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jb/Documents/Real Estate/Collie/Data/Underwriting/"/>
    </mc:Choice>
  </mc:AlternateContent>
  <xr:revisionPtr revIDLastSave="0" documentId="13_ncr:1_{03109C61-BC26-9949-87A2-626A569D6CAD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Summary &amp; Assumptions" sheetId="1" r:id="rId1"/>
    <sheet name="Annual CFs" sheetId="4" r:id="rId2"/>
    <sheet name="Monthly CFs" sheetId="5" r:id="rId3"/>
    <sheet name="Budget &amp; Draw Schedule" sheetId="2" r:id="rId4"/>
    <sheet name="Unit Mix" sheetId="3" r:id="rId5"/>
    <sheet name="Hard Cost Detail" sheetId="6" r:id="rId6"/>
    <sheet name="Soft Cost Detail" sheetId="7" r:id="rId7"/>
    <sheet name="OI &amp; Expense Growth" sheetId="8" r:id="rId8"/>
    <sheet name="Growth Rates" sheetId="9" r:id="rId9"/>
    <sheet name="Sales Comps" sheetId="10" r:id="rId10"/>
    <sheet name="LIBOR" sheetId="11" r:id="rId11"/>
    <sheet name="Construction Curve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">'[1]1999 BUDGET'!#REF!</definedName>
    <definedName name="__">'[1]1999 BUDGET'!#REF!</definedName>
    <definedName name="___">'[1]1999 BUDGET'!#REF!</definedName>
    <definedName name="____">'[1]1999 BUDGET'!#REF!</definedName>
    <definedName name="____________________________________________________________mg3" localSheetId="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________________________________________________mg3" localSheetId="1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________________________________________________mg3" localSheetId="7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________________________________________________mg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____TX3" localSheetId="3">{#N/A,#N/A,FALSE,"Aging Summary";#N/A,#N/A,FALSE,"Ratio Analysis";#N/A,#N/A,FALSE,"Test 120 Day Accts";#N/A,#N/A,FALSE,"Tickmarks"}</definedName>
    <definedName name="________________TX3" localSheetId="11">{#N/A,#N/A,FALSE,"Aging Summary";#N/A,#N/A,FALSE,"Ratio Analysis";#N/A,#N/A,FALSE,"Test 120 Day Accts";#N/A,#N/A,FALSE,"Tickmarks"}</definedName>
    <definedName name="________________TX3" localSheetId="7">{#N/A,#N/A,FALSE,"Aging Summary";#N/A,#N/A,FALSE,"Ratio Analysis";#N/A,#N/A,FALSE,"Test 120 Day Accts";#N/A,#N/A,FALSE,"Tickmarks"}</definedName>
    <definedName name="________________TX3">{#N/A,#N/A,FALSE,"Aging Summary";#N/A,#N/A,FALSE,"Ratio Analysis";#N/A,#N/A,FALSE,"Test 120 Day Accts";#N/A,#N/A,FALSE,"Tickmarks"}</definedName>
    <definedName name="_______________TX2" localSheetId="3">{#N/A,#N/A,FALSE,"Aging Summary";#N/A,#N/A,FALSE,"Ratio Analysis";#N/A,#N/A,FALSE,"Test 120 Day Accts";#N/A,#N/A,FALSE,"Tickmarks"}</definedName>
    <definedName name="_______________TX2" localSheetId="11">{#N/A,#N/A,FALSE,"Aging Summary";#N/A,#N/A,FALSE,"Ratio Analysis";#N/A,#N/A,FALSE,"Test 120 Day Accts";#N/A,#N/A,FALSE,"Tickmarks"}</definedName>
    <definedName name="_______________TX2" localSheetId="7">{#N/A,#N/A,FALSE,"Aging Summary";#N/A,#N/A,FALSE,"Ratio Analysis";#N/A,#N/A,FALSE,"Test 120 Day Accts";#N/A,#N/A,FALSE,"Tickmarks"}</definedName>
    <definedName name="_______________TX2">{#N/A,#N/A,FALSE,"Aging Summary";#N/A,#N/A,FALSE,"Ratio Analysis";#N/A,#N/A,FALSE,"Test 120 Day Accts";#N/A,#N/A,FALSE,"Tickmarks"}</definedName>
    <definedName name="____________OK2" localSheetId="3">{#N/A,#N/A,FALSE,"Cover";#N/A,#N/A,FALSE,"LUMI";#N/A,#N/A,FALSE,"COMD";#N/A,#N/A,FALSE,"Valuation";#N/A,#N/A,FALSE,"Assumptions";#N/A,#N/A,FALSE,"Pooling";#N/A,#N/A,FALSE,"BalanceSheet"}</definedName>
    <definedName name="____________OK2" localSheetId="11">{#N/A,#N/A,FALSE,"Cover";#N/A,#N/A,FALSE,"LUMI";#N/A,#N/A,FALSE,"COMD";#N/A,#N/A,FALSE,"Valuation";#N/A,#N/A,FALSE,"Assumptions";#N/A,#N/A,FALSE,"Pooling";#N/A,#N/A,FALSE,"BalanceSheet"}</definedName>
    <definedName name="____________OK2" localSheetId="7">{#N/A,#N/A,FALSE,"Cover";#N/A,#N/A,FALSE,"LUMI";#N/A,#N/A,FALSE,"COMD";#N/A,#N/A,FALSE,"Valuation";#N/A,#N/A,FALSE,"Assumptions";#N/A,#N/A,FALSE,"Pooling";#N/A,#N/A,FALSE,"BalanceSheet"}</definedName>
    <definedName name="____________OK2">{#N/A,#N/A,FALSE,"Cover";#N/A,#N/A,FALSE,"LUMI";#N/A,#N/A,FALSE,"COMD";#N/A,#N/A,FALSE,"Valuation";#N/A,#N/A,FALSE,"Assumptions";#N/A,#N/A,FALSE,"Pooling";#N/A,#N/A,FALSE,"BalanceSheet"}</definedName>
    <definedName name="___________k" localSheetId="3">{#N/A,#N/A,TRUE,"A-site";#N/A,#N/A,TRUE,"B-Buildings";#N/A,#N/A,TRUE,"c-out-of-fence";#N/A,#N/A,TRUE,"d-proj.infr.";#N/A,#N/A,TRUE,"e- land"}</definedName>
    <definedName name="___________k" localSheetId="11">{#N/A,#N/A,TRUE,"A-site";#N/A,#N/A,TRUE,"B-Buildings";#N/A,#N/A,TRUE,"c-out-of-fence";#N/A,#N/A,TRUE,"d-proj.infr.";#N/A,#N/A,TRUE,"e- land"}</definedName>
    <definedName name="___________k" localSheetId="7">{#N/A,#N/A,TRUE,"A-site";#N/A,#N/A,TRUE,"B-Buildings";#N/A,#N/A,TRUE,"c-out-of-fence";#N/A,#N/A,TRUE,"d-proj.infr.";#N/A,#N/A,TRUE,"e- land"}</definedName>
    <definedName name="___________k">{#N/A,#N/A,TRUE,"A-site";#N/A,#N/A,TRUE,"B-Buildings";#N/A,#N/A,TRUE,"c-out-of-fence";#N/A,#N/A,TRUE,"d-proj.infr.";#N/A,#N/A,TRUE,"e- land"}</definedName>
    <definedName name="___________OK2" localSheetId="3">{#N/A,#N/A,FALSE,"Cover";#N/A,#N/A,FALSE,"LUMI";#N/A,#N/A,FALSE,"COMD";#N/A,#N/A,FALSE,"Valuation";#N/A,#N/A,FALSE,"Assumptions";#N/A,#N/A,FALSE,"Pooling";#N/A,#N/A,FALSE,"BalanceSheet"}</definedName>
    <definedName name="___________OK2" localSheetId="11">{#N/A,#N/A,FALSE,"Cover";#N/A,#N/A,FALSE,"LUMI";#N/A,#N/A,FALSE,"COMD";#N/A,#N/A,FALSE,"Valuation";#N/A,#N/A,FALSE,"Assumptions";#N/A,#N/A,FALSE,"Pooling";#N/A,#N/A,FALSE,"BalanceSheet"}</definedName>
    <definedName name="___________OK2" localSheetId="7">{#N/A,#N/A,FALSE,"Cover";#N/A,#N/A,FALSE,"LUMI";#N/A,#N/A,FALSE,"COMD";#N/A,#N/A,FALSE,"Valuation";#N/A,#N/A,FALSE,"Assumptions";#N/A,#N/A,FALSE,"Pooling";#N/A,#N/A,FALSE,"BalanceSheet"}</definedName>
    <definedName name="___________OK2">{#N/A,#N/A,FALSE,"Cover";#N/A,#N/A,FALSE,"LUMI";#N/A,#N/A,FALSE,"COMD";#N/A,#N/A,FALSE,"Valuation";#N/A,#N/A,FALSE,"Assumptions";#N/A,#N/A,FALSE,"Pooling";#N/A,#N/A,FALSE,"BalanceSheet"}</definedName>
    <definedName name="___________w" localSheetId="3">{#N/A,#N/A,TRUE,"A-site";#N/A,#N/A,TRUE,"B-Buildings";#N/A,#N/A,TRUE,"c-out-of-fence";#N/A,#N/A,TRUE,"d-proj.infr.";#N/A,#N/A,TRUE,"e- land"}</definedName>
    <definedName name="___________w" localSheetId="11">{#N/A,#N/A,TRUE,"A-site";#N/A,#N/A,TRUE,"B-Buildings";#N/A,#N/A,TRUE,"c-out-of-fence";#N/A,#N/A,TRUE,"d-proj.infr.";#N/A,#N/A,TRUE,"e- land"}</definedName>
    <definedName name="___________w" localSheetId="7">{#N/A,#N/A,TRUE,"A-site";#N/A,#N/A,TRUE,"B-Buildings";#N/A,#N/A,TRUE,"c-out-of-fence";#N/A,#N/A,TRUE,"d-proj.infr.";#N/A,#N/A,TRUE,"e- land"}</definedName>
    <definedName name="___________w">{#N/A,#N/A,TRUE,"A-site";#N/A,#N/A,TRUE,"B-Buildings";#N/A,#N/A,TRUE,"c-out-of-fence";#N/A,#N/A,TRUE,"d-proj.infr.";#N/A,#N/A,TRUE,"e- land"}</definedName>
    <definedName name="__________OK2" localSheetId="3">{#N/A,#N/A,FALSE,"Cover";#N/A,#N/A,FALSE,"LUMI";#N/A,#N/A,FALSE,"COMD";#N/A,#N/A,FALSE,"Valuation";#N/A,#N/A,FALSE,"Assumptions";#N/A,#N/A,FALSE,"Pooling";#N/A,#N/A,FALSE,"BalanceSheet"}</definedName>
    <definedName name="__________OK2" localSheetId="11">{#N/A,#N/A,FALSE,"Cover";#N/A,#N/A,FALSE,"LUMI";#N/A,#N/A,FALSE,"COMD";#N/A,#N/A,FALSE,"Valuation";#N/A,#N/A,FALSE,"Assumptions";#N/A,#N/A,FALSE,"Pooling";#N/A,#N/A,FALSE,"BalanceSheet"}</definedName>
    <definedName name="__________OK2" localSheetId="7">{#N/A,#N/A,FALSE,"Cover";#N/A,#N/A,FALSE,"LUMI";#N/A,#N/A,FALSE,"COMD";#N/A,#N/A,FALSE,"Valuation";#N/A,#N/A,FALSE,"Assumptions";#N/A,#N/A,FALSE,"Pooling";#N/A,#N/A,FALSE,"BalanceSheet"}</definedName>
    <definedName name="__________OK2">{#N/A,#N/A,FALSE,"Cover";#N/A,#N/A,FALSE,"LUMI";#N/A,#N/A,FALSE,"COMD";#N/A,#N/A,FALSE,"Valuation";#N/A,#N/A,FALSE,"Assumptions";#N/A,#N/A,FALSE,"Pooling";#N/A,#N/A,FALSE,"BalanceSheet"}</definedName>
    <definedName name="_________key1" localSheetId="3">'[2]Inc &amp; Exp Assump (1)'!#REF!</definedName>
    <definedName name="_________key1">'[2]Inc &amp; Exp Assump (1)'!#REF!</definedName>
    <definedName name="_________key2" localSheetId="3">'[2]Inc &amp; Exp Assump (1)'!#REF!</definedName>
    <definedName name="_________key2">'[2]Inc &amp; Exp Assump (1)'!#REF!</definedName>
    <definedName name="_________OK2" localSheetId="3">{#N/A,#N/A,FALSE,"Cover";#N/A,#N/A,FALSE,"LUMI";#N/A,#N/A,FALSE,"COMD";#N/A,#N/A,FALSE,"Valuation";#N/A,#N/A,FALSE,"Assumptions";#N/A,#N/A,FALSE,"Pooling";#N/A,#N/A,FALSE,"BalanceSheet"}</definedName>
    <definedName name="_________OK2" localSheetId="11">{#N/A,#N/A,FALSE,"Cover";#N/A,#N/A,FALSE,"LUMI";#N/A,#N/A,FALSE,"COMD";#N/A,#N/A,FALSE,"Valuation";#N/A,#N/A,FALSE,"Assumptions";#N/A,#N/A,FALSE,"Pooling";#N/A,#N/A,FALSE,"BalanceSheet"}</definedName>
    <definedName name="_________OK2" localSheetId="7">{#N/A,#N/A,FALSE,"Cover";#N/A,#N/A,FALSE,"LUMI";#N/A,#N/A,FALSE,"COMD";#N/A,#N/A,FALSE,"Valuation";#N/A,#N/A,FALSE,"Assumptions";#N/A,#N/A,FALSE,"Pooling";#N/A,#N/A,FALSE,"BalanceSheet"}</definedName>
    <definedName name="_________OK2">{#N/A,#N/A,FALSE,"Cover";#N/A,#N/A,FALSE,"LUMI";#N/A,#N/A,FALSE,"COMD";#N/A,#N/A,FALSE,"Valuation";#N/A,#N/A,FALSE,"Assumptions";#N/A,#N/A,FALSE,"Pooling";#N/A,#N/A,FALSE,"BalanceSheet"}</definedName>
    <definedName name="________key1" localSheetId="3">'[2]Inc &amp; Exp Assump (1)'!#REF!</definedName>
    <definedName name="________key1">'[2]Inc &amp; Exp Assump (1)'!#REF!</definedName>
    <definedName name="________key2" localSheetId="3">'[2]Inc &amp; Exp Assump (1)'!#REF!</definedName>
    <definedName name="________key2">'[2]Inc &amp; Exp Assump (1)'!#REF!</definedName>
    <definedName name="________OK2" localSheetId="3">{#N/A,#N/A,FALSE,"Cover";#N/A,#N/A,FALSE,"LUMI";#N/A,#N/A,FALSE,"COMD";#N/A,#N/A,FALSE,"Valuation";#N/A,#N/A,FALSE,"Assumptions";#N/A,#N/A,FALSE,"Pooling";#N/A,#N/A,FALSE,"BalanceSheet"}</definedName>
    <definedName name="________OK2" localSheetId="11">{#N/A,#N/A,FALSE,"Cover";#N/A,#N/A,FALSE,"LUMI";#N/A,#N/A,FALSE,"COMD";#N/A,#N/A,FALSE,"Valuation";#N/A,#N/A,FALSE,"Assumptions";#N/A,#N/A,FALSE,"Pooling";#N/A,#N/A,FALSE,"BalanceSheet"}</definedName>
    <definedName name="________OK2" localSheetId="7">{#N/A,#N/A,FALSE,"Cover";#N/A,#N/A,FALSE,"LUMI";#N/A,#N/A,FALSE,"COMD";#N/A,#N/A,FALSE,"Valuation";#N/A,#N/A,FALSE,"Assumptions";#N/A,#N/A,FALSE,"Pooling";#N/A,#N/A,FALSE,"BalanceSheet"}</definedName>
    <definedName name="________OK2">{#N/A,#N/A,FALSE,"Cover";#N/A,#N/A,FALSE,"LUMI";#N/A,#N/A,FALSE,"COMD";#N/A,#N/A,FALSE,"Valuation";#N/A,#N/A,FALSE,"Assumptions";#N/A,#N/A,FALSE,"Pooling";#N/A,#N/A,FALSE,"BalanceSheet"}</definedName>
    <definedName name="_______a1" localSheetId="3">{"Assump",#N/A,TRUE,"Proforma";"first",#N/A,TRUE,"Proforma";"second",#N/A,TRUE,"Proforma";"lease1",#N/A,TRUE,"Proforma";"lease2",#N/A,TRUE,"Proforma"}</definedName>
    <definedName name="_______a1" localSheetId="11">{"Assump",#N/A,TRUE,"Proforma";"first",#N/A,TRUE,"Proforma";"second",#N/A,TRUE,"Proforma";"lease1",#N/A,TRUE,"Proforma";"lease2",#N/A,TRUE,"Proforma"}</definedName>
    <definedName name="_______a1" localSheetId="7">{"Assump",#N/A,TRUE,"Proforma";"first",#N/A,TRUE,"Proforma";"second",#N/A,TRUE,"Proforma";"lease1",#N/A,TRUE,"Proforma";"lease2",#N/A,TRUE,"Proforma"}</definedName>
    <definedName name="_______a1">{"Assump",#N/A,TRUE,"Proforma";"first",#N/A,TRUE,"Proforma";"second",#N/A,TRUE,"Proforma";"lease1",#N/A,TRUE,"Proforma";"lease2",#N/A,TRUE,"Proforma"}</definedName>
    <definedName name="_______key1" localSheetId="3">'[2]Inc &amp; Exp Assump (1)'!#REF!</definedName>
    <definedName name="_______key1">'[2]Inc &amp; Exp Assump (1)'!#REF!</definedName>
    <definedName name="_______key2" localSheetId="3">'[2]Inc &amp; Exp Assump (1)'!#REF!</definedName>
    <definedName name="_______key2">'[2]Inc &amp; Exp Assump (1)'!#REF!</definedName>
    <definedName name="_______OK2" localSheetId="3">{#N/A,#N/A,FALSE,"Cover";#N/A,#N/A,FALSE,"LUMI";#N/A,#N/A,FALSE,"COMD";#N/A,#N/A,FALSE,"Valuation";#N/A,#N/A,FALSE,"Assumptions";#N/A,#N/A,FALSE,"Pooling";#N/A,#N/A,FALSE,"BalanceSheet"}</definedName>
    <definedName name="_______OK2" localSheetId="11">{#N/A,#N/A,FALSE,"Cover";#N/A,#N/A,FALSE,"LUMI";#N/A,#N/A,FALSE,"COMD";#N/A,#N/A,FALSE,"Valuation";#N/A,#N/A,FALSE,"Assumptions";#N/A,#N/A,FALSE,"Pooling";#N/A,#N/A,FALSE,"BalanceSheet"}</definedName>
    <definedName name="_______OK2" localSheetId="7">{#N/A,#N/A,FALSE,"Cover";#N/A,#N/A,FALSE,"LUMI";#N/A,#N/A,FALSE,"COMD";#N/A,#N/A,FALSE,"Valuation";#N/A,#N/A,FALSE,"Assumptions";#N/A,#N/A,FALSE,"Pooling";#N/A,#N/A,FALSE,"BalanceSheet"}</definedName>
    <definedName name="_______OK2">{#N/A,#N/A,FALSE,"Cover";#N/A,#N/A,FALSE,"LUMI";#N/A,#N/A,FALSE,"COMD";#N/A,#N/A,FALSE,"Valuation";#N/A,#N/A,FALSE,"Assumptions";#N/A,#N/A,FALSE,"Pooling";#N/A,#N/A,FALSE,"BalanceSheet"}</definedName>
    <definedName name="______a1" localSheetId="3">{"Assump",#N/A,TRUE,"Proforma";"first",#N/A,TRUE,"Proforma";"second",#N/A,TRUE,"Proforma";"lease1",#N/A,TRUE,"Proforma";"lease2",#N/A,TRUE,"Proforma"}</definedName>
    <definedName name="______a1" localSheetId="11">{"Assump",#N/A,TRUE,"Proforma";"first",#N/A,TRUE,"Proforma";"second",#N/A,TRUE,"Proforma";"lease1",#N/A,TRUE,"Proforma";"lease2",#N/A,TRUE,"Proforma"}</definedName>
    <definedName name="______a1" localSheetId="7">{"Assump",#N/A,TRUE,"Proforma";"first",#N/A,TRUE,"Proforma";"second",#N/A,TRUE,"Proforma";"lease1",#N/A,TRUE,"Proforma";"lease2",#N/A,TRUE,"Proforma"}</definedName>
    <definedName name="______a1">{"Assump",#N/A,TRUE,"Proforma";"first",#N/A,TRUE,"Proforma";"second",#N/A,TRUE,"Proforma";"lease1",#N/A,TRUE,"Proforma";"lease2",#N/A,TRUE,"Proforma"}</definedName>
    <definedName name="______OK2" localSheetId="3">{#N/A,#N/A,FALSE,"Cover";#N/A,#N/A,FALSE,"LUMI";#N/A,#N/A,FALSE,"COMD";#N/A,#N/A,FALSE,"Valuation";#N/A,#N/A,FALSE,"Assumptions";#N/A,#N/A,FALSE,"Pooling";#N/A,#N/A,FALSE,"BalanceSheet"}</definedName>
    <definedName name="______OK2" localSheetId="11">{#N/A,#N/A,FALSE,"Cover";#N/A,#N/A,FALSE,"LUMI";#N/A,#N/A,FALSE,"COMD";#N/A,#N/A,FALSE,"Valuation";#N/A,#N/A,FALSE,"Assumptions";#N/A,#N/A,FALSE,"Pooling";#N/A,#N/A,FALSE,"BalanceSheet"}</definedName>
    <definedName name="______OK2" localSheetId="7">{#N/A,#N/A,FALSE,"Cover";#N/A,#N/A,FALSE,"LUMI";#N/A,#N/A,FALSE,"COMD";#N/A,#N/A,FALSE,"Valuation";#N/A,#N/A,FALSE,"Assumptions";#N/A,#N/A,FALSE,"Pooling";#N/A,#N/A,FALSE,"BalanceSheet"}</definedName>
    <definedName name="______OK2">{#N/A,#N/A,FALSE,"Cover";#N/A,#N/A,FALSE,"LUMI";#N/A,#N/A,FALSE,"COMD";#N/A,#N/A,FALSE,"Valuation";#N/A,#N/A,FALSE,"Assumptions";#N/A,#N/A,FALSE,"Pooling";#N/A,#N/A,FALSE,"BalanceSheet"}</definedName>
    <definedName name="______wrn1" localSheetId="3">{"schedule1",#N/A,FALSE,"Sheet1";"schedule2",#N/A,FALSE,"Sheet1";"schedule3",#N/A,FALSE,"Sheet1";"schedule4",#N/A,FALSE,"Sheet1";"schedule5",#N/A,FALSE,"Sheet1";"schedule6",#N/A,FALSE,"Sheet1"}</definedName>
    <definedName name="______wrn1" localSheetId="11">{"schedule1",#N/A,FALSE,"Sheet1";"schedule2",#N/A,FALSE,"Sheet1";"schedule3",#N/A,FALSE,"Sheet1";"schedule4",#N/A,FALSE,"Sheet1";"schedule5",#N/A,FALSE,"Sheet1";"schedule6",#N/A,FALSE,"Sheet1"}</definedName>
    <definedName name="______wrn1" localSheetId="7">{"schedule1",#N/A,FALSE,"Sheet1";"schedule2",#N/A,FALSE,"Sheet1";"schedule3",#N/A,FALSE,"Sheet1";"schedule4",#N/A,FALSE,"Sheet1";"schedule5",#N/A,FALSE,"Sheet1";"schedule6",#N/A,FALSE,"Sheet1"}</definedName>
    <definedName name="______wrn1">{"schedule1",#N/A,FALSE,"Sheet1";"schedule2",#N/A,FALSE,"Sheet1";"schedule3",#N/A,FALSE,"Sheet1";"schedule4",#N/A,FALSE,"Sheet1";"schedule5",#N/A,FALSE,"Sheet1";"schedule6",#N/A,FALSE,"Sheet1"}</definedName>
    <definedName name="_____a1" localSheetId="3">{"Assump",#N/A,TRUE,"Proforma";"first",#N/A,TRUE,"Proforma";"second",#N/A,TRUE,"Proforma";"lease1",#N/A,TRUE,"Proforma";"lease2",#N/A,TRUE,"Proforma"}</definedName>
    <definedName name="_____a1" localSheetId="11">{"Assump",#N/A,TRUE,"Proforma";"first",#N/A,TRUE,"Proforma";"second",#N/A,TRUE,"Proforma";"lease1",#N/A,TRUE,"Proforma";"lease2",#N/A,TRUE,"Proforma"}</definedName>
    <definedName name="_____a1" localSheetId="7">{"Assump",#N/A,TRUE,"Proforma";"first",#N/A,TRUE,"Proforma";"second",#N/A,TRUE,"Proforma";"lease1",#N/A,TRUE,"Proforma";"lease2",#N/A,TRUE,"Proforma"}</definedName>
    <definedName name="_____a1">{"Assump",#N/A,TRUE,"Proforma";"first",#N/A,TRUE,"Proforma";"second",#N/A,TRUE,"Proforma";"lease1",#N/A,TRUE,"Proforma";"lease2",#N/A,TRUE,"Proforma"}</definedName>
    <definedName name="_____al1" localSheetId="3">{"sheet a",#N/A,FALSE,"A";"sheet b 1",#N/A,FALSE,"B";"sheet b 2",#N/A,FALSE,"B"}</definedName>
    <definedName name="_____al1" localSheetId="11">{"sheet a",#N/A,FALSE,"A";"sheet b 1",#N/A,FALSE,"B";"sheet b 2",#N/A,FALSE,"B"}</definedName>
    <definedName name="_____al1" localSheetId="7">{"sheet a",#N/A,FALSE,"A";"sheet b 1",#N/A,FALSE,"B";"sheet b 2",#N/A,FALSE,"B"}</definedName>
    <definedName name="_____al1">{"sheet a",#N/A,FALSE,"A";"sheet b 1",#N/A,FALSE,"B";"sheet b 2",#N/A,FALSE,"B"}</definedName>
    <definedName name="_____key1" localSheetId="3">'[2]Inc &amp; Exp Assump (1)'!#REF!</definedName>
    <definedName name="_____key1">'[2]Inc &amp; Exp Assump (1)'!#REF!</definedName>
    <definedName name="_____key2" localSheetId="3">'[2]Inc &amp; Exp Assump (1)'!#REF!</definedName>
    <definedName name="_____key2">'[2]Inc &amp; Exp Assump (1)'!#REF!</definedName>
    <definedName name="_____OK2" localSheetId="3">{#N/A,#N/A,FALSE,"Cover";#N/A,#N/A,FALSE,"LUMI";#N/A,#N/A,FALSE,"COMD";#N/A,#N/A,FALSE,"Valuation";#N/A,#N/A,FALSE,"Assumptions";#N/A,#N/A,FALSE,"Pooling";#N/A,#N/A,FALSE,"BalanceSheet"}</definedName>
    <definedName name="_____OK2" localSheetId="11">{#N/A,#N/A,FALSE,"Cover";#N/A,#N/A,FALSE,"LUMI";#N/A,#N/A,FALSE,"COMD";#N/A,#N/A,FALSE,"Valuation";#N/A,#N/A,FALSE,"Assumptions";#N/A,#N/A,FALSE,"Pooling";#N/A,#N/A,FALSE,"BalanceSheet"}</definedName>
    <definedName name="_____OK2" localSheetId="7">{#N/A,#N/A,FALSE,"Cover";#N/A,#N/A,FALSE,"LUMI";#N/A,#N/A,FALSE,"COMD";#N/A,#N/A,FALSE,"Valuation";#N/A,#N/A,FALSE,"Assumptions";#N/A,#N/A,FALSE,"Pooling";#N/A,#N/A,FALSE,"BalanceSheet"}</definedName>
    <definedName name="_____OK2">{#N/A,#N/A,FALSE,"Cover";#N/A,#N/A,FALSE,"LUMI";#N/A,#N/A,FALSE,"COMD";#N/A,#N/A,FALSE,"Valuation";#N/A,#N/A,FALSE,"Assumptions";#N/A,#N/A,FALSE,"Pooling";#N/A,#N/A,FALSE,"BalanceSheet"}</definedName>
    <definedName name="_____wrn1" localSheetId="3">{"schedule1",#N/A,FALSE,"Sheet1";"schedule2",#N/A,FALSE,"Sheet1";"schedule3",#N/A,FALSE,"Sheet1";"schedule4",#N/A,FALSE,"Sheet1";"schedule5",#N/A,FALSE,"Sheet1";"schedule6",#N/A,FALSE,"Sheet1"}</definedName>
    <definedName name="_____wrn1" localSheetId="11">{"schedule1",#N/A,FALSE,"Sheet1";"schedule2",#N/A,FALSE,"Sheet1";"schedule3",#N/A,FALSE,"Sheet1";"schedule4",#N/A,FALSE,"Sheet1";"schedule5",#N/A,FALSE,"Sheet1";"schedule6",#N/A,FALSE,"Sheet1"}</definedName>
    <definedName name="_____wrn1" localSheetId="7">{"schedule1",#N/A,FALSE,"Sheet1";"schedule2",#N/A,FALSE,"Sheet1";"schedule3",#N/A,FALSE,"Sheet1";"schedule4",#N/A,FALSE,"Sheet1";"schedule5",#N/A,FALSE,"Sheet1";"schedule6",#N/A,FALSE,"Sheet1"}</definedName>
    <definedName name="_____wrn1">{"schedule1",#N/A,FALSE,"Sheet1";"schedule2",#N/A,FALSE,"Sheet1";"schedule3",#N/A,FALSE,"Sheet1";"schedule4",#N/A,FALSE,"Sheet1";"schedule5",#N/A,FALSE,"Sheet1";"schedule6",#N/A,FALSE,"Sheet1"}</definedName>
    <definedName name="____a1" localSheetId="3">{"Assump",#N/A,TRUE,"Proforma";"first",#N/A,TRUE,"Proforma";"second",#N/A,TRUE,"Proforma";"lease1",#N/A,TRUE,"Proforma";"lease2",#N/A,TRUE,"Proforma"}</definedName>
    <definedName name="____a1" localSheetId="11">{"Assump",#N/A,TRUE,"Proforma";"first",#N/A,TRUE,"Proforma";"second",#N/A,TRUE,"Proforma";"lease1",#N/A,TRUE,"Proforma";"lease2",#N/A,TRUE,"Proforma"}</definedName>
    <definedName name="____a1" localSheetId="7">{"Assump",#N/A,TRUE,"Proforma";"first",#N/A,TRUE,"Proforma";"second",#N/A,TRUE,"Proforma";"lease1",#N/A,TRUE,"Proforma";"lease2",#N/A,TRUE,"Proforma"}</definedName>
    <definedName name="____a1">{"Assump",#N/A,TRUE,"Proforma";"first",#N/A,TRUE,"Proforma";"second",#N/A,TRUE,"Proforma";"lease1",#N/A,TRUE,"Proforma";"lease2",#N/A,TRUE,"Proforma"}</definedName>
    <definedName name="____al1" localSheetId="3">{"sheet a",#N/A,FALSE,"A";"sheet b 1",#N/A,FALSE,"B";"sheet b 2",#N/A,FALSE,"B"}</definedName>
    <definedName name="____al1" localSheetId="11">{"sheet a",#N/A,FALSE,"A";"sheet b 1",#N/A,FALSE,"B";"sheet b 2",#N/A,FALSE,"B"}</definedName>
    <definedName name="____al1" localSheetId="7">{"sheet a",#N/A,FALSE,"A";"sheet b 1",#N/A,FALSE,"B";"sheet b 2",#N/A,FALSE,"B"}</definedName>
    <definedName name="____al1">{"sheet a",#N/A,FALSE,"A";"sheet b 1",#N/A,FALSE,"B";"sheet b 2",#N/A,FALSE,"B"}</definedName>
    <definedName name="____key1" localSheetId="3">'[2]Inc &amp; Exp Assump (1)'!#REF!</definedName>
    <definedName name="____key1" localSheetId="7">'[2]Inc &amp; Exp Assump (1)'!#REF!</definedName>
    <definedName name="____key1">[3]accrexp!#REF!</definedName>
    <definedName name="____key2" localSheetId="3">'[2]Inc &amp; Exp Assump (1)'!#REF!</definedName>
    <definedName name="____key2">'[2]Inc &amp; Exp Assump (1)'!#REF!</definedName>
    <definedName name="____OK2" localSheetId="3">{#N/A,#N/A,FALSE,"Cover";#N/A,#N/A,FALSE,"LUMI";#N/A,#N/A,FALSE,"COMD";#N/A,#N/A,FALSE,"Valuation";#N/A,#N/A,FALSE,"Assumptions";#N/A,#N/A,FALSE,"Pooling";#N/A,#N/A,FALSE,"BalanceSheet"}</definedName>
    <definedName name="____OK2" localSheetId="11">{#N/A,#N/A,FALSE,"Cover";#N/A,#N/A,FALSE,"LUMI";#N/A,#N/A,FALSE,"COMD";#N/A,#N/A,FALSE,"Valuation";#N/A,#N/A,FALSE,"Assumptions";#N/A,#N/A,FALSE,"Pooling";#N/A,#N/A,FALSE,"BalanceSheet"}</definedName>
    <definedName name="____OK2" localSheetId="7">{#N/A,#N/A,FALSE,"Cover";#N/A,#N/A,FALSE,"LUMI";#N/A,#N/A,FALSE,"COMD";#N/A,#N/A,FALSE,"Valuation";#N/A,#N/A,FALSE,"Assumptions";#N/A,#N/A,FALSE,"Pooling";#N/A,#N/A,FALSE,"BalanceSheet"}</definedName>
    <definedName name="____OK2">{#N/A,#N/A,FALSE,"Cover";#N/A,#N/A,FALSE,"LUMI";#N/A,#N/A,FALSE,"COMD";#N/A,#N/A,FALSE,"Valuation";#N/A,#N/A,FALSE,"Assumptions";#N/A,#N/A,FALSE,"Pooling";#N/A,#N/A,FALSE,"BalanceSheet"}</definedName>
    <definedName name="____wrn1" localSheetId="3">{"schedule1",#N/A,FALSE,"Sheet1";"schedule2",#N/A,FALSE,"Sheet1";"schedule3",#N/A,FALSE,"Sheet1";"schedule4",#N/A,FALSE,"Sheet1";"schedule5",#N/A,FALSE,"Sheet1";"schedule6",#N/A,FALSE,"Sheet1"}</definedName>
    <definedName name="____wrn1" localSheetId="11">{"schedule1",#N/A,FALSE,"Sheet1";"schedule2",#N/A,FALSE,"Sheet1";"schedule3",#N/A,FALSE,"Sheet1";"schedule4",#N/A,FALSE,"Sheet1";"schedule5",#N/A,FALSE,"Sheet1";"schedule6",#N/A,FALSE,"Sheet1"}</definedName>
    <definedName name="____wrn1" localSheetId="7">{"schedule1",#N/A,FALSE,"Sheet1";"schedule2",#N/A,FALSE,"Sheet1";"schedule3",#N/A,FALSE,"Sheet1";"schedule4",#N/A,FALSE,"Sheet1";"schedule5",#N/A,FALSE,"Sheet1";"schedule6",#N/A,FALSE,"Sheet1"}</definedName>
    <definedName name="____wrn1">{"schedule1",#N/A,FALSE,"Sheet1";"schedule2",#N/A,FALSE,"Sheet1";"schedule3",#N/A,FALSE,"Sheet1";"schedule4",#N/A,FALSE,"Sheet1";"schedule5",#N/A,FALSE,"Sheet1";"schedule6",#N/A,FALSE,"Sheet1"}</definedName>
    <definedName name="___a1" localSheetId="3">{"Assump",#N/A,TRUE,"Proforma";"first",#N/A,TRUE,"Proforma";"second",#N/A,TRUE,"Proforma";"lease1",#N/A,TRUE,"Proforma";"lease2",#N/A,TRUE,"Proforma"}</definedName>
    <definedName name="___a1" localSheetId="11">{"Assump",#N/A,TRUE,"Proforma";"first",#N/A,TRUE,"Proforma";"second",#N/A,TRUE,"Proforma";"lease1",#N/A,TRUE,"Proforma";"lease2",#N/A,TRUE,"Proforma"}</definedName>
    <definedName name="___a1" localSheetId="7">{"Assump",#N/A,TRUE,"Proforma";"first",#N/A,TRUE,"Proforma";"second",#N/A,TRUE,"Proforma";"lease1",#N/A,TRUE,"Proforma";"lease2",#N/A,TRUE,"Proforma"}</definedName>
    <definedName name="___a1">{"Assump",#N/A,TRUE,"Proforma";"first",#N/A,TRUE,"Proforma";"second",#N/A,TRUE,"Proforma";"lease1",#N/A,TRUE,"Proforma";"lease2",#N/A,TRUE,"Proforma"}</definedName>
    <definedName name="___al1" localSheetId="3">{"sheet a",#N/A,FALSE,"A";"sheet b 1",#N/A,FALSE,"B";"sheet b 2",#N/A,FALSE,"B"}</definedName>
    <definedName name="___al1" localSheetId="11">{"sheet a",#N/A,FALSE,"A";"sheet b 1",#N/A,FALSE,"B";"sheet b 2",#N/A,FALSE,"B"}</definedName>
    <definedName name="___al1" localSheetId="7">{"sheet a",#N/A,FALSE,"A";"sheet b 1",#N/A,FALSE,"B";"sheet b 2",#N/A,FALSE,"B"}</definedName>
    <definedName name="___al1">{"sheet a",#N/A,FALSE,"A";"sheet b 1",#N/A,FALSE,"B";"sheet b 2",#N/A,FALSE,"B"}</definedName>
    <definedName name="___key1" localSheetId="3">'[2]Inc &amp; Exp Assump (1)'!#REF!</definedName>
    <definedName name="___key1" localSheetId="7">'[2]Inc &amp; Exp Assump (1)'!#REF!</definedName>
    <definedName name="___key1">[3]accrexp!#REF!</definedName>
    <definedName name="___key2" localSheetId="3">'[2]Inc &amp; Exp Assump (1)'!#REF!</definedName>
    <definedName name="___key2">'[2]Inc &amp; Exp Assump (1)'!#REF!</definedName>
    <definedName name="___OK2" localSheetId="3">{#N/A,#N/A,FALSE,"Cover";#N/A,#N/A,FALSE,"LUMI";#N/A,#N/A,FALSE,"COMD";#N/A,#N/A,FALSE,"Valuation";#N/A,#N/A,FALSE,"Assumptions";#N/A,#N/A,FALSE,"Pooling";#N/A,#N/A,FALSE,"BalanceSheet"}</definedName>
    <definedName name="___OK2" localSheetId="11">{#N/A,#N/A,FALSE,"Cover";#N/A,#N/A,FALSE,"LUMI";#N/A,#N/A,FALSE,"COMD";#N/A,#N/A,FALSE,"Valuation";#N/A,#N/A,FALSE,"Assumptions";#N/A,#N/A,FALSE,"Pooling";#N/A,#N/A,FALSE,"BalanceSheet"}</definedName>
    <definedName name="___OK2" localSheetId="7">{#N/A,#N/A,FALSE,"Cover";#N/A,#N/A,FALSE,"LUMI";#N/A,#N/A,FALSE,"COMD";#N/A,#N/A,FALSE,"Valuation";#N/A,#N/A,FALSE,"Assumptions";#N/A,#N/A,FALSE,"Pooling";#N/A,#N/A,FALSE,"BalanceSheet"}</definedName>
    <definedName name="___OK2">{#N/A,#N/A,FALSE,"Cover";#N/A,#N/A,FALSE,"LUMI";#N/A,#N/A,FALSE,"COMD";#N/A,#N/A,FALSE,"Valuation";#N/A,#N/A,FALSE,"Assumptions";#N/A,#N/A,FALSE,"Pooling";#N/A,#N/A,FALSE,"BalanceSheet"}</definedName>
    <definedName name="___wrn1" localSheetId="3">{"schedule1",#N/A,FALSE,"Sheet1";"schedule2",#N/A,FALSE,"Sheet1";"schedule3",#N/A,FALSE,"Sheet1";"schedule4",#N/A,FALSE,"Sheet1";"schedule5",#N/A,FALSE,"Sheet1";"schedule6",#N/A,FALSE,"Sheet1"}</definedName>
    <definedName name="___wrn1" localSheetId="11">{"schedule1",#N/A,FALSE,"Sheet1";"schedule2",#N/A,FALSE,"Sheet1";"schedule3",#N/A,FALSE,"Sheet1";"schedule4",#N/A,FALSE,"Sheet1";"schedule5",#N/A,FALSE,"Sheet1";"schedule6",#N/A,FALSE,"Sheet1"}</definedName>
    <definedName name="___wrn1" localSheetId="7">{"schedule1",#N/A,FALSE,"Sheet1";"schedule2",#N/A,FALSE,"Sheet1";"schedule3",#N/A,FALSE,"Sheet1";"schedule4",#N/A,FALSE,"Sheet1";"schedule5",#N/A,FALSE,"Sheet1";"schedule6",#N/A,FALSE,"Sheet1"}</definedName>
    <definedName name="___wrn1">{"schedule1",#N/A,FALSE,"Sheet1";"schedule2",#N/A,FALSE,"Sheet1";"schedule3",#N/A,FALSE,"Sheet1";"schedule4",#N/A,FALSE,"Sheet1";"schedule5",#N/A,FALSE,"Sheet1";"schedule6",#N/A,FALSE,"Sheet1"}</definedName>
    <definedName name="___wrn4" localSheetId="3">{"data",#N/A,FALSE,"INPUT"}</definedName>
    <definedName name="___wrn4" localSheetId="11">{"data",#N/A,FALSE,"INPUT"}</definedName>
    <definedName name="___wrn4" localSheetId="7">{"data",#N/A,FALSE,"INPUT"}</definedName>
    <definedName name="___wrn4">{"data",#N/A,FALSE,"INPUT"}</definedName>
    <definedName name="__10__123Graph_BCHART_5" localSheetId="3">[4]Assump!#REF!</definedName>
    <definedName name="__10__123Graph_BCHART_5">[4]Assump!#REF!</definedName>
    <definedName name="__10__123Graph_FCHART_1" localSheetId="3">#REF!</definedName>
    <definedName name="__10__123Graph_FCHART_1" localSheetId="7">#REF!</definedName>
    <definedName name="__10__123Graph_FCHART_1">#REF!</definedName>
    <definedName name="__11__123Graph_BCHART_6" localSheetId="3">[4]Assump!#REF!</definedName>
    <definedName name="__11__123Graph_BCHART_6" localSheetId="7">[4]Assump!#REF!</definedName>
    <definedName name="__11__123Graph_BCHART_6">[4]Assump!#REF!</definedName>
    <definedName name="__11__123Graph_XCHART_2" localSheetId="3">#REF!</definedName>
    <definedName name="__11__123Graph_XCHART_2" localSheetId="7">#REF!</definedName>
    <definedName name="__11__123Graph_XCHART_2">#REF!</definedName>
    <definedName name="__12__123Graph_BCHART_7" localSheetId="3">[4]Assump!#REF!</definedName>
    <definedName name="__12__123Graph_BCHART_7" localSheetId="7">[4]Assump!#REF!</definedName>
    <definedName name="__12__123Graph_BCHART_7">[4]Assump!#REF!</definedName>
    <definedName name="__123Graph_A">'[5]vacant sf'!$C$9:$C$26</definedName>
    <definedName name="__123Graph_ACONC">[6]A!$D$44:$N$44</definedName>
    <definedName name="__123Graph_AGRAPH1" localSheetId="3">'[7]Proforma-Lathrop'!#REF!</definedName>
    <definedName name="__123Graph_AGRAPH1" localSheetId="7">'[7]Proforma-Lathrop'!#REF!</definedName>
    <definedName name="__123Graph_AGRAPH1">'[7]Proforma-Lathrop'!#REF!</definedName>
    <definedName name="__123Graph_AOAR">[6]A!$D$43:$N$43</definedName>
    <definedName name="__123Graph_B" localSheetId="3">'[8]Annual Report'!#REF!</definedName>
    <definedName name="__123Graph_B" localSheetId="7">'[8]Annual Report'!#REF!</definedName>
    <definedName name="__123Graph_B">#REF!</definedName>
    <definedName name="__123Graph_C" localSheetId="3">[9]rates!#REF!</definedName>
    <definedName name="__123Graph_C" localSheetId="7">[9]rates!#REF!</definedName>
    <definedName name="__123Graph_C">[9]rates!#REF!</definedName>
    <definedName name="__123Graph_CCURRENT" localSheetId="3">[10]recv!#REF!</definedName>
    <definedName name="__123Graph_CCURRENT" localSheetId="7">[10]recv!#REF!</definedName>
    <definedName name="__123Graph_CCURRENT">[10]recv!#REF!</definedName>
    <definedName name="__123Graph_D" localSheetId="3">'[8]Annual Report'!#REF!</definedName>
    <definedName name="__123Graph_D" localSheetId="7">'[8]Annual Report'!#REF!</definedName>
    <definedName name="__123Graph_D">#REF!</definedName>
    <definedName name="__123Graph_DCURRENT" localSheetId="3">[10]recv!#REF!</definedName>
    <definedName name="__123Graph_DCURRENT" localSheetId="7">[10]recv!#REF!</definedName>
    <definedName name="__123Graph_DCURRENT">[10]recv!#REF!</definedName>
    <definedName name="__123Graph_E" localSheetId="3">'[8]Annual Report'!#REF!</definedName>
    <definedName name="__123Graph_E" localSheetId="7">'[8]Annual Report'!#REF!</definedName>
    <definedName name="__123Graph_E">'[8]Annual Report'!#REF!</definedName>
    <definedName name="__123Graph_F" localSheetId="3">'[8]Annual Report'!#REF!</definedName>
    <definedName name="__123Graph_F" localSheetId="7">'[8]Annual Report'!#REF!</definedName>
    <definedName name="__123Graph_F">'[8]Annual Report'!#REF!</definedName>
    <definedName name="__123Graph_LBL_A">'[11]C-C'!#REF!</definedName>
    <definedName name="__123Graph_LBL_AMETPLX">'[11]C-C'!#REF!</definedName>
    <definedName name="__123Graph_LBL_ANDALLAS">'[11]C-C'!#REF!</definedName>
    <definedName name="__123Graph_LBL_B">'[11]C-C'!#REF!</definedName>
    <definedName name="__123Graph_LBL_BMETPLX" localSheetId="3">'[11]C-C'!#REF!</definedName>
    <definedName name="__123Graph_LBL_BMETPLX">'[11]C-C'!#REF!</definedName>
    <definedName name="__123Graph_LBL_BNDALLAS" localSheetId="3">'[11]C-C'!#REF!</definedName>
    <definedName name="__123Graph_LBL_BNDALLAS">'[11]C-C'!#REF!</definedName>
    <definedName name="__123Graph_LBL_C" localSheetId="3">'[12]C-B'!#REF!</definedName>
    <definedName name="__123Graph_LBL_C">'[12]C-B'!#REF!</definedName>
    <definedName name="__123Graph_LBL_CMETPLX" localSheetId="3">'[12]C-B'!#REF!</definedName>
    <definedName name="__123Graph_LBL_CMETPLX">'[12]C-B'!#REF!</definedName>
    <definedName name="__123Graph_LBL_CNDALLAS" localSheetId="3">'[12]C-B'!#REF!</definedName>
    <definedName name="__123Graph_LBL_CNDALLAS">'[12]C-B'!#REF!</definedName>
    <definedName name="__123Graph_X" localSheetId="3">'[5]vacant sf'!$C$9:$C$26</definedName>
    <definedName name="__123Graph_X" localSheetId="7">'[5]vacant sf'!$C$9:$C$26</definedName>
    <definedName name="__123Graph_X">#REF!</definedName>
    <definedName name="__123Graph_XCONC">[6]A!$D$38:$N$38</definedName>
    <definedName name="__123Graph_XGRAPH1" localSheetId="3">'[7]Proforma-Lathrop'!#REF!</definedName>
    <definedName name="__123Graph_XGRAPH1" localSheetId="7">'[7]Proforma-Lathrop'!#REF!</definedName>
    <definedName name="__123Graph_XGRAPH1">'[7]Proforma-Lathrop'!#REF!</definedName>
    <definedName name="__123Graph_XOAR">[6]A!$D$38:$N$38</definedName>
    <definedName name="__13__123Graph_CCHART_4" localSheetId="3">[4]Assump!#REF!</definedName>
    <definedName name="__13__123Graph_CCHART_4" localSheetId="7">[4]Assump!#REF!</definedName>
    <definedName name="__13__123Graph_CCHART_4">[4]Assump!#REF!</definedName>
    <definedName name="__14__123Graph_XCHART_5" localSheetId="3">[4]Assump!#REF!</definedName>
    <definedName name="__14__123Graph_XCHART_5" localSheetId="7">[4]Assump!#REF!</definedName>
    <definedName name="__14__123Graph_XCHART_5">[4]Assump!#REF!</definedName>
    <definedName name="__15__123Graph_XCHART_6" localSheetId="3">[4]Assump!#REF!</definedName>
    <definedName name="__15__123Graph_XCHART_6" localSheetId="7">[4]Assump!#REF!</definedName>
    <definedName name="__15__123Graph_XCHART_6">[4]Assump!#REF!</definedName>
    <definedName name="__16__123Graph_XCHART_7" localSheetId="3">[4]Assump!#REF!</definedName>
    <definedName name="__16__123Graph_XCHART_7" localSheetId="7">[4]Assump!#REF!</definedName>
    <definedName name="__16__123Graph_XCHART_7">[4]Assump!#REF!</definedName>
    <definedName name="__5__123Graph_ACHART_4" localSheetId="3">[4]Assump!#REF!</definedName>
    <definedName name="__5__123Graph_ACHART_4">[4]Assump!#REF!</definedName>
    <definedName name="__5__123Graph_CCHART_1" localSheetId="3">#REF!</definedName>
    <definedName name="__5__123Graph_CCHART_1" localSheetId="7">#REF!</definedName>
    <definedName name="__5__123Graph_CCHART_1">#REF!</definedName>
    <definedName name="__6__123Graph_ACHART_5" localSheetId="3">[4]Assump!#REF!</definedName>
    <definedName name="__6__123Graph_ACHART_5" localSheetId="7">[4]Assump!#REF!</definedName>
    <definedName name="__6__123Graph_ACHART_5">[4]Assump!#REF!</definedName>
    <definedName name="__6__123Graph_CCHART_2" localSheetId="3">#REF!</definedName>
    <definedName name="__6__123Graph_CCHART_2" localSheetId="7">#REF!</definedName>
    <definedName name="__6__123Graph_CCHART_2">#REF!</definedName>
    <definedName name="__7__123Graph_ACHART_6" localSheetId="3">[4]Assump!#REF!</definedName>
    <definedName name="__7__123Graph_ACHART_6" localSheetId="7">[4]Assump!#REF!</definedName>
    <definedName name="__7__123Graph_ACHART_6">[4]Assump!#REF!</definedName>
    <definedName name="__7__123Graph_DCHART_1" localSheetId="3">#REF!</definedName>
    <definedName name="__7__123Graph_DCHART_1" localSheetId="7">#REF!</definedName>
    <definedName name="__7__123Graph_DCHART_1">#REF!</definedName>
    <definedName name="__8__123Graph_ACHART_7" localSheetId="3">[4]Assump!#REF!</definedName>
    <definedName name="__8__123Graph_ACHART_7" localSheetId="7">[4]Assump!#REF!</definedName>
    <definedName name="__8__123Graph_ACHART_7">[4]Assump!#REF!</definedName>
    <definedName name="__8__123Graph_DCHART_2" localSheetId="3">#REF!</definedName>
    <definedName name="__8__123Graph_DCHART_2" localSheetId="7">#REF!</definedName>
    <definedName name="__8__123Graph_DCHART_2">#REF!</definedName>
    <definedName name="__9__123Graph_BCHART_4" localSheetId="3">[4]Assump!#REF!</definedName>
    <definedName name="__9__123Graph_BCHART_4" localSheetId="7">[4]Assump!#REF!</definedName>
    <definedName name="__9__123Graph_BCHART_4">[4]Assump!#REF!</definedName>
    <definedName name="__9__123Graph_ECHART_1" localSheetId="3">#REF!</definedName>
    <definedName name="__9__123Graph_ECHART_1" localSheetId="7">#REF!</definedName>
    <definedName name="__9__123Graph_ECHART_1">#REF!</definedName>
    <definedName name="__a1" localSheetId="3">{"Assump",#N/A,TRUE,"Proforma";"first",#N/A,TRUE,"Proforma";"second",#N/A,TRUE,"Proforma";"lease1",#N/A,TRUE,"Proforma";"lease2",#N/A,TRUE,"Proforma"}</definedName>
    <definedName name="__a1" localSheetId="11">{"Assump",#N/A,TRUE,"Proforma";"first",#N/A,TRUE,"Proforma";"second",#N/A,TRUE,"Proforma";"lease1",#N/A,TRUE,"Proforma";"lease2",#N/A,TRUE,"Proforma"}</definedName>
    <definedName name="__a1" localSheetId="7">{"Assump",#N/A,TRUE,"Proforma";"first",#N/A,TRUE,"Proforma";"second",#N/A,TRUE,"Proforma";"lease1",#N/A,TRUE,"Proforma";"lease2",#N/A,TRUE,"Proforma"}</definedName>
    <definedName name="__a1">{"Assump",#N/A,TRUE,"Proforma";"first",#N/A,TRUE,"Proforma";"second",#N/A,TRUE,"Proforma";"lease1",#N/A,TRUE,"Proforma";"lease2",#N/A,TRUE,"Proforma"}</definedName>
    <definedName name="__al1" localSheetId="3">{"sheet a",#N/A,FALSE,"A";"sheet b 1",#N/A,FALSE,"B";"sheet b 2",#N/A,FALSE,"B"}</definedName>
    <definedName name="__al1" localSheetId="11">{"sheet a",#N/A,FALSE,"A";"sheet b 1",#N/A,FALSE,"B";"sheet b 2",#N/A,FALSE,"B"}</definedName>
    <definedName name="__al1" localSheetId="7">{"sheet a",#N/A,FALSE,"A";"sheet b 1",#N/A,FALSE,"B";"sheet b 2",#N/A,FALSE,"B"}</definedName>
    <definedName name="__al1">{"sheet a",#N/A,FALSE,"A";"sheet b 1",#N/A,FALSE,"B";"sheet b 2",#N/A,FALSE,"B"}</definedName>
    <definedName name="__FDS_HYPERLINK_TOGGLE_STATE__">"ON"</definedName>
    <definedName name="__FDS_UNIQUE_RANGE_ID_GENERATOR_COUNTER">1</definedName>
    <definedName name="__FDS_USED_FOR_REUSING_RANGE_IDS_RECYCLE" localSheetId="3">{33,33,33,33,33}</definedName>
    <definedName name="__FDS_USED_FOR_REUSING_RANGE_IDS_RECYCLE" localSheetId="11">{33,33,33,33,33}</definedName>
    <definedName name="__FDS_USED_FOR_REUSING_RANGE_IDS_RECYCLE" localSheetId="7">{33,33,33,33,33}</definedName>
    <definedName name="__FDS_USED_FOR_REUSING_RANGE_IDS_RECYCLE">{33,33,33,33,33}</definedName>
    <definedName name="__IntlFixup">TRUE</definedName>
    <definedName name="__k" localSheetId="3">{#N/A,#N/A,TRUE,"A-site";#N/A,#N/A,TRUE,"B-Buildings";#N/A,#N/A,TRUE,"c-out-of-fence";#N/A,#N/A,TRUE,"d-proj.infr.";#N/A,#N/A,TRUE,"e- land"}</definedName>
    <definedName name="__k" localSheetId="11">{#N/A,#N/A,TRUE,"A-site";#N/A,#N/A,TRUE,"B-Buildings";#N/A,#N/A,TRUE,"c-out-of-fence";#N/A,#N/A,TRUE,"d-proj.infr.";#N/A,#N/A,TRUE,"e- land"}</definedName>
    <definedName name="__k" localSheetId="7">{#N/A,#N/A,TRUE,"A-site";#N/A,#N/A,TRUE,"B-Buildings";#N/A,#N/A,TRUE,"c-out-of-fence";#N/A,#N/A,TRUE,"d-proj.infr.";#N/A,#N/A,TRUE,"e- land"}</definedName>
    <definedName name="__k">{#N/A,#N/A,TRUE,"A-site";#N/A,#N/A,TRUE,"B-Buildings";#N/A,#N/A,TRUE,"c-out-of-fence";#N/A,#N/A,TRUE,"d-proj.infr.";#N/A,#N/A,TRUE,"e- land"}</definedName>
    <definedName name="__key1" localSheetId="3">'[2]Inc &amp; Exp Assump (1)'!#REF!</definedName>
    <definedName name="__key1" localSheetId="7">'[2]Inc &amp; Exp Assump (1)'!#REF!</definedName>
    <definedName name="__key1">[3]accrexp!#REF!</definedName>
    <definedName name="__key2" localSheetId="3">'[2]Inc &amp; Exp Assump (1)'!#REF!</definedName>
    <definedName name="__key2">'[2]Inc &amp; Exp Assump (1)'!#REF!</definedName>
    <definedName name="__OK2" localSheetId="3">{#N/A,#N/A,FALSE,"Cover";#N/A,#N/A,FALSE,"LUMI";#N/A,#N/A,FALSE,"COMD";#N/A,#N/A,FALSE,"Valuation";#N/A,#N/A,FALSE,"Assumptions";#N/A,#N/A,FALSE,"Pooling";#N/A,#N/A,FALSE,"BalanceSheet"}</definedName>
    <definedName name="__OK2" localSheetId="11">{#N/A,#N/A,FALSE,"Cover";#N/A,#N/A,FALSE,"LUMI";#N/A,#N/A,FALSE,"COMD";#N/A,#N/A,FALSE,"Valuation";#N/A,#N/A,FALSE,"Assumptions";#N/A,#N/A,FALSE,"Pooling";#N/A,#N/A,FALSE,"BalanceSheet"}</definedName>
    <definedName name="__OK2" localSheetId="7">{#N/A,#N/A,FALSE,"Cover";#N/A,#N/A,FALSE,"LUMI";#N/A,#N/A,FALSE,"COMD";#N/A,#N/A,FALSE,"Valuation";#N/A,#N/A,FALSE,"Assumptions";#N/A,#N/A,FALSE,"Pooling";#N/A,#N/A,FALSE,"BalanceSheet"}</definedName>
    <definedName name="__OK2">{#N/A,#N/A,FALSE,"Cover";#N/A,#N/A,FALSE,"LUMI";#N/A,#N/A,FALSE,"COMD";#N/A,#N/A,FALSE,"Valuation";#N/A,#N/A,FALSE,"Assumptions";#N/A,#N/A,FALSE,"Pooling";#N/A,#N/A,FALSE,"BalanceSheet"}</definedName>
    <definedName name="__w" localSheetId="3">{#N/A,#N/A,TRUE,"A-site";#N/A,#N/A,TRUE,"B-Buildings";#N/A,#N/A,TRUE,"c-out-of-fence";#N/A,#N/A,TRUE,"d-proj.infr.";#N/A,#N/A,TRUE,"e- land"}</definedName>
    <definedName name="__w" localSheetId="11">{#N/A,#N/A,TRUE,"A-site";#N/A,#N/A,TRUE,"B-Buildings";#N/A,#N/A,TRUE,"c-out-of-fence";#N/A,#N/A,TRUE,"d-proj.infr.";#N/A,#N/A,TRUE,"e- land"}</definedName>
    <definedName name="__w" localSheetId="7">{#N/A,#N/A,TRUE,"A-site";#N/A,#N/A,TRUE,"B-Buildings";#N/A,#N/A,TRUE,"c-out-of-fence";#N/A,#N/A,TRUE,"d-proj.infr.";#N/A,#N/A,TRUE,"e- land"}</definedName>
    <definedName name="__w">{#N/A,#N/A,TRUE,"A-site";#N/A,#N/A,TRUE,"B-Buildings";#N/A,#N/A,TRUE,"c-out-of-fence";#N/A,#N/A,TRUE,"d-proj.infr.";#N/A,#N/A,TRUE,"e- land"}</definedName>
    <definedName name="__wrn1" localSheetId="3">{"schedule1",#N/A,FALSE,"Sheet1";"schedule2",#N/A,FALSE,"Sheet1";"schedule3",#N/A,FALSE,"Sheet1";"schedule4",#N/A,FALSE,"Sheet1";"schedule5",#N/A,FALSE,"Sheet1";"schedule6",#N/A,FALSE,"Sheet1"}</definedName>
    <definedName name="__wrn1" localSheetId="11">{"schedule1",#N/A,FALSE,"Sheet1";"schedule2",#N/A,FALSE,"Sheet1";"schedule3",#N/A,FALSE,"Sheet1";"schedule4",#N/A,FALSE,"Sheet1";"schedule5",#N/A,FALSE,"Sheet1";"schedule6",#N/A,FALSE,"Sheet1"}</definedName>
    <definedName name="__wrn1" localSheetId="7">{"schedule1",#N/A,FALSE,"Sheet1";"schedule2",#N/A,FALSE,"Sheet1";"schedule3",#N/A,FALSE,"Sheet1";"schedule4",#N/A,FALSE,"Sheet1";"schedule5",#N/A,FALSE,"Sheet1";"schedule6",#N/A,FALSE,"Sheet1"}</definedName>
    <definedName name="__wrn1">{"schedule1",#N/A,FALSE,"Sheet1";"schedule2",#N/A,FALSE,"Sheet1";"schedule3",#N/A,FALSE,"Sheet1";"schedule4",#N/A,FALSE,"Sheet1";"schedule5",#N/A,FALSE,"Sheet1";"schedule6",#N/A,FALSE,"Sheet1"}</definedName>
    <definedName name="__wrn4" localSheetId="3">{"data",#N/A,FALSE,"INPUT"}</definedName>
    <definedName name="__wrn4" localSheetId="11">{"data",#N/A,FALSE,"INPUT"}</definedName>
    <definedName name="__wrn4" localSheetId="7">{"data",#N/A,FALSE,"INPUT"}</definedName>
    <definedName name="__wrn4">{"data",#N/A,FALSE,"INPUT"}</definedName>
    <definedName name="_1__123Graph_ACHART_2">#REF!</definedName>
    <definedName name="_1__123Graph_ACHART_4A" localSheetId="3">#REF!</definedName>
    <definedName name="_1__123Graph_ACHART_4A" localSheetId="7">#REF!</definedName>
    <definedName name="_1__123Graph_ACHART_4A">#REF!</definedName>
    <definedName name="_1__FDSAUDITLINK__" localSheetId="3">{"fdsup://directions/FAT Viewer?action=UPDATE&amp;creator=factset&amp;DYN_ARGS=TRUE&amp;DOC_NAME=FAT:FQL_AUDITING_CLIENT_TEMPLATE.FAT&amp;display_string=Audit&amp;VAR:KEY=JIVIHKDEZQ&amp;VAR:QUERY=UkdGX0VOVFJQUl9WQUwoQU5OLDQxMDQ0LCwsLFVTRCwsTk9BVURJVCk=&amp;WINDOW=FIRST_POPUP&amp;HEIGHT=45","0&amp;WIDTH=450&amp;START_MAXIMIZED=FALSE&amp;VAR:CALENDAR=US&amp;VAR:SYMBOL=707624&amp;VAR:INDEX=0"}</definedName>
    <definedName name="_1__FDSAUDITLINK__" localSheetId="11">{"fdsup://directions/FAT Viewer?action=UPDATE&amp;creator=factset&amp;DYN_ARGS=TRUE&amp;DOC_NAME=FAT:FQL_AUDITING_CLIENT_TEMPLATE.FAT&amp;display_string=Audit&amp;VAR:KEY=JIVIHKDEZQ&amp;VAR:QUERY=UkdGX0VOVFJQUl9WQUwoQU5OLDQxMDQ0LCwsLFVTRCwsTk9BVURJVCk=&amp;WINDOW=FIRST_POPUP&amp;HEIGHT=45","0&amp;WIDTH=450&amp;START_MAXIMIZED=FALSE&amp;VAR:CALENDAR=US&amp;VAR:SYMBOL=707624&amp;VAR:INDEX=0"}</definedName>
    <definedName name="_1__FDSAUDITLINK__" localSheetId="7">{"fdsup://directions/FAT Viewer?action=UPDATE&amp;creator=factset&amp;DYN_ARGS=TRUE&amp;DOC_NAME=FAT:FQL_AUDITING_CLIENT_TEMPLATE.FAT&amp;display_string=Audit&amp;VAR:KEY=JIVIHKDEZQ&amp;VAR:QUERY=UkdGX0VOVFJQUl9WQUwoQU5OLDQxMDQ0LCwsLFVTRCwsTk9BVURJVCk=&amp;WINDOW=FIRST_POPUP&amp;HEIGHT=45","0&amp;WIDTH=450&amp;START_MAXIMIZED=FALSE&amp;VAR:CALENDAR=US&amp;VAR:SYMBOL=707624&amp;VAR:INDEX=0"}</definedName>
    <definedName name="_1__FDSAUDITLINK__">{"fdsup://directions/FAT Viewer?action=UPDATE&amp;creator=factset&amp;DYN_ARGS=TRUE&amp;DOC_NAME=FAT:FQL_AUDITING_CLIENT_TEMPLATE.FAT&amp;display_string=Audit&amp;VAR:KEY=JIVIHKDEZQ&amp;VAR:QUERY=UkdGX0VOVFJQUl9WQUwoQU5OLDQxMDQ0LCwsLFVTRCwsTk9BVURJVCk=&amp;WINDOW=FIRST_POPUP&amp;HEIGHT=45","0&amp;WIDTH=450&amp;START_MAXIMIZED=FALSE&amp;VAR:CALENDAR=US&amp;VAR:SYMBOL=707624&amp;VAR:INDEX=0"}</definedName>
    <definedName name="_1_0_0_S">[13]OfficeStock!#REF!</definedName>
    <definedName name="_10__123Graph_BCHART_5" localSheetId="3">[4]Assump!#REF!</definedName>
    <definedName name="_10__123Graph_BCHART_5">[4]Assump!#REF!</definedName>
    <definedName name="_10__123Graph_FCHART_1" localSheetId="3">#REF!</definedName>
    <definedName name="_10__123Graph_FCHART_1" localSheetId="7">#REF!</definedName>
    <definedName name="_10__123Graph_FCHART_1">#REF!</definedName>
    <definedName name="_10__123Graph_XCHART_1" localSheetId="3">#REF!</definedName>
    <definedName name="_10__123Graph_XCHART_1" localSheetId="7">#REF!</definedName>
    <definedName name="_10__123Graph_XCHART_1">#REF!</definedName>
    <definedName name="_10__FDSAUDITLINK__" localSheetId="3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10__FDSAUDITLINK__" localSheetId="1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10__FDSAUDITLINK__" localSheetId="7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10__FDSAUDITLINK__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100__FDSAUDITLINK__" localSheetId="3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100__FDSAUDITLINK__" localSheetId="1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100__FDSAUDITLINK__" localSheetId="7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100__FDSAUDITLINK__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101__FDSAUDITLINK__" localSheetId="3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101__FDSAUDITLINK__" localSheetId="1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101__FDSAUDITLINK__" localSheetId="7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101__FDSAUDITLINK__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102__FDSAUDITLINK__" localSheetId="3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102__FDSAUDITLINK__" localSheetId="1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102__FDSAUDITLINK__" localSheetId="7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102__FDSAUDITLINK__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102_0_Table2_">[14]Sheet1!#REF!</definedName>
    <definedName name="_107__123Graph_LBL_ACHART_3" localSheetId="3">#REF!</definedName>
    <definedName name="_107__123Graph_LBL_ACHART_3" localSheetId="7">#REF!</definedName>
    <definedName name="_107__123Graph_LBL_ACHART_3">#REF!</definedName>
    <definedName name="_108__123Graph_BCHART_22" localSheetId="3">#REF!</definedName>
    <definedName name="_108__123Graph_BCHART_22" localSheetId="7">#REF!</definedName>
    <definedName name="_108__123Graph_BCHART_22">#REF!</definedName>
    <definedName name="_11__123Graph_BCHART_6" localSheetId="3">[4]Assump!#REF!</definedName>
    <definedName name="_11__123Graph_BCHART_6" localSheetId="7">[4]Assump!#REF!</definedName>
    <definedName name="_11__123Graph_BCHART_6">[4]Assump!#REF!</definedName>
    <definedName name="_11__123Graph_XCHART_2" localSheetId="3">#REF!</definedName>
    <definedName name="_11__123Graph_XCHART_2" localSheetId="7">#REF!</definedName>
    <definedName name="_11__123Graph_XCHART_2">#REF!</definedName>
    <definedName name="_11__123Graph_XGROWTH_9" localSheetId="3">[15]ICI!#REF!</definedName>
    <definedName name="_11__123Graph_XGROWTH_9" localSheetId="7">[15]ICI!#REF!</definedName>
    <definedName name="_11__123Graph_XGROWTH_9">[15]ICI!#REF!</definedName>
    <definedName name="_11__FDSAUDITLINK__" localSheetId="3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11__FDSAUDITLINK__" localSheetId="1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11__FDSAUDITLINK__" localSheetId="7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11__FDSAUDITLINK__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115__123Graph_LBL_ACHART_4" localSheetId="3">#REF!</definedName>
    <definedName name="_115__123Graph_LBL_ACHART_4" localSheetId="7">#REF!</definedName>
    <definedName name="_115__123Graph_LBL_ACHART_4">#REF!</definedName>
    <definedName name="_117__123Graph_CCHART_15" localSheetId="3">#REF!</definedName>
    <definedName name="_117__123Graph_CCHART_15" localSheetId="7">#REF!</definedName>
    <definedName name="_117__123Graph_CCHART_15">#REF!</definedName>
    <definedName name="_12__123Graph_BCHART_7" localSheetId="3">[4]Assump!#REF!</definedName>
    <definedName name="_12__123Graph_BCHART_7" localSheetId="7">[4]Assump!#REF!</definedName>
    <definedName name="_12__123Graph_BCHART_7">[4]Assump!#REF!</definedName>
    <definedName name="_12__FDSAUDITLINK__" localSheetId="3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12__FDSAUDITLINK__" localSheetId="1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12__FDSAUDITLINK__" localSheetId="7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12__FDSAUDITLINK__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123__123Graph_LBL_BCHART_1" localSheetId="3">#REF!</definedName>
    <definedName name="_123__123Graph_LBL_BCHART_1" localSheetId="7">#REF!</definedName>
    <definedName name="_123__123Graph_LBL_BCHART_1">#REF!</definedName>
    <definedName name="_123Graph_A2">#REF!</definedName>
    <definedName name="_126__123Graph_CCHART_16" localSheetId="3">#REF!</definedName>
    <definedName name="_126__123Graph_CCHART_16" localSheetId="7">#REF!</definedName>
    <definedName name="_126__123Graph_CCHART_16">#REF!</definedName>
    <definedName name="_13__123Graph_CCHART_4" localSheetId="3">[4]Assump!#REF!</definedName>
    <definedName name="_13__123Graph_CCHART_4" localSheetId="7">[4]Assump!#REF!</definedName>
    <definedName name="_13__123Graph_CCHART_4">[4]Assump!#REF!</definedName>
    <definedName name="_13__FDSAUDITLINK__" localSheetId="3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13__FDSAUDITLINK__" localSheetId="1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13__FDSAUDITLINK__" localSheetId="7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13__FDSAUDITLINK__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131__123Graph_LBL_BCHART_2" localSheetId="3">#REF!</definedName>
    <definedName name="_131__123Graph_LBL_BCHART_2" localSheetId="7">#REF!</definedName>
    <definedName name="_131__123Graph_LBL_BCHART_2">#REF!</definedName>
    <definedName name="_135__123Graph_CCHART_17" localSheetId="3">#REF!</definedName>
    <definedName name="_135__123Graph_CCHART_17" localSheetId="7">#REF!</definedName>
    <definedName name="_135__123Graph_CCHART_17">#REF!</definedName>
    <definedName name="_139__123Graph_LBL_BCHART_3" localSheetId="3">#REF!</definedName>
    <definedName name="_139__123Graph_LBL_BCHART_3" localSheetId="7">#REF!</definedName>
    <definedName name="_139__123Graph_LBL_BCHART_3">#REF!</definedName>
    <definedName name="_14__123Graph_XCHART_5" localSheetId="3">[4]Assump!#REF!</definedName>
    <definedName name="_14__123Graph_XCHART_5" localSheetId="7">[4]Assump!#REF!</definedName>
    <definedName name="_14__123Graph_XCHART_5">[4]Assump!#REF!</definedName>
    <definedName name="_14__FDSAUDITLINK__" localSheetId="3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14__FDSAUDITLINK__" localSheetId="1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14__FDSAUDITLINK__" localSheetId="7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14__FDSAUDITLINK__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144__123Graph_CCHART_22" localSheetId="3">#REF!</definedName>
    <definedName name="_144__123Graph_CCHART_22" localSheetId="7">#REF!</definedName>
    <definedName name="_144__123Graph_CCHART_22">#REF!</definedName>
    <definedName name="_147__123Graph_XCHART_1" localSheetId="3">#REF!</definedName>
    <definedName name="_147__123Graph_XCHART_1" localSheetId="7">#REF!</definedName>
    <definedName name="_147__123Graph_XCHART_1">#REF!</definedName>
    <definedName name="_15__123Graph_XCHART_6" localSheetId="3">[4]Assump!#REF!</definedName>
    <definedName name="_15__123Graph_XCHART_6" localSheetId="7">[4]Assump!#REF!</definedName>
    <definedName name="_15__123Graph_XCHART_6">[4]Assump!#REF!</definedName>
    <definedName name="_15__FDSAUDITLINK__" localSheetId="3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15__FDSAUDITLINK__" localSheetId="1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15__FDSAUDITLINK__" localSheetId="7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15__FDSAUDITLINK__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153__123Graph_CSEG_PIE" localSheetId="3">#REF!</definedName>
    <definedName name="_153__123Graph_CSEG_PIE" localSheetId="7">#REF!</definedName>
    <definedName name="_153__123Graph_CSEG_PIE">#REF!</definedName>
    <definedName name="_155__123Graph_XCHART_2" localSheetId="3">#REF!</definedName>
    <definedName name="_155__123Graph_XCHART_2" localSheetId="7">#REF!</definedName>
    <definedName name="_155__123Graph_XCHART_2">#REF!</definedName>
    <definedName name="_159_0_Table1_" localSheetId="3">[14]Sheet1!#REF!</definedName>
    <definedName name="_159_0_Table1_" localSheetId="7">[14]Sheet1!#REF!</definedName>
    <definedName name="_159_0_Table1_">[14]Sheet1!#REF!</definedName>
    <definedName name="_16__123Graph_XCHART_7" localSheetId="3">[4]Assump!#REF!</definedName>
    <definedName name="_16__123Graph_XCHART_7" localSheetId="7">[4]Assump!#REF!</definedName>
    <definedName name="_16__123Graph_XCHART_7">[4]Assump!#REF!</definedName>
    <definedName name="_16__FDSAUDITLINK__" localSheetId="3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16__FDSAUDITLINK__" localSheetId="1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16__FDSAUDITLINK__" localSheetId="7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16__FDSAUDITLINK__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162__123Graph_DCHART_15" localSheetId="3">#REF!</definedName>
    <definedName name="_162__123Graph_DCHART_15" localSheetId="7">#REF!</definedName>
    <definedName name="_162__123Graph_DCHART_15">#REF!</definedName>
    <definedName name="_163__123Graph_XCHART_3" localSheetId="3">#REF!</definedName>
    <definedName name="_163__123Graph_XCHART_3" localSheetId="7">#REF!</definedName>
    <definedName name="_163__123Graph_XCHART_3">#REF!</definedName>
    <definedName name="_163_0_Table2_" localSheetId="3">[14]Sheet1!#REF!</definedName>
    <definedName name="_163_0_Table2_" localSheetId="7">[14]Sheet1!#REF!</definedName>
    <definedName name="_163_0_Table2_">[14]Sheet1!#REF!</definedName>
    <definedName name="_169_0_Table1_" localSheetId="3">[14]Sheet1!#REF!</definedName>
    <definedName name="_169_0_Table1_" localSheetId="7">[14]Sheet1!#REF!</definedName>
    <definedName name="_169_0_Table1_">[14]Sheet1!#REF!</definedName>
    <definedName name="_17__FDSAUDITLINK__" localSheetId="3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17__FDSAUDITLINK__" localSheetId="1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17__FDSAUDITLINK__" localSheetId="7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17__FDSAUDITLINK__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171__123Graph_DCHART_16" localSheetId="3">#REF!</definedName>
    <definedName name="_171__123Graph_DCHART_16" localSheetId="7">#REF!</definedName>
    <definedName name="_171__123Graph_DCHART_16">#REF!</definedName>
    <definedName name="_171__123Graph_XCHART_4" localSheetId="3">#REF!</definedName>
    <definedName name="_171__123Graph_XCHART_4" localSheetId="7">#REF!</definedName>
    <definedName name="_171__123Graph_XCHART_4">#REF!</definedName>
    <definedName name="_175_0_Table2_" localSheetId="3">[14]Sheet1!#REF!</definedName>
    <definedName name="_175_0_Table2_" localSheetId="7">[14]Sheet1!#REF!</definedName>
    <definedName name="_175_0_Table2_">[14]Sheet1!#REF!</definedName>
    <definedName name="_178_0_Table1_" localSheetId="3">[14]Sheet1!#REF!</definedName>
    <definedName name="_178_0_Table1_" localSheetId="7">[14]Sheet1!#REF!</definedName>
    <definedName name="_178_0_Table1_">[14]Sheet1!#REF!</definedName>
    <definedName name="_18__123Graph_ACHART_15" localSheetId="3">#REF!</definedName>
    <definedName name="_18__123Graph_ACHART_15" localSheetId="7">#REF!</definedName>
    <definedName name="_18__123Graph_ACHART_15">#REF!</definedName>
    <definedName name="_18__FDSAUDITLINK__" localSheetId="3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18__FDSAUDITLINK__" localSheetId="1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18__FDSAUDITLINK__" localSheetId="7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18__FDSAUDITLINK__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180__123Graph_DCHART_17" localSheetId="3">#REF!</definedName>
    <definedName name="_180__123Graph_DCHART_17" localSheetId="7">#REF!</definedName>
    <definedName name="_180__123Graph_DCHART_17">#REF!</definedName>
    <definedName name="_185_0_Table2_" localSheetId="7">[14]Sheet1!#REF!</definedName>
    <definedName name="_185_0_Table2_">[14]Sheet1!#REF!</definedName>
    <definedName name="_189__123Graph_DCHART_22" localSheetId="3">#REF!</definedName>
    <definedName name="_189__123Graph_DCHART_22" localSheetId="7">#REF!</definedName>
    <definedName name="_189__123Graph_DCHART_22">#REF!</definedName>
    <definedName name="_19__FDSAUDITLINK__" localSheetId="3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19__FDSAUDITLINK__" localSheetId="1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19__FDSAUDITLINK__" localSheetId="7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19__FDSAUDITLINK__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198__123Graph_ECHART_15" localSheetId="3">#REF!</definedName>
    <definedName name="_198__123Graph_ECHART_15" localSheetId="7">#REF!</definedName>
    <definedName name="_198__123Graph_ECHART_15">#REF!</definedName>
    <definedName name="_1ƒ0ACwvu.Sommai" localSheetId="7">'[16]#REF'!#REF!,'[16]#REF'!#REF!,'[16]#REF'!$G$1:$H$65536,'[16]#REF'!$L$1:$M$65536,'[16]#REF'!$Q$1:$R$65536,'[16]#REF'!$V$1:$W$65536</definedName>
    <definedName name="_1ƒ0ACwvu.Sommai">'[16]#REF'!#REF!,'[16]#REF'!#REF!,'[16]#REF'!$G$1:$H$65536,'[16]#REF'!$L$1:$M$65536,'[16]#REF'!$Q$1:$R$65536,'[16]#REF'!$V$1:$W$65536</definedName>
    <definedName name="_2__123Graph_ACHART_4A" localSheetId="3">#REF!</definedName>
    <definedName name="_2__123Graph_ACHART_4A" localSheetId="7">#REF!</definedName>
    <definedName name="_2__123Graph_ACHART_4A">#REF!</definedName>
    <definedName name="_2__123Graph_BCHART_1" localSheetId="3">#REF!</definedName>
    <definedName name="_2__123Graph_BCHART_1" localSheetId="7">#REF!</definedName>
    <definedName name="_2__123Graph_BCHART_1">#REF!</definedName>
    <definedName name="_2__123Graph_BCHART_2">#REF!</definedName>
    <definedName name="_2__123Graph_XCHART_4A" localSheetId="3">#REF!</definedName>
    <definedName name="_2__123Graph_XCHART_4A" localSheetId="7">#REF!</definedName>
    <definedName name="_2__123Graph_XCHART_4A">#REF!</definedName>
    <definedName name="_2__FDSAUDITLINK__" localSheetId="3">{"fdsup://directions/FAT Viewer?action=UPDATE&amp;creator=factset&amp;DYN_ARGS=TRUE&amp;DOC_NAME=FAT:FQL_AUDITING_CLIENT_TEMPLATE.FAT&amp;display_string=Audit&amp;VAR:KEY=SVWDARGLYV&amp;VAR:QUERY=UkdGX0VOVFJQUl9WQUwoQU5OLDQxMDQ0LCwsLCwsTk9BVURJVCk=&amp;WINDOW=FIRST_POPUP&amp;HEIGHT=450&amp;WI","DTH=450&amp;START_MAXIMIZED=FALSE&amp;VAR:CALENDAR=US&amp;VAR:SYMBOL=707624&amp;VAR:INDEX=0"}</definedName>
    <definedName name="_2__FDSAUDITLINK__" localSheetId="11">{"fdsup://directions/FAT Viewer?action=UPDATE&amp;creator=factset&amp;DYN_ARGS=TRUE&amp;DOC_NAME=FAT:FQL_AUDITING_CLIENT_TEMPLATE.FAT&amp;display_string=Audit&amp;VAR:KEY=SVWDARGLYV&amp;VAR:QUERY=UkdGX0VOVFJQUl9WQUwoQU5OLDQxMDQ0LCwsLCwsTk9BVURJVCk=&amp;WINDOW=FIRST_POPUP&amp;HEIGHT=450&amp;WI","DTH=450&amp;START_MAXIMIZED=FALSE&amp;VAR:CALENDAR=US&amp;VAR:SYMBOL=707624&amp;VAR:INDEX=0"}</definedName>
    <definedName name="_2__FDSAUDITLINK__" localSheetId="7">{"fdsup://directions/FAT Viewer?action=UPDATE&amp;creator=factset&amp;DYN_ARGS=TRUE&amp;DOC_NAME=FAT:FQL_AUDITING_CLIENT_TEMPLATE.FAT&amp;display_string=Audit&amp;VAR:KEY=SVWDARGLYV&amp;VAR:QUERY=UkdGX0VOVFJQUl9WQUwoQU5OLDQxMDQ0LCwsLCwsTk9BVURJVCk=&amp;WINDOW=FIRST_POPUP&amp;HEIGHT=450&amp;WI","DTH=450&amp;START_MAXIMIZED=FALSE&amp;VAR:CALENDAR=US&amp;VAR:SYMBOL=707624&amp;VAR:INDEX=0"}</definedName>
    <definedName name="_2__FDSAUDITLINK__">{"fdsup://directions/FAT Viewer?action=UPDATE&amp;creator=factset&amp;DYN_ARGS=TRUE&amp;DOC_NAME=FAT:FQL_AUDITING_CLIENT_TEMPLATE.FAT&amp;display_string=Audit&amp;VAR:KEY=SVWDARGLYV&amp;VAR:QUERY=UkdGX0VOVFJQUl9WQUwoQU5OLDQxMDQ0LCwsLCwsTk9BVURJVCk=&amp;WINDOW=FIRST_POPUP&amp;HEIGHT=450&amp;WI","DTH=450&amp;START_MAXIMIZED=FALSE&amp;VAR:CALENDAR=US&amp;VAR:SYMBOL=707624&amp;VAR:INDEX=0"}</definedName>
    <definedName name="_2_0__123Grap" localSheetId="3">#REF!</definedName>
    <definedName name="_2_0__123Grap" localSheetId="7">#REF!</definedName>
    <definedName name="_2_0__123Grap">#REF!</definedName>
    <definedName name="_20__123Graph_ACHART_5" localSheetId="3">[17]Assump!#REF!</definedName>
    <definedName name="_20__123Graph_ACHART_5" localSheetId="7">[17]Assump!#REF!</definedName>
    <definedName name="_20__123Graph_ACHART_5">[17]Assump!#REF!</definedName>
    <definedName name="_20__FDSAUDITLINK__" localSheetId="3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20__FDSAUDITLINK__" localSheetId="1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20__FDSAUDITLINK__" localSheetId="7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20__FDSAUDITLINK__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207__123Graph_ECHART_16" localSheetId="3">#REF!</definedName>
    <definedName name="_207__123Graph_ECHART_16" localSheetId="7">#REF!</definedName>
    <definedName name="_207__123Graph_ECHART_16">#REF!</definedName>
    <definedName name="_20IQ_POLICĎĎ__ĘĘ__TS">"c1036"</definedName>
    <definedName name="_21__123Graph_ACHART_4" localSheetId="3">[17]Assump!#REF!</definedName>
    <definedName name="_21__123Graph_ACHART_4">[17]Assump!#REF!</definedName>
    <definedName name="_21__FDSAUDITLINK__" localSheetId="3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21__FDSAUDITLINK__" localSheetId="1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21__FDSAUDITLINK__" localSheetId="7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21__FDSAUDITLINK__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216__123Graph_ECHART_17" localSheetId="3">#REF!</definedName>
    <definedName name="_216__123Graph_ECHART_17" localSheetId="7">#REF!</definedName>
    <definedName name="_216__123Graph_ECHART_17">#REF!</definedName>
    <definedName name="_22__123Graph_ACHART_5" localSheetId="3">[17]Assump!#REF!</definedName>
    <definedName name="_22__123Graph_ACHART_5" localSheetId="7">[17]Assump!#REF!</definedName>
    <definedName name="_22__123Graph_ACHART_5">[17]Assump!#REF!</definedName>
    <definedName name="_22__FDSAUDITLINK__" localSheetId="3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22__FDSAUDITLINK__" localSheetId="1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22__FDSAUDITLINK__" localSheetId="7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22__FDSAUDITLINK__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225__123Graph_ECHART_22" localSheetId="3">#REF!</definedName>
    <definedName name="_225__123Graph_ECHART_22" localSheetId="7">#REF!</definedName>
    <definedName name="_225__123Graph_ECHART_22">#REF!</definedName>
    <definedName name="_23__123Graph_ACHART_6" localSheetId="3">[17]Assump!#REF!</definedName>
    <definedName name="_23__123Graph_ACHART_6" localSheetId="7">[17]Assump!#REF!</definedName>
    <definedName name="_23__123Graph_ACHART_6">[17]Assump!#REF!</definedName>
    <definedName name="_23__FDSAUDITLINK__" localSheetId="3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23__FDSAUDITLINK__" localSheetId="1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23__FDSAUDITLINK__" localSheetId="7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23__FDSAUDITLINK__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234__123Graph_FCHART_15" localSheetId="3">#REF!</definedName>
    <definedName name="_234__123Graph_FCHART_15" localSheetId="7">#REF!</definedName>
    <definedName name="_234__123Graph_FCHART_15">#REF!</definedName>
    <definedName name="_24__123Graph_ACHART_7" localSheetId="3">[17]Assump!#REF!</definedName>
    <definedName name="_24__123Graph_ACHART_7" localSheetId="7">[17]Assump!#REF!</definedName>
    <definedName name="_24__123Graph_ACHART_7">[17]Assump!#REF!</definedName>
    <definedName name="_24__FDSAUDITLINK__" localSheetId="3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24__FDSAUDITLINK__" localSheetId="1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24__FDSAUDITLINK__" localSheetId="7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24__FDSAUDITLINK__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24_0_Table1_">[14]Sheet1!#REF!</definedName>
    <definedName name="_243__123Graph_FCHART_16" localSheetId="3">#REF!</definedName>
    <definedName name="_243__123Graph_FCHART_16" localSheetId="7">#REF!</definedName>
    <definedName name="_243__123Graph_FCHART_16">#REF!</definedName>
    <definedName name="_25__123Graph_BCHART_4" localSheetId="3">[17]Assump!#REF!</definedName>
    <definedName name="_25__123Graph_BCHART_4" localSheetId="7">[17]Assump!#REF!</definedName>
    <definedName name="_25__123Graph_BCHART_4">[17]Assump!#REF!</definedName>
    <definedName name="_25__FDSAUDITLINK__" localSheetId="3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25__FDSAUDITLINK__" localSheetId="1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25__FDSAUDITLINK__" localSheetId="7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25__FDSAUDITLINK__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25_0_Table2_">[14]Sheet1!#REF!</definedName>
    <definedName name="_252__123Graph_FCHART_17" localSheetId="3">#REF!</definedName>
    <definedName name="_252__123Graph_FCHART_17" localSheetId="7">#REF!</definedName>
    <definedName name="_252__123Graph_FCHART_17">#REF!</definedName>
    <definedName name="_26__123Graph_BCHART_5" localSheetId="3">[17]Assump!#REF!</definedName>
    <definedName name="_26__123Graph_BCHART_5" localSheetId="7">[17]Assump!#REF!</definedName>
    <definedName name="_26__123Graph_BCHART_5">[17]Assump!#REF!</definedName>
    <definedName name="_26__FDSAUDITLINK__" localSheetId="3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26__FDSAUDITLINK__" localSheetId="1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26__FDSAUDITLINK__" localSheetId="7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26__FDSAUDITLINK__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261__123Graph_FCHART_22" localSheetId="3">#REF!</definedName>
    <definedName name="_261__123Graph_FCHART_22" localSheetId="7">#REF!</definedName>
    <definedName name="_261__123Graph_FCHART_22">#REF!</definedName>
    <definedName name="_27__123Graph_ACHART_16" localSheetId="3">#REF!</definedName>
    <definedName name="_27__123Graph_ACHART_16" localSheetId="7">#REF!</definedName>
    <definedName name="_27__123Graph_ACHART_16">#REF!</definedName>
    <definedName name="_27__123Graph_BCHART_6" localSheetId="3">[17]Assump!#REF!</definedName>
    <definedName name="_27__123Graph_BCHART_6" localSheetId="7">[17]Assump!#REF!</definedName>
    <definedName name="_27__123Graph_BCHART_6">[17]Assump!#REF!</definedName>
    <definedName name="_27__FDSAUDITLINK__" localSheetId="3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27__FDSAUDITLINK__" localSheetId="1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27__FDSAUDITLINK__" localSheetId="7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27__FDSAUDITLINK__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27_0_Table1_">[14]Sheet1!#REF!</definedName>
    <definedName name="_270__123Graph_XCHART_15" localSheetId="3">#REF!</definedName>
    <definedName name="_270__123Graph_XCHART_15" localSheetId="7">#REF!</definedName>
    <definedName name="_270__123Graph_XCHART_15">#REF!</definedName>
    <definedName name="_279__123Graph_XCHART_16" localSheetId="3">#REF!</definedName>
    <definedName name="_279__123Graph_XCHART_16" localSheetId="7">#REF!</definedName>
    <definedName name="_279__123Graph_XCHART_16">#REF!</definedName>
    <definedName name="_28__123Graph_BCHART_7" localSheetId="3">[17]Assump!#REF!</definedName>
    <definedName name="_28__123Graph_BCHART_7" localSheetId="7">[17]Assump!#REF!</definedName>
    <definedName name="_28__123Graph_BCHART_7">[17]Assump!#REF!</definedName>
    <definedName name="_28__FDSAUDITLINK__" localSheetId="3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28__FDSAUDITLINK__" localSheetId="1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28__FDSAUDITLINK__" localSheetId="7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28__FDSAUDITLINK__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28_0_Table2_">[14]Sheet1!#REF!</definedName>
    <definedName name="_288__123Graph_XCHART_17" localSheetId="3">#REF!</definedName>
    <definedName name="_288__123Graph_XCHART_17" localSheetId="7">#REF!</definedName>
    <definedName name="_288__123Graph_XCHART_17">#REF!</definedName>
    <definedName name="_29__123Graph_CCHART_4" localSheetId="3">[17]Assump!#REF!</definedName>
    <definedName name="_29__123Graph_CCHART_4" localSheetId="7">[17]Assump!#REF!</definedName>
    <definedName name="_29__123Graph_CCHART_4">[17]Assump!#REF!</definedName>
    <definedName name="_29__FDSAUDITLINK__" localSheetId="3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29__FDSAUDITLINK__" localSheetId="1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29__FDSAUDITLINK__" localSheetId="7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29__FDSAUDITLINK__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297__123Graph_XCHART_18" localSheetId="3">#REF!</definedName>
    <definedName name="_297__123Graph_XCHART_18" localSheetId="7">#REF!</definedName>
    <definedName name="_297__123Graph_XCHART_18">#REF!</definedName>
    <definedName name="_2ƒ0Swvu.Sommai" localSheetId="7">'[16]#REF'!#REF!,'[16]#REF'!#REF!,'[16]#REF'!#REF!,'[16]#REF'!#REF!,'[16]#REF'!#REF!,'[16]#REF'!$F$1:$G$65536</definedName>
    <definedName name="_2ƒ0Swvu.Sommai">'[16]#REF'!#REF!,'[16]#REF'!#REF!,'[16]#REF'!#REF!,'[16]#REF'!#REF!,'[16]#REF'!#REF!,'[16]#REF'!$F$1:$G$65536</definedName>
    <definedName name="_3__123Graph_CCHART_1" localSheetId="3">#REF!</definedName>
    <definedName name="_3__123Graph_CCHART_1" localSheetId="7">#REF!</definedName>
    <definedName name="_3__123Graph_CCHART_1">#REF!</definedName>
    <definedName name="_3__123Graph_CCHART_2">#REF!</definedName>
    <definedName name="_3__FDSAUDITLINK__" localSheetId="3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3__FDSAUDITLINK__" localSheetId="1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3__FDSAUDITLINK__" localSheetId="7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3__FDSAUDITLINK__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3_0__123Grap" localSheetId="3">#REF!</definedName>
    <definedName name="_3_0__123Grap" localSheetId="7">#REF!</definedName>
    <definedName name="_3_0__123Grap">#REF!</definedName>
    <definedName name="_30__123Graph_BCHART_6" localSheetId="3">[17]Assump!#REF!</definedName>
    <definedName name="_30__123Graph_BCHART_6" localSheetId="7">[17]Assump!#REF!</definedName>
    <definedName name="_30__123Graph_BCHART_6">[17]Assump!#REF!</definedName>
    <definedName name="_30__123Graph_XCHART_5" localSheetId="3">[17]Assump!#REF!</definedName>
    <definedName name="_30__123Graph_XCHART_5">[17]Assump!#REF!</definedName>
    <definedName name="_30__FDSAUDITLINK__" localSheetId="3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30__FDSAUDITLINK__" localSheetId="1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30__FDSAUDITLINK__" localSheetId="7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30__FDSAUDITLINK__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306__123Graph_XCHART_19" localSheetId="3">#REF!</definedName>
    <definedName name="_306__123Graph_XCHART_19" localSheetId="7">#REF!</definedName>
    <definedName name="_306__123Graph_XCHART_19">#REF!</definedName>
    <definedName name="_31__123Graph_XCHART_6" localSheetId="3">[17]Assump!#REF!</definedName>
    <definedName name="_31__123Graph_XCHART_6" localSheetId="7">[17]Assump!#REF!</definedName>
    <definedName name="_31__123Graph_XCHART_6">[17]Assump!#REF!</definedName>
    <definedName name="_31__FDSAUDITLINK__" localSheetId="3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31__FDSAUDITLINK__" localSheetId="1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31__FDSAUDITLINK__" localSheetId="7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31__FDSAUDITLINK__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315__123Graph_XCHART_22" localSheetId="3">#REF!</definedName>
    <definedName name="_315__123Graph_XCHART_22" localSheetId="7">#REF!</definedName>
    <definedName name="_315__123Graph_XCHART_22">#REF!</definedName>
    <definedName name="_32__123Graph_XCHART_7" localSheetId="3">[17]Assump!#REF!</definedName>
    <definedName name="_32__123Graph_XCHART_7" localSheetId="7">[17]Assump!#REF!</definedName>
    <definedName name="_32__123Graph_XCHART_7">[17]Assump!#REF!</definedName>
    <definedName name="_32__FDSAUDITLINK__" localSheetId="3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32__FDSAUDITLINK__" localSheetId="1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32__FDSAUDITLINK__" localSheetId="7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32__FDSAUDITLINK__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324__123Graph_XSEG_PIE" localSheetId="3">#REF!</definedName>
    <definedName name="_324__123Graph_XSEG_PIE" localSheetId="7">#REF!</definedName>
    <definedName name="_324__123Graph_XSEG_PIE">#REF!</definedName>
    <definedName name="_33__FDSAUDITLINK__" localSheetId="3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33__FDSAUDITLINK__" localSheetId="1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33__FDSAUDITLINK__" localSheetId="7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33__FDSAUDITLINK__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34__FDSAUDITLINK__" localSheetId="3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34__FDSAUDITLINK__" localSheetId="1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34__FDSAUDITLINK__" localSheetId="7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34__FDSAUDITLINK__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35__123Graph_ACHART_1" localSheetId="3">#REF!</definedName>
    <definedName name="_35__123Graph_ACHART_1" localSheetId="7">#REF!</definedName>
    <definedName name="_35__123Graph_ACHART_1">#REF!</definedName>
    <definedName name="_35__FDSAUDITLINK__" localSheetId="3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35__FDSAUDITLINK__" localSheetId="1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35__FDSAUDITLINK__" localSheetId="7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35__FDSAUDITLINK__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36__123Graph_ACHART_17" localSheetId="3">#REF!</definedName>
    <definedName name="_36__123Graph_ACHART_17" localSheetId="7">#REF!</definedName>
    <definedName name="_36__123Graph_ACHART_17">#REF!</definedName>
    <definedName name="_36__FDSAUDITLINK__" localSheetId="3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36__FDSAUDITLINK__" localSheetId="1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36__FDSAUDITLINK__" localSheetId="7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36__FDSAUDITLINK__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37__FDSAUDITLINK__" localSheetId="3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37__FDSAUDITLINK__" localSheetId="1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37__FDSAUDITLINK__" localSheetId="7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37__FDSAUDITLINK__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38__FDSAUDITLINK__" localSheetId="3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38__FDSAUDITLINK__" localSheetId="1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38__FDSAUDITLINK__" localSheetId="7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38__FDSAUDITLINK__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39__FDSAUDITLINK__" localSheetId="3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39__FDSAUDITLINK__" localSheetId="1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39__FDSAUDITLINK__" localSheetId="7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39__FDSAUDITLINK__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3p0Rwvu.Sommai" localSheetId="7">'[16]#REF'!#REF!,'[16]#REF'!#REF!,'[16]#REF'!#REF!,'[16]#REF'!#REF!,'[16]#REF'!$F$1:$G$65536</definedName>
    <definedName name="_3p0Rwvu.Sommai">'[16]#REF'!#REF!,'[16]#REF'!#REF!,'[16]#REF'!#REF!,'[16]#REF'!#REF!,'[16]#REF'!$F$1:$G$65536</definedName>
    <definedName name="_4__123Graph_ACHART_3I" localSheetId="3">#REF!</definedName>
    <definedName name="_4__123Graph_ACHART_3I" localSheetId="7">#REF!</definedName>
    <definedName name="_4__123Graph_ACHART_3I">#REF!</definedName>
    <definedName name="_4__123Graph_DCHART_1" localSheetId="3">#REF!</definedName>
    <definedName name="_4__123Graph_DCHART_1" localSheetId="7">#REF!</definedName>
    <definedName name="_4__123Graph_DCHART_1">#REF!</definedName>
    <definedName name="_4__123Graph_XCHART_2">#REF!</definedName>
    <definedName name="_4__123Graph_XCHART_4A" localSheetId="3">#REF!</definedName>
    <definedName name="_4__123Graph_XCHART_4A" localSheetId="7">#REF!</definedName>
    <definedName name="_4__123Graph_XCHART_4A">#REF!</definedName>
    <definedName name="_4__FDSAUDITLINK__" localSheetId="3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4__FDSAUDITLINK__" localSheetId="1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4__FDSAUDITLINK__" localSheetId="7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4__FDSAUDITLINK__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40__FDSAUDITLINK__" localSheetId="3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40__FDSAUDITLINK__" localSheetId="1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40__FDSAUDITLINK__" localSheetId="7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40__FDSAUDITLINK__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41__FDSAUDITLINK__" localSheetId="3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41__FDSAUDITLINK__" localSheetId="1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41__FDSAUDITLINK__" localSheetId="7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41__FDSAUDITLINK__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42__FDSAUDITLINK__" localSheetId="3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42__FDSAUDITLINK__" localSheetId="1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42__FDSAUDITLINK__" localSheetId="7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42__FDSAUDITLINK__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43__123Graph_ACHART_2" localSheetId="3">#REF!</definedName>
    <definedName name="_43__123Graph_ACHART_2" localSheetId="7">#REF!</definedName>
    <definedName name="_43__123Graph_ACHART_2">#REF!</definedName>
    <definedName name="_43__FDSAUDITLINK__" localSheetId="3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43__FDSAUDITLINK__" localSheetId="1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43__FDSAUDITLINK__" localSheetId="7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43__FDSAUDITLINK__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44__FDSAUDITLINK__" localSheetId="3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44__FDSAUDITLINK__" localSheetId="1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44__FDSAUDITLINK__" localSheetId="7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44__FDSAUDITLINK__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45__123Graph_ACHART_18" localSheetId="3">#REF!</definedName>
    <definedName name="_45__123Graph_ACHART_18" localSheetId="7">#REF!</definedName>
    <definedName name="_45__123Graph_ACHART_18">#REF!</definedName>
    <definedName name="_45__FDSAUDITLINK__" localSheetId="3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45__FDSAUDITLINK__" localSheetId="1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45__FDSAUDITLINK__" localSheetId="7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45__FDSAUDITLINK__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46__FDSAUDITLINK__" localSheetId="3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46__FDSAUDITLINK__" localSheetId="1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46__FDSAUDITLINK__" localSheetId="7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46__FDSAUDITLINK__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47__FDSAUDITLINK__" localSheetId="3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47__FDSAUDITLINK__" localSheetId="1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47__FDSAUDITLINK__" localSheetId="7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47__FDSAUDITLINK__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48__FDSAUDITLINK__" localSheetId="3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48__FDSAUDITLINK__" localSheetId="1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48__FDSAUDITLINK__" localSheetId="7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48__FDSAUDITLINK__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49__FDSAUDITLINK__" localSheetId="3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49__FDSAUDITLINK__" localSheetId="1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49__FDSAUDITLINK__" localSheetId="7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49__FDSAUDITLINK__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5__123Graph_ACHART_4" localSheetId="3">[4]Assump!#REF!</definedName>
    <definedName name="_5__123Graph_ACHART_4">[4]Assump!#REF!</definedName>
    <definedName name="_5__123Graph_CCHART_1" localSheetId="3">#REF!</definedName>
    <definedName name="_5__123Graph_CCHART_1" localSheetId="7">#REF!</definedName>
    <definedName name="_5__123Graph_CCHART_1">#REF!</definedName>
    <definedName name="_5__FDSAUDITLINK__" localSheetId="3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__FDSAUDITLINK__" localSheetId="1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__FDSAUDITLINK__" localSheetId="7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__FDSAUDITLINK__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0__FDSAUDITLINK__" localSheetId="3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50__FDSAUDITLINK__" localSheetId="1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50__FDSAUDITLINK__" localSheetId="7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50__FDSAUDITLINK__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51__123Graph_ACHART_3" localSheetId="3">#REF!</definedName>
    <definedName name="_51__123Graph_ACHART_3" localSheetId="7">#REF!</definedName>
    <definedName name="_51__123Graph_ACHART_3">#REF!</definedName>
    <definedName name="_51__FDSAUDITLINK__" localSheetId="3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51__FDSAUDITLINK__" localSheetId="1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51__FDSAUDITLINK__" localSheetId="7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51__FDSAUDITLINK__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52__FDSAUDITLINK__" localSheetId="3">{"fdsup://directions/FAT Viewer?action=UPDATE&amp;creator=factset&amp;DYN_ARGS=TRUE&amp;DOC_NAME=FAT:FQL_AUDITING_CLIENT_TEMPLATE.FAT&amp;display_string=Audit&amp;VAR:KEY=ETCDEBGVWV&amp;VAR:QUERY=RkZfRU5UUlBSX1ZBTF9EQUlMWSg0MDI0MiwsLCwnVVNEJywnRElMJyk=&amp;WINDOW=FIRST_POPUP&amp;HEIGHT=45","0&amp;WIDTH=450&amp;START_MAXIMIZED=FALSE&amp;VAR:CALENDAR=US&amp;VAR:SYMBOL=B0ZSH5&amp;VAR:INDEX=0"}</definedName>
    <definedName name="_52__FDSAUDITLINK__" localSheetId="11">{"fdsup://directions/FAT Viewer?action=UPDATE&amp;creator=factset&amp;DYN_ARGS=TRUE&amp;DOC_NAME=FAT:FQL_AUDITING_CLIENT_TEMPLATE.FAT&amp;display_string=Audit&amp;VAR:KEY=ETCDEBGVWV&amp;VAR:QUERY=RkZfRU5UUlBSX1ZBTF9EQUlMWSg0MDI0MiwsLCwnVVNEJywnRElMJyk=&amp;WINDOW=FIRST_POPUP&amp;HEIGHT=45","0&amp;WIDTH=450&amp;START_MAXIMIZED=FALSE&amp;VAR:CALENDAR=US&amp;VAR:SYMBOL=B0ZSH5&amp;VAR:INDEX=0"}</definedName>
    <definedName name="_52__FDSAUDITLINK__" localSheetId="7">{"fdsup://directions/FAT Viewer?action=UPDATE&amp;creator=factset&amp;DYN_ARGS=TRUE&amp;DOC_NAME=FAT:FQL_AUDITING_CLIENT_TEMPLATE.FAT&amp;display_string=Audit&amp;VAR:KEY=ETCDEBGVWV&amp;VAR:QUERY=RkZfRU5UUlBSX1ZBTF9EQUlMWSg0MDI0MiwsLCwnVVNEJywnRElMJyk=&amp;WINDOW=FIRST_POPUP&amp;HEIGHT=45","0&amp;WIDTH=450&amp;START_MAXIMIZED=FALSE&amp;VAR:CALENDAR=US&amp;VAR:SYMBOL=B0ZSH5&amp;VAR:INDEX=0"}</definedName>
    <definedName name="_52__FDSAUDITLINK__">{"fdsup://directions/FAT Viewer?action=UPDATE&amp;creator=factset&amp;DYN_ARGS=TRUE&amp;DOC_NAME=FAT:FQL_AUDITING_CLIENT_TEMPLATE.FAT&amp;display_string=Audit&amp;VAR:KEY=ETCDEBGVWV&amp;VAR:QUERY=RkZfRU5UUlBSX1ZBTF9EQUlMWSg0MDI0MiwsLCwnVVNEJywnRElMJyk=&amp;WINDOW=FIRST_POPUP&amp;HEIGHT=45","0&amp;WIDTH=450&amp;START_MAXIMIZED=FALSE&amp;VAR:CALENDAR=US&amp;VAR:SYMBOL=B0ZSH5&amp;VAR:INDEX=0"}</definedName>
    <definedName name="_53__FDSAUDITLINK__" localSheetId="3">{"fdsup://directions/FAT Viewer?action=UPDATE&amp;creator=factset&amp;DYN_ARGS=TRUE&amp;DOC_NAME=FAT:FQL_AUDITING_CLIENT_TEMPLATE.FAT&amp;display_string=Audit&amp;VAR:KEY=CTADCFEBYL&amp;VAR:QUERY=RkZfRUJJVERBX0lCKCdDQUwnLDIwMDksLCwsJ1VTRCcp&amp;WINDOW=FIRST_POPUP&amp;HEIGHT=450&amp;WIDTH=450&amp;","START_MAXIMIZED=FALSE&amp;VAR:CALENDAR=US&amp;VAR:SYMBOL=678305&amp;VAR:INDEX=0"}</definedName>
    <definedName name="_53__FDSAUDITLINK__" localSheetId="11">{"fdsup://directions/FAT Viewer?action=UPDATE&amp;creator=factset&amp;DYN_ARGS=TRUE&amp;DOC_NAME=FAT:FQL_AUDITING_CLIENT_TEMPLATE.FAT&amp;display_string=Audit&amp;VAR:KEY=CTADCFEBYL&amp;VAR:QUERY=RkZfRUJJVERBX0lCKCdDQUwnLDIwMDksLCwsJ1VTRCcp&amp;WINDOW=FIRST_POPUP&amp;HEIGHT=450&amp;WIDTH=450&amp;","START_MAXIMIZED=FALSE&amp;VAR:CALENDAR=US&amp;VAR:SYMBOL=678305&amp;VAR:INDEX=0"}</definedName>
    <definedName name="_53__FDSAUDITLINK__" localSheetId="7">{"fdsup://directions/FAT Viewer?action=UPDATE&amp;creator=factset&amp;DYN_ARGS=TRUE&amp;DOC_NAME=FAT:FQL_AUDITING_CLIENT_TEMPLATE.FAT&amp;display_string=Audit&amp;VAR:KEY=CTADCFEBYL&amp;VAR:QUERY=RkZfRUJJVERBX0lCKCdDQUwnLDIwMDksLCwsJ1VTRCcp&amp;WINDOW=FIRST_POPUP&amp;HEIGHT=450&amp;WIDTH=450&amp;","START_MAXIMIZED=FALSE&amp;VAR:CALENDAR=US&amp;VAR:SYMBOL=678305&amp;VAR:INDEX=0"}</definedName>
    <definedName name="_53__FDSAUDITLINK__">{"fdsup://directions/FAT Viewer?action=UPDATE&amp;creator=factset&amp;DYN_ARGS=TRUE&amp;DOC_NAME=FAT:FQL_AUDITING_CLIENT_TEMPLATE.FAT&amp;display_string=Audit&amp;VAR:KEY=CTADCFEBYL&amp;VAR:QUERY=RkZfRUJJVERBX0lCKCdDQUwnLDIwMDksLCwsJ1VTRCcp&amp;WINDOW=FIRST_POPUP&amp;HEIGHT=450&amp;WIDTH=450&amp;","START_MAXIMIZED=FALSE&amp;VAR:CALENDAR=US&amp;VAR:SYMBOL=678305&amp;VAR:INDEX=0"}</definedName>
    <definedName name="_54__123Graph_ACHART_19" localSheetId="3">#REF!</definedName>
    <definedName name="_54__123Graph_ACHART_19" localSheetId="7">#REF!</definedName>
    <definedName name="_54__123Graph_ACHART_19">#REF!</definedName>
    <definedName name="_54__FDSAUDITLINK__" localSheetId="3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54__FDSAUDITLINK__" localSheetId="1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54__FDSAUDITLINK__" localSheetId="7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54__FDSAUDITLINK__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55__FDSAUDITLINK__" localSheetId="3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55__FDSAUDITLINK__" localSheetId="1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55__FDSAUDITLINK__" localSheetId="7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55__FDSAUDITLINK__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56__FDSAUDITLINK__" localSheetId="3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6__FDSAUDITLINK__" localSheetId="1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6__FDSAUDITLINK__" localSheetId="7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6__FDSAUDITLINK__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6_0_Table1_">[14]Sheet1!#REF!</definedName>
    <definedName name="_57__FDSAUDITLINK__" localSheetId="3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57__FDSAUDITLINK__" localSheetId="1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57__FDSAUDITLINK__" localSheetId="7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57__FDSAUDITLINK__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58__FDSAUDITLINK__" localSheetId="3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58__FDSAUDITLINK__" localSheetId="1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58__FDSAUDITLINK__" localSheetId="7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58__FDSAUDITLINK__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58_0_Table2_">[14]Sheet1!#REF!</definedName>
    <definedName name="_59__123Graph_ACHART_4" localSheetId="3">#REF!</definedName>
    <definedName name="_59__123Graph_ACHART_4" localSheetId="7">#REF!</definedName>
    <definedName name="_59__123Graph_ACHART_4">#REF!</definedName>
    <definedName name="_59__FDSAUDITLINK__" localSheetId="3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59__FDSAUDITLINK__" localSheetId="1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59__FDSAUDITLINK__" localSheetId="7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59__FDSAUDITLINK__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6__123Graph_ACHART_5" localSheetId="3">[4]Assump!#REF!</definedName>
    <definedName name="_6__123Graph_ACHART_5">[4]Assump!#REF!</definedName>
    <definedName name="_6__123Graph_AGROWTH_9">[15]ICI!#REF!</definedName>
    <definedName name="_6__123Graph_CCHART_2" localSheetId="3">#REF!</definedName>
    <definedName name="_6__123Graph_CCHART_2" localSheetId="7">#REF!</definedName>
    <definedName name="_6__123Graph_CCHART_2">#REF!</definedName>
    <definedName name="_6__123Graph_LBL_ACHART_1" localSheetId="3">#REF!</definedName>
    <definedName name="_6__123Graph_LBL_ACHART_1" localSheetId="7">#REF!</definedName>
    <definedName name="_6__123Graph_LBL_ACHART_1">#REF!</definedName>
    <definedName name="_6__FDSAUDITLINK__" localSheetId="3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6__FDSAUDITLINK__" localSheetId="1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6__FDSAUDITLINK__" localSheetId="7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6__FDSAUDITLINK__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60__FDSAUDITLINK__" localSheetId="3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60__FDSAUDITLINK__" localSheetId="1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60__FDSAUDITLINK__" localSheetId="7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60__FDSAUDITLINK__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61__FDSAUDITLINK__" localSheetId="3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61__FDSAUDITLINK__" localSheetId="1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61__FDSAUDITLINK__" localSheetId="7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61__FDSAUDITLINK__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62__FDSAUDITLINK__" localSheetId="3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62__FDSAUDITLINK__" localSheetId="1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62__FDSAUDITLINK__" localSheetId="7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62__FDSAUDITLINK__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63__123Graph_ACHART_21" localSheetId="3">#REF!</definedName>
    <definedName name="_63__123Graph_ACHART_21" localSheetId="7">#REF!</definedName>
    <definedName name="_63__123Graph_ACHART_21">#REF!</definedName>
    <definedName name="_63__FDSAUDITLINK__" localSheetId="3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63__FDSAUDITLINK__" localSheetId="1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63__FDSAUDITLINK__" localSheetId="7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63__FDSAUDITLINK__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64__FDSAUDITLINK__" localSheetId="3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64__FDSAUDITLINK__" localSheetId="1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64__FDSAUDITLINK__" localSheetId="7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64__FDSAUDITLINK__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65__FDSAUDITLINK__" localSheetId="3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65__FDSAUDITLINK__" localSheetId="1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65__FDSAUDITLINK__" localSheetId="7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65__FDSAUDITLINK__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66__FDSAUDITLINK__" localSheetId="3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66__FDSAUDITLINK__" localSheetId="1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66__FDSAUDITLINK__" localSheetId="7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66__FDSAUDITLINK__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67__123Graph_BCHART_1" localSheetId="3">#REF!</definedName>
    <definedName name="_67__123Graph_BCHART_1" localSheetId="7">#REF!</definedName>
    <definedName name="_67__123Graph_BCHART_1">#REF!</definedName>
    <definedName name="_67__FDSAUDITLINK__" localSheetId="3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67__FDSAUDITLINK__" localSheetId="1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67__FDSAUDITLINK__" localSheetId="7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67__FDSAUDITLINK__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68__FDSAUDITLINK__" localSheetId="3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68__FDSAUDITLINK__" localSheetId="1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68__FDSAUDITLINK__" localSheetId="7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68__FDSAUDITLINK__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69__FDSAUDITLINK__" localSheetId="3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69__FDSAUDITLINK__" localSheetId="1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69__FDSAUDITLINK__" localSheetId="7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69__FDSAUDITLINK__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7__123Graph_ACHART_6" localSheetId="3">[4]Assump!#REF!</definedName>
    <definedName name="_7__123Graph_ACHART_6">[4]Assump!#REF!</definedName>
    <definedName name="_7__123Graph_DCHART_1" localSheetId="3">#REF!</definedName>
    <definedName name="_7__123Graph_DCHART_1" localSheetId="7">#REF!</definedName>
    <definedName name="_7__123Graph_DCHART_1">#REF!</definedName>
    <definedName name="_7__123Graph_XCHART_1" localSheetId="3">#REF!</definedName>
    <definedName name="_7__123Graph_XCHART_1" localSheetId="7">#REF!</definedName>
    <definedName name="_7__123Graph_XCHART_1">#REF!</definedName>
    <definedName name="_7__FDSAUDITLINK__" localSheetId="3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7__FDSAUDITLINK__" localSheetId="1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7__FDSAUDITLINK__" localSheetId="7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7__FDSAUDITLINK__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70__FDSAUDITLINK__" localSheetId="3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70__FDSAUDITLINK__" localSheetId="1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70__FDSAUDITLINK__" localSheetId="7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70__FDSAUDITLINK__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71__FDSAUDITLINK__" localSheetId="3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71__FDSAUDITLINK__" localSheetId="1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71__FDSAUDITLINK__" localSheetId="7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71__FDSAUDITLINK__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72__123Graph_ASEG_PIE" localSheetId="3">#REF!</definedName>
    <definedName name="_72__123Graph_ASEG_PIE" localSheetId="7">#REF!</definedName>
    <definedName name="_72__123Graph_ASEG_PIE">#REF!</definedName>
    <definedName name="_72__FDSAUDITLINK__" localSheetId="3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72__FDSAUDITLINK__" localSheetId="1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72__FDSAUDITLINK__" localSheetId="7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72__FDSAUDITLINK__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73__FDSAUDITLINK__" localSheetId="3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73__FDSAUDITLINK__" localSheetId="1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73__FDSAUDITLINK__" localSheetId="7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73__FDSAUDITLINK__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74__FDSAUDITLINK__" localSheetId="3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74__FDSAUDITLINK__" localSheetId="1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74__FDSAUDITLINK__" localSheetId="7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74__FDSAUDITLINK__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75__123Graph_BCHART_2" localSheetId="3">#REF!</definedName>
    <definedName name="_75__123Graph_BCHART_2" localSheetId="7">#REF!</definedName>
    <definedName name="_75__123Graph_BCHART_2">#REF!</definedName>
    <definedName name="_75__FDSAUDITLINK__" localSheetId="3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75__FDSAUDITLINK__" localSheetId="1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75__FDSAUDITLINK__" localSheetId="7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75__FDSAUDITLINK__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76__FDSAUDITLINK__" localSheetId="3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76__FDSAUDITLINK__" localSheetId="1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76__FDSAUDITLINK__" localSheetId="7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76__FDSAUDITLINK__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77__FDSAUDITLINK__" localSheetId="3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77__FDSAUDITLINK__" localSheetId="1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77__FDSAUDITLINK__" localSheetId="7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77__FDSAUDITLINK__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78__FDSAUDITLINK__" localSheetId="3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78__FDSAUDITLINK__" localSheetId="1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78__FDSAUDITLINK__" localSheetId="7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78__FDSAUDITLINK__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79__FDSAUDITLINK__" localSheetId="3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79__FDSAUDITLINK__" localSheetId="1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79__FDSAUDITLINK__" localSheetId="7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79__FDSAUDITLINK__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8__123Graph_ACHART_7" localSheetId="3">[4]Assump!#REF!</definedName>
    <definedName name="_8__123Graph_ACHART_7">[4]Assump!#REF!</definedName>
    <definedName name="_8__123Graph_DCHART_2" localSheetId="3">#REF!</definedName>
    <definedName name="_8__123Graph_DCHART_2" localSheetId="7">#REF!</definedName>
    <definedName name="_8__123Graph_DCHART_2">#REF!</definedName>
    <definedName name="_8__123Graph_LBL_ACHART_3I" localSheetId="3">#REF!</definedName>
    <definedName name="_8__123Graph_LBL_ACHART_3I" localSheetId="7">#REF!</definedName>
    <definedName name="_8__123Graph_LBL_ACHART_3I">#REF!</definedName>
    <definedName name="_8__FDSAUDITLINK__" localSheetId="3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8__FDSAUDITLINK__" localSheetId="1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8__FDSAUDITLINK__" localSheetId="7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8__FDSAUDITLINK__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8_0_0__123Grap">#REF!</definedName>
    <definedName name="_80__FDSAUDITLINK__" localSheetId="3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80__FDSAUDITLINK__" localSheetId="1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80__FDSAUDITLINK__" localSheetId="7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80__FDSAUDITLINK__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81__123Graph_BCHART_15" localSheetId="3">#REF!</definedName>
    <definedName name="_81__123Graph_BCHART_15" localSheetId="7">#REF!</definedName>
    <definedName name="_81__123Graph_BCHART_15">#REF!</definedName>
    <definedName name="_81__FDSAUDITLINK__" localSheetId="3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81__FDSAUDITLINK__" localSheetId="1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81__FDSAUDITLINK__" localSheetId="7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81__FDSAUDITLINK__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82__FDSAUDITLINK__" localSheetId="3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82__FDSAUDITLINK__" localSheetId="1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82__FDSAUDITLINK__" localSheetId="7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82__FDSAUDITLINK__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83__123Graph_BCHART_3" localSheetId="3">#REF!</definedName>
    <definedName name="_83__123Graph_BCHART_3" localSheetId="7">#REF!</definedName>
    <definedName name="_83__123Graph_BCHART_3">#REF!</definedName>
    <definedName name="_83__FDSAUDITLINK__" localSheetId="3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83__FDSAUDITLINK__" localSheetId="1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83__FDSAUDITLINK__" localSheetId="7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83__FDSAUDITLINK__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84__FDSAUDITLINK__" localSheetId="3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84__FDSAUDITLINK__" localSheetId="1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84__FDSAUDITLINK__" localSheetId="7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84__FDSAUDITLINK__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85__FDSAUDITLINK__" localSheetId="3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85__FDSAUDITLINK__" localSheetId="1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85__FDSAUDITLINK__" localSheetId="7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85__FDSAUDITLINK__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86__FDSAUDITLINK__" localSheetId="3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86__FDSAUDITLINK__" localSheetId="1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86__FDSAUDITLINK__" localSheetId="7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86__FDSAUDITLINK__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87__FDSAUDITLINK__" localSheetId="3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87__FDSAUDITLINK__" localSheetId="1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87__FDSAUDITLINK__" localSheetId="7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87__FDSAUDITLINK__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88__FDSAUDITLINK__" localSheetId="3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88__FDSAUDITLINK__" localSheetId="1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88__FDSAUDITLINK__" localSheetId="7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88__FDSAUDITLINK__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89__FDSAUDITLINK__" localSheetId="3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89__FDSAUDITLINK__" localSheetId="1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89__FDSAUDITLINK__" localSheetId="7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89__FDSAUDITLINK__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9__123Graph_ACHART_12" localSheetId="3">#REF!</definedName>
    <definedName name="_9__123Graph_ACHART_12" localSheetId="7">#REF!</definedName>
    <definedName name="_9__123Graph_ACHART_12">#REF!</definedName>
    <definedName name="_9__123Graph_BCHART_4" localSheetId="3">[4]Assump!#REF!</definedName>
    <definedName name="_9__123Graph_BCHART_4" localSheetId="7">[4]Assump!#REF!</definedName>
    <definedName name="_9__123Graph_BCHART_4">[4]Assump!#REF!</definedName>
    <definedName name="_9__123Graph_BGROWTH_9">[15]ICI!#REF!</definedName>
    <definedName name="_9__123Graph_ECHART_1" localSheetId="3">#REF!</definedName>
    <definedName name="_9__123Graph_ECHART_1" localSheetId="7">#REF!</definedName>
    <definedName name="_9__123Graph_ECHART_1">#REF!</definedName>
    <definedName name="_9__FDSAUDITLINK__" localSheetId="3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9__FDSAUDITLINK__" localSheetId="1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9__FDSAUDITLINK__" localSheetId="7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9__FDSAUDITLINK__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90__123Graph_BCHART_16" localSheetId="3">#REF!</definedName>
    <definedName name="_90__123Graph_BCHART_16" localSheetId="7">#REF!</definedName>
    <definedName name="_90__123Graph_BCHART_16">#REF!</definedName>
    <definedName name="_90__FDSAUDITLINK__" localSheetId="3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90__FDSAUDITLINK__" localSheetId="1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90__FDSAUDITLINK__" localSheetId="7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90__FDSAUDITLINK__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91__123Graph_LBL_ACHART_1" localSheetId="3">#REF!</definedName>
    <definedName name="_91__123Graph_LBL_ACHART_1" localSheetId="7">#REF!</definedName>
    <definedName name="_91__123Graph_LBL_ACHART_1">#REF!</definedName>
    <definedName name="_91__FDSAUDITLINK__" localSheetId="3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91__FDSAUDITLINK__" localSheetId="1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91__FDSAUDITLINK__" localSheetId="7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91__FDSAUDITLINK__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92__FDSAUDITLINK__" localSheetId="3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92__FDSAUDITLINK__" localSheetId="1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92__FDSAUDITLINK__" localSheetId="7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92__FDSAUDITLINK__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92_0_Table1_">[14]Sheet1!#REF!</definedName>
    <definedName name="_93__FDSAUDITLINK__" localSheetId="3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93__FDSAUDITLINK__" localSheetId="1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93__FDSAUDITLINK__" localSheetId="7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93__FDSAUDITLINK__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94__FDSAUDITLINK__" localSheetId="3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94__FDSAUDITLINK__" localSheetId="1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94__FDSAUDITLINK__" localSheetId="7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94__FDSAUDITLINK__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94_0_Table2_">[14]Sheet1!#REF!</definedName>
    <definedName name="_95__FDSAUDITLINK__" localSheetId="3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95__FDSAUDITLINK__" localSheetId="1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95__FDSAUDITLINK__" localSheetId="7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95__FDSAUDITLINK__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96__FDSAUDITLINK__" localSheetId="3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96__FDSAUDITLINK__" localSheetId="1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96__FDSAUDITLINK__" localSheetId="7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96__FDSAUDITLINK__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97__FDSAUDITLINK__" localSheetId="3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97__FDSAUDITLINK__" localSheetId="1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97__FDSAUDITLINK__" localSheetId="7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97__FDSAUDITLINK__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98__FDSAUDITLINK__" localSheetId="3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98__FDSAUDITLINK__" localSheetId="1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98__FDSAUDITLINK__" localSheetId="7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98__FDSAUDITLINK__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99__123Graph_BCHART_17" localSheetId="3">#REF!</definedName>
    <definedName name="_99__123Graph_BCHART_17" localSheetId="7">#REF!</definedName>
    <definedName name="_99__123Graph_BCHART_17">#REF!</definedName>
    <definedName name="_99__123Graph_LBL_ACHART_2" localSheetId="3">#REF!</definedName>
    <definedName name="_99__123Graph_LBL_ACHART_2" localSheetId="7">#REF!</definedName>
    <definedName name="_99__123Graph_LBL_ACHART_2">#REF!</definedName>
    <definedName name="_99__FDSAUDITLINK__" localSheetId="3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99__FDSAUDITLINK__" localSheetId="1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99__FDSAUDITLINK__" localSheetId="7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99__FDSAUDITLINK__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99_0_Table1_">[14]Sheet1!#REF!</definedName>
    <definedName name="_a1" localSheetId="3">{"Assump",#N/A,TRUE,"Proforma";"first",#N/A,TRUE,"Proforma";"second",#N/A,TRUE,"Proforma";"lease1",#N/A,TRUE,"Proforma";"lease2",#N/A,TRUE,"Proforma"}</definedName>
    <definedName name="_a1" localSheetId="11">{"Assump",#N/A,TRUE,"Proforma";"first",#N/A,TRUE,"Proforma";"second",#N/A,TRUE,"Proforma";"lease1",#N/A,TRUE,"Proforma";"lease2",#N/A,TRUE,"Proforma"}</definedName>
    <definedName name="_a1" localSheetId="7">{"Assump",#N/A,TRUE,"Proforma";"first",#N/A,TRUE,"Proforma";"second",#N/A,TRUE,"Proforma";"lease1",#N/A,TRUE,"Proforma";"lease2",#N/A,TRUE,"Proforma"}</definedName>
    <definedName name="_a1">{"Assump",#N/A,TRUE,"Proforma";"first",#N/A,TRUE,"Proforma";"second",#N/A,TRUE,"Proforma";"lease1",#N/A,TRUE,"Proforma";"lease2",#N/A,TRUE,"Proforma"}</definedName>
    <definedName name="_a2" localSheetId="3">{"sheet a",#N/A,FALSE,"A";"2 9 casflow",#N/A,FALSE,"B"}</definedName>
    <definedName name="_a2" localSheetId="11">{"sheet a",#N/A,FALSE,"A";"2 9 casflow",#N/A,FALSE,"B"}</definedName>
    <definedName name="_a2" localSheetId="7">{"sheet a",#N/A,FALSE,"A";"2 9 casflow",#N/A,FALSE,"B"}</definedName>
    <definedName name="_a2">{"sheet a",#N/A,FALSE,"A";"2 9 casflow",#N/A,FALSE,"B"}</definedName>
    <definedName name="_al1" localSheetId="3">{"sheet a",#N/A,FALSE,"A";"sheet b 1",#N/A,FALSE,"B";"sheet b 2",#N/A,FALSE,"B"}</definedName>
    <definedName name="_al1" localSheetId="11">{"sheet a",#N/A,FALSE,"A";"sheet b 1",#N/A,FALSE,"B";"sheet b 2",#N/A,FALSE,"B"}</definedName>
    <definedName name="_al1" localSheetId="7">{"sheet a",#N/A,FALSE,"A";"sheet b 1",#N/A,FALSE,"B";"sheet b 2",#N/A,FALSE,"B"}</definedName>
    <definedName name="_al1">{"sheet a",#N/A,FALSE,"A";"sheet b 1",#N/A,FALSE,"B";"sheet b 2",#N/A,FALSE,"B"}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1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VB2" localSheetId="3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AVB2" localSheetId="1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AVB2" localSheetId="7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AVB2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bdm.001ebbfb01f446788abe587396dca203.edm" localSheetId="3">#REF!</definedName>
    <definedName name="_bdm.001ebbfb01f446788abe587396dca203.edm" localSheetId="7">#REF!</definedName>
    <definedName name="_bdm.001ebbfb01f446788abe587396dca203.edm">#REF!</definedName>
    <definedName name="_bdm.00A30EEC70914950886ACA1DA54ED705.edm" localSheetId="7">#REF!</definedName>
    <definedName name="_bdm.00A30EEC70914950886ACA1DA54ED705.edm">#REF!</definedName>
    <definedName name="_bdm.03ee43d78be043ffa57f7b21ccccd8d4.edm" localSheetId="3">#REF!</definedName>
    <definedName name="_bdm.03ee43d78be043ffa57f7b21ccccd8d4.edm" localSheetId="7">#REF!</definedName>
    <definedName name="_bdm.03ee43d78be043ffa57f7b21ccccd8d4.edm">#REF!</definedName>
    <definedName name="_bdm.04C024BA2CA647408B384C4E8434AF11.edm">'[18]Historical Financial'!$1:$1048576</definedName>
    <definedName name="_bdm.05BE98B744D44AE6ADA8DD409385F72D.edm" localSheetId="3">#REF!</definedName>
    <definedName name="_bdm.05BE98B744D44AE6ADA8DD409385F72D.edm" localSheetId="7">#REF!</definedName>
    <definedName name="_bdm.05BE98B744D44AE6ADA8DD409385F72D.edm">#REF!</definedName>
    <definedName name="_bdm.085e2160f4ad457aafc24e35dd80e65d.edm" localSheetId="3">#REF!</definedName>
    <definedName name="_bdm.085e2160f4ad457aafc24e35dd80e65d.edm" localSheetId="7">#REF!</definedName>
    <definedName name="_bdm.085e2160f4ad457aafc24e35dd80e65d.edm">#REF!</definedName>
    <definedName name="_bdm.0b1e5c7326cd4e0e8cc65baea87ada32.edm" localSheetId="3">#REF!</definedName>
    <definedName name="_bdm.0b1e5c7326cd4e0e8cc65baea87ada32.edm" localSheetId="7">#REF!</definedName>
    <definedName name="_bdm.0b1e5c7326cd4e0e8cc65baea87ada32.edm">#REF!</definedName>
    <definedName name="_bdm.0b41d1b2049646d599bb1809c645d1bb.edm" localSheetId="3">#REF!</definedName>
    <definedName name="_bdm.0b41d1b2049646d599bb1809c645d1bb.edm">#REF!</definedName>
    <definedName name="_bdm.0E3CBD3E264B41B28F3F526873678CBA.edm">'[19]BP RRI corporate  (2)'!$1:$1048576</definedName>
    <definedName name="_bdm.0FF3515C4D8A46C39371756981218BC2.edm" localSheetId="3">#REF!</definedName>
    <definedName name="_bdm.0FF3515C4D8A46C39371756981218BC2.edm" localSheetId="7">#REF!</definedName>
    <definedName name="_bdm.0FF3515C4D8A46C39371756981218BC2.edm">#REF!</definedName>
    <definedName name="_bdm.12f67ba7893f42628745fba8faef98d0.edm" localSheetId="3">#REF!</definedName>
    <definedName name="_bdm.12f67ba7893f42628745fba8faef98d0.edm" localSheetId="7">#REF!</definedName>
    <definedName name="_bdm.12f67ba7893f42628745fba8faef98d0.edm">#REF!</definedName>
    <definedName name="_bdm.16950da0b2e44a1bbd6240f38e8be561.edm" localSheetId="3">#REF!</definedName>
    <definedName name="_bdm.16950da0b2e44a1bbd6240f38e8be561.edm" localSheetId="7">#REF!</definedName>
    <definedName name="_bdm.16950da0b2e44a1bbd6240f38e8be561.edm">#REF!</definedName>
    <definedName name="_bdm.18ef7a19750b4d11a6a5adf249540ae4.edm" localSheetId="3">#REF!</definedName>
    <definedName name="_bdm.18ef7a19750b4d11a6a5adf249540ae4.edm">#REF!</definedName>
    <definedName name="_bdm.1942e8c738894f36956be557bf376f6c.edm" localSheetId="3">#REF!</definedName>
    <definedName name="_bdm.1942e8c738894f36956be557bf376f6c.edm">#REF!</definedName>
    <definedName name="_bdm.1AD00C3B56054B49B0702F2AABFC9046.edm" localSheetId="3">#REF!</definedName>
    <definedName name="_bdm.1AD00C3B56054B49B0702F2AABFC9046.edm">#REF!</definedName>
    <definedName name="_bdm.1cdd619104e54e0ea3c5bcdc591a9fd7.edm" localSheetId="3">#REF!</definedName>
    <definedName name="_bdm.1cdd619104e54e0ea3c5bcdc591a9fd7.edm">#REF!</definedName>
    <definedName name="_bdm.1D0C2820985E4D8D9A53450F5BC66FA7.edm" localSheetId="3">#REF!</definedName>
    <definedName name="_bdm.1D0C2820985E4D8D9A53450F5BC66FA7.edm">#REF!</definedName>
    <definedName name="_bdm.1EE47C4AA0064280819CC19BB4690A1F.edm">#REF!</definedName>
    <definedName name="_bdm.1FA5713C12A349E887E6CE04DE7000C5.edm">'[18]BP RRI standalone-FORMATTED'!$1:$1048576</definedName>
    <definedName name="_bdm.28059f013c8e4bffa50771401a6ed368.edm" localSheetId="3">#REF!</definedName>
    <definedName name="_bdm.28059f013c8e4bffa50771401a6ed368.edm" localSheetId="7">#REF!</definedName>
    <definedName name="_bdm.28059f013c8e4bffa50771401a6ed368.edm">#REF!</definedName>
    <definedName name="_bdm.294AA496D34A43399372281D01706956.edm" localSheetId="7">#REF!</definedName>
    <definedName name="_bdm.294AA496D34A43399372281D01706956.edm">#REF!</definedName>
    <definedName name="_bdm.2adff27edca44858ba2930c1f2e33dbb.edm" localSheetId="3">#REF!</definedName>
    <definedName name="_bdm.2adff27edca44858ba2930c1f2e33dbb.edm" localSheetId="7">#REF!</definedName>
    <definedName name="_bdm.2adff27edca44858ba2930c1f2e33dbb.edm">#REF!</definedName>
    <definedName name="_bdm.2CCD44ACE8EF422D88045C2A0F5B824C.edm">#REF!</definedName>
    <definedName name="_bdm.2cd6ecf3a5a64a9f9e84ab4b96703999.edm" localSheetId="3">#REF!</definedName>
    <definedName name="_bdm.2cd6ecf3a5a64a9f9e84ab4b96703999.edm">#REF!</definedName>
    <definedName name="_bdm.2e2a872bfdb545909c3f879544d9c26f.edm" localSheetId="3">#REF!</definedName>
    <definedName name="_bdm.2e2a872bfdb545909c3f879544d9c26f.edm">#REF!</definedName>
    <definedName name="_bdm.2E9C8A4F9CEA48D19CF24C07D401990F.edm" localSheetId="3">#REF!</definedName>
    <definedName name="_bdm.2E9C8A4F9CEA48D19CF24C07D401990F.edm">#REF!</definedName>
    <definedName name="_bdm.2F2B2B5E0A7F41A5A5153533F14B2F3B.edm">#REF!</definedName>
    <definedName name="_bdm.315B51B8441A481E80D76335B1387721.edm" localSheetId="3">#REF!</definedName>
    <definedName name="_bdm.315B51B8441A481E80D76335B1387721.edm">#REF!</definedName>
    <definedName name="_bdm.3288F7267AD84412A6BBE42C27EAAEDF.edm">'[18]BP RRI standalone-FORMATTED'!$1:$1048576</definedName>
    <definedName name="_bdm.32e0359972d04f60adbe9289093d3aea.edm" localSheetId="3">#REF!</definedName>
    <definedName name="_bdm.32e0359972d04f60adbe9289093d3aea.edm" localSheetId="7">#REF!</definedName>
    <definedName name="_bdm.32e0359972d04f60adbe9289093d3aea.edm">#REF!</definedName>
    <definedName name="_bdm.3381B92ED69C44B1AAD1265465682DA0.edm" localSheetId="3">#REF!</definedName>
    <definedName name="_bdm.3381B92ED69C44B1AAD1265465682DA0.edm" localSheetId="7">#REF!</definedName>
    <definedName name="_bdm.3381B92ED69C44B1AAD1265465682DA0.edm">#REF!</definedName>
    <definedName name="_bdm.36D2A2580E7E40149A40FBE530628719.edm" localSheetId="3">#REF!</definedName>
    <definedName name="_bdm.36D2A2580E7E40149A40FBE530628719.edm" localSheetId="7">#REF!</definedName>
    <definedName name="_bdm.36D2A2580E7E40149A40FBE530628719.edm">#REF!</definedName>
    <definedName name="_bdm.388e292c02c64784a281685ca22616b7.edm" localSheetId="3">#REF!</definedName>
    <definedName name="_bdm.388e292c02c64784a281685ca22616b7.edm">#REF!</definedName>
    <definedName name="_bdm.38A607F2D76C4DECA5D18AC9DFE68A84.edm" localSheetId="3">#REF!</definedName>
    <definedName name="_bdm.38A607F2D76C4DECA5D18AC9DFE68A84.edm">#REF!</definedName>
    <definedName name="_bdm.396E33553A8446A8AA4873AE62900D27.edm">'[20]BP Output'!$1:$1048576</definedName>
    <definedName name="_bdm.39dade56de1b42d983ce8d894356bd19.edm" localSheetId="3">#REF!</definedName>
    <definedName name="_bdm.39dade56de1b42d983ce8d894356bd19.edm" localSheetId="7">#REF!</definedName>
    <definedName name="_bdm.39dade56de1b42d983ce8d894356bd19.edm">#REF!</definedName>
    <definedName name="_bdm.3aa1232e383b4539965c90ad3a6f3cb9.edm" localSheetId="3">#REF!</definedName>
    <definedName name="_bdm.3aa1232e383b4539965c90ad3a6f3cb9.edm" localSheetId="7">#REF!</definedName>
    <definedName name="_bdm.3aa1232e383b4539965c90ad3a6f3cb9.edm">#REF!</definedName>
    <definedName name="_bdm.3E656774FFD24CAAA312EEDD608EB489.edm" localSheetId="3">#REF!</definedName>
    <definedName name="_bdm.3E656774FFD24CAAA312EEDD608EB489.edm" localSheetId="7">#REF!</definedName>
    <definedName name="_bdm.3E656774FFD24CAAA312EEDD608EB489.edm">#REF!</definedName>
    <definedName name="_bdm.3FF9BF0CD07843B6B0C473B9EA33B256.edm">'[18]BP RRI standalone-SUMMARY'!$1:$1048576</definedName>
    <definedName name="_bdm.41b8177043dc465e9979559f93cd058c.edm" localSheetId="3">#REF!</definedName>
    <definedName name="_bdm.41b8177043dc465e9979559f93cd058c.edm" localSheetId="7">#REF!</definedName>
    <definedName name="_bdm.41b8177043dc465e9979559f93cd058c.edm">#REF!</definedName>
    <definedName name="_bdm.41BB7010280A4F17A60A7A2EC65762F2.edm" localSheetId="7">#REF!</definedName>
    <definedName name="_bdm.41BB7010280A4F17A60A7A2EC65762F2.edm">#REF!</definedName>
    <definedName name="_bdm.41DFE0648815401C8625480744470C15.edm" localSheetId="3">#REF!</definedName>
    <definedName name="_bdm.41DFE0648815401C8625480744470C15.edm" localSheetId="7">#REF!</definedName>
    <definedName name="_bdm.41DFE0648815401C8625480744470C15.edm">#REF!</definedName>
    <definedName name="_bdm.425343A9E0134837A6ECC38214DF76D7.edm" localSheetId="3">#REF!</definedName>
    <definedName name="_bdm.425343A9E0134837A6ECC38214DF76D7.edm">#REF!</definedName>
    <definedName name="_bdm.43e40a228fac4c01833c7f6688f854f9.edm" localSheetId="3">#REF!</definedName>
    <definedName name="_bdm.43e40a228fac4c01833c7f6688f854f9.edm">#REF!</definedName>
    <definedName name="_bdm.43FB78AC4C294F46B2DC4D3676C1471F.edm" localSheetId="3">#REF!</definedName>
    <definedName name="_bdm.43FB78AC4C294F46B2DC4D3676C1471F.edm">#REF!</definedName>
    <definedName name="_bdm.44C8A3A18C954DC28DF11D65F8CD9D16.edm" localSheetId="3">#REF!</definedName>
    <definedName name="_bdm.44C8A3A18C954DC28DF11D65F8CD9D16.edm">#REF!</definedName>
    <definedName name="_bdm.45b5410ed38f4cd6a0c98d918a454cc9.edm" localSheetId="3">#REF!</definedName>
    <definedName name="_bdm.45b5410ed38f4cd6a0c98d918a454cc9.edm">#REF!</definedName>
    <definedName name="_bdm.4A5C97D8A8B4461BB06808C9781CCA97.edm">#REF!</definedName>
    <definedName name="_bdm.4CC45777DB794402B638D2F5A2762696.edm">#REF!</definedName>
    <definedName name="_bdm.4F73B73271114C6CB1F0D6CA023A909E.edm" localSheetId="3">#REF!</definedName>
    <definedName name="_bdm.4F73B73271114C6CB1F0D6CA023A909E.edm">#REF!</definedName>
    <definedName name="_bdm.506BB95D5FF74692ACB6C4DCCF0C02A1.edm">#REF!</definedName>
    <definedName name="_bdm.532855C8713A4ED2BE65859A52DE38A6.edm">'[18]BP RRI standalone-ProForma'!$1:$1048576</definedName>
    <definedName name="_bdm.5644e99cc6974b78bf5e19c76821139a.edm" localSheetId="3">#REF!</definedName>
    <definedName name="_bdm.5644e99cc6974b78bf5e19c76821139a.edm" localSheetId="7">#REF!</definedName>
    <definedName name="_bdm.5644e99cc6974b78bf5e19c76821139a.edm">#REF!</definedName>
    <definedName name="_bdm.56612c627c0e4f2896a2a80c3630c42a.edm" localSheetId="3">#REF!</definedName>
    <definedName name="_bdm.56612c627c0e4f2896a2a80c3630c42a.edm" localSheetId="7">#REF!</definedName>
    <definedName name="_bdm.56612c627c0e4f2896a2a80c3630c42a.edm">#REF!</definedName>
    <definedName name="_bdm.566fe5a92e164799966a61da3c913e94.edm" localSheetId="3">#REF!</definedName>
    <definedName name="_bdm.566fe5a92e164799966a61da3c913e94.edm" localSheetId="7">#REF!</definedName>
    <definedName name="_bdm.566fe5a92e164799966a61da3c913e94.edm">#REF!</definedName>
    <definedName name="_bdm.591c5f18c4334980a886e189b73faf77.edm" localSheetId="3">#REF!</definedName>
    <definedName name="_bdm.591c5f18c4334980a886e189b73faf77.edm">#REF!</definedName>
    <definedName name="_bdm.5A06B77531BB40EAB24074C943DCD22A.edm">#REF!</definedName>
    <definedName name="_bdm.5AD944435AAB4E59BE5754CEE8639177.edm">'[19]BP Output'!$1:$1048576</definedName>
    <definedName name="_bdm.5B01567551CF4D0F9516DB9616A4CC65.edm">'[21]Owned Hotels'!$1:$1048576</definedName>
    <definedName name="_bdm.5CF81FEE6E9A4189820ECA41DD31C6C1.edm">#REF!</definedName>
    <definedName name="_bdm.5e11f69969314c439fbe3664f30fee7d.edm" localSheetId="3">#REF!</definedName>
    <definedName name="_bdm.5e11f69969314c439fbe3664f30fee7d.edm" localSheetId="7">#REF!</definedName>
    <definedName name="_bdm.5e11f69969314c439fbe3664f30fee7d.edm">#REF!</definedName>
    <definedName name="_bdm.606439BA82B9464F87851B49F611E17B.edm" localSheetId="3">#REF!</definedName>
    <definedName name="_bdm.606439BA82B9464F87851B49F611E17B.edm" localSheetId="7">#REF!</definedName>
    <definedName name="_bdm.606439BA82B9464F87851B49F611E17B.edm">#REF!</definedName>
    <definedName name="_bdm.60D496C198B94FE88AAC240F81DA2AE4.edm">#REF!</definedName>
    <definedName name="_bdm.60e7dcf42a0343e48bf25ae7367eeaa3.edm" localSheetId="3">#REF!</definedName>
    <definedName name="_bdm.60e7dcf42a0343e48bf25ae7367eeaa3.edm">#REF!</definedName>
    <definedName name="_bdm.61ED02BFE0B348829184BE36B07771C8.edm" localSheetId="3">#REF!</definedName>
    <definedName name="_bdm.61ED02BFE0B348829184BE36B07771C8.edm">#REF!</definedName>
    <definedName name="_bdm.63941e6d1b244216828ac170564845fb.edm" localSheetId="3">#REF!</definedName>
    <definedName name="_bdm.63941e6d1b244216828ac170564845fb.edm">#REF!</definedName>
    <definedName name="_bdm.63CE9CF74A934A2CABE43E0C9A5325A7.edm">'[18]BP RRI standalone-ProForma'!$1:$1048576</definedName>
    <definedName name="_bdm.654C8EDA268E41A0BB9FEA30B24668CE.edm">'[20]RevPAR Table'!$1:$1048576</definedName>
    <definedName name="_bdm.6854F5B3A1074E21A7E29A900CF9C0FD.edm">'[18]Stacked Chart'!$IV$1</definedName>
    <definedName name="_bdm.69B894C4E5A8465F8862773CAE413F97.edm" localSheetId="3">#REF!</definedName>
    <definedName name="_bdm.69B894C4E5A8465F8862773CAE413F97.edm" localSheetId="7">#REF!</definedName>
    <definedName name="_bdm.69B894C4E5A8465F8862773CAE413F97.edm">#REF!</definedName>
    <definedName name="_bdm.6bf6471b7c4d4d4f9297a17dbddfaf55.edm" localSheetId="3">#REF!</definedName>
    <definedName name="_bdm.6bf6471b7c4d4d4f9297a17dbddfaf55.edm" localSheetId="7">#REF!</definedName>
    <definedName name="_bdm.6bf6471b7c4d4d4f9297a17dbddfaf55.edm">#REF!</definedName>
    <definedName name="_bdm.6c1b6dd0d3574147a98bebf526aaaaa8.edm" localSheetId="3">#REF!</definedName>
    <definedName name="_bdm.6c1b6dd0d3574147a98bebf526aaaaa8.edm" localSheetId="7">#REF!</definedName>
    <definedName name="_bdm.6c1b6dd0d3574147a98bebf526aaaaa8.edm">#REF!</definedName>
    <definedName name="_bdm.6F69026AB7F74852B6E976FF69BD3B79.edm">'[18]BP RRI standalone-FORMATTED'!$1:$1048576</definedName>
    <definedName name="_bdm.710C7DA6F4DF4B42B668C074065CAC09.edm" localSheetId="3">#REF!</definedName>
    <definedName name="_bdm.710C7DA6F4DF4B42B668C074065CAC09.edm" localSheetId="7">#REF!</definedName>
    <definedName name="_bdm.710C7DA6F4DF4B42B668C074065CAC09.edm">#REF!</definedName>
    <definedName name="_bdm.71F0BB01B7E64656915E0781B5F4896E.edm" localSheetId="3">#REF!</definedName>
    <definedName name="_bdm.71F0BB01B7E64656915E0781B5F4896E.edm" localSheetId="7">#REF!</definedName>
    <definedName name="_bdm.71F0BB01B7E64656915E0781B5F4896E.edm">#REF!</definedName>
    <definedName name="_bdm.7356D19C508E45D5BCA036988C40826A.edm">'[18]BP RRI standalone-FORMATTED'!$1:$1048576</definedName>
    <definedName name="_bdm.763E9B061D824965ABE00FECE1C119CE.edm">'[18]Historical Financial'!$1:$1048576</definedName>
    <definedName name="_bdm.766242ecedfb4a8da805fb918ee09d9b.edm" localSheetId="3">#REF!</definedName>
    <definedName name="_bdm.766242ecedfb4a8da805fb918ee09d9b.edm" localSheetId="7">#REF!</definedName>
    <definedName name="_bdm.766242ecedfb4a8da805fb918ee09d9b.edm">#REF!</definedName>
    <definedName name="_bdm.78c6c072f20b4c82ba824fdb6065a9b9.edm" localSheetId="3">#REF!</definedName>
    <definedName name="_bdm.78c6c072f20b4c82ba824fdb6065a9b9.edm" localSheetId="7">#REF!</definedName>
    <definedName name="_bdm.78c6c072f20b4c82ba824fdb6065a9b9.edm">#REF!</definedName>
    <definedName name="_bdm.8014a81f189c43e0b9afcdbf2b56d201.edm" localSheetId="3">#REF!</definedName>
    <definedName name="_bdm.8014a81f189c43e0b9afcdbf2b56d201.edm" localSheetId="7">#REF!</definedName>
    <definedName name="_bdm.8014a81f189c43e0b9afcdbf2b56d201.edm">#REF!</definedName>
    <definedName name="_bdm.81406bbfc2274232a76c23a59e79bfb1.edm" localSheetId="3">#REF!</definedName>
    <definedName name="_bdm.81406bbfc2274232a76c23a59e79bfb1.edm">#REF!</definedName>
    <definedName name="_bdm.8289850a63a64f30bd416943f73445c8.edm" localSheetId="3">#REF!</definedName>
    <definedName name="_bdm.8289850a63a64f30bd416943f73445c8.edm">#REF!</definedName>
    <definedName name="_bdm.84029fd2204a4f1c996d0c483f410cb3.edm" localSheetId="3">#REF!</definedName>
    <definedName name="_bdm.84029fd2204a4f1c996d0c483f410cb3.edm">#REF!</definedName>
    <definedName name="_bdm.8441f24cef574b5fb37560a8cdaebb2c.edm" localSheetId="3">#REF!</definedName>
    <definedName name="_bdm.8441f24cef574b5fb37560a8cdaebb2c.edm">#REF!</definedName>
    <definedName name="_bdm.862a365d7ee245cb922b5685355cd389.edm" localSheetId="3">#REF!</definedName>
    <definedName name="_bdm.862a365d7ee245cb922b5685355cd389.edm">#REF!</definedName>
    <definedName name="_bdm.8821B96569564C7783F9355FD275A864.edm" localSheetId="3">#REF!</definedName>
    <definedName name="_bdm.8821B96569564C7783F9355FD275A864.edm">#REF!</definedName>
    <definedName name="_bdm.8B35F89D16034126B13D53ADFD7752D5.edm" localSheetId="3">#REF!</definedName>
    <definedName name="_bdm.8B35F89D16034126B13D53ADFD7752D5.edm">#REF!</definedName>
    <definedName name="_bdm.8d7830f59c774cbda20b2d4b21b36bca.edm" localSheetId="3">#REF!</definedName>
    <definedName name="_bdm.8d7830f59c774cbda20b2d4b21b36bca.edm">#REF!</definedName>
    <definedName name="_bdm.8DCCCB4B2BC14C1AA84A9FF8A30B1264.edm">'[18]BP RRI standalone-FORMATTED'!$1:$1048576</definedName>
    <definedName name="_bdm.9021E5C64433461DA2545928D8C14D7C.edm" localSheetId="3">#REF!</definedName>
    <definedName name="_bdm.9021E5C64433461DA2545928D8C14D7C.edm" localSheetId="7">#REF!</definedName>
    <definedName name="_bdm.9021E5C64433461DA2545928D8C14D7C.edm">#REF!</definedName>
    <definedName name="_bdm.91A0B11909A947559083CFFAB8CC725C.edm" localSheetId="7">#REF!</definedName>
    <definedName name="_bdm.91A0B11909A947559083CFFAB8CC725C.edm">#REF!</definedName>
    <definedName name="_bdm.91B5014D282441F0AE56633B86379C51.edm" localSheetId="3">#REF!</definedName>
    <definedName name="_bdm.91B5014D282441F0AE56633B86379C51.edm" localSheetId="7">#REF!</definedName>
    <definedName name="_bdm.91B5014D282441F0AE56633B86379C51.edm">#REF!</definedName>
    <definedName name="_bdm.92c6e2fd23fa4acf8b6e47a12fe7f94a.edm" localSheetId="3">#REF!</definedName>
    <definedName name="_bdm.92c6e2fd23fa4acf8b6e47a12fe7f94a.edm">#REF!</definedName>
    <definedName name="_bdm.95936FC30BE54F4F8BD88B9FADB3B06B.edm" localSheetId="3">#REF!</definedName>
    <definedName name="_bdm.95936FC30BE54F4F8BD88B9FADB3B06B.edm">#REF!</definedName>
    <definedName name="_bdm.9a45c2d095a245d581393c0ae7fe4583.edm" localSheetId="3">#REF!</definedName>
    <definedName name="_bdm.9a45c2d095a245d581393c0ae7fe4583.edm">#REF!</definedName>
    <definedName name="_bdm.9D56EB5F43204F978F37E4C059A868D1.edm" localSheetId="3">#REF!</definedName>
    <definedName name="_bdm.9D56EB5F43204F978F37E4C059A868D1.edm">#REF!</definedName>
    <definedName name="_bdm.A247B1D77986400F9A61095B26F4A68A.edm">#REF!</definedName>
    <definedName name="_bdm.A2D7D32E999A42C693AC64234B320B5F.edm">#REF!</definedName>
    <definedName name="_bdm.a39910f6b16348899ef93db85dc3b3fb.edm" localSheetId="3">#REF!</definedName>
    <definedName name="_bdm.a39910f6b16348899ef93db85dc3b3fb.edm">#REF!</definedName>
    <definedName name="_bdm.A3A75D4C593949B9B996FE51C9585838.edm">'[20]RevPAR Table'!$1:$1048576</definedName>
    <definedName name="_bdm.aa503b83e58841f894b56e35fcd4758d.edm" localSheetId="3">#REF!</definedName>
    <definedName name="_bdm.aa503b83e58841f894b56e35fcd4758d.edm" localSheetId="7">#REF!</definedName>
    <definedName name="_bdm.aa503b83e58841f894b56e35fcd4758d.edm">#REF!</definedName>
    <definedName name="_bdm.AB5EC28A3C6F4DBBB2909BDAFC1FA969.edm">'[20]RevPAR Table'!$1:$1048576</definedName>
    <definedName name="_bdm.B238B0BF07174C20BE49BB50D2EFA2EF.edm">#REF!</definedName>
    <definedName name="_bdm.B31F0C67559C40CFBA36A3D04EB3FD7C.edm">'[18]Historical Financial'!$1:$1048576</definedName>
    <definedName name="_bdm.B5E56900AEE7463EA843066AD9C1DBB0.edm" localSheetId="3">#REF!</definedName>
    <definedName name="_bdm.B5E56900AEE7463EA843066AD9C1DBB0.edm" localSheetId="7">#REF!</definedName>
    <definedName name="_bdm.B5E56900AEE7463EA843066AD9C1DBB0.edm">#REF!</definedName>
    <definedName name="_bdm.B84D1F02013F42A68B2196ED360ECEE1.edm" localSheetId="3">#REF!</definedName>
    <definedName name="_bdm.B84D1F02013F42A68B2196ED360ECEE1.edm" localSheetId="7">#REF!</definedName>
    <definedName name="_bdm.B84D1F02013F42A68B2196ED360ECEE1.edm">#REF!</definedName>
    <definedName name="_bdm.bf48fd25b20d48ffaa1b4fdef5e2ae5e.edm" localSheetId="3">#REF!</definedName>
    <definedName name="_bdm.bf48fd25b20d48ffaa1b4fdef5e2ae5e.edm" localSheetId="7">#REF!</definedName>
    <definedName name="_bdm.bf48fd25b20d48ffaa1b4fdef5e2ae5e.edm">#REF!</definedName>
    <definedName name="_bdm.c2221da5cfa14ebc97a26c23bbe958b0.edm" localSheetId="3">#REF!</definedName>
    <definedName name="_bdm.c2221da5cfa14ebc97a26c23bbe958b0.edm">#REF!</definedName>
    <definedName name="_bdm.C6B7218D518D4DEFBDE91D23E5344CC7.edm">#REF!</definedName>
    <definedName name="_bdm.C92855286E524CC6AA6FE531BB1AC235.edm">'[18]Stacked Chart'!$IV$1</definedName>
    <definedName name="_bdm.CC971240B06D4B72974932A5991C4C48.edm" localSheetId="3">#REF!</definedName>
    <definedName name="_bdm.CC971240B06D4B72974932A5991C4C48.edm" localSheetId="7">#REF!</definedName>
    <definedName name="_bdm.CC971240B06D4B72974932A5991C4C48.edm">#REF!</definedName>
    <definedName name="_bdm.ce427e876e6242df92a079a5b9e432a2.edm" localSheetId="3">#REF!</definedName>
    <definedName name="_bdm.ce427e876e6242df92a079a5b9e432a2.edm" localSheetId="7">#REF!</definedName>
    <definedName name="_bdm.ce427e876e6242df92a079a5b9e432a2.edm">#REF!</definedName>
    <definedName name="_bdm.D0423E6A4FFC436AA4D38948B7D7A19E.edm">'[20]BP Output'!$1:$1048576</definedName>
    <definedName name="_bdm.D2CCADD4FC5B49ACA9EC2095F713590B.edm">'[19]BP Output'!$1:$1048576</definedName>
    <definedName name="_bdm.d2e05b7bbe394a179c59d0b9c826a5bc.edm" localSheetId="3">#REF!</definedName>
    <definedName name="_bdm.d2e05b7bbe394a179c59d0b9c826a5bc.edm" localSheetId="7">#REF!</definedName>
    <definedName name="_bdm.d2e05b7bbe394a179c59d0b9c826a5bc.edm">#REF!</definedName>
    <definedName name="_bdm.D619F92786E0454786C79CB7B1156B09.edm" localSheetId="3">#REF!</definedName>
    <definedName name="_bdm.D619F92786E0454786C79CB7B1156B09.edm" localSheetId="7">#REF!</definedName>
    <definedName name="_bdm.D619F92786E0454786C79CB7B1156B09.edm">#REF!</definedName>
    <definedName name="_bdm.d6ce46683f2249aaaad631f3506c19ec.edm" localSheetId="3">#REF!</definedName>
    <definedName name="_bdm.d6ce46683f2249aaaad631f3506c19ec.edm" localSheetId="7">#REF!</definedName>
    <definedName name="_bdm.d6ce46683f2249aaaad631f3506c19ec.edm">#REF!</definedName>
    <definedName name="_bdm.d7f15742803841e9b2a1815cb1c98f3e.edm" localSheetId="3">#REF!</definedName>
    <definedName name="_bdm.d7f15742803841e9b2a1815cb1c98f3e.edm">#REF!</definedName>
    <definedName name="_bdm.db82f91749484738b76f5e0d272f3f6b.edm" localSheetId="3">#REF!</definedName>
    <definedName name="_bdm.db82f91749484738b76f5e0d272f3f6b.edm">#REF!</definedName>
    <definedName name="_bdm.dd9b5201f9ef41e0877d911c9e9c8e7f.edm" localSheetId="3">#REF!</definedName>
    <definedName name="_bdm.dd9b5201f9ef41e0877d911c9e9c8e7f.edm">#REF!</definedName>
    <definedName name="_bdm.defeee2c227a4d4e805f47e1a7e9594b.edm" localSheetId="3">#REF!</definedName>
    <definedName name="_bdm.defeee2c227a4d4e805f47e1a7e9594b.edm">#REF!</definedName>
    <definedName name="_bdm.dfe93628459c42c0a1b230efe5da0e6f.edm" localSheetId="3">#REF!</definedName>
    <definedName name="_bdm.dfe93628459c42c0a1b230efe5da0e6f.edm">#REF!</definedName>
    <definedName name="_bdm.E28F4DC58D17427F81D60C9AF9C615BF.edm" localSheetId="3">#REF!</definedName>
    <definedName name="_bdm.E28F4DC58D17427F81D60C9AF9C615BF.edm">#REF!</definedName>
    <definedName name="_bdm.e2ebcd33312e4abbbf453f2c26ea7ac9.edm" localSheetId="3">#REF!</definedName>
    <definedName name="_bdm.e2ebcd33312e4abbbf453f2c26ea7ac9.edm">#REF!</definedName>
    <definedName name="_bdm.E43160091D894E4682594BC359201658.edm">'[19]BP Output - Summary'!$1:$1048576</definedName>
    <definedName name="_bdm.E5FC0CF48FB5437C8A20BA5DCB395152.edm" localSheetId="3">#REF!</definedName>
    <definedName name="_bdm.E5FC0CF48FB5437C8A20BA5DCB395152.edm" localSheetId="7">#REF!</definedName>
    <definedName name="_bdm.E5FC0CF48FB5437C8A20BA5DCB395152.edm">#REF!</definedName>
    <definedName name="_bdm.E66671197BB84D9CB784EBA8A298DD70.edm" localSheetId="3">#REF!</definedName>
    <definedName name="_bdm.E66671197BB84D9CB784EBA8A298DD70.edm" localSheetId="7">#REF!</definedName>
    <definedName name="_bdm.E66671197BB84D9CB784EBA8A298DD70.edm">#REF!</definedName>
    <definedName name="_bdm.E6EAF6EA2CB94A3988683635710F111D.edm">'[20]BP Output'!$1:$1048576</definedName>
    <definedName name="_bdm.E82B9A19CF4343EC9674771C65B0EBE1.edm">#REF!</definedName>
    <definedName name="_bdm.E9905BC403254510A5C8BB975C19D221.edm" localSheetId="3">#REF!</definedName>
    <definedName name="_bdm.E9905BC403254510A5C8BB975C19D221.edm" localSheetId="7">#REF!</definedName>
    <definedName name="_bdm.E9905BC403254510A5C8BB975C19D221.edm">#REF!</definedName>
    <definedName name="_bdm.E9E307659C3C4FBF897790A0D326B4A8.edm">'[19]BP Output - Summary'!$1:$1048576</definedName>
    <definedName name="_bdm.E9EE559E6F4248D18E2D4C03DF8C296A.edm">'[19]BP RRI corporate  (2)'!$1:$1048576</definedName>
    <definedName name="_bdm.ECD7CD27800F4C01A85872A2A17ACFFB.edm">'[18]BP RRI standalone-ProForma'!$1:$1048576</definedName>
    <definedName name="_bdm.ef45477c88e64c078f4fac629171ab82.edm" localSheetId="3">#REF!</definedName>
    <definedName name="_bdm.ef45477c88e64c078f4fac629171ab82.edm" localSheetId="7">#REF!</definedName>
    <definedName name="_bdm.ef45477c88e64c078f4fac629171ab82.edm">#REF!</definedName>
    <definedName name="_bdm.EF7A9AF8685C46ED8F865C3EE8870754.edm" localSheetId="3">#REF!</definedName>
    <definedName name="_bdm.EF7A9AF8685C46ED8F865C3EE8870754.edm" localSheetId="7">#REF!</definedName>
    <definedName name="_bdm.EF7A9AF8685C46ED8F865C3EE8870754.edm">#REF!</definedName>
    <definedName name="_bdm.f09fd8df88ab441ca610218ed879b200.edm" localSheetId="3">#REF!</definedName>
    <definedName name="_bdm.f09fd8df88ab441ca610218ed879b200.edm" localSheetId="7">#REF!</definedName>
    <definedName name="_bdm.f09fd8df88ab441ca610218ed879b200.edm">#REF!</definedName>
    <definedName name="_bdm.f23d8990ef2e412fb60cb39e6fa47ef8.edm" localSheetId="3">#REF!</definedName>
    <definedName name="_bdm.f23d8990ef2e412fb60cb39e6fa47ef8.edm">#REF!</definedName>
    <definedName name="_bdm.f39f1b2c270044c1884a0050ac2ca9e6.edm" localSheetId="3">#REF!</definedName>
    <definedName name="_bdm.f39f1b2c270044c1884a0050ac2ca9e6.edm">#REF!</definedName>
    <definedName name="_bdm.f533adff5cc6498186d2b5652bdedfe4.edm" localSheetId="3">#REF!</definedName>
    <definedName name="_bdm.f533adff5cc6498186d2b5652bdedfe4.edm">#REF!</definedName>
    <definedName name="_bdm.fa291217c36549b6b9c1bb4c4656d8d7.edm" localSheetId="3">#REF!</definedName>
    <definedName name="_bdm.fa291217c36549b6b9c1bb4c4656d8d7.edm">#REF!</definedName>
    <definedName name="_bdm.FastTrackBookmark.6_30_2009_4_34_16_PM.edm">#REF!</definedName>
    <definedName name="_bdm.FastTrackBookmark.8_23_2004_10_50_33_AM.edm" localSheetId="3">#REF!</definedName>
    <definedName name="_bdm.FastTrackBookmark.8_23_2004_10_50_33_AM.edm">#REF!</definedName>
    <definedName name="_bdm.FastTrackBookmark.8_23_2004_10_50_37_AM.edm" localSheetId="3">#REF!</definedName>
    <definedName name="_bdm.FastTrackBookmark.8_23_2004_10_50_37_AM.edm">#REF!</definedName>
    <definedName name="_bdm.FastTrackBookmark.8_23_2004_10_54_30_AM.edm" localSheetId="3">#REF!</definedName>
    <definedName name="_bdm.FastTrackBookmark.8_23_2004_10_54_30_AM.edm">#REF!</definedName>
    <definedName name="_bdm.FastTrackBookmark.8_23_2004_10_54_40_AM.edm" localSheetId="3">#REF!</definedName>
    <definedName name="_bdm.FastTrackBookmark.8_23_2004_10_54_40_AM.edm">#REF!</definedName>
    <definedName name="_bdm.FastTrackBookmark.8_23_2004_3_57_07_PM.edm" localSheetId="3">#REF!</definedName>
    <definedName name="_bdm.FastTrackBookmark.8_23_2004_3_57_07_PM.edm">#REF!</definedName>
    <definedName name="_bdm.FastTrackBookmark.8_23_2004_3_57_16_PM.edm" localSheetId="3">#REF!</definedName>
    <definedName name="_bdm.FastTrackBookmark.8_23_2004_3_57_16_PM.edm">#REF!</definedName>
    <definedName name="_bdm.FastTrackBookmark.8_23_2004_4_05_53_PM.edm" localSheetId="3">#REF!</definedName>
    <definedName name="_bdm.FastTrackBookmark.8_23_2004_4_05_53_PM.edm">#REF!</definedName>
    <definedName name="_bdm.FastTrackBookmark.8_23_2004_4_06_00_PM.edm" localSheetId="3">#REF!</definedName>
    <definedName name="_bdm.FastTrackBookmark.8_23_2004_4_06_00_PM.edm">#REF!</definedName>
    <definedName name="_bdm.fd08819146664e47b20649034fa7ce0d.edm" localSheetId="3">#REF!</definedName>
    <definedName name="_bdm.fd08819146664e47b20649034fa7ce0d.edm">#REF!</definedName>
    <definedName name="_del1" localSheetId="3">{"Page1",#N/A,FALSE,"7979";"Page2",#N/A,FALSE,"7979";"Page3",#N/A,FALSE,"7979"}</definedName>
    <definedName name="_del1" localSheetId="11">{"Page1",#N/A,FALSE,"7979";"Page2",#N/A,FALSE,"7979";"Page3",#N/A,FALSE,"7979"}</definedName>
    <definedName name="_del1" localSheetId="7">{"Page1",#N/A,FALSE,"7979";"Page2",#N/A,FALSE,"7979";"Page3",#N/A,FALSE,"7979"}</definedName>
    <definedName name="_del1">{"Page1",#N/A,FALSE,"7979";"Page2",#N/A,FALSE,"7979";"Page3",#N/A,FALSE,"7979"}</definedName>
    <definedName name="_dff1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e4" localSheetId="3">{"new",#N/A,FALSE,"D";"PROFORMA",#N/A,FALSE,"A";"partial 1",#N/A,FALSE,"B";"partial 2",#N/A,FALSE,"B";"partial 3",#N/A,FALSE,"B";"SMALL CF 1",#N/A,FALSE,"C"}</definedName>
    <definedName name="_e4" localSheetId="11">{"new",#N/A,FALSE,"D";"PROFORMA",#N/A,FALSE,"A";"partial 1",#N/A,FALSE,"B";"partial 2",#N/A,FALSE,"B";"partial 3",#N/A,FALSE,"B";"SMALL CF 1",#N/A,FALSE,"C"}</definedName>
    <definedName name="_e4" localSheetId="7">{"new",#N/A,FALSE,"D";"PROFORMA",#N/A,FALSE,"A";"partial 1",#N/A,FALSE,"B";"partial 2",#N/A,FALSE,"B";"partial 3",#N/A,FALSE,"B";"SMALL CF 1",#N/A,FALSE,"C"}</definedName>
    <definedName name="_e4">{"new",#N/A,FALSE,"D";"PROFORMA",#N/A,FALSE,"A";"partial 1",#N/A,FALSE,"B";"partial 2",#N/A,FALSE,"B";"partial 3",#N/A,FALSE,"B";"SMALL CF 1",#N/A,FALSE,"C"}</definedName>
    <definedName name="_e4567" localSheetId="3">{"Status",#N/A,FALSE,"Consol";"StatusDetail",#N/A,FALSE,"Consol"}</definedName>
    <definedName name="_e4567" localSheetId="11">{"Status",#N/A,FALSE,"Consol";"StatusDetail",#N/A,FALSE,"Consol"}</definedName>
    <definedName name="_e4567" localSheetId="7">{"Status",#N/A,FALSE,"Consol";"StatusDetail",#N/A,FALSE,"Consol"}</definedName>
    <definedName name="_e4567">{"Status",#N/A,FALSE,"Consol";"StatusDetail",#N/A,FALSE,"Consol"}</definedName>
    <definedName name="_fdf1" localSheetId="3">{"incomemth",#N/A,TRUE,"forecast00";"incomepercentmth",#N/A,TRUE,"forecast00";"balancemth",#N/A,TRUE,"forecast00";"cashmth",#N/A,TRUE,"forecast00";"covenantmth",#N/A,TRUE,"forecast00"}</definedName>
    <definedName name="_fdf1" localSheetId="11">{"incomemth",#N/A,TRUE,"forecast00";"incomepercentmth",#N/A,TRUE,"forecast00";"balancemth",#N/A,TRUE,"forecast00";"cashmth",#N/A,TRUE,"forecast00";"covenantmth",#N/A,TRUE,"forecast00"}</definedName>
    <definedName name="_fdf1" localSheetId="7">{"incomemth",#N/A,TRUE,"forecast00";"incomepercentmth",#N/A,TRUE,"forecast00";"balancemth",#N/A,TRUE,"forecast00";"cashmth",#N/A,TRUE,"forecast00";"covenantmth",#N/A,TRUE,"forecast00"}</definedName>
    <definedName name="_fdf1">{"incomemth",#N/A,TRUE,"forecast00";"incomepercentmth",#N/A,TRUE,"forecast00";"balancemth",#N/A,TRUE,"forecast00";"cashmth",#N/A,TRUE,"forecast00";"covenantmth",#N/A,TRUE,"forecast00"}</definedName>
    <definedName name="_fdg1" localSheetId="3">{"incomemth",#N/A,TRUE,"forecast00";"incomepercentmth",#N/A,TRUE,"forecast00";"balancemth",#N/A,TRUE,"forecast00";"cashmth",#N/A,TRUE,"forecast00";"covenantmth",#N/A,TRUE,"forecast00"}</definedName>
    <definedName name="_fdg1" localSheetId="11">{"incomemth",#N/A,TRUE,"forecast00";"incomepercentmth",#N/A,TRUE,"forecast00";"balancemth",#N/A,TRUE,"forecast00";"cashmth",#N/A,TRUE,"forecast00";"covenantmth",#N/A,TRUE,"forecast00"}</definedName>
    <definedName name="_fdg1" localSheetId="7">{"incomemth",#N/A,TRUE,"forecast00";"incomepercentmth",#N/A,TRUE,"forecast00";"balancemth",#N/A,TRUE,"forecast00";"cashmth",#N/A,TRUE,"forecast00";"covenantmth",#N/A,TRUE,"forecast00"}</definedName>
    <definedName name="_fdg1">{"incomemth",#N/A,TRUE,"forecast00";"incomepercentmth",#N/A,TRUE,"forecast00";"balancemth",#N/A,TRUE,"forecast00";"cashmth",#N/A,TRUE,"forecast00";"covenantmth",#N/A,TRUE,"forecast00"}</definedName>
    <definedName name="_fds1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1" localSheetId="3">#REF!</definedName>
    <definedName name="_Fil1">#REF!</definedName>
    <definedName name="_Fill" localSheetId="3">#REF!</definedName>
    <definedName name="_Fill" localSheetId="7">#REF!</definedName>
    <definedName name="_Fill">#REF!</definedName>
    <definedName name="_Fill1" localSheetId="3">#REF!</definedName>
    <definedName name="_Fill1">#REF!</definedName>
    <definedName name="_Fill2" localSheetId="3">#REF!</definedName>
    <definedName name="_Fill2">#REF!</definedName>
    <definedName name="_FL">#REF!</definedName>
    <definedName name="_fx2">[22]Sheet2!$A$8</definedName>
    <definedName name="_gf1" localSheetId="3">{"incomemth",#N/A,TRUE,"forecast00";"incomepercentmth",#N/A,TRUE,"forecast00";"balancemth",#N/A,TRUE,"forecast00";"cashmth",#N/A,TRUE,"forecast00";"covenantmth",#N/A,TRUE,"forecast00"}</definedName>
    <definedName name="_gf1" localSheetId="11">{"incomemth",#N/A,TRUE,"forecast00";"incomepercentmth",#N/A,TRUE,"forecast00";"balancemth",#N/A,TRUE,"forecast00";"cashmth",#N/A,TRUE,"forecast00";"covenantmth",#N/A,TRUE,"forecast00"}</definedName>
    <definedName name="_gf1" localSheetId="7">{"incomemth",#N/A,TRUE,"forecast00";"incomepercentmth",#N/A,TRUE,"forecast00";"balancemth",#N/A,TRUE,"forecast00";"cashmth",#N/A,TRUE,"forecast00";"covenantmth",#N/A,TRUE,"forecast00"}</definedName>
    <definedName name="_gf1">{"incomemth",#N/A,TRUE,"forecast00";"incomepercentmth",#N/A,TRUE,"forecast00";"balancemth",#N/A,TRUE,"forecast00";"cashmth",#N/A,TRUE,"forecast00";"covenantmth",#N/A,TRUE,"forecast00"}</definedName>
    <definedName name="_gfd2" localSheetId="3">{#N/A,#N/A,FALSE,"Cashflow Analysis";#N/A,#N/A,FALSE,"Sensitivity Analysis";#N/A,#N/A,FALSE,"PV";#N/A,#N/A,FALSE,"Pro Forma"}</definedName>
    <definedName name="_gfd2" localSheetId="11">{#N/A,#N/A,FALSE,"Cashflow Analysis";#N/A,#N/A,FALSE,"Sensitivity Analysis";#N/A,#N/A,FALSE,"PV";#N/A,#N/A,FALSE,"Pro Forma"}</definedName>
    <definedName name="_gfd2" localSheetId="7">{#N/A,#N/A,FALSE,"Cashflow Analysis";#N/A,#N/A,FALSE,"Sensitivity Analysis";#N/A,#N/A,FALSE,"PV";#N/A,#N/A,FALSE,"Pro Forma"}</definedName>
    <definedName name="_gfd2">{#N/A,#N/A,FALSE,"Cashflow Analysis";#N/A,#N/A,FALSE,"Sensitivity Analysis";#N/A,#N/A,FALSE,"PV";#N/A,#N/A,FALSE,"Pro Forma"}</definedName>
    <definedName name="_jc1" localSheetId="3">{"'Cash Requirements 5F '!$A$1:$AC$48"}</definedName>
    <definedName name="_jc1" localSheetId="11">{"'Cash Requirements 5F '!$A$1:$AC$48"}</definedName>
    <definedName name="_jc1" localSheetId="7">{"'Cash Requirements 5F '!$A$1:$AC$48"}</definedName>
    <definedName name="_jc1">{"'Cash Requirements 5F '!$A$1:$AC$48"}</definedName>
    <definedName name="_jc2" localSheetId="3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_jc2" localSheetId="1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_jc2" localSheetId="7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_jc2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_jc3" localSheetId="3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jc3" localSheetId="1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jc3" localSheetId="7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jc3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jc4" localSheetId="3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jc4" localSheetId="1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jc4" localSheetId="7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jc4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k" localSheetId="3">{#N/A,#N/A,FALSE,"Project Properties";#N/A,#N/A,FALSE,"Eng %";#N/A,#N/A,FALSE,"ENGFORM";#N/A,#N/A,FALSE,"staffing";#N/A,#N/A,FALSE,"spending"}</definedName>
    <definedName name="_k" localSheetId="11">{#N/A,#N/A,FALSE,"Project Properties";#N/A,#N/A,FALSE,"Eng %";#N/A,#N/A,FALSE,"ENGFORM";#N/A,#N/A,FALSE,"staffing";#N/A,#N/A,FALSE,"spending"}</definedName>
    <definedName name="_k" localSheetId="7">{#N/A,#N/A,FALSE,"Project Properties";#N/A,#N/A,FALSE,"Eng %";#N/A,#N/A,FALSE,"ENGFORM";#N/A,#N/A,FALSE,"staffing";#N/A,#N/A,FALSE,"spending"}</definedName>
    <definedName name="_k">{#N/A,#N/A,FALSE,"Project Properties";#N/A,#N/A,FALSE,"Eng %";#N/A,#N/A,FALSE,"ENGFORM";#N/A,#N/A,FALSE,"staffing";#N/A,#N/A,FALSE,"spending"}</definedName>
    <definedName name="_Key1" localSheetId="3">#REF!</definedName>
    <definedName name="_Key1" localSheetId="7">#REF!</definedName>
    <definedName name="_Key1">#REF!</definedName>
    <definedName name="_Key2" localSheetId="3">#REF!</definedName>
    <definedName name="_Key2" localSheetId="7">#REF!</definedName>
    <definedName name="_Key2">#REF!</definedName>
    <definedName name="_Key3" localSheetId="3">[3]accrexp!#REF!</definedName>
    <definedName name="_Key3" localSheetId="7">[3]accrexp!#REF!</definedName>
    <definedName name="_Key3">[3]accrexp!#REF!</definedName>
    <definedName name="_key4" localSheetId="3">[3]accrexp!#REF!</definedName>
    <definedName name="_key4" localSheetId="7">[3]accrexp!#REF!</definedName>
    <definedName name="_key4">[3]accrexp!#REF!</definedName>
    <definedName name="_Key5" localSheetId="3">#REF!</definedName>
    <definedName name="_Key5">#REF!</definedName>
    <definedName name="_Key6" localSheetId="3">#REF!</definedName>
    <definedName name="_Key6">#REF!</definedName>
    <definedName name="_Key8" localSheetId="3">#REF!</definedName>
    <definedName name="_Key8">#REF!</definedName>
    <definedName name="_Key9" localSheetId="3">#REF!</definedName>
    <definedName name="_Key9">#REF!</definedName>
    <definedName name="_ky1" localSheetId="3">#REF!</definedName>
    <definedName name="_ky1">#REF!</definedName>
    <definedName name="_mg3" localSheetId="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" localSheetId="1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" localSheetId="7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RG2" localSheetId="3">{"INCOME",#N/A,FALSE,"ProNet";"VALUE",#N/A,FALSE,"ProNet"}</definedName>
    <definedName name="_MRG2" localSheetId="11">{"INCOME",#N/A,FALSE,"ProNet";"VALUE",#N/A,FALSE,"ProNet"}</definedName>
    <definedName name="_MRG2" localSheetId="7">{"INCOME",#N/A,FALSE,"ProNet";"VALUE",#N/A,FALSE,"ProNet"}</definedName>
    <definedName name="_MRG2">{"INCOME",#N/A,FALSE,"ProNet";"VALUE",#N/A,FALSE,"ProNet"}</definedName>
    <definedName name="_OK2" localSheetId="3">{#N/A,#N/A,FALSE,"Cover";#N/A,#N/A,FALSE,"LUMI";#N/A,#N/A,FALSE,"COMD";#N/A,#N/A,FALSE,"Valuation";#N/A,#N/A,FALSE,"Assumptions";#N/A,#N/A,FALSE,"Pooling";#N/A,#N/A,FALSE,"BalanceSheet"}</definedName>
    <definedName name="_OK2" localSheetId="11">{#N/A,#N/A,FALSE,"Cover";#N/A,#N/A,FALSE,"LUMI";#N/A,#N/A,FALSE,"COMD";#N/A,#N/A,FALSE,"Valuation";#N/A,#N/A,FALSE,"Assumptions";#N/A,#N/A,FALSE,"Pooling";#N/A,#N/A,FALSE,"BalanceSheet"}</definedName>
    <definedName name="_OK2" localSheetId="7">{#N/A,#N/A,FALSE,"Cover";#N/A,#N/A,FALSE,"LUMI";#N/A,#N/A,FALSE,"COMD";#N/A,#N/A,FALSE,"Valuation";#N/A,#N/A,FALSE,"Assumptions";#N/A,#N/A,FALSE,"Pooling";#N/A,#N/A,FALSE,"BalanceSheet"}</definedName>
    <definedName name="_OK2">{#N/A,#N/A,FALSE,"Cover";#N/A,#N/A,FALSE,"LUMI";#N/A,#N/A,FALSE,"COMD";#N/A,#N/A,FALSE,"Valuation";#N/A,#N/A,FALSE,"Assumptions";#N/A,#N/A,FALSE,"Pooling";#N/A,#N/A,FALSE,"BalanceSheet"}</definedName>
    <definedName name="_old2" localSheetId="3">{#N/A,#N/A,FALSE,"Chart 2 by Prop Type"}</definedName>
    <definedName name="_old2" localSheetId="11">{#N/A,#N/A,FALSE,"Chart 2 by Prop Type"}</definedName>
    <definedName name="_old2" localSheetId="7">{#N/A,#N/A,FALSE,"Chart 2 by Prop Type"}</definedName>
    <definedName name="_old2">{#N/A,#N/A,FALSE,"Chart 2 by Prop Type"}</definedName>
    <definedName name="_Order1" localSheetId="3">0</definedName>
    <definedName name="_Order1" localSheetId="7">0</definedName>
    <definedName name="_Order1">255</definedName>
    <definedName name="_Order2">255</definedName>
    <definedName name="_Parse_In" localSheetId="3">#REF!</definedName>
    <definedName name="_Parse_In" localSheetId="7">#REF!</definedName>
    <definedName name="_Parse_In">#REF!</definedName>
    <definedName name="_Parse_Out" localSheetId="3">#REF!</definedName>
    <definedName name="_Parse_Out" localSheetId="7">#REF!</definedName>
    <definedName name="_Parse_Out">#REF!</definedName>
    <definedName name="_Ppm2" localSheetId="3">{"data",#N/A,FALSE,"INPUT"}</definedName>
    <definedName name="_Ppm2" localSheetId="11">{"data",#N/A,FALSE,"INPUT"}</definedName>
    <definedName name="_Ppm2" localSheetId="7">{"data",#N/A,FALSE,"INPUT"}</definedName>
    <definedName name="_Ppm2">{"data",#N/A,FALSE,"INPUT"}</definedName>
    <definedName name="_Regression_Int">1</definedName>
    <definedName name="_Regression_Out" localSheetId="3">#REF!</definedName>
    <definedName name="_Regression_Out">#REF!</definedName>
    <definedName name="_regression_out1" localSheetId="3">#REF!</definedName>
    <definedName name="_regression_out1" localSheetId="7">#REF!</definedName>
    <definedName name="_regression_out1">#REF!</definedName>
    <definedName name="_Regression_X" localSheetId="3">#REF!</definedName>
    <definedName name="_Regression_X">#REF!</definedName>
    <definedName name="_regression_x1" localSheetId="3">#REF!</definedName>
    <definedName name="_regression_x1">#REF!</definedName>
    <definedName name="_Regression_Y" localSheetId="3">#REF!</definedName>
    <definedName name="_Regression_Y">#REF!</definedName>
    <definedName name="_regression_y1" localSheetId="3">#REF!</definedName>
    <definedName name="_regression_y1">#REF!</definedName>
    <definedName name="_scenchg_count">7</definedName>
    <definedName name="_scenchg1" localSheetId="3">#REF!</definedName>
    <definedName name="_scenchg1" localSheetId="7">#REF!</definedName>
    <definedName name="_scenchg1">#REF!</definedName>
    <definedName name="_scenchg2" localSheetId="3">#REF!</definedName>
    <definedName name="_scenchg2" localSheetId="7">#REF!</definedName>
    <definedName name="_scenchg2">#REF!</definedName>
    <definedName name="_scenchg3" localSheetId="3">#REF!</definedName>
    <definedName name="_scenchg3" localSheetId="7">#REF!</definedName>
    <definedName name="_scenchg3">#REF!</definedName>
    <definedName name="_scenchg4" localSheetId="3">#REF!</definedName>
    <definedName name="_scenchg4">#REF!</definedName>
    <definedName name="_scenchg5" localSheetId="3">#REF!</definedName>
    <definedName name="_scenchg5">#REF!</definedName>
    <definedName name="_scenchg6" localSheetId="3">#REF!</definedName>
    <definedName name="_scenchg6">#REF!</definedName>
    <definedName name="_scenchg7" localSheetId="3">#REF!</definedName>
    <definedName name="_scenchg7">#REF!</definedName>
    <definedName name="_Sort" localSheetId="3">#REF!</definedName>
    <definedName name="_Sort" localSheetId="7">#REF!</definedName>
    <definedName name="_Sort">#REF!</definedName>
    <definedName name="_sort2" localSheetId="3">#REF!</definedName>
    <definedName name="_sort2">#REF!</definedName>
    <definedName name="_T">#REF!</definedName>
    <definedName name="_Tab2_In2" localSheetId="3">#REF!</definedName>
    <definedName name="_Tab2_In2">#REF!</definedName>
    <definedName name="_Table1_In1" localSheetId="3">#REF!</definedName>
    <definedName name="_Table1_In1" localSheetId="7">#REF!</definedName>
    <definedName name="_Table1_In1">[14]Sheet1!#REF!</definedName>
    <definedName name="_Table1_Out" localSheetId="3">#REF!</definedName>
    <definedName name="_Table1_Out" localSheetId="7">#REF!</definedName>
    <definedName name="_Table1_Out">#REF!</definedName>
    <definedName name="_Table2" localSheetId="3">#REF!</definedName>
    <definedName name="_Table2">#REF!</definedName>
    <definedName name="_Table2_In1" localSheetId="3">#REF!</definedName>
    <definedName name="_Table2_In1" localSheetId="7">#REF!</definedName>
    <definedName name="_Table2_In1">#REF!</definedName>
    <definedName name="_Table2_In2" localSheetId="3">#REF!</definedName>
    <definedName name="_Table2_In2" localSheetId="7">#REF!</definedName>
    <definedName name="_Table2_In2">#REF!</definedName>
    <definedName name="_Table2_Out" localSheetId="3">#REF!</definedName>
    <definedName name="_Table2_Out" localSheetId="7">#REF!</definedName>
    <definedName name="_Table2_Out">#REF!</definedName>
    <definedName name="_Table3_In2" localSheetId="3">#REF!</definedName>
    <definedName name="_Table3_In2">#REF!</definedName>
    <definedName name="_TL">#REF!</definedName>
    <definedName name="_TMAutoChart1Names" localSheetId="3">{"YTD","Chart 1","YTD Chart 1"}</definedName>
    <definedName name="_TMAutoChart1Names" localSheetId="11">{"YTD","Chart 1","YTD Chart 1"}</definedName>
    <definedName name="_TMAutoChart1Names" localSheetId="7">{"YTD","Chart 1","YTD Chart 1"}</definedName>
    <definedName name="_TMAutoChart1Names">{"YTD","Chart 1","YTD Chart 1"}</definedName>
    <definedName name="_TMAutoChart1Refs" localSheetId="3">{"","","'YTD'!$AB$20","","","","","","","","","","","","","","","","",""}</definedName>
    <definedName name="_TMAutoChart1Refs" localSheetId="11">{"","","'YTD'!$AB$20","","","","","","","","","","","","","","","","",""}</definedName>
    <definedName name="_TMAutoChart1Refs" localSheetId="7">{"","","'YTD'!$AB$20","","","","","","","","","","","","","","","","",""}</definedName>
    <definedName name="_TMAutoChart1Refs">{"","","'YTD'!$AB$20","","","","","","","","","","","","","","","","",""}</definedName>
    <definedName name="_TMAutoChart2Names" localSheetId="3">{"Mth","Chart 1","Mth Chart 1"}</definedName>
    <definedName name="_TMAutoChart2Names" localSheetId="11">{"Mth","Chart 1","Mth Chart 1"}</definedName>
    <definedName name="_TMAutoChart2Names" localSheetId="7">{"Mth","Chart 1","Mth Chart 1"}</definedName>
    <definedName name="_TMAutoChart2Names">{"Mth","Chart 1","Mth Chart 1"}</definedName>
    <definedName name="_TMAutoChart2Refs" localSheetId="3">{"","","'Mth'!$AB$20","","","","","","","","","","","","","","","","",""}</definedName>
    <definedName name="_TMAutoChart2Refs" localSheetId="11">{"","","'Mth'!$AB$20","","","","","","","","","","","","","","","","",""}</definedName>
    <definedName name="_TMAutoChart2Refs" localSheetId="7">{"","","'Mth'!$AB$20","","","","","","","","","","","","","","","","",""}</definedName>
    <definedName name="_TMAutoChart2Refs">{"","","'Mth'!$AB$20","","","","","","","","","","","","","","","","",""}</definedName>
    <definedName name="_TMAutoChart3Names" localSheetId="3">{"YTD","Chart 2","Mth Chart 2"}</definedName>
    <definedName name="_TMAutoChart3Names" localSheetId="11">{"YTD","Chart 2","Mth Chart 2"}</definedName>
    <definedName name="_TMAutoChart3Names" localSheetId="7">{"YTD","Chart 2","Mth Chart 2"}</definedName>
    <definedName name="_TMAutoChart3Names">{"YTD","Chart 2","Mth Chart 2"}</definedName>
    <definedName name="_TMAutoChart3Refs" localSheetId="3">{"","","'YTD'!$AB$20","","","","","","","","","","","","","","","","",""}</definedName>
    <definedName name="_TMAutoChart3Refs" localSheetId="11">{"","","'YTD'!$AB$20","","","","","","","","","","","","","","","","",""}</definedName>
    <definedName name="_TMAutoChart3Refs" localSheetId="7">{"","","'YTD'!$AB$20","","","","","","","","","","","","","","","","",""}</definedName>
    <definedName name="_TMAutoChart3Refs">{"","","'YTD'!$AB$20","","","","","","","","","","","","","","","","",""}</definedName>
    <definedName name="_TMAutoChart4Names" localSheetId="3">{"Mth","Chart 1","Mth Chart 1"}</definedName>
    <definedName name="_TMAutoChart4Names" localSheetId="11">{"Mth","Chart 1","Mth Chart 1"}</definedName>
    <definedName name="_TMAutoChart4Names" localSheetId="7">{"Mth","Chart 1","Mth Chart 1"}</definedName>
    <definedName name="_TMAutoChart4Names">{"Mth","Chart 1","Mth Chart 1"}</definedName>
    <definedName name="_TMAutoChart4Refs" localSheetId="3">{"","","'Mth'!$AB$20","","","","","","","","","","","","","","","","",""}</definedName>
    <definedName name="_TMAutoChart4Refs" localSheetId="11">{"","","'Mth'!$AB$20","","","","","","","","","","","","","","","","",""}</definedName>
    <definedName name="_TMAutoChart4Refs" localSheetId="7">{"","","'Mth'!$AB$20","","","","","","","","","","","","","","","","",""}</definedName>
    <definedName name="_TMAutoChart4Refs">{"","","'Mth'!$AB$20","","","","","","","","","","","","","","","","",""}</definedName>
    <definedName name="_TMAutoChart5Names" localSheetId="3">{"Mth","Chart 1","Mth Chart 1"}</definedName>
    <definedName name="_TMAutoChart5Names" localSheetId="11">{"Mth","Chart 1","Mth Chart 1"}</definedName>
    <definedName name="_TMAutoChart5Names" localSheetId="7">{"Mth","Chart 1","Mth Chart 1"}</definedName>
    <definedName name="_TMAutoChart5Names">{"Mth","Chart 1","Mth Chart 1"}</definedName>
    <definedName name="_TMAutoChart5Refs" localSheetId="3">{"","","'Mth'!$AB$20","","","","","","","","","","","","","","","","",""}</definedName>
    <definedName name="_TMAutoChart5Refs" localSheetId="11">{"","","'Mth'!$AB$20","","","","","","","","","","","","","","","","",""}</definedName>
    <definedName name="_TMAutoChart5Refs" localSheetId="7">{"","","'Mth'!$AB$20","","","","","","","","","","","","","","","","",""}</definedName>
    <definedName name="_TMAutoChart5Refs">{"","","'Mth'!$AB$20","","","","","","","","","","","","","","","","",""}</definedName>
    <definedName name="_TMAutoChart6Names" localSheetId="3">{"YTD","Chart 2","YTD Chart 2"}</definedName>
    <definedName name="_TMAutoChart6Names" localSheetId="11">{"YTD","Chart 2","YTD Chart 2"}</definedName>
    <definedName name="_TMAutoChart6Names" localSheetId="7">{"YTD","Chart 2","YTD Chart 2"}</definedName>
    <definedName name="_TMAutoChart6Names">{"YTD","Chart 2","YTD Chart 2"}</definedName>
    <definedName name="_TMAutoChart6Refs" localSheetId="3">{"","","'YTD'!$AB$20","","","","","","","","","","","","","","","","",""}</definedName>
    <definedName name="_TMAutoChart6Refs" localSheetId="11">{"","","'YTD'!$AB$20","","","","","","","","","","","","","","","","",""}</definedName>
    <definedName name="_TMAutoChart6Refs" localSheetId="7">{"","","'YTD'!$AB$20","","","","","","","","","","","","","","","","",""}</definedName>
    <definedName name="_TMAutoChart6Refs">{"","","'YTD'!$AB$20","","","","","","","","","","","","","","","","",""}</definedName>
    <definedName name="_TMAutoChartCount">6</definedName>
    <definedName name="_v2" localSheetId="3">{"Budget by Month",#N/A,FALSE,"VA Departments Roll-up";"Budget by Month",#N/A,FALSE,"220";"Budget by Month",#N/A,FALSE,"300";"Budget by Month",#N/A,FALSE,"302";"Budget by Month",#N/A,FALSE,"305";"Budget by Month",#N/A,FALSE,"310"}</definedName>
    <definedName name="_v2" localSheetId="11">{"Budget by Month",#N/A,FALSE,"VA Departments Roll-up";"Budget by Month",#N/A,FALSE,"220";"Budget by Month",#N/A,FALSE,"300";"Budget by Month",#N/A,FALSE,"302";"Budget by Month",#N/A,FALSE,"305";"Budget by Month",#N/A,FALSE,"310"}</definedName>
    <definedName name="_v2" localSheetId="7">{"Budget by Month",#N/A,FALSE,"VA Departments Roll-up";"Budget by Month",#N/A,FALSE,"220";"Budget by Month",#N/A,FALSE,"300";"Budget by Month",#N/A,FALSE,"302";"Budget by Month",#N/A,FALSE,"305";"Budget by Month",#N/A,FALSE,"310"}</definedName>
    <definedName name="_v2">{"Budget by Month",#N/A,FALSE,"VA Departments Roll-up";"Budget by Month",#N/A,FALSE,"220";"Budget by Month",#N/A,FALSE,"300";"Budget by Month",#N/A,FALSE,"302";"Budget by Month",#N/A,FALSE,"305";"Budget by Month",#N/A,FALSE,"310"}</definedName>
    <definedName name="_w" localSheetId="3">{#N/A,#N/A,FALSE,"Project Properties";#N/A,#N/A,FALSE,"Eng %";#N/A,#N/A,FALSE,"ENGFORM";#N/A,#N/A,FALSE,"staffing";#N/A,#N/A,FALSE,"spending"}</definedName>
    <definedName name="_w" localSheetId="11">{#N/A,#N/A,FALSE,"Project Properties";#N/A,#N/A,FALSE,"Eng %";#N/A,#N/A,FALSE,"ENGFORM";#N/A,#N/A,FALSE,"staffing";#N/A,#N/A,FALSE,"spending"}</definedName>
    <definedName name="_w" localSheetId="7">{#N/A,#N/A,FALSE,"Project Properties";#N/A,#N/A,FALSE,"Eng %";#N/A,#N/A,FALSE,"ENGFORM";#N/A,#N/A,FALSE,"staffing";#N/A,#N/A,FALSE,"spending"}</definedName>
    <definedName name="_w">{#N/A,#N/A,FALSE,"Project Properties";#N/A,#N/A,FALSE,"Eng %";#N/A,#N/A,FALSE,"ENGFORM";#N/A,#N/A,FALSE,"staffing";#N/A,#N/A,FALSE,"spending"}</definedName>
    <definedName name="_wmp1" localSheetId="7">{#N/A,#N/A,FALSE,"ENVIRONMENTAL"}</definedName>
    <definedName name="_wmp1">{#N/A,#N/A,FALSE,"ENVIRONMENTAL"}</definedName>
    <definedName name="_wpm1" localSheetId="7">{#N/A,#N/A,FALSE,"LOAN ANALYSIS"}</definedName>
    <definedName name="_wpm1">{#N/A,#N/A,FALSE,"LOAN ANALYSIS"}</definedName>
    <definedName name="_wrn1" localSheetId="3">{"schedule1",#N/A,FALSE,"Sheet1";"schedule2",#N/A,FALSE,"Sheet1";"schedule3",#N/A,FALSE,"Sheet1";"schedule4",#N/A,FALSE,"Sheet1";"schedule5",#N/A,FALSE,"Sheet1";"schedule6",#N/A,FALSE,"Sheet1"}</definedName>
    <definedName name="_wrn1" localSheetId="11">{"schedule1",#N/A,FALSE,"Sheet1";"schedule2",#N/A,FALSE,"Sheet1";"schedule3",#N/A,FALSE,"Sheet1";"schedule4",#N/A,FALSE,"Sheet1";"schedule5",#N/A,FALSE,"Sheet1";"schedule6",#N/A,FALSE,"Sheet1"}</definedName>
    <definedName name="_wrn1" localSheetId="7">{"schedule1",#N/A,FALSE,"Sheet1";"schedule2",#N/A,FALSE,"Sheet1";"schedule3",#N/A,FALSE,"Sheet1";"schedule4",#N/A,FALSE,"Sheet1";"schedule5",#N/A,FALSE,"Sheet1";"schedule6",#N/A,FALSE,"Sheet1"}</definedName>
    <definedName name="_wrn1">{"schedule1",#N/A,FALSE,"Sheet1";"schedule2",#N/A,FALSE,"Sheet1";"schedule3",#N/A,FALSE,"Sheet1";"schedule4",#N/A,FALSE,"Sheet1";"schedule5",#N/A,FALSE,"Sheet1";"schedule6",#N/A,FALSE,"Sheet1"}</definedName>
    <definedName name="_wrn2" localSheetId="3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" localSheetId="1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" localSheetId="7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localSheetId="3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3" localSheetId="1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3" localSheetId="7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3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4" localSheetId="3">{"data",#N/A,FALSE,"INPUT"}</definedName>
    <definedName name="_wrn4" localSheetId="11">{"data",#N/A,FALSE,"INPUT"}</definedName>
    <definedName name="_wrn4" localSheetId="7">{"data",#N/A,FALSE,"INPUT"}</definedName>
    <definedName name="_wrn4">{"data",#N/A,FALSE,"INPUT"}</definedName>
    <definedName name="_x1" localSheetId="3">{#N/A,#N/A,FALSE,"WATCHDSC";#N/A,#N/A,FALSE,"2LOSSMOD";#N/A,#N/A,FALSE,"2LOSS";#N/A,#N/A,FALSE,"DSC";#N/A,#N/A,FALSE,"OPERAT";#N/A,#N/A,FALSE,"ADJUST";#N/A,#N/A,FALSE,"LEASE EXPIRE"}</definedName>
    <definedName name="_x1" localSheetId="11">{#N/A,#N/A,FALSE,"WATCHDSC";#N/A,#N/A,FALSE,"2LOSSMOD";#N/A,#N/A,FALSE,"2LOSS";#N/A,#N/A,FALSE,"DSC";#N/A,#N/A,FALSE,"OPERAT";#N/A,#N/A,FALSE,"ADJUST";#N/A,#N/A,FALSE,"LEASE EXPIRE"}</definedName>
    <definedName name="_x1" localSheetId="7">{#N/A,#N/A,FALSE,"WATCHDSC";#N/A,#N/A,FALSE,"2LOSSMOD";#N/A,#N/A,FALSE,"2LOSS";#N/A,#N/A,FALSE,"DSC";#N/A,#N/A,FALSE,"OPERAT";#N/A,#N/A,FALSE,"ADJUST";#N/A,#N/A,FALSE,"LEASE EXPIRE"}</definedName>
    <definedName name="_x1">{#N/A,#N/A,FALSE,"WATCHDSC";#N/A,#N/A,FALSE,"2LOSSMOD";#N/A,#N/A,FALSE,"2LOSS";#N/A,#N/A,FALSE,"DSC";#N/A,#N/A,FALSE,"OPERAT";#N/A,#N/A,FALSE,"ADJUST";#N/A,#N/A,FALSE,"LEASE EXPIRE"}</definedName>
    <definedName name="_x2" localSheetId="3">{#N/A,#N/A,FALSE,"WATCHDSC";#N/A,#N/A,FALSE,"2LOSSMOD";#N/A,#N/A,FALSE,"2LOSS";#N/A,#N/A,FALSE,"DSC";#N/A,#N/A,FALSE,"OPERAT";#N/A,#N/A,FALSE,"ADJUST";#N/A,#N/A,FALSE,"LEASE EXPIRE"}</definedName>
    <definedName name="_x2" localSheetId="11">{#N/A,#N/A,FALSE,"WATCHDSC";#N/A,#N/A,FALSE,"2LOSSMOD";#N/A,#N/A,FALSE,"2LOSS";#N/A,#N/A,FALSE,"DSC";#N/A,#N/A,FALSE,"OPERAT";#N/A,#N/A,FALSE,"ADJUST";#N/A,#N/A,FALSE,"LEASE EXPIRE"}</definedName>
    <definedName name="_x2" localSheetId="7">{#N/A,#N/A,FALSE,"WATCHDSC";#N/A,#N/A,FALSE,"2LOSSMOD";#N/A,#N/A,FALSE,"2LOSS";#N/A,#N/A,FALSE,"DSC";#N/A,#N/A,FALSE,"OPERAT";#N/A,#N/A,FALSE,"ADJUST";#N/A,#N/A,FALSE,"LEASE EXPIRE"}</definedName>
    <definedName name="_x2">{#N/A,#N/A,FALSE,"WATCHDSC";#N/A,#N/A,FALSE,"2LOSSMOD";#N/A,#N/A,FALSE,"2LOSS";#N/A,#N/A,FALSE,"DSC";#N/A,#N/A,FALSE,"OPERAT";#N/A,#N/A,FALSE,"ADJUST";#N/A,#N/A,FALSE,"LEASE EXPIRE"}</definedName>
    <definedName name="_x3" localSheetId="3">{#N/A,#N/A,FALSE,"WATCHDSC";#N/A,#N/A,FALSE,"2LOSSMOD";#N/A,#N/A,FALSE,"2LOSS";#N/A,#N/A,FALSE,"DSC";#N/A,#N/A,FALSE,"OPERAT";#N/A,#N/A,FALSE,"ADJUST";#N/A,#N/A,FALSE,"LEASE EXPIRE"}</definedName>
    <definedName name="_x3" localSheetId="11">{#N/A,#N/A,FALSE,"WATCHDSC";#N/A,#N/A,FALSE,"2LOSSMOD";#N/A,#N/A,FALSE,"2LOSS";#N/A,#N/A,FALSE,"DSC";#N/A,#N/A,FALSE,"OPERAT";#N/A,#N/A,FALSE,"ADJUST";#N/A,#N/A,FALSE,"LEASE EXPIRE"}</definedName>
    <definedName name="_x3" localSheetId="7">{#N/A,#N/A,FALSE,"WATCHDSC";#N/A,#N/A,FALSE,"2LOSSMOD";#N/A,#N/A,FALSE,"2LOSS";#N/A,#N/A,FALSE,"DSC";#N/A,#N/A,FALSE,"OPERAT";#N/A,#N/A,FALSE,"ADJUST";#N/A,#N/A,FALSE,"LEASE EXPIRE"}</definedName>
    <definedName name="_x3">{#N/A,#N/A,FALSE,"WATCHDSC";#N/A,#N/A,FALSE,"2LOSSMOD";#N/A,#N/A,FALSE,"2LOSS";#N/A,#N/A,FALSE,"DSC";#N/A,#N/A,FALSE,"OPERAT";#N/A,#N/A,FALSE,"ADJUST";#N/A,#N/A,FALSE,"LEASE EXPIRE"}</definedName>
    <definedName name="a">#REF!</definedName>
    <definedName name="a_Key1" localSheetId="3">'[23]A Inc &amp; Exp'!#REF!</definedName>
    <definedName name="a_Key1" localSheetId="7">'[23]A Inc &amp; Exp'!#REF!</definedName>
    <definedName name="a_Key1">'[23]A Inc &amp; Exp'!#REF!</definedName>
    <definedName name="a_Key2" localSheetId="3">'[23]A Inc &amp; Exp'!#REF!</definedName>
    <definedName name="a_Key2">'[23]A Inc &amp; Exp'!#REF!</definedName>
    <definedName name="a1a1" localSheetId="3">{"Assump",#N/A,TRUE,"Proforma";"first",#N/A,TRUE,"Proforma";"second",#N/A,TRUE,"Proforma";"lease1",#N/A,TRUE,"Proforma";"lease2",#N/A,TRUE,"Proforma"}</definedName>
    <definedName name="a1a1" localSheetId="11">{"Assump",#N/A,TRUE,"Proforma";"first",#N/A,TRUE,"Proforma";"second",#N/A,TRUE,"Proforma";"lease1",#N/A,TRUE,"Proforma";"lease2",#N/A,TRUE,"Proforma"}</definedName>
    <definedName name="a1a1" localSheetId="7">{"Assump",#N/A,TRUE,"Proforma";"first",#N/A,TRUE,"Proforma";"second",#N/A,TRUE,"Proforma";"lease1",#N/A,TRUE,"Proforma";"lease2",#N/A,TRUE,"Proforma"}</definedName>
    <definedName name="a1a1">{"Assump",#N/A,TRUE,"Proforma";"first",#N/A,TRUE,"Proforma";"second",#N/A,TRUE,"Proforma";"lease1",#N/A,TRUE,"Proforma";"lease2",#N/A,TRUE,"Proforma"}</definedName>
    <definedName name="aaa" localSheetId="3">#REF!</definedName>
    <definedName name="aaa" localSheetId="11">{"AnnualRentRoll",#N/A,FALSE,"RentRoll"}</definedName>
    <definedName name="aaa" localSheetId="7">#REF!</definedName>
    <definedName name="aaa">{"AnnualRentRoll",#N/A,FALSE,"RentRoll"}</definedName>
    <definedName name="AAA_DOCTOPS">"AAA_SET"</definedName>
    <definedName name="AAA_duser">"OFF"</definedName>
    <definedName name="aaaaa" localSheetId="3">#REF!</definedName>
    <definedName name="aaaaa" localSheetId="11">{"Assump",#N/A,TRUE,"Proforma";"first",#N/A,TRUE,"Proforma";"second",#N/A,TRUE,"Proforma";"lease1",#N/A,TRUE,"Proforma";"lease2",#N/A,TRUE,"Proforma"}</definedName>
    <definedName name="aaaaa" localSheetId="7">#REF!</definedName>
    <definedName name="aaaaa">{"Assump",#N/A,TRUE,"Proforma";"first",#N/A,TRUE,"Proforma";"second",#N/A,TRUE,"Proforma";"lease1",#N/A,TRUE,"Proforma";"lease2",#N/A,TRUE,"Proforma"}</definedName>
    <definedName name="aaaaaaa" localSheetId="3">{"Outflow 1",#N/A,FALSE,"Outflows-Inflows";"Outflow 2",#N/A,FALSE,"Outflows-Inflows";"Inflow 1",#N/A,FALSE,"Outflows-Inflows";"Inflow 2",#N/A,FALSE,"Outflows-Inflows"}</definedName>
    <definedName name="aaaaaaa" localSheetId="11">{"Outflow 1",#N/A,FALSE,"Outflows-Inflows";"Outflow 2",#N/A,FALSE,"Outflows-Inflows";"Inflow 1",#N/A,FALSE,"Outflows-Inflows";"Inflow 2",#N/A,FALSE,"Outflows-Inflows"}</definedName>
    <definedName name="aaaaaaa" localSheetId="7">{"Outflow 1",#N/A,FALSE,"Outflows-Inflows";"Outflow 2",#N/A,FALSE,"Outflows-Inflows";"Inflow 1",#N/A,FALSE,"Outflows-Inflows";"Inflow 2",#N/A,FALSE,"Outflows-Inflows"}</definedName>
    <definedName name="aaaaaaa">{"Outflow 1",#N/A,FALSE,"Outflows-Inflows";"Outflow 2",#N/A,FALSE,"Outflows-Inflows";"Inflow 1",#N/A,FALSE,"Outflows-Inflows";"Inflow 2",#N/A,FALSE,"Outflows-Inflows"}</definedName>
    <definedName name="aaaab" localSheetId="3">{#N/A,#N/A,FALSE,"Project Properties";#N/A,#N/A,FALSE,"Eng %";#N/A,#N/A,FALSE,"ENGFORM";#N/A,#N/A,FALSE,"staffing";#N/A,#N/A,FALSE,"spending"}</definedName>
    <definedName name="aaaab" localSheetId="11">{#N/A,#N/A,FALSE,"Project Properties";#N/A,#N/A,FALSE,"Eng %";#N/A,#N/A,FALSE,"ENGFORM";#N/A,#N/A,FALSE,"staffing";#N/A,#N/A,FALSE,"spending"}</definedName>
    <definedName name="aaaab" localSheetId="7">{#N/A,#N/A,FALSE,"Project Properties";#N/A,#N/A,FALSE,"Eng %";#N/A,#N/A,FALSE,"ENGFORM";#N/A,#N/A,FALSE,"staffing";#N/A,#N/A,FALSE,"spending"}</definedName>
    <definedName name="aaaab">{#N/A,#N/A,FALSE,"Project Properties";#N/A,#N/A,FALSE,"Eng %";#N/A,#N/A,FALSE,"ENGFORM";#N/A,#N/A,FALSE,"staffing";#N/A,#N/A,FALSE,"spending"}</definedName>
    <definedName name="aaaattt" localSheetId="3">{#N/A,#N/A,TRUE,"Cover &amp; Contents";#N/A,#N/A,TRUE,"Net Assets &amp; Ops &amp; #Units";#N/A,#N/A,TRUE,"NAV per unit";#N/A,#N/A,TRUE,"Cashflow &amp; RE";#N/A,#N/A,TRUE,"Notes 1-2";#N/A,#N/A,TRUE,"Notes 3-8";#N/A,#N/A,TRUE,"Notes 9-10";#N/A,#N/A,TRUE,"Notes 11-17";#N/A,#N/A,TRUE,"Notes 18-19";#N/A,#N/A,TRUE,"Notes 20-";#N/A,#N/A,TRUE,"Cos 1";#N/A,#N/A,TRUE,"Cos 2";#N/A,#N/A,TRUE,"App I";#N/A,#N/A,TRUE,"App II"}</definedName>
    <definedName name="aaaattt" localSheetId="11">{#N/A,#N/A,TRUE,"Cover &amp; Contents";#N/A,#N/A,TRUE,"Net Assets &amp; Ops &amp; #Units";#N/A,#N/A,TRUE,"NAV per unit";#N/A,#N/A,TRUE,"Cashflow &amp; RE";#N/A,#N/A,TRUE,"Notes 1-2";#N/A,#N/A,TRUE,"Notes 3-8";#N/A,#N/A,TRUE,"Notes 9-10";#N/A,#N/A,TRUE,"Notes 11-17";#N/A,#N/A,TRUE,"Notes 18-19";#N/A,#N/A,TRUE,"Notes 20-";#N/A,#N/A,TRUE,"Cos 1";#N/A,#N/A,TRUE,"Cos 2";#N/A,#N/A,TRUE,"App I";#N/A,#N/A,TRUE,"App II"}</definedName>
    <definedName name="aaaattt" localSheetId="7">{#N/A,#N/A,TRUE,"Cover &amp; Contents";#N/A,#N/A,TRUE,"Net Assets &amp; Ops &amp; #Units";#N/A,#N/A,TRUE,"NAV per unit";#N/A,#N/A,TRUE,"Cashflow &amp; RE";#N/A,#N/A,TRUE,"Notes 1-2";#N/A,#N/A,TRUE,"Notes 3-8";#N/A,#N/A,TRUE,"Notes 9-10";#N/A,#N/A,TRUE,"Notes 11-17";#N/A,#N/A,TRUE,"Notes 18-19";#N/A,#N/A,TRUE,"Notes 20-";#N/A,#N/A,TRUE,"Cos 1";#N/A,#N/A,TRUE,"Cos 2";#N/A,#N/A,TRUE,"App I";#N/A,#N/A,TRUE,"App II"}</definedName>
    <definedName name="aaaattt">{#N/A,#N/A,TRUE,"Cover &amp; Contents";#N/A,#N/A,TRUE,"Net Assets &amp; Ops &amp; #Units";#N/A,#N/A,TRUE,"NAV per unit";#N/A,#N/A,TRUE,"Cashflow &amp; RE";#N/A,#N/A,TRUE,"Notes 1-2";#N/A,#N/A,TRUE,"Notes 3-8";#N/A,#N/A,TRUE,"Notes 9-10";#N/A,#N/A,TRUE,"Notes 11-17";#N/A,#N/A,TRUE,"Notes 18-19";#N/A,#N/A,TRUE,"Notes 20-";#N/A,#N/A,TRUE,"Cos 1";#N/A,#N/A,TRUE,"Cos 2";#N/A,#N/A,TRUE,"App I";#N/A,#N/A,TRUE,"App II"}</definedName>
    <definedName name="aab" localSheetId="3">{#N/A,#N/A,TRUE,"A-site";#N/A,#N/A,TRUE,"B-Buildings";#N/A,#N/A,TRUE,"c-out-of-fence";#N/A,#N/A,TRUE,"d-proj.infr.";#N/A,#N/A,TRUE,"e- land"}</definedName>
    <definedName name="aab" localSheetId="11">{#N/A,#N/A,TRUE,"A-site";#N/A,#N/A,TRUE,"B-Buildings";#N/A,#N/A,TRUE,"c-out-of-fence";#N/A,#N/A,TRUE,"d-proj.infr.";#N/A,#N/A,TRUE,"e- land"}</definedName>
    <definedName name="aab" localSheetId="7">{#N/A,#N/A,TRUE,"A-site";#N/A,#N/A,TRUE,"B-Buildings";#N/A,#N/A,TRUE,"c-out-of-fence";#N/A,#N/A,TRUE,"d-proj.infr.";#N/A,#N/A,TRUE,"e- land"}</definedName>
    <definedName name="aab">{#N/A,#N/A,TRUE,"A-site";#N/A,#N/A,TRUE,"B-Buildings";#N/A,#N/A,TRUE,"c-out-of-fence";#N/A,#N/A,TRUE,"d-proj.infr.";#N/A,#N/A,TRUE,"e- land"}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sdfa" localSheetId="3">{"rtn",#N/A,FALSE,"RTN";"tables",#N/A,FALSE,"RTN";"cf",#N/A,FALSE,"CF";"stats",#N/A,FALSE,"Stats";"prop",#N/A,FALSE,"Prop"}</definedName>
    <definedName name="aasdfa" localSheetId="11">{"rtn",#N/A,FALSE,"RTN";"tables",#N/A,FALSE,"RTN";"cf",#N/A,FALSE,"CF";"stats",#N/A,FALSE,"Stats";"prop",#N/A,FALSE,"Prop"}</definedName>
    <definedName name="aasdfa" localSheetId="7">{"rtn",#N/A,FALSE,"RTN";"tables",#N/A,FALSE,"RTN";"cf",#N/A,FALSE,"CF";"stats",#N/A,FALSE,"Stats";"prop",#N/A,FALSE,"Prop"}</definedName>
    <definedName name="aasdfa">{"rtn",#N/A,FALSE,"RTN";"tables",#N/A,FALSE,"RTN";"cf",#N/A,FALSE,"CF";"stats",#N/A,FALSE,"Stats";"prop",#N/A,FALSE,"Prop"}</definedName>
    <definedName name="ab" localSheetId="3">{#N/A,#N/A,TRUE,"Ericsson Stadium PCD ";#N/A,#N/A,TRUE,"Ericsson Stadium IOR"}</definedName>
    <definedName name="ab" localSheetId="11">{#N/A,#N/A,TRUE,"Ericsson Stadium PCD ";#N/A,#N/A,TRUE,"Ericsson Stadium IOR"}</definedName>
    <definedName name="ab" localSheetId="7">{#N/A,#N/A,TRUE,"Ericsson Stadium PCD ";#N/A,#N/A,TRUE,"Ericsson Stadium IOR"}</definedName>
    <definedName name="ab">{#N/A,#N/A,TRUE,"Ericsson Stadium PCD ";#N/A,#N/A,TRUE,"Ericsson Stadium IOR"}</definedName>
    <definedName name="ab_condo" localSheetId="3">{#N/A,#N/A,TRUE,"Ericsson Stadium PCD ";#N/A,#N/A,TRUE,"Ericsson Stadium IOR"}</definedName>
    <definedName name="ab_condo" localSheetId="11">{#N/A,#N/A,TRUE,"Ericsson Stadium PCD ";#N/A,#N/A,TRUE,"Ericsson Stadium IOR"}</definedName>
    <definedName name="ab_condo" localSheetId="7">{#N/A,#N/A,TRUE,"Ericsson Stadium PCD ";#N/A,#N/A,TRUE,"Ericsson Stadium IOR"}</definedName>
    <definedName name="ab_condo">{#N/A,#N/A,TRUE,"Ericsson Stadium PCD ";#N/A,#N/A,TRUE,"Ericsson Stadium IOR"}</definedName>
    <definedName name="abc" localSheetId="3">{"Construction_Short",#N/A,FALSE,"Construction"}</definedName>
    <definedName name="abc" localSheetId="11">{"Construction_Short",#N/A,FALSE,"Construction"}</definedName>
    <definedName name="abc" localSheetId="7">{"Construction_Short",#N/A,FALSE,"Construction"}</definedName>
    <definedName name="abc">{"Construction_Short",#N/A,FALSE,"Construction"}</definedName>
    <definedName name="abcd" localSheetId="3">{"Zone1",#N/A,FALSE,"Parameters";"Zone2",#N/A,FALSE,"Parameters"}</definedName>
    <definedName name="abcd" localSheetId="11">{"Zone1",#N/A,FALSE,"Parameters";"Zone2",#N/A,FALSE,"Parameters"}</definedName>
    <definedName name="abcd" localSheetId="7">{"Zone1",#N/A,FALSE,"Parameters";"Zone2",#N/A,FALSE,"Parameters"}</definedName>
    <definedName name="abcd">{"Zone1",#N/A,FALSE,"Parameters";"Zone2",#N/A,FALSE,"Parameters"}</definedName>
    <definedName name="Access_Button">"Loan_Front_End_Input_List"</definedName>
    <definedName name="AccessDatabase" localSheetId="3">"\\Tc-atl-2\investment\Office &amp; Industrial\Principal Capital\Southhall\Southhall Center.mdb"</definedName>
    <definedName name="AccessDatabase" localSheetId="7">"\\Tc-atl-2\investment\Office &amp; Industrial\Principal Capital\Southhall\Southhall Center.mdb"</definedName>
    <definedName name="AccessDatabase">"C:\My Documents\DAVE\MODELS\Cash at Risk\Loan Front End.mdb"</definedName>
    <definedName name="ACwvu.ALL." localSheetId="3">#REF!</definedName>
    <definedName name="ACwvu.ALL." localSheetId="7">#REF!</definedName>
    <definedName name="ACwvu.ALL.">#REF!</definedName>
    <definedName name="ACwvu.CAM._.RATES." localSheetId="3">#REF!</definedName>
    <definedName name="ACwvu.CAM._.RATES." localSheetId="7">#REF!</definedName>
    <definedName name="ACwvu.CAM._.RATES.">#REF!</definedName>
    <definedName name="ACwvu.CAM._.RECOVERIES." localSheetId="3">#REF!</definedName>
    <definedName name="ACwvu.CAM._.RECOVERIES." localSheetId="7">#REF!</definedName>
    <definedName name="ACwvu.CAM._.RECOVERIES.">#REF!</definedName>
    <definedName name="ACwvu.CAM._.RECOVERY." localSheetId="3">#REF!</definedName>
    <definedName name="ACwvu.CAM._.RECOVERY.">#REF!</definedName>
    <definedName name="ACwvu.CAM._.TABLE." localSheetId="3">#REF!</definedName>
    <definedName name="ACwvu.CAM._.TABLE." localSheetId="7">#REF!</definedName>
    <definedName name="ACwvu.CAM._.TABLE.">#REF!</definedName>
    <definedName name="ACwvu.INSURANCE._.RECOVERIES." localSheetId="3">#REF!</definedName>
    <definedName name="ACwvu.INSURANCE._.RECOVERIES." localSheetId="7">#REF!</definedName>
    <definedName name="ACwvu.INSURANCE._.RECOVERIES.">#REF!</definedName>
    <definedName name="ACwvu.LSMEET." localSheetId="3">#REF!</definedName>
    <definedName name="ACwvu.LSMEET.">#REF!</definedName>
    <definedName name="ACwvu.MARKETING._.REVENUE." localSheetId="3">#REF!</definedName>
    <definedName name="ACwvu.MARKETING._.REVENUE.">#REF!</definedName>
    <definedName name="ACwvu.MINIMUM._.RENT." localSheetId="3">#REF!</definedName>
    <definedName name="ACwvu.MINIMUM._.RENT." localSheetId="7">#REF!</definedName>
    <definedName name="ACwvu.MINIMUM._.RENT.">#REF!</definedName>
    <definedName name="ACwvu.OCCUPANCY." localSheetId="3">#REF!</definedName>
    <definedName name="ACwvu.OCCUPANCY.">#REF!</definedName>
    <definedName name="ACwvu.OCCUPANCY._.ANALYSIS." localSheetId="3">#REF!</definedName>
    <definedName name="ACwvu.OCCUPANCY._.ANALYSIS." localSheetId="7">#REF!</definedName>
    <definedName name="ACwvu.OCCUPANCY._.ANALYSIS.">#REF!</definedName>
    <definedName name="ACwvu.PERCENTAGE._.RENT." localSheetId="3">#REF!</definedName>
    <definedName name="ACwvu.PERCENTAGE._.RENT." localSheetId="7">#REF!</definedName>
    <definedName name="ACwvu.PERCENTAGE._.RENT.">#REF!</definedName>
    <definedName name="ACwvu.Sommaire." localSheetId="7">'[16]#REF'!#REF!,'[16]#REF'!#REF!,'[16]#REF'!#REF!,'[16]#REF'!$C$1:$C$65536,'[16]#REF'!$D$1:$D$65536,'[16]#REF'!#REF!</definedName>
    <definedName name="ACwvu.Sommaire.">'[16]#REF'!#REF!,'[16]#REF'!#REF!,'[16]#REF'!#REF!,'[16]#REF'!$C$1:$C$65536,'[16]#REF'!$D$1:$D$65536,'[16]#REF'!#REF!</definedName>
    <definedName name="ACwvu.TAX._.RATES." localSheetId="3">#REF!</definedName>
    <definedName name="ACwvu.TAX._.RATES." localSheetId="7">#REF!</definedName>
    <definedName name="ACwvu.TAX._.RATES.">#REF!</definedName>
    <definedName name="ACwvu.TAX._.RECOVERIES." localSheetId="3">#REF!</definedName>
    <definedName name="ACwvu.TAX._.RECOVERIES." localSheetId="7">#REF!</definedName>
    <definedName name="ACwvu.TAX._.RECOVERIES.">#REF!</definedName>
    <definedName name="ACwvu.TAX._.RECOVERY." localSheetId="3">#REF!</definedName>
    <definedName name="ACwvu.TAX._.RECOVERY.">#REF!</definedName>
    <definedName name="ACwvu.WAT." localSheetId="3">#REF!</definedName>
    <definedName name="ACwvu.WAT." localSheetId="7">#REF!</definedName>
    <definedName name="ACwvu.WAT.">#REF!</definedName>
    <definedName name="ad" localSheetId="3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" localSheetId="1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" localSheetId="7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fa" localSheetId="3">{"cap_structure",#N/A,FALSE,"Graph-Mkt Cap";"price",#N/A,FALSE,"Graph-Price";"ebit",#N/A,FALSE,"Graph-EBITDA";"ebitda",#N/A,FALSE,"Graph-EBITDA"}</definedName>
    <definedName name="adfa" localSheetId="11">{"cap_structure",#N/A,FALSE,"Graph-Mkt Cap";"price",#N/A,FALSE,"Graph-Price";"ebit",#N/A,FALSE,"Graph-EBITDA";"ebitda",#N/A,FALSE,"Graph-EBITDA"}</definedName>
    <definedName name="adfa" localSheetId="7">{"cap_structure",#N/A,FALSE,"Graph-Mkt Cap";"price",#N/A,FALSE,"Graph-Price";"ebit",#N/A,FALSE,"Graph-EBITDA";"ebitda",#N/A,FALSE,"Graph-EBITDA"}</definedName>
    <definedName name="adfa">{"cap_structure",#N/A,FALSE,"Graph-Mkt Cap";"price",#N/A,FALSE,"Graph-Price";"ebit",#N/A,FALSE,"Graph-EBITDA";"ebitda",#N/A,FALSE,"Graph-EBITDA"}</definedName>
    <definedName name="ADFWAE" localSheetId="3">{"summary1",#N/A,TRUE,"Comps";"summary2",#N/A,TRUE,"Comps";"summary3",#N/A,TRUE,"Comps"}</definedName>
    <definedName name="ADFWAE" localSheetId="11">{"summary1",#N/A,TRUE,"Comps";"summary2",#N/A,TRUE,"Comps";"summary3",#N/A,TRUE,"Comps"}</definedName>
    <definedName name="ADFWAE" localSheetId="7">{"summary1",#N/A,TRUE,"Comps";"summary2",#N/A,TRUE,"Comps";"summary3",#N/A,TRUE,"Comps"}</definedName>
    <definedName name="ADFWAE">{"summary1",#N/A,TRUE,"Comps";"summary2",#N/A,TRUE,"Comps";"summary3",#N/A,TRUE,"Comps"}</definedName>
    <definedName name="adgad" localSheetId="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localSheetId="1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localSheetId="7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lak" localSheetId="3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dlak" localSheetId="1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dlak" localSheetId="7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dlak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ds" localSheetId="3">{"inputs raw data",#N/A,TRUE,"INPUT"}</definedName>
    <definedName name="ads" localSheetId="11">{"inputs raw data",#N/A,TRUE,"INPUT"}</definedName>
    <definedName name="ads" localSheetId="7">{"inputs raw data",#N/A,TRUE,"INPUT"}</definedName>
    <definedName name="ads">{"inputs raw data",#N/A,TRUE,"INPUT"}</definedName>
    <definedName name="adsf" localSheetId="3">{"sheet a",#N/A,FALSE,"A";"2 9 casflow",#N/A,FALSE,"B"}</definedName>
    <definedName name="adsf" localSheetId="11">{"sheet a",#N/A,FALSE,"A";"2 9 casflow",#N/A,FALSE,"B"}</definedName>
    <definedName name="adsf" localSheetId="7">{"sheet a",#N/A,FALSE,"A";"2 9 casflow",#N/A,FALSE,"B"}</definedName>
    <definedName name="adsf">{"sheet a",#N/A,FALSE,"A";"2 9 casflow",#N/A,FALSE,"B"}</definedName>
    <definedName name="ADSFA" localSheetId="3">{"inputs raw data",#N/A,TRUE,"INPUT"}</definedName>
    <definedName name="ADSFA" localSheetId="11">{"inputs raw data",#N/A,TRUE,"INPUT"}</definedName>
    <definedName name="ADSFA" localSheetId="7">{"inputs raw data",#N/A,TRUE,"INPUT"}</definedName>
    <definedName name="ADSFA">{"inputs raw data",#N/A,TRUE,"INPUT"}</definedName>
    <definedName name="ae" localSheetId="3">{#N/A,#N/A,TRUE,"10 Yr Hold";#N/A,#N/A,TRUE,"7 Yr Hold";#N/A,#N/A,TRUE,"5 Yr Hold";#N/A,#N/A,TRUE,"3 Yr Hold"}</definedName>
    <definedName name="ae" localSheetId="11">{#N/A,#N/A,TRUE,"10 Yr Hold";#N/A,#N/A,TRUE,"7 Yr Hold";#N/A,#N/A,TRUE,"5 Yr Hold";#N/A,#N/A,TRUE,"3 Yr Hold"}</definedName>
    <definedName name="ae" localSheetId="7">{#N/A,#N/A,TRUE,"10 Yr Hold";#N/A,#N/A,TRUE,"7 Yr Hold";#N/A,#N/A,TRUE,"5 Yr Hold";#N/A,#N/A,TRUE,"3 Yr Hold"}</definedName>
    <definedName name="ae">{#N/A,#N/A,TRUE,"10 Yr Hold";#N/A,#N/A,TRUE,"7 Yr Hold";#N/A,#N/A,TRUE,"5 Yr Hold";#N/A,#N/A,TRUE,"3 Yr Hold"}</definedName>
    <definedName name="AEWEW" localSheetId="3">{"inputs raw data",#N/A,TRUE,"INPUT"}</definedName>
    <definedName name="AEWEW" localSheetId="11">{"inputs raw data",#N/A,TRUE,"INPUT"}</definedName>
    <definedName name="AEWEW" localSheetId="7">{"inputs raw data",#N/A,TRUE,"INPUT"}</definedName>
    <definedName name="AEWEW">{"inputs raw data",#N/A,TRUE,"INPUT"}</definedName>
    <definedName name="afe" localSheetId="3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" localSheetId="1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" localSheetId="7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irpt" localSheetId="3">{#N/A,#N/A,TRUE,"TITLE";#N/A,#N/A,TRUE,"SCH 1";#N/A,#N/A,TRUE,"SCH 2";#N/A,#N/A,TRUE,"SCH 3";#N/A,#N/A,TRUE,"SCH3(A)"}</definedName>
    <definedName name="afirpt" localSheetId="11">{#N/A,#N/A,TRUE,"TITLE";#N/A,#N/A,TRUE,"SCH 1";#N/A,#N/A,TRUE,"SCH 2";#N/A,#N/A,TRUE,"SCH 3";#N/A,#N/A,TRUE,"SCH3(A)"}</definedName>
    <definedName name="afirpt" localSheetId="7">{#N/A,#N/A,TRUE,"TITLE";#N/A,#N/A,TRUE,"SCH 1";#N/A,#N/A,TRUE,"SCH 2";#N/A,#N/A,TRUE,"SCH 3";#N/A,#N/A,TRUE,"SCH3(A)"}</definedName>
    <definedName name="afirpt">{#N/A,#N/A,TRUE,"TITLE";#N/A,#N/A,TRUE,"SCH 1";#N/A,#N/A,TRUE,"SCH 2";#N/A,#N/A,TRUE,"SCH 3";#N/A,#N/A,TRUE,"SCH3(A)"}</definedName>
    <definedName name="aftreport" localSheetId="3">{#N/A,#N/A,TRUE,"TITLE";#N/A,#N/A,TRUE,"SCH 1";#N/A,#N/A,TRUE,"SCH 2";#N/A,#N/A,TRUE,"SCH 3";#N/A,#N/A,TRUE,"SCH3(A)"}</definedName>
    <definedName name="aftreport" localSheetId="11">{#N/A,#N/A,TRUE,"TITLE";#N/A,#N/A,TRUE,"SCH 1";#N/A,#N/A,TRUE,"SCH 2";#N/A,#N/A,TRUE,"SCH 3";#N/A,#N/A,TRUE,"SCH3(A)"}</definedName>
    <definedName name="aftreport" localSheetId="7">{#N/A,#N/A,TRUE,"TITLE";#N/A,#N/A,TRUE,"SCH 1";#N/A,#N/A,TRUE,"SCH 2";#N/A,#N/A,TRUE,"SCH 3";#N/A,#N/A,TRUE,"SCH3(A)"}</definedName>
    <definedName name="aftreport">{#N/A,#N/A,TRUE,"TITLE";#N/A,#N/A,TRUE,"SCH 1";#N/A,#N/A,TRUE,"SCH 2";#N/A,#N/A,TRUE,"SCH 3";#N/A,#N/A,TRUE,"SCH3(A)"}</definedName>
    <definedName name="agf" localSheetId="3">{#N/A,#N/A,FALSE,"ExecSum";#N/A,#N/A,FALSE,"total summary";#N/A,#N/A,FALSE,"Budget";#N/A,#N/A,FALSE,"CashFlow"}</definedName>
    <definedName name="agf" localSheetId="11">{#N/A,#N/A,FALSE,"ExecSum";#N/A,#N/A,FALSE,"total summary";#N/A,#N/A,FALSE,"Budget";#N/A,#N/A,FALSE,"CashFlow"}</definedName>
    <definedName name="agf" localSheetId="7">{#N/A,#N/A,FALSE,"ExecSum";#N/A,#N/A,FALSE,"total summary";#N/A,#N/A,FALSE,"Budget";#N/A,#N/A,FALSE,"CashFlow"}</definedName>
    <definedName name="agf">{#N/A,#N/A,FALSE,"ExecSum";#N/A,#N/A,FALSE,"total summary";#N/A,#N/A,FALSE,"Budget";#N/A,#N/A,FALSE,"CashFlow"}</definedName>
    <definedName name="akdlk" localSheetId="3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kdlk" localSheetId="1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kdlk" localSheetId="7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kdlk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l" localSheetId="3">{"sheet a",#N/A,FALSE,"A";"2 9 casflow",#N/A,FALSE,"B"}</definedName>
    <definedName name="Al" localSheetId="11">{"sheet a",#N/A,FALSE,"A";"2 9 casflow",#N/A,FALSE,"B"}</definedName>
    <definedName name="Al" localSheetId="7">{"sheet a",#N/A,FALSE,"A";"2 9 casflow",#N/A,FALSE,"B"}</definedName>
    <definedName name="Al">{"sheet a",#N/A,FALSE,"A";"2 9 casflow",#N/A,FALSE,"B"}</definedName>
    <definedName name="all" localSheetId="3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ll" localSheetId="1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ll" localSheetId="7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ll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lternate_matrix" localSheetId="3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alternate_matrix" localSheetId="1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alternate_matrix" localSheetId="7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alternate_matrix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andrew" localSheetId="3">{"eca",#N/A,TRUE,"E-C1 (R)";"ecb",#N/A,TRUE,"E-C1 (R)"}</definedName>
    <definedName name="andrew" localSheetId="11">{"eca",#N/A,TRUE,"E-C1 (R)";"ecb",#N/A,TRUE,"E-C1 (R)"}</definedName>
    <definedName name="andrew" localSheetId="7">{"eca",#N/A,TRUE,"E-C1 (R)";"ecb",#N/A,TRUE,"E-C1 (R)"}</definedName>
    <definedName name="andrew">{"eca",#N/A,TRUE,"E-C1 (R)";"ecb",#N/A,TRUE,"E-C1 (R)"}</definedName>
    <definedName name="anscount">2</definedName>
    <definedName name="arew" localSheetId="3">{"cap_structure",#N/A,FALSE,"Graph-Mkt Cap";"price",#N/A,FALSE,"Graph-Price";"ebit",#N/A,FALSE,"Graph-EBITDA";"ebitda",#N/A,FALSE,"Graph-EBITDA"}</definedName>
    <definedName name="arew" localSheetId="11">{"cap_structure",#N/A,FALSE,"Graph-Mkt Cap";"price",#N/A,FALSE,"Graph-Price";"ebit",#N/A,FALSE,"Graph-EBITDA";"ebitda",#N/A,FALSE,"Graph-EBITDA"}</definedName>
    <definedName name="arew" localSheetId="7">{"cap_structure",#N/A,FALSE,"Graph-Mkt Cap";"price",#N/A,FALSE,"Graph-Price";"ebit",#N/A,FALSE,"Graph-EBITDA";"ebitda",#N/A,FALSE,"Graph-EBITDA"}</definedName>
    <definedName name="arew">{"cap_structure",#N/A,FALSE,"Graph-Mkt Cap";"price",#N/A,FALSE,"Graph-Price";"ebit",#N/A,FALSE,"Graph-EBITDA";"ebitda",#N/A,FALSE,"Graph-EBITDA"}</definedName>
    <definedName name="arg" localSheetId="3">{"inputs raw data",#N/A,TRUE,"INPUT"}</definedName>
    <definedName name="arg" localSheetId="11">{"inputs raw data",#N/A,TRUE,"INPUT"}</definedName>
    <definedName name="arg" localSheetId="7">{"inputs raw data",#N/A,TRUE,"INPUT"}</definedName>
    <definedName name="arg">{"inputs raw data",#N/A,TRUE,"INPUT"}</definedName>
    <definedName name="ArgusScenario">'[24]General Assumptions'!$X$4:$X$7</definedName>
    <definedName name="as" localSheetId="3">{"Outflow 1",#N/A,FALSE,"Outflows-Inflows";"Outflow 2",#N/A,FALSE,"Outflows-Inflows";"Inflow 1",#N/A,FALSE,"Outflows-Inflows";"Inflow 2",#N/A,FALSE,"Outflows-Inflows"}</definedName>
    <definedName name="as" localSheetId="11">{"Outflow 1",#N/A,FALSE,"Outflows-Inflows";"Outflow 2",#N/A,FALSE,"Outflows-Inflows";"Inflow 1",#N/A,FALSE,"Outflows-Inflows";"Inflow 2",#N/A,FALSE,"Outflows-Inflows"}</definedName>
    <definedName name="as" localSheetId="7">{"Outflow 1",#N/A,FALSE,"Outflows-Inflows";"Outflow 2",#N/A,FALSE,"Outflows-Inflows";"Inflow 1",#N/A,FALSE,"Outflows-Inflows";"Inflow 2",#N/A,FALSE,"Outflows-Inflows"}</definedName>
    <definedName name="as">{"Outflow 1",#N/A,FALSE,"Outflows-Inflows";"Outflow 2",#N/A,FALSE,"Outflows-Inflows";"Inflow 1",#N/A,FALSE,"Outflows-Inflows";"Inflow 2",#N/A,FALSE,"Outflows-Inflows"}</definedName>
    <definedName name="AS2DocOpenMode">"AS2DocumentEdit"</definedName>
    <definedName name="AS2ReportLS">1</definedName>
    <definedName name="AS2SyncStepLS">0</definedName>
    <definedName name="AS2TickmarkLS" localSheetId="3">#REF!</definedName>
    <definedName name="AS2TickmarkLS" localSheetId="7">#REF!</definedName>
    <definedName name="AS2TickmarkLS">#REF!</definedName>
    <definedName name="AS2VersionLS">300</definedName>
    <definedName name="asdf" localSheetId="7">{"Financials",#N/A,FALSE,"Financials";"AVP",#N/A,FALSE,"AVP";"DCF",#N/A,FALSE,"DCF";"CSC",#N/A,FALSE,"CSC";"Deal_Comp",#N/A,FALSE,"DealComp"}</definedName>
    <definedName name="asdf">{"Financials",#N/A,FALSE,"Financials";"AVP",#N/A,FALSE,"AVP";"DCF",#N/A,FALSE,"DCF";"CSC",#N/A,FALSE,"CSC";"Deal_Comp",#N/A,FALSE,"DealComp"}</definedName>
    <definedName name="asdf2" localSheetId="7">{#N/A,#N/A,FALSE,"OperatingAssumptions"}</definedName>
    <definedName name="asdf2">{#N/A,#N/A,FALSE,"OperatingAssumptions"}</definedName>
    <definedName name="asdf3" localSheetId="7">{#N/A,#N/A,FALSE,"LoanAssumptions"}</definedName>
    <definedName name="asdf3">{#N/A,#N/A,FALSE,"LoanAssumptions"}</definedName>
    <definedName name="asdf5" localSheetId="7">{"MonthlyRentRoll",#N/A,FALSE,"RentRoll"}</definedName>
    <definedName name="asdf5">{"MonthlyRentRoll",#N/A,FALSE,"RentRoll"}</definedName>
    <definedName name="asdf7" localSheetId="7">{#N/A,#N/A,TRUE,"Summary";"AnnualRentRoll",#N/A,TRUE,"RentRoll";#N/A,#N/A,TRUE,"ExitStratigy";#N/A,#N/A,TRUE,"OperatingAssumptions"}</definedName>
    <definedName name="asdf7">{#N/A,#N/A,TRUE,"Summary";"AnnualRentRoll",#N/A,TRUE,"RentRoll";#N/A,#N/A,TRUE,"ExitStratigy";#N/A,#N/A,TRUE,"OperatingAssumptions"}</definedName>
    <definedName name="asdfa">#REF!</definedName>
    <definedName name="asdfas" localSheetId="3">{"print 1.6",#N/A,FALSE,"Sheet1";"print 2.6",#N/A,FALSE,"Sheet1";"print 3.6",#N/A,FALSE,"Sheet1";"print 4.6",#N/A,FALSE,"Sheet1";"print 5.6",#N/A,FALSE,"Sheet1";"print 6.6",#N/A,FALSE,"Sheet1"}</definedName>
    <definedName name="asdfas" localSheetId="11">{"print 1.6",#N/A,FALSE,"Sheet1";"print 2.6",#N/A,FALSE,"Sheet1";"print 3.6",#N/A,FALSE,"Sheet1";"print 4.6",#N/A,FALSE,"Sheet1";"print 5.6",#N/A,FALSE,"Sheet1";"print 6.6",#N/A,FALSE,"Sheet1"}</definedName>
    <definedName name="asdfas" localSheetId="7">{"print 1.6",#N/A,FALSE,"Sheet1";"print 2.6",#N/A,FALSE,"Sheet1";"print 3.6",#N/A,FALSE,"Sheet1";"print 4.6",#N/A,FALSE,"Sheet1";"print 5.6",#N/A,FALSE,"Sheet1";"print 6.6",#N/A,FALSE,"Sheet1"}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aa" localSheetId="3">{"print 1.6",#N/A,FALSE,"Sheet1";"print 2.6",#N/A,FALSE,"Sheet1";"print 3.6",#N/A,FALSE,"Sheet1";"print 4.6",#N/A,FALSE,"Sheet1";"print 5.6",#N/A,FALSE,"Sheet1";"print 6.6",#N/A,FALSE,"Sheet1"}</definedName>
    <definedName name="asdfasaa" localSheetId="11">{"print 1.6",#N/A,FALSE,"Sheet1";"print 2.6",#N/A,FALSE,"Sheet1";"print 3.6",#N/A,FALSE,"Sheet1";"print 4.6",#N/A,FALSE,"Sheet1";"print 5.6",#N/A,FALSE,"Sheet1";"print 6.6",#N/A,FALSE,"Sheet1"}</definedName>
    <definedName name="asdfasaa" localSheetId="7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df" localSheetId="3">{"rtn",#N/A,FALSE,"RTN";"tables",#N/A,FALSE,"RTN";"cf",#N/A,FALSE,"CF";"stats",#N/A,FALSE,"Stats";"prop",#N/A,FALSE,"Prop"}</definedName>
    <definedName name="asdfasdf" localSheetId="11">{"rtn",#N/A,FALSE,"RTN";"tables",#N/A,FALSE,"RTN";"cf",#N/A,FALSE,"CF";"stats",#N/A,FALSE,"Stats";"prop",#N/A,FALSE,"Prop"}</definedName>
    <definedName name="asdfasdf" localSheetId="7">{"rtn",#N/A,FALSE,"RTN";"tables",#N/A,FALSE,"RTN";"cf",#N/A,FALSE,"CF";"stats",#N/A,FALSE,"Stats";"prop",#N/A,FALSE,"Prop"}</definedName>
    <definedName name="asdfasdf">{"rtn",#N/A,FALSE,"RTN";"tables",#N/A,FALSE,"RTN";"cf",#N/A,FALSE,"CF";"stats",#N/A,FALSE,"Stats";"prop",#N/A,FALSE,"Prop"}</definedName>
    <definedName name="asdfasdfdddd" localSheetId="3">{"DCF","UPSIDE CASE",FALSE,"Sheet1";"DCF","BASE CASE",FALSE,"Sheet1";"DCF","DOWNSIDE CASE",FALSE,"Sheet1"}</definedName>
    <definedName name="asdfasdfdddd" localSheetId="11">{"DCF","UPSIDE CASE",FALSE,"Sheet1";"DCF","BASE CASE",FALSE,"Sheet1";"DCF","DOWNSIDE CASE",FALSE,"Sheet1"}</definedName>
    <definedName name="asdfasdfdddd" localSheetId="7">{"DCF","UPSIDE CASE",FALSE,"Sheet1";"DCF","BASE CASE",FALSE,"Sheet1";"DCF","DOWNSIDE CASE",FALSE,"Sheet1"}</definedName>
    <definedName name="asdfasdfdddd">{"DCF","UPSIDE CASE",FALSE,"Sheet1";"DCF","BASE CASE",FALSE,"Sheet1";"DCF","DOWNSIDE CASE",FALSE,"Sheet1"}</definedName>
    <definedName name="asdfg" localSheetId="3">{"rtn",#N/A,FALSE,"RTN";"tables",#N/A,FALSE,"RTN";"cf",#N/A,FALSE,"CF";"stats",#N/A,FALSE,"Stats";"prop",#N/A,FALSE,"Prop"}</definedName>
    <definedName name="asdfg" localSheetId="11">{"rtn",#N/A,FALSE,"RTN";"tables",#N/A,FALSE,"RTN";"cf",#N/A,FALSE,"CF";"stats",#N/A,FALSE,"Stats";"prop",#N/A,FALSE,"Prop"}</definedName>
    <definedName name="asdfg" localSheetId="7">{"rtn",#N/A,FALSE,"RTN";"tables",#N/A,FALSE,"RTN";"cf",#N/A,FALSE,"CF";"stats",#N/A,FALSE,"Stats";"prop",#N/A,FALSE,"Prop"}</definedName>
    <definedName name="asdfg">{"rtn",#N/A,FALSE,"RTN";"tables",#N/A,FALSE,"RTN";"cf",#N/A,FALSE,"CF";"stats",#N/A,FALSE,"Stats";"prop",#N/A,FALSE,"Prop"}</definedName>
    <definedName name="asf" localSheetId="3">{"sheet a",#N/A,FALSE,"A";"sheet b 1",#N/A,FALSE,"B";"sheet b 2",#N/A,FALSE,"B"}</definedName>
    <definedName name="asf" localSheetId="11">{"sheet a",#N/A,FALSE,"A";"sheet b 1",#N/A,FALSE,"B";"sheet b 2",#N/A,FALSE,"B"}</definedName>
    <definedName name="asf" localSheetId="7">{"sheet a",#N/A,FALSE,"A";"sheet b 1",#N/A,FALSE,"B";"sheet b 2",#N/A,FALSE,"B"}</definedName>
    <definedName name="asf">{"sheet a",#N/A,FALSE,"A";"sheet b 1",#N/A,FALSE,"B";"sheet b 2",#N/A,FALSE,"B"}</definedName>
    <definedName name="asfget" localSheetId="3">{"Page1",#N/A,FALSE,"7979";"Page2",#N/A,FALSE,"7979";"Page3",#N/A,FALSE,"7979"}</definedName>
    <definedName name="asfget" localSheetId="11">{"Page1",#N/A,FALSE,"7979";"Page2",#N/A,FALSE,"7979";"Page3",#N/A,FALSE,"7979"}</definedName>
    <definedName name="asfget" localSheetId="7">{"Page1",#N/A,FALSE,"7979";"Page2",#N/A,FALSE,"7979";"Page3",#N/A,FALSE,"7979"}</definedName>
    <definedName name="asfget">{"Page1",#N/A,FALSE,"7979";"Page2",#N/A,FALSE,"7979";"Page3",#N/A,FALSE,"7979"}</definedName>
    <definedName name="ashish" localSheetId="3">{"'Assump'!$F$6:$J$6"}</definedName>
    <definedName name="ashish" localSheetId="11">{"'Assump'!$F$6:$J$6"}</definedName>
    <definedName name="ashish" localSheetId="7">{"'Assump'!$F$6:$J$6"}</definedName>
    <definedName name="ashish">{"'Assump'!$F$6:$J$6"}</definedName>
    <definedName name="ass" localSheetId="3">{"print 1.6",#N/A,FALSE,"Sheet1";"print 2.6",#N/A,FALSE,"Sheet1";"print 3.6",#N/A,FALSE,"Sheet1";"print 4.6",#N/A,FALSE,"Sheet1";"print 5.6",#N/A,FALSE,"Sheet1";"print 6.6",#N/A,FALSE,"Sheet1"}</definedName>
    <definedName name="ass" localSheetId="11">{"print 1.6",#N/A,FALSE,"Sheet1";"print 2.6",#N/A,FALSE,"Sheet1";"print 3.6",#N/A,FALSE,"Sheet1";"print 4.6",#N/A,FALSE,"Sheet1";"print 5.6",#N/A,FALSE,"Sheet1";"print 6.6",#N/A,FALSE,"Sheet1"}</definedName>
    <definedName name="ass" localSheetId="7">{"print 1.6",#N/A,FALSE,"Sheet1";"print 2.6",#N/A,FALSE,"Sheet1";"print 3.6",#N/A,FALSE,"Sheet1";"print 4.6",#N/A,FALSE,"Sheet1";"print 5.6",#N/A,FALSE,"Sheet1";"print 6.6",#N/A,FALSE,"Sheet1"}</definedName>
    <definedName name="ass">{"print 1.6",#N/A,FALSE,"Sheet1";"print 2.6",#N/A,FALSE,"Sheet1";"print 3.6",#N/A,FALSE,"Sheet1";"print 4.6",#N/A,FALSE,"Sheet1";"print 5.6",#N/A,FALSE,"Sheet1";"print 6.6",#N/A,FALSE,"Sheet1"}</definedName>
    <definedName name="asss" localSheetId="3">{"rtn",#N/A,FALSE,"RTN";"tables",#N/A,FALSE,"RTN";"cf",#N/A,FALSE,"CF";"stats",#N/A,FALSE,"Stats";"prop",#N/A,FALSE,"Prop"}</definedName>
    <definedName name="asss" localSheetId="11">{"rtn",#N/A,FALSE,"RTN";"tables",#N/A,FALSE,"RTN";"cf",#N/A,FALSE,"CF";"stats",#N/A,FALSE,"Stats";"prop",#N/A,FALSE,"Prop"}</definedName>
    <definedName name="asss" localSheetId="7">{"rtn",#N/A,FALSE,"RTN";"tables",#N/A,FALSE,"RTN";"cf",#N/A,FALSE,"CF";"stats",#N/A,FALSE,"Stats";"prop",#N/A,FALSE,"Prop"}</definedName>
    <definedName name="asss">{"rtn",#N/A,FALSE,"RTN";"tables",#N/A,FALSE,"RTN";"cf",#N/A,FALSE,"CF";"stats",#N/A,FALSE,"Stats";"prop",#N/A,FALSE,"Prop"}</definedName>
    <definedName name="assum" localSheetId="7">{"Financials",#N/A,FALSE,"Financials";"AVP",#N/A,FALSE,"AVP";"DCF",#N/A,FALSE,"DCF";"CSC",#N/A,FALSE,"CSC";"Deal_Comp",#N/A,FALSE,"DealComp"}</definedName>
    <definedName name="assum">{"Financials",#N/A,FALSE,"Financials";"AVP",#N/A,FALSE,"AVP";"DCF",#N/A,FALSE,"DCF";"CSC",#N/A,FALSE,"CSC";"Deal_Comp",#N/A,FALSE,"DealComp"}</definedName>
    <definedName name="Assumptions1" localSheetId="3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1" localSheetId="1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1" localSheetId="7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1_1" localSheetId="3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1_1" localSheetId="1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1_1" localSheetId="7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1_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ttach3" localSheetId="3">{"Grant",#N/A,FALSE,"Grant";"GP Developer",#N/A,FALSE,"GP &amp; Dev Loans";"Operating Analysis",#N/A,FALSE,"Operations";"Tax Credit",#N/A,FALSE,"Tax Credits";"Tax Credit Analysis",#N/A,FALSE,"TC Analysis"}</definedName>
    <definedName name="Attach3" localSheetId="11">{"Grant",#N/A,FALSE,"Grant";"GP Developer",#N/A,FALSE,"GP &amp; Dev Loans";"Operating Analysis",#N/A,FALSE,"Operations";"Tax Credit",#N/A,FALSE,"Tax Credits";"Tax Credit Analysis",#N/A,FALSE,"TC Analysis"}</definedName>
    <definedName name="Attach3" localSheetId="7">{"Grant",#N/A,FALSE,"Grant";"GP Developer",#N/A,FALSE,"GP &amp; Dev Loans";"Operating Analysis",#N/A,FALSE,"Operations";"Tax Credit",#N/A,FALSE,"Tax Credits";"Tax Credit Analysis",#N/A,FALSE,"TC Analysis"}</definedName>
    <definedName name="Attach3">{"Grant",#N/A,FALSE,"Grant";"GP Developer",#N/A,FALSE,"GP &amp; Dev Loans";"Operating Analysis",#N/A,FALSE,"Operations";"Tax Credit",#N/A,FALSE,"Tax Credits";"Tax Credit Analysis",#N/A,FALSE,"TC Analysis"}</definedName>
    <definedName name="avl" localSheetId="3">{"Analysis of Assets_Liabilities",#N/A,FALSE,"ccy_anal";"Analysis of Investments",#N/A,FALSE,"ccy_anal"}</definedName>
    <definedName name="avl" localSheetId="11">{"Analysis of Assets_Liabilities",#N/A,FALSE,"ccy_anal";"Analysis of Investments",#N/A,FALSE,"ccy_anal"}</definedName>
    <definedName name="avl" localSheetId="7">{"Analysis of Assets_Liabilities",#N/A,FALSE,"ccy_anal";"Analysis of Investments",#N/A,FALSE,"ccy_anal"}</definedName>
    <definedName name="avl">{"Analysis of Assets_Liabilities",#N/A,FALSE,"ccy_anal";"Analysis of Investments",#N/A,FALSE,"ccy_anal"}</definedName>
    <definedName name="b_Key1" localSheetId="3">'[23]B Inc &amp; Exp'!#REF!</definedName>
    <definedName name="b_Key1" localSheetId="7">'[23]B Inc &amp; Exp'!#REF!</definedName>
    <definedName name="b_Key1">'[23]B Inc &amp; Exp'!#REF!</definedName>
    <definedName name="b_Key2" localSheetId="3">'[23]B Inc &amp; Exp'!#REF!</definedName>
    <definedName name="b_Key2" localSheetId="7">'[23]B Inc &amp; Exp'!#REF!</definedName>
    <definedName name="b_Key2">'[23]B Inc &amp; Exp'!#REF!</definedName>
    <definedName name="BadLink" localSheetId="3">#REF!</definedName>
    <definedName name="BadLink">#REF!</definedName>
    <definedName name="bb" localSheetId="3">{#N/A,#N/A,FALSE,"ExitStratigy"}</definedName>
    <definedName name="bb" localSheetId="11">{#N/A,#N/A,FALSE,"ExitStratigy"}</definedName>
    <definedName name="bb" localSheetId="7">{#N/A,#N/A,FALSE,"ExitStratigy"}</definedName>
    <definedName name="bb">{#N/A,#N/A,FALSE,"ExitStratigy"}</definedName>
    <definedName name="bbb" localSheetId="3">{#N/A,#N/A,FALSE,"ExitStratigy"}</definedName>
    <definedName name="bbb" localSheetId="11">{#N/A,#N/A,FALSE,"ExitStratigy"}</definedName>
    <definedName name="bbb" localSheetId="7">{#N/A,#N/A,FALSE,"ExitStratigy"}</definedName>
    <definedName name="bbb">{#N/A,#N/A,FALSE,"ExitStratigy"}</definedName>
    <definedName name="be" localSheetId="3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" localSheetId="1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" localSheetId="7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localSheetId="3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1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7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n" localSheetId="3">{"Analysis of Assets_Liabilities",#N/A,FALSE,"ccy_anal";"Analysis of Investments",#N/A,FALSE,"ccy_anal"}</definedName>
    <definedName name="ben" localSheetId="11">{"Analysis of Assets_Liabilities",#N/A,FALSE,"ccy_anal";"Analysis of Investments",#N/A,FALSE,"ccy_anal"}</definedName>
    <definedName name="ben" localSheetId="7">{"Analysis of Assets_Liabilities",#N/A,FALSE,"ccy_anal";"Analysis of Investments",#N/A,FALSE,"ccy_anal"}</definedName>
    <definedName name="ben">{"Analysis of Assets_Liabilities",#N/A,FALSE,"ccy_anal";"Analysis of Investments",#N/A,FALSE,"ccy_anal"}</definedName>
    <definedName name="BG_Del">15</definedName>
    <definedName name="BG_Ins">4</definedName>
    <definedName name="BG_Mod">6</definedName>
    <definedName name="blah" localSheetId="3">{"Input Assumptions",#N/A,FALSE,"Summary";"Project CF",#N/A,FALSE,"Summary";"Debt &amp; Sq. Ft.",#N/A,FALSE,"Summary";"Revenues",#N/A,FALSE,"Revenue"}</definedName>
    <definedName name="blah" localSheetId="11">{"Input Assumptions",#N/A,FALSE,"Summary";"Project CF",#N/A,FALSE,"Summary";"Debt &amp; Sq. Ft.",#N/A,FALSE,"Summary";"Revenues",#N/A,FALSE,"Revenue"}</definedName>
    <definedName name="blah" localSheetId="7">{"Input Assumptions",#N/A,FALSE,"Summary";"Project CF",#N/A,FALSE,"Summary";"Debt &amp; Sq. Ft.",#N/A,FALSE,"Summary";"Revenues",#N/A,FALSE,"Revenue"}</definedName>
    <definedName name="blah">{"Input Assumptions",#N/A,FALSE,"Summary";"Project CF",#N/A,FALSE,"Summary";"Debt &amp; Sq. Ft.",#N/A,FALSE,"Summary";"Revenues",#N/A,FALSE,"Revenue"}</definedName>
    <definedName name="BLPH1" localSheetId="3">#REF!</definedName>
    <definedName name="BLPH1" localSheetId="7">#REF!</definedName>
    <definedName name="BLPH1">#REF!</definedName>
    <definedName name="BLPH10" localSheetId="3">#REF!</definedName>
    <definedName name="BLPH10">#REF!</definedName>
    <definedName name="BLPH11" localSheetId="3">#REF!</definedName>
    <definedName name="BLPH11">#REF!</definedName>
    <definedName name="BLPH2" localSheetId="3">#REF!</definedName>
    <definedName name="BLPH2">#REF!</definedName>
    <definedName name="BLPH3" localSheetId="3">#REF!</definedName>
    <definedName name="BLPH3">#REF!</definedName>
    <definedName name="BLPH4" localSheetId="3">#REF!</definedName>
    <definedName name="BLPH4">#REF!</definedName>
    <definedName name="BLPH5" localSheetId="3">#REF!</definedName>
    <definedName name="BLPH5">#REF!</definedName>
    <definedName name="BLPH6" localSheetId="3">#REF!</definedName>
    <definedName name="BLPH6">#REF!</definedName>
    <definedName name="BLPH7" localSheetId="3">#REF!</definedName>
    <definedName name="BLPH7">#REF!</definedName>
    <definedName name="BLPH8" localSheetId="3">#REF!</definedName>
    <definedName name="BLPH8">#REF!</definedName>
    <definedName name="BLPH9" localSheetId="3">#REF!</definedName>
    <definedName name="BLPH9">#REF!</definedName>
    <definedName name="bnmb" localSheetId="3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bnmb" localSheetId="1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bnmb" localSheetId="7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bnmb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Bridgerock" localSheetId="7">{"Financials",#N/A,FALSE,"Financials";"AVP",#N/A,FALSE,"AVP";"DCF",#N/A,FALSE,"DCF";"CSC",#N/A,FALSE,"CSC";"Deal_Comp",#N/A,FALSE,"DealComp"}</definedName>
    <definedName name="Bridgerock">{"Financials",#N/A,FALSE,"Financials";"AVP",#N/A,FALSE,"AVP";"DCF",#N/A,FALSE,"DCF";"CSC",#N/A,FALSE,"CSC";"Deal_Comp",#N/A,FALSE,"DealComp"}</definedName>
    <definedName name="BSIWhichPageSetup">1</definedName>
    <definedName name="BSIWhichPageSetup_0">"0þ"</definedName>
    <definedName name="but" localSheetId="3">{"2000",#N/A,FALSE,"2000"}</definedName>
    <definedName name="but" localSheetId="11">{"2000",#N/A,FALSE,"2000"}</definedName>
    <definedName name="but" localSheetId="7">{"2000",#N/A,FALSE,"2000"}</definedName>
    <definedName name="but">{"2000",#N/A,FALSE,"2000"}</definedName>
    <definedName name="cal" localSheetId="3">{#N/A,#N/A,FALSE,"Project Properties";#N/A,#N/A,FALSE,"Eng %";#N/A,#N/A,FALSE,"ENGFORM";#N/A,#N/A,FALSE,"staffing";#N/A,#N/A,FALSE,"spending"}</definedName>
    <definedName name="cal" localSheetId="11">{#N/A,#N/A,FALSE,"Project Properties";#N/A,#N/A,FALSE,"Eng %";#N/A,#N/A,FALSE,"ENGFORM";#N/A,#N/A,FALSE,"staffing";#N/A,#N/A,FALSE,"spending"}</definedName>
    <definedName name="cal" localSheetId="7">{#N/A,#N/A,FALSE,"Project Properties";#N/A,#N/A,FALSE,"Eng %";#N/A,#N/A,FALSE,"ENGFORM";#N/A,#N/A,FALSE,"staffing";#N/A,#N/A,FALSE,"spending"}</definedName>
    <definedName name="cal">{#N/A,#N/A,FALSE,"Project Properties";#N/A,#N/A,FALSE,"Eng %";#N/A,#N/A,FALSE,"ENGFORM";#N/A,#N/A,FALSE,"staffing";#N/A,#N/A,FALSE,"spending"}</definedName>
    <definedName name="calvin" localSheetId="3">{#N/A,#N/A,FALSE,"Project Properties";#N/A,#N/A,FALSE,"Eng %";#N/A,#N/A,FALSE,"ENGFORM";#N/A,#N/A,FALSE,"staffing";#N/A,#N/A,FALSE,"spending"}</definedName>
    <definedName name="calvin" localSheetId="11">{#N/A,#N/A,FALSE,"Project Properties";#N/A,#N/A,FALSE,"Eng %";#N/A,#N/A,FALSE,"ENGFORM";#N/A,#N/A,FALSE,"staffing";#N/A,#N/A,FALSE,"spending"}</definedName>
    <definedName name="calvin" localSheetId="7">{#N/A,#N/A,FALSE,"Project Properties";#N/A,#N/A,FALSE,"Eng %";#N/A,#N/A,FALSE,"ENGFORM";#N/A,#N/A,FALSE,"staffing";#N/A,#N/A,FALSE,"spending"}</definedName>
    <definedName name="calvin">{#N/A,#N/A,FALSE,"Project Properties";#N/A,#N/A,FALSE,"Eng %";#N/A,#N/A,FALSE,"ENGFORM";#N/A,#N/A,FALSE,"staffing";#N/A,#N/A,FALSE,"spending"}</definedName>
    <definedName name="Carrie" localSheetId="3">#REF!</definedName>
    <definedName name="Carrie" localSheetId="7">#REF!</definedName>
    <definedName name="Carrie">#REF!</definedName>
    <definedName name="cash" localSheetId="3">{#N/A,#N/A,FALSE,"Assumptions";#N/A,#N/A,FALSE,"Consol CF";#N/A,#N/A,FALSE,"Hacienda CF";#N/A,#N/A,FALSE,"Chabot CF";#N/A,#N/A,FALSE,"Diablo CF"}</definedName>
    <definedName name="cash" localSheetId="11">{#N/A,#N/A,FALSE,"Assumptions";#N/A,#N/A,FALSE,"Consol CF";#N/A,#N/A,FALSE,"Hacienda CF";#N/A,#N/A,FALSE,"Chabot CF";#N/A,#N/A,FALSE,"Diablo CF"}</definedName>
    <definedName name="cash" localSheetId="7">{#N/A,#N/A,FALSE,"Assumptions";#N/A,#N/A,FALSE,"Consol CF";#N/A,#N/A,FALSE,"Hacienda CF";#N/A,#N/A,FALSE,"Chabot CF";#N/A,#N/A,FALSE,"Diablo CF"}</definedName>
    <definedName name="cash">{#N/A,#N/A,FALSE,"Assumptions";#N/A,#N/A,FALSE,"Consol CF";#N/A,#N/A,FALSE,"Hacienda CF";#N/A,#N/A,FALSE,"Chabot CF";#N/A,#N/A,FALSE,"Diablo CF"}</definedName>
    <definedName name="cat" localSheetId="3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" localSheetId="1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" localSheetId="7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41E9A35_opts">"1, 9, 1, False, 2, False, False, , 0, False, True, 1, 1"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re" localSheetId="3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" localSheetId="1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" localSheetId="7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re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WorkbookPriority">-1131501022</definedName>
    <definedName name="cc" localSheetId="3">{#N/A,#N/A,FALSE,"LoanAssumptions"}</definedName>
    <definedName name="cc" localSheetId="11">{#N/A,#N/A,FALSE,"LoanAssumptions"}</definedName>
    <definedName name="cc" localSheetId="7">{#N/A,#N/A,FALSE,"LoanAssumptions"}</definedName>
    <definedName name="cc">{#N/A,#N/A,FALSE,"LoanAssumptions"}</definedName>
    <definedName name="cc." localSheetId="3">{"CD1",#N/A,TRUE,"C-D (R)";"CD2",#N/A,TRUE,"C-D (R)"}</definedName>
    <definedName name="cc." localSheetId="11">{"CD1",#N/A,TRUE,"C-D (R)";"CD2",#N/A,TRUE,"C-D (R)"}</definedName>
    <definedName name="cc." localSheetId="7">{"CD1",#N/A,TRUE,"C-D (R)";"CD2",#N/A,TRUE,"C-D (R)"}</definedName>
    <definedName name="cc.">{"CD1",#N/A,TRUE,"C-D (R)";"CD2",#N/A,TRUE,"C-D (R)"}</definedName>
    <definedName name="ccc" localSheetId="3">{#N/A,#N/A,FALSE,"LoanAssumptions"}</definedName>
    <definedName name="ccc" localSheetId="11">{#N/A,#N/A,FALSE,"LoanAssumptions"}</definedName>
    <definedName name="ccc" localSheetId="7">{#N/A,#N/A,FALSE,"LoanAssumptions"}</definedName>
    <definedName name="ccc">{#N/A,#N/A,FALSE,"LoanAssumptions"}</definedName>
    <definedName name="CCCCCCCCC" localSheetId="3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1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7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s" localSheetId="3">{#N/A,#N/A,FALSE,"Chart 2 by Prop Type"}</definedName>
    <definedName name="ccs" localSheetId="11">{#N/A,#N/A,FALSE,"Chart 2 by Prop Type"}</definedName>
    <definedName name="ccs" localSheetId="7">{#N/A,#N/A,FALSE,"Chart 2 by Prop Type"}</definedName>
    <definedName name="ccs">{#N/A,#N/A,FALSE,"Chart 2 by Prop Type"}</definedName>
    <definedName name="cd" localSheetId="3">{"annual",#N/A,FALSE,"Pro Forma";#N/A,#N/A,FALSE,"Golf Operations"}</definedName>
    <definedName name="cd" localSheetId="11">{"annual",#N/A,FALSE,"Pro Forma";#N/A,#N/A,FALSE,"Golf Operations"}</definedName>
    <definedName name="cd" localSheetId="7">{"annual",#N/A,FALSE,"Pro Forma";#N/A,#N/A,FALSE,"Golf Operations"}</definedName>
    <definedName name="cd">{"annual",#N/A,FALSE,"Pro Forma";#N/A,#N/A,FALSE,"Golf Operations"}</definedName>
    <definedName name="cfgcfg" localSheetId="3">{#N/A,#N/A,FALSE,"CCC Variance";#N/A,#N/A,FALSE,"CCC Notes"}</definedName>
    <definedName name="cfgcfg" localSheetId="11">{#N/A,#N/A,FALSE,"CCC Variance";#N/A,#N/A,FALSE,"CCC Notes"}</definedName>
    <definedName name="cfgcfg" localSheetId="7">{#N/A,#N/A,FALSE,"CCC Variance";#N/A,#N/A,FALSE,"CCC Notes"}</definedName>
    <definedName name="cfgcfg">{#N/A,#N/A,FALSE,"CCC Variance";#N/A,#N/A,FALSE,"CCC Notes"}</definedName>
    <definedName name="cfgjcfgh" localSheetId="3">{#N/A,#N/A,FALSE,"Common Area Accrual";#N/A,#N/A,FALSE,"Unit One LaSalle";#N/A,#N/A,FALSE,"Unit One CW";#N/A,#N/A,FALSE,"Unit One LaSalle + C &amp; W";#N/A,#N/A,FALSE,"Consolidated Accrual"}</definedName>
    <definedName name="cfgjcfgh" localSheetId="11">{#N/A,#N/A,FALSE,"Common Area Accrual";#N/A,#N/A,FALSE,"Unit One LaSalle";#N/A,#N/A,FALSE,"Unit One CW";#N/A,#N/A,FALSE,"Unit One LaSalle + C &amp; W";#N/A,#N/A,FALSE,"Consolidated Accrual"}</definedName>
    <definedName name="cfgjcfgh" localSheetId="7">{#N/A,#N/A,FALSE,"Common Area Accrual";#N/A,#N/A,FALSE,"Unit One LaSalle";#N/A,#N/A,FALSE,"Unit One CW";#N/A,#N/A,FALSE,"Unit One LaSalle + C &amp; W";#N/A,#N/A,FALSE,"Consolidated Accrual"}</definedName>
    <definedName name="cfgjcfgh">{#N/A,#N/A,FALSE,"Common Area Accrual";#N/A,#N/A,FALSE,"Unit One LaSalle";#N/A,#N/A,FALSE,"Unit One CW";#N/A,#N/A,FALSE,"Unit One LaSalle + C &amp; W";#N/A,#N/A,FALSE,"Consolidated Accrual"}</definedName>
    <definedName name="cghj" localSheetId="3">{"ReportTop",#N/A,FALSE,"report top"}</definedName>
    <definedName name="cghj" localSheetId="11">{"ReportTop",#N/A,FALSE,"report top"}</definedName>
    <definedName name="cghj" localSheetId="7">{"ReportTop",#N/A,FALSE,"report top"}</definedName>
    <definedName name="cghj">{"ReportTop",#N/A,FALSE,"report top"}</definedName>
    <definedName name="ChangeRange">#REF!</definedName>
    <definedName name="Chart12345" localSheetId="3">[25]Assump!#REF!</definedName>
    <definedName name="Chart12345" localSheetId="7">[25]Assump!#REF!</definedName>
    <definedName name="Chart12345">[25]Assump!#REF!</definedName>
    <definedName name="CIQWBGuid">"af8cd061-7f59-4103-a774-67b310a1b437"</definedName>
    <definedName name="COL" localSheetId="3">#REF!</definedName>
    <definedName name="COL" localSheetId="7">#REF!</definedName>
    <definedName name="COL">#REF!</definedName>
    <definedName name="CompanyOH" localSheetId="3">#REF!</definedName>
    <definedName name="CompanyOH" localSheetId="7">#REF!</definedName>
    <definedName name="CompanyOH">#REF!</definedName>
    <definedName name="comps" localSheetId="3">{#N/A,#N/A,FALSE,"Cover";#N/A,#N/A,FALSE,"LUMI";#N/A,#N/A,FALSE,"COMD";#N/A,#N/A,FALSE,"Valuation";#N/A,#N/A,FALSE,"Assumptions";#N/A,#N/A,FALSE,"Pooling";#N/A,#N/A,FALSE,"BalanceSheet"}</definedName>
    <definedName name="comps" localSheetId="11">{#N/A,#N/A,FALSE,"Cover";#N/A,#N/A,FALSE,"LUMI";#N/A,#N/A,FALSE,"COMD";#N/A,#N/A,FALSE,"Valuation";#N/A,#N/A,FALSE,"Assumptions";#N/A,#N/A,FALSE,"Pooling";#N/A,#N/A,FALSE,"BalanceSheet"}</definedName>
    <definedName name="comps" localSheetId="7">{#N/A,#N/A,FALSE,"Cover";#N/A,#N/A,FALSE,"LUMI";#N/A,#N/A,FALSE,"COMD";#N/A,#N/A,FALSE,"Valuation";#N/A,#N/A,FALSE,"Assumptions";#N/A,#N/A,FALSE,"Pooling";#N/A,#N/A,FALSE,"BalanceSheet"}</definedName>
    <definedName name="comps">{#N/A,#N/A,FALSE,"Cover";#N/A,#N/A,FALSE,"LUMI";#N/A,#N/A,FALSE,"COMD";#N/A,#N/A,FALSE,"Valuation";#N/A,#N/A,FALSE,"Assumptions";#N/A,#N/A,FALSE,"Pooling";#N/A,#N/A,FALSE,"BalanceSheet"}</definedName>
    <definedName name="Construct" localSheetId="3">{"Assumptions",#N/A,FALSE,"Assumptions"}</definedName>
    <definedName name="Construct" localSheetId="11">{"Assumptions",#N/A,FALSE,"Assumptions"}</definedName>
    <definedName name="Construct" localSheetId="7">{"Assumptions",#N/A,FALSE,"Assumptions"}</definedName>
    <definedName name="Construct">{"Assumptions",#N/A,FALSE,"Assumptions"}</definedName>
    <definedName name="construction" localSheetId="3">{"Construction Costs",#N/A,FALSE,"Total Costs"}</definedName>
    <definedName name="construction" localSheetId="11">{"Construction Costs",#N/A,FALSE,"Total Costs"}</definedName>
    <definedName name="construction" localSheetId="7">{"Construction Costs",#N/A,FALSE,"Total Costs"}</definedName>
    <definedName name="construction">{"Construction Costs",#N/A,FALSE,"Total Costs"}</definedName>
    <definedName name="Construction1" localSheetId="3">{"Construction Costs",#N/A,FALSE,"Total Costs"}</definedName>
    <definedName name="Construction1" localSheetId="11">{"Construction Costs",#N/A,FALSE,"Total Costs"}</definedName>
    <definedName name="Construction1" localSheetId="7">{"Construction Costs",#N/A,FALSE,"Total Costs"}</definedName>
    <definedName name="Construction1">{"Construction Costs",#N/A,FALSE,"Total Costs"}</definedName>
    <definedName name="ContentsHelp">#REF!</definedName>
    <definedName name="COO" localSheetId="7">{#N/A,#N/A,FALSE,"Matrix";#N/A,#N/A,FALSE,"Cash Flow";#N/A,#N/A,FALSE,"10 Year Cost Analysis"}</definedName>
    <definedName name="COO">{#N/A,#N/A,FALSE,"Matrix";#N/A,#N/A,FALSE,"Cash Flow";#N/A,#N/A,FALSE,"10 Year Cost Analysis"}</definedName>
    <definedName name="Copy" localSheetId="3">{"AnnualRentRoll",#N/A,FALSE,"RentRoll"}</definedName>
    <definedName name="Copy" localSheetId="11">{"AnnualRentRoll",#N/A,FALSE,"RentRoll"}</definedName>
    <definedName name="Copy" localSheetId="7">{"AnnualRentRoll",#N/A,FALSE,"RentRoll"}</definedName>
    <definedName name="Copy">{"AnnualRentRoll",#N/A,FALSE,"RentRoll"}</definedName>
    <definedName name="copy2" localSheetId="3">{"new",#N/A,FALSE,"D";"PROFORMA",#N/A,FALSE,"A";"partial 1",#N/A,FALSE,"B";"partial 2",#N/A,FALSE,"B";"partial 3",#N/A,FALSE,"B";"SMALL CF 1",#N/A,FALSE,"C"}</definedName>
    <definedName name="copy2" localSheetId="11">{"new",#N/A,FALSE,"D";"PROFORMA",#N/A,FALSE,"A";"partial 1",#N/A,FALSE,"B";"partial 2",#N/A,FALSE,"B";"partial 3",#N/A,FALSE,"B";"SMALL CF 1",#N/A,FALSE,"C"}</definedName>
    <definedName name="copy2" localSheetId="7">{"new",#N/A,FALSE,"D";"PROFORMA",#N/A,FALSE,"A";"partial 1",#N/A,FALSE,"B";"partial 2",#N/A,FALSE,"B";"partial 3",#N/A,FALSE,"B";"SMALL CF 1",#N/A,FALSE,"C"}</definedName>
    <definedName name="copy2">{"new",#N/A,FALSE,"D";"PROFORMA",#N/A,FALSE,"A";"partial 1",#N/A,FALSE,"B";"partial 2",#N/A,FALSE,"B";"partial 3",#N/A,FALSE,"B";"SMALL CF 1",#N/A,FALSE,"C"}</definedName>
    <definedName name="corp" localSheetId="7">{#N/A,#N/A,FALSE,"ZellLurieFinSummary";#N/A,#N/A,FALSE,"FirstCapFinSummary";#N/A,#N/A,FALSE,"ZM I-III Consol FinSummary"}</definedName>
    <definedName name="corp">{#N/A,#N/A,FALSE,"ZellLurieFinSummary";#N/A,#N/A,FALSE,"FirstCapFinSummary";#N/A,#N/A,FALSE,"ZM I-III Consol FinSummary"}</definedName>
    <definedName name="Costs" localSheetId="7">{"eca",#N/A,TRUE,"E-C1 (R)";"ecb",#N/A,TRUE,"E-C1 (R)"}</definedName>
    <definedName name="costs">{"eca",#N/A,TRUE,"E-C1 (R)";"ecb",#N/A,TRUE,"E-C1 (R)"}</definedName>
    <definedName name="Cottage" localSheetId="3">{"cot1",#N/A,FALSE,"Cottages";"cot2",#N/A,FALSE,"Cottages";"cot3",#N/A,FALSE,"Cottages"}</definedName>
    <definedName name="Cottage" localSheetId="11">{"cot1",#N/A,FALSE,"Cottages";"cot2",#N/A,FALSE,"Cottages";"cot3",#N/A,FALSE,"Cottages"}</definedName>
    <definedName name="Cottage" localSheetId="7">{"cot1",#N/A,FALSE,"Cottages";"cot2",#N/A,FALSE,"Cottages";"cot3",#N/A,FALSE,"Cottages"}</definedName>
    <definedName name="Cottage">{"cot1",#N/A,FALSE,"Cottages";"cot2",#N/A,FALSE,"Cottages";"cot3",#N/A,FALSE,"Cottages"}</definedName>
    <definedName name="cottage2" localSheetId="3">{"cot1",#N/A,FALSE,"Cottages";"cot2",#N/A,FALSE,"Cottages";"cot3",#N/A,FALSE,"Cottages"}</definedName>
    <definedName name="cottage2" localSheetId="11">{"cot1",#N/A,FALSE,"Cottages";"cot2",#N/A,FALSE,"Cottages";"cot3",#N/A,FALSE,"Cottages"}</definedName>
    <definedName name="cottage2" localSheetId="7">{"cot1",#N/A,FALSE,"Cottages";"cot2",#N/A,FALSE,"Cottages";"cot3",#N/A,FALSE,"Cottages"}</definedName>
    <definedName name="cottage2">{"cot1",#N/A,FALSE,"Cottages";"cot2",#N/A,FALSE,"Cottages";"cot3",#N/A,FALSE,"Cottages"}</definedName>
    <definedName name="CPIMAyo1" localSheetId="3">{"Zone1",#N/A,FALSE,"Parameters";"Zone2",#N/A,FALSE,"Parameters"}</definedName>
    <definedName name="CPIMAyo1" localSheetId="11">{"Zone1",#N/A,FALSE,"Parameters";"Zone2",#N/A,FALSE,"Parameters"}</definedName>
    <definedName name="CPIMAyo1" localSheetId="7">{"Zone1",#N/A,FALSE,"Parameters";"Zone2",#N/A,FALSE,"Parameters"}</definedName>
    <definedName name="CPIMAyo1">{"Zone1",#N/A,FALSE,"Parameters";"Zone2",#N/A,FALSE,"Parameters"}</definedName>
    <definedName name="CreateTable">#REF!</definedName>
    <definedName name="CVS" localSheetId="3">#REF!</definedName>
    <definedName name="CVS" localSheetId="7">#REF!</definedName>
    <definedName name="CVS">#REF!</definedName>
    <definedName name="Cwvu._Current_." localSheetId="3">#REF!,#REF!,#REF!,#REF!,#REF!,#REF!,#REF!,#REF!,#REF!,#REF!,#REF!,#REF!,#REF!,#REF!,#REF!,#REF!,#REF!,#REF!,#REF!,#REF!,#REF!,#REF!,#REF!,#REF!</definedName>
    <definedName name="Cwvu._Current_." localSheetId="7">#REF!,#REF!,#REF!,#REF!,#REF!,#REF!,#REF!,#REF!,#REF!,#REF!,#REF!,#REF!,#REF!,#REF!,#REF!,#REF!,#REF!,#REF!,#REF!,#REF!,#REF!,#REF!,#REF!,#REF!</definedName>
    <definedName name="Cwvu._Current_.">#REF!,#REF!,#REF!,#REF!,#REF!,#REF!,#REF!,#REF!,#REF!,#REF!,#REF!,#REF!,#REF!,#REF!,#REF!,#REF!,#REF!,#REF!,#REF!,#REF!,#REF!,#REF!,#REF!,#REF!</definedName>
    <definedName name="Cwvu.ACCOUNT._.DETAIL." localSheetId="3">#REF!</definedName>
    <definedName name="Cwvu.ACCOUNT._.DETAIL." localSheetId="7">#REF!</definedName>
    <definedName name="Cwvu.ACCOUNT._.DETAIL.">#REF!</definedName>
    <definedName name="Cwvu.GREY_ALL." localSheetId="3">#REF!</definedName>
    <definedName name="Cwvu.GREY_ALL.">#REF!</definedName>
    <definedName name="Cwvu.WAT." localSheetId="3">#REF!</definedName>
    <definedName name="Cwvu.WAT." localSheetId="7">#REF!</definedName>
    <definedName name="Cwvu.WAT.">#REF!</definedName>
    <definedName name="d" localSheetId="3">{"eca",#N/A,TRUE,"E-C1 (R)";"ecb",#N/A,TRUE,"E-C1 (R)"}</definedName>
    <definedName name="d" localSheetId="1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" localSheetId="7">{"eca",#N/A,TRUE,"E-C1 (R)";"ecb",#N/A,TRUE,"E-C1 (R)"}</definedName>
    <definedName name="d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_1" localSheetId="3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_1" localSheetId="1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_1" localSheetId="7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_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ACF" localSheetId="3">{"mgmt forecast",#N/A,FALSE,"Mgmt Forecast";"dcf table",#N/A,FALSE,"Mgmt Forecast";"sensitivity",#N/A,FALSE,"Mgmt Forecast";"table inputs",#N/A,FALSE,"Mgmt Forecast";"calculations",#N/A,FALSE,"Mgmt Forecast"}</definedName>
    <definedName name="DACF" localSheetId="11">{"mgmt forecast",#N/A,FALSE,"Mgmt Forecast";"dcf table",#N/A,FALSE,"Mgmt Forecast";"sensitivity",#N/A,FALSE,"Mgmt Forecast";"table inputs",#N/A,FALSE,"Mgmt Forecast";"calculations",#N/A,FALSE,"Mgmt Forecast"}</definedName>
    <definedName name="DACF" localSheetId="7">{"mgmt forecast",#N/A,FALSE,"Mgmt Forecast";"dcf table",#N/A,FALSE,"Mgmt Forecast";"sensitivity",#N/A,FALSE,"Mgmt Forecast";"table inputs",#N/A,FALSE,"Mgmt Forecast";"calculations",#N/A,FALSE,"Mgmt Forecast"}</definedName>
    <definedName name="DACF">{"mgmt forecast",#N/A,FALSE,"Mgmt Forecast";"dcf table",#N/A,FALSE,"Mgmt Forecast";"sensitivity",#N/A,FALSE,"Mgmt Forecast";"table inputs",#N/A,FALSE,"Mgmt Forecast";"calculations",#N/A,FALSE,"Mgmt Forecast"}</definedName>
    <definedName name="DAFAD" localSheetId="3">{"cap_structure",#N/A,FALSE,"Graph-Mkt Cap";"price",#N/A,FALSE,"Graph-Price";"ebit",#N/A,FALSE,"Graph-EBITDA";"ebitda",#N/A,FALSE,"Graph-EBITDA"}</definedName>
    <definedName name="DAFAD" localSheetId="11">{"cap_structure",#N/A,FALSE,"Graph-Mkt Cap";"price",#N/A,FALSE,"Graph-Price";"ebit",#N/A,FALSE,"Graph-EBITDA";"ebitda",#N/A,FALSE,"Graph-EBITDA"}</definedName>
    <definedName name="DAFAD" localSheetId="7">{"cap_structure",#N/A,FALSE,"Graph-Mkt Cap";"price",#N/A,FALSE,"Graph-Price";"ebit",#N/A,FALSE,"Graph-EBITDA";"ebitda",#N/A,FALSE,"Graph-EBITDA"}</definedName>
    <definedName name="DAFAD">{"cap_structure",#N/A,FALSE,"Graph-Mkt Cap";"price",#N/A,FALSE,"Graph-Price";"ebit",#N/A,FALSE,"Graph-EBITDA";"ebitda",#N/A,FALSE,"Graph-EBITDA"}</definedName>
    <definedName name="dafdsaf" localSheetId="3">{"incomemth",#N/A,TRUE,"forecast00";"incomepercentmth",#N/A,TRUE,"forecast00";"balancemth",#N/A,TRUE,"forecast00";"cashmth",#N/A,TRUE,"forecast00";"covenantmth",#N/A,TRUE,"forecast00"}</definedName>
    <definedName name="dafdsaf" localSheetId="11">{"incomemth",#N/A,TRUE,"forecast00";"incomepercentmth",#N/A,TRUE,"forecast00";"balancemth",#N/A,TRUE,"forecast00";"cashmth",#N/A,TRUE,"forecast00";"covenantmth",#N/A,TRUE,"forecast00"}</definedName>
    <definedName name="dafdsaf" localSheetId="7">{"incomemth",#N/A,TRUE,"forecast00";"incomepercentmth",#N/A,TRUE,"forecast00";"balancemth",#N/A,TRUE,"forecast00";"cashmth",#N/A,TRUE,"forecast00";"covenantmth",#N/A,TRUE,"forecast00"}</definedName>
    <definedName name="dafdsaf">{"incomemth",#N/A,TRUE,"forecast00";"incomepercentmth",#N/A,TRUE,"forecast00";"balancemth",#N/A,TRUE,"forecast00";"cashmth",#N/A,TRUE,"forecast00";"covenantmth",#N/A,TRUE,"forecast00"}</definedName>
    <definedName name="dafsaf1" localSheetId="3">{"incomemth",#N/A,TRUE,"forecast00";"incomepercentmth",#N/A,TRUE,"forecast00";"balancemth",#N/A,TRUE,"forecast00";"cashmth",#N/A,TRUE,"forecast00";"covenantmth",#N/A,TRUE,"forecast00"}</definedName>
    <definedName name="dafsaf1" localSheetId="11">{"incomemth",#N/A,TRUE,"forecast00";"incomepercentmth",#N/A,TRUE,"forecast00";"balancemth",#N/A,TRUE,"forecast00";"cashmth",#N/A,TRUE,"forecast00";"covenantmth",#N/A,TRUE,"forecast00"}</definedName>
    <definedName name="dafsaf1" localSheetId="7">{"incomemth",#N/A,TRUE,"forecast00";"incomepercentmth",#N/A,TRUE,"forecast00";"balancemth",#N/A,TRUE,"forecast00";"cashmth",#N/A,TRUE,"forecast00";"covenantmth",#N/A,TRUE,"forecast00"}</definedName>
    <definedName name="dafsaf1">{"incomemth",#N/A,TRUE,"forecast00";"incomepercentmth",#N/A,TRUE,"forecast00";"balancemth",#N/A,TRUE,"forecast00";"cashmth",#N/A,TRUE,"forecast00";"covenantmth",#N/A,TRUE,"forecast00"}</definedName>
    <definedName name="dag" localSheetId="3">{"Total",#N/A,FALSE,"Six Fields";"PDP",#N/A,FALSE,"Six Fields";"PNP",#N/A,FALSE,"Six Fields";"PUD",#N/A,FALSE,"Six Fields";"Prob",#N/A,FALSE,"Six Fields"}</definedName>
    <definedName name="dag" localSheetId="11">{"Total",#N/A,FALSE,"Six Fields";"PDP",#N/A,FALSE,"Six Fields";"PNP",#N/A,FALSE,"Six Fields";"PUD",#N/A,FALSE,"Six Fields";"Prob",#N/A,FALSE,"Six Fields"}</definedName>
    <definedName name="dag" localSheetId="7">{"Total",#N/A,FALSE,"Six Fields";"PDP",#N/A,FALSE,"Six Fields";"PNP",#N/A,FALSE,"Six Fields";"PUD",#N/A,FALSE,"Six Fields";"Prob",#N/A,FALSE,"Six Fields"}</definedName>
    <definedName name="dag">{"Total",#N/A,FALSE,"Six Fields";"PDP",#N/A,FALSE,"Six Fields";"PNP",#N/A,FALSE,"Six Fields";"PUD",#N/A,FALSE,"Six Fields";"Prob",#N/A,FALSE,"Six Fields"}</definedName>
    <definedName name="danbe">#REF!</definedName>
    <definedName name="danny" localSheetId="3">#REF!</definedName>
    <definedName name="danny" localSheetId="7">#REF!</definedName>
    <definedName name="danny">#REF!</definedName>
    <definedName name="dasf" localSheetId="3">#REF!</definedName>
    <definedName name="dasf" localSheetId="7">#REF!</definedName>
    <definedName name="dasf">#REF!</definedName>
    <definedName name="dat" localSheetId="3">{"data",#N/A,FALSE,"INPUT"}</definedName>
    <definedName name="dat" localSheetId="11">{"data",#N/A,FALSE,"INPUT"}</definedName>
    <definedName name="dat" localSheetId="7">{"data",#N/A,FALSE,"INPUT"}</definedName>
    <definedName name="dat">{"data",#N/A,FALSE,"INPUT"}</definedName>
    <definedName name="data" localSheetId="7">{"data",#N/A,FALSE,"INPUT"}</definedName>
    <definedName name="DATA">{"data",#N/A,FALSE,"INPUT"}</definedName>
    <definedName name="DATA_01" localSheetId="3">#REF!</definedName>
    <definedName name="DATA_01" localSheetId="7">#REF!</definedName>
    <definedName name="DATA_01">#REF!</definedName>
    <definedName name="data1" localSheetId="7">{"data",#N/A,FALSE,"INPUT"}</definedName>
    <definedName name="data1">{"data",#N/A,FALSE,"INPUT"}</definedName>
    <definedName name="data14" localSheetId="3">{"data",#N/A,FALSE,"INPUT"}</definedName>
    <definedName name="data14" localSheetId="11">{"data",#N/A,FALSE,"INPUT"}</definedName>
    <definedName name="data14" localSheetId="7">{"data",#N/A,FALSE,"INPUT"}</definedName>
    <definedName name="data14">{"data",#N/A,FALSE,"INPUT"}</definedName>
    <definedName name="data2" localSheetId="7">{"data",#N/A,FALSE,"INPUT"}</definedName>
    <definedName name="data2">{"data",#N/A,FALSE,"INPUT"}</definedName>
    <definedName name="data3" localSheetId="7">{"data",#N/A,FALSE,"INPUT"}</definedName>
    <definedName name="data3">{"data",#N/A,FALSE,"INPUT"}</definedName>
    <definedName name="dataerror" localSheetId="3">{"data",#N/A,FALSE,"INPUT"}</definedName>
    <definedName name="dataerror" localSheetId="11">{"data",#N/A,FALSE,"INPUT"}</definedName>
    <definedName name="dataerror" localSheetId="7">{"data",#N/A,FALSE,"INPUT"}</definedName>
    <definedName name="dataerror">{"data",#N/A,FALSE,"INPUT"}</definedName>
    <definedName name="dc">#REF!</definedName>
    <definedName name="dd" localSheetId="3">{"MonthlyRentRoll",#N/A,FALSE,"RentRoll"}</definedName>
    <definedName name="dd" localSheetId="11">{"MonthlyRentRoll",#N/A,FALSE,"RentRoll"}</definedName>
    <definedName name="dd" localSheetId="7">{"MonthlyRentRoll",#N/A,FALSE,"RentRoll"}</definedName>
    <definedName name="dd">{"MonthlyRentRoll",#N/A,FALSE,"RentRoll"}</definedName>
    <definedName name="ddd" localSheetId="3">{"MonthlyRentRoll",#N/A,FALSE,"RentRoll"}</definedName>
    <definedName name="ddd" localSheetId="11">{"MonthlyRentRoll",#N/A,FALSE,"RentRoll"}</definedName>
    <definedName name="ddd" localSheetId="7">{"MonthlyRentRoll",#N/A,FALSE,"RentRoll"}</definedName>
    <definedName name="ddd">{"MonthlyRentRoll",#N/A,FALSE,"RentRoll"}</definedName>
    <definedName name="dddd" localSheetId="3">#REF!</definedName>
    <definedName name="dddd">#REF!</definedName>
    <definedName name="dddddd" localSheetId="3">{#N/A,#N/A,FALSE,"CAPREIT"}</definedName>
    <definedName name="dddddd" localSheetId="11">{#N/A,#N/A,FALSE,"CAPREIT"}</definedName>
    <definedName name="dddddd" localSheetId="7">{#N/A,#N/A,FALSE,"CAPREIT"}</definedName>
    <definedName name="dddddd">{#N/A,#N/A,FALSE,"CAPREIT"}</definedName>
    <definedName name="dddddd2" localSheetId="3">{#N/A,#N/A,FALSE,"CAPREIT"}</definedName>
    <definedName name="dddddd2" localSheetId="11">{#N/A,#N/A,FALSE,"CAPREIT"}</definedName>
    <definedName name="dddddd2" localSheetId="7">{#N/A,#N/A,FALSE,"CAPREIT"}</definedName>
    <definedName name="dddddd2">{#N/A,#N/A,FALSE,"CAPREIT"}</definedName>
    <definedName name="ddddddd" localSheetId="3">{#N/A,#N/A,FALSE,"CAPREIT"}</definedName>
    <definedName name="ddddddd" localSheetId="11">{#N/A,#N/A,FALSE,"CAPREIT"}</definedName>
    <definedName name="ddddddd" localSheetId="7">{#N/A,#N/A,FALSE,"CAPREIT"}</definedName>
    <definedName name="ddddddd">{#N/A,#N/A,FALSE,"CAPREIT"}</definedName>
    <definedName name="ddddddd2" localSheetId="3">{#N/A,#N/A,FALSE,"CAPREIT"}</definedName>
    <definedName name="ddddddd2" localSheetId="11">{#N/A,#N/A,FALSE,"CAPREIT"}</definedName>
    <definedName name="ddddddd2" localSheetId="7">{#N/A,#N/A,FALSE,"CAPREIT"}</definedName>
    <definedName name="ddddddd2">{#N/A,#N/A,FALSE,"CAPREIT"}</definedName>
    <definedName name="ddddddddddd" localSheetId="3">{#N/A,#N/A,TRUE,"Krycí list"}</definedName>
    <definedName name="ddddddddddd" localSheetId="11">{#N/A,#N/A,TRUE,"Krycí list"}</definedName>
    <definedName name="ddddddddddd" localSheetId="7">{#N/A,#N/A,TRUE,"Krycí list"}</definedName>
    <definedName name="ddddddddddd">{#N/A,#N/A,TRUE,"Krycí list"}</definedName>
    <definedName name="dddddddddddddddddd" localSheetId="3">{"Full Gross to Net",#N/A,TRUE,"GtoN";"R_I Accepted from Group Coys",#N/A,TRUE,"GtoN";"R_I Ceded to Group Coys",#N/A,TRUE,"GtoN";"Closing Loss Reserves and Gross Claims Incurred",#N/A,TRUE,"GtoN"}</definedName>
    <definedName name="dddddddddddddddddd" localSheetId="11">{"Full Gross to Net",#N/A,TRUE,"GtoN";"R_I Accepted from Group Coys",#N/A,TRUE,"GtoN";"R_I Ceded to Group Coys",#N/A,TRUE,"GtoN";"Closing Loss Reserves and Gross Claims Incurred",#N/A,TRUE,"GtoN"}</definedName>
    <definedName name="dddddddddddddddddd" localSheetId="7">{"Full Gross to Net",#N/A,TRUE,"GtoN";"R_I Accepted from Group Coys",#N/A,TRUE,"GtoN";"R_I Ceded to Group Coys",#N/A,TRUE,"GtoN";"Closing Loss Reserves and Gross Claims Incurred",#N/A,TRUE,"GtoN"}</definedName>
    <definedName name="dddddddddddddddddd">{"Full Gross to Net",#N/A,TRUE,"GtoN";"R_I Accepted from Group Coys",#N/A,TRUE,"GtoN";"R_I Ceded to Group Coys",#N/A,TRUE,"GtoN";"Closing Loss Reserves and Gross Claims Incurred",#N/A,TRUE,"GtoN"}</definedName>
    <definedName name="dddddddddddddddddddddddddddd" localSheetId="3">{#N/A,#N/A,FALSE,"A";#N/A,#N/A,FALSE,"C"}</definedName>
    <definedName name="dddddddddddddddddddddddddddd" localSheetId="11">{#N/A,#N/A,FALSE,"A";#N/A,#N/A,FALSE,"C"}</definedName>
    <definedName name="dddddddddddddddddddddddddddd" localSheetId="7">{#N/A,#N/A,FALSE,"A";#N/A,#N/A,FALSE,"C"}</definedName>
    <definedName name="dddddddddddddddddddddddddddd">{#N/A,#N/A,FALSE,"A";#N/A,#N/A,FALSE,"C"}</definedName>
    <definedName name="Debt_Calc1_Amort" localSheetId="3">[26]DebtSupport!$C$32</definedName>
    <definedName name="Debt_Calc1_Amort" localSheetId="7">[26]DebtSupport!$C$32</definedName>
    <definedName name="Debt_Calc1_Amort">[27]DebtSupport!$C$32</definedName>
    <definedName name="Debt_Calc1_CapExEnd" localSheetId="3">[26]DebtSupport!$C$31</definedName>
    <definedName name="Debt_Calc1_CapExEnd" localSheetId="7">[26]DebtSupport!$C$31</definedName>
    <definedName name="Debt_Calc1_CapExEnd">[27]DebtSupport!$C$31</definedName>
    <definedName name="Debt_Calc1_Draw">[26]DebtSupport!$C$29</definedName>
    <definedName name="Debt_Calc1_End" localSheetId="3">[26]DebtSupport!$C$33</definedName>
    <definedName name="Debt_Calc1_End" localSheetId="7">[26]DebtSupport!$C$33</definedName>
    <definedName name="Debt_Calc1_End">[27]DebtSupport!$C$33</definedName>
    <definedName name="Debt_Calc1_InitialBalance" localSheetId="3">[26]DebtSupport!$C$38</definedName>
    <definedName name="Debt_Calc1_InitialBalance" localSheetId="7">[26]DebtSupport!$C$38</definedName>
    <definedName name="Debt_Calc1_InitialBalance">[27]DebtSupport!$C$38</definedName>
    <definedName name="Debt_Calc1_IO">[26]DebtSupport!$C$30</definedName>
    <definedName name="Debt_Calc1_IsPrepaid" localSheetId="3">[26]DebtSupport!$C$35</definedName>
    <definedName name="Debt_Calc1_IsPrepaid" localSheetId="7">[26]DebtSupport!$C$35</definedName>
    <definedName name="Debt_Calc1_IsPrepaid">[27]DebtSupport!$C$35</definedName>
    <definedName name="Debt_Calc1_IsRefied">[26]DebtSupport!$C$34</definedName>
    <definedName name="Debt_Calc1_Maturity">[26]DebtSupport!$C$28</definedName>
    <definedName name="Debt_Calc1_Start" localSheetId="3">[26]DebtSupport!$C$26</definedName>
    <definedName name="Debt_Calc1_Start" localSheetId="7">[26]DebtSupport!$C$26</definedName>
    <definedName name="Debt_Calc1_Start">[27]DebtSupport!$C$26</definedName>
    <definedName name="Debt_Calc1_Term">[26]DebtSupport!$C$27</definedName>
    <definedName name="Debt_Calc1_Year">[26]DebtSupport!$C$39</definedName>
    <definedName name="Debt_Calc2_Amort" localSheetId="3">[26]DebtSupport!$D$32</definedName>
    <definedName name="Debt_Calc2_Amort" localSheetId="7">[26]DebtSupport!$D$32</definedName>
    <definedName name="Debt_Calc2_Amort">[27]DebtSupport!$D$32</definedName>
    <definedName name="Debt_Calc2_CapExEnd" localSheetId="3">[26]DebtSupport!$D$31</definedName>
    <definedName name="Debt_Calc2_CapExEnd" localSheetId="7">[26]DebtSupport!$D$31</definedName>
    <definedName name="Debt_Calc2_CapExEnd">[27]DebtSupport!$D$31</definedName>
    <definedName name="Debt_Calc2_Draw">[26]DebtSupport!$D$29</definedName>
    <definedName name="Debt_Calc2_End" localSheetId="3">[26]DebtSupport!$D$33</definedName>
    <definedName name="Debt_Calc2_End" localSheetId="7">[26]DebtSupport!$D$33</definedName>
    <definedName name="Debt_Calc2_End">[27]DebtSupport!$D$33</definedName>
    <definedName name="Debt_Calc2_InitialBalance" localSheetId="3">[26]DebtSupport!$D$38</definedName>
    <definedName name="Debt_Calc2_InitialBalance" localSheetId="7">[26]DebtSupport!$D$38</definedName>
    <definedName name="Debt_Calc2_InitialBalance">[27]DebtSupport!$D$38</definedName>
    <definedName name="Debt_Calc2_IO">[26]DebtSupport!$D$30</definedName>
    <definedName name="Debt_Calc2_IsPrepaid" localSheetId="3">[26]DebtSupport!$D$35</definedName>
    <definedName name="Debt_Calc2_IsPrepaid" localSheetId="7">[26]DebtSupport!$D$35</definedName>
    <definedName name="Debt_Calc2_IsPrepaid">[27]DebtSupport!$D$35</definedName>
    <definedName name="Debt_Calc2_IsRefied">[26]DebtSupport!$D$34</definedName>
    <definedName name="Debt_Calc2_Maturity">[26]DebtSupport!$D$28</definedName>
    <definedName name="Debt_Calc2_Start" localSheetId="3">[26]DebtSupport!$D$26</definedName>
    <definedName name="Debt_Calc2_Start" localSheetId="7">[26]DebtSupport!$D$26</definedName>
    <definedName name="Debt_Calc2_Start">[27]DebtSupport!$D$26</definedName>
    <definedName name="Debt_Calc2_Term">[26]DebtSupport!$D$27</definedName>
    <definedName name="Debt_Calc2_Year">[26]DebtSupport!$D$39</definedName>
    <definedName name="Debt_Calc3_Amort" localSheetId="3">[26]DebtSupport!$E$32</definedName>
    <definedName name="Debt_Calc3_Amort" localSheetId="7">[26]DebtSupport!$E$32</definedName>
    <definedName name="Debt_Calc3_Amort">[27]DebtSupport!$E$32</definedName>
    <definedName name="Debt_Calc3_CapExEnd" localSheetId="3">[26]DebtSupport!$E$31</definedName>
    <definedName name="Debt_Calc3_CapExEnd" localSheetId="7">[26]DebtSupport!$E$31</definedName>
    <definedName name="Debt_Calc3_CapExEnd">[27]DebtSupport!$E$31</definedName>
    <definedName name="Debt_Calc3_Draw">[26]DebtSupport!$E$29</definedName>
    <definedName name="Debt_Calc3_End" localSheetId="3">[26]DebtSupport!$E$33</definedName>
    <definedName name="Debt_Calc3_End" localSheetId="7">[26]DebtSupport!$E$33</definedName>
    <definedName name="Debt_Calc3_End">[27]DebtSupport!$E$33</definedName>
    <definedName name="Debt_Calc3_InitialBalance" localSheetId="3">[26]DebtSupport!$E$38</definedName>
    <definedName name="Debt_Calc3_InitialBalance" localSheetId="7">[26]DebtSupport!$E$38</definedName>
    <definedName name="Debt_Calc3_InitialBalance">[27]DebtSupport!$E$38</definedName>
    <definedName name="Debt_Calc3_IO">[26]DebtSupport!$E$30</definedName>
    <definedName name="Debt_Calc3_IsPrepaid" localSheetId="3">[26]DebtSupport!$E$35</definedName>
    <definedName name="Debt_Calc3_IsPrepaid" localSheetId="7">[26]DebtSupport!$E$35</definedName>
    <definedName name="Debt_Calc3_IsPrepaid">[27]DebtSupport!$E$35</definedName>
    <definedName name="Debt_Calc3_Maturity">[26]DebtSupport!$E$28</definedName>
    <definedName name="Debt_Calc3_Refi1" localSheetId="3">[26]DebtSupport!$E$36</definedName>
    <definedName name="Debt_Calc3_Refi1" localSheetId="7">[26]DebtSupport!$E$36</definedName>
    <definedName name="Debt_Calc3_Refi1">[27]DebtSupport!$E$36</definedName>
    <definedName name="Debt_Calc3_Refi2" localSheetId="3">[26]DebtSupport!$E$37</definedName>
    <definedName name="Debt_Calc3_Refi2" localSheetId="7">[26]DebtSupport!$E$37</definedName>
    <definedName name="Debt_Calc3_Refi2">[27]DebtSupport!$E$37</definedName>
    <definedName name="Debt_Calc3_Start" localSheetId="3">[26]DebtSupport!$E$26</definedName>
    <definedName name="Debt_Calc3_Start" localSheetId="7">[26]DebtSupport!$E$26</definedName>
    <definedName name="Debt_Calc3_Start">[27]DebtSupport!$E$26</definedName>
    <definedName name="Debt_Calc3_Term">[26]DebtSupport!$E$27</definedName>
    <definedName name="Debt_CalcType2" localSheetId="3">[26]DebtValidation!$C$3</definedName>
    <definedName name="Debt_CalcType2" localSheetId="7">[26]DebtValidation!$C$3</definedName>
    <definedName name="Debt_CalcType2">[27]DebtValidation!$C$3</definedName>
    <definedName name="Debt_CalcType3" localSheetId="3">[26]DebtValidation!$C$4</definedName>
    <definedName name="Debt_CalcType3" localSheetId="7">[26]DebtValidation!$C$4</definedName>
    <definedName name="Debt_CalcType3">[27]DebtValidation!$C$4</definedName>
    <definedName name="Debt_CalcType4" localSheetId="3">[26]DebtValidation!$C$5</definedName>
    <definedName name="Debt_CalcType4" localSheetId="7">[26]DebtValidation!$C$5</definedName>
    <definedName name="Debt_CalcType4">[27]DebtValidation!$C$5</definedName>
    <definedName name="Debt_CalcType5" localSheetId="3">[26]DebtValidation!$C$6</definedName>
    <definedName name="Debt_CalcType5" localSheetId="7">[26]DebtValidation!$C$6</definedName>
    <definedName name="Debt_CalcType5">[27]DebtValidation!$C$6</definedName>
    <definedName name="Debt_CalcTypes" localSheetId="3">[26]DebtValidation!$C$2:$C$6</definedName>
    <definedName name="Debt_CalcTypes" localSheetId="7">[26]DebtValidation!$C$2:$C$6</definedName>
    <definedName name="Debt_CalcTypes">[27]DebtValidation!$C$2:$C$6</definedName>
    <definedName name="Debt_FundType1">[26]DebtValidation!$E$2</definedName>
    <definedName name="Debt_FundType2">[26]DebtValidation!$E$3</definedName>
    <definedName name="Debt_FundType3">[26]DebtValidation!$E$4</definedName>
    <definedName name="Debt_FundTypes" localSheetId="3">[26]DebtValidation!$E$2:$E$3</definedName>
    <definedName name="Debt_FundTypes" localSheetId="7">[26]DebtValidation!$E$2:$E$3</definedName>
    <definedName name="Debt_FundTypes">[27]DebtValidation!$E$2:$E$3</definedName>
    <definedName name="DEBT_InitialBalance" localSheetId="3">'[26]Debt Inputs'!$AX$44</definedName>
    <definedName name="DEBT_InitialBalance" localSheetId="7">'[26]Debt Inputs'!$AX$44</definedName>
    <definedName name="DEBT_InitialBalance">#REF!</definedName>
    <definedName name="Debt_InitialBOPBalance" localSheetId="3">'[26]Debt Inputs'!$AT$44</definedName>
    <definedName name="Debt_InitialBOPBalance" localSheetId="7">'[26]Debt Inputs'!$AT$44</definedName>
    <definedName name="Debt_InitialBOPBalance">#REF!</definedName>
    <definedName name="DEBT_InitialCapital" localSheetId="3">'[26]Debt Inputs'!$AW$44</definedName>
    <definedName name="DEBT_InitialCapital" localSheetId="7">'[26]Debt Inputs'!$AW$44</definedName>
    <definedName name="DEBT_InitialCapital">#REF!</definedName>
    <definedName name="DEBT_InitialFunding" localSheetId="3">'[26]Debt Inputs'!$AR$45</definedName>
    <definedName name="DEBT_InitialFunding" localSheetId="7">'[26]Debt Inputs'!$AR$45</definedName>
    <definedName name="DEBT_InitialFunding">#REF!</definedName>
    <definedName name="DEBT_InitialInterest" localSheetId="3">'[26]Debt Inputs'!$AU$44</definedName>
    <definedName name="DEBT_InitialInterest" localSheetId="7">'[26]Debt Inputs'!$AU$44</definedName>
    <definedName name="DEBT_InitialInterest">#REF!</definedName>
    <definedName name="Debt_InitialLoanFee" localSheetId="3">'[26]Debt Inputs'!$AS$45</definedName>
    <definedName name="Debt_InitialLoanFee" localSheetId="7">'[26]Debt Inputs'!$AS$45</definedName>
    <definedName name="Debt_InitialLoanFee">#REF!</definedName>
    <definedName name="DEBT_InitialMaturity" localSheetId="3">'[26]Debt Inputs'!$AY$44</definedName>
    <definedName name="DEBT_InitialMaturity" localSheetId="7">'[26]Debt Inputs'!$AY$44</definedName>
    <definedName name="DEBT_InitialMaturity">#REF!</definedName>
    <definedName name="Debt_InitialPrepaymentFee" localSheetId="3">'[26]Debt Inputs'!$BA$44</definedName>
    <definedName name="Debt_InitialPrepaymentFee" localSheetId="7">'[26]Debt Inputs'!$BA$44</definedName>
    <definedName name="Debt_InitialPrepaymentFee">#REF!</definedName>
    <definedName name="DEBT_InitialPrincipal" localSheetId="3">'[26]Debt Inputs'!$AV$44</definedName>
    <definedName name="DEBT_InitialPrincipal" localSheetId="7">'[26]Debt Inputs'!$AV$44</definedName>
    <definedName name="DEBT_InitialPrincipal">#REF!</definedName>
    <definedName name="DEBT_InitialRefi" localSheetId="3">'[26]Debt Inputs'!$AZ$44</definedName>
    <definedName name="DEBT_InitialRefi" localSheetId="7">'[26]Debt Inputs'!$AZ$44</definedName>
    <definedName name="DEBT_InitialRefi">#REF!</definedName>
    <definedName name="Debt_InitialSeniorBalance" localSheetId="3">'[26]Debt Inputs'!$BG$44</definedName>
    <definedName name="Debt_InitialSeniorBalance" localSheetId="7">'[26]Debt Inputs'!$BG$44</definedName>
    <definedName name="Debt_InitialSeniorBalance">#REF!</definedName>
    <definedName name="Debt_InitialSeniorBOPBalance" localSheetId="3">'[26]Debt Inputs'!$BD$44</definedName>
    <definedName name="Debt_InitialSeniorBOPBalance" localSheetId="7">'[26]Debt Inputs'!$BD$44</definedName>
    <definedName name="Debt_InitialSeniorBOPBalance">#REF!</definedName>
    <definedName name="Debt_InitialSeniorInterest" localSheetId="3">'[26]Debt Inputs'!$BE$44</definedName>
    <definedName name="Debt_InitialSeniorInterest" localSheetId="7">'[26]Debt Inputs'!$BE$44</definedName>
    <definedName name="Debt_InitialSeniorInterest">#REF!</definedName>
    <definedName name="Debt_InitialSeniorPrincipal" localSheetId="3">'[26]Debt Inputs'!$BF$44</definedName>
    <definedName name="Debt_InitialSeniorPrincipal" localSheetId="7">'[26]Debt Inputs'!$BF$44</definedName>
    <definedName name="Debt_InitialSeniorPrincipal">#REF!</definedName>
    <definedName name="Debt_Label1_Amort" localSheetId="3">[26]DebtSupport!$C$22</definedName>
    <definedName name="Debt_Label1_Amort" localSheetId="7">[26]DebtSupport!$C$22</definedName>
    <definedName name="Debt_Label1_Amort">[27]DebtSupport!$C$22</definedName>
    <definedName name="Debt_Label1_Amount" localSheetId="3">[26]DebtSupport!$C$17</definedName>
    <definedName name="Debt_Label1_Amount" localSheetId="7">[26]DebtSupport!$C$17</definedName>
    <definedName name="Debt_Label1_Amount">[27]DebtSupport!$C$17</definedName>
    <definedName name="Debt_Label1_InitialRate" localSheetId="3">[26]DebtSupport!$C$24</definedName>
    <definedName name="Debt_Label1_InitialRate" localSheetId="7">[26]DebtSupport!$C$24</definedName>
    <definedName name="Debt_Label1_InitialRate">[27]DebtSupport!$C$24</definedName>
    <definedName name="Debt_Label1_IO" localSheetId="3">[26]DebtSupport!$C$21</definedName>
    <definedName name="Debt_Label1_IO" localSheetId="7">[26]DebtSupport!$C$21</definedName>
    <definedName name="Debt_Label1_IO">[27]DebtSupport!$C$21</definedName>
    <definedName name="Debt_Label1_Maturity" localSheetId="3">[26]DebtSupport!$C$23</definedName>
    <definedName name="Debt_Label1_Maturity" localSheetId="7">[26]DebtSupport!$C$23</definedName>
    <definedName name="Debt_Label1_Maturity">[27]DebtSupport!$C$23</definedName>
    <definedName name="Debt_Label1_Percent" localSheetId="3">[26]DebtSupport!$C$19</definedName>
    <definedName name="Debt_Label1_Percent" localSheetId="7">[26]DebtSupport!$C$19</definedName>
    <definedName name="Debt_Label1_Percent">[27]DebtSupport!$C$19</definedName>
    <definedName name="Debt_Label1_Term" localSheetId="3">[26]DebtSupport!$C$20</definedName>
    <definedName name="Debt_Label1_Term" localSheetId="7">[26]DebtSupport!$C$20</definedName>
    <definedName name="Debt_Label1_Term">[27]DebtSupport!$C$20</definedName>
    <definedName name="Debt_Label1_Value" localSheetId="3">[26]DebtSupport!$C$18</definedName>
    <definedName name="Debt_Label1_Value" localSheetId="7">[26]DebtSupport!$C$18</definedName>
    <definedName name="Debt_Label1_Value">[27]DebtSupport!$C$18</definedName>
    <definedName name="Debt_Label2_Amort" localSheetId="3">[26]DebtSupport!$D$22</definedName>
    <definedName name="Debt_Label2_Amort" localSheetId="7">[26]DebtSupport!$D$22</definedName>
    <definedName name="Debt_Label2_Amort">[27]DebtSupport!$D$22</definedName>
    <definedName name="Debt_Label2_Amount" localSheetId="3">[26]DebtSupport!$D$17</definedName>
    <definedName name="Debt_Label2_Amount" localSheetId="7">[26]DebtSupport!$D$17</definedName>
    <definedName name="Debt_Label2_Amount">[27]DebtSupport!$D$17</definedName>
    <definedName name="Debt_Label2_InitialRate" localSheetId="3">[26]DebtSupport!$D$24</definedName>
    <definedName name="Debt_Label2_InitialRate" localSheetId="7">[26]DebtSupport!$D$24</definedName>
    <definedName name="Debt_Label2_InitialRate">[27]DebtSupport!$D$24</definedName>
    <definedName name="Debt_Label2_IO" localSheetId="3">[26]DebtSupport!$D$21</definedName>
    <definedName name="Debt_Label2_IO" localSheetId="7">[26]DebtSupport!$D$21</definedName>
    <definedName name="Debt_Label2_IO">[27]DebtSupport!$D$21</definedName>
    <definedName name="Debt_Label2_Maturity" localSheetId="3">[26]DebtSupport!$D$23</definedName>
    <definedName name="Debt_Label2_Maturity" localSheetId="7">[26]DebtSupport!$D$23</definedName>
    <definedName name="Debt_Label2_Maturity">[27]DebtSupport!$D$23</definedName>
    <definedName name="Debt_Label2_Percent" localSheetId="3">[26]DebtSupport!$D$19</definedName>
    <definedName name="Debt_Label2_Percent" localSheetId="7">[26]DebtSupport!$D$19</definedName>
    <definedName name="Debt_Label2_Percent">[27]DebtSupport!$D$19</definedName>
    <definedName name="Debt_Label2_Term" localSheetId="3">[26]DebtSupport!$D$20</definedName>
    <definedName name="Debt_Label2_Term" localSheetId="7">[26]DebtSupport!$D$20</definedName>
    <definedName name="Debt_Label2_Term">[27]DebtSupport!$D$20</definedName>
    <definedName name="Debt_Label2_Value" localSheetId="3">[26]DebtSupport!$D$18</definedName>
    <definedName name="Debt_Label2_Value" localSheetId="7">[26]DebtSupport!$D$18</definedName>
    <definedName name="Debt_Label2_Value">[27]DebtSupport!$D$18</definedName>
    <definedName name="Debt_Label3_Amort" localSheetId="3">[26]DebtSupport!$E$22</definedName>
    <definedName name="Debt_Label3_Amort" localSheetId="7">[26]DebtSupport!$E$22</definedName>
    <definedName name="Debt_Label3_Amort">[27]DebtSupport!$E$22</definedName>
    <definedName name="Debt_Label3_Amount" localSheetId="3">[26]DebtSupport!$E$17</definedName>
    <definedName name="Debt_Label3_Amount" localSheetId="7">[26]DebtSupport!$E$17</definedName>
    <definedName name="Debt_Label3_Amount">[27]DebtSupport!$E$17</definedName>
    <definedName name="Debt_Label3_InitialRate" localSheetId="3">[26]DebtSupport!$E$24</definedName>
    <definedName name="Debt_Label3_InitialRate" localSheetId="7">[26]DebtSupport!$E$24</definedName>
    <definedName name="Debt_Label3_InitialRate">[27]DebtSupport!$E$24</definedName>
    <definedName name="Debt_Label3_IO" localSheetId="3">[26]DebtSupport!$E$21</definedName>
    <definedName name="Debt_Label3_IO" localSheetId="7">[26]DebtSupport!$E$21</definedName>
    <definedName name="Debt_Label3_IO">[27]DebtSupport!$E$21</definedName>
    <definedName name="Debt_Label3_Maturity" localSheetId="3">[26]DebtSupport!$E$23</definedName>
    <definedName name="Debt_Label3_Maturity" localSheetId="7">[26]DebtSupport!$E$23</definedName>
    <definedName name="Debt_Label3_Maturity">[27]DebtSupport!$E$23</definedName>
    <definedName name="Debt_Label3_Percent" localSheetId="3">[26]DebtSupport!$E$19</definedName>
    <definedName name="Debt_Label3_Percent" localSheetId="7">[26]DebtSupport!$E$19</definedName>
    <definedName name="Debt_Label3_Percent">[27]DebtSupport!$E$19</definedName>
    <definedName name="Debt_Label3_Term" localSheetId="3">[26]DebtSupport!$E$20</definedName>
    <definedName name="Debt_Label3_Term" localSheetId="7">[26]DebtSupport!$E$20</definedName>
    <definedName name="Debt_Label3_Term">[27]DebtSupport!$E$20</definedName>
    <definedName name="Debt_Label3_Value" localSheetId="3">[26]DebtSupport!$E$18</definedName>
    <definedName name="Debt_Label3_Value" localSheetId="7">[26]DebtSupport!$E$18</definedName>
    <definedName name="Debt_Label3_Value">[27]DebtSupport!$E$18</definedName>
    <definedName name="Debt_LoanType1" localSheetId="3">[26]DebtValidation!$A$2</definedName>
    <definedName name="Debt_LoanType1" localSheetId="7">[26]DebtValidation!$A$2</definedName>
    <definedName name="Debt_LoanType1">[27]DebtValidation!$A$2</definedName>
    <definedName name="Debt_LoanType2" localSheetId="3">[26]DebtValidation!$A$3</definedName>
    <definedName name="Debt_LoanType2" localSheetId="7">[26]DebtValidation!$A$3</definedName>
    <definedName name="Debt_LoanType2">[27]DebtValidation!$A$3</definedName>
    <definedName name="Debt_LoanType4">[26]DebtValidation!$A$5</definedName>
    <definedName name="Debt_LoanTypes" localSheetId="3">[26]DebtValidation!$A$2:$A$4</definedName>
    <definedName name="Debt_LoanTypes" localSheetId="7">[26]DebtValidation!$A$2:$A$4</definedName>
    <definedName name="Debt_LoanTypes">[27]DebtValidation!$A$2:$A$4</definedName>
    <definedName name="DEBT_PaymentType1">[26]DebtValidation!$D$2</definedName>
    <definedName name="DEBT_PaymentType5" localSheetId="3">[26]DebtValidation!$D$3</definedName>
    <definedName name="DEBT_PaymentType5" localSheetId="7">[26]DebtValidation!$D$3</definedName>
    <definedName name="DEBT_PaymentType5">[27]DebtValidation!$D$3</definedName>
    <definedName name="DEBT_PaymentTypes" localSheetId="3">[26]DebtValidation!$D$2:$D$3</definedName>
    <definedName name="DEBT_PaymentTypes" localSheetId="7">[26]DebtValidation!$D$2:$D$3</definedName>
    <definedName name="DEBT_PaymentTypes">[27]DebtValidation!$D$2:$D$3</definedName>
    <definedName name="Debt_PurchaseRange">0</definedName>
    <definedName name="Debt_RefiTypes" localSheetId="3">[26]DebtValidation!$A$2:$A$5</definedName>
    <definedName name="Debt_RefiTypes" localSheetId="7">[26]DebtValidation!$A$2:$A$5</definedName>
    <definedName name="Debt_RefiTypes">[27]DebtValidation!$A$2:$A$5</definedName>
    <definedName name="Debt_Show1_Amort" localSheetId="3">[26]DebtSupport!$C$11</definedName>
    <definedName name="Debt_Show1_Amort" localSheetId="7">[26]DebtSupport!$C$11</definedName>
    <definedName name="Debt_Show1_Amort">[27]DebtSupport!$C$11</definedName>
    <definedName name="Debt_Show1_Amount" localSheetId="3">[26]DebtSupport!$C$6</definedName>
    <definedName name="Debt_Show1_Amount" localSheetId="7">[26]DebtSupport!$C$6</definedName>
    <definedName name="Debt_Show1_Amount">[27]DebtSupport!$C$6</definedName>
    <definedName name="Debt_Show1_CapEx" localSheetId="3">[26]DebtSupport!$C$3</definedName>
    <definedName name="Debt_Show1_CapEx" localSheetId="7">[26]DebtSupport!$C$3</definedName>
    <definedName name="Debt_Show1_CapEx">[27]DebtSupport!$C$3</definedName>
    <definedName name="Debt_Show1_FundDate" localSheetId="3">[26]DebtSupport!$C$5</definedName>
    <definedName name="Debt_Show1_FundDate" localSheetId="7">[26]DebtSupport!$C$5</definedName>
    <definedName name="Debt_Show1_FundDate">[27]DebtSupport!$C$5</definedName>
    <definedName name="Debt_Show1_FundMethod" localSheetId="3">[26]DebtSupport!$C$4</definedName>
    <definedName name="Debt_Show1_FundMethod" localSheetId="7">[26]DebtSupport!$C$4</definedName>
    <definedName name="Debt_Show1_FundMethod">[27]DebtSupport!$C$4</definedName>
    <definedName name="Debt_Show1_FundPercent" localSheetId="3">[26]DebtSupport!$C$7</definedName>
    <definedName name="Debt_Show1_FundPercent" localSheetId="7">[26]DebtSupport!$C$7</definedName>
    <definedName name="Debt_Show1_FundPercent">[27]DebtSupport!$C$7</definedName>
    <definedName name="Debt_Show1_FundPoints" localSheetId="3">[26]DebtSupport!$C$8</definedName>
    <definedName name="Debt_Show1_FundPoints" localSheetId="7">[26]DebtSupport!$C$8</definedName>
    <definedName name="Debt_Show1_FundPoints">[27]DebtSupport!$C$8</definedName>
    <definedName name="Debt_Show1_Loan" localSheetId="3">[26]DebtSupport!$C$2</definedName>
    <definedName name="Debt_Show1_Loan" localSheetId="7">[26]DebtSupport!$C$2</definedName>
    <definedName name="Debt_Show1_Loan">[27]DebtSupport!$C$2</definedName>
    <definedName name="Debt_Show1_Rate" localSheetId="3">[26]DebtSupport!$C$9</definedName>
    <definedName name="Debt_Show1_Rate" localSheetId="7">[26]DebtSupport!$C$9</definedName>
    <definedName name="Debt_Show1_Rate">[27]DebtSupport!$C$9</definedName>
    <definedName name="Debt_Show1_Spread" localSheetId="3">[26]DebtSupport!$C$10</definedName>
    <definedName name="Debt_Show1_Spread" localSheetId="7">[26]DebtSupport!$C$10</definedName>
    <definedName name="Debt_Show1_Spread">[27]DebtSupport!$C$10</definedName>
    <definedName name="Debt_Show2_Amort" localSheetId="3">[26]DebtSupport!$D$11</definedName>
    <definedName name="Debt_Show2_Amort" localSheetId="7">[26]DebtSupport!$D$11</definedName>
    <definedName name="Debt_Show2_Amort">[27]DebtSupport!$D$11</definedName>
    <definedName name="Debt_Show2_Amount" localSheetId="3">[26]DebtSupport!$D$6</definedName>
    <definedName name="Debt_Show2_Amount" localSheetId="7">[26]DebtSupport!$D$6</definedName>
    <definedName name="Debt_Show2_Amount">[27]DebtSupport!$D$6</definedName>
    <definedName name="Debt_Show2_CapEx" localSheetId="3">[26]DebtSupport!$D$3</definedName>
    <definedName name="Debt_Show2_CapEx" localSheetId="7">[26]DebtSupport!$D$3</definedName>
    <definedName name="Debt_Show2_CapEx">[27]DebtSupport!$D$3</definedName>
    <definedName name="Debt_Show2_FundDate" localSheetId="3">[26]DebtSupport!$D$5</definedName>
    <definedName name="Debt_Show2_FundDate" localSheetId="7">[26]DebtSupport!$D$5</definedName>
    <definedName name="Debt_Show2_FundDate">[27]DebtSupport!$D$5</definedName>
    <definedName name="Debt_Show2_FundMethod" localSheetId="3">[26]DebtSupport!$D$4</definedName>
    <definedName name="Debt_Show2_FundMethod" localSheetId="7">[26]DebtSupport!$D$4</definedName>
    <definedName name="Debt_Show2_FundMethod">[27]DebtSupport!$D$4</definedName>
    <definedName name="Debt_Show2_FundPercent" localSheetId="3">[26]DebtSupport!$D$7</definedName>
    <definedName name="Debt_Show2_FundPercent" localSheetId="7">[26]DebtSupport!$D$7</definedName>
    <definedName name="Debt_Show2_FundPercent">[27]DebtSupport!$D$7</definedName>
    <definedName name="Debt_Show2_FundPoints" localSheetId="3">[26]DebtSupport!$D$8</definedName>
    <definedName name="Debt_Show2_FundPoints" localSheetId="7">[26]DebtSupport!$D$8</definedName>
    <definedName name="Debt_Show2_FundPoints">[27]DebtSupport!$D$8</definedName>
    <definedName name="Debt_Show2_Loan" localSheetId="3">[26]DebtSupport!$D$2</definedName>
    <definedName name="Debt_Show2_Loan" localSheetId="7">[26]DebtSupport!$D$2</definedName>
    <definedName name="Debt_Show2_Loan">[27]DebtSupport!$D$2</definedName>
    <definedName name="Debt_Show2_Rate" localSheetId="3">[26]DebtSupport!$D$9</definedName>
    <definedName name="Debt_Show2_Rate" localSheetId="7">[26]DebtSupport!$D$9</definedName>
    <definedName name="Debt_Show2_Rate">[27]DebtSupport!$D$9</definedName>
    <definedName name="Debt_Show2_Spread" localSheetId="3">[26]DebtSupport!$D$10</definedName>
    <definedName name="Debt_Show2_Spread" localSheetId="7">[26]DebtSupport!$D$10</definedName>
    <definedName name="Debt_Show2_Spread">[27]DebtSupport!$D$10</definedName>
    <definedName name="Debt_Show3_Amort" localSheetId="3">[26]DebtSupport!$E$11</definedName>
    <definedName name="Debt_Show3_Amort" localSheetId="7">[26]DebtSupport!$E$11</definedName>
    <definedName name="Debt_Show3_Amort">[27]DebtSupport!$E$11</definedName>
    <definedName name="Debt_Show3_Amount" localSheetId="3">[26]DebtSupport!$E$6</definedName>
    <definedName name="Debt_Show3_Amount" localSheetId="7">[26]DebtSupport!$E$6</definedName>
    <definedName name="Debt_Show3_Amount">[27]DebtSupport!$E$6</definedName>
    <definedName name="Debt_Show3_CapEx" localSheetId="3">[26]DebtSupport!$E$3</definedName>
    <definedName name="Debt_Show3_CapEx" localSheetId="7">[26]DebtSupport!$E$3</definedName>
    <definedName name="Debt_Show3_CapEx">[27]DebtSupport!$E$3</definedName>
    <definedName name="Debt_Show3_FundDate" localSheetId="3">[26]DebtSupport!$E$5</definedName>
    <definedName name="Debt_Show3_FundDate" localSheetId="7">[26]DebtSupport!$E$5</definedName>
    <definedName name="Debt_Show3_FundDate">[27]DebtSupport!$E$5</definedName>
    <definedName name="Debt_Show3_FundMethod" localSheetId="3">[26]DebtSupport!$E$4</definedName>
    <definedName name="Debt_Show3_FundMethod" localSheetId="7">[26]DebtSupport!$E$4</definedName>
    <definedName name="Debt_Show3_FundMethod">[27]DebtSupport!$E$4</definedName>
    <definedName name="Debt_Show3_FundPercent" localSheetId="3">[26]DebtSupport!$E$7</definedName>
    <definedName name="Debt_Show3_FundPercent" localSheetId="7">[26]DebtSupport!$E$7</definedName>
    <definedName name="Debt_Show3_FundPercent">[27]DebtSupport!$E$7</definedName>
    <definedName name="Debt_Show3_FundPoints" localSheetId="3">[26]DebtSupport!$E$8</definedName>
    <definedName name="Debt_Show3_FundPoints" localSheetId="7">[26]DebtSupport!$E$8</definedName>
    <definedName name="Debt_Show3_FundPoints">[27]DebtSupport!$E$8</definedName>
    <definedName name="Debt_Show3_Loan" localSheetId="3">[26]DebtSupport!$E$2</definedName>
    <definedName name="Debt_Show3_Loan" localSheetId="7">[26]DebtSupport!$E$2</definedName>
    <definedName name="Debt_Show3_Loan">[27]DebtSupport!$E$2</definedName>
    <definedName name="Debt_Show3_Rate" localSheetId="3">[26]DebtSupport!$E$9</definedName>
    <definedName name="Debt_Show3_Rate" localSheetId="7">[26]DebtSupport!$E$9</definedName>
    <definedName name="Debt_Show3_Rate">[27]DebtSupport!$E$9</definedName>
    <definedName name="Debt_Show3_Refi" localSheetId="3">[26]DebtSupport!$E$12</definedName>
    <definedName name="Debt_Show3_Refi" localSheetId="7">[26]DebtSupport!$E$12</definedName>
    <definedName name="Debt_Show3_Refi">[27]DebtSupport!$E$12</definedName>
    <definedName name="Debt_Show3_Refi1" localSheetId="3">[26]DebtSupport!$E$13</definedName>
    <definedName name="Debt_Show3_Refi1" localSheetId="7">[26]DebtSupport!$E$13</definedName>
    <definedName name="Debt_Show3_Refi1">[27]DebtSupport!$E$13</definedName>
    <definedName name="Debt_Show3_Refi2" localSheetId="3">[26]DebtSupport!$E$14</definedName>
    <definedName name="Debt_Show3_Refi2" localSheetId="7">[26]DebtSupport!$E$14</definedName>
    <definedName name="Debt_Show3_Refi2">[27]DebtSupport!$E$14</definedName>
    <definedName name="Debt_Show3_Spread" localSheetId="3">[26]DebtSupport!$E$10</definedName>
    <definedName name="Debt_Show3_Spread" localSheetId="7">[26]DebtSupport!$E$10</definedName>
    <definedName name="Debt_Show3_Spread">[27]DebtSupport!$E$10</definedName>
    <definedName name="Debt_SubordinationType2" localSheetId="3">[26]DebtValidation!$J$3</definedName>
    <definedName name="Debt_SubordinationType2" localSheetId="7">[26]DebtValidation!$J$3</definedName>
    <definedName name="Debt_SubordinationType2">[27]DebtValidation!$J$3</definedName>
    <definedName name="Debt_SubordinationTypes" localSheetId="3">[26]DebtValidation!$J$2:$J$3</definedName>
    <definedName name="Debt_SubordinationTypes" localSheetId="7">[26]DebtValidation!$J$2:$J$3</definedName>
    <definedName name="Debt_SubordinationTypes">[27]DebtValidation!$J$2:$J$3</definedName>
    <definedName name="Debt_Yes">[26]DebtValidation!$K$2</definedName>
    <definedName name="Debt_YesNo" localSheetId="3">[26]DebtValidation!$K$2:$K$3</definedName>
    <definedName name="Debt_YesNo" localSheetId="7">[26]DebtValidation!$K$2:$K$3</definedName>
    <definedName name="Debt_YesNo">[27]DebtValidation!$K$2:$K$3</definedName>
    <definedName name="defg" localSheetId="7">{"Financials",#N/A,FALSE,"Financials";"AVP",#N/A,FALSE,"AVP";"DCF",#N/A,FALSE,"DCF";"CSC",#N/A,FALSE,"CSC";"Deal_Comp",#N/A,FALSE,"DealComp"}</definedName>
    <definedName name="defg">{"Financials",#N/A,FALSE,"Financials";"AVP",#N/A,FALSE,"AVP";"DCF",#N/A,FALSE,"DCF";"CSC",#N/A,FALSE,"CSC";"Deal_Comp",#N/A,FALSE,"DealComp"}</definedName>
    <definedName name="del" localSheetId="3">{"Page1",#N/A,FALSE,"7979";"Page2",#N/A,FALSE,"7979";"Page3",#N/A,FALSE,"7979"}</definedName>
    <definedName name="del" localSheetId="11">{"Page1",#N/A,FALSE,"7979";"Page2",#N/A,FALSE,"7979";"Page3",#N/A,FALSE,"7979"}</definedName>
    <definedName name="del" localSheetId="7">{"Page1",#N/A,FALSE,"7979";"Page2",#N/A,FALSE,"7979";"Page3",#N/A,FALSE,"7979"}</definedName>
    <definedName name="del">{"Page1",#N/A,FALSE,"7979";"Page2",#N/A,FALSE,"7979";"Page3",#N/A,FALSE,"7979"}</definedName>
    <definedName name="DeleteRange">#REF!</definedName>
    <definedName name="DeleteTable">#REF!</definedName>
    <definedName name="DELME" localSheetId="3">{#N/A,#N/A,FALSE,"A";#N/A,#N/A,FALSE,"C"}</definedName>
    <definedName name="DELME" localSheetId="11">{#N/A,#N/A,FALSE,"A";#N/A,#N/A,FALSE,"C"}</definedName>
    <definedName name="DELME" localSheetId="7">{#N/A,#N/A,FALSE,"A";#N/A,#N/A,FALSE,"C"}</definedName>
    <definedName name="DELME">{#N/A,#N/A,FALSE,"A";#N/A,#N/A,FALSE,"C"}</definedName>
    <definedName name="DELME_condo" localSheetId="3">{#N/A,#N/A,FALSE,"A";#N/A,#N/A,FALSE,"C"}</definedName>
    <definedName name="DELME_condo" localSheetId="11">{#N/A,#N/A,FALSE,"A";#N/A,#N/A,FALSE,"C"}</definedName>
    <definedName name="DELME_condo" localSheetId="7">{#N/A,#N/A,FALSE,"A";#N/A,#N/A,FALSE,"C"}</definedName>
    <definedName name="DELME_condo">{#N/A,#N/A,FALSE,"A";#N/A,#N/A,FALSE,"C"}</definedName>
    <definedName name="DELME2" localSheetId="3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" localSheetId="1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" localSheetId="7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localSheetId="3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localSheetId="1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localSheetId="7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localSheetId="3">{#N/A,#N/A,FALSE,"Common Area Accrual";#N/A,#N/A,FALSE,"Unit One LaSalle";#N/A,#N/A,FALSE,"Unit One CW";#N/A,#N/A,FALSE,"Unit One LaSallle + C &amp; W";#N/A,#N/A,FALSE,"Consolidated Accrual"}</definedName>
    <definedName name="DELME3" localSheetId="11">{#N/A,#N/A,FALSE,"Common Area Accrual";#N/A,#N/A,FALSE,"Unit One LaSalle";#N/A,#N/A,FALSE,"Unit One CW";#N/A,#N/A,FALSE,"Unit One LaSallle + C &amp; W";#N/A,#N/A,FALSE,"Consolidated Accrual"}</definedName>
    <definedName name="DELME3" localSheetId="7">{#N/A,#N/A,FALSE,"Common Area Accrual";#N/A,#N/A,FALSE,"Unit One LaSalle";#N/A,#N/A,FALSE,"Unit One CW";#N/A,#N/A,FALSE,"Unit One LaSallle + C &amp; W";#N/A,#N/A,FALSE,"Consolidated Accrual"}</definedName>
    <definedName name="DELME3">{#N/A,#N/A,FALSE,"Common Area Accrual";#N/A,#N/A,FALSE,"Unit One LaSalle";#N/A,#N/A,FALSE,"Unit One CW";#N/A,#N/A,FALSE,"Unit One LaSallle + C &amp; W";#N/A,#N/A,FALSE,"Consolidated Accrual"}</definedName>
    <definedName name="DELME3_Condo" localSheetId="3">{#N/A,#N/A,FALSE,"Common Area Accrual";#N/A,#N/A,FALSE,"Unit One LaSalle";#N/A,#N/A,FALSE,"Unit One CW";#N/A,#N/A,FALSE,"Unit One LaSallle + C &amp; W";#N/A,#N/A,FALSE,"Consolidated Accrual"}</definedName>
    <definedName name="DELME3_Condo" localSheetId="11">{#N/A,#N/A,FALSE,"Common Area Accrual";#N/A,#N/A,FALSE,"Unit One LaSalle";#N/A,#N/A,FALSE,"Unit One CW";#N/A,#N/A,FALSE,"Unit One LaSallle + C &amp; W";#N/A,#N/A,FALSE,"Consolidated Accrual"}</definedName>
    <definedName name="DELME3_Condo" localSheetId="7">{#N/A,#N/A,FALSE,"Common Area Accrual";#N/A,#N/A,FALSE,"Unit One LaSalle";#N/A,#N/A,FALSE,"Unit One CW";#N/A,#N/A,FALSE,"Unit One LaSallle + C &amp; W";#N/A,#N/A,FALSE,"Consolidated Accrual"}</definedName>
    <definedName name="DELME3_Condo">{#N/A,#N/A,FALSE,"Common Area Accrual";#N/A,#N/A,FALSE,"Unit One LaSalle";#N/A,#N/A,FALSE,"Unit One CW";#N/A,#N/A,FALSE,"Unit One LaSallle + C &amp; W";#N/A,#N/A,FALSE,"Consolidated Accrual"}</definedName>
    <definedName name="DELME4" localSheetId="3">{#N/A,#N/A,FALSE,"399 Park Var";#N/A,#N/A,FALSE,"PK NOTES"}</definedName>
    <definedName name="DELME4" localSheetId="11">{#N/A,#N/A,FALSE,"399 Park Var";#N/A,#N/A,FALSE,"PK NOTES"}</definedName>
    <definedName name="DELME4" localSheetId="7">{#N/A,#N/A,FALSE,"399 Park Var";#N/A,#N/A,FALSE,"PK NOTES"}</definedName>
    <definedName name="DELME4">{#N/A,#N/A,FALSE,"399 Park Var";#N/A,#N/A,FALSE,"PK NOTES"}</definedName>
    <definedName name="DELME4_Condo" localSheetId="3">{#N/A,#N/A,FALSE,"399 Park Var";#N/A,#N/A,FALSE,"PK NOTES"}</definedName>
    <definedName name="DELME4_Condo" localSheetId="11">{#N/A,#N/A,FALSE,"399 Park Var";#N/A,#N/A,FALSE,"PK NOTES"}</definedName>
    <definedName name="DELME4_Condo" localSheetId="7">{#N/A,#N/A,FALSE,"399 Park Var";#N/A,#N/A,FALSE,"PK NOTES"}</definedName>
    <definedName name="DELME4_Condo">{#N/A,#N/A,FALSE,"399 Park Var";#N/A,#N/A,FALSE,"PK NOTES"}</definedName>
    <definedName name="DELME5" localSheetId="3">{#N/A,#N/A,FALSE,"Expense Detail ";#N/A,#N/A,FALSE,"Worksheet";#N/A,#N/A,FALSE,"Audit";#N/A,#N/A,FALSE,"Exclusions";#N/A,#N/A,FALSE,"Variance";#N/A,#N/A,FALSE,"Reconciliation"}</definedName>
    <definedName name="DELME5" localSheetId="11">{#N/A,#N/A,FALSE,"Expense Detail ";#N/A,#N/A,FALSE,"Worksheet";#N/A,#N/A,FALSE,"Audit";#N/A,#N/A,FALSE,"Exclusions";#N/A,#N/A,FALSE,"Variance";#N/A,#N/A,FALSE,"Reconciliation"}</definedName>
    <definedName name="DELME5" localSheetId="7">{#N/A,#N/A,FALSE,"Expense Detail ";#N/A,#N/A,FALSE,"Worksheet";#N/A,#N/A,FALSE,"Audit";#N/A,#N/A,FALSE,"Exclusions";#N/A,#N/A,FALSE,"Variance";#N/A,#N/A,FALSE,"Reconciliation"}</definedName>
    <definedName name="DELME5">{#N/A,#N/A,FALSE,"Expense Detail ";#N/A,#N/A,FALSE,"Worksheet";#N/A,#N/A,FALSE,"Audit";#N/A,#N/A,FALSE,"Exclusions";#N/A,#N/A,FALSE,"Variance";#N/A,#N/A,FALSE,"Reconciliation"}</definedName>
    <definedName name="DELME5_Condo" localSheetId="3">{#N/A,#N/A,FALSE,"Expense Detail ";#N/A,#N/A,FALSE,"Worksheet";#N/A,#N/A,FALSE,"Audit";#N/A,#N/A,FALSE,"Exclusions";#N/A,#N/A,FALSE,"Variance";#N/A,#N/A,FALSE,"Reconciliation"}</definedName>
    <definedName name="DELME5_Condo" localSheetId="11">{#N/A,#N/A,FALSE,"Expense Detail ";#N/A,#N/A,FALSE,"Worksheet";#N/A,#N/A,FALSE,"Audit";#N/A,#N/A,FALSE,"Exclusions";#N/A,#N/A,FALSE,"Variance";#N/A,#N/A,FALSE,"Reconciliation"}</definedName>
    <definedName name="DELME5_Condo" localSheetId="7">{#N/A,#N/A,FALSE,"Expense Detail ";#N/A,#N/A,FALSE,"Worksheet";#N/A,#N/A,FALSE,"Audit";#N/A,#N/A,FALSE,"Exclusions";#N/A,#N/A,FALSE,"Variance";#N/A,#N/A,FALSE,"Reconciliation"}</definedName>
    <definedName name="DELME5_Condo">{#N/A,#N/A,FALSE,"Expense Detail ";#N/A,#N/A,FALSE,"Worksheet";#N/A,#N/A,FALSE,"Audit";#N/A,#N/A,FALSE,"Exclusions";#N/A,#N/A,FALSE,"Variance";#N/A,#N/A,FALSE,"Reconciliation"}</definedName>
    <definedName name="DELME7" localSheetId="3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" localSheetId="1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" localSheetId="7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localSheetId="3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localSheetId="1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localSheetId="7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localSheetId="3">{"ACCOUNTING COPY",#N/A,FALSE,"SCHEDULE A";"FINANCE COPY",#N/A,FALSE,"SCHEDULE A";"P.L. COPY",#N/A,FALSE,"SCHEDULE A"}</definedName>
    <definedName name="delta" localSheetId="11">{"ACCOUNTING COPY",#N/A,FALSE,"SCHEDULE A";"FINANCE COPY",#N/A,FALSE,"SCHEDULE A";"P.L. COPY",#N/A,FALSE,"SCHEDULE A"}</definedName>
    <definedName name="delta" localSheetId="7">{"ACCOUNTING COPY",#N/A,FALSE,"SCHEDULE A";"FINANCE COPY",#N/A,FALSE,"SCHEDULE A";"P.L. COPY",#N/A,FALSE,"SCHEDULE A"}</definedName>
    <definedName name="delta">{"ACCOUNTING COPY",#N/A,FALSE,"SCHEDULE A";"FINANCE COPY",#N/A,FALSE,"SCHEDULE A";"P.L. COPY",#N/A,FALSE,"SCHEDULE A"}</definedName>
    <definedName name="dev">'Soft Cost Detail'!#REF!</definedName>
    <definedName name="dfasfdsa" localSheetId="3">{#N/A,#N/A,TRUE,"10 Yr Hold";#N/A,#N/A,TRUE,"7 Yr Hold";#N/A,#N/A,TRUE,"5 Yr Hold";#N/A,#N/A,TRUE,"3 Yr Hold"}</definedName>
    <definedName name="dfasfdsa" localSheetId="11">{#N/A,#N/A,TRUE,"10 Yr Hold";#N/A,#N/A,TRUE,"7 Yr Hold";#N/A,#N/A,TRUE,"5 Yr Hold";#N/A,#N/A,TRUE,"3 Yr Hold"}</definedName>
    <definedName name="dfasfdsa" localSheetId="7">{#N/A,#N/A,TRUE,"10 Yr Hold";#N/A,#N/A,TRUE,"7 Yr Hold";#N/A,#N/A,TRUE,"5 Yr Hold";#N/A,#N/A,TRUE,"3 Yr Hold"}</definedName>
    <definedName name="dfasfdsa">{#N/A,#N/A,TRUE,"10 Yr Hold";#N/A,#N/A,TRUE,"7 Yr Hold";#N/A,#N/A,TRUE,"5 Yr Hold";#N/A,#N/A,TRUE,"3 Yr Hold"}</definedName>
    <definedName name="dfd" localSheetId="3">{"CSheet",#N/A,FALSE,"C";"SmCap",#N/A,FALSE,"VAL1";"GulfCoast",#N/A,FALSE,"VAL1";"nav",#N/A,FALSE,"NAV";"Summary",#N/A,FALSE,"NAV"}</definedName>
    <definedName name="dfd" localSheetId="11">{"CSheet",#N/A,FALSE,"C";"SmCap",#N/A,FALSE,"VAL1";"GulfCoast",#N/A,FALSE,"VAL1";"nav",#N/A,FALSE,"NAV";"Summary",#N/A,FALSE,"NAV"}</definedName>
    <definedName name="dfd" localSheetId="7">{"CSheet",#N/A,FALSE,"C";"SmCap",#N/A,FALSE,"VAL1";"GulfCoast",#N/A,FALSE,"VAL1";"nav",#N/A,FALSE,"NAV";"Summary",#N/A,FALSE,"NAV"}</definedName>
    <definedName name="dfd">{"CSheet",#N/A,FALSE,"C";"SmCap",#N/A,FALSE,"VAL1";"GulfCoast",#N/A,FALSE,"VAL1";"nav",#N/A,FALSE,"NAV";"Summary",#N/A,FALSE,"NAV"}</definedName>
    <definedName name="dfere" localSheetId="3">{"ReportTop",#N/A,FALSE,"report top"}</definedName>
    <definedName name="dfere" localSheetId="11">{"ReportTop",#N/A,FALSE,"report top"}</definedName>
    <definedName name="dfere" localSheetId="7">{"ReportTop",#N/A,FALSE,"report top"}</definedName>
    <definedName name="dfere">{"ReportTop",#N/A,FALSE,"report top"}</definedName>
    <definedName name="dff" localSheetId="3">{"sheet a",#N/A,FALSE,"A";"2 9 casflow",#N/A,FALSE,"B"}</definedName>
    <definedName name="dff" localSheetId="11">{"sheet a",#N/A,FALSE,"A";"2 9 casflow",#N/A,FALSE,"B"}</definedName>
    <definedName name="dff" localSheetId="7">{"sheet a",#N/A,FALSE,"A";"2 9 casflow",#N/A,FALSE,"B"}</definedName>
    <definedName name="dff">{"sheet a",#N/A,FALSE,"A";"2 9 casflow",#N/A,FALSE,"B"}</definedName>
    <definedName name="dfgg" localSheetId="3">{"sheet a",#N/A,FALSE,"A";"sheet b 1",#N/A,FALSE,"B";"sheet b 2",#N/A,FALSE,"B"}</definedName>
    <definedName name="dfgg" localSheetId="11">{"sheet a",#N/A,FALSE,"A";"sheet b 1",#N/A,FALSE,"B";"sheet b 2",#N/A,FALSE,"B"}</definedName>
    <definedName name="dfgg" localSheetId="7">{"sheet a",#N/A,FALSE,"A";"sheet b 1",#N/A,FALSE,"B";"sheet b 2",#N/A,FALSE,"B"}</definedName>
    <definedName name="dfgg">{"sheet a",#N/A,FALSE,"A";"sheet b 1",#N/A,FALSE,"B";"sheet b 2",#N/A,FALSE,"B"}</definedName>
    <definedName name="dfhdfh" localSheetId="3">{"Construction Costs",#N/A,FALSE,"Total Costs"}</definedName>
    <definedName name="dfhdfh" localSheetId="11">{"Construction Costs",#N/A,FALSE,"Total Costs"}</definedName>
    <definedName name="dfhdfh" localSheetId="7">{"Construction Costs",#N/A,FALSE,"Total Costs"}</definedName>
    <definedName name="dfhdfh">{"Construction Costs",#N/A,FALSE,"Total Costs"}</definedName>
    <definedName name="dfhdh" localSheetId="3">{#N/A,#N/A,FALSE,"COVER SHEET";#N/A,#N/A,FALSE,"SECT 1 - SUMM";#N/A,#N/A,FALSE,"SECT 1 - LND PLAN";#N/A,#N/A,FALSE,"SECT 2 - COMBINED QTRLY PROJ CF";#N/A,#N/A,FALSE,"SECT 2 - KUKIO CF";#N/A,#N/A,FALSE,"SECT 2 - MANINI CF";#N/A,#N/A,FALSE,"SECT 5a - CLUB ASSUMPTIONS";#N/A,#N/A,FALSE,"SECT 5 - QTRLY CLUB OPS"}</definedName>
    <definedName name="dfhdh" localSheetId="11">{#N/A,#N/A,FALSE,"COVER SHEET";#N/A,#N/A,FALSE,"SECT 1 - SUMM";#N/A,#N/A,FALSE,"SECT 1 - LND PLAN";#N/A,#N/A,FALSE,"SECT 2 - COMBINED QTRLY PROJ CF";#N/A,#N/A,FALSE,"SECT 2 - KUKIO CF";#N/A,#N/A,FALSE,"SECT 2 - MANINI CF";#N/A,#N/A,FALSE,"SECT 5a - CLUB ASSUMPTIONS";#N/A,#N/A,FALSE,"SECT 5 - QTRLY CLUB OPS"}</definedName>
    <definedName name="dfhdh" localSheetId="7">{#N/A,#N/A,FALSE,"COVER SHEET";#N/A,#N/A,FALSE,"SECT 1 - SUMM";#N/A,#N/A,FALSE,"SECT 1 - LND PLAN";#N/A,#N/A,FALSE,"SECT 2 - COMBINED QTRLY PROJ CF";#N/A,#N/A,FALSE,"SECT 2 - KUKIO CF";#N/A,#N/A,FALSE,"SECT 2 - MANINI CF";#N/A,#N/A,FALSE,"SECT 5a - CLUB ASSUMPTIONS";#N/A,#N/A,FALSE,"SECT 5 - QTRLY CLUB OPS"}</definedName>
    <definedName name="dfhdh">{#N/A,#N/A,FALSE,"COVER SHEET";#N/A,#N/A,FALSE,"SECT 1 - SUMM";#N/A,#N/A,FALSE,"SECT 1 - LND PLAN";#N/A,#N/A,FALSE,"SECT 2 - COMBINED QTRLY PROJ CF";#N/A,#N/A,FALSE,"SECT 2 - KUKIO CF";#N/A,#N/A,FALSE,"SECT 2 - MANINI CF";#N/A,#N/A,FALSE,"SECT 5a - CLUB ASSUMPTIONS";#N/A,#N/A,FALSE,"SECT 5 - QTRLY CLUB OPS"}</definedName>
    <definedName name="dfsafd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1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1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1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h" localSheetId="3">{#N/A,#N/A,TRUE,"Krycí list"}</definedName>
    <definedName name="dh" localSheetId="11">{#N/A,#N/A,TRUE,"Krycí list"}</definedName>
    <definedName name="dh" localSheetId="7">{#N/A,#N/A,TRUE,"Krycí list"}</definedName>
    <definedName name="dh">{#N/A,#N/A,TRUE,"Krycí list"}</definedName>
    <definedName name="DHG" localSheetId="3">{"cap_structure",#N/A,FALSE,"Graph-Mkt Cap";"price",#N/A,FALSE,"Graph-Price";"ebit",#N/A,FALSE,"Graph-EBITDA";"ebitda",#N/A,FALSE,"Graph-EBITDA"}</definedName>
    <definedName name="DHG" localSheetId="11">{"cap_structure",#N/A,FALSE,"Graph-Mkt Cap";"price",#N/A,FALSE,"Graph-Price";"ebit",#N/A,FALSE,"Graph-EBITDA";"ebitda",#N/A,FALSE,"Graph-EBITDA"}</definedName>
    <definedName name="DHG" localSheetId="7">{"cap_structure",#N/A,FALSE,"Graph-Mkt Cap";"price",#N/A,FALSE,"Graph-Price";"ebit",#N/A,FALSE,"Graph-EBITDA";"ebitda",#N/A,FALSE,"Graph-EBITDA"}</definedName>
    <definedName name="DHG">{"cap_structure",#N/A,FALSE,"Graph-Mkt Cap";"price",#N/A,FALSE,"Graph-Price";"ebit",#N/A,FALSE,"Graph-EBITDA";"ebitda",#N/A,FALSE,"Graph-EBITDA"}</definedName>
    <definedName name="dhh" localSheetId="3">{#N/A,#N/A,TRUE,"Krycí list"}</definedName>
    <definedName name="dhh" localSheetId="11">{#N/A,#N/A,TRUE,"Krycí list"}</definedName>
    <definedName name="dhh" localSheetId="7">{#N/A,#N/A,TRUE,"Krycí list"}</definedName>
    <definedName name="dhh">{#N/A,#N/A,TRUE,"Krycí list"}</definedName>
    <definedName name="dhhh" localSheetId="3">{#N/A,#N/A,TRUE,"Krycí list"}</definedName>
    <definedName name="dhhh" localSheetId="11">{#N/A,#N/A,TRUE,"Krycí list"}</definedName>
    <definedName name="dhhh" localSheetId="7">{#N/A,#N/A,TRUE,"Krycí list"}</definedName>
    <definedName name="dhhh">{#N/A,#N/A,TRUE,"Krycí list"}</definedName>
    <definedName name="Discrepancy" localSheetId="7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iscrepancy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ispositionPrice">'[24]Disposition Proceeds'!$N$35</definedName>
    <definedName name="DME_Dirty">"False"</definedName>
    <definedName name="DME_LocalFile">"True"</definedName>
    <definedName name="DME_ODMALinksCount">"1"</definedName>
    <definedName name="dog" localSheetId="3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localSheetId="1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dog" localSheetId="7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dsa" localSheetId="3">{#N/A,#N/A,FALSE,"Chart 2 by Prop Type"}</definedName>
    <definedName name="dsa" localSheetId="11">{#N/A,#N/A,FALSE,"Chart 2 by Prop Type"}</definedName>
    <definedName name="dsa" localSheetId="7">{#N/A,#N/A,FALSE,"Chart 2 by Prop Type"}</definedName>
    <definedName name="dsa">{#N/A,#N/A,FALSE,"Chart 2 by Prop Type"}</definedName>
    <definedName name="dsaf" localSheetId="3">{#N/A,#N/A,FALSE,"ExecSum";#N/A,#N/A,FALSE,"total summary";#N/A,#N/A,FALSE,"Budget";#N/A,#N/A,FALSE,"CashFlow"}</definedName>
    <definedName name="dsaf" localSheetId="11">{#N/A,#N/A,FALSE,"ExecSum";#N/A,#N/A,FALSE,"total summary";#N/A,#N/A,FALSE,"Budget";#N/A,#N/A,FALSE,"CashFlow"}</definedName>
    <definedName name="dsaf" localSheetId="7">{#N/A,#N/A,FALSE,"ExecSum";#N/A,#N/A,FALSE,"total summary";#N/A,#N/A,FALSE,"Budget";#N/A,#N/A,FALSE,"CashFlow"}</definedName>
    <definedName name="dsaf">{#N/A,#N/A,FALSE,"ExecSum";#N/A,#N/A,FALSE,"total summary";#N/A,#N/A,FALSE,"Budget";#N/A,#N/A,FALSE,"CashFlow"}</definedName>
    <definedName name="dsaf1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fgdsfg" localSheetId="3">#REF!</definedName>
    <definedName name="dsfgdsfg" localSheetId="7">#REF!</definedName>
    <definedName name="dsfgdsfg">#REF!</definedName>
    <definedName name="dsfsd" localSheetId="3">{"Total",#N/A,FALSE,"Six Fields";"PDP",#N/A,FALSE,"Six Fields";"PNP",#N/A,FALSE,"Six Fields";"PUD",#N/A,FALSE,"Six Fields";"Prob",#N/A,FALSE,"Six Fields"}</definedName>
    <definedName name="dsfsd" localSheetId="11">{"Total",#N/A,FALSE,"Six Fields";"PDP",#N/A,FALSE,"Six Fields";"PNP",#N/A,FALSE,"Six Fields";"PUD",#N/A,FALSE,"Six Fields";"Prob",#N/A,FALSE,"Six Fields"}</definedName>
    <definedName name="dsfsd" localSheetId="7">{"Total",#N/A,FALSE,"Six Fields";"PDP",#N/A,FALSE,"Six Fields";"PNP",#N/A,FALSE,"Six Fields";"PUD",#N/A,FALSE,"Six Fields";"Prob",#N/A,FALSE,"Six Fields"}</definedName>
    <definedName name="dsfsd">{"Total",#N/A,FALSE,"Six Fields";"PDP",#N/A,FALSE,"Six Fields";"PNP",#N/A,FALSE,"Six Fields";"PUD",#N/A,FALSE,"Six Fields";"Prob",#N/A,FALSE,"Six Fields"}</definedName>
    <definedName name="dsgh" localSheetId="3">{#N/A,#N/A,TRUE,"Krycí list"}</definedName>
    <definedName name="dsgh" localSheetId="11">{#N/A,#N/A,TRUE,"Krycí list"}</definedName>
    <definedName name="dsgh" localSheetId="7">{#N/A,#N/A,TRUE,"Krycí list"}</definedName>
    <definedName name="dsgh">{#N/A,#N/A,TRUE,"Krycí list"}</definedName>
    <definedName name="dsghh" localSheetId="3">{#N/A,#N/A,TRUE,"Krycí list"}</definedName>
    <definedName name="dsghh" localSheetId="11">{#N/A,#N/A,TRUE,"Krycí list"}</definedName>
    <definedName name="dsghh" localSheetId="7">{#N/A,#N/A,TRUE,"Krycí list"}</definedName>
    <definedName name="dsghh">{#N/A,#N/A,TRUE,"Krycí list"}</definedName>
    <definedName name="DSS" localSheetId="3">{"print STAY opening assumptions",#N/A,FALSE,"STAY Openings";"print STAY openings",#N/A,FALSE,"STAY Openings"}</definedName>
    <definedName name="DSS" localSheetId="11">{"print STAY opening assumptions",#N/A,FALSE,"STAY Openings";"print STAY openings",#N/A,FALSE,"STAY Openings"}</definedName>
    <definedName name="DSS" localSheetId="7">{"print STAY opening assumptions",#N/A,FALSE,"STAY Openings";"print STAY openings",#N/A,FALSE,"STAY Openings"}</definedName>
    <definedName name="DSS">{"print STAY opening assumptions",#N/A,FALSE,"STAY Openings";"print STAY openings",#N/A,FALSE,"STAY Openings"}</definedName>
    <definedName name="dsss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w" localSheetId="3">#REF!</definedName>
    <definedName name="dw" localSheetId="7">#REF!</definedName>
    <definedName name="dw">#REF!</definedName>
    <definedName name="e" localSheetId="3">#REF!</definedName>
    <definedName name="e" localSheetId="7">#REF!</definedName>
    <definedName name="e">#REF!</definedName>
    <definedName name="EagleLogo">"Picture 1"</definedName>
    <definedName name="EBIT_Margin_Adjusted_Data" localSheetId="3">OFFSET(#REF!,0,0,COUNTA(#REF!),1)</definedName>
    <definedName name="EBIT_Margin_Adjusted_Data" localSheetId="7">OFFSET(#REF!,0,0,COUNTA(#REF!),1)</definedName>
    <definedName name="EBIT_Margin_Adjusted_Data">OFFSET(#REF!,0,0,COUNTA(#REF!),1)</definedName>
    <definedName name="EBIT_Margin_Data" localSheetId="3">OFFSET(#REF!,0,0,COUNTA(#REF!)-1,1)</definedName>
    <definedName name="EBIT_Margin_Data">OFFSET(#REF!,0,0,COUNTA(#REF!)-1,1)</definedName>
    <definedName name="EBIT_Margin_Dummy_Data" localSheetId="3">OFFSET(#REF!,0,0,COUNTA(#REF!)-1,1)</definedName>
    <definedName name="EBIT_Margin_Dummy_Data">OFFSET(#REF!,0,0,COUNTA(#REF!)-1,1)</definedName>
    <definedName name="EBIT_Margin_X_Values" localSheetId="3">OFFSET(#REF!,0,0,COUNTA(#REF!)-1,1)</definedName>
    <definedName name="EBIT_Margin_X_Values">OFFSET(#REF!,0,0,COUNTA(#REF!)-1,1)</definedName>
    <definedName name="edd" localSheetId="3">{"rtn",#N/A,FALSE,"RTN";"tables",#N/A,FALSE,"RTN";"cf",#N/A,FALSE,"CF";"stats",#N/A,FALSE,"Stats";"prop",#N/A,FALSE,"Prop"}</definedName>
    <definedName name="edd" localSheetId="11">{"rtn",#N/A,FALSE,"RTN";"tables",#N/A,FALSE,"RTN";"cf",#N/A,FALSE,"CF";"stats",#N/A,FALSE,"Stats";"prop",#N/A,FALSE,"Prop"}</definedName>
    <definedName name="edd" localSheetId="7">{"rtn",#N/A,FALSE,"RTN";"tables",#N/A,FALSE,"RTN";"cf",#N/A,FALSE,"CF";"stats",#N/A,FALSE,"Stats";"prop",#N/A,FALSE,"Prop"}</definedName>
    <definedName name="edd">{"rtn",#N/A,FALSE,"RTN";"tables",#N/A,FALSE,"RTN";"cf",#N/A,FALSE,"CF";"stats",#N/A,FALSE,"Stats";"prop",#N/A,FALSE,"Prop"}</definedName>
    <definedName name="ee" localSheetId="3">#REF!</definedName>
    <definedName name="ee" localSheetId="11">{#N/A,#N/A,FALSE,"OperatingAssumptions"}</definedName>
    <definedName name="ee" localSheetId="7">#REF!</definedName>
    <definedName name="ee">{#N/A,#N/A,FALSE,"OperatingAssumptions"}</definedName>
    <definedName name="eee" localSheetId="3">{"data",#N/A,FALSE,"INPUT"}</definedName>
    <definedName name="eee" localSheetId="11">{#N/A,#N/A,FALSE,"OperatingAssumptions"}</definedName>
    <definedName name="eee" localSheetId="7">{"data",#N/A,FALSE,"INPUT"}</definedName>
    <definedName name="eee">{#N/A,#N/A,FALSE,"OperatingAssumptions"}</definedName>
    <definedName name="eeee" localSheetId="3">{"Data Input",#N/A,TRUE,"Data Input";"10-Yr Cash Flow",#N/A,TRUE,"Cash Flow";"10-Yr Value",#N/A,TRUE,"Value "}</definedName>
    <definedName name="eeee" localSheetId="11">{"Data Input",#N/A,TRUE,"Data Input";"10-Yr Cash Flow",#N/A,TRUE,"Cash Flow";"10-Yr Value",#N/A,TRUE,"Value "}</definedName>
    <definedName name="eeee" localSheetId="7">{"Data Input",#N/A,TRUE,"Data Input";"10-Yr Cash Flow",#N/A,TRUE,"Cash Flow";"10-Yr Value",#N/A,TRUE,"Value "}</definedName>
    <definedName name="eeee">{"Data Input",#N/A,TRUE,"Data Input";"10-Yr Cash Flow",#N/A,TRUE,"Cash Flow";"10-Yr Value",#N/A,TRUE,"Value "}</definedName>
    <definedName name="eeeee" localSheetId="3">{#N/A,#N/A,FALSE,"CAPREIT"}</definedName>
    <definedName name="eeeee" localSheetId="11">{#N/A,#N/A,FALSE,"CAPREIT"}</definedName>
    <definedName name="eeeee" localSheetId="7">{#N/A,#N/A,FALSE,"CAPREIT"}</definedName>
    <definedName name="eeeee">{#N/A,#N/A,FALSE,"CAPREIT"}</definedName>
    <definedName name="eeeeee" localSheetId="3">#REF!</definedName>
    <definedName name="eeeeee" localSheetId="7">#REF!</definedName>
    <definedName name="eeeeee">#REF!</definedName>
    <definedName name="eeeeeeee" localSheetId="3">#REF!</definedName>
    <definedName name="eeeeeeee" localSheetId="7">#REF!</definedName>
    <definedName name="eeeeeeee">#REF!</definedName>
    <definedName name="eer" localSheetId="3">{"Construction_Short",#N/A,FALSE,"Construction"}</definedName>
    <definedName name="eer" localSheetId="11">{"Construction_Short",#N/A,FALSE,"Construction"}</definedName>
    <definedName name="eer" localSheetId="7">{"Construction_Short",#N/A,FALSE,"Construction"}</definedName>
    <definedName name="eer">{"Construction_Short",#N/A,FALSE,"Construction"}</definedName>
    <definedName name="egfh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llen" localSheetId="3">{#N/A,#N/A,FALSE,"WATCHDSC";#N/A,#N/A,FALSE,"2LOSSMOD";#N/A,#N/A,FALSE,"2LOSS";#N/A,#N/A,FALSE,"DSC";#N/A,#N/A,FALSE,"OPERAT";#N/A,#N/A,FALSE,"ADJUST";#N/A,#N/A,FALSE,"LEASE EXPIRE"}</definedName>
    <definedName name="ellen" localSheetId="11">{#N/A,#N/A,FALSE,"WATCHDSC";#N/A,#N/A,FALSE,"2LOSSMOD";#N/A,#N/A,FALSE,"2LOSS";#N/A,#N/A,FALSE,"DSC";#N/A,#N/A,FALSE,"OPERAT";#N/A,#N/A,FALSE,"ADJUST";#N/A,#N/A,FALSE,"LEASE EXPIRE"}</definedName>
    <definedName name="ellen" localSheetId="7">{#N/A,#N/A,FALSE,"WATCHDSC";#N/A,#N/A,FALSE,"2LOSSMOD";#N/A,#N/A,FALSE,"2LOSS";#N/A,#N/A,FALSE,"DSC";#N/A,#N/A,FALSE,"OPERAT";#N/A,#N/A,FALSE,"ADJUST";#N/A,#N/A,FALSE,"LEASE EXPIRE"}</definedName>
    <definedName name="ellen">{#N/A,#N/A,FALSE,"WATCHDSC";#N/A,#N/A,FALSE,"2LOSSMOD";#N/A,#N/A,FALSE,"2LOSS";#N/A,#N/A,FALSE,"DSC";#N/A,#N/A,FALSE,"OPERAT";#N/A,#N/A,FALSE,"ADJUST";#N/A,#N/A,FALSE,"LEASE EXPIRE"}</definedName>
    <definedName name="ENGEL" localSheetId="3">#REF!</definedName>
    <definedName name="ENGEL" localSheetId="7">#REF!</definedName>
    <definedName name="ENGEL">#REF!</definedName>
    <definedName name="ENTRIES" localSheetId="3">#REF!</definedName>
    <definedName name="ENTRIES" localSheetId="7">#REF!</definedName>
    <definedName name="ENTRIES">#REF!</definedName>
    <definedName name="Entries2" localSheetId="3">#REF!</definedName>
    <definedName name="Entries2" localSheetId="7">#REF!</definedName>
    <definedName name="Entries2">#REF!</definedName>
    <definedName name="ep" localSheetId="3">#REF!</definedName>
    <definedName name="ep">#REF!</definedName>
    <definedName name="er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asdf" localSheetId="3">{"Assump",#N/A,TRUE,"Proforma";"first",#N/A,TRUE,"Proforma";"second",#N/A,TRUE,"Proforma";"lease1",#N/A,TRUE,"Proforma";"lease2",#N/A,TRUE,"Proforma"}</definedName>
    <definedName name="erasdf" localSheetId="11">{"Assump",#N/A,TRUE,"Proforma";"first",#N/A,TRUE,"Proforma";"second",#N/A,TRUE,"Proforma";"lease1",#N/A,TRUE,"Proforma";"lease2",#N/A,TRUE,"Proforma"}</definedName>
    <definedName name="erasdf" localSheetId="7">{"Assump",#N/A,TRUE,"Proforma";"first",#N/A,TRUE,"Proforma";"second",#N/A,TRUE,"Proforma";"lease1",#N/A,TRUE,"Proforma";"lease2",#N/A,TRUE,"Proforma"}</definedName>
    <definedName name="erasdf">{"Assump",#N/A,TRUE,"Proforma";"first",#N/A,TRUE,"Proforma";"second",#N/A,TRUE,"Proforma";"lease1",#N/A,TRUE,"Proforma";"lease2",#N/A,TRUE,"Proforma"}</definedName>
    <definedName name="ere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r" localSheetId="3">{"Total",#N/A,FALSE,"Six Fields";"PDP",#N/A,FALSE,"Six Fields";"PNP",#N/A,FALSE,"Six Fields";"PUD",#N/A,FALSE,"Six Fields";"Prob",#N/A,FALSE,"Six Fields"}</definedName>
    <definedName name="erer" localSheetId="11">{"Total",#N/A,FALSE,"Six Fields";"PDP",#N/A,FALSE,"Six Fields";"PNP",#N/A,FALSE,"Six Fields";"PUD",#N/A,FALSE,"Six Fields";"Prob",#N/A,FALSE,"Six Fields"}</definedName>
    <definedName name="erer" localSheetId="7">{"Total",#N/A,FALSE,"Six Fields";"PDP",#N/A,FALSE,"Six Fields";"PNP",#N/A,FALSE,"Six Fields";"PUD",#N/A,FALSE,"Six Fields";"Prob",#N/A,FALSE,"Six Fields"}</definedName>
    <definedName name="erer">{"Total",#N/A,FALSE,"Six Fields";"PDP",#N/A,FALSE,"Six Fields";"PNP",#N/A,FALSE,"Six Fields";"PUD",#N/A,FALSE,"Six Fields";"Prob",#N/A,FALSE,"Six Fields"}</definedName>
    <definedName name="eret" localSheetId="3">{"sheet a",#N/A,FALSE,"A";"2 9 casflow",#N/A,FALSE,"B"}</definedName>
    <definedName name="eret" localSheetId="11">{"sheet a",#N/A,FALSE,"A";"2 9 casflow",#N/A,FALSE,"B"}</definedName>
    <definedName name="eret" localSheetId="7">{"sheet a",#N/A,FALSE,"A";"2 9 casflow",#N/A,FALSE,"B"}</definedName>
    <definedName name="eret">{"sheet a",#N/A,FALSE,"A";"2 9 casflow",#N/A,FALSE,"B"}</definedName>
    <definedName name="erg" localSheetId="3">{0,0,"",0;0,0,0,0;0,0,0,0;0,0,0,0;0,0,0,0}</definedName>
    <definedName name="erg" localSheetId="11">{0,0,"",0;0,0,0,0;0,0,0,0;0,0,0,0;0,0,0,0}</definedName>
    <definedName name="erg" localSheetId="7">{0,0,"",0;0,0,0,0;0,0,0,0;0,0,0,0;0,0,0,0}</definedName>
    <definedName name="erg">{0,0,"",0;0,0,0,0;0,0,0,0;0,0,0,0;0,0,0,0}</definedName>
    <definedName name="erghr" localSheetId="3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localSheetId="1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localSheetId="7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t5t6" localSheetId="3">{"Detail Project Cash Flow",#N/A,TRUE,"Cash Flow Grid";"Financing Calculation",#N/A,TRUE,"Cash Flow Grid"}</definedName>
    <definedName name="ert5t6" localSheetId="11">{"Detail Project Cash Flow",#N/A,TRUE,"Cash Flow Grid";"Financing Calculation",#N/A,TRUE,"Cash Flow Grid"}</definedName>
    <definedName name="ert5t6" localSheetId="7">{"Detail Project Cash Flow",#N/A,TRUE,"Cash Flow Grid";"Financing Calculation",#N/A,TRUE,"Cash Flow Grid"}</definedName>
    <definedName name="ert5t6">{"Detail Project Cash Flow",#N/A,TRUE,"Cash Flow Grid";"Financing Calculation",#N/A,TRUE,"Cash Flow Grid"}</definedName>
    <definedName name="erw" localSheetId="3">{"Detail Project Cash Flow",#N/A,TRUE,"Cash Flow Grid";"Financing Calculation",#N/A,TRUE,"Cash Flow Grid"}</definedName>
    <definedName name="erw" localSheetId="11">{"Detail Project Cash Flow",#N/A,TRUE,"Cash Flow Grid";"Financing Calculation",#N/A,TRUE,"Cash Flow Grid"}</definedName>
    <definedName name="erw" localSheetId="7">{"Detail Project Cash Flow",#N/A,TRUE,"Cash Flow Grid";"Financing Calculation",#N/A,TRUE,"Cash Flow Grid"}</definedName>
    <definedName name="erw">{"Detail Project Cash Flow",#N/A,TRUE,"Cash Flow Grid";"Financing Calculation",#N/A,TRUE,"Cash Flow Grid"}</definedName>
    <definedName name="erwtwert" localSheetId="3">#REF!</definedName>
    <definedName name="erwtwert" localSheetId="7">#REF!</definedName>
    <definedName name="erwtwert">#REF!</definedName>
    <definedName name="eryumds" localSheetId="3">{"qtrl1",#N/A,TRUE,"Annual Summary";"qtrl2",#N/A,TRUE,"Annual Summary";"qtrl3",#N/A,TRUE,"Annual Summary";"qtrl4",#N/A,TRUE,"QTLY Summary";"qtrl5",#N/A,TRUE,"QTLY Summary";"qtrl6",#N/A,TRUE,"QTLY Summary"}</definedName>
    <definedName name="eryumds" localSheetId="11">{"qtrl1",#N/A,TRUE,"Annual Summary";"qtrl2",#N/A,TRUE,"Annual Summary";"qtrl3",#N/A,TRUE,"Annual Summary";"qtrl4",#N/A,TRUE,"QTLY Summary";"qtrl5",#N/A,TRUE,"QTLY Summary";"qtrl6",#N/A,TRUE,"QTLY Summary"}</definedName>
    <definedName name="eryumds" localSheetId="7">{"qtrl1",#N/A,TRUE,"Annual Summary";"qtrl2",#N/A,TRUE,"Annual Summary";"qtrl3",#N/A,TRUE,"Annual Summary";"qtrl4",#N/A,TRUE,"QTLY Summary";"qtrl5",#N/A,TRUE,"QTLY Summary";"qtrl6",#N/A,TRUE,"QTLY Summary"}</definedName>
    <definedName name="eryumds">{"qtrl1",#N/A,TRUE,"Annual Summary";"qtrl2",#N/A,TRUE,"Annual Summary";"qtrl3",#N/A,TRUE,"Annual Summary";"qtrl4",#N/A,TRUE,"QTLY Summary";"qtrl5",#N/A,TRUE,"QTLY Summary";"qtrl6",#N/A,TRUE,"QTLY Summary"}</definedName>
    <definedName name="etert" localSheetId="3">{"sheet a",#N/A,FALSE,"A";"sheet b 1",#N/A,FALSE,"B";"sheet b 2",#N/A,FALSE,"B"}</definedName>
    <definedName name="etert" localSheetId="11">{"sheet a",#N/A,FALSE,"A";"sheet b 1",#N/A,FALSE,"B";"sheet b 2",#N/A,FALSE,"B"}</definedName>
    <definedName name="etert" localSheetId="7">{"sheet a",#N/A,FALSE,"A";"sheet b 1",#N/A,FALSE,"B";"sheet b 2",#N/A,FALSE,"B"}</definedName>
    <definedName name="etert">{"sheet a",#N/A,FALSE,"A";"sheet b 1",#N/A,FALSE,"B";"sheet b 2",#N/A,FALSE,"B"}</definedName>
    <definedName name="euyhj" localSheetId="3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euyhj" localSheetId="1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euyhj" localSheetId="7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euyhj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EV__DECIMALSYMBOL__">"."</definedName>
    <definedName name="EV__EVCOM_OPTIONS__">8</definedName>
    <definedName name="EV__EXPOPTIONS__">0</definedName>
    <definedName name="EV__LASTREFTIME__">39367.6355439815</definedName>
    <definedName name="EV__LOCKEDCVW__DRP">"R_REVROI,BU4081,CURRENT,INPUT,D1139,LC,2009.TOTAL,PERIODIC,"</definedName>
    <definedName name="EV__LOCKEDCVW__FINANCE">"GOI,BU4081,CURRENT,TOTALADJ,D_HOTEL,All_InterCo,LC,2010.TOTAL,PERIODIC,"</definedName>
    <definedName name="EV__LOCKEDCVW__FINANCEDETAIL">"706520,BU4081,CURRENT,INPUT,D0185,Non_InterCo,L_ALL,LC,2009.TOTAL,PERIODIC,"</definedName>
    <definedName name="EV__LOCKEDCVW__HCM">"PC_MNTHLY,BU4081,CURRENT,INPUT,D_HOTEL,E0,LC,2009.TOTAL,PERIODIC,"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4</definedName>
    <definedName name="EV__WBVERSION__">0</definedName>
    <definedName name="ev.Calculation">-4135</definedName>
    <definedName name="ev.Initialized">FALSE</definedName>
    <definedName name="ew">#REF!</definedName>
    <definedName name="exc" localSheetId="3">{"'Assump'!$F$6:$J$6"}</definedName>
    <definedName name="exc" localSheetId="11">{"'Assump'!$F$6:$J$6"}</definedName>
    <definedName name="exc" localSheetId="7">{"'Assump'!$F$6:$J$6"}</definedName>
    <definedName name="exc">{"'Assump'!$F$6:$J$6"}</definedName>
    <definedName name="excel" localSheetId="7">{#N/A,#N/A,FALSE}</definedName>
    <definedName name="excel">{#N/A,#N/A,FALSE}</definedName>
    <definedName name="exp" localSheetId="3">#REF!</definedName>
    <definedName name="exp" localSheetId="7">#REF!</definedName>
    <definedName name="exp">#REF!</definedName>
    <definedName name="extra" localSheetId="3">{#N/A,#N/A,TRUE,"10 Yr Hold";#N/A,#N/A,TRUE,"7 Yr Hold";#N/A,#N/A,TRUE,"5 Yr Hold";#N/A,#N/A,TRUE,"3 Yr Hold"}</definedName>
    <definedName name="extra" localSheetId="11">{#N/A,#N/A,TRUE,"10 Yr Hold";#N/A,#N/A,TRUE,"7 Yr Hold";#N/A,#N/A,TRUE,"5 Yr Hold";#N/A,#N/A,TRUE,"3 Yr Hold"}</definedName>
    <definedName name="extra" localSheetId="7">{#N/A,#N/A,TRUE,"10 Yr Hold";#N/A,#N/A,TRUE,"7 Yr Hold";#N/A,#N/A,TRUE,"5 Yr Hold";#N/A,#N/A,TRUE,"3 Yr Hold"}</definedName>
    <definedName name="extra">{#N/A,#N/A,TRUE,"10 Yr Hold";#N/A,#N/A,TRUE,"7 Yr Hold";#N/A,#N/A,TRUE,"5 Yr Hold";#N/A,#N/A,TRUE,"3 Yr Hold"}</definedName>
    <definedName name="F" localSheetId="3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" localSheetId="7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">#REF!</definedName>
    <definedName name="fadsf" localSheetId="3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localSheetId="1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localSheetId="7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dasfda" localSheetId="3">{#N/A,#N/A,TRUE,"10 Yr Hold";#N/A,#N/A,TRUE,"7 Yr Hold";#N/A,#N/A,TRUE,"5 Yr Hold";#N/A,#N/A,TRUE,"3 Yr Hold"}</definedName>
    <definedName name="fafdasfda" localSheetId="11">{#N/A,#N/A,TRUE,"10 Yr Hold";#N/A,#N/A,TRUE,"7 Yr Hold";#N/A,#N/A,TRUE,"5 Yr Hold";#N/A,#N/A,TRUE,"3 Yr Hold"}</definedName>
    <definedName name="fafdasfda" localSheetId="7">{#N/A,#N/A,TRUE,"10 Yr Hold";#N/A,#N/A,TRUE,"7 Yr Hold";#N/A,#N/A,TRUE,"5 Yr Hold";#N/A,#N/A,TRUE,"3 Yr Hold"}</definedName>
    <definedName name="fafdasfda">{#N/A,#N/A,TRUE,"10 Yr Hold";#N/A,#N/A,TRUE,"7 Yr Hold";#N/A,#N/A,TRUE,"5 Yr Hold";#N/A,#N/A,TRUE,"3 Yr Hold"}</definedName>
    <definedName name="fasdfas" localSheetId="3">{#N/A,#N/A,TRUE,"10 Yr Hold";#N/A,#N/A,TRUE,"7 Yr Hold";#N/A,#N/A,TRUE,"5 Yr Hold";#N/A,#N/A,TRUE,"3 Yr Hold"}</definedName>
    <definedName name="fasdfas" localSheetId="11">{#N/A,#N/A,TRUE,"10 Yr Hold";#N/A,#N/A,TRUE,"7 Yr Hold";#N/A,#N/A,TRUE,"5 Yr Hold";#N/A,#N/A,TRUE,"3 Yr Hold"}</definedName>
    <definedName name="fasdfas" localSheetId="7">{#N/A,#N/A,TRUE,"10 Yr Hold";#N/A,#N/A,TRUE,"7 Yr Hold";#N/A,#N/A,TRUE,"5 Yr Hold";#N/A,#N/A,TRUE,"3 Yr Hold"}</definedName>
    <definedName name="fasdfas">{#N/A,#N/A,TRUE,"10 Yr Hold";#N/A,#N/A,TRUE,"7 Yr Hold";#N/A,#N/A,TRUE,"5 Yr Hold";#N/A,#N/A,TRUE,"3 Yr Hold"}</definedName>
    <definedName name="fasffSFffASFasfASFasf" localSheetId="3">{#N/A,#N/A,FALSE,"LP Exp";#N/A,#N/A,FALSE,"Salary";#N/A,#N/A,FALSE,"Admin Exp";#N/A,#N/A,FALSE,"QTS Bud";#N/A,#N/A,FALSE,"Marketing"}</definedName>
    <definedName name="fasffSFffASFasfASFasf" localSheetId="11">{#N/A,#N/A,FALSE,"LP Exp";#N/A,#N/A,FALSE,"Salary";#N/A,#N/A,FALSE,"Admin Exp";#N/A,#N/A,FALSE,"QTS Bud";#N/A,#N/A,FALSE,"Marketing"}</definedName>
    <definedName name="fasffSFffASFasfASFasf" localSheetId="7">{#N/A,#N/A,FALSE,"LP Exp";#N/A,#N/A,FALSE,"Salary";#N/A,#N/A,FALSE,"Admin Exp";#N/A,#N/A,FALSE,"QTS Bud";#N/A,#N/A,FALSE,"Marketing"}</definedName>
    <definedName name="fasffSFffASFasfASFasf">{#N/A,#N/A,FALSE,"LP Exp";#N/A,#N/A,FALSE,"Salary";#N/A,#N/A,FALSE,"Admin Exp";#N/A,#N/A,FALSE,"QTS Bud";#N/A,#N/A,FALSE,"Marketing"}</definedName>
    <definedName name="fcDate" localSheetId="3">#REF!</definedName>
    <definedName name="fcDate" localSheetId="7">#REF!</definedName>
    <definedName name="fcDate">#REF!</definedName>
    <definedName name="fdasfasd" localSheetId="3">{"bs",#N/A,FALSE,"SCF"}</definedName>
    <definedName name="fdasfasd" localSheetId="11">{"bs",#N/A,FALSE,"SCF"}</definedName>
    <definedName name="fdasfasd" localSheetId="7">{"bs",#N/A,FALSE,"SCF"}</definedName>
    <definedName name="fdasfasd">{"bs",#N/A,FALSE,"SCF"}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_1">"A35795"</definedName>
    <definedName name="FDD_10_2">"A36160"</definedName>
    <definedName name="FDD_10_3">"E36525"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_1">"E35795"</definedName>
    <definedName name="FDD_11_2">"E36160"</definedName>
    <definedName name="FDD_11_3">"E36525"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_1">"E35795"</definedName>
    <definedName name="FDD_12_2">"E36160"</definedName>
    <definedName name="FDD_12_3">"E36525"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_1">"A35795"</definedName>
    <definedName name="FDD_19_2">"E36160"</definedName>
    <definedName name="FDD_19_3">"E36525"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_1">"U35795"</definedName>
    <definedName name="FDD_25_2">"U36160"</definedName>
    <definedName name="FDD_25_3">"U36525"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1_1">"A35795"</definedName>
    <definedName name="FDD_41_2">"E36160"</definedName>
    <definedName name="FDD_41_3">"E36525"</definedName>
    <definedName name="FDD_42_0">"U25569"</definedName>
    <definedName name="FDD_42_1">"U35795"</definedName>
    <definedName name="FDD_42_2">"U36160"</definedName>
    <definedName name="FDD_42_3">"U36525"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_1">"E35795"</definedName>
    <definedName name="FDD_5_2">"E36160"</definedName>
    <definedName name="FDD_5_3">"E36525"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00">"A35044"</definedName>
    <definedName name="FDD_58_101">"A35051"</definedName>
    <definedName name="FDD_58_102">"A35058"</definedName>
    <definedName name="FDD_58_103">"A35065"</definedName>
    <definedName name="FDD_58_104">"A35072"</definedName>
    <definedName name="FDD_58_105">"A35079"</definedName>
    <definedName name="FDD_58_106">"A35086"</definedName>
    <definedName name="FDD_58_107">"A35093"</definedName>
    <definedName name="FDD_58_108">"A35100"</definedName>
    <definedName name="FDD_58_109">"A35107"</definedName>
    <definedName name="FDD_58_11">"A34699"</definedName>
    <definedName name="FDD_58_110">"A35114"</definedName>
    <definedName name="FDD_58_111">"A35121"</definedName>
    <definedName name="FDD_58_112">"A35128"</definedName>
    <definedName name="FDD_58_113">"A35135"</definedName>
    <definedName name="FDD_58_114">"A35142"</definedName>
    <definedName name="FDD_58_115">"A35149"</definedName>
    <definedName name="FDD_58_116">"A35156"</definedName>
    <definedName name="FDD_58_117">"A35162"</definedName>
    <definedName name="FDD_58_118">"A35170"</definedName>
    <definedName name="FDD_58_119">"A35177"</definedName>
    <definedName name="FDD_58_12">"A35064"</definedName>
    <definedName name="FDD_58_120">"A35184"</definedName>
    <definedName name="FDD_58_121">"A35191"</definedName>
    <definedName name="FDD_58_122">"A35198"</definedName>
    <definedName name="FDD_58_123">"A35205"</definedName>
    <definedName name="FDD_58_124">"A35212"</definedName>
    <definedName name="FDD_58_125">"A35219"</definedName>
    <definedName name="FDD_58_126">"A35226"</definedName>
    <definedName name="FDD_58_127">"A35233"</definedName>
    <definedName name="FDD_58_128">"A35240"</definedName>
    <definedName name="FDD_58_129">"A35247"</definedName>
    <definedName name="FDD_58_13">"A35430"</definedName>
    <definedName name="FDD_58_130">"A35254"</definedName>
    <definedName name="FDD_58_131">"A35261"</definedName>
    <definedName name="FDD_58_132">"A35268"</definedName>
    <definedName name="FDD_58_133">"A35275"</definedName>
    <definedName name="FDD_58_134">"A35282"</definedName>
    <definedName name="FDD_58_135">"A35289"</definedName>
    <definedName name="FDD_58_136">"A35296"</definedName>
    <definedName name="FDD_58_137">"A35303"</definedName>
    <definedName name="FDD_58_138">"A35310"</definedName>
    <definedName name="FDD_58_139">"A35317"</definedName>
    <definedName name="FDD_58_14">"A35795"</definedName>
    <definedName name="FDD_58_140">"A35324"</definedName>
    <definedName name="FDD_58_141">"A35331"</definedName>
    <definedName name="FDD_58_142">"A35338"</definedName>
    <definedName name="FDD_58_143">"A35345"</definedName>
    <definedName name="FDD_58_144">"A35352"</definedName>
    <definedName name="FDD_58_145">"A35359"</definedName>
    <definedName name="FDD_58_146">"A35366"</definedName>
    <definedName name="FDD_58_147">"A35373"</definedName>
    <definedName name="FDD_58_148">"A35380"</definedName>
    <definedName name="FDD_58_149">"A35387"</definedName>
    <definedName name="FDD_58_15">"A34449"</definedName>
    <definedName name="FDD_58_150">"A35394"</definedName>
    <definedName name="FDD_58_151">"A35401"</definedName>
    <definedName name="FDD_58_152">"A35408"</definedName>
    <definedName name="FDD_58_153">"A35415"</definedName>
    <definedName name="FDD_58_154">"A35422"</definedName>
    <definedName name="FDD_58_155">"A35429"</definedName>
    <definedName name="FDD_58_156">"A35436"</definedName>
    <definedName name="FDD_58_157">"A35443"</definedName>
    <definedName name="FDD_58_158">"A35450"</definedName>
    <definedName name="FDD_58_159">"A35457"</definedName>
    <definedName name="FDD_58_16">"A34456"</definedName>
    <definedName name="FDD_58_160">"A35464"</definedName>
    <definedName name="FDD_58_161">"A35471"</definedName>
    <definedName name="FDD_58_162">"A35478"</definedName>
    <definedName name="FDD_58_163">"A35485"</definedName>
    <definedName name="FDD_58_164">"A35492"</definedName>
    <definedName name="FDD_58_165">"A35499"</definedName>
    <definedName name="FDD_58_166">"A35506"</definedName>
    <definedName name="FDD_58_167">"A35513"</definedName>
    <definedName name="FDD_58_168">"A35520"</definedName>
    <definedName name="FDD_58_169">"A35527"</definedName>
    <definedName name="FDD_58_17">"A34463"</definedName>
    <definedName name="FDD_58_170">"A35534"</definedName>
    <definedName name="FDD_58_171">"A35541"</definedName>
    <definedName name="FDD_58_172">"A35548"</definedName>
    <definedName name="FDD_58_173">"A35555"</definedName>
    <definedName name="FDD_58_174">"A35562"</definedName>
    <definedName name="FDD_58_175">"A35569"</definedName>
    <definedName name="FDD_58_176">"A35576"</definedName>
    <definedName name="FDD_58_177">"A35583"</definedName>
    <definedName name="FDD_58_178">"A35590"</definedName>
    <definedName name="FDD_58_179">"A35597"</definedName>
    <definedName name="FDD_58_18">"A34470"</definedName>
    <definedName name="FDD_58_180">"A35604"</definedName>
    <definedName name="FDD_58_181">"A35611"</definedName>
    <definedName name="FDD_58_182">"A35618"</definedName>
    <definedName name="FDD_58_183">"A35625"</definedName>
    <definedName name="FDD_58_184">"A35632"</definedName>
    <definedName name="FDD_58_185">"A35639"</definedName>
    <definedName name="FDD_58_186">"A35646"</definedName>
    <definedName name="FDD_58_187">"A35653"</definedName>
    <definedName name="FDD_58_188">"A35660"</definedName>
    <definedName name="FDD_58_189">"A35667"</definedName>
    <definedName name="FDD_58_19">"A34477"</definedName>
    <definedName name="FDD_58_190">"A35674"</definedName>
    <definedName name="FDD_58_191">"A35681"</definedName>
    <definedName name="FDD_58_192">"A35688"</definedName>
    <definedName name="FDD_58_193">"A35695"</definedName>
    <definedName name="FDD_58_194">"A35702"</definedName>
    <definedName name="FDD_58_195">"A35709"</definedName>
    <definedName name="FDD_58_196">"A35716"</definedName>
    <definedName name="FDD_58_197">"A35723"</definedName>
    <definedName name="FDD_58_198">"A35730"</definedName>
    <definedName name="FDD_58_199">"A35737"</definedName>
    <definedName name="FDD_58_2">"A31412"</definedName>
    <definedName name="FDD_58_20">"A34484"</definedName>
    <definedName name="FDD_58_200">"A35744"</definedName>
    <definedName name="FDD_58_201">"A35751"</definedName>
    <definedName name="FDD_58_202">"A35758"</definedName>
    <definedName name="FDD_58_203">"A35765"</definedName>
    <definedName name="FDD_58_204">"A35772"</definedName>
    <definedName name="FDD_58_205">"A35779"</definedName>
    <definedName name="FDD_58_206">"A35786"</definedName>
    <definedName name="FDD_58_207">"A35793"</definedName>
    <definedName name="FDD_58_208">"A35800"</definedName>
    <definedName name="FDD_58_209">"A35807"</definedName>
    <definedName name="FDD_58_21">"A34491"</definedName>
    <definedName name="FDD_58_210">"A35814"</definedName>
    <definedName name="FDD_58_211">"A35821"</definedName>
    <definedName name="FDD_58_212">"A35828"</definedName>
    <definedName name="FDD_58_213">"A35835"</definedName>
    <definedName name="FDD_58_214">"A35842"</definedName>
    <definedName name="FDD_58_215">"A35849"</definedName>
    <definedName name="FDD_58_216">"A35856"</definedName>
    <definedName name="FDD_58_217">"A35863"</definedName>
    <definedName name="FDD_58_218">"A35870"</definedName>
    <definedName name="FDD_58_219">"A35877"</definedName>
    <definedName name="FDD_58_22">"A34498"</definedName>
    <definedName name="FDD_58_220">"A35884"</definedName>
    <definedName name="FDD_58_221">"A35891"</definedName>
    <definedName name="FDD_58_222">"A35898"</definedName>
    <definedName name="FDD_58_223">"A35905"</definedName>
    <definedName name="FDD_58_224">"A35912"</definedName>
    <definedName name="FDD_58_225">"A35919"</definedName>
    <definedName name="FDD_58_226">"A35926"</definedName>
    <definedName name="FDD_58_227">"A35933"</definedName>
    <definedName name="FDD_58_228">"A35940"</definedName>
    <definedName name="FDD_58_229">"A35947"</definedName>
    <definedName name="FDD_58_23">"A34505"</definedName>
    <definedName name="FDD_58_230">"A35954"</definedName>
    <definedName name="FDD_58_231">"A35961"</definedName>
    <definedName name="FDD_58_232">"A35968"</definedName>
    <definedName name="FDD_58_233">"A35975"</definedName>
    <definedName name="FDD_58_234">"A35982"</definedName>
    <definedName name="FDD_58_235">"A35989"</definedName>
    <definedName name="FDD_58_236">"A35996"</definedName>
    <definedName name="FDD_58_237">"A36003"</definedName>
    <definedName name="FDD_58_238">"A36010"</definedName>
    <definedName name="FDD_58_239">"A36017"</definedName>
    <definedName name="FDD_58_24">"A34512"</definedName>
    <definedName name="FDD_58_240">"A36024"</definedName>
    <definedName name="FDD_58_241">"A36031"</definedName>
    <definedName name="FDD_58_242">"A36038"</definedName>
    <definedName name="FDD_58_243">"A36045"</definedName>
    <definedName name="FDD_58_244">"A36052"</definedName>
    <definedName name="FDD_58_245">"A36059"</definedName>
    <definedName name="FDD_58_246">"A36066"</definedName>
    <definedName name="FDD_58_247">"A36073"</definedName>
    <definedName name="FDD_58_248">"A36080"</definedName>
    <definedName name="FDD_58_249">"A36087"</definedName>
    <definedName name="FDD_58_25">"A34519"</definedName>
    <definedName name="FDD_58_250">"A36094"</definedName>
    <definedName name="FDD_58_251">"A36101"</definedName>
    <definedName name="FDD_58_252">"A36108"</definedName>
    <definedName name="FDD_58_253">"A36115"</definedName>
    <definedName name="FDD_58_254">"A36122"</definedName>
    <definedName name="FDD_58_255">"A36129"</definedName>
    <definedName name="FDD_58_256">"A36136"</definedName>
    <definedName name="FDD_58_257">"A36143"</definedName>
    <definedName name="FDD_58_258">"A36150"</definedName>
    <definedName name="FDD_58_259">"A36157"</definedName>
    <definedName name="FDD_58_26">"A34526"</definedName>
    <definedName name="FDD_58_260">"A36164"</definedName>
    <definedName name="FDD_58_27">"A34533"</definedName>
    <definedName name="FDD_58_28">"A34540"</definedName>
    <definedName name="FDD_58_29">"A34547"</definedName>
    <definedName name="FDD_58_3">"A31777"</definedName>
    <definedName name="FDD_58_30">"A34554"</definedName>
    <definedName name="FDD_58_31">"A34561"</definedName>
    <definedName name="FDD_58_32">"A34568"</definedName>
    <definedName name="FDD_58_33">"A34575"</definedName>
    <definedName name="FDD_58_34">"A34582"</definedName>
    <definedName name="FDD_58_35">"A34589"</definedName>
    <definedName name="FDD_58_36">"A34596"</definedName>
    <definedName name="FDD_58_37">"A34603"</definedName>
    <definedName name="FDD_58_38">"A34610"</definedName>
    <definedName name="FDD_58_39">"A34617"</definedName>
    <definedName name="FDD_58_4">"A32142"</definedName>
    <definedName name="FDD_58_40">"A34624"</definedName>
    <definedName name="FDD_58_41">"A34631"</definedName>
    <definedName name="FDD_58_42">"A34638"</definedName>
    <definedName name="FDD_58_43">"A34645"</definedName>
    <definedName name="FDD_58_44">"A34652"</definedName>
    <definedName name="FDD_58_45">"A34659"</definedName>
    <definedName name="FDD_58_46">"A34666"</definedName>
    <definedName name="FDD_58_47">"A34673"</definedName>
    <definedName name="FDD_58_48">"A34680"</definedName>
    <definedName name="FDD_58_49">"A34687"</definedName>
    <definedName name="FDD_58_5">"A32508"</definedName>
    <definedName name="FDD_58_50">"A34694"</definedName>
    <definedName name="FDD_58_51">"A34701"</definedName>
    <definedName name="FDD_58_52">"A34708"</definedName>
    <definedName name="FDD_58_53">"A34715"</definedName>
    <definedName name="FDD_58_54">"A34722"</definedName>
    <definedName name="FDD_58_55">"A34729"</definedName>
    <definedName name="FDD_58_56">"A34736"</definedName>
    <definedName name="FDD_58_57">"A34743"</definedName>
    <definedName name="FDD_58_58">"A34750"</definedName>
    <definedName name="FDD_58_59">"A34757"</definedName>
    <definedName name="FDD_58_6">"A32873"</definedName>
    <definedName name="FDD_58_60">"A34764"</definedName>
    <definedName name="FDD_58_61">"A34771"</definedName>
    <definedName name="FDD_58_62">"A34778"</definedName>
    <definedName name="FDD_58_63">"A34785"</definedName>
    <definedName name="FDD_58_64">"A34792"</definedName>
    <definedName name="FDD_58_65">"A34799"</definedName>
    <definedName name="FDD_58_66">"A34806"</definedName>
    <definedName name="FDD_58_67">"A34813"</definedName>
    <definedName name="FDD_58_68">"A34820"</definedName>
    <definedName name="FDD_58_69">"A34827"</definedName>
    <definedName name="FDD_58_7">"A33238"</definedName>
    <definedName name="FDD_58_70">"A34834"</definedName>
    <definedName name="FDD_58_71">"A34841"</definedName>
    <definedName name="FDD_58_72">"A34848"</definedName>
    <definedName name="FDD_58_73">"A34855"</definedName>
    <definedName name="FDD_58_74">"A34862"</definedName>
    <definedName name="FDD_58_75">"A34869"</definedName>
    <definedName name="FDD_58_76">"A34876"</definedName>
    <definedName name="FDD_58_77">"A34883"</definedName>
    <definedName name="FDD_58_78">"A34890"</definedName>
    <definedName name="FDD_58_79">"A34897"</definedName>
    <definedName name="FDD_58_8">"A33603"</definedName>
    <definedName name="FDD_58_80">"A34904"</definedName>
    <definedName name="FDD_58_81">"A34911"</definedName>
    <definedName name="FDD_58_82">"A34918"</definedName>
    <definedName name="FDD_58_83">"A34925"</definedName>
    <definedName name="FDD_58_84">"A34932"</definedName>
    <definedName name="FDD_58_85">"A34939"</definedName>
    <definedName name="FDD_58_86">"A34946"</definedName>
    <definedName name="FDD_58_87">"A34953"</definedName>
    <definedName name="FDD_58_88">"A34960"</definedName>
    <definedName name="FDD_58_89">"A34967"</definedName>
    <definedName name="FDD_58_9">"A33969"</definedName>
    <definedName name="FDD_58_90">"A34974"</definedName>
    <definedName name="FDD_58_91">"A34981"</definedName>
    <definedName name="FDD_58_92">"A34988"</definedName>
    <definedName name="FDD_58_93">"A34995"</definedName>
    <definedName name="FDD_58_94">"A35002"</definedName>
    <definedName name="FDD_58_95">"A35009"</definedName>
    <definedName name="FDD_58_96">"A35016"</definedName>
    <definedName name="FDD_58_97">"A35023"</definedName>
    <definedName name="FDD_58_98">"A35030"</definedName>
    <definedName name="FDD_58_99">"A35037"</definedName>
    <definedName name="FDD_59_0">"A30681"</definedName>
    <definedName name="FDD_59_1">"A31047"</definedName>
    <definedName name="FDD_59_10">"A34334"</definedName>
    <definedName name="FDD_59_100">"A35044"</definedName>
    <definedName name="FDD_59_101">"A35051"</definedName>
    <definedName name="FDD_59_102">"A35059"</definedName>
    <definedName name="FDD_59_103">"A35065"</definedName>
    <definedName name="FDD_59_104">"A35072"</definedName>
    <definedName name="FDD_59_105">"A35079"</definedName>
    <definedName name="FDD_59_106">"A35086"</definedName>
    <definedName name="FDD_59_107">"A35093"</definedName>
    <definedName name="FDD_59_108">"A35100"</definedName>
    <definedName name="FDD_59_109">"A35107"</definedName>
    <definedName name="FDD_59_11">"A34699"</definedName>
    <definedName name="FDD_59_110">"A35114"</definedName>
    <definedName name="FDD_59_111">"A35121"</definedName>
    <definedName name="FDD_59_112">"A35128"</definedName>
    <definedName name="FDD_59_113">"A35135"</definedName>
    <definedName name="FDD_59_114">"A35141"</definedName>
    <definedName name="FDD_59_115">"A35149"</definedName>
    <definedName name="FDD_59_116">"A35156"</definedName>
    <definedName name="FDD_59_117">"A35163"</definedName>
    <definedName name="FDD_59_118">"A35170"</definedName>
    <definedName name="FDD_59_119">"A35177"</definedName>
    <definedName name="FDD_59_12">"A35064"</definedName>
    <definedName name="FDD_59_120">"A35184"</definedName>
    <definedName name="FDD_59_121">"A35192"</definedName>
    <definedName name="FDD_59_122">"A35198"</definedName>
    <definedName name="FDD_59_123">"A35205"</definedName>
    <definedName name="FDD_59_124">"A35213"</definedName>
    <definedName name="FDD_59_125">"A35219"</definedName>
    <definedName name="FDD_59_126">"A35226"</definedName>
    <definedName name="FDD_59_127">"A35233"</definedName>
    <definedName name="FDD_59_128">"A35240"</definedName>
    <definedName name="FDD_59_129">"A35247"</definedName>
    <definedName name="FDD_59_13">"A35430"</definedName>
    <definedName name="FDD_59_130">"A35254"</definedName>
    <definedName name="FDD_59_131">"A35261"</definedName>
    <definedName name="FDD_59_132">"A35268"</definedName>
    <definedName name="FDD_59_133">"A35275"</definedName>
    <definedName name="FDD_59_134">"A35282"</definedName>
    <definedName name="FDD_59_135">"A35289"</definedName>
    <definedName name="FDD_59_136">"A35296"</definedName>
    <definedName name="FDD_59_137">"A35303"</definedName>
    <definedName name="FDD_59_138">"A35310"</definedName>
    <definedName name="FDD_59_139">"A35317"</definedName>
    <definedName name="FDD_59_14">"A35795"</definedName>
    <definedName name="FDD_59_140">"A35324"</definedName>
    <definedName name="FDD_59_141">"A35331"</definedName>
    <definedName name="FDD_59_142">"A35338"</definedName>
    <definedName name="FDD_59_143">"A35345"</definedName>
    <definedName name="FDD_59_144">"A35352"</definedName>
    <definedName name="FDD_59_145">"A35359"</definedName>
    <definedName name="FDD_59_146">"A35366"</definedName>
    <definedName name="FDD_59_147">"A35373"</definedName>
    <definedName name="FDD_59_148">"A35380"</definedName>
    <definedName name="FDD_59_149">"A35387"</definedName>
    <definedName name="FDD_59_15">"A34449"</definedName>
    <definedName name="FDD_59_150">"A35394"</definedName>
    <definedName name="FDD_59_151">"A35401"</definedName>
    <definedName name="FDD_59_152">"A35408"</definedName>
    <definedName name="FDD_59_153">"A35415"</definedName>
    <definedName name="FDD_59_154">"A35422"</definedName>
    <definedName name="FDD_59_155">"A35429"</definedName>
    <definedName name="FDD_59_156">"A35436"</definedName>
    <definedName name="FDD_59_157">"A35443"</definedName>
    <definedName name="FDD_59_158">"A35450"</definedName>
    <definedName name="FDD_59_159">"A35457"</definedName>
    <definedName name="FDD_59_16">"A34457"</definedName>
    <definedName name="FDD_59_160">"A35464"</definedName>
    <definedName name="FDD_59_161">"A35471"</definedName>
    <definedName name="FDD_59_162">"A35478"</definedName>
    <definedName name="FDD_59_163">"A35485"</definedName>
    <definedName name="FDD_59_164">"A35492"</definedName>
    <definedName name="FDD_59_165">"A35499"</definedName>
    <definedName name="FDD_59_166">"A35506"</definedName>
    <definedName name="FDD_59_167">"A35513"</definedName>
    <definedName name="FDD_59_168">"A35521"</definedName>
    <definedName name="FDD_59_169">"A35527"</definedName>
    <definedName name="FDD_59_17">"A34463"</definedName>
    <definedName name="FDD_59_170">"A35534"</definedName>
    <definedName name="FDD_59_171">"A35541"</definedName>
    <definedName name="FDD_59_172">"A35548"</definedName>
    <definedName name="FDD_59_173">"A35556"</definedName>
    <definedName name="FDD_59_174">"A35562"</definedName>
    <definedName name="FDD_59_175">"A35569"</definedName>
    <definedName name="FDD_59_176">"A35577"</definedName>
    <definedName name="FDD_59_177">"A35583"</definedName>
    <definedName name="FDD_59_178">"A35590"</definedName>
    <definedName name="FDD_59_179">"A35597"</definedName>
    <definedName name="FDD_59_18">"A34470"</definedName>
    <definedName name="FDD_59_180">"A35604"</definedName>
    <definedName name="FDD_59_181">"A35611"</definedName>
    <definedName name="FDD_59_182">"A35618"</definedName>
    <definedName name="FDD_59_183">"A35625"</definedName>
    <definedName name="FDD_59_184">"A35632"</definedName>
    <definedName name="FDD_59_185">"A35639"</definedName>
    <definedName name="FDD_59_186">"A35646"</definedName>
    <definedName name="FDD_59_187">"A35653"</definedName>
    <definedName name="FDD_59_188">"A35660"</definedName>
    <definedName name="FDD_59_189">"A35668"</definedName>
    <definedName name="FDD_59_19">"A34477"</definedName>
    <definedName name="FDD_59_190">"A35674"</definedName>
    <definedName name="FDD_59_191">"A35681"</definedName>
    <definedName name="FDD_59_192">"A35688"</definedName>
    <definedName name="FDD_59_193">"A35695"</definedName>
    <definedName name="FDD_59_194">"A35702"</definedName>
    <definedName name="FDD_59_195">"A35709"</definedName>
    <definedName name="FDD_59_196">"A35716"</definedName>
    <definedName name="FDD_59_197">"A35723"</definedName>
    <definedName name="FDD_59_198">"A35730"</definedName>
    <definedName name="FDD_59_199">"A35737"</definedName>
    <definedName name="FDD_59_2">"A31412"</definedName>
    <definedName name="FDD_59_20">"A34485"</definedName>
    <definedName name="FDD_59_200">"A35744"</definedName>
    <definedName name="FDD_59_201">"A35751"</definedName>
    <definedName name="FDD_59_202">"A35758"</definedName>
    <definedName name="FDD_59_203">"A35765"</definedName>
    <definedName name="FDD_59_204">"A35772"</definedName>
    <definedName name="FDD_59_205">"A35779"</definedName>
    <definedName name="FDD_59_206">"A35786"</definedName>
    <definedName name="FDD_59_207">"A35793"</definedName>
    <definedName name="FDD_59_208">"A35800"</definedName>
    <definedName name="FDD_59_209">"A35807"</definedName>
    <definedName name="FDD_59_21">"A34491"</definedName>
    <definedName name="FDD_59_210">"A35814"</definedName>
    <definedName name="FDD_59_211">"A35821"</definedName>
    <definedName name="FDD_59_212">"A35828"</definedName>
    <definedName name="FDD_59_213">"A35835"</definedName>
    <definedName name="FDD_59_214">"A35842"</definedName>
    <definedName name="FDD_59_215">"A35849"</definedName>
    <definedName name="FDD_59_216">"A35856"</definedName>
    <definedName name="FDD_59_217">"A35863"</definedName>
    <definedName name="FDD_59_218">"A35870"</definedName>
    <definedName name="FDD_59_219">"A35877"</definedName>
    <definedName name="FDD_59_22">"A34498"</definedName>
    <definedName name="FDD_59_220">"A35884"</definedName>
    <definedName name="FDD_59_221">"A35891"</definedName>
    <definedName name="FDD_59_222">"A35899"</definedName>
    <definedName name="FDD_59_223">"A35905"</definedName>
    <definedName name="FDD_59_224">"A35912"</definedName>
    <definedName name="FDD_59_225">"A35919"</definedName>
    <definedName name="FDD_59_226">"A35926"</definedName>
    <definedName name="FDD_59_227">"A35933"</definedName>
    <definedName name="FDD_59_228">"A35941"</definedName>
    <definedName name="FDD_59_229">"A35947"</definedName>
    <definedName name="FDD_59_23">"A34505"</definedName>
    <definedName name="FDD_59_230">"A35954"</definedName>
    <definedName name="FDD_59_231">"A35961"</definedName>
    <definedName name="FDD_59_232">"A35968"</definedName>
    <definedName name="FDD_59_233">"A35975"</definedName>
    <definedName name="FDD_59_234">"A35982"</definedName>
    <definedName name="FDD_59_235">"A35989"</definedName>
    <definedName name="FDD_59_236">"A35996"</definedName>
    <definedName name="FDD_59_237">"A36003"</definedName>
    <definedName name="FDD_59_238">"A36010"</definedName>
    <definedName name="FDD_59_239">"A36017"</definedName>
    <definedName name="FDD_59_24">"A34512"</definedName>
    <definedName name="FDD_59_240">"A36024"</definedName>
    <definedName name="FDD_59_241">"A36031"</definedName>
    <definedName name="FDD_59_242">"A36039"</definedName>
    <definedName name="FDD_59_243">"A36045"</definedName>
    <definedName name="FDD_59_244">"A36052"</definedName>
    <definedName name="FDD_59_245">"A36059"</definedName>
    <definedName name="FDD_59_246">"A36066"</definedName>
    <definedName name="FDD_59_247">"A36073"</definedName>
    <definedName name="FDD_59_248">"A36080"</definedName>
    <definedName name="FDD_59_249">"A36087"</definedName>
    <definedName name="FDD_59_25">"A34519"</definedName>
    <definedName name="FDD_59_250">"A36094"</definedName>
    <definedName name="FDD_59_251">"A36101"</definedName>
    <definedName name="FDD_59_252">"A36108"</definedName>
    <definedName name="FDD_59_253">"A36116"</definedName>
    <definedName name="FDD_59_254">"A36122"</definedName>
    <definedName name="FDD_59_255">"A36129"</definedName>
    <definedName name="FDD_59_256">"A36136"</definedName>
    <definedName name="FDD_59_257">"A36143"</definedName>
    <definedName name="FDD_59_258">"A36150"</definedName>
    <definedName name="FDD_59_259">"A36157"</definedName>
    <definedName name="FDD_59_26">"A34526"</definedName>
    <definedName name="FDD_59_260">"A36164"</definedName>
    <definedName name="FDD_59_27">"A34533"</definedName>
    <definedName name="FDD_59_28">"A34540"</definedName>
    <definedName name="FDD_59_29">"A34547"</definedName>
    <definedName name="FDD_59_3">"A31777"</definedName>
    <definedName name="FDD_59_30">"A34554"</definedName>
    <definedName name="FDD_59_31">"A34561"</definedName>
    <definedName name="FDD_59_32">"A34568"</definedName>
    <definedName name="FDD_59_33">"A34576"</definedName>
    <definedName name="FDD_59_34">"A34582"</definedName>
    <definedName name="FDD_59_35">"A34589"</definedName>
    <definedName name="FDD_59_36">"A34596"</definedName>
    <definedName name="FDD_59_37">"A34603"</definedName>
    <definedName name="FDD_59_38">"A34610"</definedName>
    <definedName name="FDD_59_39">"A34617"</definedName>
    <definedName name="FDD_59_4">"A32142"</definedName>
    <definedName name="FDD_59_40">"A34624"</definedName>
    <definedName name="FDD_59_41">"A34631"</definedName>
    <definedName name="FDD_59_42">"A34638"</definedName>
    <definedName name="FDD_59_43">"A34645"</definedName>
    <definedName name="FDD_59_44">"A34652"</definedName>
    <definedName name="FDD_59_45">"A34659"</definedName>
    <definedName name="FDD_59_46">"A34666"</definedName>
    <definedName name="FDD_59_47">"A34673"</definedName>
    <definedName name="FDD_59_48">"A34680"</definedName>
    <definedName name="FDD_59_49">"A34687"</definedName>
    <definedName name="FDD_59_5">"A32508"</definedName>
    <definedName name="FDD_59_50">"A34696"</definedName>
    <definedName name="FDD_59_51">"A34702"</definedName>
    <definedName name="FDD_59_52">"A34708"</definedName>
    <definedName name="FDD_59_53">"A34715"</definedName>
    <definedName name="FDD_59_54">"A34722"</definedName>
    <definedName name="FDD_59_55">"A34729"</definedName>
    <definedName name="FDD_59_56">"A34736"</definedName>
    <definedName name="FDD_59_57">"A34743"</definedName>
    <definedName name="FDD_59_58">"A34750"</definedName>
    <definedName name="FDD_59_59">"A34757"</definedName>
    <definedName name="FDD_59_6">"A32873"</definedName>
    <definedName name="FDD_59_60">"A34764"</definedName>
    <definedName name="FDD_59_61">"A34771"</definedName>
    <definedName name="FDD_59_62">"A34778"</definedName>
    <definedName name="FDD_59_63">"A34785"</definedName>
    <definedName name="FDD_59_64">"A34792"</definedName>
    <definedName name="FDD_59_65">"A34799"</definedName>
    <definedName name="FDD_59_66">"A34807"</definedName>
    <definedName name="FDD_59_67">"A34813"</definedName>
    <definedName name="FDD_59_68">"A34820"</definedName>
    <definedName name="FDD_59_69">"A34828"</definedName>
    <definedName name="FDD_59_7">"A33238"</definedName>
    <definedName name="FDD_59_70">"A34834"</definedName>
    <definedName name="FDD_59_71">"A34841"</definedName>
    <definedName name="FDD_59_72">"A34848"</definedName>
    <definedName name="FDD_59_73">"A34855"</definedName>
    <definedName name="FDD_59_74">"A34862"</definedName>
    <definedName name="FDD_59_75">"A34870"</definedName>
    <definedName name="FDD_59_76">"A34876"</definedName>
    <definedName name="FDD_59_77">"A34883"</definedName>
    <definedName name="FDD_59_78">"A34891"</definedName>
    <definedName name="FDD_59_79">"A34897"</definedName>
    <definedName name="FDD_59_8">"A33603"</definedName>
    <definedName name="FDD_59_80">"A34904"</definedName>
    <definedName name="FDD_59_81">"A34911"</definedName>
    <definedName name="FDD_59_82">"A34918"</definedName>
    <definedName name="FDD_59_83">"A34925"</definedName>
    <definedName name="FDD_59_84">"A34932"</definedName>
    <definedName name="FDD_59_85">"A34940"</definedName>
    <definedName name="FDD_59_86">"A34946"</definedName>
    <definedName name="FDD_59_87">"A34953"</definedName>
    <definedName name="FDD_59_88">"A34960"</definedName>
    <definedName name="FDD_59_89">"A34967"</definedName>
    <definedName name="FDD_59_9">"A33969"</definedName>
    <definedName name="FDD_59_90">"A34974"</definedName>
    <definedName name="FDD_59_91">"A34981"</definedName>
    <definedName name="FDD_59_92">"A34988"</definedName>
    <definedName name="FDD_59_93">"A34995"</definedName>
    <definedName name="FDD_59_94">"A35002"</definedName>
    <definedName name="FDD_59_95">"A35009"</definedName>
    <definedName name="FDD_59_96">"A35016"</definedName>
    <definedName name="FDD_59_97">"A35023"</definedName>
    <definedName name="FDD_59_98">"A35030"</definedName>
    <definedName name="FDD_59_99">"A35037"</definedName>
    <definedName name="FDD_6_0">"A25569"</definedName>
    <definedName name="FDD_6_1">"A35795"</definedName>
    <definedName name="FDD_6_2">"E36160"</definedName>
    <definedName name="FDD_6_3">"E36525"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_1">"E35795"</definedName>
    <definedName name="FDD_7_2">"E36160"</definedName>
    <definedName name="FDD_7_3">"E36525"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_1">"E35795"</definedName>
    <definedName name="FDD_8_2">"E36160"</definedName>
    <definedName name="FDD_8_3">"E36525"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_1">"E35795"</definedName>
    <definedName name="FDD_9_2">"E36160"</definedName>
    <definedName name="FDD_9_3">"E36525"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f" localSheetId="3">{"incomemth",#N/A,TRUE,"forecast00";"incomepercentmth",#N/A,TRUE,"forecast00";"balancemth",#N/A,TRUE,"forecast00";"cashmth",#N/A,TRUE,"forecast00";"covenantmth",#N/A,TRUE,"forecast00"}</definedName>
    <definedName name="fdf" localSheetId="11">{"incomemth",#N/A,TRUE,"forecast00";"incomepercentmth",#N/A,TRUE,"forecast00";"balancemth",#N/A,TRUE,"forecast00";"cashmth",#N/A,TRUE,"forecast00";"covenantmth",#N/A,TRUE,"forecast00"}</definedName>
    <definedName name="fdf" localSheetId="7">{"incomemth",#N/A,TRUE,"forecast00";"incomepercentmth",#N/A,TRUE,"forecast00";"balancemth",#N/A,TRUE,"forecast00";"cashmth",#N/A,TRUE,"forecast00";"covenantmth",#N/A,TRUE,"forecast00"}</definedName>
    <definedName name="fdf">{"incomemth",#N/A,TRUE,"forecast00";"incomepercentmth",#N/A,TRUE,"forecast00";"balancemth",#N/A,TRUE,"forecast00";"cashmth",#N/A,TRUE,"forecast00";"covenantmth",#N/A,TRUE,"forecast00"}</definedName>
    <definedName name="fdfdfd" localSheetId="3">{#N/A,#N/A,FALSE,"CAPREIT"}</definedName>
    <definedName name="fdfdfd" localSheetId="11">{#N/A,#N/A,FALSE,"CAPREIT"}</definedName>
    <definedName name="fdfdfd" localSheetId="7">{#N/A,#N/A,FALSE,"CAPREIT"}</definedName>
    <definedName name="fdfdfd">{#N/A,#N/A,FALSE,"CAPREIT"}</definedName>
    <definedName name="fdfdfdf" localSheetId="3">{#N/A,#N/A,FALSE,"CAPREIT"}</definedName>
    <definedName name="fdfdfdf" localSheetId="11">{#N/A,#N/A,FALSE,"CAPREIT"}</definedName>
    <definedName name="fdfdfdf" localSheetId="7">{#N/A,#N/A,FALSE,"CAPREIT"}</definedName>
    <definedName name="fdfdfdf">{#N/A,#N/A,FALSE,"CAPREIT"}</definedName>
    <definedName name="fdfghdf" localSheetId="3">{"inputs raw data",#N/A,TRUE,"INPUT"}</definedName>
    <definedName name="fdfghdf" localSheetId="11">{"inputs raw data",#N/A,TRUE,"INPUT"}</definedName>
    <definedName name="fdfghdf" localSheetId="7">{"inputs raw data",#N/A,TRUE,"INPUT"}</definedName>
    <definedName name="fdfghdf">{"inputs raw data",#N/A,TRUE,"INPUT"}</definedName>
    <definedName name="fdg" localSheetId="3">{"incomemth",#N/A,TRUE,"forecast00";"incomepercentmth",#N/A,TRUE,"forecast00";"balancemth",#N/A,TRUE,"forecast00";"cashmth",#N/A,TRUE,"forecast00";"covenantmth",#N/A,TRUE,"forecast00"}</definedName>
    <definedName name="fdg" localSheetId="11">{"incomemth",#N/A,TRUE,"forecast00";"incomepercentmth",#N/A,TRUE,"forecast00";"balancemth",#N/A,TRUE,"forecast00";"cashmth",#N/A,TRUE,"forecast00";"covenantmth",#N/A,TRUE,"forecast00"}</definedName>
    <definedName name="fdg" localSheetId="7">{"incomemth",#N/A,TRUE,"forecast00";"incomepercentmth",#N/A,TRUE,"forecast00";"balancemth",#N/A,TRUE,"forecast00";"cashmth",#N/A,TRUE,"forecast00";"covenantmth",#N/A,TRUE,"forecast00"}</definedName>
    <definedName name="fdg">{"incomemth",#N/A,TRUE,"forecast00";"incomepercentmth",#N/A,TRUE,"forecast00";"balancemth",#N/A,TRUE,"forecast00";"cashmth",#N/A,TRUE,"forecast00";"covenantmth",#N/A,TRUE,"forecast00"}</definedName>
    <definedName name="fdgad" localSheetId="3">{"inputs raw data",#N/A,TRUE,"INPUT"}</definedName>
    <definedName name="fdgad" localSheetId="11">{"inputs raw data",#N/A,TRUE,"INPUT"}</definedName>
    <definedName name="fdgad" localSheetId="7">{"inputs raw data",#N/A,TRUE,"INPUT"}</definedName>
    <definedName name="fdgad">{"inputs raw data",#N/A,TRUE,"INPUT"}</definedName>
    <definedName name="fds" localSheetId="3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localSheetId="1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localSheetId="7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afdfsa" localSheetId="3">{#N/A,#N/A,TRUE,"10 Yr Hold";#N/A,#N/A,TRUE,"7 Yr Hold";#N/A,#N/A,TRUE,"5 Yr Hold";#N/A,#N/A,TRUE,"3 Yr Hold"}</definedName>
    <definedName name="fdsafdfsa" localSheetId="11">{#N/A,#N/A,TRUE,"10 Yr Hold";#N/A,#N/A,TRUE,"7 Yr Hold";#N/A,#N/A,TRUE,"5 Yr Hold";#N/A,#N/A,TRUE,"3 Yr Hold"}</definedName>
    <definedName name="fdsafdfsa" localSheetId="7">{#N/A,#N/A,TRUE,"10 Yr Hold";#N/A,#N/A,TRUE,"7 Yr Hold";#N/A,#N/A,TRUE,"5 Yr Hold";#N/A,#N/A,TRUE,"3 Yr Hold"}</definedName>
    <definedName name="fdsafdfsa">{#N/A,#N/A,TRUE,"10 Yr Hold";#N/A,#N/A,TRUE,"7 Yr Hold";#N/A,#N/A,TRUE,"5 Yr Hold";#N/A,#N/A,TRUE,"3 Yr Hold"}</definedName>
    <definedName name="fdsafdsagsadgsa" localSheetId="3">{#N/A,#N/A,TRUE,"10 Yr Hold";#N/A,#N/A,TRUE,"7 Yr Hold";#N/A,#N/A,TRUE,"5 Yr Hold";#N/A,#N/A,TRUE,"3 Yr Hold"}</definedName>
    <definedName name="fdsafdsagsadgsa" localSheetId="11">{#N/A,#N/A,TRUE,"10 Yr Hold";#N/A,#N/A,TRUE,"7 Yr Hold";#N/A,#N/A,TRUE,"5 Yr Hold";#N/A,#N/A,TRUE,"3 Yr Hold"}</definedName>
    <definedName name="fdsafdsagsadgsa" localSheetId="7">{#N/A,#N/A,TRUE,"10 Yr Hold";#N/A,#N/A,TRUE,"7 Yr Hold";#N/A,#N/A,TRUE,"5 Yr Hold";#N/A,#N/A,TRUE,"3 Yr Hold"}</definedName>
    <definedName name="fdsafdsagsadgsa">{#N/A,#N/A,TRUE,"10 Yr Hold";#N/A,#N/A,TRUE,"7 Yr Hold";#N/A,#N/A,TRUE,"5 Yr Hold";#N/A,#N/A,TRUE,"3 Yr Hold"}</definedName>
    <definedName name="fdsafsad" localSheetId="3">{#N/A,#N/A,TRUE,"10 Yr Hold";#N/A,#N/A,TRUE,"7 Yr Hold";#N/A,#N/A,TRUE,"5 Yr Hold";#N/A,#N/A,TRUE,"3 Yr Hold"}</definedName>
    <definedName name="fdsafsad" localSheetId="11">{#N/A,#N/A,TRUE,"10 Yr Hold";#N/A,#N/A,TRUE,"7 Yr Hold";#N/A,#N/A,TRUE,"5 Yr Hold";#N/A,#N/A,TRUE,"3 Yr Hold"}</definedName>
    <definedName name="fdsafsad" localSheetId="7">{#N/A,#N/A,TRUE,"10 Yr Hold";#N/A,#N/A,TRUE,"7 Yr Hold";#N/A,#N/A,TRUE,"5 Yr Hold";#N/A,#N/A,TRUE,"3 Yr Hold"}</definedName>
    <definedName name="fdsafsad">{#N/A,#N/A,TRUE,"10 Yr Hold";#N/A,#N/A,TRUE,"7 Yr Hold";#N/A,#N/A,TRUE,"5 Yr Hold";#N/A,#N/A,TRUE,"3 Yr Hold"}</definedName>
    <definedName name="fdsfsd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localSheetId="3">{"incomemth",#N/A,TRUE,"forecast00";"incomepercentmth",#N/A,TRUE,"forecast00";"balancemth",#N/A,TRUE,"forecast00";"cashmth",#N/A,TRUE,"forecast00";"covenantmth",#N/A,TRUE,"forecast00"}</definedName>
    <definedName name="fdsg" localSheetId="11">{"incomemth",#N/A,TRUE,"forecast00";"incomepercentmth",#N/A,TRUE,"forecast00";"balancemth",#N/A,TRUE,"forecast00";"cashmth",#N/A,TRUE,"forecast00";"covenantmth",#N/A,TRUE,"forecast00"}</definedName>
    <definedName name="fdsg" localSheetId="7">{"incomemth",#N/A,TRUE,"forecast00";"incomepercentmth",#N/A,TRUE,"forecast00";"balancemth",#N/A,TRUE,"forecast00";"cashmth",#N/A,TRUE,"forecast00";"covenantmth",#N/A,TRUE,"forecast00"}</definedName>
    <definedName name="fdsg">{"incomemth",#N/A,TRUE,"forecast00";"incomepercentmth",#N/A,TRUE,"forecast00";"balancemth",#N/A,TRUE,"forecast00";"cashmth",#N/A,TRUE,"forecast00";"covenantmth",#N/A,TRUE,"forecast00"}</definedName>
    <definedName name="fdsg1" localSheetId="3">{"incomemth",#N/A,TRUE,"forecast00";"incomepercentmth",#N/A,TRUE,"forecast00";"balancemth",#N/A,TRUE,"forecast00";"cashmth",#N/A,TRUE,"forecast00";"covenantmth",#N/A,TRUE,"forecast00"}</definedName>
    <definedName name="fdsg1" localSheetId="11">{"incomemth",#N/A,TRUE,"forecast00";"incomepercentmth",#N/A,TRUE,"forecast00";"balancemth",#N/A,TRUE,"forecast00";"cashmth",#N/A,TRUE,"forecast00";"covenantmth",#N/A,TRUE,"forecast00"}</definedName>
    <definedName name="fdsg1" localSheetId="7">{"incomemth",#N/A,TRUE,"forecast00";"incomepercentmth",#N/A,TRUE,"forecast00";"balancemth",#N/A,TRUE,"forecast00";"cashmth",#N/A,TRUE,"forecast00";"covenantmth",#N/A,TRUE,"forecast00"}</definedName>
    <definedName name="fdsg1">{"incomemth",#N/A,TRUE,"forecast00";"incomepercentmth",#N/A,TRUE,"forecast00";"balancemth",#N/A,TRUE,"forecast00";"cashmth",#N/A,TRUE,"forecast00";"covenantmth",#N/A,TRUE,"forecast00"}</definedName>
    <definedName name="fefsf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3">#REF!</definedName>
    <definedName name="ff" localSheetId="7">#REF!</definedName>
    <definedName name="ff">#REF!</definedName>
    <definedName name="fferw" localSheetId="3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ferw" localSheetId="1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ferw" localSheetId="7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ferw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ff" localSheetId="3">#REF!</definedName>
    <definedName name="fff" localSheetId="11">{#N/A,#N/A,TRUE,"Summary";"AnnualRentRoll",#N/A,TRUE,"RentRoll";#N/A,#N/A,TRUE,"ExitStratigy";#N/A,#N/A,TRUE,"OperatingAssumptions"}</definedName>
    <definedName name="fff" localSheetId="7">#REF!</definedName>
    <definedName name="fff">{#N/A,#N/A,TRUE,"Summary";"AnnualRentRoll",#N/A,TRUE,"RentRoll";#N/A,#N/A,TRUE,"ExitStratigy";#N/A,#N/A,TRUE,"OperatingAssumptions"}</definedName>
    <definedName name="ffff" localSheetId="3">{"Data Input",#N/A,TRUE,"Data Input";"15-Yr Cash Flow",#N/A,TRUE,"Cash Flow";"15-Yr Value",#N/A,TRUE,"Value "}</definedName>
    <definedName name="ffff" localSheetId="11">{"Data Input",#N/A,TRUE,"Data Input";"15-Yr Cash Flow",#N/A,TRUE,"Cash Flow";"15-Yr Value",#N/A,TRUE,"Value "}</definedName>
    <definedName name="ffff" localSheetId="7">{"Data Input",#N/A,TRUE,"Data Input";"15-Yr Cash Flow",#N/A,TRUE,"Cash Flow";"15-Yr Value",#N/A,TRUE,"Value "}</definedName>
    <definedName name="ffff">{"Data Input",#N/A,TRUE,"Data Input";"15-Yr Cash Flow",#N/A,TRUE,"Cash Flow";"15-Yr Value",#N/A,TRUE,"Value "}</definedName>
    <definedName name="ffl" localSheetId="3">#REF!</definedName>
    <definedName name="ffl" localSheetId="7">#REF!</definedName>
    <definedName name="ffl">#REF!</definedName>
    <definedName name="fgbdzf" localSheetId="3">{#N/A,#N/A,FALSE,"Cashflow Analysis";#N/A,#N/A,FALSE,"Sensitivity Analysis";#N/A,#N/A,FALSE,"PV";#N/A,#N/A,FALSE,"Pro Forma"}</definedName>
    <definedName name="fgbdzf" localSheetId="11">{#N/A,#N/A,FALSE,"Cashflow Analysis";#N/A,#N/A,FALSE,"Sensitivity Analysis";#N/A,#N/A,FALSE,"PV";#N/A,#N/A,FALSE,"Pro Forma"}</definedName>
    <definedName name="fgbdzf" localSheetId="7">{#N/A,#N/A,FALSE,"Cashflow Analysis";#N/A,#N/A,FALSE,"Sensitivity Analysis";#N/A,#N/A,FALSE,"PV";#N/A,#N/A,FALSE,"Pro Forma"}</definedName>
    <definedName name="fgbdzf">{#N/A,#N/A,FALSE,"Cashflow Analysis";#N/A,#N/A,FALSE,"Sensitivity Analysis";#N/A,#N/A,FALSE,"PV";#N/A,#N/A,FALSE,"Pro Forma"}</definedName>
    <definedName name="fgdfs" localSheetId="3">{"FORMULAS",#N/A,FALSE,"ESTIMATE"}</definedName>
    <definedName name="fgdfs" localSheetId="11">{"FORMULAS",#N/A,FALSE,"ESTIMATE"}</definedName>
    <definedName name="fgdfs" localSheetId="7">{"FORMULAS",#N/A,FALSE,"ESTIMATE"}</definedName>
    <definedName name="fgdfs">{"FORMULAS",#N/A,FALSE,"ESTIMATE"}</definedName>
    <definedName name="fgh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hg" localSheetId="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localSheetId="1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localSheetId="7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3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localSheetId="1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localSheetId="7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" localSheetId="3">#REF!</definedName>
    <definedName name="fi" localSheetId="7">#REF!</definedName>
    <definedName name="fi">#REF!</definedName>
    <definedName name="FILL2" localSheetId="7">#REF!</definedName>
    <definedName name="FILL2">#REF!</definedName>
    <definedName name="filler" localSheetId="3">{"Annual Cash Flows",#N/A,FALSE,"Annual Summary"}</definedName>
    <definedName name="filler" localSheetId="11">{"Annual Cash Flows",#N/A,FALSE,"Annual Summary"}</definedName>
    <definedName name="filler" localSheetId="7">{"Annual Cash Flows",#N/A,FALSE,"Annual Summary"}</definedName>
    <definedName name="filler">{"Annual Cash Flows",#N/A,FALSE,"Annual Summary"}</definedName>
    <definedName name="filler2" localSheetId="3">{"Assumptions",#N/A,FALSE,"Assumptions"}</definedName>
    <definedName name="filler2" localSheetId="11">{"Assumptions",#N/A,FALSE,"Assumptions"}</definedName>
    <definedName name="filler2" localSheetId="7">{"Assumptions",#N/A,FALSE,"Assumptions"}</definedName>
    <definedName name="filler2">{"Assumptions",#N/A,FALSE,"Assumptions"}</definedName>
    <definedName name="filler3" localSheetId="3">{"Construction Costs",#N/A,FALSE,"Total Costs"}</definedName>
    <definedName name="filler3" localSheetId="11">{"Construction Costs",#N/A,FALSE,"Total Costs"}</definedName>
    <definedName name="filler3" localSheetId="7">{"Construction Costs",#N/A,FALSE,"Total Costs"}</definedName>
    <definedName name="filler3">{"Construction Costs",#N/A,FALSE,"Total Costs"}</definedName>
    <definedName name="final" localSheetId="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" localSheetId="1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" localSheetId="7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nal3" localSheetId="3">{"Construction_Short",#N/A,FALSE,"Construction"}</definedName>
    <definedName name="FinAnal3" localSheetId="11">{"Construction_Short",#N/A,FALSE,"Construction"}</definedName>
    <definedName name="FinAnal3" localSheetId="7">{"Construction_Short",#N/A,FALSE,"Construction"}</definedName>
    <definedName name="FinAnal3">{"Construction_Short",#N/A,FALSE,"Construction"}</definedName>
    <definedName name="fixed_assets" localSheetId="3">{"Detailed",#N/A,FALSE,"Schedule4"}</definedName>
    <definedName name="fixed_assets" localSheetId="11">{"Detailed",#N/A,FALSE,"Schedule4"}</definedName>
    <definedName name="fixed_assets" localSheetId="7">{"Detailed",#N/A,FALSE,"Schedule4"}</definedName>
    <definedName name="fixed_assets">{"Detailed",#N/A,FALSE,"Schedule4"}</definedName>
    <definedName name="fjlk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localSheetId="3">{#N/A,#N/A,FALSE,"SCHEDULE A";"MINIMUM RENT",#N/A,FALSE,"SCHEDULES B &amp; C";"PERCENTAGE RENT",#N/A,FALSE,"SCHEDULES B &amp; C"}</definedName>
    <definedName name="fksajf" localSheetId="11">{#N/A,#N/A,FALSE,"SCHEDULE A";"MINIMUM RENT",#N/A,FALSE,"SCHEDULES B &amp; C";"PERCENTAGE RENT",#N/A,FALSE,"SCHEDULES B &amp; C"}</definedName>
    <definedName name="fksajf" localSheetId="7">{#N/A,#N/A,FALSE,"SCHEDULE A";"MINIMUM RENT",#N/A,FALSE,"SCHEDULES B &amp; C";"PERCENTAGE RENT",#N/A,FALSE,"SCHEDULES B &amp; C"}</definedName>
    <definedName name="fksajf">{#N/A,#N/A,FALSE,"SCHEDULE A";"MINIMUM RENT",#N/A,FALSE,"SCHEDULES B &amp; C";"PERCENTAGE RENT",#N/A,FALSE,"SCHEDULES B &amp; C"}</definedName>
    <definedName name="fl" localSheetId="3">#REF!</definedName>
    <definedName name="fl" localSheetId="7">#REF!</definedName>
    <definedName name="fl">#REF!</definedName>
    <definedName name="fldfjlsd">#REF!</definedName>
    <definedName name="fll" localSheetId="3">#REF!</definedName>
    <definedName name="fll" localSheetId="7">#REF!</definedName>
    <definedName name="fll">#REF!</definedName>
    <definedName name="flll" localSheetId="3">#REF!</definedName>
    <definedName name="flll" localSheetId="7">#REF!</definedName>
    <definedName name="flll">#REF!</definedName>
    <definedName name="fm" localSheetId="3">{"summary1",#N/A,TRUE,"Comps";"summary2",#N/A,TRUE,"Comps";"summary3",#N/A,TRUE,"Comps"}</definedName>
    <definedName name="fm" localSheetId="11">{"summary1",#N/A,TRUE,"Comps";"summary2",#N/A,TRUE,"Comps";"summary3",#N/A,TRUE,"Comps"}</definedName>
    <definedName name="fm" localSheetId="7">{"summary1",#N/A,TRUE,"Comps";"summary2",#N/A,TRUE,"Comps";"summary3",#N/A,TRUE,"Comps"}</definedName>
    <definedName name="fm">{"summary1",#N/A,TRUE,"Comps";"summary2",#N/A,TRUE,"Comps";"summary3",#N/A,TRUE,"Comps"}</definedName>
    <definedName name="fsdsfafd" localSheetId="3">{"CSheet",#N/A,FALSE,"C";"SmCap",#N/A,FALSE,"VAL1";"GulfCoast",#N/A,FALSE,"VAL1";"nav",#N/A,FALSE,"NAV";"Summary",#N/A,FALSE,"NAV"}</definedName>
    <definedName name="fsdsfafd" localSheetId="11">{"CSheet",#N/A,FALSE,"C";"SmCap",#N/A,FALSE,"VAL1";"GulfCoast",#N/A,FALSE,"VAL1";"nav",#N/A,FALSE,"NAV";"Summary",#N/A,FALSE,"NAV"}</definedName>
    <definedName name="fsdsfafd" localSheetId="7">{"CSheet",#N/A,FALSE,"C";"SmCap",#N/A,FALSE,"VAL1";"GulfCoast",#N/A,FALSE,"VAL1";"nav",#N/A,FALSE,"NAV";"Summary",#N/A,FALSE,"NAV"}</definedName>
    <definedName name="fsdsfafd">{"CSheet",#N/A,FALSE,"C";"SmCap",#N/A,FALSE,"VAL1";"GulfCoast",#N/A,FALSE,"VAL1";"nav",#N/A,FALSE,"NAV";"Summary",#N/A,FALSE,"NAV"}</definedName>
    <definedName name="ftgygy" localSheetId="3">{#N/A,#N/A,FALSE,"LP Exp";#N/A,#N/A,FALSE,"Salary";#N/A,#N/A,FALSE,"Admin Exp";#N/A,#N/A,FALSE,"QTS Bud";#N/A,#N/A,FALSE,"Marketing"}</definedName>
    <definedName name="ftgygy" localSheetId="11">{#N/A,#N/A,FALSE,"LP Exp";#N/A,#N/A,FALSE,"Salary";#N/A,#N/A,FALSE,"Admin Exp";#N/A,#N/A,FALSE,"QTS Bud";#N/A,#N/A,FALSE,"Marketing"}</definedName>
    <definedName name="ftgygy" localSheetId="7">{#N/A,#N/A,FALSE,"LP Exp";#N/A,#N/A,FALSE,"Salary";#N/A,#N/A,FALSE,"Admin Exp";#N/A,#N/A,FALSE,"QTS Bud";#N/A,#N/A,FALSE,"Marketing"}</definedName>
    <definedName name="ftgygy">{#N/A,#N/A,FALSE,"LP Exp";#N/A,#N/A,FALSE,"Salary";#N/A,#N/A,FALSE,"Admin Exp";#N/A,#N/A,FALSE,"QTS Bud";#N/A,#N/A,FALSE,"Marketing"}</definedName>
    <definedName name="fuck" localSheetId="7">{"Financials",#N/A,FALSE,"Financials";"AVP",#N/A,FALSE,"AVP";"DCF",#N/A,FALSE,"DCF";"CSC",#N/A,FALSE,"CSC";"Deal_Comp",#N/A,FALSE,"DealComp"}</definedName>
    <definedName name="fuck">{"Financials",#N/A,FALSE,"Financials";"AVP",#N/A,FALSE,"AVP";"DCF",#N/A,FALSE,"DCF";"CSC",#N/A,FALSE,"CSC";"Deal_Comp",#N/A,FALSE,"DealComp"}</definedName>
    <definedName name="fuckface" localSheetId="3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ckface" localSheetId="1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ckface" localSheetId="7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ckface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k" localSheetId="3">{"1999",#N/A,FALSE,"1999"}</definedName>
    <definedName name="fuk" localSheetId="11">{"1999",#N/A,FALSE,"1999"}</definedName>
    <definedName name="fuk" localSheetId="7">{"1999",#N/A,FALSE,"1999"}</definedName>
    <definedName name="fuk">{"1999",#N/A,FALSE,"1999"}</definedName>
    <definedName name="g" localSheetId="3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g" localSheetId="1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g" localSheetId="7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g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garage" localSheetId="3">{#N/A,#N/A,FALSE,"Garage Assumpt 1";#N/A,#N/A,FALSE,"Garage Op Proj";#N/A,#N/A,FALSE,"Hist I&amp;E";#N/A,#N/A,FALSE,"Garage Lease"}</definedName>
    <definedName name="garage" localSheetId="11">{#N/A,#N/A,FALSE,"Garage Assumpt 1";#N/A,#N/A,FALSE,"Garage Op Proj";#N/A,#N/A,FALSE,"Hist I&amp;E";#N/A,#N/A,FALSE,"Garage Lease"}</definedName>
    <definedName name="garage" localSheetId="7">{#N/A,#N/A,FALSE,"Garage Assumpt 1";#N/A,#N/A,FALSE,"Garage Op Proj";#N/A,#N/A,FALSE,"Hist I&amp;E";#N/A,#N/A,FALSE,"Garage Lease"}</definedName>
    <definedName name="garage">{#N/A,#N/A,FALSE,"Garage Assumpt 1";#N/A,#N/A,FALSE,"Garage Op Proj";#N/A,#N/A,FALSE,"Hist I&amp;E";#N/A,#N/A,FALSE,"Garage Lease"}</definedName>
    <definedName name="gcjki" localSheetId="3">{#N/A,#N/A,TRUE,"Krycí list"}</definedName>
    <definedName name="gcjki" localSheetId="11">{#N/A,#N/A,TRUE,"Krycí list"}</definedName>
    <definedName name="gcjki" localSheetId="7">{#N/A,#N/A,TRUE,"Krycí list"}</definedName>
    <definedName name="gcjki">{#N/A,#N/A,TRUE,"Krycí list"}</definedName>
    <definedName name="gcjkii" localSheetId="3">{#N/A,#N/A,TRUE,"Krycí list"}</definedName>
    <definedName name="gcjkii" localSheetId="11">{#N/A,#N/A,TRUE,"Krycí list"}</definedName>
    <definedName name="gcjkii" localSheetId="7">{#N/A,#N/A,TRUE,"Krycí list"}</definedName>
    <definedName name="gcjkii">{#N/A,#N/A,TRUE,"Krycí list"}</definedName>
    <definedName name="gdxgxdz" localSheetId="3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gdxgxdz" localSheetId="1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gdxgxdz" localSheetId="7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gdxgxdz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Geograph_Pie_X_Labels" localSheetId="3">OFFSET(#REF!,0,0,COUNTA(#REF!)-1,1)</definedName>
    <definedName name="Geograph_Pie_X_Labels" localSheetId="7">OFFSET(#REF!,0,0,COUNTA(#REF!)-1,1)</definedName>
    <definedName name="Geograph_Pie_X_Labels">OFFSET(#REF!,0,0,COUNTA(#REF!)-1,1)</definedName>
    <definedName name="Geography_Pie_Data" localSheetId="3">OFFSET(#REF!,0,0,COUNTA(#REF!)-1,1)</definedName>
    <definedName name="Geography_Pie_Data">OFFSET(#REF!,0,0,COUNTA(#REF!)-1,1)</definedName>
    <definedName name="gf" localSheetId="3">{#N/A,#N/A,FALSE,"ACQ";#N/A,#N/A,FALSE,"ASSUMP";#N/A,#N/A,FALSE,"CASH FLOW";#N/A,#N/A,FALSE,"SALE";#N/A,#N/A,FALSE,"TIS";#N/A,#N/A,FALSE,"RENT ROLL"}</definedName>
    <definedName name="gf" localSheetId="11">{#N/A,#N/A,FALSE,"ACQ";#N/A,#N/A,FALSE,"ASSUMP";#N/A,#N/A,FALSE,"CASH FLOW";#N/A,#N/A,FALSE,"SALE";#N/A,#N/A,FALSE,"TIS";#N/A,#N/A,FALSE,"RENT ROLL"}</definedName>
    <definedName name="gf" localSheetId="7">{#N/A,#N/A,FALSE,"ACQ";#N/A,#N/A,FALSE,"ASSUMP";#N/A,#N/A,FALSE,"CASH FLOW";#N/A,#N/A,FALSE,"SALE";#N/A,#N/A,FALSE,"TIS";#N/A,#N/A,FALSE,"RENT ROLL"}</definedName>
    <definedName name="gf">{#N/A,#N/A,FALSE,"ACQ";#N/A,#N/A,FALSE,"ASSUMP";#N/A,#N/A,FALSE,"CASH FLOW";#N/A,#N/A,FALSE,"SALE";#N/A,#N/A,FALSE,"TIS";#N/A,#N/A,FALSE,"RENT ROLL"}</definedName>
    <definedName name="gfd" localSheetId="3">{#N/A,#N/A,FALSE,"Cashflow Analysis";#N/A,#N/A,FALSE,"Sensitivity Analysis";#N/A,#N/A,FALSE,"PV";#N/A,#N/A,FALSE,"Pro Forma"}</definedName>
    <definedName name="gfd" localSheetId="11">{#N/A,#N/A,FALSE,"Cashflow Analysis";#N/A,#N/A,FALSE,"Sensitivity Analysis";#N/A,#N/A,FALSE,"PV";#N/A,#N/A,FALSE,"Pro Forma"}</definedName>
    <definedName name="gfd" localSheetId="7">{#N/A,#N/A,FALSE,"Cashflow Analysis";#N/A,#N/A,FALSE,"Sensitivity Analysis";#N/A,#N/A,FALSE,"PV";#N/A,#N/A,FALSE,"Pro Forma"}</definedName>
    <definedName name="gfd">{#N/A,#N/A,FALSE,"Cashflow Analysis";#N/A,#N/A,FALSE,"Sensitivity Analysis";#N/A,#N/A,FALSE,"PV";#N/A,#N/A,FALSE,"Pro Forma"}</definedName>
    <definedName name="gfgh" localSheetId="3">{"Assumptions",#N/A,FALSE,"Assumptions"}</definedName>
    <definedName name="gfgh" localSheetId="11">{"Assumptions",#N/A,FALSE,"Assumptions"}</definedName>
    <definedName name="gfgh" localSheetId="7">{"Assumptions",#N/A,FALSE,"Assumptions"}</definedName>
    <definedName name="gfgh">{"Assumptions",#N/A,FALSE,"Assumptions"}</definedName>
    <definedName name="gfh" localSheetId="3">{"CSheet",#N/A,FALSE,"C";"SmCap",#N/A,FALSE,"VAL1";"GulfCoast",#N/A,FALSE,"VAL1";"nav",#N/A,FALSE,"NAV";"Summary",#N/A,FALSE,"NAV"}</definedName>
    <definedName name="gfh" localSheetId="11">{"CSheet",#N/A,FALSE,"C";"SmCap",#N/A,FALSE,"VAL1";"GulfCoast",#N/A,FALSE,"VAL1";"nav",#N/A,FALSE,"NAV";"Summary",#N/A,FALSE,"NAV"}</definedName>
    <definedName name="gfh" localSheetId="7">{"CSheet",#N/A,FALSE,"C";"SmCap",#N/A,FALSE,"VAL1";"GulfCoast",#N/A,FALSE,"VAL1";"nav",#N/A,FALSE,"NAV";"Summary",#N/A,FALSE,"NAV"}</definedName>
    <definedName name="gfh">{"CSheet",#N/A,FALSE,"C";"SmCap",#N/A,FALSE,"VAL1";"GulfCoast",#N/A,FALSE,"VAL1";"nav",#N/A,FALSE,"NAV";"Summary",#N/A,FALSE,"NAV"}</definedName>
    <definedName name="gfhs" localSheetId="3">{"summary1",#N/A,TRUE,"Comps";"summary2",#N/A,TRUE,"Comps";"summary3",#N/A,TRUE,"Comps"}</definedName>
    <definedName name="gfhs" localSheetId="11">{"summary1",#N/A,TRUE,"Comps";"summary2",#N/A,TRUE,"Comps";"summary3",#N/A,TRUE,"Comps"}</definedName>
    <definedName name="gfhs" localSheetId="7">{"summary1",#N/A,TRUE,"Comps";"summary2",#N/A,TRUE,"Comps";"summary3",#N/A,TRUE,"Comps"}</definedName>
    <definedName name="gfhs">{"summary1",#N/A,TRUE,"Comps";"summary2",#N/A,TRUE,"Comps";"summary3",#N/A,TRUE,"Comps"}</definedName>
    <definedName name="gfjfju" localSheetId="3">{"Downside",#N/A,FALSE,"Downside"}</definedName>
    <definedName name="gfjfju" localSheetId="11">{"Downside",#N/A,FALSE,"Downside"}</definedName>
    <definedName name="gfjfju" localSheetId="7">{"Downside",#N/A,FALSE,"Downside"}</definedName>
    <definedName name="gfjfju">{"Downside",#N/A,FALSE,"Downside"}</definedName>
    <definedName name="gg" localSheetId="3">{#N/A,#N/A,FALSE,"PropertyInfo"}</definedName>
    <definedName name="gg" localSheetId="11">{#N/A,#N/A,FALSE,"PropertyInfo"}</definedName>
    <definedName name="gg" localSheetId="7">{#N/A,#N/A,FALSE,"PropertyInfo"}</definedName>
    <definedName name="gg">{#N/A,#N/A,FALSE,"PropertyInfo"}</definedName>
    <definedName name="ggg" localSheetId="3">{#N/A,#N/A,FALSE,"PropertyInfo"}</definedName>
    <definedName name="ggg" localSheetId="11">{#N/A,#N/A,FALSE,"PropertyInfo"}</definedName>
    <definedName name="ggg" localSheetId="7">{#N/A,#N/A,FALSE,"PropertyInfo"}</definedName>
    <definedName name="ggg">{#N/A,#N/A,FALSE,"PropertyInfo"}</definedName>
    <definedName name="gggg" localSheetId="3">{"ODB",#N/A,FALSE,"Hold Scenario"}</definedName>
    <definedName name="gggg" localSheetId="11">{"ODB",#N/A,FALSE,"Hold Scenario"}</definedName>
    <definedName name="gggg" localSheetId="7">{"ODB",#N/A,FALSE,"Hold Scenario"}</definedName>
    <definedName name="gggg">{"ODB",#N/A,FALSE,"Hold Scenario"}</definedName>
    <definedName name="gggggggggg" localSheetId="3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gggggggggg" localSheetId="1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gggggggggg" localSheetId="7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gggggggggg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ggh" localSheetId="3">#REF!</definedName>
    <definedName name="ggh" localSheetId="7">#REF!</definedName>
    <definedName name="ggh">#REF!</definedName>
    <definedName name="ghh" localSheetId="3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localSheetId="1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localSheetId="7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j" localSheetId="3">{"CSheet",#N/A,FALSE,"C";"SmCap",#N/A,FALSE,"VAL1";"GulfCoast",#N/A,FALSE,"VAL1";"nav",#N/A,FALSE,"NAV";"Summary",#N/A,FALSE,"NAV"}</definedName>
    <definedName name="ghj" localSheetId="11">{"CSheet",#N/A,FALSE,"C";"SmCap",#N/A,FALSE,"VAL1";"GulfCoast",#N/A,FALSE,"VAL1";"nav",#N/A,FALSE,"NAV";"Summary",#N/A,FALSE,"NAV"}</definedName>
    <definedName name="ghj" localSheetId="7">{"CSheet",#N/A,FALSE,"C";"SmCap",#N/A,FALSE,"VAL1";"GulfCoast",#N/A,FALSE,"VAL1";"nav",#N/A,FALSE,"NAV";"Summary",#N/A,FALSE,"NAV"}</definedName>
    <definedName name="ghj">{"CSheet",#N/A,FALSE,"C";"SmCap",#N/A,FALSE,"VAL1";"GulfCoast",#N/A,FALSE,"VAL1";"nav",#N/A,FALSE,"NAV";"Summary",#N/A,FALSE,"NAV"}</definedName>
    <definedName name="ghjghjr" localSheetId="3">{"Bid",#N/A,FALSE,"Estimate";"Breakdowm",#N/A,FALSE,"Estimate"}</definedName>
    <definedName name="ghjghjr" localSheetId="11">{"Bid",#N/A,FALSE,"Estimate";"Breakdowm",#N/A,FALSE,"Estimate"}</definedName>
    <definedName name="ghjghjr" localSheetId="7">{"Bid",#N/A,FALSE,"Estimate";"Breakdowm",#N/A,FALSE,"Estimate"}</definedName>
    <definedName name="ghjghjr">{"Bid",#N/A,FALSE,"Estimate";"Breakdowm",#N/A,FALSE,"Estimate"}</definedName>
    <definedName name="ghu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jio" localSheetId="3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localSheetId="1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localSheetId="7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KUY" localSheetId="3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localSheetId="1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localSheetId="7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mail" localSheetId="3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gmail" localSheetId="1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gmail" localSheetId="7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gmail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gr" localSheetId="3">{"three",#N/A,FALSE,"Capital";"four",#N/A,FALSE,"Capital"}</definedName>
    <definedName name="gr" localSheetId="11">{"three",#N/A,FALSE,"Capital";"four",#N/A,FALSE,"Capital"}</definedName>
    <definedName name="gr" localSheetId="7">{"three",#N/A,FALSE,"Capital";"four",#N/A,FALSE,"Capital"}</definedName>
    <definedName name="gr">{"three",#N/A,FALSE,"Capital";"four",#N/A,FALSE,"Capital"}</definedName>
    <definedName name="graph" localSheetId="3">#REF!</definedName>
    <definedName name="graph" localSheetId="7">#REF!</definedName>
    <definedName name="graph">#REF!</definedName>
    <definedName name="graph." localSheetId="3">{#N/A,#N/A,FALSE,"Yield Graph"}</definedName>
    <definedName name="graph." localSheetId="11">{#N/A,#N/A,FALSE,"Yield Graph"}</definedName>
    <definedName name="graph." localSheetId="7">{#N/A,#N/A,FALSE,"Yield Graph"}</definedName>
    <definedName name="graph.">{#N/A,#N/A,FALSE,"Yield Graph"}</definedName>
    <definedName name="graph123" localSheetId="3">[25]Assump!#REF!</definedName>
    <definedName name="graph123" localSheetId="7">[25]Assump!#REF!</definedName>
    <definedName name="graph123">[25]Assump!#REF!</definedName>
    <definedName name="Graph1234" localSheetId="3">[25]Assump!#REF!</definedName>
    <definedName name="Graph1234" localSheetId="7">[25]Assump!#REF!</definedName>
    <definedName name="Graph1234">[25]Assump!#REF!</definedName>
    <definedName name="Graph12345" localSheetId="3">[25]Assump!#REF!</definedName>
    <definedName name="Graph12345" localSheetId="7">[25]Assump!#REF!</definedName>
    <definedName name="Graph12345">[25]Assump!#REF!</definedName>
    <definedName name="Graph123456" localSheetId="3">[25]Assump!#REF!</definedName>
    <definedName name="Graph123456" localSheetId="7">[25]Assump!#REF!</definedName>
    <definedName name="Graph123456">[25]Assump!#REF!</definedName>
    <definedName name="Graph1234567" localSheetId="3">[25]Assump!#REF!</definedName>
    <definedName name="Graph1234567">[25]Assump!#REF!</definedName>
    <definedName name="graph2." localSheetId="3">{#N/A,#N/A,FALSE,"Yield Graph";#N/A,#N/A,FALSE,"Rent Roll";#N/A,#N/A,FALSE,"OE Yr1";#N/A,#N/A,FALSE,"Repl.Cst.+Ins."}</definedName>
    <definedName name="graph2." localSheetId="11">{#N/A,#N/A,FALSE,"Yield Graph";#N/A,#N/A,FALSE,"Rent Roll";#N/A,#N/A,FALSE,"OE Yr1";#N/A,#N/A,FALSE,"Repl.Cst.+Ins."}</definedName>
    <definedName name="graph2." localSheetId="7">{#N/A,#N/A,FALSE,"Yield Graph";#N/A,#N/A,FALSE,"Rent Roll";#N/A,#N/A,FALSE,"OE Yr1";#N/A,#N/A,FALSE,"Repl.Cst.+Ins."}</definedName>
    <definedName name="graph2.">{#N/A,#N/A,FALSE,"Yield Graph";#N/A,#N/A,FALSE,"Rent Roll";#N/A,#N/A,FALSE,"OE Yr1";#N/A,#N/A,FALSE,"Repl.Cst.+Ins."}</definedName>
    <definedName name="graph3." localSheetId="3">{#N/A,#N/A,FALSE,"Yield Graph"}</definedName>
    <definedName name="graph3." localSheetId="11">{#N/A,#N/A,FALSE,"Yield Graph"}</definedName>
    <definedName name="graph3." localSheetId="7">{#N/A,#N/A,FALSE,"Yield Graph"}</definedName>
    <definedName name="graph3.">{#N/A,#N/A,FALSE,"Yield Graph"}</definedName>
    <definedName name="grtr" localSheetId="3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localSheetId="1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localSheetId="7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vk" localSheetId="3">{"Assumptions",#N/A,FALSE,"Assumptions"}</definedName>
    <definedName name="gvk" localSheetId="11">{"Assumptions",#N/A,FALSE,"Assumptions"}</definedName>
    <definedName name="gvk" localSheetId="7">{"Assumptions",#N/A,FALSE,"Assumptions"}</definedName>
    <definedName name="gvk">{"Assumptions",#N/A,FALSE,"Assumptions"}</definedName>
    <definedName name="gyhui" localSheetId="3">{"CSheet",#N/A,FALSE,"C";"SmCap",#N/A,FALSE,"VAL1";"GulfCoast",#N/A,FALSE,"VAL1";"nav",#N/A,FALSE,"NAV";"Summary",#N/A,FALSE,"NAV"}</definedName>
    <definedName name="gyhui" localSheetId="11">{"CSheet",#N/A,FALSE,"C";"SmCap",#N/A,FALSE,"VAL1";"GulfCoast",#N/A,FALSE,"VAL1";"nav",#N/A,FALSE,"NAV";"Summary",#N/A,FALSE,"NAV"}</definedName>
    <definedName name="gyhui" localSheetId="7">{"CSheet",#N/A,FALSE,"C";"SmCap",#N/A,FALSE,"VAL1";"GulfCoast",#N/A,FALSE,"VAL1";"nav",#N/A,FALSE,"NAV";"Summary",#N/A,FALSE,"NAV"}</definedName>
    <definedName name="gyhui">{"CSheet",#N/A,FALSE,"C";"SmCap",#N/A,FALSE,"VAL1";"GulfCoast",#N/A,FALSE,"VAL1";"nav",#N/A,FALSE,"NAV";"Summary",#N/A,FALSE,"NAV"}</definedName>
    <definedName name="gyjh" localSheetId="3">{#N/A,#N/A,FALSE,"Cashflow Analysis";#N/A,#N/A,FALSE,"Sensitivity Analysis";#N/A,#N/A,FALSE,"PV";#N/A,#N/A,FALSE,"Pro Forma"}</definedName>
    <definedName name="gyjh" localSheetId="11">{#N/A,#N/A,FALSE,"Cashflow Analysis";#N/A,#N/A,FALSE,"Sensitivity Analysis";#N/A,#N/A,FALSE,"PV";#N/A,#N/A,FALSE,"Pro Forma"}</definedName>
    <definedName name="gyjh" localSheetId="7">{#N/A,#N/A,FALSE,"Cashflow Analysis";#N/A,#N/A,FALSE,"Sensitivity Analysis";#N/A,#N/A,FALSE,"PV";#N/A,#N/A,FALSE,"Pro Forma"}</definedName>
    <definedName name="gyjh">{#N/A,#N/A,FALSE,"Cashflow Analysis";#N/A,#N/A,FALSE,"Sensitivity Analysis";#N/A,#N/A,FALSE,"PV";#N/A,#N/A,FALSE,"Pro Forma"}</definedName>
    <definedName name="h" localSheetId="3">{"ed1",#N/A,TRUE,"E-D";"ed2",#N/A,TRUE,"E-D"}</definedName>
    <definedName name="h" localSheetId="7">{"ed1",#N/A,TRUE,"E-D";"ed2",#N/A,TRUE,"E-D"}</definedName>
    <definedName name="h">#REF!</definedName>
    <definedName name="hallo" localSheetId="3">{#N/A,#N/A,FALSE,"Occ and Rate";#N/A,#N/A,FALSE,"PF Input";#N/A,#N/A,FALSE,"Capital Input";#N/A,#N/A,FALSE,"Proforma Five Yr";#N/A,#N/A,FALSE,"Calculations";#N/A,#N/A,FALSE,"Transaction Summary-DTW"}</definedName>
    <definedName name="hallo" localSheetId="11">{#N/A,#N/A,FALSE,"Occ and Rate";#N/A,#N/A,FALSE,"PF Input";#N/A,#N/A,FALSE,"Capital Input";#N/A,#N/A,FALSE,"Proforma Five Yr";#N/A,#N/A,FALSE,"Calculations";#N/A,#N/A,FALSE,"Transaction Summary-DTW"}</definedName>
    <definedName name="hallo" localSheetId="7">{#N/A,#N/A,FALSE,"Occ and Rate";#N/A,#N/A,FALSE,"PF Input";#N/A,#N/A,FALSE,"Capital Input";#N/A,#N/A,FALSE,"Proforma Five Yr";#N/A,#N/A,FALSE,"Calculations";#N/A,#N/A,FALSE,"Transaction Summary-DTW"}</definedName>
    <definedName name="hallo">{#N/A,#N/A,FALSE,"Occ and Rate";#N/A,#N/A,FALSE,"PF Input";#N/A,#N/A,FALSE,"Capital Input";#N/A,#N/A,FALSE,"Proforma Five Yr";#N/A,#N/A,FALSE,"Calculations";#N/A,#N/A,FALSE,"Transaction Summary-DTW"}</definedName>
    <definedName name="HD" localSheetId="3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localSheetId="1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localSheetId="7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ader_Row" localSheetId="3">ROW(#REF!)</definedName>
    <definedName name="HEADER_ROW">ROW(#REF!)</definedName>
    <definedName name="help" localSheetId="7">{#N/A,#N/A,FALSE,"ZLDebtMaturity";#N/A,#N/A,FALSE,"FCDebtMaturity";#N/A,#N/A,FALSE,"ZM3DebtMaturity";#N/A,#N/A,FALSE,"ZM2DebtMaturity";#N/A,#N/A,FALSE,"zm1DebtMaturity";#N/A,#N/A,FALSE,"ConsZM123DebtMaturity"}</definedName>
    <definedName name="help">{#N/A,#N/A,FALSE,"ZLDebtMaturity";#N/A,#N/A,FALSE,"FCDebtMaturity";#N/A,#N/A,FALSE,"ZM3DebtMaturity";#N/A,#N/A,FALSE,"ZM2DebtMaturity";#N/A,#N/A,FALSE,"zm1DebtMaturity";#N/A,#N/A,FALSE,"ConsZM123DebtMaturity"}</definedName>
    <definedName name="help1" localSheetId="7">{#N/A,#N/A,FALSE,"ZLDebtMaturity";#N/A,#N/A,FALSE,"FCDebtMaturity";#N/A,#N/A,FALSE,"ZM3DebtMaturity";#N/A,#N/A,FALSE,"ZM2DebtMaturity";#N/A,#N/A,FALSE,"zm1DebtMaturity";#N/A,#N/A,FALSE,"ConsZM123DebtMaturity"}</definedName>
    <definedName name="help1">{#N/A,#N/A,FALSE,"ZLDebtMaturity";#N/A,#N/A,FALSE,"FCDebtMaturity";#N/A,#N/A,FALSE,"ZM3DebtMaturity";#N/A,#N/A,FALSE,"ZM2DebtMaturity";#N/A,#N/A,FALSE,"zm1DebtMaturity";#N/A,#N/A,FALSE,"ConsZM123DebtMaturity"}</definedName>
    <definedName name="hfgh" localSheetId="3">{"sheet a",#N/A,FALSE,"A";"sheet b 1",#N/A,FALSE,"B";"sheet b 2",#N/A,FALSE,"B"}</definedName>
    <definedName name="hfgh" localSheetId="11">{"sheet a",#N/A,FALSE,"A";"sheet b 1",#N/A,FALSE,"B";"sheet b 2",#N/A,FALSE,"B"}</definedName>
    <definedName name="hfgh" localSheetId="7">{"sheet a",#N/A,FALSE,"A";"sheet b 1",#N/A,FALSE,"B";"sheet b 2",#N/A,FALSE,"B"}</definedName>
    <definedName name="hfgh">{"sheet a",#N/A,FALSE,"A";"sheet b 1",#N/A,FALSE,"B";"sheet b 2",#N/A,FALSE,"B"}</definedName>
    <definedName name="HFH" localSheetId="3">{"print annual inc. statement",#N/A,FALSE,"Summary";"print annual stats",#N/A,FALSE,"Summary";"print quarterly inc. statement",#N/A,FALSE,"Summary";"print quarterly stats",#N/A,FALSE,"Summary"}</definedName>
    <definedName name="HFH" localSheetId="11">{"print annual inc. statement",#N/A,FALSE,"Summary";"print annual stats",#N/A,FALSE,"Summary";"print quarterly inc. statement",#N/A,FALSE,"Summary";"print quarterly stats",#N/A,FALSE,"Summary"}</definedName>
    <definedName name="HFH" localSheetId="7">{"print annual inc. statement",#N/A,FALSE,"Summary";"print annual stats",#N/A,FALSE,"Summary";"print quarterly inc. statement",#N/A,FALSE,"Summary";"print quarterly stats",#N/A,FALSE,"Summary"}</definedName>
    <definedName name="HFH">{"print annual inc. statement",#N/A,FALSE,"Summary";"print annual stats",#N/A,FALSE,"Summary";"print quarterly inc. statement",#N/A,FALSE,"Summary";"print quarterly stats",#N/A,FALSE,"Summary"}</definedName>
    <definedName name="hgfgh" localSheetId="3">{"Zone1",#N/A,FALSE,"Parameters";"Zone2",#N/A,FALSE,"Parameters"}</definedName>
    <definedName name="hgfgh" localSheetId="11">{"Zone1",#N/A,FALSE,"Parameters";"Zone2",#N/A,FALSE,"Parameters"}</definedName>
    <definedName name="hgfgh" localSheetId="7">{"Zone1",#N/A,FALSE,"Parameters";"Zone2",#N/A,FALSE,"Parameters"}</definedName>
    <definedName name="hgfgh">{"Zone1",#N/A,FALSE,"Parameters";"Zone2",#N/A,FALSE,"Parameters"}</definedName>
    <definedName name="hghg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h" localSheetId="3">{#N/A,#N/A,FALSE,"Summary"}</definedName>
    <definedName name="hh" localSheetId="11">{#N/A,#N/A,FALSE,"Summary"}</definedName>
    <definedName name="hh" localSheetId="7">{#N/A,#N/A,FALSE,"Summary"}</definedName>
    <definedName name="hh">{#N/A,#N/A,FALSE,"Summary"}</definedName>
    <definedName name="hhh" localSheetId="3">{#N/A,#N/A,FALSE,"Summary"}</definedName>
    <definedName name="hhh" localSheetId="11">{#N/A,#N/A,FALSE,"Summary"}</definedName>
    <definedName name="hhh" localSheetId="7">{#N/A,#N/A,FALSE,"Summary"}</definedName>
    <definedName name="hhh">{#N/A,#N/A,FALSE,"Summary"}</definedName>
    <definedName name="hhhh" localSheetId="3">{#N/A,#N/A,FALSE,"OpEx (PP)";#N/A,#N/A,FALSE,"Lease Comps (O)-BT";#N/A,#N/A,FALSE,"OpEx (CC)";#N/A,#N/A,FALSE,"Value (PP-Base)";#N/A,#N/A,FALSE,"Value (CC-Base)";#N/A,#N/A,FALSE,"Sales Comps (R)";#N/A,#N/A,FALSE,"Sales Comps (O)"}</definedName>
    <definedName name="hhhh" localSheetId="11">{#N/A,#N/A,FALSE,"OpEx (PP)";#N/A,#N/A,FALSE,"Lease Comps (O)-BT";#N/A,#N/A,FALSE,"OpEx (CC)";#N/A,#N/A,FALSE,"Value (PP-Base)";#N/A,#N/A,FALSE,"Value (CC-Base)";#N/A,#N/A,FALSE,"Sales Comps (R)";#N/A,#N/A,FALSE,"Sales Comps (O)"}</definedName>
    <definedName name="hhhh" localSheetId="7">{#N/A,#N/A,FALSE,"OpEx (PP)";#N/A,#N/A,FALSE,"Lease Comps (O)-BT";#N/A,#N/A,FALSE,"OpEx (CC)";#N/A,#N/A,FALSE,"Value (PP-Base)";#N/A,#N/A,FALSE,"Value (CC-Base)";#N/A,#N/A,FALSE,"Sales Comps (R)";#N/A,#N/A,FALSE,"Sales Comps (O)"}</definedName>
    <definedName name="hhhh">{#N/A,#N/A,FALSE,"OpEx (PP)";#N/A,#N/A,FALSE,"Lease Comps (O)-BT";#N/A,#N/A,FALSE,"OpEx (CC)";#N/A,#N/A,FALSE,"Value (PP-Base)";#N/A,#N/A,FALSE,"Value (CC-Base)";#N/A,#N/A,FALSE,"Sales Comps (R)";#N/A,#N/A,FALSE,"Sales Comps (O)"}</definedName>
    <definedName name="hhhhhhhhhhhh" localSheetId="3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hhhhhhhhhhhh" localSheetId="1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hhhhhhhhhhhh" localSheetId="7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hhhhhhhhhhhh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hi">#REF!</definedName>
    <definedName name="hjf" localSheetId="3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localSheetId="1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localSheetId="7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hj" localSheetId="3">{"PROFORMA",#N/A,FALSE,"A";"BIGGER 1",#N/A,FALSE,"B";"BIGGER 2",#N/A,FALSE,"B";"BIGGER 3",#N/A,FALSE,"B";"SMALL CF 1",#N/A,FALSE,"C"}</definedName>
    <definedName name="hjhj" localSheetId="11">{"PROFORMA",#N/A,FALSE,"A";"BIGGER 1",#N/A,FALSE,"B";"BIGGER 2",#N/A,FALSE,"B";"BIGGER 3",#N/A,FALSE,"B";"SMALL CF 1",#N/A,FALSE,"C"}</definedName>
    <definedName name="hjhj" localSheetId="7">{"PROFORMA",#N/A,FALSE,"A";"BIGGER 1",#N/A,FALSE,"B";"BIGGER 2",#N/A,FALSE,"B";"BIGGER 3",#N/A,FALSE,"B";"SMALL CF 1",#N/A,FALSE,"C"}</definedName>
    <definedName name="hjhj">{"PROFORMA",#N/A,FALSE,"A";"BIGGER 1",#N/A,FALSE,"B";"BIGGER 2",#N/A,FALSE,"B";"BIGGER 3",#N/A,FALSE,"B";"SMALL CF 1",#N/A,FALSE,"C"}</definedName>
    <definedName name="hjkl" localSheetId="3">{"Zone1",#N/A,FALSE,"Parameters";"Zone2",#N/A,FALSE,"Parameters"}</definedName>
    <definedName name="hjkl" localSheetId="11">{"Zone1",#N/A,FALSE,"Parameters";"Zone2",#N/A,FALSE,"Parameters"}</definedName>
    <definedName name="hjkl" localSheetId="7">{"Zone1",#N/A,FALSE,"Parameters";"Zone2",#N/A,FALSE,"Parameters"}</definedName>
    <definedName name="hjkl">{"Zone1",#N/A,FALSE,"Parameters";"Zone2",#N/A,FALSE,"Parameters"}</definedName>
    <definedName name="hlhldh" localSheetId="3">{"Annual Cash Flows",#N/A,FALSE,"Annual Summary"}</definedName>
    <definedName name="hlhldh" localSheetId="11">{"Annual Cash Flows",#N/A,FALSE,"Annual Summary"}</definedName>
    <definedName name="hlhldh" localSheetId="7">{"Annual Cash Flows",#N/A,FALSE,"Annual Summary"}</definedName>
    <definedName name="hlhldh">{"Annual Cash Flows",#N/A,FALSE,"Annual Summary"}</definedName>
    <definedName name="hn.ExtDb">FALSE</definedName>
    <definedName name="hn.ModelType">"DEAL"</definedName>
    <definedName name="hn.ModelVersion">1</definedName>
    <definedName name="hn.NoUpload">0</definedName>
    <definedName name="hod" localSheetId="3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1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7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n" localSheetId="3">{"Full Gross to Net",#N/A,TRUE,"GtoN";"R_I Accepted from Group Coys",#N/A,TRUE,"GtoN";"R_I Ceded to Group Coys",#N/A,TRUE,"GtoN";"Closing Loss Reserves and Gross Claims Incurred",#N/A,TRUE,"GtoN"}</definedName>
    <definedName name="hon" localSheetId="11">{"Full Gross to Net",#N/A,TRUE,"GtoN";"R_I Accepted from Group Coys",#N/A,TRUE,"GtoN";"R_I Ceded to Group Coys",#N/A,TRUE,"GtoN";"Closing Loss Reserves and Gross Claims Incurred",#N/A,TRUE,"GtoN"}</definedName>
    <definedName name="hon" localSheetId="7">{"Full Gross to Net",#N/A,TRUE,"GtoN";"R_I Accepted from Group Coys",#N/A,TRUE,"GtoN";"R_I Ceded to Group Coys",#N/A,TRUE,"GtoN";"Closing Loss Reserves and Gross Claims Incurred",#N/A,TRUE,"GtoN"}</definedName>
    <definedName name="hon">{"Full Gross to Net",#N/A,TRUE,"GtoN";"R_I Accepted from Group Coys",#N/A,TRUE,"GtoN";"R_I Ceded to Group Coys",#N/A,TRUE,"GtoN";"Closing Loss Reserves and Gross Claims Incurred",#N/A,TRUE,"GtoN"}</definedName>
    <definedName name="hope" localSheetId="3">{#N/A,#N/A,FALSE,"LP Exp";#N/A,#N/A,FALSE,"Salary";#N/A,#N/A,FALSE,"Admin Exp";#N/A,#N/A,FALSE,"QTS Bud";#N/A,#N/A,FALSE,"Marketing"}</definedName>
    <definedName name="hope" localSheetId="11">{#N/A,#N/A,FALSE,"LP Exp";#N/A,#N/A,FALSE,"Salary";#N/A,#N/A,FALSE,"Admin Exp";#N/A,#N/A,FALSE,"QTS Bud";#N/A,#N/A,FALSE,"Marketing"}</definedName>
    <definedName name="hope" localSheetId="7">{#N/A,#N/A,FALSE,"LP Exp";#N/A,#N/A,FALSE,"Salary";#N/A,#N/A,FALSE,"Admin Exp";#N/A,#N/A,FALSE,"QTS Bud";#N/A,#N/A,FALSE,"Marketing"}</definedName>
    <definedName name="hope">{#N/A,#N/A,FALSE,"LP Exp";#N/A,#N/A,FALSE,"Salary";#N/A,#N/A,FALSE,"Admin Exp";#N/A,#N/A,FALSE,"QTS Bud";#N/A,#N/A,FALSE,"Marketing"}</definedName>
    <definedName name="hope_condo" localSheetId="3">{#N/A,#N/A,FALSE,"LP Exp";#N/A,#N/A,FALSE,"Salary";#N/A,#N/A,FALSE,"Admin Exp";#N/A,#N/A,FALSE,"QTS Bud";#N/A,#N/A,FALSE,"Marketing"}</definedName>
    <definedName name="hope_condo" localSheetId="11">{#N/A,#N/A,FALSE,"LP Exp";#N/A,#N/A,FALSE,"Salary";#N/A,#N/A,FALSE,"Admin Exp";#N/A,#N/A,FALSE,"QTS Bud";#N/A,#N/A,FALSE,"Marketing"}</definedName>
    <definedName name="hope_condo" localSheetId="7">{#N/A,#N/A,FALSE,"LP Exp";#N/A,#N/A,FALSE,"Salary";#N/A,#N/A,FALSE,"Admin Exp";#N/A,#N/A,FALSE,"QTS Bud";#N/A,#N/A,FALSE,"Marketing"}</definedName>
    <definedName name="hope_condo">{#N/A,#N/A,FALSE,"LP Exp";#N/A,#N/A,FALSE,"Salary";#N/A,#N/A,FALSE,"Admin Exp";#N/A,#N/A,FALSE,"QTS Bud";#N/A,#N/A,FALSE,"Marketing"}</definedName>
    <definedName name="houy" localSheetId="3">{#N/A,#N/A,FALSE,"AD_Purchase";#N/A,#N/A,FALSE,"Credit";#N/A,#N/A,FALSE,"PF Acquisition";#N/A,#N/A,FALSE,"PF Offering"}</definedName>
    <definedName name="houy" localSheetId="11">{#N/A,#N/A,FALSE,"AD_Purchase";#N/A,#N/A,FALSE,"Credit";#N/A,#N/A,FALSE,"PF Acquisition";#N/A,#N/A,FALSE,"PF Offering"}</definedName>
    <definedName name="houy" localSheetId="7">{#N/A,#N/A,FALSE,"AD_Purchase";#N/A,#N/A,FALSE,"Credit";#N/A,#N/A,FALSE,"PF Acquisition";#N/A,#N/A,FALSE,"PF Offering"}</definedName>
    <definedName name="houy">{#N/A,#N/A,FALSE,"AD_Purchase";#N/A,#N/A,FALSE,"Credit";#N/A,#N/A,FALSE,"PF Acquisition";#N/A,#N/A,FALSE,"PF Offering"}</definedName>
    <definedName name="hsfdhs" localSheetId="3">#REF!</definedName>
    <definedName name="hsfdhs" localSheetId="7">#REF!</definedName>
    <definedName name="hsfdhs">#REF!</definedName>
    <definedName name="html" localSheetId="3">{"'Assump'!$F$6:$J$6"}</definedName>
    <definedName name="html" localSheetId="11">{"'Assump'!$F$6:$J$6"}</definedName>
    <definedName name="html" localSheetId="7">{"'Assump'!$F$6:$J$6"}</definedName>
    <definedName name="html">{"'Assump'!$F$6:$J$6"}</definedName>
    <definedName name="HTML_CodePage">1252</definedName>
    <definedName name="HTML_Control" localSheetId="3">{"'Sheet1'!$A$1:$I$10","'Sheet1'!$A$1:$I$11"}</definedName>
    <definedName name="HTML_Control" localSheetId="11">{"'Assump'!$F$6:$J$6"}</definedName>
    <definedName name="HTML_Control" localSheetId="7">{"'Sheet1'!$A$1:$I$10","'Sheet1'!$A$1:$I$11"}</definedName>
    <definedName name="HTML_Control">{"'Assump'!$F$6:$J$6"}</definedName>
    <definedName name="HTML_Description">""</definedName>
    <definedName name="HTML_Email">""</definedName>
    <definedName name="HTML_Header">"Assump"</definedName>
    <definedName name="HTML_LastUpdate">"7/24/98"</definedName>
    <definedName name="HTML_LineAfter">FALSE</definedName>
    <definedName name="HTML_LineBefore">FALSE</definedName>
    <definedName name="HTML_Name">"Russell Caplin"</definedName>
    <definedName name="HTML_OBDlg2">TRUE</definedName>
    <definedName name="HTML_OBDlg4">TRUE</definedName>
    <definedName name="HTML_OS">0</definedName>
    <definedName name="HTML_PathFile">"C:\acg\MyHTML.htm"</definedName>
    <definedName name="HTML_Title">"ashish"</definedName>
    <definedName name="HTML1_10">""</definedName>
    <definedName name="HTML1_11">1</definedName>
    <definedName name="HTML1_12">"Aswath:Adobe SiteMill™ 1.0.2:MyHomePage:FCFF3.html"</definedName>
    <definedName name="HTML1_2">1</definedName>
    <definedName name="HTML1_3">"FCFF3"</definedName>
    <definedName name="HTML1_4">"Three-Stage FCFF Model"</definedName>
    <definedName name="HTML1_5">""</definedName>
    <definedName name="HTML1_6">-4146</definedName>
    <definedName name="HTML1_7">-4146</definedName>
    <definedName name="HTML1_8">"10/22/96"</definedName>
    <definedName name="HTML1_9">"Aswath Damodaran"</definedName>
    <definedName name="HTML2_10">""</definedName>
    <definedName name="HTML2_11">-4146</definedName>
    <definedName name="HTML2_12">"C:\My Documents\Intranet\profit plan\HTML\GERMANY.htm"</definedName>
    <definedName name="HTML2_2">1</definedName>
    <definedName name="HTML2_3">""</definedName>
    <definedName name="HTML2_4">""</definedName>
    <definedName name="HTML2_5">""</definedName>
    <definedName name="HTML2_6">1</definedName>
    <definedName name="HTML2_7">1</definedName>
    <definedName name="HTML2_8">""</definedName>
    <definedName name="HTML2_9">""</definedName>
    <definedName name="HTMLCount">1</definedName>
    <definedName name="htmlnew" localSheetId="3">{"'Assump'!$F$6:$J$6"}</definedName>
    <definedName name="htmlnew" localSheetId="11">{"'Assump'!$F$6:$J$6"}</definedName>
    <definedName name="htmlnew" localSheetId="7">{"'Assump'!$F$6:$J$6"}</definedName>
    <definedName name="htmlnew">{"'Assump'!$F$6:$J$6"}</definedName>
    <definedName name="hu" localSheetId="3">{"Total",#N/A,FALSE,"Six Fields";"PDP",#N/A,FALSE,"Six Fields";"PNP",#N/A,FALSE,"Six Fields";"PUD",#N/A,FALSE,"Six Fields";"Prob",#N/A,FALSE,"Six Fields"}</definedName>
    <definedName name="hu" localSheetId="11">{"Total",#N/A,FALSE,"Six Fields";"PDP",#N/A,FALSE,"Six Fields";"PNP",#N/A,FALSE,"Six Fields";"PUD",#N/A,FALSE,"Six Fields";"Prob",#N/A,FALSE,"Six Fields"}</definedName>
    <definedName name="hu" localSheetId="7">{"Total",#N/A,FALSE,"Six Fields";"PDP",#N/A,FALSE,"Six Fields";"PNP",#N/A,FALSE,"Six Fields";"PUD",#N/A,FALSE,"Six Fields";"Prob",#N/A,FALSE,"Six Fields"}</definedName>
    <definedName name="hu">{"Total",#N/A,FALSE,"Six Fields";"PDP",#N/A,FALSE,"Six Fields";"PNP",#N/A,FALSE,"Six Fields";"PUD",#N/A,FALSE,"Six Fields";"Prob",#N/A,FALSE,"Six Fields"}</definedName>
    <definedName name="huh" localSheetId="7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h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i" localSheetId="3">{"Sum1",#N/A,FALSE,"Reserve Report";"Sum2",#N/A,FALSE,"Reserve Report";"Sum3",#N/A,FALSE,"Reserve Report";"Sum4",#N/A,FALSE,"Reserve Report"}</definedName>
    <definedName name="hui" localSheetId="11">{"Sum1",#N/A,FALSE,"Reserve Report";"Sum2",#N/A,FALSE,"Reserve Report";"Sum3",#N/A,FALSE,"Reserve Report";"Sum4",#N/A,FALSE,"Reserve Report"}</definedName>
    <definedName name="hui" localSheetId="7">{"Sum1",#N/A,FALSE,"Reserve Report";"Sum2",#N/A,FALSE,"Reserve Report";"Sum3",#N/A,FALSE,"Reserve Report";"Sum4",#N/A,FALSE,"Reserve Report"}</definedName>
    <definedName name="hui">{"Sum1",#N/A,FALSE,"Reserve Report";"Sum2",#N/A,FALSE,"Reserve Report";"Sum3",#N/A,FALSE,"Reserve Report";"Sum4",#N/A,FALSE,"Reserve Report"}</definedName>
    <definedName name="ien" localSheetId="3">{"P_L Account",#N/A,FALSE,"Prime";"Assets",#N/A,FALSE,"Prime";"Liabilities",#N/A,FALSE,"Prime";"Capital and Reserves",#N/A,FALSE,"Prime";"Rec. of S_Holders Funds",#N/A,FALSE,"Prime";"Rec. of Pre and Post Tax Result",#N/A,FALSE,"Prime"}</definedName>
    <definedName name="ien" localSheetId="11">{"P_L Account",#N/A,FALSE,"Prime";"Assets",#N/A,FALSE,"Prime";"Liabilities",#N/A,FALSE,"Prime";"Capital and Reserves",#N/A,FALSE,"Prime";"Rec. of S_Holders Funds",#N/A,FALSE,"Prime";"Rec. of Pre and Post Tax Result",#N/A,FALSE,"Prime"}</definedName>
    <definedName name="ien" localSheetId="7">{"P_L Account",#N/A,FALSE,"Prime";"Assets",#N/A,FALSE,"Prime";"Liabilities",#N/A,FALSE,"Prime";"Capital and Reserves",#N/A,FALSE,"Prime";"Rec. of S_Holders Funds",#N/A,FALSE,"Prime";"Rec. of Pre and Post Tax Result",#N/A,FALSE,"Prime"}</definedName>
    <definedName name="ien">{"P_L Account",#N/A,FALSE,"Prime";"Assets",#N/A,FALSE,"Prime";"Liabilities",#N/A,FALSE,"Prime";"Capital and Reserves",#N/A,FALSE,"Prime";"Rec. of S_Holders Funds",#N/A,FALSE,"Prime";"Rec. of Pre and Post Tax Result",#N/A,FALSE,"Prime"}</definedName>
    <definedName name="ignore" localSheetId="3">{#N/A,#N/A,FALSE,"WATCHDSC";#N/A,#N/A,FALSE,"2LOSSMOD";#N/A,#N/A,FALSE,"2LOSS";#N/A,#N/A,FALSE,"DSC";#N/A,#N/A,FALSE,"OPERAT";#N/A,#N/A,FALSE,"ADJUST";#N/A,#N/A,FALSE,"LEASE EXPIRE"}</definedName>
    <definedName name="ignore" localSheetId="11">{#N/A,#N/A,FALSE,"WATCHDSC";#N/A,#N/A,FALSE,"2LOSSMOD";#N/A,#N/A,FALSE,"2LOSS";#N/A,#N/A,FALSE,"DSC";#N/A,#N/A,FALSE,"OPERAT";#N/A,#N/A,FALSE,"ADJUST";#N/A,#N/A,FALSE,"LEASE EXPIRE"}</definedName>
    <definedName name="ignore" localSheetId="7">{#N/A,#N/A,FALSE,"WATCHDSC";#N/A,#N/A,FALSE,"2LOSSMOD";#N/A,#N/A,FALSE,"2LOSS";#N/A,#N/A,FALSE,"DSC";#N/A,#N/A,FALSE,"OPERAT";#N/A,#N/A,FALSE,"ADJUST";#N/A,#N/A,FALSE,"LEASE EXPIRE"}</definedName>
    <definedName name="ignore">{#N/A,#N/A,FALSE,"WATCHDSC";#N/A,#N/A,FALSE,"2LOSSMOD";#N/A,#N/A,FALSE,"2LOSS";#N/A,#N/A,FALSE,"DSC";#N/A,#N/A,FALSE,"OPERAT";#N/A,#N/A,FALSE,"ADJUST";#N/A,#N/A,FALSE,"LEASE EXPIRE"}</definedName>
    <definedName name="IHMPrintCF1" localSheetId="3">#REF!</definedName>
    <definedName name="IHMPrintCF1" localSheetId="7">#REF!</definedName>
    <definedName name="IHMPrintCF1">#REF!</definedName>
    <definedName name="IHMPrintMR1" localSheetId="3">#REF!</definedName>
    <definedName name="IHMPrintMR1" localSheetId="7">#REF!</definedName>
    <definedName name="IHMPrintMR1">#REF!</definedName>
    <definedName name="IHMPrintMR2" localSheetId="3">#REF!</definedName>
    <definedName name="IHMPrintMR2" localSheetId="7">#REF!</definedName>
    <definedName name="IHMPrintMR2">#REF!</definedName>
    <definedName name="IHMPrintVAL1" localSheetId="3">#REF!</definedName>
    <definedName name="IHMPrintVAL1">#REF!</definedName>
    <definedName name="IHMPrintVAL2" localSheetId="3">#REF!</definedName>
    <definedName name="IHMPrintVAL2">#REF!</definedName>
    <definedName name="III" localSheetId="3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" localSheetId="1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" localSheetId="7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i" localSheetId="3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i" localSheetId="1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i" localSheetId="7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i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mmediate" localSheetId="3">{"sheet a",#N/A,FALSE,"A";"2 9 casflow",#N/A,FALSE,"B"}</definedName>
    <definedName name="immediate" localSheetId="11">{"sheet a",#N/A,FALSE,"A";"2 9 casflow",#N/A,FALSE,"B"}</definedName>
    <definedName name="immediate" localSheetId="7">{"sheet a",#N/A,FALSE,"A";"2 9 casflow",#N/A,FALSE,"B"}</definedName>
    <definedName name="immediate">{"sheet a",#N/A,FALSE,"A";"2 9 casflow",#N/A,FALSE,"B"}</definedName>
    <definedName name="Interest_Rate" localSheetId="3">#REF!</definedName>
    <definedName name="Interest_Rate" localSheetId="7">#REF!</definedName>
    <definedName name="Interest_Rate">#REF!</definedName>
    <definedName name="INTROP" localSheetId="3">#REF!</definedName>
    <definedName name="INTROP">#REF!</definedName>
    <definedName name="IntroPrintArea" localSheetId="3">#REF!</definedName>
    <definedName name="IntroPrintArea">#REF!</definedName>
    <definedName name="io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uu" localSheetId="3">{"Total",#N/A,FALSE,"Total Proved + Probable";"PDP",#N/A,FALSE,"Total Proved + Probable";"PNP",#N/A,FALSE,"Total Proved + Probable";"PUD",#N/A,FALSE,"Total Proved + Probable";"Prob",#N/A,FALSE,"Total Proved + Probable"}</definedName>
    <definedName name="iouu" localSheetId="11">{"Total",#N/A,FALSE,"Total Proved + Probable";"PDP",#N/A,FALSE,"Total Proved + Probable";"PNP",#N/A,FALSE,"Total Proved + Probable";"PUD",#N/A,FALSE,"Total Proved + Probable";"Prob",#N/A,FALSE,"Total Proved + Probable"}</definedName>
    <definedName name="iouu" localSheetId="7">{"Total",#N/A,FALSE,"Total Proved + Probable";"PDP",#N/A,FALSE,"Total Proved + Probable";"PNP",#N/A,FALSE,"Total Proved + Probable";"PUD",#N/A,FALSE,"Total Proved + Probable";"Prob",#N/A,FALSE,"Total Proved + Probable"}</definedName>
    <definedName name="iouu">{"Total",#N/A,FALSE,"Total Proved + Probable";"PDP",#N/A,FALSE,"Total Proved + Probable";"PNP",#N/A,FALSE,"Total Proved + Probable";"PUD",#N/A,FALSE,"Total Proved + Probable";"Prob",#N/A,FALSE,"Total Proved + Probable"}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NON_ACCRUAL_FFIEC">"c13311"</definedName>
    <definedName name="IQ_1_4_CONSTRUCTION_RISK_BASED_FFIEC">"c13423"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RES_DOM_FFIEC">"c15269"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FS_AMORT_COST_FFIEC">"c20499"</definedName>
    <definedName name="IQ_ABS_AFS_FAIR_VAL_FFIEC">"c20464"</definedName>
    <definedName name="IQ_ABS_AVAIL_SALE_FFIEC">"c12802"</definedName>
    <definedName name="IQ_ABS_FFIEC">"c12788"</definedName>
    <definedName name="IQ_ABS_HTM_AMORT_COST_FFIEC">"c20447"</definedName>
    <definedName name="IQ_ABS_HTM_FAIR_VAL_FFIEC">"c20482"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 localSheetId="9">"c413"</definedName>
    <definedName name="IQ_ACCOUNT_CHANGE">"c1449"</definedName>
    <definedName name="IQ_ACCOUNT_CODE_INTEREST_PENALTIES">"c15741"</definedName>
    <definedName name="IQ_Account_delta">"c413"</definedName>
    <definedName name="IQ_ACCOUNTING_FFIEC">"c13054"</definedName>
    <definedName name="IQ_ACCOUNTING_STANDARD">"c4539"</definedName>
    <definedName name="IQ_ACCOUNTING_STANDARD_CIQ_COL">"c11739"</definedName>
    <definedName name="IQ_ACCOUNTS_PAY" localSheetId="9">"c32"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 localSheetId="9">"c8"</definedName>
    <definedName name="IQ_ACCRUED_EXP">"c1341"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AMORT_GW">"c17749"</definedName>
    <definedName name="IQ_ACCUM_AMORT_INTAN_ASSETS">"c17747"</definedName>
    <definedName name="IQ_ACCUM_DEP" localSheetId="9">"c7"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 localSheetId="9">"c39"</definedName>
    <definedName name="IQ_ADD_PAID_IN">"c1344"</definedName>
    <definedName name="IQ_ADD_TAX_POSITIONS_CURRENT_YR">"c15733"</definedName>
    <definedName name="IQ_ADD_TAX_POSITIONS_PRIOR_YRS">"c15735"</definedName>
    <definedName name="IQ_ADDIN">"AUTO"</definedName>
    <definedName name="IQ_ADDITIONAL_NON_INT_INC_FDIC">"c6574"</definedName>
    <definedName name="IQ_ADDITIONS_NON_ACCRUAL_ASSET_DURING_QTR_FFIEC">"c15349"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>"c6583"</definedName>
    <definedName name="IQ_AG_PROD_FARM_LOANS_DOM_QUARTERLY_AVG_FFIEC">"c15477"</definedName>
    <definedName name="IQ_AGENCY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 localSheetId="9">"c16"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>"c6499"</definedName>
    <definedName name="IQ_AMORT_EXP_IMPAIRMENT_OTHER_INTANGIBLE_ASSETS_FFIEC">"c13026"</definedName>
    <definedName name="IQ_AMORT_EXPENSE_FDIC">"c6677"</definedName>
    <definedName name="IQ_AMORTIZATION" localSheetId="9">"c1471"</definedName>
    <definedName name="IQ_AMORTIZATION">"c1591"</definedName>
    <definedName name="IQ_AMORTIZED_COST_FDIC">"c6426"</definedName>
    <definedName name="IQ_AMOUNT_FINANCIAL_LOC_CONVEYED_FFIEC">"c13250"</definedName>
    <definedName name="IQ_AMOUNT_PERFORMANCE_LOC_CONVEYED_FFIEC">"c13252"</definedName>
    <definedName name="IQ_AMT_OUT">"c2145"</definedName>
    <definedName name="IQ_ANALYST_DET_EST">"c12043"</definedName>
    <definedName name="IQ_ANALYST_DET_EST_THOM">"c12071"</definedName>
    <definedName name="IQ_ANALYST_EMAIL">"c13738"</definedName>
    <definedName name="IQ_ANALYST_NAME">"c13736"</definedName>
    <definedName name="IQ_ANALYST_NON_PER_DET_EST">"c12755"</definedName>
    <definedName name="IQ_ANALYST_NON_PER_DET_EST_THOM">"c12759"</definedName>
    <definedName name="IQ_ANALYST_PHONE">"c13737"</definedName>
    <definedName name="IQ_ANALYST_START_DATE">"c13740"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KPRICE">"c13927"</definedName>
    <definedName name="IQ_ASSET_BACKED_FDIC">"c6301"</definedName>
    <definedName name="IQ_ASSET_MANAGED_GROWTH_RATE">"c20434"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>"c6737"</definedName>
    <definedName name="IQ_ASSETS_REPRICE_ASSETS_TOT_FFIEC">"c13454"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ETS_UNDER_ADMINISTRATION">"c20432"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ACQUISITIONS_TRANSFERS">"c20415"</definedName>
    <definedName name="IQ_AUM_AVERAGE">"c20418"</definedName>
    <definedName name="IQ_AUM_BOP">"c20409"</definedName>
    <definedName name="IQ_AUM_CASH_FLOWS_DIVIDENDS">"c20413"</definedName>
    <definedName name="IQ_AUM_DOMESTIC">"c20400"</definedName>
    <definedName name="IQ_AUM_EOP">"c20417"</definedName>
    <definedName name="IQ_AUM_EQUITY_FUNDS">"c10039"</definedName>
    <definedName name="IQ_AUM_FEE_EARNING">"c20402"</definedName>
    <definedName name="IQ_AUM_FIXED_INCOME_FUNDS">"c10040"</definedName>
    <definedName name="IQ_AUM_FOREIGN">"c20401"</definedName>
    <definedName name="IQ_AUM_HIGH_NET_WORTH">"c20398"</definedName>
    <definedName name="IQ_AUM_INFLOWS">"c20410"</definedName>
    <definedName name="IQ_AUM_INSTITUTIONAL">"c20396"</definedName>
    <definedName name="IQ_AUM_INSTITUTIONAL_CUSTOMERS">"c20405"</definedName>
    <definedName name="IQ_AUM_MARKET_APPRECIATION_DEPRECIATION">"c20414"</definedName>
    <definedName name="IQ_AUM_MONEY_MARKET_FUNDS">"c10041"</definedName>
    <definedName name="IQ_AUM_NET_CHANGE">"c20419"</definedName>
    <definedName name="IQ_AUM_NET_INFLOWS_OUTFLOWS">"c20412"</definedName>
    <definedName name="IQ_AUM_NON_FEE_EARNING">"c20403"</definedName>
    <definedName name="IQ_AUM_OTHER">"c10042"</definedName>
    <definedName name="IQ_AUM_OTHER_ADJUSTMENTS">"c20416"</definedName>
    <definedName name="IQ_AUM_OTHER_CLIENTS">"c20399"</definedName>
    <definedName name="IQ_AUM_OTHER_CUSTOMERS">"c20407"</definedName>
    <definedName name="IQ_AUM_OUTFLOWS">"c20411"</definedName>
    <definedName name="IQ_AUM_PRIVATE_EQUITY">"c20394"</definedName>
    <definedName name="IQ_AUM_REAL_ESTATE">"c20395"</definedName>
    <definedName name="IQ_AUM_RETAIL">"c20397"</definedName>
    <definedName name="IQ_AUM_RETAIL_CUSTOMERS">"c20404"</definedName>
    <definedName name="IQ_AUM_SME_CUSTOMERS">"c20406"</definedName>
    <definedName name="IQ_AUM_TOTAL_CUSTOMERS">"c20408"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>"c6409"</definedName>
    <definedName name="IQ_AVAILABLE_SALE_SEC_FFIEC">"c12791"</definedName>
    <definedName name="IQ_AVERAGE_ASSETS_FDIC">"c6362"</definedName>
    <definedName name="IQ_AVERAGE_ASSETS_QUART_FDIC">"c6363"</definedName>
    <definedName name="IQ_AVERAGE_DEPOSITS">"c15256"</definedName>
    <definedName name="IQ_AVERAGE_EARNING_ASSETS_FDIC">"c6748"</definedName>
    <definedName name="IQ_AVERAGE_EQUITY_FDIC">"c6749"</definedName>
    <definedName name="IQ_AVERAGE_INTEREST_BEARING_DEPOSITS">"c15254"</definedName>
    <definedName name="IQ_AVERAGE_LOANS_FDIC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>"c5315"</definedName>
    <definedName name="IQ_AVG_BROKER_REC_NO_THOM">"c5094"</definedName>
    <definedName name="IQ_AVG_BROKER_REC_REUT">"c3630"</definedName>
    <definedName name="IQ_AVG_BROKER_REC_THOM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CIQ">"c4984"</definedName>
    <definedName name="IQ_AVG_INDUSTRY_REC_CIQ_COL">"c11631"</definedName>
    <definedName name="IQ_AVG_INDUSTRY_REC_NO">"c4454"</definedName>
    <definedName name="IQ_AVG_INDUSTRY_REC_NO_CIQ_COL">"c11630"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ORTFOLIO_DURATION">"c17693"</definedName>
    <definedName name="IQ_AVG_PRICE">"c81"</definedName>
    <definedName name="IQ_AVG_PRICE_TARGET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REV_PER_TRADE">"c20431"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 localSheetId="9">"c65"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>"c8353"</definedName>
    <definedName name="IQ_BALANCE_GOODS_APR_UNUSED">"c7473"</definedName>
    <definedName name="IQ_BALANCE_GOODS_APR_UNUSED_UNUSED_UNUSED">"c7473"</definedName>
    <definedName name="IQ_BALANCE_GOODS_FC_UNUSED">"c7693"</definedName>
    <definedName name="IQ_BALANCE_GOODS_FC_UNUSED_UNUSED_UNUSED">"c7693"</definedName>
    <definedName name="IQ_BALANCE_GOODS_POP_FC_UNUSED">"c7913"</definedName>
    <definedName name="IQ_BALANCE_GOODS_POP_FC_UNUSED_UNUSED_UNUSED">"c7913"</definedName>
    <definedName name="IQ_BALANCE_GOODS_POP_UNUSED">"c7033"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>"c8133"</definedName>
    <definedName name="IQ_BALANCE_GOODS_YOY_UNUSED">"c7253"</definedName>
    <definedName name="IQ_BALANCE_GOODS_YOY_UNUSED_UNUSED_UNUSED">"c7253"</definedName>
    <definedName name="IQ_BALANCE_SERV_APR_FC_UNUSED">"c8355"</definedName>
    <definedName name="IQ_BALANCE_SERV_APR_FC_UNUSED_UNUSED_UNUSED">"c8355"</definedName>
    <definedName name="IQ_BALANCE_SERV_APR_UNUSED">"c7475"</definedName>
    <definedName name="IQ_BALANCE_SERV_APR_UNUSED_UNUSED_UNUSED">"c7475"</definedName>
    <definedName name="IQ_BALANCE_SERV_FC_UNUSED">"c7695"</definedName>
    <definedName name="IQ_BALANCE_SERV_FC_UNUSED_UNUSED_UNUSED">"c7695"</definedName>
    <definedName name="IQ_BALANCE_SERV_POP_FC_UNUSED">"c7915"</definedName>
    <definedName name="IQ_BALANCE_SERV_POP_FC_UNUSED_UNUSED_UNUSED">"c7915"</definedName>
    <definedName name="IQ_BALANCE_SERV_POP_UNUSED">"c7035"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>"c8135"</definedName>
    <definedName name="IQ_BALANCE_SERV_YOY_UNUSED">"c7255"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>"c8357"</definedName>
    <definedName name="IQ_BALANCE_TRADE_APR_UNUSED">"c7477"</definedName>
    <definedName name="IQ_BALANCE_TRADE_APR_UNUSED_UNUSED_UNUSED">"c7477"</definedName>
    <definedName name="IQ_BALANCE_TRADE_FC_UNUSED">"c7697"</definedName>
    <definedName name="IQ_BALANCE_TRADE_FC_UNUSED_UNUSED_UNUSED">"c7697"</definedName>
    <definedName name="IQ_BALANCE_TRADE_POP_FC_UNUSED">"c7917"</definedName>
    <definedName name="IQ_BALANCE_TRADE_POP_FC_UNUSED_UNUSED_UNUSED">"c7917"</definedName>
    <definedName name="IQ_BALANCE_TRADE_POP_UNUSED">"c7037"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>"c8137"</definedName>
    <definedName name="IQ_BALANCE_TRADE_YOY_UNUSED">"c7257"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LOAN_LIST">"c13507"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ING_FEES_OPERATING_INC_FFIEC">"c13386"</definedName>
    <definedName name="IQ_BANKS_FOREIGN_COUNTRIES_NON_TRANS_ACCTS_FFIEC">"c15326"</definedName>
    <definedName name="IQ_BANKS_FOREIGN_COUNTRIES_TOTAL_DEPOSITS_FDIC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>"c4128"</definedName>
    <definedName name="IQ_BASIC_OUTSTANDING_CURRENT_HIGH_EST">"c4129"</definedName>
    <definedName name="IQ_BASIC_OUTSTANDING_CURRENT_LOW_EST">"c4130"</definedName>
    <definedName name="IQ_BASIC_OUTSTANDING_CURRENT_MEDIAN_EST">"c4131"</definedName>
    <definedName name="IQ_BASIC_OUTSTANDING_CURRENT_NUM_EST">"c4132"</definedName>
    <definedName name="IQ_BASIC_OUTSTANDING_CURRENT_STDDEV_EST">"c4133"</definedName>
    <definedName name="IQ_BASIC_OUTSTANDING_EST">"c4134"</definedName>
    <definedName name="IQ_BASIC_OUTSTANDING_HIGH_EST">"c4135"</definedName>
    <definedName name="IQ_BASIC_OUTSTANDING_LOW_EST">"c4136"</definedName>
    <definedName name="IQ_BASIC_OUTSTANDING_MEDIAN_EST">"c4137"</definedName>
    <definedName name="IQ_BASIC_OUTSTANDING_NUM_EST">"c4138"</definedName>
    <definedName name="IQ_BASIC_OUTSTANDING_STDDEV_EST">"c4139"</definedName>
    <definedName name="IQ_BASIC_WEIGHT">"c87"</definedName>
    <definedName name="IQ_BASIC_WEIGHT_EST">"c4140"</definedName>
    <definedName name="IQ_BASIC_WEIGHT_GUIDANCE">"c4141"</definedName>
    <definedName name="IQ_BASIC_WEIGHT_HIGH_EST">"c4142"</definedName>
    <definedName name="IQ_BASIC_WEIGHT_LOW_EST">"c4143"</definedName>
    <definedName name="IQ_BASIC_WEIGHT_MEDIAN_EST">"c4144"</definedName>
    <definedName name="IQ_BASIC_WEIGHT_NUM_EST">"c4145"</definedName>
    <definedName name="IQ_BASIC_WEIGHT_STDDEV_EST">"c4146"</definedName>
    <definedName name="IQ_BENCHMARK_SECURITY">"c2154"</definedName>
    <definedName name="IQ_BENCHMARK_SPRD">"c2153"</definedName>
    <definedName name="IQ_BENCHMARK_YIELD">"c8955"</definedName>
    <definedName name="IQ_BETA" localSheetId="9">"c88"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DPRICE">"c13926"</definedName>
    <definedName name="IQ_BIG_INT_BEAR_CD">"c89"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>"c2183"</definedName>
    <definedName name="IQ_BOND_COUPON_TYPE">"c2184"</definedName>
    <definedName name="IQ_BOND_LIST">"c13505"</definedName>
    <definedName name="IQ_BOND_PRICE">"c2162"</definedName>
    <definedName name="IQ_BONDRATING_FITCH">"IQ_BONDRATING_FITCH"</definedName>
    <definedName name="IQ_BONDRATING_SP">"IQ_BONDRATING_SP"</definedName>
    <definedName name="IQ_BOOK_VALUE">"IQ_BOOK_VALUE"</definedName>
    <definedName name="IQ_BORROWED_MONEY_QUARTERLY_AVG_FFIEC">"c13091"</definedName>
    <definedName name="IQ_BORROWINGS_LESS_1YR_ASSETS_TOT_FFIEC">"c13450"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>"c6486"</definedName>
    <definedName name="IQ_BUDGET_BALANCE_APR_FC_UNUSED">"c8359"</definedName>
    <definedName name="IQ_BUDGET_BALANCE_APR_FC_UNUSED_UNUSED_UNUSED">"c8359"</definedName>
    <definedName name="IQ_BUDGET_BALANCE_APR_UNUSED">"c7479"</definedName>
    <definedName name="IQ_BUDGET_BALANCE_APR_UNUSED_UNUSED_UNUSED">"c7479"</definedName>
    <definedName name="IQ_BUDGET_BALANCE_FC_UNUSED">"c7699"</definedName>
    <definedName name="IQ_BUDGET_BALANCE_FC_UNUSED_UNUSED_UNUSED">"c7699"</definedName>
    <definedName name="IQ_BUDGET_BALANCE_POP_FC_UNUSED">"c7919"</definedName>
    <definedName name="IQ_BUDGET_BALANCE_POP_FC_UNUSED_UNUSED_UNUSED">"c7919"</definedName>
    <definedName name="IQ_BUDGET_BALANCE_POP_UNUSED">"c7039"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>"c6819"</definedName>
    <definedName name="IQ_BUDGET_BALANCE_YOY_FC_UNUSED">"c8139"</definedName>
    <definedName name="IQ_BUDGET_BALANCE_YOY_FC_UNUSED_UNUSED_UNUSED">"c8139"</definedName>
    <definedName name="IQ_BUDGET_BALANCE_YOY_UNUSED">"c7259"</definedName>
    <definedName name="IQ_BUDGET_BALANCE_YOY_UNUSED_UNUSED_UNUSED">"c7259"</definedName>
    <definedName name="IQ_BUDGET_RECEIPTS_APR_FC_UNUSED">"c8361"</definedName>
    <definedName name="IQ_BUDGET_RECEIPTS_APR_FC_UNUSED_UNUSED_UNUSED">"c8361"</definedName>
    <definedName name="IQ_BUDGET_RECEIPTS_APR_UNUSED">"c7481"</definedName>
    <definedName name="IQ_BUDGET_RECEIPTS_APR_UNUSED_UNUSED_UNUSED">"c7481"</definedName>
    <definedName name="IQ_BUDGET_RECEIPTS_FC_UNUSED">"c7701"</definedName>
    <definedName name="IQ_BUDGET_RECEIPTS_FC_UNUSED_UNUSED_UNUSED">"c7701"</definedName>
    <definedName name="IQ_BUDGET_RECEIPTS_POP_FC_UNUSED">"c7921"</definedName>
    <definedName name="IQ_BUDGET_RECEIPTS_POP_FC_UNUSED_UNUSED_UNUSED">"c7921"</definedName>
    <definedName name="IQ_BUDGET_RECEIPTS_POP_UNUSED">"c7041"</definedName>
    <definedName name="IQ_BUDGET_RECEIPTS_POP_UNUSED_UNUSED_UNUSED">"c7041"</definedName>
    <definedName name="IQ_BUDGET_RECEIPTS_UNUSED">"c6821"</definedName>
    <definedName name="IQ_BUDGET_RECEIPTS_UNUSED_UNUSED_UNUSED">"c6821"</definedName>
    <definedName name="IQ_BUDGET_RECEIPTS_YOY_FC_UNUSED">"c8141"</definedName>
    <definedName name="IQ_BUDGET_RECEIPTS_YOY_FC_UNUSED_UNUSED_UNUSED">"c8141"</definedName>
    <definedName name="IQ_BUDGET_RECEIPTS_YOY_UNUSED">"c7261"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>"c15584"</definedName>
    <definedName name="IQ_BUS_SEG_PRIMARY_GIC_ABS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>"c15585"</definedName>
    <definedName name="IQ_BUS_SEG_SECONDARY_GIC_ABS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ACT_OR_EST_CIQ_COL">"c11715"</definedName>
    <definedName name="IQ_BV_EST">"c5624"</definedName>
    <definedName name="IQ_BV_HIGH_EST">"c5626"</definedName>
    <definedName name="IQ_BV_LOW_EST">"c5627"</definedName>
    <definedName name="IQ_BV_MEDIAN_EST">"c5625"</definedName>
    <definedName name="IQ_BV_NUM_EST">"c5628"</definedName>
    <definedName name="IQ_BV_OVER_SHARES" localSheetId="9">"c100"</definedName>
    <definedName name="IQ_BV_OVER_SHARES">"c1349"</definedName>
    <definedName name="IQ_BV_SHARE">"c100"</definedName>
    <definedName name="IQ_BV_SHARE_ACT_OR_EST">"c3587"</definedName>
    <definedName name="IQ_BV_SHARE_ACT_OR_EST_CIQ_COL">"c11719"</definedName>
    <definedName name="IQ_BV_SHARE_ACT_OR_EST_THOM">"c5312"</definedName>
    <definedName name="IQ_BV_SHARE_DET_EST">"c12047"</definedName>
    <definedName name="IQ_BV_SHARE_DET_EST_CURRENCY">"c12456"</definedName>
    <definedName name="IQ_BV_SHARE_DET_EST_CURRENCY_THOM">"c12476"</definedName>
    <definedName name="IQ_BV_SHARE_DET_EST_DATE">"c12200"</definedName>
    <definedName name="IQ_BV_SHARE_DET_EST_DATE_THOM">"c12225"</definedName>
    <definedName name="IQ_BV_SHARE_DET_EST_INCL">"c12339"</definedName>
    <definedName name="IQ_BV_SHARE_DET_EST_INCL_THOM">"c12359"</definedName>
    <definedName name="IQ_BV_SHARE_DET_EST_ORIGIN">"c12573"</definedName>
    <definedName name="IQ_BV_SHARE_DET_EST_ORIGIN_THOM">"c12595"</definedName>
    <definedName name="IQ_BV_SHARE_DET_EST_THOM">"c12075"</definedName>
    <definedName name="IQ_BV_SHARE_EST">"c3541"</definedName>
    <definedName name="IQ_BV_SHARE_EST_THOM">"c4020"</definedName>
    <definedName name="IQ_BV_SHARE_HIGH_EST">"c3542"</definedName>
    <definedName name="IQ_BV_SHARE_HIGH_EST_THOM">"c4022"</definedName>
    <definedName name="IQ_BV_SHARE_LOW_EST">"c3543"</definedName>
    <definedName name="IQ_BV_SHARE_LOW_EST_THOM">"c4023"</definedName>
    <definedName name="IQ_BV_SHARE_MEDIAN_EST">"c3544"</definedName>
    <definedName name="IQ_BV_SHARE_MEDIAN_EST_THOM">"c4021"</definedName>
    <definedName name="IQ_BV_SHARE_NUM_EST">"c3539"</definedName>
    <definedName name="IQ_BV_SHARE_NUM_EST_THOM">"c4024"</definedName>
    <definedName name="IQ_BV_SHARE_STDDEV_EST">"c3540"</definedName>
    <definedName name="IQ_BV_SHARE_STDDEV_EST_THOM">"c4025"</definedName>
    <definedName name="IQ_BV_STDDEV_EST">"c5629"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BUS_PHONE">"c15773"</definedName>
    <definedName name="IQ_CABLE_SUBS_DIG">"c2856"</definedName>
    <definedName name="IQ_CABLE_SUBS_LONG_DIST_PHONE">"c15775"</definedName>
    <definedName name="IQ_CABLE_SUBS_NON_VIDEO">"c2860"</definedName>
    <definedName name="IQ_CABLE_SUBS_PHONE">"c2859"</definedName>
    <definedName name="IQ_CABLE_SUBS_RES_PHONE">"c15772"</definedName>
    <definedName name="IQ_CABLE_SUBS_SATELITE">"c15771"</definedName>
    <definedName name="IQ_CABLE_SUBS_TOTAL">"c2862"</definedName>
    <definedName name="IQ_CABLE_SUBS_WHOLE_PHONE">"c15774"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Q_EST_CIQ_COL">"c11743"</definedName>
    <definedName name="IQ_CAL_Q_EST_REUT">"c6800"</definedName>
    <definedName name="IQ_CAL_Q_EST_THOM">"c6804"</definedName>
    <definedName name="IQ_CAL_Y">"c102"</definedName>
    <definedName name="IQ_CAL_Y_EST">"c6797"</definedName>
    <definedName name="IQ_CAL_Y_EST_CIQ">"c6809"</definedName>
    <definedName name="IQ_CAL_Y_EST_CIQ_COL">"c11744"</definedName>
    <definedName name="IQ_CAL_Y_EST_REUT">"c6801"</definedName>
    <definedName name="IQ_CAL_Y_EST_THOM">"c6805"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CIQ_COL">"c11718"</definedName>
    <definedName name="IQ_CAPEX_ACT_OR_EST_THOM">"c5546"</definedName>
    <definedName name="IQ_CAPEX_BNK">"c110"</definedName>
    <definedName name="IQ_CAPEX_BR">"c111"</definedName>
    <definedName name="IQ_CAPEX_DET_EST">"c12048"</definedName>
    <definedName name="IQ_CAPEX_DET_EST_CURRENCY">"c12457"</definedName>
    <definedName name="IQ_CAPEX_DET_EST_CURRENCY_THOM">"c12477"</definedName>
    <definedName name="IQ_CAPEX_DET_EST_DATE">"c12201"</definedName>
    <definedName name="IQ_CAPEX_DET_EST_DATE_THOM">"c12226"</definedName>
    <definedName name="IQ_CAPEX_DET_EST_INCL">"c12340"</definedName>
    <definedName name="IQ_CAPEX_DET_EST_INCL_THOM">"c12360"</definedName>
    <definedName name="IQ_CAPEX_DET_EST_ORIGIN">"c12765"</definedName>
    <definedName name="IQ_CAPEX_DET_EST_ORIGIN_THOM">"c12596"</definedName>
    <definedName name="IQ_CAPEX_DET_EST_THOM">"c12076"</definedName>
    <definedName name="IQ_CAPEX_EST">"c3523"</definedName>
    <definedName name="IQ_CAPEX_EST_THOM">"c5502"</definedName>
    <definedName name="IQ_CAPEX_FIN">"c112"</definedName>
    <definedName name="IQ_CAPEX_GUIDANCE_CIQ">"c4562"</definedName>
    <definedName name="IQ_CAPEX_GUIDANCE_CIQ_COL">"c11211"</definedName>
    <definedName name="IQ_CAPEX_HIGH_EST">"c3524"</definedName>
    <definedName name="IQ_CAPEX_HIGH_EST_THOM">"c5504"</definedName>
    <definedName name="IQ_CAPEX_HIGH_GUIDANCE_CIQ">"c4592"</definedName>
    <definedName name="IQ_CAPEX_HIGH_GUIDANCE_CIQ_COL">"c11241"</definedName>
    <definedName name="IQ_CAPEX_INS">"c113"</definedName>
    <definedName name="IQ_CAPEX_LOW_EST">"c3525"</definedName>
    <definedName name="IQ_CAPEX_LOW_EST_THOM">"c5505"</definedName>
    <definedName name="IQ_CAPEX_LOW_GUIDANCE_CIQ">"c4632"</definedName>
    <definedName name="IQ_CAPEX_LOW_GUIDANCE_CIQ_COL">"c11281"</definedName>
    <definedName name="IQ_CAPEX_MEDIAN_EST">"c3526"</definedName>
    <definedName name="IQ_CAPEX_MEDIAN_EST_THOM">"c5503"</definedName>
    <definedName name="IQ_CAPEX_NUM_EST">"c3521"</definedName>
    <definedName name="IQ_CAPEX_NUM_EST_THOM">"c5506"</definedName>
    <definedName name="IQ_CAPEX_PCT_REV">"c19144"</definedName>
    <definedName name="IQ_CAPEX_STDDEV_EST">"c3522"</definedName>
    <definedName name="IQ_CAPEX_STDDEV_EST_THOM">"c5507"</definedName>
    <definedName name="IQ_CAPEX_UTI">"c114"</definedName>
    <definedName name="IQ_CAPITAL_ALLOCATION_ADJUSTMENT_FOREIGN_FFIEC">"c15389"</definedName>
    <definedName name="IQ_CAPITAL_LEASE" localSheetId="9">"c115"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 localSheetId="9">"c118"</definedName>
    <definedName name="IQ_CASH">"c1458"</definedName>
    <definedName name="IQ_CASH_ACQUIRE_CF">"c1630"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>"c6738"</definedName>
    <definedName name="IQ_CASH_DUE_BANKS" localSheetId="9">"c118"</definedName>
    <definedName name="IQ_CASH_DUE_BANKS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>"c5638"</definedName>
    <definedName name="IQ_CASH_EPS_ACT_OR_EST_THOM">"c5646"</definedName>
    <definedName name="IQ_CASH_EPS_DET_EST_CURRENCY_THOM">"c12478"</definedName>
    <definedName name="IQ_CASH_EPS_DET_EST_DATE_THOM">"c12227"</definedName>
    <definedName name="IQ_CASH_EPS_DET_EST_INCL_THOM">"c12361"</definedName>
    <definedName name="IQ_CASH_EPS_DET_EST_ORIGIN_THOM">"c12597"</definedName>
    <definedName name="IQ_CASH_EPS_DET_EST_THOM">"c12077"</definedName>
    <definedName name="IQ_CASH_EPS_EST">"c5631"</definedName>
    <definedName name="IQ_CASH_EPS_EST_THOM">"c5639"</definedName>
    <definedName name="IQ_CASH_EPS_HIGH_EST">"c5633"</definedName>
    <definedName name="IQ_CASH_EPS_HIGH_EST_THOM">"c5641"</definedName>
    <definedName name="IQ_CASH_EPS_LOW_EST">"c5634"</definedName>
    <definedName name="IQ_CASH_EPS_LOW_EST_THOM">"c5642"</definedName>
    <definedName name="IQ_CASH_EPS_MEDIAN_EST">"c5632"</definedName>
    <definedName name="IQ_CASH_EPS_MEDIAN_EST_THOM">"c5640"</definedName>
    <definedName name="IQ_CASH_EPS_NUM_EST">"c5635"</definedName>
    <definedName name="IQ_CASH_EPS_NUM_EST_THOM">"c5643"</definedName>
    <definedName name="IQ_CASH_EPS_STDDEV_EST">"c5636"</definedName>
    <definedName name="IQ_CASH_EPS_STDDEV_EST_THOM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ACT_OR_EST_CIQ">"c4566"</definedName>
    <definedName name="IQ_CASH_FLOW_ACT_OR_EST_CIQ_COL">"c11215"</definedName>
    <definedName name="IQ_CASH_FLOW_EST">"c4153"</definedName>
    <definedName name="IQ_CASH_FLOW_GUIDANCE">"c4155"</definedName>
    <definedName name="IQ_CASH_FLOW_GUIDANCE_CIQ">"c4567"</definedName>
    <definedName name="IQ_CASH_FLOW_GUIDANCE_CIQ_COL">"c11216"</definedName>
    <definedName name="IQ_CASH_FLOW_HIGH_EST">"c4156"</definedName>
    <definedName name="IQ_CASH_FLOW_HIGH_GUIDANCE">"c4201"</definedName>
    <definedName name="IQ_CASH_FLOW_HIGH_GUIDANCE_CIQ">"c4613"</definedName>
    <definedName name="IQ_CASH_FLOW_HIGH_GUIDANCE_CIQ_COL">"c11262"</definedName>
    <definedName name="IQ_CASH_FLOW_LOW_EST">"c4157"</definedName>
    <definedName name="IQ_CASH_FLOW_LOW_GUIDANCE">"c4241"</definedName>
    <definedName name="IQ_CASH_FLOW_LOW_GUIDANCE_CIQ">"c4653"</definedName>
    <definedName name="IQ_CASH_FLOW_LOW_GUIDANCE_CIQ_COL">"c11302"</definedName>
    <definedName name="IQ_CASH_FLOW_MEDIAN_EST">"c4158"</definedName>
    <definedName name="IQ_CASH_FLOW_NUM_EST">"c4159"</definedName>
    <definedName name="IQ_CASH_FLOW_STDDEV_EST">"c4160"</definedName>
    <definedName name="IQ_CASH_FOREIGN_BRANCH_OTHER_US_BANKS_FFIEC">"c15282"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CT_OR_EST_CIQ">"c4576"</definedName>
    <definedName name="IQ_CASH_OPER_ACT_OR_EST_CIQ_COL">"c11225"</definedName>
    <definedName name="IQ_CASH_OPER_AP">"c8888"</definedName>
    <definedName name="IQ_CASH_OPER_AP_ABS">"c8907"</definedName>
    <definedName name="IQ_CASH_OPER_EST">"c4163"</definedName>
    <definedName name="IQ_CASH_OPER_GUIDANCE_CIQ">"c4577"</definedName>
    <definedName name="IQ_CASH_OPER_GUIDANCE_CIQ_COL">"c11226"</definedName>
    <definedName name="IQ_CASH_OPER_HIGH_EST">"c4166"</definedName>
    <definedName name="IQ_CASH_OPER_HIGH_GUIDANCE_CIQ">"c4597"</definedName>
    <definedName name="IQ_CASH_OPER_HIGH_GUIDANCE_CIQ_COL">"c11246"</definedName>
    <definedName name="IQ_CASH_OPER_LOW_EST">"c4244"</definedName>
    <definedName name="IQ_CASH_OPER_LOW_GUIDANCE_CIQ">"c4637"</definedName>
    <definedName name="IQ_CASH_OPER_LOW_GUIDANCE_CIQ_COL">"c11286"</definedName>
    <definedName name="IQ_CASH_OPER_MEDIAN_EST">"c4245"</definedName>
    <definedName name="IQ_CASH_OPER_NAME_AP">"c8926"</definedName>
    <definedName name="IQ_CASH_OPER_NAME_AP_ABS">"c8945"</definedName>
    <definedName name="IQ_CASH_OPER_NUM_EST">"c4246"</definedName>
    <definedName name="IQ_CASH_OPER_STDDEV_EST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 localSheetId="9">"c124"</definedName>
    <definedName name="IQ_CASH_ST">"c1355"</definedName>
    <definedName name="IQ_CASH_ST_INVEST">"c124"</definedName>
    <definedName name="IQ_CASH_ST_INVEST_EST">"c4249"</definedName>
    <definedName name="IQ_CASH_ST_INVEST_GUIDANCE">"c4250"</definedName>
    <definedName name="IQ_CASH_ST_INVEST_GUIDANCE_CIQ">"c4776"</definedName>
    <definedName name="IQ_CASH_ST_INVEST_GUIDANCE_CIQ_COL">"c11423"</definedName>
    <definedName name="IQ_CASH_ST_INVEST_HIGH_EST">"c4251"</definedName>
    <definedName name="IQ_CASH_ST_INVEST_HIGH_GUIDANCE">"c4195"</definedName>
    <definedName name="IQ_CASH_ST_INVEST_HIGH_GUIDANCE_CIQ">"c4607"</definedName>
    <definedName name="IQ_CASH_ST_INVEST_HIGH_GUIDANCE_CIQ_COL">"c11256"</definedName>
    <definedName name="IQ_CASH_ST_INVEST_LOW_EST">"c4252"</definedName>
    <definedName name="IQ_CASH_ST_INVEST_LOW_GUIDANCE">"c4235"</definedName>
    <definedName name="IQ_CASH_ST_INVEST_LOW_GUIDANCE_CIQ">"c4647"</definedName>
    <definedName name="IQ_CASH_ST_INVEST_LOW_GUIDANCE_CIQ_COL">"c11296"</definedName>
    <definedName name="IQ_CASH_ST_INVEST_MEDIAN_EST">"c4253"</definedName>
    <definedName name="IQ_CASH_ST_INVEST_NUM_EST">"c4254"</definedName>
    <definedName name="IQ_CASH_ST_INVEST_STDDEV_EST">"c4255"</definedName>
    <definedName name="IQ_CASH_STRUCTURED_PRODUCTS_AFS_AMORT_COST_FFIEC">"c20500"</definedName>
    <definedName name="IQ_CASH_STRUCTURED_PRODUCTS_AFS_FAIR_VAL_FFIEC">"c20465"</definedName>
    <definedName name="IQ_CASH_STRUCTURED_PRODUCTS_AVAIL_SALE_FFIEC">"c15263"</definedName>
    <definedName name="IQ_CASH_STRUCTURED_PRODUCTS_FFIEC">"c15260"</definedName>
    <definedName name="IQ_CASH_STRUCTURED_PRODUCTS_HTM_AMORT_COST_FFIEC">"c20448"</definedName>
    <definedName name="IQ_CASH_STRUCTURED_PRODUCTS_HTM_FAIR_VAL_FFIEC">"c20483"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ATASTROPHIC_LOSSES">"c17694"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DERIVATIVES_BENEFICIARY_FFIEC">"c13119"</definedName>
    <definedName name="IQ_CDS_DERIVATIVES_GUARANTOR_FFIEC">"c13112"</definedName>
    <definedName name="IQ_CDS_EVAL_DATE">"c6029"</definedName>
    <definedName name="IQ_CDS_LIST">"c13510"</definedName>
    <definedName name="IQ_CDS_LOAN_LIST">"c13518"</definedName>
    <definedName name="IQ_CDS_MID">"c6028"</definedName>
    <definedName name="IQ_CDS_NAME">"c6034"</definedName>
    <definedName name="IQ_CDS_SENIOR_LIST">"c13508"</definedName>
    <definedName name="IQ_CDS_SUB_LIST">"c13509"</definedName>
    <definedName name="IQ_CDS_TERM">"c6030"</definedName>
    <definedName name="IQ_CDS_TYPE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>"c2217"</definedName>
    <definedName name="IQ_CFPS_ACT_OR_EST_CIQ_COL">"c11708"</definedName>
    <definedName name="IQ_CFPS_ACT_OR_EST_THOM">"c5301"</definedName>
    <definedName name="IQ_CFPS_DET_EST">"c12049"</definedName>
    <definedName name="IQ_CFPS_DET_EST_CURRENCY">"c12458"</definedName>
    <definedName name="IQ_CFPS_DET_EST_CURRENCY_THOM">"c12479"</definedName>
    <definedName name="IQ_CFPS_DET_EST_DATE">"c12202"</definedName>
    <definedName name="IQ_CFPS_DET_EST_DATE_THOM">"c12228"</definedName>
    <definedName name="IQ_CFPS_DET_EST_INCL">"c12341"</definedName>
    <definedName name="IQ_CFPS_DET_EST_INCL_THOM">"c12362"</definedName>
    <definedName name="IQ_CFPS_DET_EST_ORIGIN">"c12575"</definedName>
    <definedName name="IQ_CFPS_DET_EST_ORIGIN_THOM">"c12598"</definedName>
    <definedName name="IQ_CFPS_DET_EST_THOM">"c12078"</definedName>
    <definedName name="IQ_CFPS_EST">"c1667"</definedName>
    <definedName name="IQ_CFPS_EST_THOM">"c4006"</definedName>
    <definedName name="IQ_CFPS_GUIDANCE_CIQ">"c4782"</definedName>
    <definedName name="IQ_CFPS_GUIDANCE_CIQ_COL">"c11429"</definedName>
    <definedName name="IQ_CFPS_HIGH_EST">"c1669"</definedName>
    <definedName name="IQ_CFPS_HIGH_EST_THOM">"c4008"</definedName>
    <definedName name="IQ_CFPS_HIGH_GUIDANCE_CIQ">"c4579"</definedName>
    <definedName name="IQ_CFPS_HIGH_GUIDANCE_CIQ_COL">"c11228"</definedName>
    <definedName name="IQ_CFPS_LOW_EST">"c1670"</definedName>
    <definedName name="IQ_CFPS_LOW_EST_THOM">"c4009"</definedName>
    <definedName name="IQ_CFPS_LOW_GUIDANCE_CIQ">"c4619"</definedName>
    <definedName name="IQ_CFPS_LOW_GUIDANCE_CIQ_COL">"c11268"</definedName>
    <definedName name="IQ_CFPS_MEDIAN_EST">"c1668"</definedName>
    <definedName name="IQ_CFPS_MEDIAN_EST_THOM">"c4007"</definedName>
    <definedName name="IQ_CFPS_NUM_EST">"c1671"</definedName>
    <definedName name="IQ_CFPS_NUM_EST_THOM">"c4010"</definedName>
    <definedName name="IQ_CFPS_STDDEV_EST">"c1672"</definedName>
    <definedName name="IQ_CFPS_STDDEV_EST_THOM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>"c8500"</definedName>
    <definedName name="IQ_CHANGE_INVENT_REAL_APR_UNUSED">"c7620"</definedName>
    <definedName name="IQ_CHANGE_INVENT_REAL_APR_UNUSED_UNUSED_UNUSED">"c7620"</definedName>
    <definedName name="IQ_CHANGE_INVENT_REAL_FC_UNUSED">"c7840"</definedName>
    <definedName name="IQ_CHANGE_INVENT_REAL_FC_UNUSED_UNUSED_UNUSED">"c7840"</definedName>
    <definedName name="IQ_CHANGE_INVENT_REAL_POP_FC_UNUSED">"c8060"</definedName>
    <definedName name="IQ_CHANGE_INVENT_REAL_POP_FC_UNUSED_UNUSED_UNUSED">"c8060"</definedName>
    <definedName name="IQ_CHANGE_INVENT_REAL_POP_UNUSED">"c7180"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>"c8280"</definedName>
    <definedName name="IQ_CHANGE_INVENT_REAL_YOY_UNUSED">"c7400"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 localSheetId="9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K">"c20384"</definedName>
    <definedName name="IQ_CIP">"c17551"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LOSEPRICE_RT">"CLOSE"</definedName>
    <definedName name="IQ_CMBS_ISSUED_AFS_AMORT_COST_FFIEC">"c20497"</definedName>
    <definedName name="IQ_CMBS_ISSUED_AFS_FAIR_VAL_FFIEC">"c20462"</definedName>
    <definedName name="IQ_CMBS_ISSUED_AVAIL_SALE_FFIEC">"c12800"</definedName>
    <definedName name="IQ_CMBS_ISSUED_FFIEC">"c12786"</definedName>
    <definedName name="IQ_CMBS_ISSUED_HTM_AMORT_COST_FFIEC">"c20445"</definedName>
    <definedName name="IQ_CMBS_ISSUED_HTM_FAIR_VAL_FFIEC">"c20480"</definedName>
    <definedName name="IQ_CMO_FDIC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>"c175"</definedName>
    <definedName name="IQ_COLLATERAL_TYPE">"c8954"</definedName>
    <definedName name="IQ_COLLECTION_DOMESTIC_FDIC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>"c6317"</definedName>
    <definedName name="IQ_COMMERCIAL_INDUSTRIAL_LOANS_NON_ACCRUAL_FFIEC">"c13323"</definedName>
    <definedName name="IQ_COMMERCIAL_INDUSTRIAL_NET_CHARGE_OFFS_FDIC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>"c6617"</definedName>
    <definedName name="IQ_COMMERCIAL_INDUSTRIAL_RISK_BASED_FFIEC">"c13431"</definedName>
    <definedName name="IQ_COMMERCIAL_INDUSTRIAL_TOTAL_LOANS_FOREIGN_FDIC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>"c6526"</definedName>
    <definedName name="IQ_COMMERCIAL_RE_GROSS_LOANS_FFIEC">"c13400"</definedName>
    <definedName name="IQ_COMMERCIAL_RE_LOANS_FDIC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ITMENTS_SELL_SEC_OTHER_OFF_BS_FFIEC">"c13129"</definedName>
    <definedName name="IQ_COMMODITY_EXPOSURE_FFIEC">"c13061"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 localSheetId="9">"c182"</definedName>
    <definedName name="IQ_COMMON_STOCK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ID_QUICK_MATCH">"c16227"</definedName>
    <definedName name="IQ_COMPANY_NAME">"c215"</definedName>
    <definedName name="IQ_COMPANY_NAME_LONG">"c1585"</definedName>
    <definedName name="IQ_COMPANY_NAME_QUICK_MATCH">"c16228"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ITUENTS_NAME">"c19192"</definedName>
    <definedName name="IQ_CONSTRUCTION_DEV_LOANS_FDIC">"c6313"</definedName>
    <definedName name="IQ_CONSTRUCTION_LAND_DEV_DOM_FFIEC">"c15267"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INGENT_RENTAL">"c17746"</definedName>
    <definedName name="IQ_CONTRACT_AMOUNT">"c13933"</definedName>
    <definedName name="IQ_CONTRACT_DETAILS">"c15555"</definedName>
    <definedName name="IQ_CONTRACT_MONTH">"c13934"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_UNIT">"c13932"</definedName>
    <definedName name="IQ_CONTRACT_YEAR">"c13935"</definedName>
    <definedName name="IQ_CONTRACTS_OTHER_COMMODITIES_EQUITIES_FDIC">"c6522"</definedName>
    <definedName name="IQ_CONTRACTS_OTHER_COMMODITIES_EQUITIES._FDIC">"c6522"</definedName>
    <definedName name="IQ_CONTRIB_ID_DET_EST">"c12045"</definedName>
    <definedName name="IQ_CONTRIB_ID_DET_EST_THOM">"c12073"</definedName>
    <definedName name="IQ_CONTRIB_ID_NON_PER_DET_EST">"c13824"</definedName>
    <definedName name="IQ_CONTRIB_ID_NON_PER_DET_EST_THOM">"c13826"</definedName>
    <definedName name="IQ_CONTRIB_NAME_DET_EST">"c12046"</definedName>
    <definedName name="IQ_CONTRIB_NAME_DET_EST_THOM">"c12074"</definedName>
    <definedName name="IQ_CONTRIB_NAME_NON_PER_DET_EST">"c12760"</definedName>
    <definedName name="IQ_CONTRIB_NAME_NON_PER_DET_EST_THOM">"c12764"</definedName>
    <definedName name="IQ_CONTRIB_REC_DET_EST">"c12051"</definedName>
    <definedName name="IQ_CONTRIB_REC_DET_EST_DATE">"c12204"</definedName>
    <definedName name="IQ_CONTRIB_REC_DET_EST_DATE_THOM">"c12230"</definedName>
    <definedName name="IQ_CONTRIB_REC_DET_EST_ORIGIN">"c12577"</definedName>
    <definedName name="IQ_CONTRIB_REC_DET_EST_ORIGIN_THOM">"c12600"</definedName>
    <definedName name="IQ_CONTRIB_REC_DET_EST_THOM">"c12080"</definedName>
    <definedName name="IQ_CONTRIBUTOR_CIQID">"c13742"</definedName>
    <definedName name="IQ_CONTRIBUTOR_NAME">"c13735"</definedName>
    <definedName name="IQ_CONTRIBUTOR_START_DATE">"c13741"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SION_COMMON_FFIEC">"c12964"</definedName>
    <definedName name="IQ_CONVERSION_PREF_FFIEC">"c12962"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O_ID">"c15222"</definedName>
    <definedName name="IQ_COO_NAME">"c15221"</definedName>
    <definedName name="IQ_CORE_CAPITAL_RATIO_FDIC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>"c8381"</definedName>
    <definedName name="IQ_CORP_GOODS_PRICE_INDEX_APR_UNUSED">"c7501"</definedName>
    <definedName name="IQ_CORP_GOODS_PRICE_INDEX_APR_UNUSED_UNUSED_UNUSED">"c7501"</definedName>
    <definedName name="IQ_CORP_GOODS_PRICE_INDEX_FC_UNUSED">"c7721"</definedName>
    <definedName name="IQ_CORP_GOODS_PRICE_INDEX_FC_UNUSED_UNUSED_UNUSED">"c7721"</definedName>
    <definedName name="IQ_CORP_GOODS_PRICE_INDEX_POP_FC_UNUSED">"c7941"</definedName>
    <definedName name="IQ_CORP_GOODS_PRICE_INDEX_POP_FC_UNUSED_UNUSED_UNUSED">"c7941"</definedName>
    <definedName name="IQ_CORP_GOODS_PRICE_INDEX_POP_UNUSED">"c7061"</definedName>
    <definedName name="IQ_CORP_GOODS_PRICE_INDEX_POP_UNUSED_UNUSED_UNUSED">"c7061"</definedName>
    <definedName name="IQ_CORP_GOODS_PRICE_INDEX_UNUSED">"c6841"</definedName>
    <definedName name="IQ_CORP_GOODS_PRICE_INDEX_UNUSED_UNUSED_UNUSED">"c6841"</definedName>
    <definedName name="IQ_CORP_GOODS_PRICE_INDEX_YOY_FC_UNUSED">"c8161"</definedName>
    <definedName name="IQ_CORP_GOODS_PRICE_INDEX_YOY_FC_UNUSED_UNUSED_UNUSED">"c8161"</definedName>
    <definedName name="IQ_CORP_GOODS_PRICE_INDEX_YOY_UNUSED">"c7281"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>"c6725"</definedName>
    <definedName name="IQ_COST_REV">"c226"</definedName>
    <definedName name="IQ_COST_REVENUE" localSheetId="9">"c226"</definedName>
    <definedName name="IQ_COST_REVENUE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AGE_RATIO">"c15243"</definedName>
    <definedName name="IQ_COVERED_POPS">"c2124"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>"c6319"</definedName>
    <definedName name="IQ_CREDIT_CARD_LOANS_NON_ACCRUAL_FFIEC">"c13324"</definedName>
    <definedName name="IQ_CREDIT_CARD_LOANS_RECOV_FFIEC">"c13202"</definedName>
    <definedName name="IQ_CREDIT_CARD_NET_CHARGE_OFFS_FDIC">"c6654"</definedName>
    <definedName name="IQ_CREDIT_CARD_RECOVERIES_FDIC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>"c8387"</definedName>
    <definedName name="IQ_CURR_ACCT_BALANCE_APR_UNUSED">"c7507"</definedName>
    <definedName name="IQ_CURR_ACCT_BALANCE_APR_UNUSED_UNUSED_UNUSED">"c7507"</definedName>
    <definedName name="IQ_CURR_ACCT_BALANCE_FC_UNUSED">"c7727"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>"c7947"</definedName>
    <definedName name="IQ_CURR_ACCT_BALANCE_POP_UNUSED">"c7067"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>"c8167"</definedName>
    <definedName name="IQ_CURR_ACCT_BALANCE_YOY_UNUSED">"c7287"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DERIVATIVES">"c17742"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RT">"c20427"</definedName>
    <definedName name="IQ_DATA_PROCESSING_EXP_FFIEC">"c13047"</definedName>
    <definedName name="IQ_DATA_SET">"c19244"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 localSheetId="9">"c274"</definedName>
    <definedName name="IQ_DAYS_PAY_OUTST">"c1362"</definedName>
    <definedName name="IQ_DAYS_PAYABLE_OUT">"c274"</definedName>
    <definedName name="IQ_DAYS_SALES_OUT">"c275"</definedName>
    <definedName name="IQ_DAYS_SALES_OUTST" localSheetId="9">"c275"</definedName>
    <definedName name="IQ_DAYS_SALES_OUTST">"c1363"</definedName>
    <definedName name="IQ_DEBT_1_5_INVEST_SECURITIES_FFIEC">"c13465"</definedName>
    <definedName name="IQ_DEBT_ADJ">"c2515"</definedName>
    <definedName name="IQ_DEBT_ADJ_PCT">"c2516"</definedName>
    <definedName name="IQ_DEBT_EQUITY_EST">"c4257"</definedName>
    <definedName name="IQ_DEBT_EQUITY_HIGH_EST">"c4258"</definedName>
    <definedName name="IQ_DEBT_EQUITY_LOW_EST">"c4259"</definedName>
    <definedName name="IQ_DEBT_EQUITY_MEDIAN_EST">"c4260"</definedName>
    <definedName name="IQ_DEBT_EQUITY_NUM_EST">"c4261"</definedName>
    <definedName name="IQ_DEBT_EQUITY_STDDEV_EST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 localSheetId="9">"c301"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 localSheetId="9">"c313"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 localSheetId="9">"c315"</definedName>
    <definedName name="IQ_DEFERRED_INC_TAX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 localSheetId="9">"c147"</definedName>
    <definedName name="IQ_DEFERRED_TAXES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>"c6489"</definedName>
    <definedName name="IQ_DEMAND_DEPOSITS_TOT_DEPOSITS_FFIEC">"c13902"</definedName>
    <definedName name="IQ_DEPOSIT_ACCOUNTS_LESS_THAN_100K_FDIC">"c6494"</definedName>
    <definedName name="IQ_DEPOSIT_ACCOUNTS_MORE_THAN_100K_FDIC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100K_COMMERCIAL_BANK_SUBS_FFIEC">"c12948"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 localSheetId="9">"c247"</definedName>
    <definedName name="IQ_DEPRE_AMORT">"c1360"</definedName>
    <definedName name="IQ_DEPRE_AMORT_SUPPL">"c1593"</definedName>
    <definedName name="IQ_DEPRE_DEPLE" localSheetId="9">"c261"</definedName>
    <definedName name="IQ_DEPRE_DEPLE">"c1361"</definedName>
    <definedName name="IQ_DEPRE_SUPP">"c1443"</definedName>
    <definedName name="IQ_DERIVATIVE_ASSETS_CURRENT">"c17744"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ASSETS_LT">"c17745"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 localSheetId="9">"c322"</definedName>
    <definedName name="IQ_DESCRIPTION_LONG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THOM">"c5278"</definedName>
    <definedName name="IQ_DIG_SUB_BASIC_SUB">"c16202"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HIGH_EST">"c4264"</definedName>
    <definedName name="IQ_DILUT_OUTSTANDING_CURRENT_LOW_EST">"c4265"</definedName>
    <definedName name="IQ_DILUT_OUTSTANDING_CURRENT_MEDIAN_EST">"c4266"</definedName>
    <definedName name="IQ_DILUT_OUTSTANDING_CURRENT_NUM_EST">"c4267"</definedName>
    <definedName name="IQ_DILUT_OUTSTANDING_CURRENT_STDDEV_EST">"c4268"</definedName>
    <definedName name="IQ_DILUT_WEIGHT">"c326"</definedName>
    <definedName name="IQ_DILUT_WEIGHT_EST">"c4269"</definedName>
    <definedName name="IQ_DILUT_WEIGHT_GUIDANCE">"c4270"</definedName>
    <definedName name="IQ_DILUT_WEIGHT_HIGH_EST">"c4271"</definedName>
    <definedName name="IQ_DILUT_WEIGHT_LOW_EST">"c4272"</definedName>
    <definedName name="IQ_DILUT_WEIGHT_MEDIAN_EST">"c4273"</definedName>
    <definedName name="IQ_DILUT_WEIGHT_NUM_EST">"c4274"</definedName>
    <definedName name="IQ_DILUT_WEIGHT_STDDEV_EST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 localSheetId="9">"c333"</definedName>
    <definedName name="IQ_DISCONT_OPER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ACT_OR_EST_CIQ">"c4803"</definedName>
    <definedName name="IQ_DISTRIBUTABLE_CASH_ACT_OR_EST_CIQ_COL">"c11450"</definedName>
    <definedName name="IQ_DISTRIBUTABLE_CASH_EST">"c4277"</definedName>
    <definedName name="IQ_DISTRIBUTABLE_CASH_GUIDANCE_CIQ">"c4804"</definedName>
    <definedName name="IQ_DISTRIBUTABLE_CASH_GUIDANCE_CIQ_COL">"c11451"</definedName>
    <definedName name="IQ_DISTRIBUTABLE_CASH_HIGH_EST">"c4280"</definedName>
    <definedName name="IQ_DISTRIBUTABLE_CASH_HIGH_GUIDANCE_CIQ">"c4610"</definedName>
    <definedName name="IQ_DISTRIBUTABLE_CASH_HIGH_GUIDANCE_CIQ_COL">"c11259"</definedName>
    <definedName name="IQ_DISTRIBUTABLE_CASH_LOW_EST">"c4281"</definedName>
    <definedName name="IQ_DISTRIBUTABLE_CASH_LOW_GUIDANCE_CIQ">"c4650"</definedName>
    <definedName name="IQ_DISTRIBUTABLE_CASH_LOW_GUIDANCE_CIQ_COL">"c11299"</definedName>
    <definedName name="IQ_DISTRIBUTABLE_CASH_MEDIAN_EST">"c4282"</definedName>
    <definedName name="IQ_DISTRIBUTABLE_CASH_NUM_EST">"c4283"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>"c4286"</definedName>
    <definedName name="IQ_DISTRIBUTABLE_CASH_SHARE_ACT_OR_EST_CIQ">"c4811"</definedName>
    <definedName name="IQ_DISTRIBUTABLE_CASH_SHARE_ACT_OR_EST_CIQ_COL">"c11458"</definedName>
    <definedName name="IQ_DISTRIBUTABLE_CASH_SHARE_EST">"c4285"</definedName>
    <definedName name="IQ_DISTRIBUTABLE_CASH_SHARE_GUIDANCE_CIQ">"c4812"</definedName>
    <definedName name="IQ_DISTRIBUTABLE_CASH_SHARE_GUIDANCE_CIQ_COL">"c11459"</definedName>
    <definedName name="IQ_DISTRIBUTABLE_CASH_SHARE_HIGH_EST">"c4288"</definedName>
    <definedName name="IQ_DISTRIBUTABLE_CASH_SHARE_HIGH_GUIDANCE_CIQ">"c4611"</definedName>
    <definedName name="IQ_DISTRIBUTABLE_CASH_SHARE_HIGH_GUIDANCE_CIQ_COL">"c11260"</definedName>
    <definedName name="IQ_DISTRIBUTABLE_CASH_SHARE_LOW_EST">"c4289"</definedName>
    <definedName name="IQ_DISTRIBUTABLE_CASH_SHARE_LOW_GUIDANCE_CIQ">"c4651"</definedName>
    <definedName name="IQ_DISTRIBUTABLE_CASH_SHARE_LOW_GUIDANCE_CIQ_COL">"c11300"</definedName>
    <definedName name="IQ_DISTRIBUTABLE_CASH_SHARE_MEDIAN_EST">"c4290"</definedName>
    <definedName name="IQ_DISTRIBUTABLE_CASH_SHARE_NUM_EST">"c4291"</definedName>
    <definedName name="IQ_DISTRIBUTABLE_CASH_SHARE_STDDEV_EST">"c4292"</definedName>
    <definedName name="IQ_DISTRIBUTABLE_CASH_SHARES_BASIC">"c16189"</definedName>
    <definedName name="IQ_DISTRIBUTABLE_CASH_SHARES_DILUTED">"c16190"</definedName>
    <definedName name="IQ_DISTRIBUTABLE_CASH_STANDARDIZED">"c20435"</definedName>
    <definedName name="IQ_DISTRIBUTABLE_CASH_STDDEV_EST">"c4294"</definedName>
    <definedName name="IQ_DIV_AMOUNT">"c3041"</definedName>
    <definedName name="IQ_DIV_AMOUNT_LIST">"c17417"</definedName>
    <definedName name="IQ_DIV_PAYMENT_DATE">"c2205"</definedName>
    <definedName name="IQ_DIV_PAYMENT_DATE_LIST">"c17418"</definedName>
    <definedName name="IQ_DIV_PAYMENT_TYPE">"c12752"</definedName>
    <definedName name="IQ_DIV_PAYMENT_TYPE_LIST">"c17419"</definedName>
    <definedName name="IQ_DIV_RECORD_DATE">"c2204"</definedName>
    <definedName name="IQ_DIV_RECORD_DATE_LIST">"c17420"</definedName>
    <definedName name="IQ_DIV_SHARE">"c330"</definedName>
    <definedName name="IQ_DIVEST_CF">"c331"</definedName>
    <definedName name="IQ_DIVID_SHARE" localSheetId="9">"c330"</definedName>
    <definedName name="IQ_DIVID_SHARE">"c1366"</definedName>
    <definedName name="IQ_DIVIDEND_EST">"c4296"</definedName>
    <definedName name="IQ_DIVIDEND_HIGH_EST">"c4297"</definedName>
    <definedName name="IQ_DIVIDEND_LOW_EST">"c4298"</definedName>
    <definedName name="IQ_DIVIDEND_MEDIAN_EST">"c4299"</definedName>
    <definedName name="IQ_DIVIDEND_NUM_EST">"c4300"</definedName>
    <definedName name="IQ_DIVIDEND_STDDEV_EST">"c4301"</definedName>
    <definedName name="IQ_DIVIDEND_YIELD">"c332"</definedName>
    <definedName name="IQ_DIVIDENDS_DECLARED_COMMON_FDIC">"c6659"</definedName>
    <definedName name="IQ_DIVIDENDS_DECLARED_COMMON_FFIEC">"c12969"</definedName>
    <definedName name="IQ_DIVIDENDS_DECLARED_PREFERRED_FDIC">"c6658"</definedName>
    <definedName name="IQ_DIVIDENDS_DECLARED_PREFERRED_FFIEC">"c12968"</definedName>
    <definedName name="IQ_DIVIDENDS_FDIC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OM_OFFICE_DEPOSITS_TOT_DEPOSITS_FFIEC">"c13910"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CIQ_COL">"c11709"</definedName>
    <definedName name="IQ_DPS_ACT_OR_EST_THOM">"c5302"</definedName>
    <definedName name="IQ_DPS_DET_EST">"c12052"</definedName>
    <definedName name="IQ_DPS_DET_EST_CURRENCY">"c12459"</definedName>
    <definedName name="IQ_DPS_DET_EST_CURRENCY_THOM">"c12480"</definedName>
    <definedName name="IQ_DPS_DET_EST_DATE">"c12205"</definedName>
    <definedName name="IQ_DPS_DET_EST_DATE_THOM">"c12231"</definedName>
    <definedName name="IQ_DPS_DET_EST_INCL">"c12342"</definedName>
    <definedName name="IQ_DPS_DET_EST_INCL_THOM">"c12363"</definedName>
    <definedName name="IQ_DPS_DET_EST_ORIGIN">"c12578"</definedName>
    <definedName name="IQ_DPS_DET_EST_ORIGIN_THOM">"c12601"</definedName>
    <definedName name="IQ_DPS_DET_EST_THOM">"c12081"</definedName>
    <definedName name="IQ_DPS_EST">"c1674"</definedName>
    <definedName name="IQ_DPS_EST_BOTTOM_UP">"c5493"</definedName>
    <definedName name="IQ_DPS_EST_THOM">"c4013"</definedName>
    <definedName name="IQ_DPS_GUIDANCE_CIQ">"c4827"</definedName>
    <definedName name="IQ_DPS_GUIDANCE_CIQ_COL">"c11474"</definedName>
    <definedName name="IQ_DPS_HIGH_EST">"c1676"</definedName>
    <definedName name="IQ_DPS_HIGH_EST_THOM">"c4015"</definedName>
    <definedName name="IQ_DPS_HIGH_GUIDANCE_CIQ">"c4580"</definedName>
    <definedName name="IQ_DPS_HIGH_GUIDANCE_CIQ_COL">"c11229"</definedName>
    <definedName name="IQ_DPS_LOW_EST">"c1677"</definedName>
    <definedName name="IQ_DPS_LOW_EST_THOM">"c4016"</definedName>
    <definedName name="IQ_DPS_LOW_GUIDANCE_CIQ">"c4620"</definedName>
    <definedName name="IQ_DPS_LOW_GUIDANCE_CIQ_COL">"c11269"</definedName>
    <definedName name="IQ_DPS_MEDIAN_EST">"c1675"</definedName>
    <definedName name="IQ_DPS_MEDIAN_EST_THOM">"c4014"</definedName>
    <definedName name="IQ_DPS_NUM_EST">"c1678"</definedName>
    <definedName name="IQ_DPS_NUM_EST_THOM">"c4017"</definedName>
    <definedName name="IQ_DPS_STDDEV_EST">"c1679"</definedName>
    <definedName name="IQ_DPS_STDDEV_EST_THOM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>"c6360"</definedName>
    <definedName name="IQ_EARNING_ASSETS_QUARTERLY_AVG_FFIEC">"c13086"</definedName>
    <definedName name="IQ_EARNING_ASSETS_REPRICE_ASSETS_TOT_FFIEC">"c13451"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>"c5314"</definedName>
    <definedName name="IQ_EARNINGS_ANNOUNCE_DATE_THOM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CIQ_COL">"c11710"</definedName>
    <definedName name="IQ_EBIT_ACT_OR_EST_THOM">"c5303"</definedName>
    <definedName name="IQ_EBIT_DET_EST">"c12053"</definedName>
    <definedName name="IQ_EBIT_DET_EST_CURRENCY">"c12460"</definedName>
    <definedName name="IQ_EBIT_DET_EST_CURRENCY_THOM">"c12481"</definedName>
    <definedName name="IQ_EBIT_DET_EST_DATE">"c12206"</definedName>
    <definedName name="IQ_EBIT_DET_EST_DATE_THOM">"c12232"</definedName>
    <definedName name="IQ_EBIT_DET_EST_INCL">"c12343"</definedName>
    <definedName name="IQ_EBIT_DET_EST_INCL_THOM">"c12364"</definedName>
    <definedName name="IQ_EBIT_DET_EST_ORIGIN">"c12579"</definedName>
    <definedName name="IQ_EBIT_DET_EST_ORIGIN_THOM">"c12602"</definedName>
    <definedName name="IQ_EBIT_DET_EST_THOM">"c12082"</definedName>
    <definedName name="IQ_EBIT_EQ_INC">"c3498"</definedName>
    <definedName name="IQ_EBIT_EQ_INC_EXCL_SBC">"c3502"</definedName>
    <definedName name="IQ_EBIT_EST">"c1681"</definedName>
    <definedName name="IQ_EBIT_EST_THOM">"c5105"</definedName>
    <definedName name="IQ_EBIT_EXCL_SBC">"c3082"</definedName>
    <definedName name="IQ_EBIT_GROWTH_1">"IQ_EBIT_GROWTH_1"</definedName>
    <definedName name="IQ_EBIT_GROWTH_2">"IQ_EBIT_GROWTH_2"</definedName>
    <definedName name="IQ_EBIT_GUIDANCE_CIQ">"c4828"</definedName>
    <definedName name="IQ_EBIT_GUIDANCE_CIQ_COL">"c11475"</definedName>
    <definedName name="IQ_EBIT_GW_ACT_OR_EST">"c4306"</definedName>
    <definedName name="IQ_EBIT_GW_ACT_OR_EST_CIQ_COL">"c11478"</definedName>
    <definedName name="IQ_EBIT_GW_EST">"c4305"</definedName>
    <definedName name="IQ_EBIT_GW_GUIDANCE">"c4307"</definedName>
    <definedName name="IQ_EBIT_GW_GUIDANCE_CIQ">"c4832"</definedName>
    <definedName name="IQ_EBIT_GW_GUIDANCE_CIQ_COL">"c11479"</definedName>
    <definedName name="IQ_EBIT_GW_HIGH_EST">"c4308"</definedName>
    <definedName name="IQ_EBIT_GW_HIGH_GUIDANCE">"c4171"</definedName>
    <definedName name="IQ_EBIT_GW_HIGH_GUIDANCE_CIQ">"c4583"</definedName>
    <definedName name="IQ_EBIT_GW_HIGH_GUIDANCE_CIQ_COL">"c11232"</definedName>
    <definedName name="IQ_EBIT_GW_LOW_EST">"c4309"</definedName>
    <definedName name="IQ_EBIT_GW_LOW_GUIDANCE">"c4211"</definedName>
    <definedName name="IQ_EBIT_GW_LOW_GUIDANCE_CIQ">"c4623"</definedName>
    <definedName name="IQ_EBIT_GW_LOW_GUIDANCE_CIQ_COL">"c11272"</definedName>
    <definedName name="IQ_EBIT_GW_MEDIAN_EST">"c4310"</definedName>
    <definedName name="IQ_EBIT_GW_NUM_EST">"c4311"</definedName>
    <definedName name="IQ_EBIT_GW_STDDEV_EST">"c4312"</definedName>
    <definedName name="IQ_EBIT_HIGH_EST">"c1683"</definedName>
    <definedName name="IQ_EBIT_HIGH_EST_THOM">"c5107"</definedName>
    <definedName name="IQ_EBIT_HIGH_GUIDANCE_CIQ">"c4584"</definedName>
    <definedName name="IQ_EBIT_HIGH_GUIDANCE_CIQ_COL">"c11233"</definedName>
    <definedName name="IQ_EBIT_HOMEBUILDING_SALES">"c15815"</definedName>
    <definedName name="IQ_EBIT_INT">"c360"</definedName>
    <definedName name="IQ_EBIT_LOW_EST">"c1684"</definedName>
    <definedName name="IQ_EBIT_LOW_EST_THOM">"c5108"</definedName>
    <definedName name="IQ_EBIT_LOW_GUIDANCE_CIQ">"c4624"</definedName>
    <definedName name="IQ_EBIT_LOW_GUIDANCE_CIQ_COL">"c11273"</definedName>
    <definedName name="IQ_EBIT_MARGIN">"c359"</definedName>
    <definedName name="IQ_EBIT_MEDIAN_EST">"c1682"</definedName>
    <definedName name="IQ_EBIT_MEDIAN_EST_THOM">"c5106"</definedName>
    <definedName name="IQ_EBIT_NUM_EST">"c1685"</definedName>
    <definedName name="IQ_EBIT_NUM_EST_THOM">"c5109"</definedName>
    <definedName name="IQ_EBIT_OVER_IE" localSheetId="9">"c360"</definedName>
    <definedName name="IQ_EBIT_OVER_IE">"c1369"</definedName>
    <definedName name="IQ_EBIT_SBC_ACT_OR_EST">"c4316"</definedName>
    <definedName name="IQ_EBIT_SBC_ACT_OR_EST_CIQ">"c4841"</definedName>
    <definedName name="IQ_EBIT_SBC_ACT_OR_EST_CIQ_COL">"c11488"</definedName>
    <definedName name="IQ_EBIT_SBC_EST">"c4315"</definedName>
    <definedName name="IQ_EBIT_SBC_GUIDANCE">"c4317"</definedName>
    <definedName name="IQ_EBIT_SBC_GUIDANCE_CIQ">"c4842"</definedName>
    <definedName name="IQ_EBIT_SBC_GUIDANCE_CIQ_COL">"c11489"</definedName>
    <definedName name="IQ_EBIT_SBC_GW_ACT_OR_EST">"c4320"</definedName>
    <definedName name="IQ_EBIT_SBC_GW_ACT_OR_EST_CIQ">"c4845"</definedName>
    <definedName name="IQ_EBIT_SBC_GW_ACT_OR_EST_CIQ_COL">"c11492"</definedName>
    <definedName name="IQ_EBIT_SBC_GW_EST">"c4319"</definedName>
    <definedName name="IQ_EBIT_SBC_GW_GUIDANCE">"c4321"</definedName>
    <definedName name="IQ_EBIT_SBC_GW_GUIDANCE_CIQ">"c4846"</definedName>
    <definedName name="IQ_EBIT_SBC_GW_GUIDANCE_CIQ_COL">"c11493"</definedName>
    <definedName name="IQ_EBIT_SBC_GW_HIGH_EST">"c4322"</definedName>
    <definedName name="IQ_EBIT_SBC_GW_HIGH_GUIDANCE">"c4193"</definedName>
    <definedName name="IQ_EBIT_SBC_GW_HIGH_GUIDANCE_CIQ">"c4605"</definedName>
    <definedName name="IQ_EBIT_SBC_GW_HIGH_GUIDANCE_CIQ_COL">"c11254"</definedName>
    <definedName name="IQ_EBIT_SBC_GW_LOW_EST">"c4323"</definedName>
    <definedName name="IQ_EBIT_SBC_GW_LOW_GUIDANCE">"c4233"</definedName>
    <definedName name="IQ_EBIT_SBC_GW_LOW_GUIDANCE_CIQ">"c4645"</definedName>
    <definedName name="IQ_EBIT_SBC_GW_LOW_GUIDANCE_CIQ_COL">"c11294"</definedName>
    <definedName name="IQ_EBIT_SBC_GW_MEDIAN_EST">"c4324"</definedName>
    <definedName name="IQ_EBIT_SBC_GW_NUM_EST">"c4325"</definedName>
    <definedName name="IQ_EBIT_SBC_GW_STDDEV_EST">"c4326"</definedName>
    <definedName name="IQ_EBIT_SBC_HIGH_EST">"c4328"</definedName>
    <definedName name="IQ_EBIT_SBC_HIGH_GUIDANCE">"c4192"</definedName>
    <definedName name="IQ_EBIT_SBC_HIGH_GUIDANCE_CIQ">"c4604"</definedName>
    <definedName name="IQ_EBIT_SBC_HIGH_GUIDANCE_CIQ_COL">"c11253"</definedName>
    <definedName name="IQ_EBIT_SBC_LOW_EST">"c4329"</definedName>
    <definedName name="IQ_EBIT_SBC_LOW_GUIDANCE">"c4232"</definedName>
    <definedName name="IQ_EBIT_SBC_LOW_GUIDANCE_CIQ">"c4644"</definedName>
    <definedName name="IQ_EBIT_SBC_LOW_GUIDANCE_CIQ_COL">"c11293"</definedName>
    <definedName name="IQ_EBIT_SBC_MEDIAN_EST">"c4330"</definedName>
    <definedName name="IQ_EBIT_SBC_NUM_EST">"c4331"</definedName>
    <definedName name="IQ_EBIT_SBC_STDDEV_EST">"c4332"</definedName>
    <definedName name="IQ_EBIT_STDDEV_EST">"c1686"</definedName>
    <definedName name="IQ_EBIT_STDDEV_EST_THOM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CIQ_COL">"c11707"</definedName>
    <definedName name="IQ_EBITDA_ACT_OR_EST_THOM">"c5300"</definedName>
    <definedName name="IQ_EBITDA_CAPEX">"c19143"</definedName>
    <definedName name="IQ_EBITDA_CAPEX_INT">"c368"</definedName>
    <definedName name="IQ_EBITDA_CAPEX_OVER_TOTAL_IE" localSheetId="9">"c368"</definedName>
    <definedName name="IQ_EBITDA_CAPEX_OVER_TOTAL_IE">"c1370"</definedName>
    <definedName name="IQ_EBITDA_DET_EST">"c12054"</definedName>
    <definedName name="IQ_EBITDA_DET_EST_CURRENCY">"c12461"</definedName>
    <definedName name="IQ_EBITDA_DET_EST_CURRENCY_THOM">"c12482"</definedName>
    <definedName name="IQ_EBITDA_DET_EST_DATE">"c12207"</definedName>
    <definedName name="IQ_EBITDA_DET_EST_DATE_THOM">"c12233"</definedName>
    <definedName name="IQ_EBITDA_DET_EST_INCL">"c12344"</definedName>
    <definedName name="IQ_EBITDA_DET_EST_INCL_THOM">"c12365"</definedName>
    <definedName name="IQ_EBITDA_DET_EST_ORIGIN">"c12580"</definedName>
    <definedName name="IQ_EBITDA_DET_EST_ORIGIN_THOM">"c12603"</definedName>
    <definedName name="IQ_EBITDA_DET_EST_THOM">"c12083"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DOWN_2MONTH">"c16297"</definedName>
    <definedName name="IQ_EBITDA_EST_DOWN_2MONTH_CIQ">"c16621"</definedName>
    <definedName name="IQ_EBITDA_EST_DOWN_3MONTH">"c16301"</definedName>
    <definedName name="IQ_EBITDA_EST_DOWN_3MONTH_CIQ">"c16625"</definedName>
    <definedName name="IQ_EBITDA_EST_DOWN_MONTH">"c16293"</definedName>
    <definedName name="IQ_EBITDA_EST_DOWN_MONTH_CIQ">"c16617"</definedName>
    <definedName name="IQ_EBITDA_EST_NOTE">"c17503"</definedName>
    <definedName name="IQ_EBITDA_EST_NOTE_CIQ">"c17456"</definedName>
    <definedName name="IQ_EBITDA_EST_NUM_ANALYSTS_2MONTH">"c16295"</definedName>
    <definedName name="IQ_EBITDA_EST_NUM_ANALYSTS_2MONTH_CIQ">"c16619"</definedName>
    <definedName name="IQ_EBITDA_EST_NUM_ANALYSTS_3MONTH">"c16299"</definedName>
    <definedName name="IQ_EBITDA_EST_NUM_ANALYSTS_3MONTH_CIQ">"c16623"</definedName>
    <definedName name="IQ_EBITDA_EST_NUM_ANALYSTS_MONTH">"c16291"</definedName>
    <definedName name="IQ_EBITDA_EST_NUM_ANALYSTS_MONTH_CIQ">"c16615"</definedName>
    <definedName name="IQ_EBITDA_EST_REUT">"c3640"</definedName>
    <definedName name="IQ_EBITDA_EST_THOM">"c3658"</definedName>
    <definedName name="IQ_EBITDA_EST_TOTAL_REVISED_2MONTH">"c16298"</definedName>
    <definedName name="IQ_EBITDA_EST_TOTAL_REVISED_2MONTH_CIQ">"c16622"</definedName>
    <definedName name="IQ_EBITDA_EST_TOTAL_REVISED_3MONTH">"c16302"</definedName>
    <definedName name="IQ_EBITDA_EST_TOTAL_REVISED_3MONTH_CIQ">"c16626"</definedName>
    <definedName name="IQ_EBITDA_EST_TOTAL_REVISED_MONTH">"c16294"</definedName>
    <definedName name="IQ_EBITDA_EST_TOTAL_REVISED_MONTH_CIQ">"c16618"</definedName>
    <definedName name="IQ_EBITDA_EST_UP_2MONTH">"c16296"</definedName>
    <definedName name="IQ_EBITDA_EST_UP_2MONTH_CIQ">"c16620"</definedName>
    <definedName name="IQ_EBITDA_EST_UP_3MONTH">"c16300"</definedName>
    <definedName name="IQ_EBITDA_EST_UP_3MONTH_CIQ">"c16624"</definedName>
    <definedName name="IQ_EBITDA_EST_UP_MONTH">"c16292"</definedName>
    <definedName name="IQ_EBITDA_EST_UP_MONTH_CIQ">"c16616"</definedName>
    <definedName name="IQ_EBITDA_EXCL_SBC">"c3081"</definedName>
    <definedName name="IQ_EBITDA_GROWTH_1">"IQ_EBITDA_GROWTH_1"</definedName>
    <definedName name="IQ_EBITDA_GROWTH_2">"IQ_EBITDA_GROWTH_2"</definedName>
    <definedName name="IQ_EBITDA_GUIDANCE_CIQ">"c4859"</definedName>
    <definedName name="IQ_EBITDA_GUIDANCE_CIQ_COL">"c11506"</definedName>
    <definedName name="IQ_EBITDA_HIGH_EST">"c370"</definedName>
    <definedName name="IQ_EBITDA_HIGH_EST_CIQ">"c3624"</definedName>
    <definedName name="IQ_EBITDA_HIGH_EST_REUT">"c3642"</definedName>
    <definedName name="IQ_EBITDA_HIGH_EST_THOM">"c3660"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>"c3643"</definedName>
    <definedName name="IQ_EBITDA_LOW_EST_THOM">"c3661"</definedName>
    <definedName name="IQ_EBITDA_LOW_GUIDANCE_CIQ">"c4622"</definedName>
    <definedName name="IQ_EBITDA_LOW_GUIDANCE_CIQ_COL">"c11271"</definedName>
    <definedName name="IQ_EBITDA_MARGIN">"c372"</definedName>
    <definedName name="IQ_EBITDA_MEDIAN_EST">"c1663"</definedName>
    <definedName name="IQ_EBITDA_MEDIAN_EST_CIQ">"c3623"</definedName>
    <definedName name="IQ_EBITDA_MEDIAN_EST_REUT">"c3641"</definedName>
    <definedName name="IQ_EBITDA_MEDIAN_EST_THOM">"c3659"</definedName>
    <definedName name="IQ_EBITDA_NUM_EST">"c374"</definedName>
    <definedName name="IQ_EBITDA_NUM_EST_CIQ">"c3626"</definedName>
    <definedName name="IQ_EBITDA_NUM_EST_REUT">"c3644"</definedName>
    <definedName name="IQ_EBITDA_NUM_EST_THOM">"c3662"</definedName>
    <definedName name="IQ_EBITDA_OVER_TOTAL_IE" localSheetId="9">"c373"</definedName>
    <definedName name="IQ_EBITDA_OVER_TOTAL_IE">"c1371"</definedName>
    <definedName name="IQ_EBITDA_SBC_ACT_OR_EST">"c4337"</definedName>
    <definedName name="IQ_EBITDA_SBC_ACT_OR_EST_CIQ">"c4862"</definedName>
    <definedName name="IQ_EBITDA_SBC_ACT_OR_EST_CIQ_COL">"c11509"</definedName>
    <definedName name="IQ_EBITDA_SBC_EST">"c4336"</definedName>
    <definedName name="IQ_EBITDA_SBC_GUIDANCE">"c4338"</definedName>
    <definedName name="IQ_EBITDA_SBC_GUIDANCE_CIQ">"c4863"</definedName>
    <definedName name="IQ_EBITDA_SBC_GUIDANCE_CIQ_COL">"c11510"</definedName>
    <definedName name="IQ_EBITDA_SBC_HIGH_EST">"c4339"</definedName>
    <definedName name="IQ_EBITDA_SBC_HIGH_GUIDANCE">"c4194"</definedName>
    <definedName name="IQ_EBITDA_SBC_HIGH_GUIDANCE_CIQ">"c4606"</definedName>
    <definedName name="IQ_EBITDA_SBC_HIGH_GUIDANCE_CIQ_COL">"c11255"</definedName>
    <definedName name="IQ_EBITDA_SBC_LOW_EST">"c4340"</definedName>
    <definedName name="IQ_EBITDA_SBC_LOW_GUIDANCE">"c4234"</definedName>
    <definedName name="IQ_EBITDA_SBC_LOW_GUIDANCE_CIQ">"c4646"</definedName>
    <definedName name="IQ_EBITDA_SBC_LOW_GUIDANCE_CIQ_COL">"c11295"</definedName>
    <definedName name="IQ_EBITDA_SBC_MEDIAN_EST">"c4341"</definedName>
    <definedName name="IQ_EBITDA_SBC_NUM_EST">"c4342"</definedName>
    <definedName name="IQ_EBITDA_SBC_STDDEV_EST">"c4343"</definedName>
    <definedName name="IQ_EBITDA_STDDEV_EST">"c375"</definedName>
    <definedName name="IQ_EBITDA_STDDEV_EST_CIQ">"c3627"</definedName>
    <definedName name="IQ_EBITDA_STDDEV_EST_REUT">"c3645"</definedName>
    <definedName name="IQ_EBITDA_STDDEV_EST_THOM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_CIQ">"c4870"</definedName>
    <definedName name="IQ_EBT_GAAP_GUIDANCE_CIQ_COL">"c11517"</definedName>
    <definedName name="IQ_EBT_GAAP_HIGH_GUIDANCE_CIQ">"c4586"</definedName>
    <definedName name="IQ_EBT_GAAP_HIGH_GUIDANCE_CIQ_COL">"c11235"</definedName>
    <definedName name="IQ_EBT_GAAP_LOW_GUIDANCE_CIQ">"c4626"</definedName>
    <definedName name="IQ_EBT_GAAP_LOW_GUIDANCE_CIQ_COL">"c11275"</definedName>
    <definedName name="IQ_EBT_GUIDANCE_CIQ">"c4871"</definedName>
    <definedName name="IQ_EBT_GUIDANCE_CIQ_COL">"c11518"</definedName>
    <definedName name="IQ_EBT_GW_GUIDANCE_CIQ">"c4872"</definedName>
    <definedName name="IQ_EBT_GW_GUIDANCE_CIQ_COL">"c11519"</definedName>
    <definedName name="IQ_EBT_GW_HIGH_GUIDANCE_CIQ">"c4587"</definedName>
    <definedName name="IQ_EBT_GW_HIGH_GUIDANCE_CIQ_COL">"c11236"</definedName>
    <definedName name="IQ_EBT_GW_LOW_GUIDANCE_CIQ">"c4627"</definedName>
    <definedName name="IQ_EBT_GW_LOW_GUIDANCE_CIQ_COL">"c11276"</definedName>
    <definedName name="IQ_EBT_HIGH_GUIDANCE_CIQ">"c4585"</definedName>
    <definedName name="IQ_EBT_HIGH_GUIDANCE_CIQ_COL">"c11234"</definedName>
    <definedName name="IQ_EBT_HOMEBUILDING_SALES">"c15816"</definedName>
    <definedName name="IQ_EBT_INCL_MARGIN">"c387"</definedName>
    <definedName name="IQ_EBT_INS">"c388"</definedName>
    <definedName name="IQ_EBT_LOW_GUIDANCE_CIQ">"c4625"</definedName>
    <definedName name="IQ_EBT_LOW_GUIDANCE_CIQ_COL">"c11274"</definedName>
    <definedName name="IQ_EBT_RE">"c6215"</definedName>
    <definedName name="IQ_EBT_REIT">"c389"</definedName>
    <definedName name="IQ_EBT_SBC_ACT_OR_EST">"c4350"</definedName>
    <definedName name="IQ_EBT_SBC_ACT_OR_EST_CIQ">"c4875"</definedName>
    <definedName name="IQ_EBT_SBC_ACT_OR_EST_CIQ_COL">"c11522"</definedName>
    <definedName name="IQ_EBT_SBC_EST">"c4349"</definedName>
    <definedName name="IQ_EBT_SBC_GUIDANCE">"c4351"</definedName>
    <definedName name="IQ_EBT_SBC_GUIDANCE_CIQ">"c4876"</definedName>
    <definedName name="IQ_EBT_SBC_GUIDANCE_CIQ_COL">"c11523"</definedName>
    <definedName name="IQ_EBT_SBC_GW_ACT_OR_EST">"c4354"</definedName>
    <definedName name="IQ_EBT_SBC_GW_ACT_OR_EST_CIQ">"c4879"</definedName>
    <definedName name="IQ_EBT_SBC_GW_ACT_OR_EST_CIQ_COL">"c11526"</definedName>
    <definedName name="IQ_EBT_SBC_GW_EST">"c4353"</definedName>
    <definedName name="IQ_EBT_SBC_GW_GUIDANCE">"c4355"</definedName>
    <definedName name="IQ_EBT_SBC_GW_GUIDANCE_CIQ">"c4880"</definedName>
    <definedName name="IQ_EBT_SBC_GW_GUIDANCE_CIQ_COL">"c11527"</definedName>
    <definedName name="IQ_EBT_SBC_GW_HIGH_EST">"c4356"</definedName>
    <definedName name="IQ_EBT_SBC_GW_HIGH_GUIDANCE">"c4191"</definedName>
    <definedName name="IQ_EBT_SBC_GW_HIGH_GUIDANCE_CIQ">"c4603"</definedName>
    <definedName name="IQ_EBT_SBC_GW_HIGH_GUIDANCE_CIQ_COL">"c11252"</definedName>
    <definedName name="IQ_EBT_SBC_GW_LOW_EST">"c4357"</definedName>
    <definedName name="IQ_EBT_SBC_GW_LOW_GUIDANCE">"c4231"</definedName>
    <definedName name="IQ_EBT_SBC_GW_LOW_GUIDANCE_CIQ">"c4643"</definedName>
    <definedName name="IQ_EBT_SBC_GW_LOW_GUIDANCE_CIQ_COL">"c11292"</definedName>
    <definedName name="IQ_EBT_SBC_GW_MEDIAN_EST">"c4358"</definedName>
    <definedName name="IQ_EBT_SBC_GW_NUM_EST">"c4359"</definedName>
    <definedName name="IQ_EBT_SBC_GW_STDDEV_EST">"c4360"</definedName>
    <definedName name="IQ_EBT_SBC_HIGH_EST">"c4362"</definedName>
    <definedName name="IQ_EBT_SBC_HIGH_GUIDANCE">"c4190"</definedName>
    <definedName name="IQ_EBT_SBC_HIGH_GUIDANCE_CIQ">"c4602"</definedName>
    <definedName name="IQ_EBT_SBC_HIGH_GUIDANCE_CIQ_COL">"c11251"</definedName>
    <definedName name="IQ_EBT_SBC_LOW_EST">"c4363"</definedName>
    <definedName name="IQ_EBT_SBC_LOW_GUIDANCE">"c4230"</definedName>
    <definedName name="IQ_EBT_SBC_LOW_GUIDANCE_CIQ">"c4642"</definedName>
    <definedName name="IQ_EBT_SBC_LOW_GUIDANCE_CIQ_COL">"c11291"</definedName>
    <definedName name="IQ_EBT_SBC_MEDIAN_EST">"c4364"</definedName>
    <definedName name="IQ_EBT_SBC_NUM_EST">"c4365"</definedName>
    <definedName name="IQ_EBT_SBC_STDDEV_EST">"c4366"</definedName>
    <definedName name="IQ_EBT_SUBTOTAL_AP">"c8982"</definedName>
    <definedName name="IQ_EBT_UTI">"c390"</definedName>
    <definedName name="IQ_ECO_METRIC_6825_UNUSED">"c6825"</definedName>
    <definedName name="IQ_ECO_METRIC_6825_UNUSED_UNUSED_UNUSED">"c6825"</definedName>
    <definedName name="IQ_ECO_METRIC_6839_UNUSED">"c6839"</definedName>
    <definedName name="IQ_ECO_METRIC_6839_UNUSED_UNUSED_UNUSED">"c6839"</definedName>
    <definedName name="IQ_ECO_METRIC_6896_UNUSED">"c6896"</definedName>
    <definedName name="IQ_ECO_METRIC_6896_UNUSED_UNUSED_UNUSED">"c6896"</definedName>
    <definedName name="IQ_ECO_METRIC_6897_UNUSED">"c6897"</definedName>
    <definedName name="IQ_ECO_METRIC_6897_UNUSED_UNUSED_UNUSED">"c6897"</definedName>
    <definedName name="IQ_ECO_METRIC_6927">"c6927"</definedName>
    <definedName name="IQ_ECO_METRIC_6988_UNUSED">"c6988"</definedName>
    <definedName name="IQ_ECO_METRIC_6988_UNUSED_UNUSED_UNUSED">"c6988"</definedName>
    <definedName name="IQ_ECO_METRIC_7045_UNUSED">"c7045"</definedName>
    <definedName name="IQ_ECO_METRIC_7045_UNUSED_UNUSED_UNUSED">"c7045"</definedName>
    <definedName name="IQ_ECO_METRIC_7059_UNUSED">"c7059"</definedName>
    <definedName name="IQ_ECO_METRIC_7059_UNUSED_UNUSED_UNUSED">"c7059"</definedName>
    <definedName name="IQ_ECO_METRIC_7116_UNUSED">"c7116"</definedName>
    <definedName name="IQ_ECO_METRIC_7116_UNUSED_UNUSED_UNUSED">"c7116"</definedName>
    <definedName name="IQ_ECO_METRIC_7117_UNUSED">"c7117"</definedName>
    <definedName name="IQ_ECO_METRIC_7117_UNUSED_UNUSED_UNUSED">"c7117"</definedName>
    <definedName name="IQ_ECO_METRIC_7147">"c7147"</definedName>
    <definedName name="IQ_ECO_METRIC_7208_UNUSED">"c7208"</definedName>
    <definedName name="IQ_ECO_METRIC_7208_UNUSED_UNUSED_UNUSED">"c7208"</definedName>
    <definedName name="IQ_ECO_METRIC_7265_UNUSED">"c7265"</definedName>
    <definedName name="IQ_ECO_METRIC_7265_UNUSED_UNUSED_UNUSED">"c7265"</definedName>
    <definedName name="IQ_ECO_METRIC_7279_UNUSED">"c7279"</definedName>
    <definedName name="IQ_ECO_METRIC_7279_UNUSED_UNUSED_UNUSED">"c7279"</definedName>
    <definedName name="IQ_ECO_METRIC_7336_UNUSED">"c7336"</definedName>
    <definedName name="IQ_ECO_METRIC_7336_UNUSED_UNUSED_UNUSED">"c7336"</definedName>
    <definedName name="IQ_ECO_METRIC_7337_UNUSED">"c7337"</definedName>
    <definedName name="IQ_ECO_METRIC_7337_UNUSED_UNUSED_UNUSED">"c7337"</definedName>
    <definedName name="IQ_ECO_METRIC_7367">"c7367"</definedName>
    <definedName name="IQ_ECO_METRIC_7428_UNUSED">"c7428"</definedName>
    <definedName name="IQ_ECO_METRIC_7428_UNUSED_UNUSED_UNUSED">"c7428"</definedName>
    <definedName name="IQ_ECO_METRIC_7556_UNUSED">"c7556"</definedName>
    <definedName name="IQ_ECO_METRIC_7556_UNUSED_UNUSED_UNUSED">"c7556"</definedName>
    <definedName name="IQ_ECO_METRIC_7557_UNUSED">"c7557"</definedName>
    <definedName name="IQ_ECO_METRIC_7557_UNUSED_UNUSED_UNUSED">"c7557"</definedName>
    <definedName name="IQ_ECO_METRIC_7587">"c7587"</definedName>
    <definedName name="IQ_ECO_METRIC_7648_UNUSED">"c7648"</definedName>
    <definedName name="IQ_ECO_METRIC_7648_UNUSED_UNUSED_UNUSED">"c7648"</definedName>
    <definedName name="IQ_ECO_METRIC_7704">"c7704"</definedName>
    <definedName name="IQ_ECO_METRIC_7705_UNUSED">"c7705"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">"c7719"</definedName>
    <definedName name="IQ_ECO_METRIC_7719_UNUSED_UNUSED_UNUSED">"c7719"</definedName>
    <definedName name="IQ_ECO_METRIC_7776_UNUSED">"c7776"</definedName>
    <definedName name="IQ_ECO_METRIC_7776_UNUSED_UNUSED_UNUSED">"c7776"</definedName>
    <definedName name="IQ_ECO_METRIC_7777_UNUSED">"c7777"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">"c7868"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">"c7925"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">"c7939"</definedName>
    <definedName name="IQ_ECO_METRIC_7939_UNUSED_UNUSED_UNUSED">"c7939"</definedName>
    <definedName name="IQ_ECO_METRIC_7996_UNUSED">"c7996"</definedName>
    <definedName name="IQ_ECO_METRIC_7996_UNUSED_UNUSED_UNUSED">"c7996"</definedName>
    <definedName name="IQ_ECO_METRIC_7997_UNUSED">"c7997"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">"c8088"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">"c8145"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">"c8159"</definedName>
    <definedName name="IQ_ECO_METRIC_8159_UNUSED_UNUSED_UNUSED">"c8159"</definedName>
    <definedName name="IQ_ECO_METRIC_8216_UNUSED">"c8216"</definedName>
    <definedName name="IQ_ECO_METRIC_8216_UNUSED_UNUSED_UNUSED">"c8216"</definedName>
    <definedName name="IQ_ECO_METRIC_8217_UNUSED">"c8217"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">"c8308"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">"c8436"</definedName>
    <definedName name="IQ_ECO_METRIC_8436_UNUSED_UNUSED_UNUSED">"c8436"</definedName>
    <definedName name="IQ_ECO_METRIC_8437_UNUSED">"c8437"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">"c8528"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>"c5584"</definedName>
    <definedName name="IQ_ECS_NUM_SHAREHOLDERS_ABS">"c5598"</definedName>
    <definedName name="IQ_ECS_NUM_SHAREHOLDERS_BENEFICIAL_BS_DATE">"c16234"</definedName>
    <definedName name="IQ_ECS_NUM_SHAREHOLDERS_BENEFICIAL_BS_DATE_ABS">"c16235"</definedName>
    <definedName name="IQ_ECS_NUM_SHAREHOLDERS_BENEFICIAL_BS_DATE_OTHER">"c16236"</definedName>
    <definedName name="IQ_ECS_NUM_SHAREHOLDERS_BENEFICIAL_BS_DATE_OTHER_ABS">"c16237"</definedName>
    <definedName name="IQ_ECS_NUM_SHAREHOLDERS_BENEFICIAL_FILING_DATE">"c16230"</definedName>
    <definedName name="IQ_ECS_NUM_SHAREHOLDERS_BENEFICIAL_FILING_DATE_ABS">"c16231"</definedName>
    <definedName name="IQ_ECS_NUM_SHAREHOLDERS_BENEFICIAL_FILING_DATE_OTHER">"c16232"</definedName>
    <definedName name="IQ_ECS_NUM_SHAREHOLDERS_BENEFICIAL_FILING_DATE_OTHER_ABS">"c16233"</definedName>
    <definedName name="IQ_ECS_NUM_SHAREHOLDERS_BS_DATE">"c16238"</definedName>
    <definedName name="IQ_ECS_NUM_SHAREHOLDERS_BS_DATE_ABS">"c16239"</definedName>
    <definedName name="IQ_ECS_NUM_SHAREHOLDERS_BS_DATE_OTHER">"c16240"</definedName>
    <definedName name="IQ_ECS_NUM_SHAREHOLDERS_BS_DATE_OTHER_ABS">"c16241"</definedName>
    <definedName name="IQ_ECS_NUM_SHAREHOLDERS_FILING_DATE">"c5584"</definedName>
    <definedName name="IQ_ECS_NUM_SHAREHOLDERS_FILING_DATE_ABS">"c5598"</definedName>
    <definedName name="IQ_ECS_NUM_SHAREHOLDERS_FILING_DATE_OTHER">"c15615"</definedName>
    <definedName name="IQ_ECS_NUM_SHAREHOLDERS_FILING_DATE_OTHER_ABS">"c15632"</definedName>
    <definedName name="IQ_ECS_NUM_SHAREHOLDERS_OTHER">"c16244"</definedName>
    <definedName name="IQ_ECS_NUM_SHAREHOLDERS_OTHER_ABS">"c16245"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 localSheetId="9">"c84"</definedName>
    <definedName name="IQ_ENTERPRISE_VALUE">"c1348"</definedName>
    <definedName name="IQ_ENTITLEMENT_DET_EST">"c12044"</definedName>
    <definedName name="IQ_ENTITLEMENT_DET_EST_THOM">"c12072"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CIQ_COL">"c11705"</definedName>
    <definedName name="IQ_EPS_ACT_OR_EST_THOM">"c5298"</definedName>
    <definedName name="IQ_EPS_AP">"c8880"</definedName>
    <definedName name="IQ_EPS_AP_ABS">"c8899"</definedName>
    <definedName name="IQ_EPS_DET_EST">"c13571"</definedName>
    <definedName name="IQ_EPS_DET_EST_CURRENCY">"c13583"</definedName>
    <definedName name="IQ_EPS_DET_EST_CURRENCY_THOM">"c12484"</definedName>
    <definedName name="IQ_EPS_DET_EST_DATE">"c13575"</definedName>
    <definedName name="IQ_EPS_DET_EST_DATE_THOM">"c12235"</definedName>
    <definedName name="IQ_EPS_DET_EST_INCL">"c13587"</definedName>
    <definedName name="IQ_EPS_DET_EST_INCL_THOM">"c12367"</definedName>
    <definedName name="IQ_EPS_DET_EST_ORIGIN">"c13579"</definedName>
    <definedName name="IQ_EPS_DET_EST_ORIGIN_THOM">"c12605"</definedName>
    <definedName name="IQ_EPS_DET_EST_THOM">"c12085"</definedName>
    <definedName name="IQ_EPS_EST">"c399"</definedName>
    <definedName name="IQ_EPS_EST_1">"IQ_EPS_EST_1"</definedName>
    <definedName name="IQ_EPS_EST_BOTTOM_UP">"c5489"</definedName>
    <definedName name="IQ_EPS_EST_BOTTOM_UP_CIQ">"c12026"</definedName>
    <definedName name="IQ_EPS_EST_BOTTOM_UP_THOM">"c5647"</definedName>
    <definedName name="IQ_EPS_EST_CIQ">"c4994"</definedName>
    <definedName name="IQ_EPS_EST_DOWN_2MONTH">"c16309"</definedName>
    <definedName name="IQ_EPS_EST_DOWN_2MONTH_CIQ">"c16633"</definedName>
    <definedName name="IQ_EPS_EST_DOWN_3MONTH">"c16313"</definedName>
    <definedName name="IQ_EPS_EST_DOWN_3MONTH_CIQ">"c16637"</definedName>
    <definedName name="IQ_EPS_EST_DOWN_MONTH">"c16305"</definedName>
    <definedName name="IQ_EPS_EST_DOWN_MONTH_CIQ">"c16629"</definedName>
    <definedName name="IQ_EPS_EST_NOTE">"c17504"</definedName>
    <definedName name="IQ_EPS_EST_NOTE_CIQ">"c17457"</definedName>
    <definedName name="IQ_EPS_EST_NUM_ANALYSTS_2MONTH">"c16307"</definedName>
    <definedName name="IQ_EPS_EST_NUM_ANALYSTS_2MONTH_CIQ">"c16631"</definedName>
    <definedName name="IQ_EPS_EST_NUM_ANALYSTS_3MONTH">"c16311"</definedName>
    <definedName name="IQ_EPS_EST_NUM_ANALYSTS_3MONTH_CIQ">"c16635"</definedName>
    <definedName name="IQ_EPS_EST_NUM_ANALYSTS_MONTH">"c16303"</definedName>
    <definedName name="IQ_EPS_EST_NUM_ANALYSTS_MONTH_CIQ">"c16627"</definedName>
    <definedName name="IQ_EPS_EST_REUT">"c5453"</definedName>
    <definedName name="IQ_EPS_EST_THOM">"c5290"</definedName>
    <definedName name="IQ_EPS_EST_TOTAL_REVISED_2MONTH">"c16310"</definedName>
    <definedName name="IQ_EPS_EST_TOTAL_REVISED_2MONTH_CIQ">"c16634"</definedName>
    <definedName name="IQ_EPS_EST_TOTAL_REVISED_3MONTH">"c16314"</definedName>
    <definedName name="IQ_EPS_EST_TOTAL_REVISED_3MONTH_CIQ">"c16638"</definedName>
    <definedName name="IQ_EPS_EST_TOTAL_REVISED_MONTH">"c16306"</definedName>
    <definedName name="IQ_EPS_EST_TOTAL_REVISED_MONTH_CIQ">"c16630"</definedName>
    <definedName name="IQ_EPS_EST_UP_2MONTH">"c16308"</definedName>
    <definedName name="IQ_EPS_EST_UP_2MONTH_CIQ">"c16632"</definedName>
    <definedName name="IQ_EPS_EST_UP_3MONTH">"c16312"</definedName>
    <definedName name="IQ_EPS_EST_UP_3MONTH_CIQ">"c16636"</definedName>
    <definedName name="IQ_EPS_EST_UP_MONTH">"c16304"</definedName>
    <definedName name="IQ_EPS_EST_UP_MONTH_CIQ">"c16628"</definedName>
    <definedName name="IQ_EPS_EXCL_GUIDANCE_CIQ">"c4893"</definedName>
    <definedName name="IQ_EPS_EXCL_GUIDANCE_CIQ_COL">"c11540"</definedName>
    <definedName name="IQ_EPS_EXCL_HIGH_GUIDANCE_CIQ">"c4894"</definedName>
    <definedName name="IQ_EPS_EXCL_HIGH_GUIDANCE_CIQ_COL">"c11541"</definedName>
    <definedName name="IQ_EPS_EXCL_LOW_GUIDANCE_CIQ">"c4616"</definedName>
    <definedName name="IQ_EPS_EXCL_LOW_GUIDANCE_CIQ_COL">"c11265"</definedName>
    <definedName name="IQ_EPS_GAAP_GUIDANCE_CIQ">"c4895"</definedName>
    <definedName name="IQ_EPS_GAAP_GUIDANCE_CIQ_COL">"c11542"</definedName>
    <definedName name="IQ_EPS_GAAP_HIGH_GUIDANCE_CIQ">"c4896"</definedName>
    <definedName name="IQ_EPS_GAAP_HIGH_GUIDANCE_CIQ_COL">"c11543"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>"c2223"</definedName>
    <definedName name="IQ_EPS_GW_ACT_OR_EST_CIQ">"c5066"</definedName>
    <definedName name="IQ_EPS_GW_DET_EST">"c12056"</definedName>
    <definedName name="IQ_EPS_GW_DET_EST_CURRENCY">"c12463"</definedName>
    <definedName name="IQ_EPS_GW_DET_EST_CURRENCY_THOM">"c12485"</definedName>
    <definedName name="IQ_EPS_GW_DET_EST_DATE">"c12209"</definedName>
    <definedName name="IQ_EPS_GW_DET_EST_DATE_THOM">"c12236"</definedName>
    <definedName name="IQ_EPS_GW_DET_EST_INCL">"c12346"</definedName>
    <definedName name="IQ_EPS_GW_DET_EST_INCL_THOM">"c12368"</definedName>
    <definedName name="IQ_EPS_GW_DET_EST_ORIGIN">"c12582"</definedName>
    <definedName name="IQ_EPS_GW_DET_EST_ORIGIN_THOM">"c12606"</definedName>
    <definedName name="IQ_EPS_GW_DET_EST_THOM">"c12086"</definedName>
    <definedName name="IQ_EPS_GW_EST">"c1737"</definedName>
    <definedName name="IQ_EPS_GW_EST_BOTTOM_UP">"c5491"</definedName>
    <definedName name="IQ_EPS_GW_EST_BOTTOM_UP_CIQ">"c12028"</definedName>
    <definedName name="IQ_EPS_GW_EST_CIQ">"c4723"</definedName>
    <definedName name="IQ_EPS_GW_EST_DOWN_2MONTH">"c16465"</definedName>
    <definedName name="IQ_EPS_GW_EST_DOWN_2MONTH_CIQ">"c16753"</definedName>
    <definedName name="IQ_EPS_GW_EST_DOWN_3MONTH">"c16469"</definedName>
    <definedName name="IQ_EPS_GW_EST_DOWN_3MONTH_CIQ">"c16757"</definedName>
    <definedName name="IQ_EPS_GW_EST_DOWN_MONTH">"c16461"</definedName>
    <definedName name="IQ_EPS_GW_EST_DOWN_MONTH_CIQ">"c16749"</definedName>
    <definedName name="IQ_EPS_GW_EST_NOTE">"c17524"</definedName>
    <definedName name="IQ_EPS_GW_EST_NOTE_CIQ">"c17477"</definedName>
    <definedName name="IQ_EPS_GW_EST_NUM_ANALYSTS_2MONTH">"c16463"</definedName>
    <definedName name="IQ_EPS_GW_EST_NUM_ANALYSTS_2MONTH_CIQ">"c16751"</definedName>
    <definedName name="IQ_EPS_GW_EST_NUM_ANALYSTS_3MONTH">"c16467"</definedName>
    <definedName name="IQ_EPS_GW_EST_NUM_ANALYSTS_3MONTH_CIQ">"c16755"</definedName>
    <definedName name="IQ_EPS_GW_EST_NUM_ANALYSTS_MONTH">"c16459"</definedName>
    <definedName name="IQ_EPS_GW_EST_NUM_ANALYSTS_MONTH_CIQ">"c16747"</definedName>
    <definedName name="IQ_EPS_GW_EST_REUT">"c5389"</definedName>
    <definedName name="IQ_EPS_GW_EST_THOM">"c5133"</definedName>
    <definedName name="IQ_EPS_GW_EST_TOTAL_REVISED_2MONTH">"c16466"</definedName>
    <definedName name="IQ_EPS_GW_EST_TOTAL_REVISED_2MONTH_CIQ">"c16754"</definedName>
    <definedName name="IQ_EPS_GW_EST_TOTAL_REVISED_3MONTH">"c16470"</definedName>
    <definedName name="IQ_EPS_GW_EST_TOTAL_REVISED_3MONTH_CIQ">"c16758"</definedName>
    <definedName name="IQ_EPS_GW_EST_TOTAL_REVISED_MONTH">"c16462"</definedName>
    <definedName name="IQ_EPS_GW_EST_TOTAL_REVISED_MONTH_CIQ">"c16750"</definedName>
    <definedName name="IQ_EPS_GW_EST_UP_2MONTH">"c16464"</definedName>
    <definedName name="IQ_EPS_GW_EST_UP_2MONTH_CIQ">"c16752"</definedName>
    <definedName name="IQ_EPS_GW_EST_UP_3MONTH">"c16468"</definedName>
    <definedName name="IQ_EPS_GW_EST_UP_3MONTH_CIQ">"c16756"</definedName>
    <definedName name="IQ_EPS_GW_EST_UP_MONTH">"c16460"</definedName>
    <definedName name="IQ_EPS_GW_EST_UP_MONTH_CIQ">"c16748"</definedName>
    <definedName name="IQ_EPS_GW_GUIDANCE_CIQ">"c4897"</definedName>
    <definedName name="IQ_EPS_GW_GUIDANCE_CIQ_COL">"c11544"</definedName>
    <definedName name="IQ_EPS_GW_HIGH_EST">"c1739"</definedName>
    <definedName name="IQ_EPS_GW_HIGH_EST_CIQ">"c4725"</definedName>
    <definedName name="IQ_EPS_GW_HIGH_EST_REUT">"c5391"</definedName>
    <definedName name="IQ_EPS_GW_HIGH_EST_THOM">"c5135"</definedName>
    <definedName name="IQ_EPS_GW_HIGH_GUIDANCE_CIQ">"c4898"</definedName>
    <definedName name="IQ_EPS_GW_HIGH_GUIDANCE_CIQ_COL">"c11545"</definedName>
    <definedName name="IQ_EPS_GW_LOW_EST">"c1740"</definedName>
    <definedName name="IQ_EPS_GW_LOW_EST_CIQ">"c4726"</definedName>
    <definedName name="IQ_EPS_GW_LOW_EST_REUT">"c5392"</definedName>
    <definedName name="IQ_EPS_GW_LOW_EST_THOM">"c5136"</definedName>
    <definedName name="IQ_EPS_GW_LOW_GUIDANCE_CIQ">"c4618"</definedName>
    <definedName name="IQ_EPS_GW_LOW_GUIDANCE_CIQ_COL">"c11267"</definedName>
    <definedName name="IQ_EPS_GW_MEDIAN_EST">"c1738"</definedName>
    <definedName name="IQ_EPS_GW_MEDIAN_EST_CIQ">"c4724"</definedName>
    <definedName name="IQ_EPS_GW_MEDIAN_EST_REUT">"c5390"</definedName>
    <definedName name="IQ_EPS_GW_MEDIAN_EST_THOM">"c5134"</definedName>
    <definedName name="IQ_EPS_GW_NUM_EST">"c1741"</definedName>
    <definedName name="IQ_EPS_GW_NUM_EST_CIQ">"c4727"</definedName>
    <definedName name="IQ_EPS_GW_NUM_EST_REUT">"c5393"</definedName>
    <definedName name="IQ_EPS_GW_NUM_EST_THOM">"c5137"</definedName>
    <definedName name="IQ_EPS_GW_STDDEV_EST">"c1742"</definedName>
    <definedName name="IQ_EPS_GW_STDDEV_EST_CIQ">"c4728"</definedName>
    <definedName name="IQ_EPS_GW_STDDEV_EST_REUT">"c5394"</definedName>
    <definedName name="IQ_EPS_GW_STDDEV_EST_THOM">"c5138"</definedName>
    <definedName name="IQ_EPS_HIGH_EST">"c400"</definedName>
    <definedName name="IQ_EPS_HIGH_EST_CIQ">"c4995"</definedName>
    <definedName name="IQ_EPS_HIGH_EST_REUT">"c5454"</definedName>
    <definedName name="IQ_EPS_HIGH_EST_THOM">"c5291"</definedName>
    <definedName name="IQ_EPS_LOW_EST">"c401"</definedName>
    <definedName name="IQ_EPS_LOW_EST_CIQ">"c4996"</definedName>
    <definedName name="IQ_EPS_LOW_EST_REUT">"c5455"</definedName>
    <definedName name="IQ_EPS_LOW_EST_THOM">"c5292"</definedName>
    <definedName name="IQ_EPS_MEDIAN_EST">"c1661"</definedName>
    <definedName name="IQ_EPS_MEDIAN_EST_CIQ">"c4997"</definedName>
    <definedName name="IQ_EPS_MEDIAN_EST_REUT">"c5456"</definedName>
    <definedName name="IQ_EPS_MEDIAN_EST_THOM">"c5293"</definedName>
    <definedName name="IQ_EPS_NAME_AP">"c8918"</definedName>
    <definedName name="IQ_EPS_NAME_AP_ABS">"c8937"</definedName>
    <definedName name="IQ_EPS_NORM">"c1902"</definedName>
    <definedName name="IQ_EPS_NORM_DET_EST">"c12058"</definedName>
    <definedName name="IQ_EPS_NORM_DET_EST_CURRENCY">"c12465"</definedName>
    <definedName name="IQ_EPS_NORM_DET_EST_DATE">"c12211"</definedName>
    <definedName name="IQ_EPS_NORM_DET_EST_INCL">"c12348"</definedName>
    <definedName name="IQ_EPS_NORM_DET_EST_ORIGIN">"c12583"</definedName>
    <definedName name="IQ_EPS_NORM_DET_EST_ORIGIN_THOM">"c12607"</definedName>
    <definedName name="IQ_EPS_NORM_EST">"c2226"</definedName>
    <definedName name="IQ_EPS_NORM_EST_BOTTOM_UP">"c5490"</definedName>
    <definedName name="IQ_EPS_NORM_EST_BOTTOM_UP_CIQ">"c12027"</definedName>
    <definedName name="IQ_EPS_NORM_EST_CIQ">"c4667"</definedName>
    <definedName name="IQ_EPS_NORM_EST_DOWN_2MONTH">"c16597"</definedName>
    <definedName name="IQ_EPS_NORM_EST_DOWN_2MONTH_CIQ">"c16861"</definedName>
    <definedName name="IQ_EPS_NORM_EST_DOWN_3MONTH">"c16601"</definedName>
    <definedName name="IQ_EPS_NORM_EST_DOWN_3MONTH_CIQ">"c16865"</definedName>
    <definedName name="IQ_EPS_NORM_EST_DOWN_MONTH">"c16593"</definedName>
    <definedName name="IQ_EPS_NORM_EST_DOWN_MONTH_CIQ">"c16857"</definedName>
    <definedName name="IQ_EPS_NORM_EST_NOTE">"c17505"</definedName>
    <definedName name="IQ_EPS_NORM_EST_NOTE_CIQ">"c17458"</definedName>
    <definedName name="IQ_EPS_NORM_EST_NUM_ANALYSTS_2MONTH">"c16595"</definedName>
    <definedName name="IQ_EPS_NORM_EST_NUM_ANALYSTS_2MONTH_CIQ">"c16859"</definedName>
    <definedName name="IQ_EPS_NORM_EST_NUM_ANALYSTS_3MONTH">"c16599"</definedName>
    <definedName name="IQ_EPS_NORM_EST_NUM_ANALYSTS_3MONTH_CIQ">"c16863"</definedName>
    <definedName name="IQ_EPS_NORM_EST_NUM_ANALYSTS_MONTH">"c16591"</definedName>
    <definedName name="IQ_EPS_NORM_EST_NUM_ANALYSTS_MONTH_CIQ">"c16855"</definedName>
    <definedName name="IQ_EPS_NORM_EST_REUT">"c5326"</definedName>
    <definedName name="IQ_EPS_NORM_EST_TOTAL_REVISED_2MONTH">"c16598"</definedName>
    <definedName name="IQ_EPS_NORM_EST_TOTAL_REVISED_2MONTH_CIQ">"c16862"</definedName>
    <definedName name="IQ_EPS_NORM_EST_TOTAL_REVISED_3MONTH">"c16602"</definedName>
    <definedName name="IQ_EPS_NORM_EST_TOTAL_REVISED_3MONTH_CIQ">"c16866"</definedName>
    <definedName name="IQ_EPS_NORM_EST_TOTAL_REVISED_MONTH">"c16594"</definedName>
    <definedName name="IQ_EPS_NORM_EST_TOTAL_REVISED_MONTH_CIQ">"c16858"</definedName>
    <definedName name="IQ_EPS_NORM_EST_UP_2MONTH">"c16596"</definedName>
    <definedName name="IQ_EPS_NORM_EST_UP_2MONTH_CIQ">"c16860"</definedName>
    <definedName name="IQ_EPS_NORM_EST_UP_3MONTH">"c16600"</definedName>
    <definedName name="IQ_EPS_NORM_EST_UP_3MONTH_CIQ">"c16864"</definedName>
    <definedName name="IQ_EPS_NORM_EST_UP_MONTH">"c16592"</definedName>
    <definedName name="IQ_EPS_NORM_EST_UP_MONTH_CIQ">"c16856"</definedName>
    <definedName name="IQ_EPS_NORM_HIGH_EST">"c2228"</definedName>
    <definedName name="IQ_EPS_NORM_HIGH_EST_CIQ">"c4669"</definedName>
    <definedName name="IQ_EPS_NORM_HIGH_EST_REUT">"c5328"</definedName>
    <definedName name="IQ_EPS_NORM_LOW_EST">"c2229"</definedName>
    <definedName name="IQ_EPS_NORM_LOW_EST_CIQ">"c4670"</definedName>
    <definedName name="IQ_EPS_NORM_LOW_EST_REUT">"c5329"</definedName>
    <definedName name="IQ_EPS_NORM_MEDIAN_EST">"c2227"</definedName>
    <definedName name="IQ_EPS_NORM_MEDIAN_EST_CIQ">"c4668"</definedName>
    <definedName name="IQ_EPS_NORM_MEDIAN_EST_REUT">"c5327"</definedName>
    <definedName name="IQ_EPS_NORM_NUM_EST">"c2230"</definedName>
    <definedName name="IQ_EPS_NORM_NUM_EST_CIQ">"c4671"</definedName>
    <definedName name="IQ_EPS_NORM_NUM_EST_REUT">"c5330"</definedName>
    <definedName name="IQ_EPS_NORM_STDDEV_EST">"c2231"</definedName>
    <definedName name="IQ_EPS_NORM_STDDEV_EST_CIQ">"c4672"</definedName>
    <definedName name="IQ_EPS_NORM_STDDEV_EST_REUT">"c5331"</definedName>
    <definedName name="IQ_EPS_NUM_EST">"c402"</definedName>
    <definedName name="IQ_EPS_NUM_EST_CIQ">"c4992"</definedName>
    <definedName name="IQ_EPS_NUM_EST_REUT">"c5451"</definedName>
    <definedName name="IQ_EPS_NUM_EST_THOM">"c5288"</definedName>
    <definedName name="IQ_EPS_REPORT_ACT_OR_EST">"c2224"</definedName>
    <definedName name="IQ_EPS_REPORT_ACT_OR_EST_CIQ">"c5067"</definedName>
    <definedName name="IQ_EPS_REPORT_ACT_OR_EST_THOM">"c5307"</definedName>
    <definedName name="IQ_EPS_REPORTED_DET_EST">"c12057"</definedName>
    <definedName name="IQ_EPS_REPORTED_DET_EST_CURRENCY">"c12464"</definedName>
    <definedName name="IQ_EPS_REPORTED_DET_EST_CURRENCY_THOM">"c12486"</definedName>
    <definedName name="IQ_EPS_REPORTED_DET_EST_DATE">"c12210"</definedName>
    <definedName name="IQ_EPS_REPORTED_DET_EST_DATE_THOM">"c12237"</definedName>
    <definedName name="IQ_EPS_REPORTED_DET_EST_INCL">"c12347"</definedName>
    <definedName name="IQ_EPS_REPORTED_DET_EST_INCL_THOM">"c12369"</definedName>
    <definedName name="IQ_EPS_REPORTED_DET_EST_ORIGIN">"c12772"</definedName>
    <definedName name="IQ_EPS_REPORTED_DET_EST_ORIGIN_THOM">"c13511"</definedName>
    <definedName name="IQ_EPS_REPORTED_DET_EST_THOM">"c12087"</definedName>
    <definedName name="IQ_EPS_REPORTED_EST">"c1744"</definedName>
    <definedName name="IQ_EPS_REPORTED_EST_BOTTOM_UP">"c5492"</definedName>
    <definedName name="IQ_EPS_REPORTED_EST_BOTTOM_UP_CIQ">"c12029"</definedName>
    <definedName name="IQ_EPS_REPORTED_EST_CIQ">"c4730"</definedName>
    <definedName name="IQ_EPS_REPORTED_EST_DOWN_2MONTH">"c16477"</definedName>
    <definedName name="IQ_EPS_REPORTED_EST_DOWN_2MONTH_CIQ">"c16765"</definedName>
    <definedName name="IQ_EPS_REPORTED_EST_DOWN_3MONTH">"c16481"</definedName>
    <definedName name="IQ_EPS_REPORTED_EST_DOWN_3MONTH_CIQ">"c16769"</definedName>
    <definedName name="IQ_EPS_REPORTED_EST_DOWN_MONTH">"c16473"</definedName>
    <definedName name="IQ_EPS_REPORTED_EST_DOWN_MONTH_CIQ">"c16761"</definedName>
    <definedName name="IQ_EPS_REPORTED_EST_NOTE">"c17517"</definedName>
    <definedName name="IQ_EPS_REPORTED_EST_NOTE_CIQ">"c17470"</definedName>
    <definedName name="IQ_EPS_REPORTED_EST_NUM_ANALYSTS_2MONTH">"c16475"</definedName>
    <definedName name="IQ_EPS_REPORTED_EST_NUM_ANALYSTS_2MONTH_CIQ">"c16763"</definedName>
    <definedName name="IQ_EPS_REPORTED_EST_NUM_ANALYSTS_3MONTH">"c16479"</definedName>
    <definedName name="IQ_EPS_REPORTED_EST_NUM_ANALYSTS_3MONTH_CIQ">"c16767"</definedName>
    <definedName name="IQ_EPS_REPORTED_EST_NUM_ANALYSTS_MONTH">"c16471"</definedName>
    <definedName name="IQ_EPS_REPORTED_EST_NUM_ANALYSTS_MONTH_CIQ">"c16759"</definedName>
    <definedName name="IQ_EPS_REPORTED_EST_REUT">"c5396"</definedName>
    <definedName name="IQ_EPS_REPORTED_EST_THOM">"c5140"</definedName>
    <definedName name="IQ_EPS_REPORTED_EST_TOTAL_REVISED_2MONTH">"c16478"</definedName>
    <definedName name="IQ_EPS_REPORTED_EST_TOTAL_REVISED_2MONTH_CIQ">"c16766"</definedName>
    <definedName name="IQ_EPS_REPORTED_EST_TOTAL_REVISED_3MONTH">"c16482"</definedName>
    <definedName name="IQ_EPS_REPORTED_EST_TOTAL_REVISED_3MONTH_CIQ">"c16770"</definedName>
    <definedName name="IQ_EPS_REPORTED_EST_TOTAL_REVISED_MONTH">"c16474"</definedName>
    <definedName name="IQ_EPS_REPORTED_EST_TOTAL_REVISED_MONTH_CIQ">"c16762"</definedName>
    <definedName name="IQ_EPS_REPORTED_EST_UP_2MONTH">"c16476"</definedName>
    <definedName name="IQ_EPS_REPORTED_EST_UP_2MONTH_CIQ">"c16764"</definedName>
    <definedName name="IQ_EPS_REPORTED_EST_UP_3MONTH">"c16480"</definedName>
    <definedName name="IQ_EPS_REPORTED_EST_UP_3MONTH_CIQ">"c16768"</definedName>
    <definedName name="IQ_EPS_REPORTED_EST_UP_MONTH">"c16472"</definedName>
    <definedName name="IQ_EPS_REPORTED_EST_UP_MONTH_CIQ">"c16760"</definedName>
    <definedName name="IQ_EPS_REPORTED_HIGH_EST">"c1746"</definedName>
    <definedName name="IQ_EPS_REPORTED_HIGH_EST_CIQ">"c4732"</definedName>
    <definedName name="IQ_EPS_REPORTED_HIGH_EST_REUT">"c5398"</definedName>
    <definedName name="IQ_EPS_REPORTED_HIGH_EST_THOM">"c5142"</definedName>
    <definedName name="IQ_EPS_REPORTED_LOW_EST">"c1747"</definedName>
    <definedName name="IQ_EPS_REPORTED_LOW_EST_CIQ">"c4733"</definedName>
    <definedName name="IQ_EPS_REPORTED_LOW_EST_REUT">"c5399"</definedName>
    <definedName name="IQ_EPS_REPORTED_LOW_EST_THOM">"c5143"</definedName>
    <definedName name="IQ_EPS_REPORTED_MEDIAN_EST">"c1745"</definedName>
    <definedName name="IQ_EPS_REPORTED_MEDIAN_EST_CIQ">"c4731"</definedName>
    <definedName name="IQ_EPS_REPORTED_MEDIAN_EST_REUT">"c5397"</definedName>
    <definedName name="IQ_EPS_REPORTED_MEDIAN_EST_THOM">"c5141"</definedName>
    <definedName name="IQ_EPS_REPORTED_NUM_EST">"c1748"</definedName>
    <definedName name="IQ_EPS_REPORTED_NUM_EST_CIQ">"c4734"</definedName>
    <definedName name="IQ_EPS_REPORTED_NUM_EST_REUT">"c5400"</definedName>
    <definedName name="IQ_EPS_REPORTED_NUM_EST_THOM">"c5144"</definedName>
    <definedName name="IQ_EPS_REPORTED_STDDEV_EST">"c1749"</definedName>
    <definedName name="IQ_EPS_REPORTED_STDDEV_EST_CIQ">"c4735"</definedName>
    <definedName name="IQ_EPS_REPORTED_STDDEV_EST_REUT">"c5401"</definedName>
    <definedName name="IQ_EPS_REPORTED_STDDEV_EST_THOM">"c5145"</definedName>
    <definedName name="IQ_EPS_SBC_ACT_OR_EST">"c4376"</definedName>
    <definedName name="IQ_EPS_SBC_ACT_OR_EST_CIQ">"c4901"</definedName>
    <definedName name="IQ_EPS_SBC_ACT_OR_EST_CIQ_COL">"c11548"</definedName>
    <definedName name="IQ_EPS_SBC_EST">"c4375"</definedName>
    <definedName name="IQ_EPS_SBC_GUIDANCE">"c4377"</definedName>
    <definedName name="IQ_EPS_SBC_GUIDANCE_CIQ">"c4902"</definedName>
    <definedName name="IQ_EPS_SBC_GUIDANCE_CIQ_COL">"c11549"</definedName>
    <definedName name="IQ_EPS_SBC_GW_ACT_OR_EST">"c4380"</definedName>
    <definedName name="IQ_EPS_SBC_GW_ACT_OR_EST_CIQ">"c4905"</definedName>
    <definedName name="IQ_EPS_SBC_GW_ACT_OR_EST_CIQ_COL">"c11552"</definedName>
    <definedName name="IQ_EPS_SBC_GW_EST">"c4379"</definedName>
    <definedName name="IQ_EPS_SBC_GW_GUIDANCE">"c4381"</definedName>
    <definedName name="IQ_EPS_SBC_GW_GUIDANCE_CIQ">"c4906"</definedName>
    <definedName name="IQ_EPS_SBC_GW_GUIDANCE_CIQ_COL">"c11553"</definedName>
    <definedName name="IQ_EPS_SBC_GW_HIGH_EST">"c4382"</definedName>
    <definedName name="IQ_EPS_SBC_GW_HIGH_GUIDANCE">"c4189"</definedName>
    <definedName name="IQ_EPS_SBC_GW_HIGH_GUIDANCE_CIQ">"c4601"</definedName>
    <definedName name="IQ_EPS_SBC_GW_HIGH_GUIDANCE_CIQ_COL">"c11250"</definedName>
    <definedName name="IQ_EPS_SBC_GW_LOW_EST">"c4383"</definedName>
    <definedName name="IQ_EPS_SBC_GW_LOW_GUIDANCE">"c4229"</definedName>
    <definedName name="IQ_EPS_SBC_GW_LOW_GUIDANCE_CIQ">"c4641"</definedName>
    <definedName name="IQ_EPS_SBC_GW_LOW_GUIDANCE_CIQ_COL">"c11290"</definedName>
    <definedName name="IQ_EPS_SBC_GW_MEDIAN_EST">"c4384"</definedName>
    <definedName name="IQ_EPS_SBC_GW_NUM_EST">"c4385"</definedName>
    <definedName name="IQ_EPS_SBC_GW_STDDEV_EST">"c4386"</definedName>
    <definedName name="IQ_EPS_SBC_HIGH_EST">"c4388"</definedName>
    <definedName name="IQ_EPS_SBC_HIGH_GUIDANCE">"c4188"</definedName>
    <definedName name="IQ_EPS_SBC_HIGH_GUIDANCE_CIQ">"c4600"</definedName>
    <definedName name="IQ_EPS_SBC_HIGH_GUIDANCE_CIQ_COL">"c11249"</definedName>
    <definedName name="IQ_EPS_SBC_LOW_EST">"c4389"</definedName>
    <definedName name="IQ_EPS_SBC_LOW_GUIDANCE">"c4228"</definedName>
    <definedName name="IQ_EPS_SBC_LOW_GUIDANCE_CIQ">"c4640"</definedName>
    <definedName name="IQ_EPS_SBC_LOW_GUIDANCE_CIQ_COL">"c11289"</definedName>
    <definedName name="IQ_EPS_SBC_MEDIAN_EST">"c4390"</definedName>
    <definedName name="IQ_EPS_SBC_NUM_EST">"c4391"</definedName>
    <definedName name="IQ_EPS_SBC_STDDEV_EST">"c4392"</definedName>
    <definedName name="IQ_EPS_STDDEV_EST">"c403"</definedName>
    <definedName name="IQ_EPS_STDDEV_EST_CIQ">"c4993"</definedName>
    <definedName name="IQ_EPS_STDDEV_EST_REUT">"c5452"</definedName>
    <definedName name="IQ_EPS_STDDEV_EST_THOM">"c5289"</definedName>
    <definedName name="IQ_EQUITY_AFFIL" localSheetId="9">"c552"</definedName>
    <definedName name="IQ_EQUITY_AFFIL">"c1451"</definedName>
    <definedName name="IQ_EQUITY_AP">"c8887"</definedName>
    <definedName name="IQ_EQUITY_AP_ABS">"c8906"</definedName>
    <definedName name="IQ_EQUITY_ASKPRICE">"c17798"</definedName>
    <definedName name="IQ_EQUITY_ASSETS_TOT_FFIEC">"c13436"</definedName>
    <definedName name="IQ_EQUITY_BEG_EXCL_FFIEC">"c12957"</definedName>
    <definedName name="IQ_EQUITY_BEG_FFIEC">"c12959"</definedName>
    <definedName name="IQ_EQUITY_BIDPRICE">"c17797"</definedName>
    <definedName name="IQ_EQUITY_CAPITAL_ASSETS_FDIC">"c6744"</definedName>
    <definedName name="IQ_EQUITY_CAPITAL_QUARTERLY_AVG_FFIEC">"c13092"</definedName>
    <definedName name="IQ_EQUITY_ENDING_FFIEC">"c12973"</definedName>
    <definedName name="IQ_EQUITY_FDIC">"c6353"</definedName>
    <definedName name="IQ_EQUITY_INDEX_EXPOSURE_FFIEC">"c13060"</definedName>
    <definedName name="IQ_EQUITY_LIST">"c15158"</definedName>
    <definedName name="IQ_EQUITY_METHOD">"c404"</definedName>
    <definedName name="IQ_EQUITY_MIDPRICE">"c17799"</definedName>
    <definedName name="IQ_EQUITY_NAME_AP">"c8925"</definedName>
    <definedName name="IQ_EQUITY_NAME_AP_ABS">"c8944"</definedName>
    <definedName name="IQ_EQUITY_SEC_FAIR_VALUE_AFS_AMORT_COST_FFIEC">"c20505"</definedName>
    <definedName name="IQ_EQUITY_SEC_FAIR_VALUE_AFS_FAIR_VAL_FFIEC">"c20470"</definedName>
    <definedName name="IQ_EQUITY_SEC_FAIR_VALUE_FFIEC">"c12805"</definedName>
    <definedName name="IQ_EQUITY_SEC_INVEST_SECURITIES_FFIEC">"c13463"</definedName>
    <definedName name="IQ_EQUITY_SECURITIES_FDIC">"c6304"</definedName>
    <definedName name="IQ_EQUITY_SECURITIES_QUARTERLY_AVG_FFIEC">"c15474"</definedName>
    <definedName name="IQ_EQUITY_SECURITIES_WITHOUT_FAIR_VALUES_FFIEC">"c12846"</definedName>
    <definedName name="IQ_EQUITY_SECURITY_EXPOSURES_FDIC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 localSheetId="9">"c739"</definedName>
    <definedName name="IQ_EQV_OVER_LTM_PRETAX_INC">"c1390"</definedName>
    <definedName name="IQ_ESOP_DEBT">"c1597"</definedName>
    <definedName name="IQ_ESOP_DEBT_GUARANTEED_FFIEC">"c12971"</definedName>
    <definedName name="IQ_ESOP_OVER_TOTAL">"c13768"</definedName>
    <definedName name="IQ_EST_ACT_BV">"c5630"</definedName>
    <definedName name="IQ_EST_ACT_BV_SHARE">"c3549"</definedName>
    <definedName name="IQ_EST_ACT_BV_SHARE_THOM">"c4026"</definedName>
    <definedName name="IQ_EST_ACT_CAPEX">"c3546"</definedName>
    <definedName name="IQ_EST_ACT_CAPEX_THOM">"c5508"</definedName>
    <definedName name="IQ_EST_ACT_CASH_EPS">"c5637"</definedName>
    <definedName name="IQ_EST_ACT_CASH_EPS_THOM">"c5645"</definedName>
    <definedName name="IQ_EST_ACT_CASH_FLOW">"c4394"</definedName>
    <definedName name="IQ_EST_ACT_CASH_OPER">"c4395"</definedName>
    <definedName name="IQ_EST_ACT_CFPS">"c1673"</definedName>
    <definedName name="IQ_EST_ACT_CFPS_THOM">"c4012"</definedName>
    <definedName name="IQ_EST_ACT_DISTRIBUTABLE_CASH">"c4396"</definedName>
    <definedName name="IQ_EST_ACT_DISTRIBUTABLE_CASH_CIQ_COL">"c11568"</definedName>
    <definedName name="IQ_EST_ACT_DISTRIBUTABLE_CASH_SHARE">"c4397"</definedName>
    <definedName name="IQ_EST_ACT_DPS">"c1680"</definedName>
    <definedName name="IQ_EST_ACT_DPS_THOM">"c4019"</definedName>
    <definedName name="IQ_EST_ACT_EBIT">"c1687"</definedName>
    <definedName name="IQ_EST_ACT_EBIT_GW">"c4398"</definedName>
    <definedName name="IQ_EST_ACT_EBIT_SBC">"c4399"</definedName>
    <definedName name="IQ_EST_ACT_EBIT_SBC_GW">"c4400"</definedName>
    <definedName name="IQ_EST_ACT_EBIT_THOM">"c5111"</definedName>
    <definedName name="IQ_EST_ACT_EBITDA">"c1664"</definedName>
    <definedName name="IQ_EST_ACT_EBITDA_CIQ">"c3667"</definedName>
    <definedName name="IQ_EST_ACT_EBITDA_SBC">"c4401"</definedName>
    <definedName name="IQ_EST_ACT_EBITDA_THOM">"c3998"</definedName>
    <definedName name="IQ_EST_ACT_EBT_SBC">"c4402"</definedName>
    <definedName name="IQ_EST_ACT_EBT_SBC_GW">"c4403"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>"c5395"</definedName>
    <definedName name="IQ_EST_ACT_EPS_GW_THOM">"c5139"</definedName>
    <definedName name="IQ_EST_ACT_EPS_NORM">"c2232"</definedName>
    <definedName name="IQ_EST_ACT_EPS_NORM_CIQ">"c4673"</definedName>
    <definedName name="IQ_EST_ACT_EPS_NORM_REUT">"c5332"</definedName>
    <definedName name="IQ_EST_ACT_EPS_REPORTED">"c1750"</definedName>
    <definedName name="IQ_EST_ACT_EPS_REPORTED_CIQ">"c4736"</definedName>
    <definedName name="IQ_EST_ACT_EPS_REPORTED_REUT">"c5402"</definedName>
    <definedName name="IQ_EST_ACT_EPS_REPORTED_THOM">"c5146"</definedName>
    <definedName name="IQ_EST_ACT_EPS_SBC">"c4404"</definedName>
    <definedName name="IQ_EST_ACT_EPS_SBC_GW">"c4405"</definedName>
    <definedName name="IQ_EST_ACT_EPS_THOM">"c5294"</definedName>
    <definedName name="IQ_EST_ACT_FFO">"c1666"</definedName>
    <definedName name="IQ_EST_ACT_FFO_ADJ">"c4406"</definedName>
    <definedName name="IQ_EST_ACT_FFO_CIQ_COL">"c11579"</definedName>
    <definedName name="IQ_EST_ACT_FFO_SHARE">"c1666"</definedName>
    <definedName name="IQ_EST_ACT_FFO_SHARE_SHARE_THOM">"c4005"</definedName>
    <definedName name="IQ_EST_ACT_FFO_SHARE_THOM">"c4005"</definedName>
    <definedName name="IQ_EST_ACT_FFO_THOM">"c4005"</definedName>
    <definedName name="IQ_EST_ACT_GROSS_MARGIN">"c5553"</definedName>
    <definedName name="IQ_EST_ACT_GROSS_MARGIN_THOM">"c5561"</definedName>
    <definedName name="IQ_EST_ACT_MAINT_CAPEX">"c4408"</definedName>
    <definedName name="IQ_EST_ACT_NAV">"c1757"</definedName>
    <definedName name="IQ_EST_ACT_NAV_SHARE">"c5608"</definedName>
    <definedName name="IQ_EST_ACT_NAV_THOM">"c5600"</definedName>
    <definedName name="IQ_EST_ACT_NET_DEBT">"c3545"</definedName>
    <definedName name="IQ_EST_ACT_NET_DEBT_THOM">"c4033"</definedName>
    <definedName name="IQ_EST_ACT_NI">"c1722"</definedName>
    <definedName name="IQ_EST_ACT_NI_GW">"c1729"</definedName>
    <definedName name="IQ_EST_ACT_NI_REPORTED">"c1736"</definedName>
    <definedName name="IQ_EST_ACT_NI_SBC">"c4409"</definedName>
    <definedName name="IQ_EST_ACT_NI_SBC_GW">"c4410"</definedName>
    <definedName name="IQ_EST_ACT_NI_THOM">"c5132"</definedName>
    <definedName name="IQ_EST_ACT_OPER_INC">"c1694"</definedName>
    <definedName name="IQ_EST_ACT_OPER_INC_THOM">"c5118"</definedName>
    <definedName name="IQ_EST_ACT_PRETAX_GW_INC">"c1708"</definedName>
    <definedName name="IQ_EST_ACT_PRETAX_INC">"c1701"</definedName>
    <definedName name="IQ_EST_ACT_PRETAX_INC_THOM">"c5125"</definedName>
    <definedName name="IQ_EST_ACT_PRETAX_REPORT_INC">"c1715"</definedName>
    <definedName name="IQ_EST_ACT_RECURRING_PROFIT">"c4411"</definedName>
    <definedName name="IQ_EST_ACT_RECURRING_PROFIT_SHARE">"c4412"</definedName>
    <definedName name="IQ_EST_ACT_RETURN_ASSETS">"c3547"</definedName>
    <definedName name="IQ_EST_ACT_RETURN_ASSETS_THOM">"c4040"</definedName>
    <definedName name="IQ_EST_ACT_RETURN_EQUITY">"c3548"</definedName>
    <definedName name="IQ_EST_ACT_RETURN_EQUITY_THOM">"c5287"</definedName>
    <definedName name="IQ_EST_ACT_REV">"c2113"</definedName>
    <definedName name="IQ_EST_ACT_REV_CIQ">"c3666"</definedName>
    <definedName name="IQ_EST_ACT_REV_THOM">"c3997"</definedName>
    <definedName name="IQ_EST_BV_SHARE_DIFF">"c4147"</definedName>
    <definedName name="IQ_EST_BV_SHARE_SURPRISE_PERCENT">"c4148"</definedName>
    <definedName name="IQ_EST_CAPEX_DIFF">"c4149"</definedName>
    <definedName name="IQ_EST_CAPEX_GROWTH_1YR">"c3588"</definedName>
    <definedName name="IQ_EST_CAPEX_GROWTH_1YR_THOM">"c5542"</definedName>
    <definedName name="IQ_EST_CAPEX_GROWTH_2YR">"c3589"</definedName>
    <definedName name="IQ_EST_CAPEX_GROWTH_2YR_THOM">"c5543"</definedName>
    <definedName name="IQ_EST_CAPEX_GROWTH_Q_1YR">"c3590"</definedName>
    <definedName name="IQ_EST_CAPEX_GROWTH_Q_1YR_THOM">"c5544"</definedName>
    <definedName name="IQ_EST_CAPEX_SEQ_GROWTH_Q">"c3591"</definedName>
    <definedName name="IQ_EST_CAPEX_SEQ_GROWTH_Q_THOM">"c5545"</definedName>
    <definedName name="IQ_EST_CAPEX_SURPRISE_PERCENT">"c4151"</definedName>
    <definedName name="IQ_EST_CASH_FLOW_DIFF">"c4152"</definedName>
    <definedName name="IQ_EST_CASH_FLOW_DIFF_CIQ_COL">"c11213"</definedName>
    <definedName name="IQ_EST_CASH_FLOW_SURPRISE_PERCENT">"c4161"</definedName>
    <definedName name="IQ_EST_CASH_FLOW_SURPRISE_PERCENT_CIQ_COL">"c11222"</definedName>
    <definedName name="IQ_EST_CASH_OPER_DIFF">"c4162"</definedName>
    <definedName name="IQ_EST_CASH_OPER_DIFF_CIQ_COL">"c11223"</definedName>
    <definedName name="IQ_EST_CASH_OPER_SURPRISE_PERCENT">"c4248"</definedName>
    <definedName name="IQ_EST_CASH_OPER_SURPRISE_PERCENT_CIQ_COL">"c11421"</definedName>
    <definedName name="IQ_EST_CFPS_DIFF">"c1871"</definedName>
    <definedName name="IQ_EST_CFPS_DIFF_THOM">"c5188"</definedName>
    <definedName name="IQ_EST_CFPS_GROWTH_1YR">"c1774"</definedName>
    <definedName name="IQ_EST_CFPS_GROWTH_1YR_THOM">"c5174"</definedName>
    <definedName name="IQ_EST_CFPS_GROWTH_2YR">"c1775"</definedName>
    <definedName name="IQ_EST_CFPS_GROWTH_2YR_THOM">"c5175"</definedName>
    <definedName name="IQ_EST_CFPS_GROWTH_Q_1YR">"c1776"</definedName>
    <definedName name="IQ_EST_CFPS_GROWTH_Q_1YR_THOM">"c5176"</definedName>
    <definedName name="IQ_EST_CFPS_SEQ_GROWTH_Q">"c1777"</definedName>
    <definedName name="IQ_EST_CFPS_SEQ_GROWTH_Q_THOM">"c5177"</definedName>
    <definedName name="IQ_EST_CFPS_SURPRISE_PERCENT">"c1872"</definedName>
    <definedName name="IQ_EST_CFPS_SURPRISE_PERCENT_THOM">"c5189"</definedName>
    <definedName name="IQ_EST_CURRENCY">"c2140"</definedName>
    <definedName name="IQ_EST_CURRENCY_CIQ">"c4769"</definedName>
    <definedName name="IQ_EST_CURRENCY_REUT">"c5437"</definedName>
    <definedName name="IQ_EST_CURRENCY_THOM">"c5280"</definedName>
    <definedName name="IQ_EST_DATE">"c1634"</definedName>
    <definedName name="IQ_EST_DATE_CIQ">"c4770"</definedName>
    <definedName name="IQ_EST_DATE_REUT">"c5438"</definedName>
    <definedName name="IQ_EST_DATE_THOM">"c5281"</definedName>
    <definedName name="IQ_EST_DISTRIBUTABLE_CASH_DIFF">"c4276"</definedName>
    <definedName name="IQ_EST_DISTRIBUTABLE_CASH_DIFF_CIQ_COL">"c11448"</definedName>
    <definedName name="IQ_EST_DISTRIBUTABLE_CASH_GROWTH_1YR">"c4413"</definedName>
    <definedName name="IQ_EST_DISTRIBUTABLE_CASH_GROWTH_1YR_CIQ_COL">"c11585"</definedName>
    <definedName name="IQ_EST_DISTRIBUTABLE_CASH_GROWTH_2YR">"c4414"</definedName>
    <definedName name="IQ_EST_DISTRIBUTABLE_CASH_GROWTH_2YR_CIQ_COL">"c11586"</definedName>
    <definedName name="IQ_EST_DISTRIBUTABLE_CASH_GROWTH_Q_1YR">"c4415"</definedName>
    <definedName name="IQ_EST_DISTRIBUTABLE_CASH_GROWTH_Q_1YR_CIQ_COL">"c11587"</definedName>
    <definedName name="IQ_EST_DISTRIBUTABLE_CASH_SEQ_GROWTH_Q">"c4416"</definedName>
    <definedName name="IQ_EST_DISTRIBUTABLE_CASH_SEQ_GROWTH_Q_CIQ_COL">"c11588"</definedName>
    <definedName name="IQ_EST_DISTRIBUTABLE_CASH_SHARE_DIFF">"c4284"</definedName>
    <definedName name="IQ_EST_DISTRIBUTABLE_CASH_SHARE_DIFF_CIQ_COL">"c11456"</definedName>
    <definedName name="IQ_EST_DISTRIBUTABLE_CASH_SHARE_GROWTH_1YR">"c4417"</definedName>
    <definedName name="IQ_EST_DISTRIBUTABLE_CASH_SHARE_GROWTH_1YR_CIQ_COL">"c11589"</definedName>
    <definedName name="IQ_EST_DISTRIBUTABLE_CASH_SHARE_GROWTH_2YR">"c4418"</definedName>
    <definedName name="IQ_EST_DISTRIBUTABLE_CASH_SHARE_GROWTH_2YR_CIQ_COL">"c11590"</definedName>
    <definedName name="IQ_EST_DISTRIBUTABLE_CASH_SHARE_GROWTH_Q_1YR">"c4419"</definedName>
    <definedName name="IQ_EST_DISTRIBUTABLE_CASH_SHARE_GROWTH_Q_1YR_CIQ_COL">"c11591"</definedName>
    <definedName name="IQ_EST_DISTRIBUTABLE_CASH_SHARE_SEQ_GROWTH_Q">"c4420"</definedName>
    <definedName name="IQ_EST_DISTRIBUTABLE_CASH_SHARE_SEQ_GROWTH_Q_CIQ_COL">"c11592"</definedName>
    <definedName name="IQ_EST_DISTRIBUTABLE_CASH_SHARE_SURPRISE_PERCENT">"c4293"</definedName>
    <definedName name="IQ_EST_DISTRIBUTABLE_CASH_SHARE_SURPRISE_PERCENT_CIQ_COL">"c11465"</definedName>
    <definedName name="IQ_EST_DISTRIBUTABLE_CASH_SURPRISE_PERCENT">"c4295"</definedName>
    <definedName name="IQ_EST_DISTRIBUTABLE_CASH_SURPRISE_PERCENT_CIQ_COL">"c11467"</definedName>
    <definedName name="IQ_EST_DPS_DIFF">"c1873"</definedName>
    <definedName name="IQ_EST_DPS_DIFF_THOM">"c5190"</definedName>
    <definedName name="IQ_EST_DPS_GROWTH_1YR">"c1778"</definedName>
    <definedName name="IQ_EST_DPS_GROWTH_1YR_THOM">"c5178"</definedName>
    <definedName name="IQ_EST_DPS_GROWTH_2YR">"c1779"</definedName>
    <definedName name="IQ_EST_DPS_GROWTH_2YR_THOM">"c5179"</definedName>
    <definedName name="IQ_EST_DPS_GROWTH_Q_1YR">"c1780"</definedName>
    <definedName name="IQ_EST_DPS_GROWTH_Q_1YR_THOM">"c5180"</definedName>
    <definedName name="IQ_EST_DPS_SEQ_GROWTH_Q">"c1781"</definedName>
    <definedName name="IQ_EST_DPS_SEQ_GROWTH_Q_THOM">"c5181"</definedName>
    <definedName name="IQ_EST_DPS_SURPRISE_PERCENT">"c1874"</definedName>
    <definedName name="IQ_EST_DPS_SURPRISE_PERCENT_THOM">"c5191"</definedName>
    <definedName name="IQ_EST_EBIT_DIFF">"c1875"</definedName>
    <definedName name="IQ_EST_EBIT_DIFF_THOM">"c5192"</definedName>
    <definedName name="IQ_EST_EBIT_GW_DIFF">"c4304"</definedName>
    <definedName name="IQ_EST_EBIT_GW_DIFF_CIQ_COL">"c11476"</definedName>
    <definedName name="IQ_EST_EBIT_GW_SURPRISE_PERCENT">"c4313"</definedName>
    <definedName name="IQ_EST_EBIT_GW_SURPRISE_PERCENT_CIQ_COL">"c11485"</definedName>
    <definedName name="IQ_EST_EBIT_SBC_DIFF">"c4314"</definedName>
    <definedName name="IQ_EST_EBIT_SBC_DIFF_CIQ_COL">"c11486"</definedName>
    <definedName name="IQ_EST_EBIT_SBC_GW_DIFF">"c4318"</definedName>
    <definedName name="IQ_EST_EBIT_SBC_GW_DIFF_CIQ_COL">"c11490"</definedName>
    <definedName name="IQ_EST_EBIT_SBC_GW_SURPRISE_PERCENT">"c4327"</definedName>
    <definedName name="IQ_EST_EBIT_SBC_GW_SURPRISE_PERCENT_CIQ_COL">"c11499"</definedName>
    <definedName name="IQ_EST_EBIT_SBC_SURPRISE_PERCENT">"c4333"</definedName>
    <definedName name="IQ_EST_EBIT_SBC_SURPRISE_PERCENT_CIQ_COL">"c11505"</definedName>
    <definedName name="IQ_EST_EBIT_SURPRISE_PERCENT">"c1876"</definedName>
    <definedName name="IQ_EST_EBIT_SURPRISE_PERCENT_THOM">"c5193"</definedName>
    <definedName name="IQ_EST_EBITDA_DIFF">"c1867"</definedName>
    <definedName name="IQ_EST_EBITDA_DIFF_CIQ">"c3719"</definedName>
    <definedName name="IQ_EST_EBITDA_DIFF_THOM">"c5184"</definedName>
    <definedName name="IQ_EST_EBITDA_GROWTH_1YR">"c1766"</definedName>
    <definedName name="IQ_EST_EBITDA_GROWTH_1YR_CIQ">"c3695"</definedName>
    <definedName name="IQ_EST_EBITDA_GROWTH_1YR_THOM">"c5161"</definedName>
    <definedName name="IQ_EST_EBITDA_GROWTH_2YR">"c1767"</definedName>
    <definedName name="IQ_EST_EBITDA_GROWTH_2YR_CIQ">"c3696"</definedName>
    <definedName name="IQ_EST_EBITDA_GROWTH_2YR_THOM">"c5162"</definedName>
    <definedName name="IQ_EST_EBITDA_GROWTH_Q_1YR">"c1768"</definedName>
    <definedName name="IQ_EST_EBITDA_GROWTH_Q_1YR_CIQ">"c3697"</definedName>
    <definedName name="IQ_EST_EBITDA_GROWTH_Q_1YR_THOM">"c5163"</definedName>
    <definedName name="IQ_EST_EBITDA_SBC_DIFF">"c4335"</definedName>
    <definedName name="IQ_EST_EBITDA_SBC_DIFF_CIQ_COL">"c11507"</definedName>
    <definedName name="IQ_EST_EBITDA_SBC_SURPRISE_PERCENT">"c4344"</definedName>
    <definedName name="IQ_EST_EBITDA_SBC_SURPRISE_PERCENT_CIQ_COL">"c11516"</definedName>
    <definedName name="IQ_EST_EBITDA_SEQ_GROWTH_Q">"c1769"</definedName>
    <definedName name="IQ_EST_EBITDA_SEQ_GROWTH_Q_CIQ">"c3698"</definedName>
    <definedName name="IQ_EST_EBITDA_SEQ_GROWTH_Q_THOM">"c5164"</definedName>
    <definedName name="IQ_EST_EBITDA_SURPRISE_PERCENT">"c1868"</definedName>
    <definedName name="IQ_EST_EBITDA_SURPRISE_PERCENT_CIQ">"c3720"</definedName>
    <definedName name="IQ_EST_EBITDA_SURPRISE_PERCENT_THOM">"c5185"</definedName>
    <definedName name="IQ_EST_EBT_SBC_DIFF">"c4348"</definedName>
    <definedName name="IQ_EST_EBT_SBC_DIFF_CIQ_COL">"c11520"</definedName>
    <definedName name="IQ_EST_EBT_SBC_GW_DIFF">"c4352"</definedName>
    <definedName name="IQ_EST_EBT_SBC_GW_DIFF_CIQ_COL">"c11524"</definedName>
    <definedName name="IQ_EST_EBT_SBC_GW_SURPRISE_PERCENT">"c4361"</definedName>
    <definedName name="IQ_EST_EBT_SBC_GW_SURPRISE_PERCENT_CIQ_COL">"c11533"</definedName>
    <definedName name="IQ_EST_EBT_SBC_SURPRISE_PERCENT">"c4367"</definedName>
    <definedName name="IQ_EST_EBT_SBC_SURPRISE_PERCENT_CIQ_COL">"c11539"</definedName>
    <definedName name="IQ_EST_EPS_DIFF">"c1864"</definedName>
    <definedName name="IQ_EST_EPS_DIFF_CIQ">"c4999"</definedName>
    <definedName name="IQ_EST_EPS_DIFF_THOM">"c5295"</definedName>
    <definedName name="IQ_EST_EPS_GROWTH_1YR">"c1636"</definedName>
    <definedName name="IQ_EST_EPS_GROWTH_1YR_CIQ">"c3628"</definedName>
    <definedName name="IQ_EST_EPS_GROWTH_1YR_REUT">"c3646"</definedName>
    <definedName name="IQ_EST_EPS_GROWTH_1YR_THOM">"c3664"</definedName>
    <definedName name="IQ_EST_EPS_GROWTH_2YR">"c1637"</definedName>
    <definedName name="IQ_EST_EPS_GROWTH_2YR_CIQ">"c3689"</definedName>
    <definedName name="IQ_EST_EPS_GROWTH_2YR_THOM">"c5154"</definedName>
    <definedName name="IQ_EST_EPS_GROWTH_5YR">"c1655"</definedName>
    <definedName name="IQ_EST_EPS_GROWTH_5YR_BOTTOM_UP">"c5487"</definedName>
    <definedName name="IQ_EST_EPS_GROWTH_5YR_BOTTOM_UP_CIQ">"c12024"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THOM">"c5101"</definedName>
    <definedName name="IQ_EST_EPS_GROWTH_5YR_LOW">"c1658"</definedName>
    <definedName name="IQ_EST_EPS_GROWTH_5YR_LOW_CIQ">"c4664"</definedName>
    <definedName name="IQ_EST_EPS_GROWTH_5YR_LOW_THOM">"c5102"</definedName>
    <definedName name="IQ_EST_EPS_GROWTH_5YR_MEDIAN">"c1656"</definedName>
    <definedName name="IQ_EST_EPS_GROWTH_5YR_MEDIAN_CIQ">"c5480"</definedName>
    <definedName name="IQ_EST_EPS_GROWTH_5YR_MEDIAN_THOM">"c5100"</definedName>
    <definedName name="IQ_EST_EPS_GROWTH_5YR_NUM">"c1659"</definedName>
    <definedName name="IQ_EST_EPS_GROWTH_5YR_NUM_CIQ">"c4665"</definedName>
    <definedName name="IQ_EST_EPS_GROWTH_5YR_NUM_THOM">"c5103"</definedName>
    <definedName name="IQ_EST_EPS_GROWTH_5YR_REUT">"c3633"</definedName>
    <definedName name="IQ_EST_EPS_GROWTH_5YR_STDDEV">"c1660"</definedName>
    <definedName name="IQ_EST_EPS_GROWTH_5YR_STDDEV_CIQ">"c4666"</definedName>
    <definedName name="IQ_EST_EPS_GROWTH_5YR_STDDEV_THOM">"c5104"</definedName>
    <definedName name="IQ_EST_EPS_GROWTH_5YR_THOM">"c3651"</definedName>
    <definedName name="IQ_EST_EPS_GROWTH_Q_1YR">"c1641"</definedName>
    <definedName name="IQ_EST_EPS_GROWTH_Q_1YR_CIQ">"c4744"</definedName>
    <definedName name="IQ_EST_EPS_GROWTH_Q_1YR_REUT">"c5410"</definedName>
    <definedName name="IQ_EST_EPS_GROWTH_Q_1YR_THOM">"c5155"</definedName>
    <definedName name="IQ_EST_EPS_GW_DIFF">"c1891"</definedName>
    <definedName name="IQ_EST_EPS_GW_DIFF_CIQ">"c4761"</definedName>
    <definedName name="IQ_EST_EPS_GW_DIFF_REUT">"c5429"</definedName>
    <definedName name="IQ_EST_EPS_GW_DIFF_THOM">"c5200"</definedName>
    <definedName name="IQ_EST_EPS_GW_SURPRISE_PERCENT">"c1892"</definedName>
    <definedName name="IQ_EST_EPS_GW_SURPRISE_PERCENT_CIQ">"c4762"</definedName>
    <definedName name="IQ_EST_EPS_GW_SURPRISE_PERCENT_REUT">"c5430"</definedName>
    <definedName name="IQ_EST_EPS_GW_SURPRISE_PERCENT_THOM">"c5201"</definedName>
    <definedName name="IQ_EST_EPS_NORM_DIFF">"c2247"</definedName>
    <definedName name="IQ_EST_EPS_NORM_DIFF_CIQ">"c4745"</definedName>
    <definedName name="IQ_EST_EPS_NORM_DIFF_REUT">"c5411"</definedName>
    <definedName name="IQ_EST_EPS_NORM_SURPRISE_PERCENT">"c2248"</definedName>
    <definedName name="IQ_EST_EPS_NORM_SURPRISE_PERCENT_CIQ">"c4746"</definedName>
    <definedName name="IQ_EST_EPS_NORM_SURPRISE_PERCENT_REUT">"c5412"</definedName>
    <definedName name="IQ_EST_EPS_REPORT_DIFF">"c1893"</definedName>
    <definedName name="IQ_EST_EPS_REPORT_DIFF_CIQ">"c4763"</definedName>
    <definedName name="IQ_EST_EPS_REPORT_DIFF_REUT">"c5431"</definedName>
    <definedName name="IQ_EST_EPS_REPORT_DIFF_THOM">"c5202"</definedName>
    <definedName name="IQ_EST_EPS_REPORT_SURPRISE_PERCENT">"c1894"</definedName>
    <definedName name="IQ_EST_EPS_REPORT_SURPRISE_PERCENT_CIQ">"c4764"</definedName>
    <definedName name="IQ_EST_EPS_REPORT_SURPRISE_PERCENT_REUT">"c5432"</definedName>
    <definedName name="IQ_EST_EPS_REPORT_SURPRISE_PERCENT_THOM">"c5203"</definedName>
    <definedName name="IQ_EST_EPS_SBC_DIFF">"c4374"</definedName>
    <definedName name="IQ_EST_EPS_SBC_DIFF_CIQ_COL">"c11546"</definedName>
    <definedName name="IQ_EST_EPS_SBC_GW_DIFF">"c4378"</definedName>
    <definedName name="IQ_EST_EPS_SBC_GW_DIFF_CIQ_COL">"c11550"</definedName>
    <definedName name="IQ_EST_EPS_SBC_GW_SURPRISE_PERCENT">"c4387"</definedName>
    <definedName name="IQ_EST_EPS_SBC_GW_SURPRISE_PERCENT_CIQ_COL">"c11559"</definedName>
    <definedName name="IQ_EST_EPS_SBC_SURPRISE_PERCENT">"c4393"</definedName>
    <definedName name="IQ_EST_EPS_SBC_SURPRISE_PERCENT_CIQ_COL">"c11565"</definedName>
    <definedName name="IQ_EST_EPS_SEQ_GROWTH_Q">"c1764"</definedName>
    <definedName name="IQ_EST_EPS_SEQ_GROWTH_Q_CIQ">"c3690"</definedName>
    <definedName name="IQ_EST_EPS_SEQ_GROWTH_Q_THOM">"c5156"</definedName>
    <definedName name="IQ_EST_EPS_SURPRISE">"c1635"</definedName>
    <definedName name="IQ_EST_EPS_SURPRISE_PERCENT">"c1635"</definedName>
    <definedName name="IQ_EST_EPS_SURPRISE_PERCENT_CIQ">"c5000"</definedName>
    <definedName name="IQ_EST_EPS_SURPRISE_PERCENT_THOM">"c5296"</definedName>
    <definedName name="IQ_EST_FAIR_VALUE_MORT_SERVICING_ASSETS_FFIEC">"c12956"</definedName>
    <definedName name="IQ_EST_FFO_ADJ_DIFF">"c4433"</definedName>
    <definedName name="IQ_EST_FFO_ADJ_DIFF_CIQ_COL">"c11605"</definedName>
    <definedName name="IQ_EST_FFO_ADJ_GROWTH_1YR">"c4421"</definedName>
    <definedName name="IQ_EST_FFO_ADJ_GROWTH_1YR_CIQ_COL">"c11593"</definedName>
    <definedName name="IQ_EST_FFO_ADJ_GROWTH_2YR">"c4422"</definedName>
    <definedName name="IQ_EST_FFO_ADJ_GROWTH_2YR_CIQ_COL">"c11594"</definedName>
    <definedName name="IQ_EST_FFO_ADJ_GROWTH_Q_1YR">"c4423"</definedName>
    <definedName name="IQ_EST_FFO_ADJ_GROWTH_Q_1YR_CIQ_COL">"c11595"</definedName>
    <definedName name="IQ_EST_FFO_ADJ_SEQ_GROWTH_Q">"c4424"</definedName>
    <definedName name="IQ_EST_FFO_ADJ_SEQ_GROWTH_Q_CIQ_COL">"c11596"</definedName>
    <definedName name="IQ_EST_FFO_ADJ_SURPRISE_PERCENT">"c4442"</definedName>
    <definedName name="IQ_EST_FFO_ADJ_SURPRISE_PERCENT_CIQ_COL">"c11614"</definedName>
    <definedName name="IQ_EST_FFO_DIFF">"c1869"</definedName>
    <definedName name="IQ_EST_FFO_DIFF_CIQ_COL">"c11616"</definedName>
    <definedName name="IQ_EST_FFO_DIFF_THOM">"c5186"</definedName>
    <definedName name="IQ_EST_FFO_GROWTH_1YR">"c1770"</definedName>
    <definedName name="IQ_EST_FFO_GROWTH_1YR_CIQ_COL">"c11597"</definedName>
    <definedName name="IQ_EST_FFO_GROWTH_1YR_THOM">"c5170"</definedName>
    <definedName name="IQ_EST_FFO_GROWTH_2YR">"c1771"</definedName>
    <definedName name="IQ_EST_FFO_GROWTH_2YR_CIQ_COL">"c11598"</definedName>
    <definedName name="IQ_EST_FFO_GROWTH_2YR_THOM">"c5171"</definedName>
    <definedName name="IQ_EST_FFO_GROWTH_Q_1YR">"c1772"</definedName>
    <definedName name="IQ_EST_FFO_GROWTH_Q_1YR_CIQ_COL">"c11599"</definedName>
    <definedName name="IQ_EST_FFO_GROWTH_Q_1YR_THOM">"c5172"</definedName>
    <definedName name="IQ_EST_FFO_SEQ_GROWTH_Q">"c1773"</definedName>
    <definedName name="IQ_EST_FFO_SEQ_GROWTH_Q_CIQ_COL">"c11600"</definedName>
    <definedName name="IQ_EST_FFO_SEQ_GROWTH_Q_THOM">"c5173"</definedName>
    <definedName name="IQ_EST_FFO_SHARE_DIFF">"c1869"</definedName>
    <definedName name="IQ_EST_FFO_SHARE_DIFF_THOM">"c5186"</definedName>
    <definedName name="IQ_EST_FFO_SHARE_GROWTH_1YR">"c1770"</definedName>
    <definedName name="IQ_EST_FFO_SHARE_GROWTH_2YR">"c1771"</definedName>
    <definedName name="IQ_EST_FFO_SHARE_GROWTH_Q_1YR">"c1772"</definedName>
    <definedName name="IQ_EST_FFO_SHARE_SEQ_GROWTH_Q">"c1773"</definedName>
    <definedName name="IQ_EST_FFO_SHARE_SHARE_DIFF_THOM">"c5186"</definedName>
    <definedName name="IQ_EST_FFO_SHARE_SHARE_SURPRISE_PERCENT_THOM">"c5187"</definedName>
    <definedName name="IQ_EST_FFO_SHARE_SURPRISE_PERCENT">"c1870"</definedName>
    <definedName name="IQ_EST_FFO_SHARE_SURPRISE_PERCENT_THOM">"c5187"</definedName>
    <definedName name="IQ_EST_FFO_SURPRISE_PERCENT">"c1870"</definedName>
    <definedName name="IQ_EST_FFO_SURPRISE_PERCENT_CIQ_COL">"c11629"</definedName>
    <definedName name="IQ_EST_FFO_SURPRISE_PERCENT_THOM">"c5187"</definedName>
    <definedName name="IQ_EST_FOOTNOTE">"c4540"</definedName>
    <definedName name="IQ_EST_FOOTNOTE_CIQ">"c12022"</definedName>
    <definedName name="IQ_EST_FOOTNOTE_THOM">"c5313"</definedName>
    <definedName name="IQ_EST_MAINT_CAPEX_DIFF">"c4456"</definedName>
    <definedName name="IQ_EST_MAINT_CAPEX_DIFF_CIQ_COL">"c11632"</definedName>
    <definedName name="IQ_EST_MAINT_CAPEX_GROWTH_1YR">"c4429"</definedName>
    <definedName name="IQ_EST_MAINT_CAPEX_GROWTH_1YR_CIQ_COL">"c11601"</definedName>
    <definedName name="IQ_EST_MAINT_CAPEX_GROWTH_2YR">"c4430"</definedName>
    <definedName name="IQ_EST_MAINT_CAPEX_GROWTH_2YR_CIQ_COL">"c11602"</definedName>
    <definedName name="IQ_EST_MAINT_CAPEX_GROWTH_Q_1YR">"c4431"</definedName>
    <definedName name="IQ_EST_MAINT_CAPEX_GROWTH_Q_1YR_CIQ_COL">"c11603"</definedName>
    <definedName name="IQ_EST_MAINT_CAPEX_SEQ_GROWTH_Q">"c4432"</definedName>
    <definedName name="IQ_EST_MAINT_CAPEX_SEQ_GROWTH_Q_CIQ_COL">"c11604"</definedName>
    <definedName name="IQ_EST_MAINT_CAPEX_SURPRISE_PERCENT">"c4465"</definedName>
    <definedName name="IQ_EST_MAINT_CAPEX_SURPRISE_PERCENT_CIQ_COL">"c11650"</definedName>
    <definedName name="IQ_EST_NAV_DIFF">"c1895"</definedName>
    <definedName name="IQ_EST_NAV_SHARE_SURPRISE_PERCENT">"c1896"</definedName>
    <definedName name="IQ_EST_NAV_SURPRISE_PERCENT">"c1896"</definedName>
    <definedName name="IQ_EST_NET_DEBT_DIFF">"c4466"</definedName>
    <definedName name="IQ_EST_NET_DEBT_SURPRISE_PERCENT">"c4468"</definedName>
    <definedName name="IQ_EST_NEXT_EARNINGS_DATE">"c13591"</definedName>
    <definedName name="IQ_EST_NI_DIFF">"c1885"</definedName>
    <definedName name="IQ_EST_NI_DIFF_THOM">"c5198"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BC_DIFF">"c4472"</definedName>
    <definedName name="IQ_EST_NI_SBC_DIFF_CIQ_COL">"c11657"</definedName>
    <definedName name="IQ_EST_NI_SBC_GW_DIFF">"c4476"</definedName>
    <definedName name="IQ_EST_NI_SBC_GW_DIFF_CIQ_COL">"c11661"</definedName>
    <definedName name="IQ_EST_NI_SBC_GW_SURPRISE_PERCENT">"c4485"</definedName>
    <definedName name="IQ_EST_NI_SBC_GW_SURPRISE_PERCENT_CIQ_COL">"c11670"</definedName>
    <definedName name="IQ_EST_NI_SBC_SURPRISE_PERCENT">"c4491"</definedName>
    <definedName name="IQ_EST_NI_SBC_SURPRISE_PERCENT_CIQ_COL">"c11676"</definedName>
    <definedName name="IQ_EST_NI_SURPRISE_PERCENT">"c1886"</definedName>
    <definedName name="IQ_EST_NI_SURPRISE_PERCENT_THOM">"c5199"</definedName>
    <definedName name="IQ_EST_NUM_BUY">"c1759"</definedName>
    <definedName name="IQ_EST_NUM_HIGH_REC">"c5649"</definedName>
    <definedName name="IQ_EST_NUM_HIGH_REC_CIQ">"c3701"</definedName>
    <definedName name="IQ_EST_NUM_HIGH_REC_THOM">"c5166"</definedName>
    <definedName name="IQ_EST_NUM_HIGHEST_REC">"c5648"</definedName>
    <definedName name="IQ_EST_NUM_HIGHEST_REC_CIQ">"c3700"</definedName>
    <definedName name="IQ_EST_NUM_HIGHEST_REC_THOM">"c5165"</definedName>
    <definedName name="IQ_EST_NUM_HOLD">"c1761"</definedName>
    <definedName name="IQ_EST_NUM_LOW_REC">"c5651"</definedName>
    <definedName name="IQ_EST_NUM_LOW_REC_CIQ">"c3703"</definedName>
    <definedName name="IQ_EST_NUM_LOW_REC_THOM">"c5168"</definedName>
    <definedName name="IQ_EST_NUM_LOWEST_REC">"c5652"</definedName>
    <definedName name="IQ_EST_NUM_LOWEST_REC_CIQ">"c3704"</definedName>
    <definedName name="IQ_EST_NUM_LOWEST_REC_THOM">"c5169"</definedName>
    <definedName name="IQ_EST_NUM_NEUTRAL_REC">"c5650"</definedName>
    <definedName name="IQ_EST_NUM_NEUTRAL_REC_CIQ">"c3702"</definedName>
    <definedName name="IQ_EST_NUM_NEUTRAL_REC_THOM">"c5167"</definedName>
    <definedName name="IQ_EST_NUM_NO_OPINION">"c1758"</definedName>
    <definedName name="IQ_EST_NUM_NO_OPINION_CIQ">"c3699"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DIFF_THOM">"c5194"</definedName>
    <definedName name="IQ_EST_OPER_INC_SURPRISE_PERCENT">"c1878"</definedName>
    <definedName name="IQ_EST_OPER_INC_SURPRISE_PERCENT_THOM">"c5195"</definedName>
    <definedName name="IQ_EST_PERIOD_ID">"c13923"</definedName>
    <definedName name="IQ_EST_PRE_TAX_DIFF">"c1879"</definedName>
    <definedName name="IQ_EST_PRE_TAX_DIFF_THOM">"c5196"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PRE_TAX_SURPRISE_PERCENT_THOM">"c5197"</definedName>
    <definedName name="IQ_EST_RECURRING_PROFIT_SHARE_DIFF">"c4505"</definedName>
    <definedName name="IQ_EST_RECURRING_PROFIT_SHARE_DIFF_CIQ_COL">"c11690"</definedName>
    <definedName name="IQ_EST_RECURRING_PROFIT_SHARE_SURPRISE_PERCENT">"c4515"</definedName>
    <definedName name="IQ_EST_RECURRING_PROFIT_SHARE_SURPRISE_PERCENT_CIQ_COL">"c11700"</definedName>
    <definedName name="IQ_EST_REV_DIFF">"c1865"</definedName>
    <definedName name="IQ_EST_REV_DIFF_CIQ">"c3717"</definedName>
    <definedName name="IQ_EST_REV_DIFF_THOM">"c5182"</definedName>
    <definedName name="IQ_EST_REV_GROWTH_1YR">"c1638"</definedName>
    <definedName name="IQ_EST_REV_GROWTH_1YR_CIQ">"c3691"</definedName>
    <definedName name="IQ_EST_REV_GROWTH_1YR_THOM">"c5157"</definedName>
    <definedName name="IQ_EST_REV_GROWTH_2YR">"c1639"</definedName>
    <definedName name="IQ_EST_REV_GROWTH_2YR_CIQ">"c3692"</definedName>
    <definedName name="IQ_EST_REV_GROWTH_2YR_THOM">"c5158"</definedName>
    <definedName name="IQ_EST_REV_GROWTH_Q_1YR">"c1640"</definedName>
    <definedName name="IQ_EST_REV_GROWTH_Q_1YR_CIQ">"c3693"</definedName>
    <definedName name="IQ_EST_REV_GROWTH_Q_1YR_THOM">"c5159"</definedName>
    <definedName name="IQ_EST_REV_SEQ_GROWTH_Q">"c1765"</definedName>
    <definedName name="IQ_EST_REV_SEQ_GROWTH_Q_CIQ">"c3694"</definedName>
    <definedName name="IQ_EST_REV_SEQ_GROWTH_Q_THOM">"c5160"</definedName>
    <definedName name="IQ_EST_REV_SURPRISE_PERCENT">"c1866"</definedName>
    <definedName name="IQ_EST_REV_SURPRISE_PERCENT_CIQ">"c3718"</definedName>
    <definedName name="IQ_EST_REV_SURPRISE_PERCENT_THOM">"c5183"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 localSheetId="9">"c1225"</definedName>
    <definedName name="IQ_EV_OVER_EMPLOYEE">"c1428"</definedName>
    <definedName name="IQ_EV_OVER_LTM_EBIT" localSheetId="9">"c1221"</definedName>
    <definedName name="IQ_EV_OVER_LTM_EBIT">"c1426"</definedName>
    <definedName name="IQ_EV_OVER_LTM_EBITDA" localSheetId="9">"c1223"</definedName>
    <definedName name="IQ_EV_OVER_LTM_EBITDA">"c1427"</definedName>
    <definedName name="IQ_EV_OVER_LTM_REVENUE" localSheetId="9">"c1227"</definedName>
    <definedName name="IQ_EV_OVER_LTM_REVENUE">"c1429"</definedName>
    <definedName name="IQ_EV_OVER_REVENUE_EST">"IQ_EV_OVER_REVENUE_EST"</definedName>
    <definedName name="IQ_EV_OVER_REVENUE_EST_1">"IQ_EV_OVER_REVENUE_EST_1"</definedName>
    <definedName name="IQ_EVAL_DATE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EL_DATA_METHOD">"c16229"</definedName>
    <definedName name="IQ_EXCHANGE">"c405"</definedName>
    <definedName name="IQ_EXCISE_TAXES_EXCL_SALES">"c5515"</definedName>
    <definedName name="IQ_EXCISE_TAXES_INCL_SALES">"c5514"</definedName>
    <definedName name="IQ_EXERCISE_PRICE" localSheetId="9">"c406"</definedName>
    <definedName name="IQ_EXERCISE_PRICE">"c1897"</definedName>
    <definedName name="IQ_EXERCISED">"c406"</definedName>
    <definedName name="IQ_EXP_REIMBURSE_RENTAL_REVENUE">"c16064"</definedName>
    <definedName name="IQ_EXP_RETURN_PENSION_DOMESTIC">"c407"</definedName>
    <definedName name="IQ_EXP_RETURN_PENSION_FOREIGN">"c408"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IRATION_DATE">"c13930"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>"c8401"</definedName>
    <definedName name="IQ_EXPORTS_APR_UNUSED">"c7521"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>"c8512"</definedName>
    <definedName name="IQ_EXPORTS_GOODS_REAL_SAAR_APR_UNUSED">"c7632"</definedName>
    <definedName name="IQ_EXPORTS_GOODS_REAL_SAAR_APR_UNUSED_UNUSED_UNUSED">"c7632"</definedName>
    <definedName name="IQ_EXPORTS_GOODS_REAL_SAAR_FC_UNUSED">"c7852"</definedName>
    <definedName name="IQ_EXPORTS_GOODS_REAL_SAAR_FC_UNUSED_UNUSED_UNUSED">"c7852"</definedName>
    <definedName name="IQ_EXPORTS_GOODS_REAL_SAAR_POP">"c11931"</definedName>
    <definedName name="IQ_EXPORTS_GOODS_REAL_SAAR_POP_FC_UNUSED">"c8072"</definedName>
    <definedName name="IQ_EXPORTS_GOODS_REAL_SAAR_POP_FC_UNUSED_UNUSED_UNUSED">"c8072"</definedName>
    <definedName name="IQ_EXPORTS_GOODS_REAL_SAAR_POP_UNUSED">"c7192"</definedName>
    <definedName name="IQ_EXPORTS_GOODS_REAL_SAAR_POP_UNUSED_UNUSED_UNUSED">"c7192"</definedName>
    <definedName name="IQ_EXPORTS_GOODS_REAL_SAAR_UNUSED">"c6972"</definedName>
    <definedName name="IQ_EXPORTS_GOODS_REAL_SAAR_UNUSED_UNUSED_UNUSED">"c6972"</definedName>
    <definedName name="IQ_EXPORTS_GOODS_REAL_SAAR_YOY">"c11932"</definedName>
    <definedName name="IQ_EXPORTS_GOODS_REAL_SAAR_YOY_FC_UNUSED">"c8292"</definedName>
    <definedName name="IQ_EXPORTS_GOODS_REAL_SAAR_YOY_FC_UNUSED_UNUSED_UNUSED">"c8292"</definedName>
    <definedName name="IQ_EXPORTS_GOODS_REAL_SAAR_YOY_UNUSED">"c7412"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>"c7961"</definedName>
    <definedName name="IQ_EXPORTS_POP_UNUSED">"c7081"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>"c8516"</definedName>
    <definedName name="IQ_EXPORTS_SERVICES_REAL_SAAR_APR_UNUSED">"c7636"</definedName>
    <definedName name="IQ_EXPORTS_SERVICES_REAL_SAAR_APR_UNUSED_UNUSED_UNUSED">"c7636"</definedName>
    <definedName name="IQ_EXPORTS_SERVICES_REAL_SAAR_FC_UNUSED">"c7856"</definedName>
    <definedName name="IQ_EXPORTS_SERVICES_REAL_SAAR_FC_UNUSED_UNUSED_UNUSED">"c7856"</definedName>
    <definedName name="IQ_EXPORTS_SERVICES_REAL_SAAR_POP">"c11935"</definedName>
    <definedName name="IQ_EXPORTS_SERVICES_REAL_SAAR_POP_FC_UNUSED">"c8076"</definedName>
    <definedName name="IQ_EXPORTS_SERVICES_REAL_SAAR_POP_FC_UNUSED_UNUSED_UNUSED">"c8076"</definedName>
    <definedName name="IQ_EXPORTS_SERVICES_REAL_SAAR_POP_UNUSED">"c7196"</definedName>
    <definedName name="IQ_EXPORTS_SERVICES_REAL_SAAR_POP_UNUSED_UNUSED_UNUSED">"c7196"</definedName>
    <definedName name="IQ_EXPORTS_SERVICES_REAL_SAAR_UNUSED">"c6976"</definedName>
    <definedName name="IQ_EXPORTS_SERVICES_REAL_SAAR_UNUSED_UNUSED_UNUSED">"c6976"</definedName>
    <definedName name="IQ_EXPORTS_SERVICES_REAL_SAAR_YOY">"c11936"</definedName>
    <definedName name="IQ_EXPORTS_SERVICES_REAL_SAAR_YOY_FC_UNUSED">"c8296"</definedName>
    <definedName name="IQ_EXPORTS_SERVICES_REAL_SAAR_YOY_FC_UNUSED_UNUSED_UNUSED">"c8296"</definedName>
    <definedName name="IQ_EXPORTS_SERVICES_REAL_SAAR_YOY_UNUSED">"c7416"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>"c8181"</definedName>
    <definedName name="IQ_EXPORTS_YOY_UNUSED">"c7301"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 localSheetId="9">"c413"</definedName>
    <definedName name="IQ_EXTRA_ITEMS">"c1459"</definedName>
    <definedName name="IQ_EXTRA_ITEMS_OTHER_ADJUSTMENTS_FOREIGN_FFIEC">"c15392"</definedName>
    <definedName name="IQ_EXTRAORDINARY_GAINS_FDIC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>"c6316"</definedName>
    <definedName name="IQ_FARM_LOANS_TOT_LOANS_FFIEC">"c13870"</definedName>
    <definedName name="IQ_FARM_LOANS_TOTAL_LOANS_FOREIGN_FDIC">"c6450"</definedName>
    <definedName name="IQ_FARMLAND_DOM_FFIEC">"c15268"</definedName>
    <definedName name="IQ_FARMLAND_LOANS_FDIC">"c6314"</definedName>
    <definedName name="IQ_FDIC">"c417"</definedName>
    <definedName name="IQ_FDIC_CERT_NUMBER_FFIEC">"c20507"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>"c6343"</definedName>
    <definedName name="IQ_FED_FUNDS_PURCHASED_QUARTERLY_AVG_FFIEC">"c13090"</definedName>
    <definedName name="IQ_FED_FUNDS_SOLD_DOM_FFIEC">"c12806"</definedName>
    <definedName name="IQ_FED_FUNDS_SOLD_FDIC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COMMISSIONS_BROKERAGE_FFIEC">"c13005"</definedName>
    <definedName name="IQ_FEES_OTHER_INCOME">"c15257"</definedName>
    <definedName name="IQ_FFO">"c1574"</definedName>
    <definedName name="IQ_FFO_ACT_OR_EST">"c2216"</definedName>
    <definedName name="IQ_FFO_ADJ_ACT_OR_EST">"c4435"</definedName>
    <definedName name="IQ_FFO_ADJ_ACT_OR_EST_CIQ">"c4960"</definedName>
    <definedName name="IQ_FFO_ADJ_ACT_OR_EST_CIQ_COL">"c11607"</definedName>
    <definedName name="IQ_FFO_ADJ_EST">"c4434"</definedName>
    <definedName name="IQ_FFO_ADJ_GUIDANCE_CIQ">"c4961"</definedName>
    <definedName name="IQ_FFO_ADJ_GUIDANCE_CIQ_COL">"c11608"</definedName>
    <definedName name="IQ_FFO_ADJ_HIGH_EST">"c4437"</definedName>
    <definedName name="IQ_FFO_ADJ_HIGH_GUIDANCE_CIQ">"c4614"</definedName>
    <definedName name="IQ_FFO_ADJ_HIGH_GUIDANCE_CIQ_COL">"c11263"</definedName>
    <definedName name="IQ_FFO_ADJ_LOW_EST">"c4438"</definedName>
    <definedName name="IQ_FFO_ADJ_LOW_GUIDANCE_CIQ">"c4654"</definedName>
    <definedName name="IQ_FFO_ADJ_LOW_GUIDANCE_CIQ_COL">"c11303"</definedName>
    <definedName name="IQ_FFO_ADJ_MEDIAN_EST">"c4439"</definedName>
    <definedName name="IQ_FFO_ADJ_NUM_EST">"c4440"</definedName>
    <definedName name="IQ_FFO_ADJ_STDDEV_EST">"c4441"</definedName>
    <definedName name="IQ_FFO_DILUTED">"c16186"</definedName>
    <definedName name="IQ_FFO_EST">"c418"</definedName>
    <definedName name="IQ_FFO_EST_CIQ_COL">"c11617"</definedName>
    <definedName name="IQ_FFO_EST_THOM">"c3999"</definedName>
    <definedName name="IQ_FFO_GUIDANCE_CIQ">"c4968"</definedName>
    <definedName name="IQ_FFO_GUIDANCE_CIQ_COL">"c11615"</definedName>
    <definedName name="IQ_FFO_HIGH_EST">"c419"</definedName>
    <definedName name="IQ_FFO_HIGH_EST_CIQ_COL">"c11624"</definedName>
    <definedName name="IQ_FFO_HIGH_EST_THOM">"c4001"</definedName>
    <definedName name="IQ_FFO_HIGH_GUIDANCE_CIQ">"c4596"</definedName>
    <definedName name="IQ_FFO_HIGH_GUIDANCE_CIQ_COL">"c11245"</definedName>
    <definedName name="IQ_FFO_LOW_EST">"c420"</definedName>
    <definedName name="IQ_FFO_LOW_EST_CIQ_COL">"c11625"</definedName>
    <definedName name="IQ_FFO_LOW_EST_THOM">"c4002"</definedName>
    <definedName name="IQ_FFO_LOW_GUIDANCE_CIQ">"c4636"</definedName>
    <definedName name="IQ_FFO_LOW_GUIDANCE_CIQ_COL">"c11285"</definedName>
    <definedName name="IQ_FFO_MEDIAN_EST">"c1665"</definedName>
    <definedName name="IQ_FFO_MEDIAN_EST_CIQ_COL">"c11626"</definedName>
    <definedName name="IQ_FFO_MEDIAN_EST_THOM">"c4000"</definedName>
    <definedName name="IQ_FFO_NUM_EST">"c421"</definedName>
    <definedName name="IQ_FFO_NUM_EST_CIQ_COL">"c11627"</definedName>
    <definedName name="IQ_FFO_NUM_EST_THOM">"c4003"</definedName>
    <definedName name="IQ_FFO_PAYOUT_RATIO">"c3492"</definedName>
    <definedName name="IQ_FFO_PER_SHARE_BASIC">"c8867"</definedName>
    <definedName name="IQ_FFO_PER_SHARE_DILUTED">"c8868"</definedName>
    <definedName name="IQ_FFO_SHARE_ACT_OR_EST">"c4446"</definedName>
    <definedName name="IQ_FFO_SHARE_ACT_OR_EST_CIQ">"c4971"</definedName>
    <definedName name="IQ_FFO_SHARE_ACT_OR_EST_CIQ_COL">"c11618"</definedName>
    <definedName name="IQ_FFO_SHARE_EST">"c418"</definedName>
    <definedName name="IQ_FFO_SHARE_EST_DET_EST">"c12059"</definedName>
    <definedName name="IQ_FFO_SHARE_EST_DET_EST_CURRENCY">"c12466"</definedName>
    <definedName name="IQ_FFO_SHARE_EST_DET_EST_CURRENCY_THOM">"c12487"</definedName>
    <definedName name="IQ_FFO_SHARE_EST_DET_EST_DATE">"c12212"</definedName>
    <definedName name="IQ_FFO_SHARE_EST_DET_EST_DATE_THOM">"c12238"</definedName>
    <definedName name="IQ_FFO_SHARE_EST_DET_EST_INCL">"c12349"</definedName>
    <definedName name="IQ_FFO_SHARE_EST_DET_EST_INCL_THOM">"c12370"</definedName>
    <definedName name="IQ_FFO_SHARE_EST_DET_EST_ORIGIN">"c12722"</definedName>
    <definedName name="IQ_FFO_SHARE_EST_DET_EST_ORIGIN_THOM">"c12608"</definedName>
    <definedName name="IQ_FFO_SHARE_EST_DET_EST_THOM">"c12088"</definedName>
    <definedName name="IQ_FFO_SHARE_EST_THOM">"c3999"</definedName>
    <definedName name="IQ_FFO_SHARE_GUIDANCE_CIQ">"c4976"</definedName>
    <definedName name="IQ_FFO_SHARE_GUIDANCE_CIQ_COL">"c11623"</definedName>
    <definedName name="IQ_FFO_SHARE_HIGH_EST">"c419"</definedName>
    <definedName name="IQ_FFO_SHARE_HIGH_EST_THOM">"c4001"</definedName>
    <definedName name="IQ_FFO_SHARE_HIGH_GUIDANCE_CIQ">"c4615"</definedName>
    <definedName name="IQ_FFO_SHARE_HIGH_GUIDANCE_CIQ_COL">"c11264"</definedName>
    <definedName name="IQ_FFO_SHARE_LOW_EST">"c420"</definedName>
    <definedName name="IQ_FFO_SHARE_LOW_EST_THOM">"c4002"</definedName>
    <definedName name="IQ_FFO_SHARE_LOW_GUIDANCE_CIQ">"c4655"</definedName>
    <definedName name="IQ_FFO_SHARE_LOW_GUIDANCE_CIQ_COL">"c11304"</definedName>
    <definedName name="IQ_FFO_SHARE_MEDIAN_EST">"c1665"</definedName>
    <definedName name="IQ_FFO_SHARE_MEDIAN_EST_THOM">"c4000"</definedName>
    <definedName name="IQ_FFO_SHARE_NUM_EST">"c421"</definedName>
    <definedName name="IQ_FFO_SHARE_NUM_EST_THOM">"c4003"</definedName>
    <definedName name="IQ_FFO_SHARE_SHARE_EST_DET_EST">"c12059"</definedName>
    <definedName name="IQ_FFO_SHARE_SHARE_EST_DET_EST_CURRENCY">"c12466"</definedName>
    <definedName name="IQ_FFO_SHARE_SHARE_EST_DET_EST_CURRENCY_THOM">"c12487"</definedName>
    <definedName name="IQ_FFO_SHARE_SHARE_EST_DET_EST_DATE">"c12212"</definedName>
    <definedName name="IQ_FFO_SHARE_SHARE_EST_DET_EST_DATE_THOM">"c12238"</definedName>
    <definedName name="IQ_FFO_SHARE_SHARE_EST_DET_EST_INCL">"c12349"</definedName>
    <definedName name="IQ_FFO_SHARE_SHARE_EST_DET_EST_INCL_THOM">"c12370"</definedName>
    <definedName name="IQ_FFO_SHARE_SHARE_EST_DET_EST_ORIGIN">"c12722"</definedName>
    <definedName name="IQ_FFO_SHARE_SHARE_EST_DET_EST_ORIGIN_THOM">"c12608"</definedName>
    <definedName name="IQ_FFO_SHARE_SHARE_EST_DET_EST_THOM">"c12088"</definedName>
    <definedName name="IQ_FFO_SHARE_SHARE_EST_THOM">"c3999"</definedName>
    <definedName name="IQ_FFO_SHARE_SHARE_HIGH_EST_THOM">"c4001"</definedName>
    <definedName name="IQ_FFO_SHARE_SHARE_LOW_EST_THOM">"c4002"</definedName>
    <definedName name="IQ_FFO_SHARE_SHARE_MEDIAN_EST_THOM">"c4000"</definedName>
    <definedName name="IQ_FFO_SHARE_SHARE_NUM_EST_THOM">"c4003"</definedName>
    <definedName name="IQ_FFO_SHARE_SHARE_STDDEV_EST_THOM">"c4004"</definedName>
    <definedName name="IQ_FFO_SHARE_STDDEV_EST">"c422"</definedName>
    <definedName name="IQ_FFO_SHARE_STDDEV_EST_THOM">"c4004"</definedName>
    <definedName name="IQ_FFO_SHARES_BASIC">"c16185"</definedName>
    <definedName name="IQ_FFO_SHARES_DILUTED">"c16187"</definedName>
    <definedName name="IQ_FFO_STDDEV_EST">"c422"</definedName>
    <definedName name="IQ_FFO_STDDEV_EST_CIQ_COL">"c11628"</definedName>
    <definedName name="IQ_FFO_STDDEV_EST_THOM">"c4004"</definedName>
    <definedName name="IQ_FFO_TOTAL_REVENUE">"c16060"</definedName>
    <definedName name="IQ_FH">100000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DUCIARY_INCOME_OPERATING_INC_FFIEC">"c13383"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ARCHITECTURE">"c20386"</definedName>
    <definedName name="IQ_FIN_COLLECTION_ID">"c13922"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_DIV_ST_INVEST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 localSheetId="9">"c893"</definedName>
    <definedName name="IQ_FINANCING_CASH">"c1405"</definedName>
    <definedName name="IQ_FINANCING_CASH_SUPPL" localSheetId="9">"c899"</definedName>
    <definedName name="IQ_FINANCING_CASH_SUPPL">"c1406"</definedName>
    <definedName name="IQ_FINANCING_OBLIG_CURRENT">"c6190"</definedName>
    <definedName name="IQ_FINANCING_OBLIG_NON_CURRENT">"c6191"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CIQ_COL">"c11741"</definedName>
    <definedName name="IQ_FISCAL_Q_EST_REUT">"c6798"</definedName>
    <definedName name="IQ_FISCAL_Q_EST_THOM">"c6802"</definedName>
    <definedName name="IQ_FISCAL_Y">"c441"</definedName>
    <definedName name="IQ_FISCAL_Y_EST">"c6795"</definedName>
    <definedName name="IQ_FISCAL_Y_EST_CIQ">"c6807"</definedName>
    <definedName name="IQ_FISCAL_Y_EST_CIQ_COL">"c11742"</definedName>
    <definedName name="IQ_FISCAL_Y_EST_REUT">"c6799"</definedName>
    <definedName name="IQ_FISCAL_Y_EST_THOM">"c6803"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>"c8410"</definedName>
    <definedName name="IQ_FIXED_INVEST_APR_UNUSED">"c7530"</definedName>
    <definedName name="IQ_FIXED_INVEST_APR_UNUSED_UNUSED_UNUSED">"c7530"</definedName>
    <definedName name="IQ_FIXED_INVEST_FC_UNUSED">"c7750"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>"c7970"</definedName>
    <definedName name="IQ_FIXED_INVEST_POP_UNUSED">"c7090"</definedName>
    <definedName name="IQ_FIXED_INVEST_POP_UNUSED_UNUSED_UNUSED">"c7090"</definedName>
    <definedName name="IQ_FIXED_INVEST_REAL_APR_FC_UNUSED">"c8518"</definedName>
    <definedName name="IQ_FIXED_INVEST_REAL_APR_FC_UNUSED_UNUSED_UNUSED">"c8518"</definedName>
    <definedName name="IQ_FIXED_INVEST_REAL_APR_UNUSED">"c7638"</definedName>
    <definedName name="IQ_FIXED_INVEST_REAL_APR_UNUSED_UNUSED_UNUSED">"c7638"</definedName>
    <definedName name="IQ_FIXED_INVEST_REAL_FC_UNUSED">"c7858"</definedName>
    <definedName name="IQ_FIXED_INVEST_REAL_FC_UNUSED_UNUSED_UNUSED">"c7858"</definedName>
    <definedName name="IQ_FIXED_INVEST_REAL_POP_FC_UNUSED">"c8078"</definedName>
    <definedName name="IQ_FIXED_INVEST_REAL_POP_FC_UNUSED_UNUSED_UNUSED">"c8078"</definedName>
    <definedName name="IQ_FIXED_INVEST_REAL_POP_UNUSED">"c7198"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>"c8298"</definedName>
    <definedName name="IQ_FIXED_INVEST_REAL_YOY_UNUSED">"c7418"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>"c8190"</definedName>
    <definedName name="IQ_FIXED_INVEST_YOY_UNUSED">"c7310"</definedName>
    <definedName name="IQ_FIXED_INVEST_YOY_UNUSED_UNUSED_UNUSED">"c7310"</definedName>
    <definedName name="IQ_FLOAT">"c17421"</definedName>
    <definedName name="IQ_FLOAT_PERCENT">"c1575"</definedName>
    <definedName name="IQ_FNMA_FHLMC_FDIC">"c6397"</definedName>
    <definedName name="IQ_FNMA_FHLMC_GNMA_FDIC">"c6399"</definedName>
    <definedName name="IQ_FORECLOSED_PROP_GNMA_LOANS_FFIEC">"c15272"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DUE_30_89_FFIEC">"c13269"</definedName>
    <definedName name="IQ_FOREIGN_BANKS_DUE_90_FFIEC">"c13295"</definedName>
    <definedName name="IQ_FOREIGN_BANKS_LOAN_CHARG_OFFS_FDIC">"c6645"</definedName>
    <definedName name="IQ_FOREIGN_BANKS_NET_CHARGE_OFFS_FDIC">"c6647"</definedName>
    <definedName name="IQ_FOREIGN_BANKS_NON_ACCRUAL_FFIEC">"c13321"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>"c6549"</definedName>
    <definedName name="IQ_FOREIGN_DEPOSITS_TOT_FFIEC">"c13486"</definedName>
    <definedName name="IQ_FOREIGN_DEPOSITS_TOTAL_DEPOSITS">"c15719"</definedName>
    <definedName name="IQ_FOREIGN_DEPOSITS_TRANSACTION_ACCOUNTS_FDIC">"c6541"</definedName>
    <definedName name="IQ_FOREIGN_EXCHANGE" localSheetId="9">"c451"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>"c6487"</definedName>
    <definedName name="IQ_FUND_ANALYSIS">"c19198"</definedName>
    <definedName name="IQ_FUND_AUTHORIZED_SALE">"c19199"</definedName>
    <definedName name="IQ_FUND_BENCHMARK">"c19200"</definedName>
    <definedName name="IQ_FUND_BENCHMARK_ID">"c19201"</definedName>
    <definedName name="IQ_FUND_DISCOUNT_OR_PREMIUM">"c19242"</definedName>
    <definedName name="IQ_FUND_FEE_INC_NON_INT_INC_FFIEC">"c13493"</definedName>
    <definedName name="IQ_FUND_GEOGRAPHIC_MANDATE">"c19195"</definedName>
    <definedName name="IQ_FUND_MARKET_CAP_EMPHASIS">"c19197"</definedName>
    <definedName name="IQ_FUND_NAV">"c15225"</definedName>
    <definedName name="IQ_FUND_PRIMARY_ADVISOR">"c19091"</definedName>
    <definedName name="IQ_FUND_SECTOR_EMPHASIS">"c19196"</definedName>
    <definedName name="IQ_FUND_VEHICLE_TYPE">"c19194"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CONTRACT_LIST">"c17682"</definedName>
    <definedName name="IQ_FUTURES_FORWARD_CONTRACTS_NOTIONAL_AMOUNT_FDIC">"c6518"</definedName>
    <definedName name="IQ_FUTURES_FORWARD_CONTRACTS_RATE_RISK_FDIC">"c6508"</definedName>
    <definedName name="IQ_FUTURES_NAME">"c13936"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FFIEC">"c13125"</definedName>
    <definedName name="IQ_FX_CONTRACTS_SPOT_FDIC">"c6356"</definedName>
    <definedName name="IQ_FX_EXPOSURE_FFIEC">"c13059"</definedName>
    <definedName name="IQ_FY">1000</definedName>
    <definedName name="IQ_FY_DATE">"IQ_FY_DATE"</definedName>
    <definedName name="IQ_GA_EXP">"c2241"</definedName>
    <definedName name="IQ_GAAP_BS">"c6789"</definedName>
    <definedName name="IQ_GAAP_CF">"c6790"</definedName>
    <definedName name="IQ_GAAP_COMBINED_RATIO">"c2781"</definedName>
    <definedName name="IQ_GAAP_COMBINED_RATIO_EXCL_CL">"c2782"</definedName>
    <definedName name="IQ_GAAP_EST_CIQ">"c13924"</definedName>
    <definedName name="IQ_GAAP_EXPENSE_RATIO">"c2780"</definedName>
    <definedName name="IQ_GAAP_IS">"c6194"</definedName>
    <definedName name="IQ_GAAP_LOSS">"c2779"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 localSheetId="9">"c452"</definedName>
    <definedName name="IQ_GAIN_SALE_ASSETS">"c1377"</definedName>
    <definedName name="IQ_GAIN_SALE_LOANS_FDIC">"c6673"</definedName>
    <definedName name="IQ_GAIN_SALE_RE_FDIC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FFIEC">"c12836"</definedName>
    <definedName name="IQ_GOODWILL_IMPAIRMENT_FDIC">"c6678"</definedName>
    <definedName name="IQ_GOODWILL_IMPAIRMENT_FFIEC">"c13025"</definedName>
    <definedName name="IQ_GOODWILL_INTAN_FDIC">"c6333"</definedName>
    <definedName name="IQ_GOODWILL_NET" localSheetId="9">"c530"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 localSheetId="9">"c192"</definedName>
    <definedName name="IQ_GROSS_DIVID">"c1446"</definedName>
    <definedName name="IQ_GROSS_EARNED">"c2732"</definedName>
    <definedName name="IQ_GROSS_GW">"c17750"</definedName>
    <definedName name="IQ_GROSS_INTAN_ASSETS">"c17748"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>"c5554"</definedName>
    <definedName name="IQ_GROSS_MARGIN_ACT_OR_EST_THOM">"c5562"</definedName>
    <definedName name="IQ_GROSS_MARGIN_DET_EST_DATE_THOM">"c12239"</definedName>
    <definedName name="IQ_GROSS_MARGIN_DET_EST_INCL_THOM">"c12371"</definedName>
    <definedName name="IQ_GROSS_MARGIN_DET_EST_ORIGIN_THOM">"c12609"</definedName>
    <definedName name="IQ_GROSS_MARGIN_DET_EST_THOM">"c12089"</definedName>
    <definedName name="IQ_GROSS_MARGIN_EST">"c5547"</definedName>
    <definedName name="IQ_GROSS_MARGIN_EST_THOM">"c5555"</definedName>
    <definedName name="IQ_GROSS_MARGIN_HIGH_EST">"c5549"</definedName>
    <definedName name="IQ_GROSS_MARGIN_HIGH_EST_THOM">"c5557"</definedName>
    <definedName name="IQ_GROSS_MARGIN_LOW_EST">"c5550"</definedName>
    <definedName name="IQ_GROSS_MARGIN_LOW_EST_THOM">"c5558"</definedName>
    <definedName name="IQ_GROSS_MARGIN_MEDIAN_EST">"c5548"</definedName>
    <definedName name="IQ_GROSS_MARGIN_MEDIAN_EST_THOM">"c5556"</definedName>
    <definedName name="IQ_GROSS_MARGIN_NUM_EST">"c5551"</definedName>
    <definedName name="IQ_GROSS_MARGIN_NUM_EST_THOM">"c5559"</definedName>
    <definedName name="IQ_GROSS_MARGIN_STDDEV_EST">"c5552"</definedName>
    <definedName name="IQ_GROSS_MARGIN_STDDEV_EST_THOM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 localSheetId="9">"c511"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>"c5317"</definedName>
    <definedName name="IQ_HIGH_TARGET_PRICE_THOM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LDINGS_AFRICA_MIDEAST_PERCENT">"c19235"</definedName>
    <definedName name="IQ_HOLDINGS_AFRICA_MIDEAST_VALUE">"c19234"</definedName>
    <definedName name="IQ_HOLDINGS_ASIA_PERCENT">"c19233"</definedName>
    <definedName name="IQ_HOLDINGS_ASIA_VALUE">"c19232"</definedName>
    <definedName name="IQ_HOLDINGS_CONSUMER_DISCRETIONARY_PERCENT">"c19213"</definedName>
    <definedName name="IQ_HOLDINGS_CONSUMER_DISCRETIONARY_VALUE">"c19212"</definedName>
    <definedName name="IQ_HOLDINGS_CONSUMER_STAPLES_PERCENT">"c19219"</definedName>
    <definedName name="IQ_HOLDINGS_CONSUMER_STAPLES_VALUE">"c19218"</definedName>
    <definedName name="IQ_HOLDINGS_ENERGY_PERCENT">"c19215"</definedName>
    <definedName name="IQ_HOLDINGS_ENERGY_VALUE">"c19214"</definedName>
    <definedName name="IQ_HOLDINGS_EUROPE_PERCENT">"c19229"</definedName>
    <definedName name="IQ_HOLDINGS_EUROPE_VALUE">"c19228"</definedName>
    <definedName name="IQ_HOLDINGS_FINANCIALS_PERCENT">"c19209"</definedName>
    <definedName name="IQ_HOLDINGS_FINANCIALS_VALUE">"c19208"</definedName>
    <definedName name="IQ_HOLDINGS_HEALTHCARE_PERCENT">"c19211"</definedName>
    <definedName name="IQ_HOLDINGS_HEALTHCARE_VALUE">"c19210"</definedName>
    <definedName name="IQ_HOLDINGS_INDUSTRIALS_PERCENT">"c19217"</definedName>
    <definedName name="IQ_HOLDINGS_INDUSTRIALS_VALUE">"c19216"</definedName>
    <definedName name="IQ_HOLDINGS_IT_PERCENT">"c19207"</definedName>
    <definedName name="IQ_HOLDINGS_IT_VALUE">"c19206"</definedName>
    <definedName name="IQ_HOLDINGS_LATIN_CARIBBEAN_PERCENT">"c19231"</definedName>
    <definedName name="IQ_HOLDINGS_LATIN_CARIBBEAN_VALUE">"c19230"</definedName>
    <definedName name="IQ_HOLDINGS_MATERIALS_PERCENT">"c19223"</definedName>
    <definedName name="IQ_HOLDINGS_MATERIALS_VALUE">"c19222"</definedName>
    <definedName name="IQ_HOLDINGS_TELECOMM_PERCENT">"c19221"</definedName>
    <definedName name="IQ_HOLDINGS_TELECOMM_VALUE">"c19220"</definedName>
    <definedName name="IQ_HOLDINGS_US_CANADA_PERCENT">"c19227"</definedName>
    <definedName name="IQ_HOLDINGS_US_CANADA_VALUE">"c19226"</definedName>
    <definedName name="IQ_HOLDINGS_UTILITIES_PERCENT">"c19225"</definedName>
    <definedName name="IQ_HOLDINGS_UTILITIES_VALUE">"c19224"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>"c8422"</definedName>
    <definedName name="IQ_HOUSING_COMPLETIONS_SINGLE_FAM_APR_UNUSED">"c7542"</definedName>
    <definedName name="IQ_HOUSING_COMPLETIONS_SINGLE_FAM_APR_UNUSED_UNUSED_UNUSED">"c7542"</definedName>
    <definedName name="IQ_HOUSING_COMPLETIONS_SINGLE_FAM_FC_UNUSED">"c7762"</definedName>
    <definedName name="IQ_HOUSING_COMPLETIONS_SINGLE_FAM_FC_UNUSED_UNUSED_UNUSED">"c7762"</definedName>
    <definedName name="IQ_HOUSING_COMPLETIONS_SINGLE_FAM_POP_FC_UNUSED">"c7982"</definedName>
    <definedName name="IQ_HOUSING_COMPLETIONS_SINGLE_FAM_POP_FC_UNUSED_UNUSED_UNUSED">"c7982"</definedName>
    <definedName name="IQ_HOUSING_COMPLETIONS_SINGLE_FAM_POP_UNUSED">"c7102"</definedName>
    <definedName name="IQ_HOUSING_COMPLETIONS_SINGLE_FAM_POP_UNUSED_UNUSED_UNUSED">"c7102"</definedName>
    <definedName name="IQ_HOUSING_COMPLETIONS_SINGLE_FAM_UNUSED">"c6882"</definedName>
    <definedName name="IQ_HOUSING_COMPLETIONS_SINGLE_FAM_UNUSED_UNUSED_UNUSED">"c6882"</definedName>
    <definedName name="IQ_HOUSING_COMPLETIONS_SINGLE_FAM_YOY_FC_UNUSED">"c8202"</definedName>
    <definedName name="IQ_HOUSING_COMPLETIONS_SINGLE_FAM_YOY_FC_UNUSED_UNUSED_UNUSED">"c8202"</definedName>
    <definedName name="IQ_HOUSING_COMPLETIONS_SINGLE_FAM_YOY_UNUSED">"c7322"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FS_AMORT_COST_FFIEC">"c20502"</definedName>
    <definedName name="IQ_HYBRID_STRUCTURED_PRODUCTS_AFS_FAIR_VAL_FFIEC">"c20467"</definedName>
    <definedName name="IQ_HYBRID_STRUCTURED_PRODUCTS_AVAIL_SALE_FFIEC">"c15265"</definedName>
    <definedName name="IQ_HYBRID_STRUCTURED_PRODUCTS_FFIEC">"c15262"</definedName>
    <definedName name="IQ_HYBRID_STRUCTURED_PRODUCTS_HTM_AMORT_COST_FFIEC">"c20450"</definedName>
    <definedName name="IQ_HYBRID_STRUCTURED_PRODUCTS_HTM_FAIR_VAL_FFIEC">"c20485"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>"c8523"</definedName>
    <definedName name="IQ_IMPORTS_GOODS_REAL_SAAR_APR_UNUSED">"c7643"</definedName>
    <definedName name="IQ_IMPORTS_GOODS_REAL_SAAR_APR_UNUSED_UNUSED_UNUSED">"c7643"</definedName>
    <definedName name="IQ_IMPORTS_GOODS_REAL_SAAR_FC_UNUSED">"c7863"</definedName>
    <definedName name="IQ_IMPORTS_GOODS_REAL_SAAR_FC_UNUSED_UNUSED_UNUSED">"c7863"</definedName>
    <definedName name="IQ_IMPORTS_GOODS_REAL_SAAR_POP_FC_UNUSED">"c8083"</definedName>
    <definedName name="IQ_IMPORTS_GOODS_REAL_SAAR_POP_FC_UNUSED_UNUSED_UNUSED">"c8083"</definedName>
    <definedName name="IQ_IMPORTS_GOODS_REAL_SAAR_POP_UNUSED">"c7203"</definedName>
    <definedName name="IQ_IMPORTS_GOODS_REAL_SAAR_POP_UNUSED_UNUSED_UNUSED">"c7203"</definedName>
    <definedName name="IQ_IMPORTS_GOODS_REAL_SAAR_UNUSED">"c6983"</definedName>
    <definedName name="IQ_IMPORTS_GOODS_REAL_SAAR_UNUSED_UNUSED_UNUSED">"c6983"</definedName>
    <definedName name="IQ_IMPORTS_GOODS_REAL_SAAR_YOY_FC_UNUSED">"c8303"</definedName>
    <definedName name="IQ_IMPORTS_GOODS_REAL_SAAR_YOY_FC_UNUSED_UNUSED_UNUSED">"c8303"</definedName>
    <definedName name="IQ_IMPORTS_GOODS_REAL_SAAR_YOY_UNUSED">"c7423"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>"c8429"</definedName>
    <definedName name="IQ_IMPORTS_GOODS_SERVICES_APR_UNUSED">"c7549"</definedName>
    <definedName name="IQ_IMPORTS_GOODS_SERVICES_APR_UNUSED_UNUSED_UNUSED">"c7549"</definedName>
    <definedName name="IQ_IMPORTS_GOODS_SERVICES_FC_UNUSED">"c7769"</definedName>
    <definedName name="IQ_IMPORTS_GOODS_SERVICES_FC_UNUSED_UNUSED_UNUSED">"c7769"</definedName>
    <definedName name="IQ_IMPORTS_GOODS_SERVICES_POP_FC_UNUSED">"c7989"</definedName>
    <definedName name="IQ_IMPORTS_GOODS_SERVICES_POP_FC_UNUSED_UNUSED_UNUSED">"c7989"</definedName>
    <definedName name="IQ_IMPORTS_GOODS_SERVICES_POP_UNUSED">"c7109"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>"c8524"</definedName>
    <definedName name="IQ_IMPORTS_GOODS_SERVICES_REAL_SAAR_APR_UNUSED">"c7644"</definedName>
    <definedName name="IQ_IMPORTS_GOODS_SERVICES_REAL_SAAR_APR_UNUSED_UNUSED_UNUSED">"c7644"</definedName>
    <definedName name="IQ_IMPORTS_GOODS_SERVICES_REAL_SAAR_FC_UNUSED">"c7864"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>"c8084"</definedName>
    <definedName name="IQ_IMPORTS_GOODS_SERVICES_REAL_SAAR_POP_UNUSED">"c7204"</definedName>
    <definedName name="IQ_IMPORTS_GOODS_SERVICES_REAL_SAAR_POP_UNUSED_UNUSED_UNUSED">"c7204"</definedName>
    <definedName name="IQ_IMPORTS_GOODS_SERVICES_REAL_SAAR_UNUSED">"c6984"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>"c8304"</definedName>
    <definedName name="IQ_IMPORTS_GOODS_SERVICES_REAL_SAAR_YOY_UNUSED">"c7424"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>"c8209"</definedName>
    <definedName name="IQ_IMPORTS_GOODS_SERVICES_YOY_UNUSED">"c7329"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 localSheetId="9">"c789"</definedName>
    <definedName name="IQ_INC_AVAIL_EXCL">"c1395"</definedName>
    <definedName name="IQ_INC_AVAIL_INCL" localSheetId="9">"c791"</definedName>
    <definedName name="IQ_INC_AVAIL_INCL">"c1396"</definedName>
    <definedName name="IQ_INC_BEFORE_TAX" localSheetId="9">"c386"</definedName>
    <definedName name="IQ_INC_BEFORE_TAX">"c1375"</definedName>
    <definedName name="IQ_INC_DOM_LOANS_FFIEC">"c12975"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CHECKS_FFIEC">"c13040"</definedName>
    <definedName name="IQ_INCOME_EARNED_FDIC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>"c19252"</definedName>
    <definedName name="IQ_INDEX_SHARES">"c19193"</definedName>
    <definedName name="IQ_INDEX_TYPE">"c15223"</definedName>
    <definedName name="IQ_INDEXCONSTITUENT_CLOSEPRICE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>"c6599"</definedName>
    <definedName name="IQ_INDIVIDUALS_GROSS_LOANS_FFIEC">"c13411"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CIQID">"c19101"</definedName>
    <definedName name="IQ_INSIDER_DERIVATIVES">"c19102"</definedName>
    <definedName name="IQ_INSIDER_LOANS_FDIC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>"c6723"</definedName>
    <definedName name="IQ_INSUR_RECEIV">"c1600"</definedName>
    <definedName name="IQ_INSURANCE_COMMISSION_FEES_FDIC">"c6670"</definedName>
    <definedName name="IQ_INSURANCE_REINSURANCE_UNDERWRITING_INCOME_FFIEC">"c13008"</definedName>
    <definedName name="IQ_INSURANCE_REV_OPERATING_INC_FFIEC">"c13387"</definedName>
    <definedName name="IQ_INSURANCE_UNDERWRITING_INCOME_FDIC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>"c6564"</definedName>
    <definedName name="IQ_INT_EXP_AVG_ASSETS_FFIEC">"c13357"</definedName>
    <definedName name="IQ_INT_EXP_BR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EXPENSE_AVG_ASSET">"c15705"</definedName>
    <definedName name="IQ_INT_FED_FUNDS_FDIC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>"c6565"</definedName>
    <definedName name="IQ_INT_INC_AVG_ASSETS_FFIEC">"c13356"</definedName>
    <definedName name="IQ_INT_INC_BR">"c593"</definedName>
    <definedName name="IQ_INT_INC_DEPOSITORY_INST_FDIC">"c6558"</definedName>
    <definedName name="IQ_INT_INC_DOM_LOANS_FDIC">"c6555"</definedName>
    <definedName name="IQ_INT_INC_DUE_DEPOSITORY_INSTITUTIONS_FFIEC">"c12981"</definedName>
    <definedName name="IQ_INT_INC_EARNING_ASSETS_FFIEC">"c13375"</definedName>
    <definedName name="IQ_INT_INC_FED_FUNDS_FDIC">"c6561"</definedName>
    <definedName name="IQ_INT_INC_FED_FUNDS_SOLD_FFIEC">"c12987"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GIBLES_NET" localSheetId="9">"c907"</definedName>
    <definedName name="IQ_INTANGIBLES_NET">"c1407"</definedName>
    <definedName name="IQ_INTERBANK_RATIO">"c19134"</definedName>
    <definedName name="IQ_INTEREST_ACCRUED_ON_DEPOSITS_DOM_FFIEC">"c15277"</definedName>
    <definedName name="IQ_INTEREST_BEARING_BALANCES_FDIC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 localSheetId="9">"c618"</definedName>
    <definedName name="IQ_INTEREST_EXP_NON">"c1383"</definedName>
    <definedName name="IQ_INTEREST_EXP_SUPPL">"c1460"</definedName>
    <definedName name="IQ_INTEREST_INC" localSheetId="9">"c769"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 localSheetId="9">"c619"</definedName>
    <definedName name="IQ_INTEREST_INC_NON">"c1384"</definedName>
    <definedName name="IQ_INTEREST_INVEST_INC">"c619"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>"c6512"</definedName>
    <definedName name="IQ_INTEREST_RATE_EXPOSURES_FDIC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BREAKUP_ASSET_MBS">"c17796"</definedName>
    <definedName name="IQ_INVEST_BREAKUP_COMMON">"c17687"</definedName>
    <definedName name="IQ_INVEST_BREAKUP_CORP_DEBT">"c17684"</definedName>
    <definedName name="IQ_INVEST_BREAKUP_CORP_EQUITY">"c17689"</definedName>
    <definedName name="IQ_INVEST_BREAKUP_NON_US_GOVT">"c17794"</definedName>
    <definedName name="IQ_INVEST_BREAKUP_NOT_CLASSIFIED">"c17690"</definedName>
    <definedName name="IQ_INVEST_BREAKUP_OTHER_FIXED">"c17685"</definedName>
    <definedName name="IQ_INVEST_BREAKUP_PREFERRED">"c17688"</definedName>
    <definedName name="IQ_INVEST_BREAKUP_PUBLIC_UTIL_DEBT">"c17683"</definedName>
    <definedName name="IQ_INVEST_BREAKUP_STATE_MUNI">"c17795"</definedName>
    <definedName name="IQ_INVEST_BREAKUP_TOTAL_FIXED">"c17686"</definedName>
    <definedName name="IQ_INVEST_BREAKUP_TOTAL_INVEST">"c17691"</definedName>
    <definedName name="IQ_INVEST_BREAKUP_US_GOVT">"c17793"</definedName>
    <definedName name="IQ_INVEST_CREDIT_QUAL_AMORT_TYPE_1">"c17785"</definedName>
    <definedName name="IQ_INVEST_CREDIT_QUAL_AMORT_TYPE_1_PCT">"c17844"</definedName>
    <definedName name="IQ_INVEST_CREDIT_QUAL_AMORT_TYPE_2">"c17786"</definedName>
    <definedName name="IQ_INVEST_CREDIT_QUAL_AMORT_TYPE_2_PCT">"c17845"</definedName>
    <definedName name="IQ_INVEST_CREDIT_QUAL_AMORT_TYPE_3">"c17787"</definedName>
    <definedName name="IQ_INVEST_CREDIT_QUAL_AMORT_TYPE_3_PCT">"c17846"</definedName>
    <definedName name="IQ_INVEST_CREDIT_QUAL_AMORT_TYPE_4">"c17788"</definedName>
    <definedName name="IQ_INVEST_CREDIT_QUAL_AMORT_TYPE_4_PCT">"c17847"</definedName>
    <definedName name="IQ_INVEST_CREDIT_QUAL_AMORT_TYPE_5">"c17789"</definedName>
    <definedName name="IQ_INVEST_CREDIT_QUAL_AMORT_TYPE_5_PCT">"c17848"</definedName>
    <definedName name="IQ_INVEST_CREDIT_QUAL_AMORT_TYPE_6">"c17790"</definedName>
    <definedName name="IQ_INVEST_CREDIT_QUAL_AMORT_TYPE_6_PCT">"c17849"</definedName>
    <definedName name="IQ_INVEST_CREDIT_QUAL_AMORT_TYPE_OTHER">"c17791"</definedName>
    <definedName name="IQ_INVEST_CREDIT_QUAL_AMORT_TYPE_OTHER_PCT">"c17850"</definedName>
    <definedName name="IQ_INVEST_CREDIT_QUAL_AMORT_TYPE_TOTAL_FIXED">"c17792"</definedName>
    <definedName name="IQ_INVEST_CREDIT_QUAL_CV_TYPE_1">"c17769"</definedName>
    <definedName name="IQ_INVEST_CREDIT_QUAL_CV_TYPE_1_PCT">"c17830"</definedName>
    <definedName name="IQ_INVEST_CREDIT_QUAL_CV_TYPE_2">"c17770"</definedName>
    <definedName name="IQ_INVEST_CREDIT_QUAL_CV_TYPE_2_PCT">"c17831"</definedName>
    <definedName name="IQ_INVEST_CREDIT_QUAL_CV_TYPE_3">"c17771"</definedName>
    <definedName name="IQ_INVEST_CREDIT_QUAL_CV_TYPE_3_PCT">"c17832"</definedName>
    <definedName name="IQ_INVEST_CREDIT_QUAL_CV_TYPE_4">"c17772"</definedName>
    <definedName name="IQ_INVEST_CREDIT_QUAL_CV_TYPE_4_PCT">"c17833"</definedName>
    <definedName name="IQ_INVEST_CREDIT_QUAL_CV_TYPE_5">"c17773"</definedName>
    <definedName name="IQ_INVEST_CREDIT_QUAL_CV_TYPE_5_PCT">"c17834"</definedName>
    <definedName name="IQ_INVEST_CREDIT_QUAL_CV_TYPE_6">"c17774"</definedName>
    <definedName name="IQ_INVEST_CREDIT_QUAL_CV_TYPE_6_PCT">"c17835"</definedName>
    <definedName name="IQ_INVEST_CREDIT_QUAL_CV_TYPE_OTHER">"c17775"</definedName>
    <definedName name="IQ_INVEST_CREDIT_QUAL_CV_TYPE_OTHER_PCT">"c17836"</definedName>
    <definedName name="IQ_INVEST_CREDIT_QUAL_CV_TYPE_TOTAL_FIXED">"c17776"</definedName>
    <definedName name="IQ_INVEST_CREDIT_QUAL_FV_TYPE_1">"c17777"</definedName>
    <definedName name="IQ_INVEST_CREDIT_QUAL_FV_TYPE_1_PCT">"c17837"</definedName>
    <definedName name="IQ_INVEST_CREDIT_QUAL_FV_TYPE_2">"c17778"</definedName>
    <definedName name="IQ_INVEST_CREDIT_QUAL_FV_TYPE_2_PCT">"c17838"</definedName>
    <definedName name="IQ_INVEST_CREDIT_QUAL_FV_TYPE_3">"c17779"</definedName>
    <definedName name="IQ_INVEST_CREDIT_QUAL_FV_TYPE_3_PCT">"c17839"</definedName>
    <definedName name="IQ_INVEST_CREDIT_QUAL_FV_TYPE_4">"c17780"</definedName>
    <definedName name="IQ_INVEST_CREDIT_QUAL_FV_TYPE_4_PCT">"c17840"</definedName>
    <definedName name="IQ_INVEST_CREDIT_QUAL_FV_TYPE_5">"c17781"</definedName>
    <definedName name="IQ_INVEST_CREDIT_QUAL_FV_TYPE_5_PCT">"c17841"</definedName>
    <definedName name="IQ_INVEST_CREDIT_QUAL_FV_TYPE_6">"c17782"</definedName>
    <definedName name="IQ_INVEST_CREDIT_QUAL_FV_TYPE_6_PCT">"c17842"</definedName>
    <definedName name="IQ_INVEST_CREDIT_QUAL_FV_TYPE_OTHER">"c17783"</definedName>
    <definedName name="IQ_INVEST_CREDIT_QUAL_FV_TYPE_OTHER_PCT">"c17843"</definedName>
    <definedName name="IQ_INVEST_CREDIT_QUAL_FV_TYPE_TOTAL_FIXED">"c17784"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DETAIL_AVAIL_SALE">"c17692"</definedName>
    <definedName name="IQ_INVEST_DETAIL_AVAIL_SALE_AMORT">"c17810"</definedName>
    <definedName name="IQ_INVEST_DETAIL_HELD_MATURITY">"c17807"</definedName>
    <definedName name="IQ_INVEST_DETAIL_OTHER">"c17809"</definedName>
    <definedName name="IQ_INVEST_DETAIL_TRADING">"c17808"</definedName>
    <definedName name="IQ_INVEST_DETAIL_TRADING_AMORT">"c17811"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AT_AMORT_1_5_YR">"c17764"</definedName>
    <definedName name="IQ_INVEST_MAT_AMORT_1_5_YR_PCT">"c17825"</definedName>
    <definedName name="IQ_INVEST_MAT_AMORT_1_YR">"c17763"</definedName>
    <definedName name="IQ_INVEST_MAT_AMORT_1_YR_PCT">"c17824"</definedName>
    <definedName name="IQ_INVEST_MAT_AMORT_5_10_YR">"c17765"</definedName>
    <definedName name="IQ_INVEST_MAT_AMORT_5_10_YR_PCT">"c17826"</definedName>
    <definedName name="IQ_INVEST_MAT_AMORT_AFTER_10_YR">"c17766"</definedName>
    <definedName name="IQ_INVEST_MAT_AMORT_AFTER_10_YR_PCT">"c17827"</definedName>
    <definedName name="IQ_INVEST_MAT_AMORT_ASSET_MBS">"c17767"</definedName>
    <definedName name="IQ_INVEST_MAT_AMORT_ASSET_MBS_PCT">"c17828"</definedName>
    <definedName name="IQ_INVEST_MAT_AMORT_OTHER_FIXED">"c17768"</definedName>
    <definedName name="IQ_INVEST_MAT_AMORT_OTHER_FIXED_PCT">"c17829"</definedName>
    <definedName name="IQ_INVEST_MAT_CV_1_5_YR">"c17752"</definedName>
    <definedName name="IQ_INVEST_MAT_CV_1_5_YR_PCT">"c17813"</definedName>
    <definedName name="IQ_INVEST_MAT_CV_1_YR">"c17751"</definedName>
    <definedName name="IQ_INVEST_MAT_CV_1_YR_PCT">"c17812"</definedName>
    <definedName name="IQ_INVEST_MAT_CV_5_10_YR">"c17753"</definedName>
    <definedName name="IQ_INVEST_MAT_CV_5_10_YR_PCT">"c17814"</definedName>
    <definedName name="IQ_INVEST_MAT_CV_AFTER_10_YR">"c17754"</definedName>
    <definedName name="IQ_INVEST_MAT_CV_AFTER_10_YR_PCT">"c17815"</definedName>
    <definedName name="IQ_INVEST_MAT_CV_ASSET_MBS">"c17755"</definedName>
    <definedName name="IQ_INVEST_MAT_CV_ASSET_MBS_PCT">"c17816"</definedName>
    <definedName name="IQ_INVEST_MAT_CV_OTHER_FIXED">"c17756"</definedName>
    <definedName name="IQ_INVEST_MAT_CV_OTHER_FIXED_PCT">"c17817"</definedName>
    <definedName name="IQ_INVEST_MAT_FV_1_5_YR">"c17758"</definedName>
    <definedName name="IQ_INVEST_MAT_FV_1_5_YR_PCT">"c17819"</definedName>
    <definedName name="IQ_INVEST_MAT_FV_1_YR">"c17757"</definedName>
    <definedName name="IQ_INVEST_MAT_FV_1_YR_PCT">"c17818"</definedName>
    <definedName name="IQ_INVEST_MAT_FV_5_10_YR">"c17759"</definedName>
    <definedName name="IQ_INVEST_MAT_FV_5_10_YR_PCT">"c17820"</definedName>
    <definedName name="IQ_INVEST_MAT_FV_AFTER_10_YR">"c17760"</definedName>
    <definedName name="IQ_INVEST_MAT_FV_AFTER_10_YR_PCT">"c17821"</definedName>
    <definedName name="IQ_INVEST_MAT_FV_ASSET_MBS">"c17761"</definedName>
    <definedName name="IQ_INVEST_MAT_FV_ASSET_MBS_PCT">"c17822"</definedName>
    <definedName name="IQ_INVEST_MAT_FV_OTHER_FIXED">"c17762"</definedName>
    <definedName name="IQ_INVEST_MAT_FV_OTHER_FIXED_PCT">"c17823"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ADVISOR">"c19236"</definedName>
    <definedName name="IQ_INVESTMENT_ADVISOR_ID">"c19237"</definedName>
    <definedName name="IQ_INVESTMENT_ADVISOR_PRIMARY">"c19239"</definedName>
    <definedName name="IQ_INVESTMENT_ADVISOR_PRIMARY_ID">"c19240"</definedName>
    <definedName name="IQ_INVESTMENT_ADVISOR_REL">"c19238"</definedName>
    <definedName name="IQ_INVESTMENT_BANKING_BROKERAGE_FEES_FFIEC">"c13627"</definedName>
    <definedName name="IQ_INVESTMENT_BANKING_FEES_COMMISSIONS_FFIEC">"c13006"</definedName>
    <definedName name="IQ_INVESTMENT_BANKING_OTHER_FEES_FDIC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NVESTORS_ALL">"c20509"</definedName>
    <definedName name="IQ_INVESTORS_ALL_COVER">"c20510"</definedName>
    <definedName name="IQ_INVESTORS_ALL_ID">"C20508"</definedName>
    <definedName name="IQ_INVESTORS_ALL_REL">"c20511"</definedName>
    <definedName name="IQ_INVESTORS_ALL_STAKE">"c20512"</definedName>
    <definedName name="IQ_INVESTORS_CURR">"c20514"</definedName>
    <definedName name="IQ_INVESTORS_CURR_COVER">"c20515"</definedName>
    <definedName name="IQ_INVESTORS_CURR_ID">"c20513"</definedName>
    <definedName name="IQ_INVESTORS_CURR_RECENT_AMOUNT">"c20516"</definedName>
    <definedName name="IQ_INVESTORS_CURR_REL">"c20517"</definedName>
    <definedName name="IQ_INVESTORS_CURR_STAKE">"c20518"</definedName>
    <definedName name="IQ_INVESTORS_CURR_TRANSACTION_DATE">"c20519"</definedName>
    <definedName name="IQ_INVESTORS_CURR_TRANSACTION_ID">"c20520"</definedName>
    <definedName name="IQ_INVESTORS_PENDING">"c20522"</definedName>
    <definedName name="IQ_INVESTORS_PENDING_COVER">"c20523"</definedName>
    <definedName name="IQ_INVESTORS_PENDING_ID">"c20521"</definedName>
    <definedName name="IQ_INVESTORS_PENDING_REL">"c20524"</definedName>
    <definedName name="IQ_INVESTORS_PENDING_STAKE">"c20525"</definedName>
    <definedName name="IQ_INVESTORS_PRIOR">"c20526"</definedName>
    <definedName name="IQ_INVESTORS_PRIOR_ID">"c20527"</definedName>
    <definedName name="IQ_IPRD">"c644"</definedName>
    <definedName name="IQ_IPRD_SUPPLE">"c13813"</definedName>
    <definedName name="IQ_IRA_KEOGH_ACCOUNTS_FDIC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>"c8443"</definedName>
    <definedName name="IQ_ISM_SERVICES_APR_UNUSED">"c7563"</definedName>
    <definedName name="IQ_ISM_SERVICES_APR_UNUSED_UNUSED_UNUSED">"c7563"</definedName>
    <definedName name="IQ_ISM_SERVICES_FC_UNUSED">"c7783"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>"c8003"</definedName>
    <definedName name="IQ_ISM_SERVICES_POP_UNUSED">"c7123"</definedName>
    <definedName name="IQ_ISM_SERVICES_POP_UNUSED_UNUSED_UNUSED">"c7123"</definedName>
    <definedName name="IQ_ISM_SERVICES_UNUSED">"c6903"</definedName>
    <definedName name="IQ_ISM_SERVICES_UNUSED_UNUSED_UNUSED">"c6903"</definedName>
    <definedName name="IQ_ISM_SERVICES_YOY_FC_UNUSED">"c8223"</definedName>
    <definedName name="IQ_ISM_SERVICES_YOY_FC_UNUSED_UNUSED_UNUSED">"c8223"</definedName>
    <definedName name="IQ_ISM_SERVICES_YOY_UNUSED">"c7343"</definedName>
    <definedName name="IQ_ISM_SERVICES_YOY_UNUSED_UNUSED_UNUSED">"c7343"</definedName>
    <definedName name="IQ_ISS_DEBT_NET" localSheetId="9">"c751"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>"1"</definedName>
    <definedName name="IQ_LATEST_MONTHLY_FACTOR">"c8971"</definedName>
    <definedName name="IQ_LATEST_MONTHLY_FACTOR_DATE">"c8972"</definedName>
    <definedName name="IQ_LATEST_TRANSACTION">"c18886"</definedName>
    <definedName name="IQ_LATESTK">1000</definedName>
    <definedName name="IQ_LATESTKFR">"100"</definedName>
    <definedName name="IQ_LATESTQ">500</definedName>
    <definedName name="IQ_LATESTQFR">"50"</definedName>
    <definedName name="IQ_LEAD_UNDERWRITER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>"c6602"</definedName>
    <definedName name="IQ_LEASE_FINANCING_RECEIVABLES_DOM_FFIEC">"c12915"</definedName>
    <definedName name="IQ_LEASE_FINANCING_RECEIVABLES_FDIC">"c6433"</definedName>
    <definedName name="IQ_LEASE_FINANCING_RECEIVABLES_NET_CHARGE_OFFS_FDIC">"c6640"</definedName>
    <definedName name="IQ_LEASE_FINANCING_RECEIVABLES_QUARTERLY_AVG_FFIEC">"c15483"</definedName>
    <definedName name="IQ_LEASE_FINANCING_RECEIVABLES_RECOVERIES_FDIC">"c6621"</definedName>
    <definedName name="IQ_LEASE_FINANCING_RECEIVABLES_TOTAL_LOANS_FOREIGN_FDIC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HOLD_IMPROVEMENT">"c17549"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>"c2123"</definedName>
    <definedName name="IQ_LICENSED_WIRELESS_POPS">"c2123"</definedName>
    <definedName name="IQ_LIFE_EARNED">"c2739"</definedName>
    <definedName name="IQ_LIFE_INSURANCE_ASSETS_FDIC">"c6372"</definedName>
    <definedName name="IQ_LIFE_INSURANCE_ASSETS_FFIEC">"c12847"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>"c6524"</definedName>
    <definedName name="IQ_LOAN_LEASE_RECEIV">"c657"</definedName>
    <definedName name="IQ_LOAN_LOSS" localSheetId="9">"c656"</definedName>
    <definedName name="IQ_LOAN_LOSS">"c1386"</definedName>
    <definedName name="IQ_LOAN_LOSS_ALLOW_FDIC">"c6326"</definedName>
    <definedName name="IQ_LOAN_LOSS_ALLOWANCE_NON_PERF_ASSETS_FFIEC">"c13912"</definedName>
    <definedName name="IQ_LOAN_LOSS_ALLOWANCE_NONCURRENT_LOANS_FDIC">"c6740"</definedName>
    <definedName name="IQ_LOAN_LOSS_PROVISION_FOREIGN_FFIEC">"c15382"</definedName>
    <definedName name="IQ_LOAN_LOSSES_AVERAGE_LOANS_FFIEC">"c13350"</definedName>
    <definedName name="IQ_LOAN_LOSSES_FDIC">"c6580"</definedName>
    <definedName name="IQ_LOAN_SERVICE_REV">"c658"</definedName>
    <definedName name="IQ_LOANS_AGRICULTURAL_PROD_LL_REC_FFIEC">"c12886"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>"c6327"</definedName>
    <definedName name="IQ_LOANS_LEASES_NET_UNEARNED_FDIC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>"c6588"</definedName>
    <definedName name="IQ_LOANS_SECURED_BY_RE_RECOVERIES_FDIC">"c6607"</definedName>
    <definedName name="IQ_LOANS_SECURED_CONSTRUCTION_TRADING_DOM_FFIEC">"c12925"</definedName>
    <definedName name="IQ_LOANS_SECURED_FARMLAND_TRADING_DOM_FFIEC">"c12926"</definedName>
    <definedName name="IQ_LOANS_SECURED_NON_US_FDIC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ANS_US_INST_CHARGE_OFFS_FFIEC">"c13175"</definedName>
    <definedName name="IQ_LOANS_US_INST_RECOV_FFIEC">"c13197"</definedName>
    <definedName name="IQ_LONG_TERM_ASSETS_FDIC">"c6361"</definedName>
    <definedName name="IQ_LONG_TERM_DEBT" localSheetId="9">"c674"</definedName>
    <definedName name="IQ_LONG_TERM_DEBT">"c1387"</definedName>
    <definedName name="IQ_LONG_TERM_DEBT_OVER_TOTAL_CAP" localSheetId="9">"c677"</definedName>
    <definedName name="IQ_LONG_TERM_DEBT_OVER_TOTAL_CAP">"c1388"</definedName>
    <definedName name="IQ_LONG_TERM_GROWTH">"c671"</definedName>
    <definedName name="IQ_LONG_TERM_INV" localSheetId="9">"c697"</definedName>
    <definedName name="IQ_LONG_TERM_INV">"c1389"</definedName>
    <definedName name="IQ_LOSS_ALLOWANCE_LOANS_FDIC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>"c5318"</definedName>
    <definedName name="IQ_LOW_TARGET_PRICE_THOM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DERIVATIVES">"c17743"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GROWTH_DET_EST">"c12060"</definedName>
    <definedName name="IQ_LT_GROWTH_DET_EST_DATE">"c12213"</definedName>
    <definedName name="IQ_LT_GROWTH_DET_EST_DATE_THOM">"c12240"</definedName>
    <definedName name="IQ_LT_GROWTH_DET_EST_INCL">"c12350"</definedName>
    <definedName name="IQ_LT_GROWTH_DET_EST_INCL_THOM">"c12372"</definedName>
    <definedName name="IQ_LT_GROWTH_DET_EST_ORIGIN">"c12725"</definedName>
    <definedName name="IQ_LT_GROWTH_DET_EST_ORIGIN_THOM">"c12610"</definedName>
    <definedName name="IQ_LT_GROWTH_DET_EST_THOM">"c12090"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 localSheetId="9">"c1304"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">"c4458"</definedName>
    <definedName name="IQ_MAINT_CAPEX_ACT_OR_EST_CIQ">"c4987"</definedName>
    <definedName name="IQ_MAINT_CAPEX_ACT_OR_EST_CIQ_COL">"c11634"</definedName>
    <definedName name="IQ_MAINT_CAPEX_EST">"c4457"</definedName>
    <definedName name="IQ_MAINT_CAPEX_GUIDANCE_CIQ">"c4988"</definedName>
    <definedName name="IQ_MAINT_CAPEX_GUIDANCE_CIQ_COL">"c11635"</definedName>
    <definedName name="IQ_MAINT_CAPEX_HIGH_EST">"c4460"</definedName>
    <definedName name="IQ_MAINT_CAPEX_HIGH_GUIDANCE_CIQ">"c4609"</definedName>
    <definedName name="IQ_MAINT_CAPEX_HIGH_GUIDANCE_CIQ_COL">"c11258"</definedName>
    <definedName name="IQ_MAINT_CAPEX_LOW_EST">"c4461"</definedName>
    <definedName name="IQ_MAINT_CAPEX_LOW_GUIDANCE_CIQ">"c4649"</definedName>
    <definedName name="IQ_MAINT_CAPEX_LOW_GUIDANCE_CIQ_COL">"c11298"</definedName>
    <definedName name="IQ_MAINT_CAPEX_MEDIAN_EST">"c4462"</definedName>
    <definedName name="IQ_MAINT_CAPEX_NUM_EST">"c4463"</definedName>
    <definedName name="IQ_MAINT_CAPEX_STDDEV_EST">"c4464"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TERIALS_SUPPLES_INVENTORY_COAL">"c15942"</definedName>
    <definedName name="IQ_MATURITY_DATE">"c2146"</definedName>
    <definedName name="IQ_MATURITY_ONE_YEAR_LESS_FDIC">"c6425"</definedName>
    <definedName name="IQ_MBS_INVEST_SECURITIES_FFIEC">"c13460"</definedName>
    <definedName name="IQ_MBS_OTHER_ISSUED_FNMA_HTM_AMORT_COST_FFIEC">"c20444"</definedName>
    <definedName name="IQ_MBS_OTHER_ISSUED_FNMA_HTM_FAIR_VAL_FFIEC">"c20479"</definedName>
    <definedName name="IQ_MBS_OTHER_ISSUED_FNMA_OTHERS_AFS_AMORT_COST_FFIEC">"c20496"</definedName>
    <definedName name="IQ_MBS_OTHER_ISSUED_FNMA_OTHERS_AFS_FAIR_VAL_FFIEC">"c20461"</definedName>
    <definedName name="IQ_MBS_OTHER_ISSUED_FNMA_OTHERS_AVAIL_SALE_FFIEC">"c12799"</definedName>
    <definedName name="IQ_MBS_OTHER_ISSUED_FNMA_OTHERS_FFIEC">"c12785"</definedName>
    <definedName name="IQ_MBS_PASS_THROUGH_FNMA_AFS_AMORT_COST_FFIEC">"c20494"</definedName>
    <definedName name="IQ_MBS_PASS_THROUGH_FNMA_AFS_FAIR_VAL_FFIEC">"c20459"</definedName>
    <definedName name="IQ_MBS_PASS_THROUGH_FNMA_AVAIL_SALE_FFIEC">"c12797"</definedName>
    <definedName name="IQ_MBS_PASS_THROUGH_FNMA_FFIEC">"c12783"</definedName>
    <definedName name="IQ_MBS_PASS_THROUGH_FNMA_HTM_AMORT_COST_FFIEC">"c20442"</definedName>
    <definedName name="IQ_MBS_PASS_THROUGH_FNMA_HTM_FAIR_VAL_FFIEC">"c20477"</definedName>
    <definedName name="IQ_MBS_PASS_THROUGH_GNMA_AFS_AMORT_COST_FFIEC">"c20493"</definedName>
    <definedName name="IQ_MBS_PASS_THROUGH_GNMA_AFS_FAIR_VAL_FFIEC">"c20458"</definedName>
    <definedName name="IQ_MBS_PASS_THROUGH_GNMA_AVAIL_SALE_FFIEC">"c12796"</definedName>
    <definedName name="IQ_MBS_PASS_THROUGH_GNMA_FFIEC">"c12782"</definedName>
    <definedName name="IQ_MBS_PASS_THROUGH_GNMA_HTM_AMORT_COST_FFIEC">"c20441"</definedName>
    <definedName name="IQ_MBS_PASS_THROUGH_GNMA_HTM_FAIR_VAL_FFIEC">"c20476"</definedName>
    <definedName name="IQ_MBS_PASS_THROUGH_ISSUED_FNMA_GNMA_TRADING_DOM_FFIEC">"c12921"</definedName>
    <definedName name="IQ_MBS_PASS_THROUGH_OTHER_AFS_AMORT_COST_FFIEC">"c20495"</definedName>
    <definedName name="IQ_MBS_PASS_THROUGH_OTHER_AFS_FAIR_VAL_FFIEC">"c20460"</definedName>
    <definedName name="IQ_MBS_PASS_THROUGH_OTHER_AVAIL_SALE_FFIEC">"c12798"</definedName>
    <definedName name="IQ_MBS_PASS_THROUGH_OTHER_FFIEC">"c12784"</definedName>
    <definedName name="IQ_MBS_PASS_THROUGH_OTHER_HTM_AMORT_COST_FFIEC">"c20443"</definedName>
    <definedName name="IQ_MBS_PASS_THROUGH_OTHER_HTM_FAIR_VAL_FFIEC">"c20478"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>"c8460"</definedName>
    <definedName name="IQ_MEDIAN_NEW_HOME_SALES_APR_UNUSED">"c7580"</definedName>
    <definedName name="IQ_MEDIAN_NEW_HOME_SALES_APR_UNUSED_UNUSED_UNUSED">"c7580"</definedName>
    <definedName name="IQ_MEDIAN_NEW_HOME_SALES_FC_UNUSED">"c7800"</definedName>
    <definedName name="IQ_MEDIAN_NEW_HOME_SALES_FC_UNUSED_UNUSED_UNUSED">"c7800"</definedName>
    <definedName name="IQ_MEDIAN_NEW_HOME_SALES_POP_FC_UNUSED">"c8020"</definedName>
    <definedName name="IQ_MEDIAN_NEW_HOME_SALES_POP_FC_UNUSED_UNUSED_UNUSED">"c8020"</definedName>
    <definedName name="IQ_MEDIAN_NEW_HOME_SALES_POP_UNUSED">"c7140"</definedName>
    <definedName name="IQ_MEDIAN_NEW_HOME_SALES_POP_UNUSED_UNUSED_UNUSED">"c7140"</definedName>
    <definedName name="IQ_MEDIAN_NEW_HOME_SALES_UNUSED">"c6920"</definedName>
    <definedName name="IQ_MEDIAN_NEW_HOME_SALES_UNUSED_UNUSED_UNUSED">"c6920"</definedName>
    <definedName name="IQ_MEDIAN_NEW_HOME_SALES_YOY_FC_UNUSED">"c8240"</definedName>
    <definedName name="IQ_MEDIAN_NEW_HOME_SALES_YOY_FC_UNUSED_UNUSED_UNUSED">"c8240"</definedName>
    <definedName name="IQ_MEDIAN_NEW_HOME_SALES_YOY_UNUSED">"c7360"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DIAN_TARGET_PRICE_REUT">"c5316"</definedName>
    <definedName name="IQ_MEDIAN_TARGET_PRICE_THOM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>"c4048"</definedName>
    <definedName name="IQ_MKTCAP_TOTAL_REV_FWD_THOM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>"c6335"</definedName>
    <definedName name="IQ_MTD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>"c6311"</definedName>
    <definedName name="IQ_MUNICIPAL_INVEST_SECURITIES_FFIEC">"c13459"</definedName>
    <definedName name="IQ_MUTUAL_FUND_ACQUISITIONS_OTHER">"c20425"</definedName>
    <definedName name="IQ_MUTUAL_FUND_APPRECIATION_DEPRECIATION">"c20424"</definedName>
    <definedName name="IQ_MUTUAL_FUND_BOP">"c20420"</definedName>
    <definedName name="IQ_MUTUAL_FUND_EOP">"c20426"</definedName>
    <definedName name="IQ_MUTUAL_FUND_LIST">"c19092"</definedName>
    <definedName name="IQ_MUTUAL_FUND_NET_SALES">"c20423"</definedName>
    <definedName name="IQ_MUTUAL_FUND_REDEMPTIONS">"c20422"</definedName>
    <definedName name="IQ_MUTUAL_FUND_SALES">"c20421"</definedName>
    <definedName name="IQ_NAMES_REVISION_DATE_" localSheetId="3">40035.6581018519</definedName>
    <definedName name="IQ_NAMES_REVISION_DATE_" localSheetId="7">40035.6581018519</definedName>
    <definedName name="IQ_NAMES_REVISION_DATE_">41169.5598032406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TURAL_RESOURCES_COST">"c17550"</definedName>
    <definedName name="IQ_NAV_ACT_OR_EST">"c2225"</definedName>
    <definedName name="IQ_NAV_ACT_OR_EST_THOM">"c5607"</definedName>
    <definedName name="IQ_NAV_DET_EST_CURRENCY_THOM">"c12490"</definedName>
    <definedName name="IQ_NAV_DET_EST_DATE_THOM">"c12241"</definedName>
    <definedName name="IQ_NAV_DET_EST_INCL_THOM">"c12373"</definedName>
    <definedName name="IQ_NAV_DET_EST_ORIGIN_THOM">"c12707"</definedName>
    <definedName name="IQ_NAV_DET_EST_THOM">"c12091"</definedName>
    <definedName name="IQ_NAV_EST">"c1751"</definedName>
    <definedName name="IQ_NAV_EST_THOM">"c5601"</definedName>
    <definedName name="IQ_NAV_HIGH_EST">"c1753"</definedName>
    <definedName name="IQ_NAV_HIGH_EST_THOM">"c5604"</definedName>
    <definedName name="IQ_NAV_LOW_EST">"c1754"</definedName>
    <definedName name="IQ_NAV_LOW_EST_THOM">"c5605"</definedName>
    <definedName name="IQ_NAV_MEDIAN_EST">"c1752"</definedName>
    <definedName name="IQ_NAV_MEDIAN_EST_THOM">"c5602"</definedName>
    <definedName name="IQ_NAV_NUM_EST">"c1755"</definedName>
    <definedName name="IQ_NAV_NUM_EST_THOM">"c5606"</definedName>
    <definedName name="IQ_NAV_RE">"c15996"</definedName>
    <definedName name="IQ_NAV_SHARE_ACT_OR_EST">"c2225"</definedName>
    <definedName name="IQ_NAV_SHARE_DET_EST_ORIGIN">"c12585"</definedName>
    <definedName name="IQ_NAV_SHARE_DET_EST_ORIGIN_THOM">"c12611"</definedName>
    <definedName name="IQ_NAV_SHARE_EST">"c5609"</definedName>
    <definedName name="IQ_NAV_SHARE_EST_NOTE">"c17522"</definedName>
    <definedName name="IQ_NAV_SHARE_EST_NOTE_CIQ">"c17475"</definedName>
    <definedName name="IQ_NAV_SHARE_HIGH_EST">"c5612"</definedName>
    <definedName name="IQ_NAV_SHARE_LOW_EST">"c5613"</definedName>
    <definedName name="IQ_NAV_SHARE_MEDIAN_EST">"c5610"</definedName>
    <definedName name="IQ_NAV_SHARE_NUM_EST">"c5614"</definedName>
    <definedName name="IQ_NAV_SHARE_RE">"c16011"</definedName>
    <definedName name="IQ_NAV_SHARE_STDDEV_EST">"c5611"</definedName>
    <definedName name="IQ_NAV_STDDEV_EST">"c1756"</definedName>
    <definedName name="IQ_NAV_STDDEV_EST_THOM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ARBY_CONTRACT_ID">"c14328"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>"c6641"</definedName>
    <definedName name="IQ_NET_CHARGE_OFFS_LOANS_FDIC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CIQ_COL">"c11717"</definedName>
    <definedName name="IQ_NET_DEBT_ACT_OR_EST_THOM">"c5309"</definedName>
    <definedName name="IQ_NET_DEBT_DET_EST">"c12061"</definedName>
    <definedName name="IQ_NET_DEBT_DET_EST_CURRENCY">"c12468"</definedName>
    <definedName name="IQ_NET_DEBT_DET_EST_CURRENCY_THOM">"c12491"</definedName>
    <definedName name="IQ_NET_DEBT_DET_EST_DATE">"c12214"</definedName>
    <definedName name="IQ_NET_DEBT_DET_EST_DATE_THOM">"c12242"</definedName>
    <definedName name="IQ_NET_DEBT_DET_EST_INCL">"c12351"</definedName>
    <definedName name="IQ_NET_DEBT_DET_EST_INCL_THOM">"c12374"</definedName>
    <definedName name="IQ_NET_DEBT_DET_EST_ORIGIN">"c12586"</definedName>
    <definedName name="IQ_NET_DEBT_DET_EST_ORIGIN_THOM">"c12612"</definedName>
    <definedName name="IQ_NET_DEBT_DET_EST_THOM">"c12092"</definedName>
    <definedName name="IQ_NET_DEBT_EBITDA">"c750"</definedName>
    <definedName name="IQ_NET_DEBT_EBITDA_CAPEX">"c2949"</definedName>
    <definedName name="IQ_NET_DEBT_EST">"c3517"</definedName>
    <definedName name="IQ_NET_DEBT_EST_THOM">"c4027"</definedName>
    <definedName name="IQ_NET_DEBT_GUIDANCE_CIQ">"c5005"</definedName>
    <definedName name="IQ_NET_DEBT_GUIDANCE_CIQ_COL">"c11652"</definedName>
    <definedName name="IQ_NET_DEBT_HIGH_EST">"c3518"</definedName>
    <definedName name="IQ_NET_DEBT_HIGH_EST_THOM">"c4029"</definedName>
    <definedName name="IQ_NET_DEBT_HIGH_GUIDANCE_CIQ">"c4593"</definedName>
    <definedName name="IQ_NET_DEBT_HIGH_GUIDANCE_CIQ_COL">"c11242"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THOM">"c4030"</definedName>
    <definedName name="IQ_NET_DEBT_LOW_GUIDANCE_CIQ">"c4633"</definedName>
    <definedName name="IQ_NET_DEBT_LOW_GUIDANCE_CIQ_COL">"c11282"</definedName>
    <definedName name="IQ_NET_DEBT_MEDIAN_EST">"c3520"</definedName>
    <definedName name="IQ_NET_DEBT_MEDIAN_EST_THOM">"c4028"</definedName>
    <definedName name="IQ_NET_DEBT_NUM_EST">"c3515"</definedName>
    <definedName name="IQ_NET_DEBT_NUM_EST_THOM">"c4031"</definedName>
    <definedName name="IQ_NET_DEBT_STDDEV_EST">"c3516"</definedName>
    <definedName name="IQ_NET_DEBT_STDDEV_EST_THOM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 localSheetId="9">"c781"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 localSheetId="9">"c344"</definedName>
    <definedName name="IQ_NET_INC_BEFORE">"c1368"</definedName>
    <definedName name="IQ_NET_INC_CF" localSheetId="9">"c793"</definedName>
    <definedName name="IQ_NET_INC_CF">"c1397"</definedName>
    <definedName name="IQ_NET_INC_GROWTH_1">"IQ_NET_INC_GROWTH_1"</definedName>
    <definedName name="IQ_NET_INC_GROWTH_2">"IQ_NET_INC_GROWTH_2"</definedName>
    <definedName name="IQ_NET_INC_MARGIN" localSheetId="9">"c794"</definedName>
    <definedName name="IQ_NET_INC_MARGIN">"c1398"</definedName>
    <definedName name="IQ_NET_INCOME_FDIC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 localSheetId="9">"c764"</definedName>
    <definedName name="IQ_NET_INTEREST_INC">"c1392"</definedName>
    <definedName name="IQ_NET_INTEREST_INC_AFTER_LL">"c1604"</definedName>
    <definedName name="IQ_NET_INTEREST_INC_INTERNATIONAL_OPS_FFIEC">"c15375"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LOSSES">"c15873"</definedName>
    <definedName name="IQ_NET_NEW_CLIENT_ASSETS">"c20430"</definedName>
    <definedName name="IQ_NET_NONINTEREST_INC_EXP_INTERNATIONAL_OPS_FFIEC">"c15387"</definedName>
    <definedName name="IQ_NET_OPERATING_INCOME_ASSETS_FDIC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>"c2198"</definedName>
    <definedName name="IQ_NEXT_CALL_PRICE">"c2199"</definedName>
    <definedName name="IQ_NEXT_CONTRACT_ID">"c13928"</definedName>
    <definedName name="IQ_NEXT_DIV_AMOUNT">"c17414"</definedName>
    <definedName name="IQ_NEXT_DIV_PAYMENT_DATE">"c17413"</definedName>
    <definedName name="IQ_NEXT_DIV_PAYMENT_TYPE">"c17415"</definedName>
    <definedName name="IQ_NEXT_DIV_RECORD_DATE">"c17412"</definedName>
    <definedName name="IQ_NEXT_EARNINGS_DATE">"c13592"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XDIV_DATE">"c17411"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CIQ_COL">"c11712"</definedName>
    <definedName name="IQ_NI_ACT_OR_EST_THOM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DET_EST">"c12062"</definedName>
    <definedName name="IQ_NI_DET_EST_CURRENCY">"c12469"</definedName>
    <definedName name="IQ_NI_DET_EST_CURRENCY_THOM">"c12492"</definedName>
    <definedName name="IQ_NI_DET_EST_DATE">"c12215"</definedName>
    <definedName name="IQ_NI_DET_EST_DATE_THOM">"c12243"</definedName>
    <definedName name="IQ_NI_DET_EST_INCL">"c12352"</definedName>
    <definedName name="IQ_NI_DET_EST_INCL_THOM">"c12375"</definedName>
    <definedName name="IQ_NI_DET_EST_ORIGIN">"c12587"</definedName>
    <definedName name="IQ_NI_DET_EST_ORIGIN_THOM">"c12613"</definedName>
    <definedName name="IQ_NI_DET_EST_THOM">"c12093"</definedName>
    <definedName name="IQ_NI_EST">"c1716"</definedName>
    <definedName name="IQ_NI_EST_THOM">"c5126"</definedName>
    <definedName name="IQ_NI_FFIEC">"c13034"</definedName>
    <definedName name="IQ_NI_GAAP_GUIDANCE_CIQ">"c5008"</definedName>
    <definedName name="IQ_NI_GAAP_GUIDANCE_CIQ_COL">"c11655"</definedName>
    <definedName name="IQ_NI_GAAP_HIGH_GUIDANCE_CIQ">"c4589"</definedName>
    <definedName name="IQ_NI_GAAP_HIGH_GUIDANCE_CIQ_COL">"c11238"</definedName>
    <definedName name="IQ_NI_GAAP_LOW_GUIDANCE_CIQ">"c4629"</definedName>
    <definedName name="IQ_NI_GAAP_LOW_GUIDANCE_CIQ_COL">"c11278"</definedName>
    <definedName name="IQ_NI_GUIDANCE_CIQ">"c5007"</definedName>
    <definedName name="IQ_NI_GUIDANCE_CIQ_COL">"c11654"</definedName>
    <definedName name="IQ_NI_GW_DET_EST">"c12063"</definedName>
    <definedName name="IQ_NI_GW_DET_EST_CURRENCY">"c12470"</definedName>
    <definedName name="IQ_NI_GW_DET_EST_DATE">"c12216"</definedName>
    <definedName name="IQ_NI_GW_DET_EST_INCL">"c12353"</definedName>
    <definedName name="IQ_NI_GW_EST">"c1723"</definedName>
    <definedName name="IQ_NI_GW_GUIDANCE_CIQ">"c5009"</definedName>
    <definedName name="IQ_NI_GW_GUIDANCE_CIQ_COL">"c11656"</definedName>
    <definedName name="IQ_NI_GW_HIGH_EST">"c1725"</definedName>
    <definedName name="IQ_NI_GW_HIGH_GUIDANCE_CIQ">"c4590"</definedName>
    <definedName name="IQ_NI_GW_HIGH_GUIDANCE_CIQ_COL">"c11239"</definedName>
    <definedName name="IQ_NI_GW_LOW_EST">"c1726"</definedName>
    <definedName name="IQ_NI_GW_LOW_GUIDANCE_CIQ">"c4630"</definedName>
    <definedName name="IQ_NI_GW_LOW_GUIDANCE_CIQ_COL">"c11279"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HIGH_EST_THOM">"c5128"</definedName>
    <definedName name="IQ_NI_HIGH_GUIDANCE_CIQ">"c4588"</definedName>
    <definedName name="IQ_NI_HIGH_GUIDANCE_CIQ_COL">"c11237"</definedName>
    <definedName name="IQ_NI_LOW_EST">"c1719"</definedName>
    <definedName name="IQ_NI_LOW_EST_THOM">"c5129"</definedName>
    <definedName name="IQ_NI_LOW_GUIDANCE_CIQ">"c4628"</definedName>
    <definedName name="IQ_NI_LOW_GUIDANCE_CIQ_COL">"c11277"</definedName>
    <definedName name="IQ_NI_MARGIN">"c794"</definedName>
    <definedName name="IQ_NI_MEDIAN_EST">"c1717"</definedName>
    <definedName name="IQ_NI_MEDIAN_EST_THOM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THOM">"c5130"</definedName>
    <definedName name="IQ_NI_REPORTED_DET_EST_ORIGIN">"c12588"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ACT_OR_EST_CIQ">"c5012"</definedName>
    <definedName name="IQ_NI_SBC_ACT_OR_EST_CIQ_COL">"c11659"</definedName>
    <definedName name="IQ_NI_SBC_EST">"c4473"</definedName>
    <definedName name="IQ_NI_SBC_GUIDANCE">"c4475"</definedName>
    <definedName name="IQ_NI_SBC_GUIDANCE_CIQ">"c5013"</definedName>
    <definedName name="IQ_NI_SBC_GUIDANCE_CIQ_COL">"c11660"</definedName>
    <definedName name="IQ_NI_SBC_GW_ACT_OR_EST">"c4478"</definedName>
    <definedName name="IQ_NI_SBC_GW_ACT_OR_EST_CIQ">"c5016"</definedName>
    <definedName name="IQ_NI_SBC_GW_ACT_OR_EST_CIQ_COL">"c11663"</definedName>
    <definedName name="IQ_NI_SBC_GW_EST">"c4477"</definedName>
    <definedName name="IQ_NI_SBC_GW_GUIDANCE">"c4479"</definedName>
    <definedName name="IQ_NI_SBC_GW_GUIDANCE_CIQ">"c5017"</definedName>
    <definedName name="IQ_NI_SBC_GW_GUIDANCE_CIQ_COL">"c11664"</definedName>
    <definedName name="IQ_NI_SBC_GW_HIGH_EST">"c4480"</definedName>
    <definedName name="IQ_NI_SBC_GW_HIGH_GUIDANCE">"c4187"</definedName>
    <definedName name="IQ_NI_SBC_GW_HIGH_GUIDANCE_CIQ">"c4599"</definedName>
    <definedName name="IQ_NI_SBC_GW_HIGH_GUIDANCE_CIQ_COL">"c11248"</definedName>
    <definedName name="IQ_NI_SBC_GW_LOW_EST">"c4481"</definedName>
    <definedName name="IQ_NI_SBC_GW_LOW_GUIDANCE">"c4227"</definedName>
    <definedName name="IQ_NI_SBC_GW_LOW_GUIDANCE_CIQ">"c4639"</definedName>
    <definedName name="IQ_NI_SBC_GW_LOW_GUIDANCE_CIQ_COL">"c11288"</definedName>
    <definedName name="IQ_NI_SBC_GW_MEDIAN_EST">"c4482"</definedName>
    <definedName name="IQ_NI_SBC_GW_NUM_EST">"c4483"</definedName>
    <definedName name="IQ_NI_SBC_GW_STDDEV_EST">"c4484"</definedName>
    <definedName name="IQ_NI_SBC_HIGH_EST">"c4486"</definedName>
    <definedName name="IQ_NI_SBC_HIGH_GUIDANCE">"c4186"</definedName>
    <definedName name="IQ_NI_SBC_HIGH_GUIDANCE_CIQ">"c4598"</definedName>
    <definedName name="IQ_NI_SBC_HIGH_GUIDANCE_CIQ_COL">"c11247"</definedName>
    <definedName name="IQ_NI_SBC_LOW_EST">"c4487"</definedName>
    <definedName name="IQ_NI_SBC_LOW_GUIDANCE">"c4226"</definedName>
    <definedName name="IQ_NI_SBC_LOW_GUIDANCE_CIQ">"c4638"</definedName>
    <definedName name="IQ_NI_SBC_LOW_GUIDANCE_CIQ_COL">"c11287"</definedName>
    <definedName name="IQ_NI_SBC_MEDIAN_EST">"c4488"</definedName>
    <definedName name="IQ_NI_SBC_NUM_EST">"c4489"</definedName>
    <definedName name="IQ_NI_SBC_STDDEV_EST">"c4490"</definedName>
    <definedName name="IQ_NI_SFAS">"c795"</definedName>
    <definedName name="IQ_NI_STDDEV_EST">"c1721"</definedName>
    <definedName name="IQ_NI_STDDEV_EST_THOM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 localSheetId="9">"c797"</definedName>
    <definedName name="IQ_NON_CASH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>"c800"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 localSheetId="9">"c801"</definedName>
    <definedName name="IQ_NON_INTEREST_EXP">"c1400"</definedName>
    <definedName name="IQ_NON_INTEREST_INC" localSheetId="9">"c802"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CASH_FFIEC">"c12774"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_FOREIGN_FFIEC">"c15376"</definedName>
    <definedName name="IQ_NONINTEREST_INCOME_EARNING_ASSETS_FDIC">"c6727"</definedName>
    <definedName name="IQ_NONMORTGAGE_SERVICING_FDIC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>"c8468"</definedName>
    <definedName name="IQ_NONRES_FIXED_INVEST_PRIV_APR_UNUSED">"c7588"</definedName>
    <definedName name="IQ_NONRES_FIXED_INVEST_PRIV_APR_UNUSED_UNUSED_UNUSED">"c7588"</definedName>
    <definedName name="IQ_NONRES_FIXED_INVEST_PRIV_FC_UNUSED">"c7808"</definedName>
    <definedName name="IQ_NONRES_FIXED_INVEST_PRIV_FC_UNUSED_UNUSED_UNUSED">"c7808"</definedName>
    <definedName name="IQ_NONRES_FIXED_INVEST_PRIV_POP_FC_UNUSED">"c8028"</definedName>
    <definedName name="IQ_NONRES_FIXED_INVEST_PRIV_POP_FC_UNUSED_UNUSED_UNUSED">"c8028"</definedName>
    <definedName name="IQ_NONRES_FIXED_INVEST_PRIV_POP_UNUSED">"c7148"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>"c8248"</definedName>
    <definedName name="IQ_NONRES_FIXED_INVEST_PRIV_YOY_UNUSED">"c7368"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AL_INC_AFTER">"c1605"</definedName>
    <definedName name="IQ_NORMAL_INC_AVAIL">"c1606"</definedName>
    <definedName name="IQ_NORMAL_INC_BEFORE">"c1607"</definedName>
    <definedName name="IQ_NOTES_PAY" localSheetId="9">"c1176"</definedName>
    <definedName name="IQ_NOTES_PAY">"c1423"</definedName>
    <definedName name="IQ_NOTIONAL_AMOUNT_CREDIT_DERIVATIVES_FDIC">"c6507"</definedName>
    <definedName name="IQ_NOTIONAL_AMT_DERIVATIVES_BENEFICIARY_FFIEC">"c13118"</definedName>
    <definedName name="IQ_NOTIONAL_AMT_DERIVATIVES_GUARANTOR_FFIEC">"c13111"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BER_ADRHOLDERS">"c1970"</definedName>
    <definedName name="IQ_NUMBER_CELL_SITES">"c15762"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NUMBER_TRADES_EXECUTED">"c20428"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ITY_RESERVES_GAS">"c2050"</definedName>
    <definedName name="IQ_OG_EQUITY_RESERVES_NGL">"c2921"</definedName>
    <definedName name="IQ_OG_EQUITY_RESERVES_OIL">"c2038"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_INTEREST">"c13931"</definedName>
    <definedName name="IQ_OPENPRICE">"c848"</definedName>
    <definedName name="IQ_OPER_INC">"c849"</definedName>
    <definedName name="IQ_OPER_INC_ACT_OR_EST">"c2220"</definedName>
    <definedName name="IQ_OPER_INC_ACT_OR_EST_THOM">"c5304"</definedName>
    <definedName name="IQ_OPER_INC_BR">"c850"</definedName>
    <definedName name="IQ_OPER_INC_DET_EST">"c12064"</definedName>
    <definedName name="IQ_OPER_INC_DET_EST_CURRENCY">"c12471"</definedName>
    <definedName name="IQ_OPER_INC_DET_EST_CURRENCY_THOM">"c12494"</definedName>
    <definedName name="IQ_OPER_INC_DET_EST_DATE">"c12217"</definedName>
    <definedName name="IQ_OPER_INC_DET_EST_DATE_THOM">"c12245"</definedName>
    <definedName name="IQ_OPER_INC_DET_EST_INCL">"c12354"</definedName>
    <definedName name="IQ_OPER_INC_DET_EST_INCL_THOM">"c12377"</definedName>
    <definedName name="IQ_OPER_INC_DET_EST_ORIGIN">"c12589"</definedName>
    <definedName name="IQ_OPER_INC_DET_EST_ORIGIN_THOM">"c12615"</definedName>
    <definedName name="IQ_OPER_INC_DET_EST_THOM">"c12095"</definedName>
    <definedName name="IQ_OPER_INC_EST">"c1688"</definedName>
    <definedName name="IQ_OPER_INC_EST_THOM">"c5112"</definedName>
    <definedName name="IQ_OPER_INC_FIN">"c851"</definedName>
    <definedName name="IQ_OPER_INC_HIGH_EST">"c1690"</definedName>
    <definedName name="IQ_OPER_INC_HIGH_EST_THOM">"c5114"</definedName>
    <definedName name="IQ_OPER_INC_INS">"c852"</definedName>
    <definedName name="IQ_OPER_INC_LOW_EST">"c1691"</definedName>
    <definedName name="IQ_OPER_INC_LOW_EST_THOM">"c5115"</definedName>
    <definedName name="IQ_OPER_INC_MARGIN" localSheetId="9">"c362"</definedName>
    <definedName name="IQ_OPER_INC_MARGIN">"c1448"</definedName>
    <definedName name="IQ_OPER_INC_MEDIAN_EST">"c1689"</definedName>
    <definedName name="IQ_OPER_INC_MEDIAN_EST_THOM">"c5113"</definedName>
    <definedName name="IQ_OPER_INC_NUM_EST">"c1692"</definedName>
    <definedName name="IQ_OPER_INC_NUM_EST_THOM">"c5116"</definedName>
    <definedName name="IQ_OPER_INC_RE">"c6240"</definedName>
    <definedName name="IQ_OPER_INC_REIT">"c853"</definedName>
    <definedName name="IQ_OPER_INC_STDDEV_EST">"c1693"</definedName>
    <definedName name="IQ_OPER_INC_STDDEV_EST_THOM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FIEC">"c12831"</definedName>
    <definedName name="IQ_OREO_FOREIGN_FDIC">"c6460"</definedName>
    <definedName name="IQ_OREO_FOREIGN_FFIEC">"c15273"</definedName>
    <definedName name="IQ_OREO_MULTI_FAMILY_RESIDENTIAL_FDIC">"c6455"</definedName>
    <definedName name="IQ_OREO_OTHER_FFIEC">"c12833"</definedName>
    <definedName name="IQ_ORGANIC_GROWTH_RATE">"c20429"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 localSheetId="9">"c868"</definedName>
    <definedName name="IQ_OTHER_CURRENT_ASSETS">"c1403"</definedName>
    <definedName name="IQ_OTHER_CURRENT_LIAB" localSheetId="9">"c877"</definedName>
    <definedName name="IQ_OTHER_CURRENT_LIAB">"c1404"</definedName>
    <definedName name="IQ_OTHER_DEBT">"c2507"</definedName>
    <definedName name="IQ_OTHER_DEBT_PCT">"c2508"</definedName>
    <definedName name="IQ_OTHER_DEBT_SEC_DOM_AFS_AMORT_COST_FFIEC">"c20503"</definedName>
    <definedName name="IQ_OTHER_DEBT_SEC_DOM_AFS_FAIR_VAL_FFIEC">"c20468"</definedName>
    <definedName name="IQ_OTHER_DEBT_SEC_DOM_AVAIL_SALE_FFIEC">"c12803"</definedName>
    <definedName name="IQ_OTHER_DEBT_SEC_FOREIGN_AFS_AMORT_COST_FFIEC">"c20504"</definedName>
    <definedName name="IQ_OTHER_DEBT_SEC_FOREIGN_AFS_FAIR_VAL_FFIEC">"c20469"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DOM_HTM_AMORT_COST_FFIEC">"c20451"</definedName>
    <definedName name="IQ_OTHER_DEBT_SECURITIES_DOM_HTM_FAIR_VAL_FFIEC">"c20486"</definedName>
    <definedName name="IQ_OTHER_DEBT_SECURITIES_FOREIGN_FFIEC">"c12790"</definedName>
    <definedName name="IQ_OTHER_DEBT_SECURITIES_FOREIGN_HTM_AMORT_COST_FFIEC">"c20452"</definedName>
    <definedName name="IQ_OTHER_DEBT_SECURITIES_FOREIGN_HTM_FAIR_VAL_FFIEC">"c20487"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 localSheetId="9">"c916"</definedName>
    <definedName name="IQ_OTHER_INVESTING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>"c6322"</definedName>
    <definedName name="IQ_OTHER_LOANS_LL_REC_DOM_FFIEC">"c12914"</definedName>
    <definedName name="IQ_OTHER_LOANS_NET_CHARGE_OFFS_FDIC">"c6639"</definedName>
    <definedName name="IQ_OTHER_LOANS_NON_ACCRUAL_FFIEC">"c13327"</definedName>
    <definedName name="IQ_OTHER_LOANS_RECOVERIES_FDIC">"c6620"</definedName>
    <definedName name="IQ_OTHER_LOANS_RISK_BASED_FFIEC">"c13435"</definedName>
    <definedName name="IQ_OTHER_LOANS_TOTAL_FDIC">"c6432"</definedName>
    <definedName name="IQ_OTHER_LOANS_TOTAL_LOANS">"c15716"</definedName>
    <definedName name="IQ_OTHER_LOANS_TRADING_DOM_FFIEC">"c12936"</definedName>
    <definedName name="IQ_OTHER_LONG_TERM" localSheetId="9">"c946"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FS_AMORT_COST_FFIEC">"c20498"</definedName>
    <definedName name="IQ_OTHER_MBS_AFS_FAIR_VAL_FFIEC">"c20463"</definedName>
    <definedName name="IQ_OTHER_MBS_AVAIL_SALE_FFIEC">"c12801"</definedName>
    <definedName name="IQ_OTHER_MBS_FFIEC">"c12787"</definedName>
    <definedName name="IQ_OTHER_MBS_HTM_AMORT_COST_FFIEC">"c20446"</definedName>
    <definedName name="IQ_OTHER_MBS_HTM_FAIR_VAL_FFIEC">"c20481"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>"c15931"</definedName>
    <definedName name="IQ_OTHER_NET" localSheetId="9">"c959"</definedName>
    <definedName name="IQ_OTHER_NET">"c1453"</definedName>
    <definedName name="IQ_OTHER_NON_INT_ALLOCATIONS_FFIEC">"c13065"</definedName>
    <definedName name="IQ_OTHER_NON_INT_EXP">"c953"</definedName>
    <definedName name="IQ_OTHER_NON_INT_EXP_FDIC">"c6578"</definedName>
    <definedName name="IQ_OTHER_NON_INT_EXP_FFIEC">"c13027"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 localSheetId="9">"c1010"</definedName>
    <definedName name="IQ_OTHER_REVENUE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ED_FFIEC">"c13248"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 localSheetId="9">"c1022"</definedName>
    <definedName name="IQ_OUTSTANDING_BS_DATE">"c2128"</definedName>
    <definedName name="IQ_OUTSTANDING_FILING_DATE" localSheetId="9">"c1023"</definedName>
    <definedName name="IQ_OUTSTANDING_FILING_DATE">"c2127"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>"c2160"</definedName>
    <definedName name="IQ_PART_TIME">"c1024"</definedName>
    <definedName name="IQ_PARTICIPATION_POOLS_RESIDENTIAL_MORTGAGES_FDIC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ST_DUE_ALLOW_GROSS_LOANS_FFIEC">"c13416"</definedName>
    <definedName name="IQ_PAY_ACCRUED" localSheetId="9">"c8"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>"c4049"</definedName>
    <definedName name="IQ_PE_EXCL_FWD_THOM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>"c4052"</definedName>
    <definedName name="IQ_PEG_FWD_THOM">"c4059"</definedName>
    <definedName name="IQ_PENETRATION_BASIC_CABLE">"c16204"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THOM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THOM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THOM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THOM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THOM">"c5268"</definedName>
    <definedName name="IQ_PERCENT_CHANGE_EST_5YR_GROWTH_RATE_DAY">"c1846"</definedName>
    <definedName name="IQ_PERCENT_CHANGE_EST_5YR_GROWTH_RATE_DAY_CIQ">"c3785"</definedName>
    <definedName name="IQ_PERCENT_CHANGE_EST_5YR_GROWTH_RATE_DAY_THOM">"c5264"</definedName>
    <definedName name="IQ_PERCENT_CHANGE_EST_5YR_GROWTH_RATE_MONTH">"c1848"</definedName>
    <definedName name="IQ_PERCENT_CHANGE_EST_5YR_GROWTH_RATE_MONTH_CIQ">"c3786"</definedName>
    <definedName name="IQ_PERCENT_CHANGE_EST_5YR_GROWTH_RATE_MONTH_THOM">"c5265"</definedName>
    <definedName name="IQ_PERCENT_CHANGE_EST_5YR_GROWTH_RATE_WEEK">"c1847"</definedName>
    <definedName name="IQ_PERCENT_CHANGE_EST_5YR_GROWTH_RATE_WEEK_CIQ">"c3797"</definedName>
    <definedName name="IQ_PERCENT_CHANGE_EST_5YR_GROWTH_RATE_WEEK_THOM">"c5277"</definedName>
    <definedName name="IQ_PERCENT_CHANGE_EST_CFPS_12MONTHS">"c1812"</definedName>
    <definedName name="IQ_PERCENT_CHANGE_EST_CFPS_12MONTHS_THOM">"c5234"</definedName>
    <definedName name="IQ_PERCENT_CHANGE_EST_CFPS_18MONTHS">"c1813"</definedName>
    <definedName name="IQ_PERCENT_CHANGE_EST_CFPS_18MONTHS_THOM">"c5235"</definedName>
    <definedName name="IQ_PERCENT_CHANGE_EST_CFPS_3MONTHS">"c1809"</definedName>
    <definedName name="IQ_PERCENT_CHANGE_EST_CFPS_3MONTHS_THOM">"c5231"</definedName>
    <definedName name="IQ_PERCENT_CHANGE_EST_CFPS_6MONTHS">"c1810"</definedName>
    <definedName name="IQ_PERCENT_CHANGE_EST_CFPS_6MONTHS_THOM">"c5232"</definedName>
    <definedName name="IQ_PERCENT_CHANGE_EST_CFPS_9MONTHS">"c1811"</definedName>
    <definedName name="IQ_PERCENT_CHANGE_EST_CFPS_9MONTHS_THOM">"c5233"</definedName>
    <definedName name="IQ_PERCENT_CHANGE_EST_CFPS_DAY">"c1806"</definedName>
    <definedName name="IQ_PERCENT_CHANGE_EST_CFPS_DAY_THOM">"c5229"</definedName>
    <definedName name="IQ_PERCENT_CHANGE_EST_CFPS_MONTH">"c1808"</definedName>
    <definedName name="IQ_PERCENT_CHANGE_EST_CFPS_MONTH_THOM">"c5230"</definedName>
    <definedName name="IQ_PERCENT_CHANGE_EST_CFPS_WEEK">"c1807"</definedName>
    <definedName name="IQ_PERCENT_CHANGE_EST_CFPS_WEEK_THOM">"c5272"</definedName>
    <definedName name="IQ_PERCENT_CHANGE_EST_DPS_12MONTHS">"c1820"</definedName>
    <definedName name="IQ_PERCENT_CHANGE_EST_DPS_12MONTHS_THOM">"c5241"</definedName>
    <definedName name="IQ_PERCENT_CHANGE_EST_DPS_18MONTHS">"c1821"</definedName>
    <definedName name="IQ_PERCENT_CHANGE_EST_DPS_18MONTHS_THOM">"c5242"</definedName>
    <definedName name="IQ_PERCENT_CHANGE_EST_DPS_3MONTHS">"c1817"</definedName>
    <definedName name="IQ_PERCENT_CHANGE_EST_DPS_3MONTHS_THOM">"c5238"</definedName>
    <definedName name="IQ_PERCENT_CHANGE_EST_DPS_6MONTHS">"c1818"</definedName>
    <definedName name="IQ_PERCENT_CHANGE_EST_DPS_6MONTHS_THOM">"c5239"</definedName>
    <definedName name="IQ_PERCENT_CHANGE_EST_DPS_9MONTHS">"c1819"</definedName>
    <definedName name="IQ_PERCENT_CHANGE_EST_DPS_9MONTHS_THOM">"c5240"</definedName>
    <definedName name="IQ_PERCENT_CHANGE_EST_DPS_DAY">"c1814"</definedName>
    <definedName name="IQ_PERCENT_CHANGE_EST_DPS_DAY_THOM">"c5236"</definedName>
    <definedName name="IQ_PERCENT_CHANGE_EST_DPS_MONTH">"c1816"</definedName>
    <definedName name="IQ_PERCENT_CHANGE_EST_DPS_MONTH_THOM">"c5237"</definedName>
    <definedName name="IQ_PERCENT_CHANGE_EST_DPS_WEEK">"c1815"</definedName>
    <definedName name="IQ_PERCENT_CHANGE_EST_DPS_WEEK_THOM">"c5273"</definedName>
    <definedName name="IQ_PERCENT_CHANGE_EST_EBITDA_12MONTHS">"c1804"</definedName>
    <definedName name="IQ_PERCENT_CHANGE_EST_EBITDA_12MONTHS_CIQ">"c3748"</definedName>
    <definedName name="IQ_PERCENT_CHANGE_EST_EBITDA_12MONTHS_THOM">"c5227"</definedName>
    <definedName name="IQ_PERCENT_CHANGE_EST_EBITDA_18MONTHS">"c1805"</definedName>
    <definedName name="IQ_PERCENT_CHANGE_EST_EBITDA_18MONTHS_CIQ">"c3749"</definedName>
    <definedName name="IQ_PERCENT_CHANGE_EST_EBITDA_18MONTHS_THOM">"c5228"</definedName>
    <definedName name="IQ_PERCENT_CHANGE_EST_EBITDA_3MONTHS">"c1801"</definedName>
    <definedName name="IQ_PERCENT_CHANGE_EST_EBITDA_3MONTHS_CIQ">"c3745"</definedName>
    <definedName name="IQ_PERCENT_CHANGE_EST_EBITDA_3MONTHS_THOM">"c5224"</definedName>
    <definedName name="IQ_PERCENT_CHANGE_EST_EBITDA_6MONTHS">"c1802"</definedName>
    <definedName name="IQ_PERCENT_CHANGE_EST_EBITDA_6MONTHS_CIQ">"c3746"</definedName>
    <definedName name="IQ_PERCENT_CHANGE_EST_EBITDA_6MONTHS_THOM">"c5225"</definedName>
    <definedName name="IQ_PERCENT_CHANGE_EST_EBITDA_9MONTHS">"c1803"</definedName>
    <definedName name="IQ_PERCENT_CHANGE_EST_EBITDA_9MONTHS_CIQ">"c3747"</definedName>
    <definedName name="IQ_PERCENT_CHANGE_EST_EBITDA_9MONTHS_THOM">"c5226"</definedName>
    <definedName name="IQ_PERCENT_CHANGE_EST_EBITDA_DAY">"c1798"</definedName>
    <definedName name="IQ_PERCENT_CHANGE_EST_EBITDA_DAY_CIQ">"c3743"</definedName>
    <definedName name="IQ_PERCENT_CHANGE_EST_EBITDA_DAY_THOM">"c5222"</definedName>
    <definedName name="IQ_PERCENT_CHANGE_EST_EBITDA_MONTH">"c1800"</definedName>
    <definedName name="IQ_PERCENT_CHANGE_EST_EBITDA_MONTH_CIQ">"c3744"</definedName>
    <definedName name="IQ_PERCENT_CHANGE_EST_EBITDA_MONTH_THOM">"c5223"</definedName>
    <definedName name="IQ_PERCENT_CHANGE_EST_EBITDA_WEEK">"c1799"</definedName>
    <definedName name="IQ_PERCENT_CHANGE_EST_EBITDA_WEEK_CIQ">"c3792"</definedName>
    <definedName name="IQ_PERCENT_CHANGE_EST_EBITDA_WEEK_THOM">"c5271"</definedName>
    <definedName name="IQ_PERCENT_CHANGE_EST_EPS_12MONTHS">"c1788"</definedName>
    <definedName name="IQ_PERCENT_CHANGE_EST_EPS_12MONTHS_CIQ">"c3733"</definedName>
    <definedName name="IQ_PERCENT_CHANGE_EST_EPS_12MONTHS_THOM">"c5212"</definedName>
    <definedName name="IQ_PERCENT_CHANGE_EST_EPS_18MONTHS">"c1789"</definedName>
    <definedName name="IQ_PERCENT_CHANGE_EST_EPS_18MONTHS_CIQ">"c3734"</definedName>
    <definedName name="IQ_PERCENT_CHANGE_EST_EPS_18MONTHS_THOM">"c5213"</definedName>
    <definedName name="IQ_PERCENT_CHANGE_EST_EPS_3MONTHS">"c1785"</definedName>
    <definedName name="IQ_PERCENT_CHANGE_EST_EPS_3MONTHS_CIQ">"c3730"</definedName>
    <definedName name="IQ_PERCENT_CHANGE_EST_EPS_3MONTHS_THOM">"c5209"</definedName>
    <definedName name="IQ_PERCENT_CHANGE_EST_EPS_6MONTHS">"c1786"</definedName>
    <definedName name="IQ_PERCENT_CHANGE_EST_EPS_6MONTHS_CIQ">"c3731"</definedName>
    <definedName name="IQ_PERCENT_CHANGE_EST_EPS_6MONTHS_THOM">"c5210"</definedName>
    <definedName name="IQ_PERCENT_CHANGE_EST_EPS_9MONTHS">"c1787"</definedName>
    <definedName name="IQ_PERCENT_CHANGE_EST_EPS_9MONTHS_CIQ">"c3732"</definedName>
    <definedName name="IQ_PERCENT_CHANGE_EST_EPS_9MONTHS_THOM">"c5211"</definedName>
    <definedName name="IQ_PERCENT_CHANGE_EST_EPS_DAY">"c1782"</definedName>
    <definedName name="IQ_PERCENT_CHANGE_EST_EPS_DAY_CIQ">"c3727"</definedName>
    <definedName name="IQ_PERCENT_CHANGE_EST_EPS_DAY_THOM">"c5206"</definedName>
    <definedName name="IQ_PERCENT_CHANGE_EST_EPS_MONTH">"c1784"</definedName>
    <definedName name="IQ_PERCENT_CHANGE_EST_EPS_MONTH_CIQ">"c3729"</definedName>
    <definedName name="IQ_PERCENT_CHANGE_EST_EPS_MONTH_THOM">"c5208"</definedName>
    <definedName name="IQ_PERCENT_CHANGE_EST_EPS_WEEK">"c1783"</definedName>
    <definedName name="IQ_PERCENT_CHANGE_EST_EPS_WEEK_CIQ">"c3728"</definedName>
    <definedName name="IQ_PERCENT_CHANGE_EST_EPS_WEEK_THOM">"c5207"</definedName>
    <definedName name="IQ_PERCENT_CHANGE_EST_FFO_12MONTHS">"c1828"</definedName>
    <definedName name="IQ_PERCENT_CHANGE_EST_FFO_12MONTHS_THOM">"c5248"</definedName>
    <definedName name="IQ_PERCENT_CHANGE_EST_FFO_18MONTHS">"c1829"</definedName>
    <definedName name="IQ_PERCENT_CHANGE_EST_FFO_18MONTHS_THOM">"c5249"</definedName>
    <definedName name="IQ_PERCENT_CHANGE_EST_FFO_3MONTHS">"c1825"</definedName>
    <definedName name="IQ_PERCENT_CHANGE_EST_FFO_3MONTHS_THOM">"c5245"</definedName>
    <definedName name="IQ_PERCENT_CHANGE_EST_FFO_6MONTHS">"c1826"</definedName>
    <definedName name="IQ_PERCENT_CHANGE_EST_FFO_6MONTHS_THOM">"c5246"</definedName>
    <definedName name="IQ_PERCENT_CHANGE_EST_FFO_9MONTHS">"c1827"</definedName>
    <definedName name="IQ_PERCENT_CHANGE_EST_FFO_9MONTHS_THOM">"c5247"</definedName>
    <definedName name="IQ_PERCENT_CHANGE_EST_FFO_DAY">"c1822"</definedName>
    <definedName name="IQ_PERCENT_CHANGE_EST_FFO_DAY_THOM">"c5243"</definedName>
    <definedName name="IQ_PERCENT_CHANGE_EST_FFO_MONTH">"c1824"</definedName>
    <definedName name="IQ_PERCENT_CHANGE_EST_FFO_MONTH_THOM">"c5244"</definedName>
    <definedName name="IQ_PERCENT_CHANGE_EST_FFO_SHARE_12MONTHS">"c1828"</definedName>
    <definedName name="IQ_PERCENT_CHANGE_EST_FFO_SHARE_12MONTHS_THOM">"c5248"</definedName>
    <definedName name="IQ_PERCENT_CHANGE_EST_FFO_SHARE_18MONTHS">"c1829"</definedName>
    <definedName name="IQ_PERCENT_CHANGE_EST_FFO_SHARE_18MONTHS_THOM">"c5249"</definedName>
    <definedName name="IQ_PERCENT_CHANGE_EST_FFO_SHARE_3MONTHS">"c1825"</definedName>
    <definedName name="IQ_PERCENT_CHANGE_EST_FFO_SHARE_3MONTHS_THOM">"c5245"</definedName>
    <definedName name="IQ_PERCENT_CHANGE_EST_FFO_SHARE_6MONTHS">"c1826"</definedName>
    <definedName name="IQ_PERCENT_CHANGE_EST_FFO_SHARE_6MONTHS_THOM">"c5246"</definedName>
    <definedName name="IQ_PERCENT_CHANGE_EST_FFO_SHARE_9MONTHS">"c1827"</definedName>
    <definedName name="IQ_PERCENT_CHANGE_EST_FFO_SHARE_9MONTHS_THOM">"c5247"</definedName>
    <definedName name="IQ_PERCENT_CHANGE_EST_FFO_SHARE_DAY">"c1822"</definedName>
    <definedName name="IQ_PERCENT_CHANGE_EST_FFO_SHARE_DAY_THOM">"c5243"</definedName>
    <definedName name="IQ_PERCENT_CHANGE_EST_FFO_SHARE_MONTH">"c1824"</definedName>
    <definedName name="IQ_PERCENT_CHANGE_EST_FFO_SHARE_MONTH_THOM">"c5244"</definedName>
    <definedName name="IQ_PERCENT_CHANGE_EST_FFO_SHARE_SHARE_12MONTHS">"c1828"</definedName>
    <definedName name="IQ_PERCENT_CHANGE_EST_FFO_SHARE_SHARE_12MONTHS_THOM">"c5248"</definedName>
    <definedName name="IQ_PERCENT_CHANGE_EST_FFO_SHARE_SHARE_18MONTHS">"c1829"</definedName>
    <definedName name="IQ_PERCENT_CHANGE_EST_FFO_SHARE_SHARE_18MONTHS_THOM">"c5249"</definedName>
    <definedName name="IQ_PERCENT_CHANGE_EST_FFO_SHARE_SHARE_3MONTHS">"c1825"</definedName>
    <definedName name="IQ_PERCENT_CHANGE_EST_FFO_SHARE_SHARE_3MONTHS_THOM">"c5245"</definedName>
    <definedName name="IQ_PERCENT_CHANGE_EST_FFO_SHARE_SHARE_6MONTHS">"c1826"</definedName>
    <definedName name="IQ_PERCENT_CHANGE_EST_FFO_SHARE_SHARE_6MONTHS_THOM">"c5246"</definedName>
    <definedName name="IQ_PERCENT_CHANGE_EST_FFO_SHARE_SHARE_9MONTHS">"c1827"</definedName>
    <definedName name="IQ_PERCENT_CHANGE_EST_FFO_SHARE_SHARE_9MONTHS_THOM">"c5247"</definedName>
    <definedName name="IQ_PERCENT_CHANGE_EST_FFO_SHARE_SHARE_DAY">"c1822"</definedName>
    <definedName name="IQ_PERCENT_CHANGE_EST_FFO_SHARE_SHARE_DAY_THOM">"c5243"</definedName>
    <definedName name="IQ_PERCENT_CHANGE_EST_FFO_SHARE_SHARE_MONTH">"c1824"</definedName>
    <definedName name="IQ_PERCENT_CHANGE_EST_FFO_SHARE_SHARE_MONTH_THOM">"c5244"</definedName>
    <definedName name="IQ_PERCENT_CHANGE_EST_FFO_SHARE_SHARE_WEEK">"c1823"</definedName>
    <definedName name="IQ_PERCENT_CHANGE_EST_FFO_SHARE_SHARE_WEEK_THOM">"c5274"</definedName>
    <definedName name="IQ_PERCENT_CHANGE_EST_FFO_SHARE_WEEK">"c1823"</definedName>
    <definedName name="IQ_PERCENT_CHANGE_EST_FFO_SHARE_WEEK_THOM">"c5274"</definedName>
    <definedName name="IQ_PERCENT_CHANGE_EST_FFO_WEEK">"c1823"</definedName>
    <definedName name="IQ_PERCENT_CHANGE_EST_FFO_WEEK_THOM">"c5274"</definedName>
    <definedName name="IQ_PERCENT_CHANGE_EST_PRICE_TARGET_12MONTHS">"c1844"</definedName>
    <definedName name="IQ_PERCENT_CHANGE_EST_PRICE_TARGET_12MONTHS_CIQ">"c3783"</definedName>
    <definedName name="IQ_PERCENT_CHANGE_EST_PRICE_TARGET_12MONTHS_THOM">"c5262"</definedName>
    <definedName name="IQ_PERCENT_CHANGE_EST_PRICE_TARGET_18MONTHS">"c1845"</definedName>
    <definedName name="IQ_PERCENT_CHANGE_EST_PRICE_TARGET_18MONTHS_CIQ">"c3784"</definedName>
    <definedName name="IQ_PERCENT_CHANGE_EST_PRICE_TARGET_18MONTHS_THOM">"c5263"</definedName>
    <definedName name="IQ_PERCENT_CHANGE_EST_PRICE_TARGET_3MONTHS">"c1841"</definedName>
    <definedName name="IQ_PERCENT_CHANGE_EST_PRICE_TARGET_3MONTHS_CIQ">"c3780"</definedName>
    <definedName name="IQ_PERCENT_CHANGE_EST_PRICE_TARGET_3MONTHS_THOM">"c5259"</definedName>
    <definedName name="IQ_PERCENT_CHANGE_EST_PRICE_TARGET_6MONTHS">"c1842"</definedName>
    <definedName name="IQ_PERCENT_CHANGE_EST_PRICE_TARGET_6MONTHS_CIQ">"c3781"</definedName>
    <definedName name="IQ_PERCENT_CHANGE_EST_PRICE_TARGET_6MONTHS_THOM">"c5260"</definedName>
    <definedName name="IQ_PERCENT_CHANGE_EST_PRICE_TARGET_9MONTHS">"c1843"</definedName>
    <definedName name="IQ_PERCENT_CHANGE_EST_PRICE_TARGET_9MONTHS_CIQ">"c3782"</definedName>
    <definedName name="IQ_PERCENT_CHANGE_EST_PRICE_TARGET_9MONTHS_THOM">"c5261"</definedName>
    <definedName name="IQ_PERCENT_CHANGE_EST_PRICE_TARGET_DAY">"c1838"</definedName>
    <definedName name="IQ_PERCENT_CHANGE_EST_PRICE_TARGET_DAY_CIQ">"c3778"</definedName>
    <definedName name="IQ_PERCENT_CHANGE_EST_PRICE_TARGET_DAY_THOM">"c5257"</definedName>
    <definedName name="IQ_PERCENT_CHANGE_EST_PRICE_TARGET_MONTH">"c1840"</definedName>
    <definedName name="IQ_PERCENT_CHANGE_EST_PRICE_TARGET_MONTH_CIQ">"c3779"</definedName>
    <definedName name="IQ_PERCENT_CHANGE_EST_PRICE_TARGET_MONTH_THOM">"c5258"</definedName>
    <definedName name="IQ_PERCENT_CHANGE_EST_PRICE_TARGET_WEEK">"c1839"</definedName>
    <definedName name="IQ_PERCENT_CHANGE_EST_PRICE_TARGET_WEEK_CIQ">"c3798"</definedName>
    <definedName name="IQ_PERCENT_CHANGE_EST_PRICE_TARGET_WEEK_THOM">"c5276"</definedName>
    <definedName name="IQ_PERCENT_CHANGE_EST_RECO_12MONTHS">"c1836"</definedName>
    <definedName name="IQ_PERCENT_CHANGE_EST_RECO_12MONTHS_CIQ">"c3776"</definedName>
    <definedName name="IQ_PERCENT_CHANGE_EST_RECO_12MONTHS_THOM">"c5255"</definedName>
    <definedName name="IQ_PERCENT_CHANGE_EST_RECO_18MONTHS">"c1837"</definedName>
    <definedName name="IQ_PERCENT_CHANGE_EST_RECO_18MONTHS_CIQ">"c3777"</definedName>
    <definedName name="IQ_PERCENT_CHANGE_EST_RECO_18MONTHS_THOM">"c5256"</definedName>
    <definedName name="IQ_PERCENT_CHANGE_EST_RECO_3MONTHS">"c1833"</definedName>
    <definedName name="IQ_PERCENT_CHANGE_EST_RECO_3MONTHS_CIQ">"c3773"</definedName>
    <definedName name="IQ_PERCENT_CHANGE_EST_RECO_3MONTHS_THOM">"c5252"</definedName>
    <definedName name="IQ_PERCENT_CHANGE_EST_RECO_6MONTHS">"c1834"</definedName>
    <definedName name="IQ_PERCENT_CHANGE_EST_RECO_6MONTHS_CIQ">"c3774"</definedName>
    <definedName name="IQ_PERCENT_CHANGE_EST_RECO_6MONTHS_THOM">"c5253"</definedName>
    <definedName name="IQ_PERCENT_CHANGE_EST_RECO_9MONTHS">"c1835"</definedName>
    <definedName name="IQ_PERCENT_CHANGE_EST_RECO_9MONTHS_CIQ">"c3775"</definedName>
    <definedName name="IQ_PERCENT_CHANGE_EST_RECO_9MONTHS_THOM">"c5254"</definedName>
    <definedName name="IQ_PERCENT_CHANGE_EST_RECO_DAY">"c1830"</definedName>
    <definedName name="IQ_PERCENT_CHANGE_EST_RECO_DAY_CIQ">"c3771"</definedName>
    <definedName name="IQ_PERCENT_CHANGE_EST_RECO_DAY_THOM">"c5250"</definedName>
    <definedName name="IQ_PERCENT_CHANGE_EST_RECO_MONTH">"c1832"</definedName>
    <definedName name="IQ_PERCENT_CHANGE_EST_RECO_MONTH_CIQ">"c3772"</definedName>
    <definedName name="IQ_PERCENT_CHANGE_EST_RECO_MONTH_THOM">"c5251"</definedName>
    <definedName name="IQ_PERCENT_CHANGE_EST_RECO_WEEK">"c1831"</definedName>
    <definedName name="IQ_PERCENT_CHANGE_EST_RECO_WEEK_CIQ">"c3796"</definedName>
    <definedName name="IQ_PERCENT_CHANGE_EST_RECO_WEEK_THOM">"c5275"</definedName>
    <definedName name="IQ_PERCENT_CHANGE_EST_REV_12MONTHS">"c1796"</definedName>
    <definedName name="IQ_PERCENT_CHANGE_EST_REV_12MONTHS_CIQ">"c3741"</definedName>
    <definedName name="IQ_PERCENT_CHANGE_EST_REV_12MONTHS_THOM">"c5220"</definedName>
    <definedName name="IQ_PERCENT_CHANGE_EST_REV_18MONTHS">"c1797"</definedName>
    <definedName name="IQ_PERCENT_CHANGE_EST_REV_18MONTHS_CIQ">"c3742"</definedName>
    <definedName name="IQ_PERCENT_CHANGE_EST_REV_18MONTHS_THOM">"c5221"</definedName>
    <definedName name="IQ_PERCENT_CHANGE_EST_REV_3MONTHS">"c1793"</definedName>
    <definedName name="IQ_PERCENT_CHANGE_EST_REV_3MONTHS_CIQ">"c3738"</definedName>
    <definedName name="IQ_PERCENT_CHANGE_EST_REV_3MONTHS_THOM">"c5217"</definedName>
    <definedName name="IQ_PERCENT_CHANGE_EST_REV_6MONTHS">"c1794"</definedName>
    <definedName name="IQ_PERCENT_CHANGE_EST_REV_6MONTHS_CIQ">"c3739"</definedName>
    <definedName name="IQ_PERCENT_CHANGE_EST_REV_6MONTHS_THOM">"c5218"</definedName>
    <definedName name="IQ_PERCENT_CHANGE_EST_REV_9MONTHS">"c1795"</definedName>
    <definedName name="IQ_PERCENT_CHANGE_EST_REV_9MONTHS_CIQ">"c3740"</definedName>
    <definedName name="IQ_PERCENT_CHANGE_EST_REV_9MONTHS_THOM">"c5219"</definedName>
    <definedName name="IQ_PERCENT_CHANGE_EST_REV_DAY">"c1790"</definedName>
    <definedName name="IQ_PERCENT_CHANGE_EST_REV_DAY_CIQ">"c3735"</definedName>
    <definedName name="IQ_PERCENT_CHANGE_EST_REV_DAY_THOM">"c5214"</definedName>
    <definedName name="IQ_PERCENT_CHANGE_EST_REV_MONTH">"c1792"</definedName>
    <definedName name="IQ_PERCENT_CHANGE_EST_REV_MONTH_CIQ">"c3737"</definedName>
    <definedName name="IQ_PERCENT_CHANGE_EST_REV_MONTH_THOM">"c5216"</definedName>
    <definedName name="IQ_PERCENT_CHANGE_EST_REV_WEEK">"c1791"</definedName>
    <definedName name="IQ_PERCENT_CHANGE_EST_REV_WEEK_CIQ">"c3736"</definedName>
    <definedName name="IQ_PERCENT_CHANGE_EST_REV_WEEK_THOM">"c5215"</definedName>
    <definedName name="IQ_PERCENT_INSURED_FDIC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 localSheetId="9">"c1034"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FDIC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RTFOLIO_SHARES">"c19116"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THOM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CIQ_COL">"c11711"</definedName>
    <definedName name="IQ_PRE_TAX_ACT_OR_EST_THOM">"c5305"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 localSheetId="9">"c1052"</definedName>
    <definedName name="IQ_PREF_STOCK">"c1416"</definedName>
    <definedName name="IQ_PREF_STOCK_FFIEC">"c12875"</definedName>
    <definedName name="IQ_PREF_TOT" localSheetId="9">"c1044"</definedName>
    <definedName name="IQ_PREF_TOT">"c1415"</definedName>
    <definedName name="IQ_PREFERRED_DEPOSITS_FFIEC">"c15312"</definedName>
    <definedName name="IQ_PREFERRED_FDIC">"c6349"</definedName>
    <definedName name="IQ_PREFERRED_LIST">"c13506"</definedName>
    <definedName name="IQ_PREMISES_EQUIPMENT_FDIC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>"c2120"</definedName>
    <definedName name="IQ_PREPAID_EXP">"c1068"</definedName>
    <definedName name="IQ_PREPAID_EXPEN" localSheetId="9">"c1068"</definedName>
    <definedName name="IQ_PREPAID_EXPEN">"c1418"</definedName>
    <definedName name="IQ_PREPAID_SUBS">"c2117"</definedName>
    <definedName name="IQ_PRESIDENT_ID">"c15216"</definedName>
    <definedName name="IQ_PRESIDENT_NAME">"c15215"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AFTER_CAP_ALLOCATION_FOREIGN_FFIEC">"c15390"</definedName>
    <definedName name="IQ_PRETAX_INC_BEFORE_CAP_ALLOCATION_FOREIGN_FFIEC">"c15388"</definedName>
    <definedName name="IQ_PRETAX_INC_DET_EST">"c12055"</definedName>
    <definedName name="IQ_PRETAX_INC_DET_EST_CURRENCY">"c12462"</definedName>
    <definedName name="IQ_PRETAX_INC_DET_EST_CURRENCY_THOM">"c12483"</definedName>
    <definedName name="IQ_PRETAX_INC_DET_EST_DATE">"c12208"</definedName>
    <definedName name="IQ_PRETAX_INC_DET_EST_DATE_THOM">"c12234"</definedName>
    <definedName name="IQ_PRETAX_INC_DET_EST_INCL">"c12345"</definedName>
    <definedName name="IQ_PRETAX_INC_DET_EST_INCL_THOM">"c12366"</definedName>
    <definedName name="IQ_PRETAX_INC_DET_EST_ORIGIN">"c12771"</definedName>
    <definedName name="IQ_PRETAX_INC_DET_EST_ORIGIN_THOM">"c12604"</definedName>
    <definedName name="IQ_PRETAX_INC_DET_EST_THOM">"c12084"</definedName>
    <definedName name="IQ_PRETAX_INC_EST">"c1695"</definedName>
    <definedName name="IQ_PRETAX_INC_EST_THOM">"c5119"</definedName>
    <definedName name="IQ_PRETAX_INC_HIGH_EST">"c1697"</definedName>
    <definedName name="IQ_PRETAX_INC_HIGH_EST_THOM">"c5121"</definedName>
    <definedName name="IQ_PRETAX_INC_LOW_EST">"c1698"</definedName>
    <definedName name="IQ_PRETAX_INC_LOW_EST_THOM">"c5122"</definedName>
    <definedName name="IQ_PRETAX_INC_MEDIAN_EST">"c1696"</definedName>
    <definedName name="IQ_PRETAX_INC_MEDIAN_EST_THOM">"c5120"</definedName>
    <definedName name="IQ_PRETAX_INC_NUM_EST">"c1699"</definedName>
    <definedName name="IQ_PRETAX_INC_NUM_EST_THOM">"c5123"</definedName>
    <definedName name="IQ_PRETAX_INC_STDDEV_EST">"c1700"</definedName>
    <definedName name="IQ_PRETAX_INC_STDDEV_EST_THOM">"c5124"</definedName>
    <definedName name="IQ_PRETAX_OPERATING_INC_AVG_ASSETS_FFIEC">"c13365"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ETAX_RETURN_ASSETS_FDIC">"c6731"</definedName>
    <definedName name="IQ_PREV_CONTRACT_ID">"c13929"</definedName>
    <definedName name="IQ_PREV_MONTHLY_FACTOR">"c8973"</definedName>
    <definedName name="IQ_PREV_MONTHLY_FACTOR_DATE">"c8974"</definedName>
    <definedName name="IQ_PREVIOUS_TIME_RT">"PREVIOUSLASTTIME"</definedName>
    <definedName name="IQ_PRICE_CFPS_FWD">"c2237"</definedName>
    <definedName name="IQ_PRICE_CFPS_FWD_THOM">"c4060"</definedName>
    <definedName name="IQ_PRICE_OVER_BVPS" localSheetId="9">"c1026"</definedName>
    <definedName name="IQ_PRICE_OVER_BVPS">"c1412"</definedName>
    <definedName name="IQ_PRICE_OVER_EPS_EST">"IQ_PRICE_OVER_EPS_EST"</definedName>
    <definedName name="IQ_PRICE_OVER_EPS_EST_1">"IQ_PRICE_OVER_EPS_EST_1"</definedName>
    <definedName name="IQ_PRICE_OVER_LTM_EPS" localSheetId="9">"c1029"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SALES">"c17552"</definedName>
    <definedName name="IQ_PRICE_TARGET">"c82"</definedName>
    <definedName name="IQ_PRICE_TARGET_BOTTOM_UP">"c5486"</definedName>
    <definedName name="IQ_PRICE_TARGET_BOTTOM_UP_CIQ">"c12023"</definedName>
    <definedName name="IQ_PRICE_TARGET_CIQ">"c3613"</definedName>
    <definedName name="IQ_PRICE_TARGET_REUT">"c3631"</definedName>
    <definedName name="IQ_PRICE_TARGET_THOM">"c3649"</definedName>
    <definedName name="IQ_PRICE_UNIT">"c15556"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>"c4492"</definedName>
    <definedName name="IQ_PRICE_VOLATILITY_EST_CIQ_COL">"c11677"</definedName>
    <definedName name="IQ_PRICE_VOLATILITY_HIGH">"c4493"</definedName>
    <definedName name="IQ_PRICE_VOLATILITY_HIGH_CIQ_COL">"c11678"</definedName>
    <definedName name="IQ_PRICE_VOLATILITY_LOW">"c4494"</definedName>
    <definedName name="IQ_PRICE_VOLATILITY_LOW_CIQ_COL">"c11679"</definedName>
    <definedName name="IQ_PRICE_VOLATILITY_MEDIAN">"c4495"</definedName>
    <definedName name="IQ_PRICE_VOLATILITY_MEDIAN_CIQ_COL">"c11680"</definedName>
    <definedName name="IQ_PRICE_VOLATILITY_NUM">"c4496"</definedName>
    <definedName name="IQ_PRICE_VOLATILITY_NUM_CIQ_COL">"c11681"</definedName>
    <definedName name="IQ_PRICE_VOLATILITY_STDDEV">"c4497"</definedName>
    <definedName name="IQ_PRICE_VOLATILITY_STDDEV_CIQ_COL">"c11682"</definedName>
    <definedName name="IQ_PRICEDATE">"c1069"</definedName>
    <definedName name="IQ_PRICEDATETIME">"IQ_PRICEDATETIME"</definedName>
    <definedName name="IQ_PRICING_DATE">"c1613"</definedName>
    <definedName name="IQ_PRIMARY_EPS_TYPE">"c4498"</definedName>
    <definedName name="IQ_PRIMARY_EPS_TYPE_CIQ">"c5036"</definedName>
    <definedName name="IQ_PRIMARY_EST_CONSOLIDATION">"c16246"</definedName>
    <definedName name="IQ_PRIMARY_EST_CONSOLIDATION_CIQ">"c16247"</definedName>
    <definedName name="IQ_PRIMARY_INDUSTRY">"c1070"</definedName>
    <definedName name="IQ_PRIMARY_SIC_CODE">"c16218"</definedName>
    <definedName name="IQ_PRIMARY_SIC_INDUSTRY">"c16217"</definedName>
    <definedName name="IQ_PRINCIPAL_AMT">"c2157"</definedName>
    <definedName name="IQ_PRIVATE_CONST_TOTAL_APR_FC_UNUSED">"c8559"</definedName>
    <definedName name="IQ_PRIVATE_CONST_TOTAL_APR_FC_UNUSED_UNUSED_UNUSED">"c8559"</definedName>
    <definedName name="IQ_PRIVATE_CONST_TOTAL_APR_UNUSED">"c7679"</definedName>
    <definedName name="IQ_PRIVATE_CONST_TOTAL_APR_UNUSED_UNUSED_UNUSED">"c7679"</definedName>
    <definedName name="IQ_PRIVATE_CONST_TOTAL_FC_UNUSED">"c7899"</definedName>
    <definedName name="IQ_PRIVATE_CONST_TOTAL_FC_UNUSED_UNUSED_UNUSED">"c7899"</definedName>
    <definedName name="IQ_PRIVATE_CONST_TOTAL_POP_FC_UNUSED">"c8119"</definedName>
    <definedName name="IQ_PRIVATE_CONST_TOTAL_POP_FC_UNUSED_UNUSED_UNUSED">"c8119"</definedName>
    <definedName name="IQ_PRIVATE_CONST_TOTAL_POP_UNUSED">"c7239"</definedName>
    <definedName name="IQ_PRIVATE_CONST_TOTAL_POP_UNUSED_UNUSED_UNUSED">"c7239"</definedName>
    <definedName name="IQ_PRIVATE_CONST_TOTAL_UNUSED">"c7019"</definedName>
    <definedName name="IQ_PRIVATE_CONST_TOTAL_UNUSED_UNUSED_UNUSED">"c7019"</definedName>
    <definedName name="IQ_PRIVATE_CONST_TOTAL_YOY_FC_UNUSED">"c8339"</definedName>
    <definedName name="IQ_PRIVATE_CONST_TOTAL_YOY_FC_UNUSED_UNUSED_UNUSED">"c8339"</definedName>
    <definedName name="IQ_PRIVATE_CONST_TOTAL_YOY_UNUSED">"c7459"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>"c8535"</definedName>
    <definedName name="IQ_PRIVATE_RES_CONST_REAL_APR_UNUSED">"c7655"</definedName>
    <definedName name="IQ_PRIVATE_RES_CONST_REAL_APR_UNUSED_UNUSED_UNUSED">"c7655"</definedName>
    <definedName name="IQ_PRIVATE_RES_CONST_REAL_FC_UNUSED">"c7875"</definedName>
    <definedName name="IQ_PRIVATE_RES_CONST_REAL_FC_UNUSED_UNUSED_UNUSED">"c7875"</definedName>
    <definedName name="IQ_PRIVATE_RES_CONST_REAL_POP_FC_UNUSED">"c8095"</definedName>
    <definedName name="IQ_PRIVATE_RES_CONST_REAL_POP_FC_UNUSED_UNUSED_UNUSED">"c8095"</definedName>
    <definedName name="IQ_PRIVATE_RES_CONST_REAL_POP_UNUSED">"c7215"</definedName>
    <definedName name="IQ_PRIVATE_RES_CONST_REAL_POP_UNUSED_UNUSED_UNUSED">"c7215"</definedName>
    <definedName name="IQ_PRIVATE_RES_CONST_REAL_UNUSED">"c6995"</definedName>
    <definedName name="IQ_PRIVATE_RES_CONST_REAL_UNUSED_UNUSED_UNUSED">"c6995"</definedName>
    <definedName name="IQ_PRIVATE_RES_CONST_REAL_YOY_FC_UNUSED">"c8315"</definedName>
    <definedName name="IQ_PRIVATE_RES_CONST_REAL_YOY_FC_UNUSED_UNUSED_UNUSED">"c8315"</definedName>
    <definedName name="IQ_PRIVATE_RES_CONST_REAL_YOY_UNUSED">"c7435"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 localSheetId="9">"c795"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 localSheetId="9">"c518"</definedName>
    <definedName name="IQ_PROPERTY_GROSS">"c1379"</definedName>
    <definedName name="IQ_PROPERTY_MGMT_FEE">"c1074"</definedName>
    <definedName name="IQ_PROPERTY_NET" localSheetId="9">"c829"</definedName>
    <definedName name="IQ_PROPERTY_NET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>"c1084"</definedName>
    <definedName name="IQ_PTBV_AVG">"c1085"</definedName>
    <definedName name="IQ_PURCHASE_FOREIGN_CURRENCIES_FDIC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>"c8491"</definedName>
    <definedName name="IQ_PURCHASES_EQUIP_NONRES_SAAR_APR_UNUSED">"c7611"</definedName>
    <definedName name="IQ_PURCHASES_EQUIP_NONRES_SAAR_APR_UNUSED_UNUSED_UNUSED">"c7611"</definedName>
    <definedName name="IQ_PURCHASES_EQUIP_NONRES_SAAR_FC_UNUSED">"c7831"</definedName>
    <definedName name="IQ_PURCHASES_EQUIP_NONRES_SAAR_FC_UNUSED_UNUSED_UNUSED">"c7831"</definedName>
    <definedName name="IQ_PURCHASES_EQUIP_NONRES_SAAR_POP_FC_UNUSED">"c8051"</definedName>
    <definedName name="IQ_PURCHASES_EQUIP_NONRES_SAAR_POP_FC_UNUSED_UNUSED_UNUSED">"c8051"</definedName>
    <definedName name="IQ_PURCHASES_EQUIP_NONRES_SAAR_POP_UNUSED">"c7171"</definedName>
    <definedName name="IQ_PURCHASES_EQUIP_NONRES_SAAR_POP_UNUSED_UNUSED_UNUSED">"c7171"</definedName>
    <definedName name="IQ_PURCHASES_EQUIP_NONRES_SAAR_UNUSED">"c6951"</definedName>
    <definedName name="IQ_PURCHASES_EQUIP_NONRES_SAAR_UNUSED_UNUSED_UNUSED">"c6951"</definedName>
    <definedName name="IQ_PURCHASES_EQUIP_NONRES_SAAR_YOY_FC_UNUSED">"c8271"</definedName>
    <definedName name="IQ_PURCHASES_EQUIP_NONRES_SAAR_YOY_FC_UNUSED_UNUSED_UNUSED">"c8271"</definedName>
    <definedName name="IQ_PURCHASES_EQUIP_NONRES_SAAR_YOY_UNUSED">"c7391"</definedName>
    <definedName name="IQ_PURCHASES_EQUIP_NONRES_SAAR_YOY_UNUSED_UNUSED_UNUSED">"c7391"</definedName>
    <definedName name="IQ_PURCHASING_SECURITIES_LL_REC_FFIEC">"c12893"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TD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TE_COUNTRY">"c19247"</definedName>
    <definedName name="IQ_RATE_LEVEL">"c19251"</definedName>
    <definedName name="IQ_RATE_NAME">"c19249"</definedName>
    <definedName name="IQ_RATE_TERM">"c19248"</definedName>
    <definedName name="IQ_RATE_TYPE">"c19246"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FOREIGN_FFIEC">"c13479"</definedName>
    <definedName name="IQ_RE_GAIN_LOSS_SALE_ASSETS">"c8751"</definedName>
    <definedName name="IQ_RE_INVEST_FDIC">"c6331"</definedName>
    <definedName name="IQ_RE_LOANS_1_4_GROSS_LOANS_FFIEC">"c13397"</definedName>
    <definedName name="IQ_RE_LOANS_DOM_QUARTERLY_AVG_FFIEC">"c15476"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>"c6707"</definedName>
    <definedName name="IQ_RECOVERIES_AUTO_LOANS_FDIC">"c6701"</definedName>
    <definedName name="IQ_RECOVERIES_AVG_LOANS_FFIEC">"c13476"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ACT_OR_EST_CIQ">"c5045"</definedName>
    <definedName name="IQ_RECURRING_PROFIT_ACT_OR_EST_CIQ_COL">"c11692"</definedName>
    <definedName name="IQ_RECURRING_PROFIT_EST">"c4499"</definedName>
    <definedName name="IQ_RECURRING_PROFIT_GUIDANCE">"c4500"</definedName>
    <definedName name="IQ_RECURRING_PROFIT_GUIDANCE_CIQ">"c5038"</definedName>
    <definedName name="IQ_RECURRING_PROFIT_GUIDANCE_CIQ_COL">"c11685"</definedName>
    <definedName name="IQ_RECURRING_PROFIT_HIGH_EST">"c4501"</definedName>
    <definedName name="IQ_RECURRING_PROFIT_HIGH_GUIDANCE">"c4179"</definedName>
    <definedName name="IQ_RECURRING_PROFIT_HIGH_GUIDANCE_CIQ">"c4591"</definedName>
    <definedName name="IQ_RECURRING_PROFIT_HIGH_GUIDANCE_CIQ_COL">"c11240"</definedName>
    <definedName name="IQ_RECURRING_PROFIT_LOW_EST">"c4502"</definedName>
    <definedName name="IQ_RECURRING_PROFIT_LOW_GUIDANCE">"c4219"</definedName>
    <definedName name="IQ_RECURRING_PROFIT_LOW_GUIDANCE_CIQ">"c4631"</definedName>
    <definedName name="IQ_RECURRING_PROFIT_LOW_GUIDANCE_CIQ_COL">"c11280"</definedName>
    <definedName name="IQ_RECURRING_PROFIT_MEDIAN_EST">"c4503"</definedName>
    <definedName name="IQ_RECURRING_PROFIT_NUM_EST">"c4504"</definedName>
    <definedName name="IQ_RECURRING_PROFIT_SHARE_ACT_OR_EST">"c4508"</definedName>
    <definedName name="IQ_RECURRING_PROFIT_SHARE_ACT_OR_EST_CIQ">"c5046"</definedName>
    <definedName name="IQ_RECURRING_PROFIT_SHARE_ACT_OR_EST_CIQ_COL">"c11693"</definedName>
    <definedName name="IQ_RECURRING_PROFIT_SHARE_EST">"c4506"</definedName>
    <definedName name="IQ_RECURRING_PROFIT_SHARE_GUIDANCE">"c4509"</definedName>
    <definedName name="IQ_RECURRING_PROFIT_SHARE_GUIDANCE_CIQ">"c5047"</definedName>
    <definedName name="IQ_RECURRING_PROFIT_SHARE_GUIDANCE_CIQ_COL">"c11694"</definedName>
    <definedName name="IQ_RECURRING_PROFIT_SHARE_HIGH_EST">"c4510"</definedName>
    <definedName name="IQ_RECURRING_PROFIT_SHARE_HIGH_GUIDANCE">"c4200"</definedName>
    <definedName name="IQ_RECURRING_PROFIT_SHARE_HIGH_GUIDANCE_CIQ">"c4612"</definedName>
    <definedName name="IQ_RECURRING_PROFIT_SHARE_HIGH_GUIDANCE_CIQ_COL">"c11261"</definedName>
    <definedName name="IQ_RECURRING_PROFIT_SHARE_LOW_EST">"c4511"</definedName>
    <definedName name="IQ_RECURRING_PROFIT_SHARE_LOW_GUIDANCE">"c4240"</definedName>
    <definedName name="IQ_RECURRING_PROFIT_SHARE_LOW_GUIDANCE_CIQ">"c4652"</definedName>
    <definedName name="IQ_RECURRING_PROFIT_SHARE_LOW_GUIDANCE_CIQ_COL">"c11301"</definedName>
    <definedName name="IQ_RECURRING_PROFIT_SHARE_MEDIAN_EST">"c4512"</definedName>
    <definedName name="IQ_RECURRING_PROFIT_SHARE_NUM_EST">"c4513"</definedName>
    <definedName name="IQ_RECURRING_PROFIT_SHARE_STDDEV_EST">"c4514"</definedName>
    <definedName name="IQ_RECURRING_PROFIT_STDDEV_EST">"c4516"</definedName>
    <definedName name="IQ_REDEEM_PREF_STOCK" localSheetId="9">"c1059"</definedName>
    <definedName name="IQ_REDEEM_PREF_STOCK">"c1417"</definedName>
    <definedName name="IQ_REDUCTION_TAX_POSITION_CURRENT_YR">"c15734"</definedName>
    <definedName name="IQ_REDUCTION_TAX_POSITION_PRIOR_YRS">"c15736"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>"c8536"</definedName>
    <definedName name="IQ_RES_CONST_REAL_APR_UNUSED">"c7656"</definedName>
    <definedName name="IQ_RES_CONST_REAL_APR_UNUSED_UNUSED_UNUSED">"c7656"</definedName>
    <definedName name="IQ_RES_CONST_REAL_FC_UNUSED">"c7876"</definedName>
    <definedName name="IQ_RES_CONST_REAL_FC_UNUSED_UNUSED_UNUSED">"c7876"</definedName>
    <definedName name="IQ_RES_CONST_REAL_POP_FC_UNUSED">"c8096"</definedName>
    <definedName name="IQ_RES_CONST_REAL_POP_FC_UNUSED_UNUSED_UNUSED">"c8096"</definedName>
    <definedName name="IQ_RES_CONST_REAL_POP_UNUSED">"c7216"</definedName>
    <definedName name="IQ_RES_CONST_REAL_POP_UNUSED_UNUSED_UNUSED">"c7216"</definedName>
    <definedName name="IQ_RES_CONST_REAL_SAAR_APR_FC_UNUSED">"c8537"</definedName>
    <definedName name="IQ_RES_CONST_REAL_SAAR_APR_FC_UNUSED_UNUSED_UNUSED">"c8537"</definedName>
    <definedName name="IQ_RES_CONST_REAL_SAAR_APR_UNUSED">"c7657"</definedName>
    <definedName name="IQ_RES_CONST_REAL_SAAR_APR_UNUSED_UNUSED_UNUSED">"c7657"</definedName>
    <definedName name="IQ_RES_CONST_REAL_SAAR_FC_UNUSED">"c7877"</definedName>
    <definedName name="IQ_RES_CONST_REAL_SAAR_FC_UNUSED_UNUSED_UNUSED">"c7877"</definedName>
    <definedName name="IQ_RES_CONST_REAL_SAAR_POP_FC_UNUSED">"c8097"</definedName>
    <definedName name="IQ_RES_CONST_REAL_SAAR_POP_FC_UNUSED_UNUSED_UNUSED">"c8097"</definedName>
    <definedName name="IQ_RES_CONST_REAL_SAAR_POP_UNUSED">"c7217"</definedName>
    <definedName name="IQ_RES_CONST_REAL_SAAR_POP_UNUSED_UNUSED_UNUSED">"c7217"</definedName>
    <definedName name="IQ_RES_CONST_REAL_SAAR_UNUSED">"c6997"</definedName>
    <definedName name="IQ_RES_CONST_REAL_SAAR_UNUSED_UNUSED_UNUSED">"c6997"</definedName>
    <definedName name="IQ_RES_CONST_REAL_SAAR_YOY_FC_UNUSED">"c8317"</definedName>
    <definedName name="IQ_RES_CONST_REAL_SAAR_YOY_FC_UNUSED_UNUSED_UNUSED">"c8317"</definedName>
    <definedName name="IQ_RES_CONST_REAL_SAAR_YOY_UNUSED">"c7437"</definedName>
    <definedName name="IQ_RES_CONST_REAL_SAAR_YOY_UNUSED_UNUSED_UNUSED">"c7437"</definedName>
    <definedName name="IQ_RES_CONST_REAL_UNUSED">"c6996"</definedName>
    <definedName name="IQ_RES_CONST_REAL_UNUSED_UNUSED_UNUSED">"c6996"</definedName>
    <definedName name="IQ_RES_CONST_REAL_YOY_FC_UNUSED">"c8316"</definedName>
    <definedName name="IQ_RES_CONST_REAL_YOY_FC_UNUSED_UNUSED_UNUSED">"c8316"</definedName>
    <definedName name="IQ_RES_CONST_REAL_YOY_UNUSED">"c7436"</definedName>
    <definedName name="IQ_RES_CONST_REAL_YOY_UNUSED_UNUSED_UNUSED">"c7436"</definedName>
    <definedName name="IQ_RES_CONST_SAAR_APR_FC_UNUSED">"c8540"</definedName>
    <definedName name="IQ_RES_CONST_SAAR_APR_FC_UNUSED_UNUSED_UNUSED">"c8540"</definedName>
    <definedName name="IQ_RES_CONST_SAAR_APR_UNUSED">"c7660"</definedName>
    <definedName name="IQ_RES_CONST_SAAR_APR_UNUSED_UNUSED_UNUSED">"c7660"</definedName>
    <definedName name="IQ_RES_CONST_SAAR_FC_UNUSED">"c7880"</definedName>
    <definedName name="IQ_RES_CONST_SAAR_FC_UNUSED_UNUSED_UNUSED">"c7880"</definedName>
    <definedName name="IQ_RES_CONST_SAAR_POP_FC_UNUSED">"c8100"</definedName>
    <definedName name="IQ_RES_CONST_SAAR_POP_FC_UNUSED_UNUSED_UNUSED">"c8100"</definedName>
    <definedName name="IQ_RES_CONST_SAAR_POP_UNUSED">"c7220"</definedName>
    <definedName name="IQ_RES_CONST_SAAR_POP_UNUSED_UNUSED_UNUSED">"c7220"</definedName>
    <definedName name="IQ_RES_CONST_SAAR_UNUSED">"c7000"</definedName>
    <definedName name="IQ_RES_CONST_SAAR_UNUSED_UNUSED_UNUSED">"c7000"</definedName>
    <definedName name="IQ_RES_CONST_SAAR_YOY_FC_UNUSED">"c8320"</definedName>
    <definedName name="IQ_RES_CONST_SAAR_YOY_FC_UNUSED_UNUSED_UNUSED">"c8320"</definedName>
    <definedName name="IQ_RES_CONST_SAAR_YOY_UNUSED">"c7440"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 localSheetId="9">"c1090"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 localSheetId="9">"c1092"</definedName>
    <definedName name="IQ_RETAINED_EARN">"c1420"</definedName>
    <definedName name="IQ_RETAINED_EARNINGS_AVERAGE_EQUITY_FDIC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>"c3585"</definedName>
    <definedName name="IQ_RETURN_ASSETS_ACT_OR_EST_THOM">"c5310"</definedName>
    <definedName name="IQ_RETURN_ASSETS_BANK">"c1114"</definedName>
    <definedName name="IQ_RETURN_ASSETS_BROK">"c1115"</definedName>
    <definedName name="IQ_RETURN_ASSETS_DET_EST">"c12066"</definedName>
    <definedName name="IQ_RETURN_ASSETS_DET_EST_DATE">"c12219"</definedName>
    <definedName name="IQ_RETURN_ASSETS_DET_EST_DATE_THOM">"c12247"</definedName>
    <definedName name="IQ_RETURN_ASSETS_DET_EST_INCL">"c12356"</definedName>
    <definedName name="IQ_RETURN_ASSETS_DET_EST_INCL_THOM">"c12379"</definedName>
    <definedName name="IQ_RETURN_ASSETS_DET_EST_ORIGIN">"c12591"</definedName>
    <definedName name="IQ_RETURN_ASSETS_DET_EST_ORIGIN_THOM">"c12617"</definedName>
    <definedName name="IQ_RETURN_ASSETS_DET_EST_THOM">"c12097"</definedName>
    <definedName name="IQ_RETURN_ASSETS_EST">"c3529"</definedName>
    <definedName name="IQ_RETURN_ASSETS_EST_THOM">"c4034"</definedName>
    <definedName name="IQ_RETURN_ASSETS_FDIC">"c6730"</definedName>
    <definedName name="IQ_RETURN_ASSETS_FS">"c1116"</definedName>
    <definedName name="IQ_RETURN_ASSETS_GUIDANCE_CIQ">"c5055"</definedName>
    <definedName name="IQ_RETURN_ASSETS_GUIDANCE_CIQ_COL">"c11702"</definedName>
    <definedName name="IQ_RETURN_ASSETS_HIGH_EST">"c3530"</definedName>
    <definedName name="IQ_RETURN_ASSETS_HIGH_EST_THOM">"c4036"</definedName>
    <definedName name="IQ_RETURN_ASSETS_HIGH_GUIDANCE_CIQ">"c4595"</definedName>
    <definedName name="IQ_RETURN_ASSETS_HIGH_GUIDANCE_CIQ_COL">"c11244"</definedName>
    <definedName name="IQ_RETURN_ASSETS_LOW_EST">"c3531"</definedName>
    <definedName name="IQ_RETURN_ASSETS_LOW_EST_THOM">"c4037"</definedName>
    <definedName name="IQ_RETURN_ASSETS_LOW_GUIDANCE_CIQ">"c4635"</definedName>
    <definedName name="IQ_RETURN_ASSETS_LOW_GUIDANCE_CIQ_COL">"c11284"</definedName>
    <definedName name="IQ_RETURN_ASSETS_MEDIAN_EST">"c3532"</definedName>
    <definedName name="IQ_RETURN_ASSETS_MEDIAN_EST_THOM">"c4035"</definedName>
    <definedName name="IQ_RETURN_ASSETS_NUM_EST">"c3527"</definedName>
    <definedName name="IQ_RETURN_ASSETS_NUM_EST_THOM">"c4038"</definedName>
    <definedName name="IQ_RETURN_ASSETS_STDDEV_EST">"c3528"</definedName>
    <definedName name="IQ_RETURN_ASSETS_STDDEV_EST_THOM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>"c3586"</definedName>
    <definedName name="IQ_RETURN_EQUITY_ACT_OR_EST_THOM">"c5311"</definedName>
    <definedName name="IQ_RETURN_EQUITY_BANK">"c1119"</definedName>
    <definedName name="IQ_RETURN_EQUITY_BROK">"c1120"</definedName>
    <definedName name="IQ_RETURN_EQUITY_DET_EST">"c12067"</definedName>
    <definedName name="IQ_RETURN_EQUITY_DET_EST_DATE">"c12220"</definedName>
    <definedName name="IQ_RETURN_EQUITY_DET_EST_DATE_THOM">"c12248"</definedName>
    <definedName name="IQ_RETURN_EQUITY_DET_EST_INCL">"c12357"</definedName>
    <definedName name="IQ_RETURN_EQUITY_DET_EST_INCL_THOM">"c12380"</definedName>
    <definedName name="IQ_RETURN_EQUITY_DET_EST_ORIGIN">"c12592"</definedName>
    <definedName name="IQ_RETURN_EQUITY_DET_EST_ORIGIN_THOM">"c12618"</definedName>
    <definedName name="IQ_RETURN_EQUITY_DET_EST_THOM">"c12098"</definedName>
    <definedName name="IQ_RETURN_EQUITY_EST">"c3535"</definedName>
    <definedName name="IQ_RETURN_EQUITY_EST_THOM">"c5479"</definedName>
    <definedName name="IQ_RETURN_EQUITY_FDIC">"c6732"</definedName>
    <definedName name="IQ_RETURN_EQUITY_FS">"c1121"</definedName>
    <definedName name="IQ_RETURN_EQUITY_GUIDANCE_CIQ">"c5056"</definedName>
    <definedName name="IQ_RETURN_EQUITY_GUIDANCE_CIQ_COL">"c11703"</definedName>
    <definedName name="IQ_RETURN_EQUITY_HIGH_EST">"c3536"</definedName>
    <definedName name="IQ_RETURN_EQUITY_HIGH_EST_THOM">"c5283"</definedName>
    <definedName name="IQ_RETURN_EQUITY_HIGH_GUIDANCE_CIQ">"c4594"</definedName>
    <definedName name="IQ_RETURN_EQUITY_HIGH_GUIDANCE_CIQ_COL">"c11243"</definedName>
    <definedName name="IQ_RETURN_EQUITY_LOW_EST">"c3537"</definedName>
    <definedName name="IQ_RETURN_EQUITY_LOW_EST_THOM">"c5284"</definedName>
    <definedName name="IQ_RETURN_EQUITY_LOW_GUIDANCE_CIQ">"c4634"</definedName>
    <definedName name="IQ_RETURN_EQUITY_LOW_GUIDANCE_CIQ_COL">"c11283"</definedName>
    <definedName name="IQ_RETURN_EQUITY_MEDIAN_EST">"c3538"</definedName>
    <definedName name="IQ_RETURN_EQUITY_MEDIAN_EST_THOM">"c5282"</definedName>
    <definedName name="IQ_RETURN_EQUITY_NUM_EST">"c3533"</definedName>
    <definedName name="IQ_RETURN_EQUITY_NUM_EST_THOM">"c5285"</definedName>
    <definedName name="IQ_RETURN_EQUITY_STDDEV_EST">"c3534"</definedName>
    <definedName name="IQ_RETURN_EQUITY_STDDEV_EST_THOM">"c5286"</definedName>
    <definedName name="IQ_RETURN_INVESTMENT" localSheetId="9">"c1117"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DET_EST">"c12065"</definedName>
    <definedName name="IQ_REV_DET_EST_CURRENCY">"c12472"</definedName>
    <definedName name="IQ_REV_DET_EST_CURRENCY_THOM">"c12495"</definedName>
    <definedName name="IQ_REV_DET_EST_DATE">"c12218"</definedName>
    <definedName name="IQ_REV_DET_EST_DATE_THOM">"c12246"</definedName>
    <definedName name="IQ_REV_DET_EST_INCL">"c12355"</definedName>
    <definedName name="IQ_REV_DET_EST_INCL_THOM">"c12378"</definedName>
    <definedName name="IQ_REV_DET_EST_ORIGIN">"c12590"</definedName>
    <definedName name="IQ_REV_DET_EST_ORIGIN_THOM">"c12616"</definedName>
    <definedName name="IQ_REV_DET_EST_THOM">"c12096"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>"c3639"</definedName>
    <definedName name="IQ_REV_STDDEV_EST_THOM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>"c6428"</definedName>
    <definedName name="IQ_REVALUATION_LOSSES_FDIC">"c6429"</definedName>
    <definedName name="IQ_REVALUATION_NON_TRADING_PROP">"c15999"</definedName>
    <definedName name="IQ_REVENUE" localSheetId="9">"c1122"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">"c2214"</definedName>
    <definedName name="IQ_REVENUE_ACT_OR_EST_CIQ">"c5059"</definedName>
    <definedName name="IQ_REVENUE_ACT_OR_EST_CIQ_COL">"c11706"</definedName>
    <definedName name="IQ_REVENUE_ACT_OR_EST_THOM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1">"IQ_REVENUE_EST_1"</definedName>
    <definedName name="IQ_REVENUE_EST_BOTTOM_UP">"c5488"</definedName>
    <definedName name="IQ_REVENUE_EST_BOTTOM_UP_CIQ">"c12025"</definedName>
    <definedName name="IQ_REVENUE_EST_CIQ">"c3616"</definedName>
    <definedName name="IQ_REVENUE_EST_DOWN_2MONTH">"c16285"</definedName>
    <definedName name="IQ_REVENUE_EST_DOWN_2MONTH_CIQ">"c16609"</definedName>
    <definedName name="IQ_REVENUE_EST_DOWN_3MONTH">"c16289"</definedName>
    <definedName name="IQ_REVENUE_EST_DOWN_3MONTH_CIQ">"c16613"</definedName>
    <definedName name="IQ_REVENUE_EST_DOWN_MONTH">"c16281"</definedName>
    <definedName name="IQ_REVENUE_EST_DOWN_MONTH_CIQ">"c16605"</definedName>
    <definedName name="IQ_REVENUE_EST_NOTE">"c17502"</definedName>
    <definedName name="IQ_REVENUE_EST_NOTE_CIQ">"c17455"</definedName>
    <definedName name="IQ_REVENUE_EST_NUM_ANALYSTS_2MONTH">"c16283"</definedName>
    <definedName name="IQ_REVENUE_EST_NUM_ANALYSTS_2MONTH_CIQ">"c16607"</definedName>
    <definedName name="IQ_REVENUE_EST_NUM_ANALYSTS_3MONTH">"c16287"</definedName>
    <definedName name="IQ_REVENUE_EST_NUM_ANALYSTS_3MONTH_CIQ">"c16611"</definedName>
    <definedName name="IQ_REVENUE_EST_NUM_ANALYSTS_MONTH">"c16279"</definedName>
    <definedName name="IQ_REVENUE_EST_NUM_ANALYSTS_MONTH_CIQ">"c16603"</definedName>
    <definedName name="IQ_REVENUE_EST_REUT">"c3634"</definedName>
    <definedName name="IQ_REVENUE_EST_THOM">"c3652"</definedName>
    <definedName name="IQ_REVENUE_EST_TOTAL_REVISED_2MONTH">"c16286"</definedName>
    <definedName name="IQ_REVENUE_EST_TOTAL_REVISED_2MONTH_CIQ">"c16610"</definedName>
    <definedName name="IQ_REVENUE_EST_TOTAL_REVISED_3MONTH">"c16290"</definedName>
    <definedName name="IQ_REVENUE_EST_TOTAL_REVISED_3MONTH_CIQ">"c16614"</definedName>
    <definedName name="IQ_REVENUE_EST_TOTAL_REVISED_MONTH">"c16282"</definedName>
    <definedName name="IQ_REVENUE_EST_TOTAL_REVISED_MONTH_CIQ">"c16606"</definedName>
    <definedName name="IQ_REVENUE_EST_UP_2MONTH">"c16284"</definedName>
    <definedName name="IQ_REVENUE_EST_UP_2MONTH_CIQ">"c16608"</definedName>
    <definedName name="IQ_REVENUE_EST_UP_3MONTH">"c16288"</definedName>
    <definedName name="IQ_REVENUE_EST_UP_3MONTH_CIQ">"c16612"</definedName>
    <definedName name="IQ_REVENUE_EST_UP_MONTH">"c16280"</definedName>
    <definedName name="IQ_REVENUE_EST_UP_MONTH_CIQ">"c16604"</definedName>
    <definedName name="IQ_REVENUE_GROWTH_1">"IQ_REVENUE_GROWTH_1"</definedName>
    <definedName name="IQ_REVENUE_GROWTH_2">"IQ_REVENUE_GROWTH_2"</definedName>
    <definedName name="IQ_REVENUE_GUIDANCE_CIQ">"c5057"</definedName>
    <definedName name="IQ_REVENUE_GUIDANCE_CIQ_COL">"c11704"</definedName>
    <definedName name="IQ_REVENUE_HIGH_EST">"c1127"</definedName>
    <definedName name="IQ_REVENUE_HIGH_EST_CIQ">"c3618"</definedName>
    <definedName name="IQ_REVENUE_HIGH_EST_REUT">"c3636"</definedName>
    <definedName name="IQ_REVENUE_HIGH_EST_THOM">"c3654"</definedName>
    <definedName name="IQ_REVENUE_HIGH_GUIDANCE_CIQ">"c4581"</definedName>
    <definedName name="IQ_REVENUE_HIGH_GUIDANCE_CIQ_COL">"c11230"</definedName>
    <definedName name="IQ_REVENUE_LOW_EST">"c1128"</definedName>
    <definedName name="IQ_REVENUE_LOW_EST_CIQ">"c3619"</definedName>
    <definedName name="IQ_REVENUE_LOW_EST_REUT">"c3637"</definedName>
    <definedName name="IQ_REVENUE_LOW_EST_THOM">"c3655"</definedName>
    <definedName name="IQ_REVENUE_LOW_GUIDANCE_CIQ">"c4621"</definedName>
    <definedName name="IQ_REVENUE_LOW_GUIDANCE_CIQ_COL">"c11270"</definedName>
    <definedName name="IQ_REVENUE_MEDIAN_EST">"c1662"</definedName>
    <definedName name="IQ_REVENUE_MEDIAN_EST_CIQ">"c3617"</definedName>
    <definedName name="IQ_REVENUE_MEDIAN_EST_REUT">"c3635"</definedName>
    <definedName name="IQ_REVENUE_MEDIAN_EST_THOM">"c3653"</definedName>
    <definedName name="IQ_REVENUE_NUM_EST">"c1129"</definedName>
    <definedName name="IQ_REVENUE_NUM_EST_CIQ">"c3620"</definedName>
    <definedName name="IQ_REVENUE_NUM_EST_REUT">"c3638"</definedName>
    <definedName name="IQ_REVENUE_NUM_EST_THOM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localSheetId="3">38854.5656481481</definedName>
    <definedName name="IQ_REVISION_DATE_" localSheetId="7">38854.5656481481</definedName>
    <definedName name="IQ_REVISION_DATE_">39007.6171180556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>"c15932"</definedName>
    <definedName name="IQ_RSI">"c12704"</definedName>
    <definedName name="IQ_RSI_ADJ">"c12705"</definedName>
    <definedName name="IQ_RSSD_ID_FFIEC">"c20506"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>"c6576"</definedName>
    <definedName name="IQ_SALE_COMMON_GROSS_FFIEC">"c12963"</definedName>
    <definedName name="IQ_SALE_CONVERSION_ACQUISITION_NET_COMMON_FFIEC">"c15351"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FS_AMORT_COST_FFIEC">"c20492"</definedName>
    <definedName name="IQ_SEC_ISSUED_US_AFS_FAIR_VAL_FFIEC">"c20457"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>"c6631"</definedName>
    <definedName name="IQ_SECURED_FARMLAND_RECOVERIES_FDIC">"c6612"</definedName>
    <definedName name="IQ_SECURED_MULTI_RES_LL_REC_DOM_FFIEC">"c12905"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AFS_AMORT_COST_FFIEC">"c20488"</definedName>
    <definedName name="IQ_SECURITIES_AFS_FAIR_VAL_FFIEC">"c20453"</definedName>
    <definedName name="IQ_SECURITIES_GAINS_FDIC">"c6584"</definedName>
    <definedName name="IQ_SECURITIES_HELD_MATURITY_FFIEC">"c12777"</definedName>
    <definedName name="IQ_SECURITIES_HTM_AMORT_COST_FFIEC">"c20436"</definedName>
    <definedName name="IQ_SECURITIES_HTM_FAIR_VAL_FFIEC">"c20471"</definedName>
    <definedName name="IQ_SECURITIES_ISSUED_STATES_FDIC">"c6300"</definedName>
    <definedName name="IQ_SECURITIES_ISSUED_US_FFIEC">"c12781"</definedName>
    <definedName name="IQ_SECURITIES_ISSUED_US_HTM_AMORT_COST_FFIEC">"c20440"</definedName>
    <definedName name="IQ_SECURITIES_ISSUED_US_HTM_FAIR_VAL_FFIEC">"c20475"</definedName>
    <definedName name="IQ_SECURITIES_LENT_FDIC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>"c2159"</definedName>
    <definedName name="IQ_SECURITY_NAME">"c15159"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DOL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>"c6572"</definedName>
    <definedName name="IQ_SERVICE_CHARGES_OPERATING_INC_FFIEC">"c13384"</definedName>
    <definedName name="IQ_SERVICE_FEE">"c8951"</definedName>
    <definedName name="IQ_SERVICING_FEES_FFIEC">"c13011"</definedName>
    <definedName name="IQ_SERVICING_FEES_OPERATING_INC_FFIEC">"c13389"</definedName>
    <definedName name="IQ_SETTLEMENT_PRICE">"c15157"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localSheetId="9">"c83"</definedName>
    <definedName name="IQ_SHAREOUTSTANDING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OVER_INST_OWNERSHIP">"c17422"</definedName>
    <definedName name="IQ_SHORT_INTEREST_PERCENT">"c1576"</definedName>
    <definedName name="IQ_SHORT_POSITIONS_FFIEC">"c12859"</definedName>
    <definedName name="IQ_SHORT_SCORE_DX">"c17439"</definedName>
    <definedName name="IQ_SHORT_TERM_INVEST" localSheetId="9">"c1197"</definedName>
    <definedName name="IQ_SHORT_TERM_INVEST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NSR_ACTION_LT">"c13616"</definedName>
    <definedName name="IQ_SP_ISSUE_NSR_ACTION_ST">"c13622"</definedName>
    <definedName name="IQ_SP_ISSUE_NSR_DATE_LT">"c13615"</definedName>
    <definedName name="IQ_SP_ISSUE_NSR_DATE_ST">"c13621"</definedName>
    <definedName name="IQ_SP_ISSUE_NSR_LT">"c13614"</definedName>
    <definedName name="IQ_SP_ISSUE_NSR_ST">"c13620"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NSR_ACTION_LT">"c13613"</definedName>
    <definedName name="IQ_SP_NSR_ACTION_ST">"c13619"</definedName>
    <definedName name="IQ_SP_NSR_DATE_LT">"c13612"</definedName>
    <definedName name="IQ_SP_NSR_DATE_ST">"c13618"</definedName>
    <definedName name="IQ_SP_NSR_LT">"c13611"</definedName>
    <definedName name="IQ_SP_NSR_ST">"c13617"</definedName>
    <definedName name="IQ_SP_OUTLOOK_WATCH">"c2639"</definedName>
    <definedName name="IQ_SP_OUTLOOK_WATCH_DATE">"c2638"</definedName>
    <definedName name="IQ_SP_QUALITY_RANKING_DESCRIPTION">"c17410"</definedName>
    <definedName name="IQ_SP_QUALITY_RANKING_VALUE">"c17409"</definedName>
    <definedName name="IQ_SP_REASON">"c2174"</definedName>
    <definedName name="IQ_SP_STARS_DESCRIPTION">"c17408"</definedName>
    <definedName name="IQ_SP_STARS_VALUE">"c17407"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POT_CLOSEPRICE">"c17802"</definedName>
    <definedName name="IQ_SPOT_HIGHPRICE">"c17800"</definedName>
    <definedName name="IQ_SPOT_LASTSALEPRICE">"c17806"</definedName>
    <definedName name="IQ_SPOT_LOWPRICE">"c17801"</definedName>
    <definedName name="IQ_SPOT_PRICEDATE">"c17805"</definedName>
    <definedName name="IQ_SPOT_YEARHIGH">"c17803"</definedName>
    <definedName name="IQ_SPOT_YEARLOW">"c17804"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DERIVATIVES">"c17741"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_REC_DET_EST">"c12069"</definedName>
    <definedName name="IQ_STAND_REC_DET_EST_DATE">"c12222"</definedName>
    <definedName name="IQ_STAND_REC_DET_EST_DATE_THOM">"c12250"</definedName>
    <definedName name="IQ_STAND_REC_DET_EST_ORIGIN">"c12594"</definedName>
    <definedName name="IQ_STAND_REC_DET_EST_ORIGIN_THOM">"c12620"</definedName>
    <definedName name="IQ_STAND_REC_DET_EST_THOM">"c12100"</definedName>
    <definedName name="IQ_STAND_REC_NUM_DET_EST">"c12068"</definedName>
    <definedName name="IQ_STAND_REC_NUM_DET_EST_DATE">"c12221"</definedName>
    <definedName name="IQ_STAND_REC_NUM_DET_EST_DATE_THOM">"c12249"</definedName>
    <definedName name="IQ_STAND_REC_NUM_DET_EST_ORIGIN">"c12593"</definedName>
    <definedName name="IQ_STAND_REC_NUM_DET_EST_ORIGIN_THOM">"c12619"</definedName>
    <definedName name="IQ_STAND_REC_NUM_DET_EST_THOM">"c12099"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POLI_SUBD_US_NON_TRANS_ACCTS_FFIEC">"c15324"</definedName>
    <definedName name="IQ_STATES_POLI_SUBD_US_TRANS_ACCTS_FFIEC">"c15316"</definedName>
    <definedName name="IQ_STATES_TOTAL_DEPOSITS_FDIC">"c6473"</definedName>
    <definedName name="IQ_STATES_TRANSACTION_ACCOUNTS_FDIC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EXPLORE_DRILL">"c13851"</definedName>
    <definedName name="IQ_STOCK_BASED_GA">"c2993"</definedName>
    <definedName name="IQ_STOCK_BASED_HIGH_EST">"c4521"</definedName>
    <definedName name="IQ_STOCK_BASED_LOW_EST">"c4522"</definedName>
    <definedName name="IQ_STOCK_BASED_MEDIAN_EST">"c4523"</definedName>
    <definedName name="IQ_STOCK_BASED_NUM_EST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>"c8950"</definedName>
    <definedName name="IQ_STRUCT_FIN_SERIES">"c8956"</definedName>
    <definedName name="IQ_STRUCTURED_NOTES_INVEST_SECURITIES_FFIEC">"c13468"</definedName>
    <definedName name="IQ_STRUCTURING_NOTES_TIER_1_FFIEC">"c13344"</definedName>
    <definedName name="IQ_STW">"c2166"</definedName>
    <definedName name="IQ_STYLE_GROWTH_VALUE">"c19203"</definedName>
    <definedName name="IQ_STYLE_HIGH_YIELD">"c19204"</definedName>
    <definedName name="IQ_STYLE_MARKET_CAP">"c19202"</definedName>
    <definedName name="IQ_STYLE_REPORTED">"c19205"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"c16205"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>"c6351"</definedName>
    <definedName name="IQ_SURPLUS_FFIEC">"c12877"</definedName>
    <definedName name="IQ_SVA">"c1214"</definedName>
    <definedName name="IQ_SYMBOL_RT">"SYMBOL"</definedName>
    <definedName name="IQ_SYNTH_STRUCTURED_PRODUCTS_AFS_AMORT_COST_FFIEC">"c20501"</definedName>
    <definedName name="IQ_SYNTH_STRUCTURED_PRODUCTS_AFS_FAIR_VAL_FFIEC">"c20466"</definedName>
    <definedName name="IQ_SYNTH_STRUCTURED_PRODUCTS_HTM_AMORT_COST_FFIEC">"c20449"</definedName>
    <definedName name="IQ_SYNTH_STRUCTURED_PRODUCTS_HTM_FAIR_VAL_FFIEC">"c20484"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>"c12070"</definedName>
    <definedName name="IQ_TARGET_PRICE_DET_EST_CURRENCY">"c12475"</definedName>
    <definedName name="IQ_TARGET_PRICE_DET_EST_CURRENCY_THOM">"c12498"</definedName>
    <definedName name="IQ_TARGET_PRICE_DET_EST_DATE">"c12223"</definedName>
    <definedName name="IQ_TARGET_PRICE_DET_EST_DATE_THOM">"c12251"</definedName>
    <definedName name="IQ_TARGET_PRICE_DET_EST_INCL">"c12358"</definedName>
    <definedName name="IQ_TARGET_PRICE_DET_EST_INCL_THOM">"c12381"</definedName>
    <definedName name="IQ_TARGET_PRICE_DET_EST_ORIGIN">"c12729"</definedName>
    <definedName name="IQ_TARGET_PRICE_DET_EST_ORIGIN_THOM">"c12621"</definedName>
    <definedName name="IQ_TARGET_PRICE_DET_EST_THOM">"c12101"</definedName>
    <definedName name="IQ_TARGET_PRICE_NUM">"c1653"</definedName>
    <definedName name="IQ_TARGET_PRICE_NUM_CIQ">"c4661"</definedName>
    <definedName name="IQ_TARGET_PRICE_NUM_REUT">"c5319"</definedName>
    <definedName name="IQ_TARGET_PRICE_NUM_THOM">"c5098"</definedName>
    <definedName name="IQ_TARGET_PRICE_STDDEV">"c1654"</definedName>
    <definedName name="IQ_TARGET_PRICE_STDDEV_CIQ">"c4662"</definedName>
    <definedName name="IQ_TARGET_PRICE_STDDEV_REUT">"c5320"</definedName>
    <definedName name="IQ_TARGET_PRICE_STDDEV_THOM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BV_SHARE_REPORTED">"c19140"</definedName>
    <definedName name="IQ_TELECOM_FFIEC">"c13057"</definedName>
    <definedName name="IQ_TEMPLATE">"c1521"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DET_EST_CURRENCY_THOM">"c12499"</definedName>
    <definedName name="IQ_TEV_DET_EST_DATE_THOM">"c12252"</definedName>
    <definedName name="IQ_TEV_DET_EST_INCL_THOM">"c12382"</definedName>
    <definedName name="IQ_TEV_DET_EST_ORIGIN_THOM">"c12709"</definedName>
    <definedName name="IQ_TEV_DET_EST_THOM">"c12102"</definedName>
    <definedName name="IQ_TEV_EBIT">"c1220"</definedName>
    <definedName name="IQ_TEV_EBIT_AVG">"c1221"</definedName>
    <definedName name="IQ_TEV_EBIT_FWD">"c2238"</definedName>
    <definedName name="IQ_TEV_EBIT_FWD_THOM">"c4061"</definedName>
    <definedName name="IQ_TEV_EBITDA">"c1222"</definedName>
    <definedName name="IQ_TEV_EBITDA_AVG">"c1223"</definedName>
    <definedName name="IQ_TEV_EBITDA_CAPEX">"c17553"</definedName>
    <definedName name="IQ_TEV_EBITDA_FWD">"c1224"</definedName>
    <definedName name="IQ_TEV_EBITDA_FWD_CIQ">"c4043"</definedName>
    <definedName name="IQ_TEV_EBITDA_FWD_REUT">"c4050"</definedName>
    <definedName name="IQ_TEV_EBITDA_FWD_THOM">"c4057"</definedName>
    <definedName name="IQ_TEV_EMPLOYEE_AVG">"c1225"</definedName>
    <definedName name="IQ_TEV_EST">"c4526"</definedName>
    <definedName name="IQ_TEV_EST_THOM">"c5529"</definedName>
    <definedName name="IQ_TEV_HIGH_EST">"c4527"</definedName>
    <definedName name="IQ_TEV_HIGH_EST_THOM">"c5530"</definedName>
    <definedName name="IQ_TEV_LOW_EST">"c4528"</definedName>
    <definedName name="IQ_TEV_LOW_EST_THOM">"c5531"</definedName>
    <definedName name="IQ_TEV_MEDIAN_EST">"c4529"</definedName>
    <definedName name="IQ_TEV_MEDIAN_EST_THOM">"c5532"</definedName>
    <definedName name="IQ_TEV_NUM_EST">"c4530"</definedName>
    <definedName name="IQ_TEV_NUM_EST_THOM">"c5533"</definedName>
    <definedName name="IQ_TEV_STDDEV_EST">"c4531"</definedName>
    <definedName name="IQ_TEV_STDDEV_EST_THOM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>"c4051"</definedName>
    <definedName name="IQ_TEV_TOTAL_REV_FWD_THOM">"c4058"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>"c6465"</definedName>
    <definedName name="IQ_TIME_DEPOSITS_MORE_100K_OTHER_INSTITUTIONS_FFIEC">"c12954"</definedName>
    <definedName name="IQ_TIME_DEPOSITS_MORE_100K_TOT_DEPOSITS_FFIEC">"c13906"</definedName>
    <definedName name="IQ_TIME_DEPOSITS_MORE_THAN_100K_FDIC">"c6470"</definedName>
    <definedName name="IQ_TIME_DEPOSITS_TOTAL_DEPOSITS">"c15723"</definedName>
    <definedName name="IQ_TODAY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 localSheetId="9">"c1266"</definedName>
    <definedName name="IQ_TOTAL_CASH_DIVID">"c1455"</definedName>
    <definedName name="IQ_TOTAL_CASH_DUE_DEPOSITORY_INSTIT_DOM_FFIEC">"c15291"</definedName>
    <definedName name="IQ_TOTAL_CASH_DUE_DEPOSITORY_INSTIT_FFIEC">"c15285"</definedName>
    <definedName name="IQ_TOTAL_CASH_FINAN" localSheetId="9">"c119"</definedName>
    <definedName name="IQ_TOTAL_CASH_FINAN">"c1352"</definedName>
    <definedName name="IQ_TOTAL_CASH_INVEST" localSheetId="9">"c121"</definedName>
    <definedName name="IQ_TOTAL_CASH_INVEST">"c1353"</definedName>
    <definedName name="IQ_TOTAL_CASH_OPER" localSheetId="9">"c122"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 localSheetId="9">"c1022"</definedName>
    <definedName name="IQ_TOTAL_COMMON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 localSheetId="9">"c1243"</definedName>
    <definedName name="IQ_TOTAL_CURRENT_ASSETS">"c1430"</definedName>
    <definedName name="IQ_TOTAL_CURRENT_LIAB" localSheetId="9">"c1245"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XCL_FIN">"c2937"</definedName>
    <definedName name="IQ_TOTAL_DEBT_GUIDANCE">"c4533"</definedName>
    <definedName name="IQ_TOTAL_DEBT_GUIDANCE_CIQ">"c5086"</definedName>
    <definedName name="IQ_TOTAL_DEBT_GUIDANCE_CIQ_COL">"c11733"</definedName>
    <definedName name="IQ_TOTAL_DEBT_HIGH_EST">"c4534"</definedName>
    <definedName name="IQ_TOTAL_DEBT_HIGH_GUIDANCE">"c4196"</definedName>
    <definedName name="IQ_TOTAL_DEBT_HIGH_GUIDANCE_CIQ">"c4608"</definedName>
    <definedName name="IQ_TOTAL_DEBT_HIGH_GUIDANCE_CIQ_COL">"c11257"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GUIDANCE">"c4236"</definedName>
    <definedName name="IQ_TOTAL_DEBT_LOW_GUIDANCE_CIQ">"c4648"</definedName>
    <definedName name="IQ_TOTAL_DEBT_LOW_GUIDANCE_CIQ_COL">"c11297"</definedName>
    <definedName name="IQ_TOTAL_DEBT_MEDIAN_EST">"c4536"</definedName>
    <definedName name="IQ_TOTAL_DEBT_NON_CURRENT">"c6191"</definedName>
    <definedName name="IQ_TOTAL_DEBT_NUM_EST">"c4537"</definedName>
    <definedName name="IQ_TOTAL_DEBT_OVER_EBITDA" localSheetId="9">"c1249"</definedName>
    <definedName name="IQ_TOTAL_DEBT_OVER_EBITDA">"c1433"</definedName>
    <definedName name="IQ_TOTAL_DEBT_OVER_TOTAL_BV" localSheetId="9">"c1250"</definedName>
    <definedName name="IQ_TOTAL_DEBT_OVER_TOTAL_BV">"c1434"</definedName>
    <definedName name="IQ_TOTAL_DEBT_OVER_TOTAL_CAP" localSheetId="9">"c1248"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POSITS">"c1265"</definedName>
    <definedName name="IQ_TOTAL_DEPOSITS_DOM_FFIEC">"c15313"</definedName>
    <definedName name="IQ_TOTAL_DEPOSITS_FDIC">"c6342"</definedName>
    <definedName name="IQ_TOTAL_DEPOSITS_FFIEC">"c13623"</definedName>
    <definedName name="IQ_TOTAL_DEPOSITS_SUPPLE">"c15253"</definedName>
    <definedName name="IQ_TOTAL_DIV_PAID_CF">"c1266"</definedName>
    <definedName name="IQ_TOTAL_EMPLOYEE" localSheetId="9">"c1522"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 localSheetId="9">"c591"</definedName>
    <definedName name="IQ_TOTAL_INTEREST_EXP">"c1382"</definedName>
    <definedName name="IQ_TOTAL_INTEREST_EXP_FOREIGN_FFIEC">"c15374"</definedName>
    <definedName name="IQ_TOTAL_INTEREST_INC_FOREIGN_FFIEC">"c15373"</definedName>
    <definedName name="IQ_TOTAL_INVENTORY" localSheetId="9">"c622"</definedName>
    <definedName name="IQ_TOTAL_INVENTORY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 localSheetId="9">"c1279"</definedName>
    <definedName name="IQ_TOTAL_LIAB_SHAREHOLD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 localSheetId="9">"c1294"</definedName>
    <definedName name="IQ_TOTAL_REVENUE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 localSheetId="9">"c1177"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DJ_SIZE_FINAL">"c16265"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NKY_ADVISOR_CLIENT_NAME_LIST">"c17671"</definedName>
    <definedName name="IQ_TR_BNKY_ADVISOR_FEE_LIST">"c17673"</definedName>
    <definedName name="IQ_TR_BNKY_ADVISOR_FEE_PCT_LIST">"c17674"</definedName>
    <definedName name="IQ_TR_BNKY_ADVISOR_ID_LIST">"c17670"</definedName>
    <definedName name="IQ_TR_BNKY_ADVISOR_NAME_LIST">"c17669"</definedName>
    <definedName name="IQ_TR_BNKY_ADVISOR_ROLE_LIST">"c17672"</definedName>
    <definedName name="IQ_TR_BNKY_AFFILIATES_JOINT_ADMIN">"c17636"</definedName>
    <definedName name="IQ_TR_BNKY_AFFILIATES_JOINT_ADMIN_LIST">"c17656"</definedName>
    <definedName name="IQ_TR_BNKY_CASE_CONSOLIDATED_DATE">"c17632"</definedName>
    <definedName name="IQ_TR_BNKY_CASE_FILING_FEE_PAID">"c17634"</definedName>
    <definedName name="IQ_TR_BNKY_CASE_NUMBER">"c17627"</definedName>
    <definedName name="IQ_TR_BNKY_CASH_IN_HAND">"c17651"</definedName>
    <definedName name="IQ_TR_BNKY_COURT">"c17626"</definedName>
    <definedName name="IQ_TR_BNKY_CREDITOR_CLAIM_AMT_LIST">"c17660"</definedName>
    <definedName name="IQ_TR_BNKY_CREDITOR_ID_LIST">"c17658"</definedName>
    <definedName name="IQ_TR_BNKY_CREDITOR_NAME_LIST">"c17657"</definedName>
    <definedName name="IQ_TR_BNKY_CREDITOR_REL_LIST">"c17659"</definedName>
    <definedName name="IQ_TR_BNKY_CREDITORS">"c17635"</definedName>
    <definedName name="IQ_TR_BNKY_DIP_COMMITMENT_FEE_LIST">"c17667"</definedName>
    <definedName name="IQ_TR_BNKY_DIP_FIN_PROVIDED">"c17640"</definedName>
    <definedName name="IQ_TR_BNKY_DIP_FIN_PROVIDED_LIST">"c17665"</definedName>
    <definedName name="IQ_TR_BNKY_DIP_FIN_PROVIDERS">"c17639"</definedName>
    <definedName name="IQ_TR_BNKY_DIP_FIN_SECURITY_TYPES">"c17642"</definedName>
    <definedName name="IQ_TR_BNKY_DIP_FIN_UTILIZED">"c17641"</definedName>
    <definedName name="IQ_TR_BNKY_DIP_ID_LIST">"c17662"</definedName>
    <definedName name="IQ_TR_BNKY_DIP_LEAD_PROVIDER_LIST">"c17668"</definedName>
    <definedName name="IQ_TR_BNKY_DIP_LIBOR_SPREAD_LIST">"c17666"</definedName>
    <definedName name="IQ_TR_BNKY_DIP_MATURITY_DATE_LIST">"c17664"</definedName>
    <definedName name="IQ_TR_BNKY_DIP_NAME_LIST">"c17661"</definedName>
    <definedName name="IQ_TR_BNKY_DIP_SECURITY_LIST">"c17663"</definedName>
    <definedName name="IQ_TR_BNKY_DISMISSED_DATE">"c17633"</definedName>
    <definedName name="IQ_TR_BNKY_EMERGED_REORG_DATE">"c17630"</definedName>
    <definedName name="IQ_TR_BNKY_FEATURES_LIST">"c17655"</definedName>
    <definedName name="IQ_TR_BNKY_FILING_TYPE">"c17624"</definedName>
    <definedName name="IQ_TR_BNKY_INVOL_PETITION_FILED_DATE">"c17629"</definedName>
    <definedName name="IQ_TR_BNKY_ISSUANCE_DEBT">"c17648"</definedName>
    <definedName name="IQ_TR_BNKY_ISSUANCE_EQUITY">"c17649"</definedName>
    <definedName name="IQ_TR_BNKY_LEAD_ASSETS_INIT_FILING">"c17645"</definedName>
    <definedName name="IQ_TR_BNKY_LEAD_ASSETS_INIT_FILING_LIST">"c17678"</definedName>
    <definedName name="IQ_TR_BNKY_LEAD_DEBTOR">"c17643"</definedName>
    <definedName name="IQ_TR_BNKY_LEAD_DEBTOR_LIST">"c17675"</definedName>
    <definedName name="IQ_TR_BNKY_LEAD_LIAB_INIT_FILING">"c17644"</definedName>
    <definedName name="IQ_TR_BNKY_LEAD_LIAB_INIT_FILING_LIST">"c17677"</definedName>
    <definedName name="IQ_TR_BNKY_LEAD_REV_ANN">"c17646"</definedName>
    <definedName name="IQ_TR_BNKY_LEAD_REV_ANN_LIST">"c17679"</definedName>
    <definedName name="IQ_TR_BNKY_LEAD_STOCK_PRICE_ANN">"c17647"</definedName>
    <definedName name="IQ_TR_BNKY_LEAD_STOCK_PRICE_ANN_LIST">"c17680"</definedName>
    <definedName name="IQ_TR_BNKY_LEAD_TYPE_LIST">"c17676"</definedName>
    <definedName name="IQ_TR_BNKY_LIQUIDATED_DATE">"c17631"</definedName>
    <definedName name="IQ_TR_BNKY_PRE_BANKRUPTCY_SITUATION">"c17637"</definedName>
    <definedName name="IQ_TR_BNKY_RESOLUTION">"c17638"</definedName>
    <definedName name="IQ_TR_BNKY_RESTRUCTURING_WEBSITE">"c17625"</definedName>
    <definedName name="IQ_TR_BNKY_SALE_ASSETS">"c17650"</definedName>
    <definedName name="IQ_TR_BNKY_TOTAL_CLAIMANTS_AMT">"c17653"</definedName>
    <definedName name="IQ_TR_BNKY_TOTAL_FIN_PROVIDED">"c17652"</definedName>
    <definedName name="IQ_TR_BNKY_TOTAL_PAYMENTS_CLAIMANTS">"c17654"</definedName>
    <definedName name="IQ_TR_BNKY_VOL_PETITION_FILED_DATE">"c17628"</definedName>
    <definedName name="IQ_TR_BUY_ACC_ADVISORS">"c3048"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CONSID_PCT_FINAL">"c16268"</definedName>
    <definedName name="IQ_TR_CASH_ST_INVEST">"c3025"</definedName>
    <definedName name="IQ_TR_CASH_ST_INVEST_FINAL">"c16266"</definedName>
    <definedName name="IQ_TR_CHANGE_CONTROL">"c2365"</definedName>
    <definedName name="IQ_TR_CLOSED_DATE">"c2283"</definedName>
    <definedName name="IQ_TR_CO_NET_PROCEEDS">"c2268"</definedName>
    <definedName name="IQ_TR_CO_NET_PROCEEDS_ISSUE">"c17571"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BT_CONSID_PCT_FINAL">"c16274"</definedName>
    <definedName name="IQ_TR_DEF_AGRMT_DATE">"c2285"</definedName>
    <definedName name="IQ_TR_DISCLOSED_FEES_EXP">"c2288"</definedName>
    <definedName name="IQ_TR_EARNOUTS">"c3023"</definedName>
    <definedName name="IQ_TR_EARNOUTS_FINAL">"c16262"</definedName>
    <definedName name="IQ_TR_EX_OVER_SHARES_ISSUE">"c17566"</definedName>
    <definedName name="IQ_TR_EXPIRED_DATE">"c2412"</definedName>
    <definedName name="IQ_TR_GROSS_OFFERING_AMT">"c2262"</definedName>
    <definedName name="IQ_TR_GROSS_PROCEEDS_ISSUE">"c17568"</definedName>
    <definedName name="IQ_TR_HYBRID_CONSID_PCT">"c2300"</definedName>
    <definedName name="IQ_TR_HYBRID_CONSID_PCT_FINAL">"c16276"</definedName>
    <definedName name="IQ_TR_IMPLIED_EQ">"c3018"</definedName>
    <definedName name="IQ_TR_IMPLIED_EQ_BV">"c3019"</definedName>
    <definedName name="IQ_TR_IMPLIED_EQ_BV_FINAL">"c16255"</definedName>
    <definedName name="IQ_TR_IMPLIED_EQ_FINAL">"c16253"</definedName>
    <definedName name="IQ_TR_IMPLIED_EQ_NI_LTM">"c3020"</definedName>
    <definedName name="IQ_TR_IMPLIED_EQ_NI_LTM_FINAL">"c16254"</definedName>
    <definedName name="IQ_TR_IMPLIED_EV">"c2301"</definedName>
    <definedName name="IQ_TR_IMPLIED_EV_BV">"c2306"</definedName>
    <definedName name="IQ_TR_IMPLIED_EV_EBIT">"c2302"</definedName>
    <definedName name="IQ_TR_IMPLIED_EV_EBIT_FINAL">"c16252"</definedName>
    <definedName name="IQ_TR_IMPLIED_EV_EBITDA">"c2303"</definedName>
    <definedName name="IQ_TR_IMPLIED_EV_EBITDA_FINAL">"c16251"</definedName>
    <definedName name="IQ_TR_IMPLIED_EV_FINAL">"c16249"</definedName>
    <definedName name="IQ_TR_IMPLIED_EV_NI_LTM">"c2307"</definedName>
    <definedName name="IQ_TR_IMPLIED_EV_REV">"c2304"</definedName>
    <definedName name="IQ_TR_IMPLIED_EV_REV_FINAL">"c16250"</definedName>
    <definedName name="IQ_TR_INIT_FILED_DATE">"c3495"</definedName>
    <definedName name="IQ_TR_IPO_TRANSACTION_ID">"c17554"</definedName>
    <definedName name="IQ_TR_LEAD_UNDERWRITERS">"c17576"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ASSUM_LIABILITIES_FINAL">"c16264"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FFER_PER_SHARE_FINAL">"c16257"</definedName>
    <definedName name="IQ_TR_OPTIONS_CONSID_PCT">"c2311"</definedName>
    <definedName name="IQ_TR_OPTIONS_CONSID_PCT_FINAL">"c16278"</definedName>
    <definedName name="IQ_TR_OTHER_CONSID">"c3022"</definedName>
    <definedName name="IQ_TR_OTHER_CONSID_FINAL">"c16261"</definedName>
    <definedName name="IQ_TR_PCT_SOUGHT">"c2309"</definedName>
    <definedName name="IQ_TR_PCT_SOUGHT_ACQUIRED_FINAL">"c16256"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_1D_PRICE">"c19180"</definedName>
    <definedName name="IQ_TR_PO_1D_RETURN">"c19179"</definedName>
    <definedName name="IQ_TR_PO_1M_PRICE">"c19184"</definedName>
    <definedName name="IQ_TR_PO_1M_RETURN">"c19183"</definedName>
    <definedName name="IQ_TR_PO_1W_PRICE">"c19182"</definedName>
    <definedName name="IQ_TR_PO_1W_RETURN">"c19181"</definedName>
    <definedName name="IQ_TR_PO_1Y_PRICE">"c19190"</definedName>
    <definedName name="IQ_TR_PO_1Y_RETURN">"c19189"</definedName>
    <definedName name="IQ_TR_PO_3M_PRICE">"c19186"</definedName>
    <definedName name="IQ_TR_PO_3M_RETURN">"c19185"</definedName>
    <definedName name="IQ_TR_PO_6M_PRICE">"c19188"</definedName>
    <definedName name="IQ_TR_PO_6M_RETURN">"c19187"</definedName>
    <definedName name="IQ_TR_PO_DISCOUNT_SHARE">"c17562"</definedName>
    <definedName name="IQ_TR_PO_ISSUE_CURRENCY">"c17557"</definedName>
    <definedName name="IQ_TR_PO_NET_PROCEEDS_SHARE">"c17563"</definedName>
    <definedName name="IQ_TR_PO_PRICE_RANGE">"c17559"</definedName>
    <definedName name="IQ_TR_PO_PRICE_RANGE_HIGH">"c17560"</definedName>
    <definedName name="IQ_TR_PO_PRICE_RANGE_LOW">"c17561"</definedName>
    <definedName name="IQ_TR_PO_PRICE_SHARE">"c17558"</definedName>
    <definedName name="IQ_TR_PO_SHARES_OFFERED">"c17564"</definedName>
    <definedName name="IQ_TR_PO_SHARES_OFFERED_EX_OVER">"c17567"</definedName>
    <definedName name="IQ_TR_PO_TICKER">"c17556"</definedName>
    <definedName name="IQ_TR_PO_TRADING_ITEM_CIQID">"c17555"</definedName>
    <definedName name="IQ_TR_POSTMONEY_VAL">"c2286"</definedName>
    <definedName name="IQ_TR_PREDEAL_SITUATION">"c2390"</definedName>
    <definedName name="IQ_TR_PREF_CONSID_PCT">"c2310"</definedName>
    <definedName name="IQ_TR_PREF_CONSID_PCT_FINAL">"c16272"</definedName>
    <definedName name="IQ_TR_PREMONEY_VAL">"c2287"</definedName>
    <definedName name="IQ_TR_PRINTING_FEES">"c2276"</definedName>
    <definedName name="IQ_TR_PROCEEDS_EX_OVER_ISSUE">"c17574"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_OVER_SHARES_ISSUE">"c17565"</definedName>
    <definedName name="IQ_TR_REG_OVER_VALUE_ISSUE">"c17572"</definedName>
    <definedName name="IQ_TR_REGISTRATION_FEES">"c2274"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ISSUE">"c17570"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TOCK_CONSID_PCT_FINAL">"c16270"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ASH_FINAL">"c16267"</definedName>
    <definedName name="IQ_TR_TOTAL_CONSID_SH">"c2316"</definedName>
    <definedName name="IQ_TR_TOTAL_CONSID_SH_FINAL">"c16260"</definedName>
    <definedName name="IQ_TR_TOTAL_DEBT">"c2317"</definedName>
    <definedName name="IQ_TR_TOTAL_DEBT_FINAL">"c16273"</definedName>
    <definedName name="IQ_TR_TOTAL_EX_OVER_VALUE_ISSUE">"c17573"</definedName>
    <definedName name="IQ_TR_TOTAL_GROSS_TV">"c2318"</definedName>
    <definedName name="IQ_TR_TOTAL_GROSS_TV_FINAL">"c16259"</definedName>
    <definedName name="IQ_TR_TOTAL_HYBRID">"c2319"</definedName>
    <definedName name="IQ_TR_TOTAL_HYBRID_FINAL">"c16275"</definedName>
    <definedName name="IQ_TR_TOTAL_LEGAL_FEES">"c2272"</definedName>
    <definedName name="IQ_TR_TOTAL_NET_TV">"c2320"</definedName>
    <definedName name="IQ_TR_TOTAL_NET_TV_FINAL">"c16258"</definedName>
    <definedName name="IQ_TR_TOTAL_NEWMONEY">"c2289"</definedName>
    <definedName name="IQ_TR_TOTAL_OPTIONS">"c2322"</definedName>
    <definedName name="IQ_TR_TOTAL_OPTIONS_BUYER">"c3026"</definedName>
    <definedName name="IQ_TR_TOTAL_OPTIONS_BUYER_FINAL">"c16277"</definedName>
    <definedName name="IQ_TR_TOTAL_OPTIONS_FINAL">"c16263"</definedName>
    <definedName name="IQ_TR_TOTAL_PREFERRED">"c2321"</definedName>
    <definedName name="IQ_TR_TOTAL_PREFERRED_FINAL">"c16271"</definedName>
    <definedName name="IQ_TR_TOTAL_REG_AMT">"c2261"</definedName>
    <definedName name="IQ_TR_TOTAL_STOCK">"c2323"</definedName>
    <definedName name="IQ_TR_TOTAL_STOCK_FINAL">"c16269"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UNDERWRITER_COMP_ISSUE">"c17569"</definedName>
    <definedName name="IQ_TR_UNDERWRITERS_OTHER">"c17577"</definedName>
    <definedName name="IQ_TR_WITHDRAWN_DTE">"c2266"</definedName>
    <definedName name="IQ_TRADE_AR" localSheetId="9">"c40"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AIR_VALUE_TOT_FFIEC">"c13210"</definedName>
    <definedName name="IQ_TRADING_ASSETS_FDIC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 localSheetId="9">"c1311"</definedName>
    <definedName name="IQ_TREASURY_STOCK">"c1438"</definedName>
    <definedName name="IQ_TREASURY_STOCK_TRANSACTIONS_FDIC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FED_FUNDS">"c2524"</definedName>
    <definedName name="IQ_UNDRAWN_FHLB">"c2520"</definedName>
    <definedName name="IQ_UNDRAWN_LC">"c2521"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HTM_AMORT_COST_FFIEC">"c20438"</definedName>
    <definedName name="IQ_US_AGENCY_OBLIG_HTM_FAIR_VAL_FFIEC">"c20473"</definedName>
    <definedName name="IQ_US_AGENCY_OBLIG_TRADING_DOM_FFIEC">"c12919"</definedName>
    <definedName name="IQ_US_AGENCY_OBLIG_TRADING_FFIEC">"c12814"</definedName>
    <definedName name="IQ_US_AGENCY_OBLIGATIONS_AFS_AMORT_COST_FFIEC">"c20490"</definedName>
    <definedName name="IQ_US_AGENCY_OBLIGATIONS_AFS_FAIR_VAL_FFIEC">"c20455"</definedName>
    <definedName name="IQ_US_AGENCY_OBLIGATIONS_AVAIL_SALE_FFIEC">"c12793"</definedName>
    <definedName name="IQ_US_BANKS_OTHER_INST_FOREIGN_DEP_FFIEC">"c15343"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FS_AMORT_COST_FFIEC">"c20491"</definedName>
    <definedName name="IQ_US_SPONSORED_AGENCY_OBLIG_AFS_FAIR_VAL_FFIEC">"c20456"</definedName>
    <definedName name="IQ_US_SPONSORED_AGENCY_OBLIG_AVAIL_SALE_FFIEC">"c12794"</definedName>
    <definedName name="IQ_US_SPONSORED_AGENCY_OBLIG_FFIEC">"c12780"</definedName>
    <definedName name="IQ_US_SPONSORED_AGENCY_OBLIG_HTM_AMORT_COST_FFIEC">"c20439"</definedName>
    <definedName name="IQ_US_SPONSORED_AGENCY_OBLIG_HTM_FAIR_VAL_FFIEC">"c20474"</definedName>
    <definedName name="IQ_US_TREASURY_SEC_AFS_AMORT_COST_FFIEC">"c20489"</definedName>
    <definedName name="IQ_US_TREASURY_SEC_AFS_FAIR_VAL_FFIEC">"c20454"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>"c6298"</definedName>
    <definedName name="IQ_US_TREASURY_SECURITIES_FFIEC">"c12778"</definedName>
    <definedName name="IQ_US_TREASURY_SECURITIES_HTM_AMORT_COST_FFIEC">"c20437"</definedName>
    <definedName name="IQ_US_TREASURY_SECURITIES_HTM_FAIR_VAL_FFIEC">"c20472"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>"c6400"</definedName>
    <definedName name="IQ_VALUE_CUSTOMER_ASSETS">"c20433"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"c16203"</definedName>
    <definedName name="IQ_VOICE_SUB_TOTAL_HOMES_PASSED">"c15770"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VWAP">"c13514"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>"c2203"</definedName>
    <definedName name="IQ_XDIV_DATE_LIST">"c17416"</definedName>
    <definedName name="IQ_YEAR_FOUNDED">"c6793"</definedName>
    <definedName name="IQ_YEARHIGH">"c1337"</definedName>
    <definedName name="IQ_YEARHIGH_DATE">"c2250"</definedName>
    <definedName name="IQ_YEARHIGH_RT">"YEARHIGH"</definedName>
    <definedName name="IQ_YEARLOW">"c1338"</definedName>
    <definedName name="IQ_YEARLOW_DATE">"c2251"</definedName>
    <definedName name="IQ_YEARLOW_RT">"YEARLOW"</definedName>
    <definedName name="IQ_YIELD_CURVE_LIST">"c19250"</definedName>
    <definedName name="IQ_YIELD_FED_FUNDS_SOLD_FFIEC">"c13487"</definedName>
    <definedName name="IQ_YIELD_TRADING_ASSETS_FFIEC">"c13488"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sColHidden">FALSE</definedName>
    <definedName name="iser" localSheetId="3">{"Rent_ChangesTotal",#N/A,FALSE,"Sheet1"}</definedName>
    <definedName name="iser" localSheetId="11">{"Rent_ChangesTotal",#N/A,FALSE,"Sheet1"}</definedName>
    <definedName name="iser" localSheetId="7">{"Rent_ChangesTotal",#N/A,FALSE,"Sheet1"}</definedName>
    <definedName name="iser">{"Rent_ChangesTotal",#N/A,FALSE,"Sheet1"}</definedName>
    <definedName name="IsLTMColHidden">FALSE</definedName>
    <definedName name="j" localSheetId="3">{"new",#N/A,FALSE,"D";"PROFORMA",#N/A,FALSE,"A";"partial 1",#N/A,FALSE,"B";"partial 2",#N/A,FALSE,"B";"partial 3",#N/A,FALSE,"B";"SMALL CF 1",#N/A,FALSE,"C"}</definedName>
    <definedName name="j" localSheetId="11">{"new",#N/A,FALSE,"D";"PROFORMA",#N/A,FALSE,"A";"partial 1",#N/A,FALSE,"B";"partial 2",#N/A,FALSE,"B";"partial 3",#N/A,FALSE,"B";"SMALL CF 1",#N/A,FALSE,"C"}</definedName>
    <definedName name="j" localSheetId="7">{"new",#N/A,FALSE,"D";"PROFORMA",#N/A,FALSE,"A";"partial 1",#N/A,FALSE,"B";"partial 2",#N/A,FALSE,"B";"partial 3",#N/A,FALSE,"B";"SMALL CF 1",#N/A,FALSE,"C"}</definedName>
    <definedName name="j">{"new",#N/A,FALSE,"D";"PROFORMA",#N/A,FALSE,"A";"partial 1",#N/A,FALSE,"B";"partial 2",#N/A,FALSE,"B";"partial 3",#N/A,FALSE,"B";"SMALL CF 1",#N/A,FALSE,"C"}</definedName>
    <definedName name="jb" localSheetId="3">{"summary1",#N/A,TRUE,"Comps";"summary2",#N/A,TRUE,"Comps";"summary3",#N/A,TRUE,"Comps"}</definedName>
    <definedName name="jb" localSheetId="11">{"summary1",#N/A,TRUE,"Comps";"summary2",#N/A,TRUE,"Comps";"summary3",#N/A,TRUE,"Comps"}</definedName>
    <definedName name="jb" localSheetId="7">{"summary1",#N/A,TRUE,"Comps";"summary2",#N/A,TRUE,"Comps";"summary3",#N/A,TRUE,"Comps"}</definedName>
    <definedName name="jb">{"summary1",#N/A,TRUE,"Comps";"summary2",#N/A,TRUE,"Comps";"summary3",#N/A,TRUE,"Comps"}</definedName>
    <definedName name="jc" localSheetId="3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jc" localSheetId="1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jc" localSheetId="7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jc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jim">#REF!</definedName>
    <definedName name="jimmy">#REF!</definedName>
    <definedName name="jjj">#REF!</definedName>
    <definedName name="jjjjj" localSheetId="3">#REF!</definedName>
    <definedName name="jjjjj">#REF!</definedName>
    <definedName name="jjlj" localSheetId="3">{"scheduleB",#N/A,FALSE,"CTT_CLO"}</definedName>
    <definedName name="jjlj" localSheetId="11">{"scheduleB",#N/A,FALSE,"CTT_CLO"}</definedName>
    <definedName name="jjlj" localSheetId="7">{"scheduleB",#N/A,FALSE,"CTT_CLO"}</definedName>
    <definedName name="jjlj">{"scheduleB",#N/A,FALSE,"CTT_CLO"}</definedName>
    <definedName name="jk" localSheetId="3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" localSheetId="1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" localSheetId="7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l" localSheetId="3">{"ReportTop",#N/A,FALSE,"report top"}</definedName>
    <definedName name="jkl" localSheetId="11">{"ReportTop",#N/A,FALSE,"report top"}</definedName>
    <definedName name="jkl" localSheetId="7">{"ReportTop",#N/A,FALSE,"report top"}</definedName>
    <definedName name="jkl">{"ReportTop",#N/A,FALSE,"report top"}</definedName>
    <definedName name="jklkj" localSheetId="3">{"Sum1",#N/A,FALSE,"Reserve Report";"Sum2",#N/A,FALSE,"Reserve Report";"Sum3",#N/A,FALSE,"Reserve Report";"Sum4",#N/A,FALSE,"Reserve Report"}</definedName>
    <definedName name="jklkj" localSheetId="11">{"Sum1",#N/A,FALSE,"Reserve Report";"Sum2",#N/A,FALSE,"Reserve Report";"Sum3",#N/A,FALSE,"Reserve Report";"Sum4",#N/A,FALSE,"Reserve Report"}</definedName>
    <definedName name="jklkj" localSheetId="7">{"Sum1",#N/A,FALSE,"Reserve Report";"Sum2",#N/A,FALSE,"Reserve Report";"Sum3",#N/A,FALSE,"Reserve Report";"Sum4",#N/A,FALSE,"Reserve Report"}</definedName>
    <definedName name="jklkj">{"Sum1",#N/A,FALSE,"Reserve Report";"Sum2",#N/A,FALSE,"Reserve Report";"Sum3",#N/A,FALSE,"Reserve Report";"Sum4",#N/A,FALSE,"Reserve Report"}</definedName>
    <definedName name="jpeg" localSheetId="3">{"'Assump'!$F$6:$J$6"}</definedName>
    <definedName name="jpeg" localSheetId="11">{"'Assump'!$F$6:$J$6"}</definedName>
    <definedName name="jpeg" localSheetId="7">{"'Assump'!$F$6:$J$6"}</definedName>
    <definedName name="jpeg">{"'Assump'!$F$6:$J$6"}</definedName>
    <definedName name="jsfda" localSheetId="3">{"incomemth",#N/A,TRUE,"forecast00";"incomepercentmth",#N/A,TRUE,"forecast00";"balancemth",#N/A,TRUE,"forecast00";"cashmth",#N/A,TRUE,"forecast00";"covenantmth",#N/A,TRUE,"forecast00"}</definedName>
    <definedName name="jsfda" localSheetId="11">{"incomemth",#N/A,TRUE,"forecast00";"incomepercentmth",#N/A,TRUE,"forecast00";"balancemth",#N/A,TRUE,"forecast00";"cashmth",#N/A,TRUE,"forecast00";"covenantmth",#N/A,TRUE,"forecast00"}</definedName>
    <definedName name="jsfda" localSheetId="7">{"incomemth",#N/A,TRUE,"forecast00";"incomepercentmth",#N/A,TRUE,"forecast00";"balancemth",#N/A,TRUE,"forecast00";"cashmth",#N/A,TRUE,"forecast00";"covenantmth",#N/A,TRUE,"forecast00"}</definedName>
    <definedName name="jsfda">{"incomemth",#N/A,TRUE,"forecast00";"incomepercentmth",#N/A,TRUE,"forecast00";"balancemth",#N/A,TRUE,"forecast00";"cashmth",#N/A,TRUE,"forecast00";"covenantmth",#N/A,TRUE,"forecast00"}</definedName>
    <definedName name="julia" localSheetId="3">#REF!</definedName>
    <definedName name="julia" localSheetId="7">#REF!</definedName>
    <definedName name="julia">#REF!</definedName>
    <definedName name="June" localSheetId="3">{"three",#N/A,FALSE,"Capital";"four",#N/A,FALSE,"Capital"}</definedName>
    <definedName name="June" localSheetId="11">{"three",#N/A,FALSE,"Capital";"four",#N/A,FALSE,"Capital"}</definedName>
    <definedName name="June" localSheetId="7">{"three",#N/A,FALSE,"Capital";"four",#N/A,FALSE,"Capital"}</definedName>
    <definedName name="June">{"three",#N/A,FALSE,"Capital";"four",#N/A,FALSE,"Capital"}</definedName>
    <definedName name="JUNK" localSheetId="3">{"SCHEDULE",#N/A,FALSE,"Fin_sched"}</definedName>
    <definedName name="JUNK" localSheetId="11">{"SCHEDULE",#N/A,FALSE,"Fin_sched"}</definedName>
    <definedName name="JUNK" localSheetId="7">{"SCHEDULE",#N/A,FALSE,"Fin_sched"}</definedName>
    <definedName name="JUNK">{"SCHEDULE",#N/A,FALSE,"Fin_sched"}</definedName>
    <definedName name="Junk_condo" localSheetId="3">{"SCHEDULE",#N/A,FALSE,"Fin_sched"}</definedName>
    <definedName name="Junk_condo" localSheetId="11">{"SCHEDULE",#N/A,FALSE,"Fin_sched"}</definedName>
    <definedName name="Junk_condo" localSheetId="7">{"SCHEDULE",#N/A,FALSE,"Fin_sched"}</definedName>
    <definedName name="Junk_condo">{"SCHEDULE",#N/A,FALSE,"Fin_sched"}</definedName>
    <definedName name="JUNK2" localSheetId="3">{"SUMMARY",#N/A,FALSE,"Fin_sched"}</definedName>
    <definedName name="JUNK2" localSheetId="11">{"SUMMARY",#N/A,FALSE,"Fin_sched"}</definedName>
    <definedName name="JUNK2" localSheetId="7">{"SUMMARY",#N/A,FALSE,"Fin_sched"}</definedName>
    <definedName name="JUNK2">{"SUMMARY",#N/A,FALSE,"Fin_sched"}</definedName>
    <definedName name="jz">#REF!</definedName>
    <definedName name="k" localSheetId="3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" localSheetId="7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">#REF!</definedName>
    <definedName name="K2_WBEVMODE" localSheetId="3">-1</definedName>
    <definedName name="K2_WBEVMODE" localSheetId="7">-1</definedName>
    <definedName name="K2_WBEVMODE">0</definedName>
    <definedName name="kah" localSheetId="3">#REF!</definedName>
    <definedName name="kah" localSheetId="7">#REF!</definedName>
    <definedName name="kah">#REF!</definedName>
    <definedName name="ke" localSheetId="7">#REF!</definedName>
    <definedName name="ke">#REF!</definedName>
    <definedName name="Keybank" localSheetId="3">#REF!</definedName>
    <definedName name="Keybank" localSheetId="7">#REF!</definedName>
    <definedName name="Keybank">#REF!</definedName>
    <definedName name="KGKHJ" localSheetId="3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localSheetId="1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localSheetId="7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localSheetId="3">{#N/A,#N/A,TRUE,"Krycí list"}</definedName>
    <definedName name="kj" localSheetId="11">{#N/A,#N/A,TRUE,"Krycí list"}</definedName>
    <definedName name="kj" localSheetId="7">{#N/A,#N/A,TRUE,"Krycí list"}</definedName>
    <definedName name="kj">{#N/A,#N/A,TRUE,"Krycí list"}</definedName>
    <definedName name="kjj" localSheetId="3">{#N/A,#N/A,TRUE,"Krycí list"}</definedName>
    <definedName name="kjj" localSheetId="11">{#N/A,#N/A,TRUE,"Krycí list"}</definedName>
    <definedName name="kjj" localSheetId="7">{#N/A,#N/A,TRUE,"Krycí list"}</definedName>
    <definedName name="kjj">{#N/A,#N/A,TRUE,"Krycí list"}</definedName>
    <definedName name="kjjjjkjhk" localSheetId="3">{"sheet a",#N/A,FALSE,"A";"sheet b 1",#N/A,FALSE,"B";"sheet b 2",#N/A,FALSE,"B"}</definedName>
    <definedName name="kjjjjkjhk" localSheetId="11">{"sheet a",#N/A,FALSE,"A";"sheet b 1",#N/A,FALSE,"B";"sheet b 2",#N/A,FALSE,"B"}</definedName>
    <definedName name="kjjjjkjhk" localSheetId="7">{"sheet a",#N/A,FALSE,"A";"sheet b 1",#N/A,FALSE,"B";"sheet b 2",#N/A,FALSE,"B"}</definedName>
    <definedName name="kjjjjkjhk">{"sheet a",#N/A,FALSE,"A";"sheet b 1",#N/A,FALSE,"B";"sheet b 2",#N/A,FALSE,"B"}</definedName>
    <definedName name="kjkk" localSheetId="3">{"Sum1",#N/A,FALSE,"Reserve Report";"Sum2",#N/A,FALSE,"Reserve Report";"Sum3",#N/A,FALSE,"Reserve Report";"Sum4",#N/A,FALSE,"Reserve Report"}</definedName>
    <definedName name="kjkk" localSheetId="11">{"Sum1",#N/A,FALSE,"Reserve Report";"Sum2",#N/A,FALSE,"Reserve Report";"Sum3",#N/A,FALSE,"Reserve Report";"Sum4",#N/A,FALSE,"Reserve Report"}</definedName>
    <definedName name="kjkk" localSheetId="7">{"Sum1",#N/A,FALSE,"Reserve Report";"Sum2",#N/A,FALSE,"Reserve Report";"Sum3",#N/A,FALSE,"Reserve Report";"Sum4",#N/A,FALSE,"Reserve Report"}</definedName>
    <definedName name="kjkk">{"Sum1",#N/A,FALSE,"Reserve Report";"Sum2",#N/A,FALSE,"Reserve Report";"Sum3",#N/A,FALSE,"Reserve Report";"Sum4",#N/A,FALSE,"Reserve Report"}</definedName>
    <definedName name="kk" localSheetId="3">#REF!</definedName>
    <definedName name="kk" localSheetId="7">#REF!</definedName>
    <definedName name="kk">#REF!</definedName>
    <definedName name="kkjjj" localSheetId="3">{#N/A,#N/A,FALSE,"Common Area Accrual";#N/A,#N/A,FALSE,"Unit One LaSalle";#N/A,#N/A,FALSE,"Unit One CW";#N/A,#N/A,FALSE,"Unit One LaSallle + C &amp; W";#N/A,#N/A,FALSE,"Consolidated Accrual"}</definedName>
    <definedName name="kkjjj" localSheetId="11">{#N/A,#N/A,FALSE,"Common Area Accrual";#N/A,#N/A,FALSE,"Unit One LaSalle";#N/A,#N/A,FALSE,"Unit One CW";#N/A,#N/A,FALSE,"Unit One LaSallle + C &amp; W";#N/A,#N/A,FALSE,"Consolidated Accrual"}</definedName>
    <definedName name="kkjjj" localSheetId="7">{#N/A,#N/A,FALSE,"Common Area Accrual";#N/A,#N/A,FALSE,"Unit One LaSalle";#N/A,#N/A,FALSE,"Unit One CW";#N/A,#N/A,FALSE,"Unit One LaSallle + C &amp; W";#N/A,#N/A,FALSE,"Consolidated Accrual"}</definedName>
    <definedName name="kkjjj">{#N/A,#N/A,FALSE,"Common Area Accrual";#N/A,#N/A,FALSE,"Unit One LaSalle";#N/A,#N/A,FALSE,"Unit One CW";#N/A,#N/A,FALSE,"Unit One LaSallle + C &amp; W";#N/A,#N/A,FALSE,"Consolidated Accrual"}</definedName>
    <definedName name="kkk" localSheetId="3">{#N/A,#N/A,FALSE,"B_Spread"}</definedName>
    <definedName name="kkk" localSheetId="11">{#N/A,#N/A,FALSE,"B_Spread"}</definedName>
    <definedName name="kkk" localSheetId="7">{#N/A,#N/A,FALSE,"B_Spread"}</definedName>
    <definedName name="kkk">{#N/A,#N/A,FALSE,"B_Spread"}</definedName>
    <definedName name="kkkk">#REF!</definedName>
    <definedName name="kkkkkkkkkk" localSheetId="3">{#N/A,#N/A,FALSE,"Cash Flow";#N/A,#N/A,FALSE,"scenario 1"}</definedName>
    <definedName name="kkkkkkkkkk" localSheetId="11">{#N/A,#N/A,FALSE,"Cash Flow";#N/A,#N/A,FALSE,"scenario 1"}</definedName>
    <definedName name="kkkkkkkkkk" localSheetId="7">{#N/A,#N/A,FALSE,"Cash Flow";#N/A,#N/A,FALSE,"scenario 1"}</definedName>
    <definedName name="kkkkkkkkkk">{#N/A,#N/A,FALSE,"Cash Flow";#N/A,#N/A,FALSE,"scenario 1"}</definedName>
    <definedName name="kli" localSheetId="3">{"Total",#N/A,FALSE,"Total Proved";"PDP",#N/A,FALSE,"Total Proved";"PNP",#N/A,FALSE,"Total Proved";"PUD",#N/A,FALSE,"Total Proved"}</definedName>
    <definedName name="kli" localSheetId="11">{"Total",#N/A,FALSE,"Total Proved";"PDP",#N/A,FALSE,"Total Proved";"PNP",#N/A,FALSE,"Total Proved";"PUD",#N/A,FALSE,"Total Proved"}</definedName>
    <definedName name="kli" localSheetId="7">{"Total",#N/A,FALSE,"Total Proved";"PDP",#N/A,FALSE,"Total Proved";"PNP",#N/A,FALSE,"Total Proved";"PUD",#N/A,FALSE,"Total Proved"}</definedName>
    <definedName name="kli">{"Total",#N/A,FALSE,"Total Proved";"PDP",#N/A,FALSE,"Total Proved";"PNP",#N/A,FALSE,"Total Proved";"PUD",#N/A,FALSE,"Total Proved"}</definedName>
    <definedName name="ky" localSheetId="3">#REF!</definedName>
    <definedName name="ky" localSheetId="7">#REF!</definedName>
    <definedName name="ky">#REF!</definedName>
    <definedName name="kyd.ChngCell.01." localSheetId="3">#REF!</definedName>
    <definedName name="kyd.ChngCell.01." localSheetId="7">#REF!</definedName>
    <definedName name="kyd.ChngCell.01.">#REF!</definedName>
    <definedName name="kyd.CounterLimitCell.01.">"x"</definedName>
    <definedName name="kyd.Dim.01.">"tm1serv:company"</definedName>
    <definedName name="kyd.ElementList.01." localSheetId="3">#REF!</definedName>
    <definedName name="kyd.ElementList.01." localSheetId="7">#REF!</definedName>
    <definedName name="kyd.ElementList.01.">#REF!</definedName>
    <definedName name="kyd.ElementType.01.">1</definedName>
    <definedName name="kyd.ItemType.01.">2</definedName>
    <definedName name="kyd.MacroAtEnd.">""</definedName>
    <definedName name="kyd.MacroEachCycle.">""</definedName>
    <definedName name="kyd.MacroEndOfEachCycle.">""</definedName>
    <definedName name="kyd.NumLevels.01.">999</definedName>
    <definedName name="kyd.PanicStop.">FALSE</definedName>
    <definedName name="kyd.ParentName.01.">""</definedName>
    <definedName name="kyd.PreScreenData.">FALSE</definedName>
    <definedName name="kyd.PrintParent.01.">TRUE</definedName>
    <definedName name="kyd.PrintStdWhen.">1</definedName>
    <definedName name="kyd.SaveAsFile.">FALSE</definedName>
    <definedName name="kyd.SelectString.01.">"*"</definedName>
    <definedName name="kyd.StdSortHide.">FALSE</definedName>
    <definedName name="l" localSheetId="3">{#N/A,#N/A,FALSE,"Matrix";#N/A,#N/A,FALSE,"Cash Flow";#N/A,#N/A,FALSE,"10 Year Cost Analysis"}</definedName>
    <definedName name="l" localSheetId="7">{#N/A,#N/A,FALSE,"Matrix";#N/A,#N/A,FALSE,"Cash Flow";#N/A,#N/A,FALSE,"10 Year Cost Analysis"}</definedName>
    <definedName name="l">#REF!</definedName>
    <definedName name="lam" localSheetId="3">{"2001",#N/A,FALSE,"2001"}</definedName>
    <definedName name="lam" localSheetId="11">{"2001",#N/A,FALSE,"2001"}</definedName>
    <definedName name="lam" localSheetId="7">{"2001",#N/A,FALSE,"2001"}</definedName>
    <definedName name="lam">{"2001",#N/A,FALSE,"2001"}</definedName>
    <definedName name="lank" localSheetId="3">#REF!</definedName>
    <definedName name="lank" localSheetId="7">#REF!</definedName>
    <definedName name="lank">#REF!</definedName>
    <definedName name="leek" localSheetId="7">#REF!</definedName>
    <definedName name="leek">#REF!</definedName>
    <definedName name="len" localSheetId="3">{"Full Gross to Net",#N/A,TRUE,"GtoN";"R_I Accepted from Group Coys",#N/A,TRUE,"GtoN";"R_I Ceded to Group Coys",#N/A,TRUE,"GtoN";"Closing Loss Reserves and Gross Claims Incurred",#N/A,TRUE,"GtoN"}</definedName>
    <definedName name="len" localSheetId="11">{"Full Gross to Net",#N/A,TRUE,"GtoN";"R_I Accepted from Group Coys",#N/A,TRUE,"GtoN";"R_I Ceded to Group Coys",#N/A,TRUE,"GtoN";"Closing Loss Reserves and Gross Claims Incurred",#N/A,TRUE,"GtoN"}</definedName>
    <definedName name="len" localSheetId="7">{"Full Gross to Net",#N/A,TRUE,"GtoN";"R_I Accepted from Group Coys",#N/A,TRUE,"GtoN";"R_I Ceded to Group Coys",#N/A,TRUE,"GtoN";"Closing Loss Reserves and Gross Claims Incurred",#N/A,TRUE,"GtoN"}</definedName>
    <definedName name="len">{"Full Gross to Net",#N/A,TRUE,"GtoN";"R_I Accepted from Group Coys",#N/A,TRUE,"GtoN";"R_I Ceded to Group Coys",#N/A,TRUE,"GtoN";"Closing Loss Reserves and Gross Claims Incurred",#N/A,TRUE,"GtoN"}</definedName>
    <definedName name="limcount">1</definedName>
    <definedName name="ListOffset">1</definedName>
    <definedName name="ljl" localSheetId="3">{#N/A,#N/A,FALSE,"Expense Detail ";#N/A,#N/A,FALSE,"Worksheet";#N/A,#N/A,FALSE,"Audit";#N/A,#N/A,FALSE,"Exclusions";#N/A,#N/A,FALSE,"Variance";#N/A,#N/A,FALSE,"Reconciliation"}</definedName>
    <definedName name="ljl" localSheetId="11">{#N/A,#N/A,FALSE,"Expense Detail ";#N/A,#N/A,FALSE,"Worksheet";#N/A,#N/A,FALSE,"Audit";#N/A,#N/A,FALSE,"Exclusions";#N/A,#N/A,FALSE,"Variance";#N/A,#N/A,FALSE,"Reconciliation"}</definedName>
    <definedName name="ljl" localSheetId="7">{#N/A,#N/A,FALSE,"Expense Detail ";#N/A,#N/A,FALSE,"Worksheet";#N/A,#N/A,FALSE,"Audit";#N/A,#N/A,FALSE,"Exclusions";#N/A,#N/A,FALSE,"Variance";#N/A,#N/A,FALSE,"Reconciliation"}</definedName>
    <definedName name="ljl">{#N/A,#N/A,FALSE,"Expense Detail ";#N/A,#N/A,FALSE,"Worksheet";#N/A,#N/A,FALSE,"Audit";#N/A,#N/A,FALSE,"Exclusions";#N/A,#N/A,FALSE,"Variance";#N/A,#N/A,FALSE,"Reconciliation"}</definedName>
    <definedName name="ll" localSheetId="3">#REF!</definedName>
    <definedName name="ll" localSheetId="7">#REF!</definedName>
    <definedName name="ll">#REF!</definedName>
    <definedName name="LLL" localSheetId="3">#REF!</definedName>
    <definedName name="LLL" localSheetId="7">#REF!</definedName>
    <definedName name="lll">#REF!</definedName>
    <definedName name="lllll" localSheetId="3">{"sheet a",#N/A,FALSE,"A";"sheet b 1",#N/A,FALSE,"B";"sheet b 2",#N/A,FALSE,"B"}</definedName>
    <definedName name="lllll" localSheetId="11">{"sheet a",#N/A,FALSE,"A";"sheet b 1",#N/A,FALSE,"B";"sheet b 2",#N/A,FALSE,"B"}</definedName>
    <definedName name="lllll" localSheetId="7">{"sheet a",#N/A,FALSE,"A";"sheet b 1",#N/A,FALSE,"B";"sheet b 2",#N/A,FALSE,"B"}</definedName>
    <definedName name="lllll">{"sheet a",#N/A,FALSE,"A";"sheet b 1",#N/A,FALSE,"B";"sheet b 2",#N/A,FALSE,"B"}</definedName>
    <definedName name="llllllllllllllllllllllllllllll" localSheetId="3">{#N/A,#N/A,FALSE,"LP Exp";#N/A,#N/A,FALSE,"Salary";#N/A,#N/A,FALSE,"Admin Exp";#N/A,#N/A,FALSE,"QTS Bud";#N/A,#N/A,FALSE,"Marketing"}</definedName>
    <definedName name="llllllllllllllllllllllllllllll" localSheetId="11">{#N/A,#N/A,FALSE,"LP Exp";#N/A,#N/A,FALSE,"Salary";#N/A,#N/A,FALSE,"Admin Exp";#N/A,#N/A,FALSE,"QTS Bud";#N/A,#N/A,FALSE,"Marketing"}</definedName>
    <definedName name="llllllllllllllllllllllllllllll" localSheetId="7">{#N/A,#N/A,FALSE,"LP Exp";#N/A,#N/A,FALSE,"Salary";#N/A,#N/A,FALSE,"Admin Exp";#N/A,#N/A,FALSE,"QTS Bud";#N/A,#N/A,FALSE,"Marketing"}</definedName>
    <definedName name="llllllllllllllllllllllllllllll">{#N/A,#N/A,FALSE,"LP Exp";#N/A,#N/A,FALSE,"Salary";#N/A,#N/A,FALSE,"Admin Exp";#N/A,#N/A,FALSE,"QTS Bud";#N/A,#N/A,FALSE,"Marketing"}</definedName>
    <definedName name="lmo" localSheetId="3">{"P_L Account",#N/A,FALSE,"Prime";"Assets",#N/A,FALSE,"Prime";"Liabilities",#N/A,FALSE,"Prime";"Capital and Reserves",#N/A,FALSE,"Prime";"Rec. of S_Holders Funds",#N/A,FALSE,"Prime";"Rec. of Pre and Post Tax Result",#N/A,FALSE,"Prime"}</definedName>
    <definedName name="lmo" localSheetId="11">{"P_L Account",#N/A,FALSE,"Prime";"Assets",#N/A,FALSE,"Prime";"Liabilities",#N/A,FALSE,"Prime";"Capital and Reserves",#N/A,FALSE,"Prime";"Rec. of S_Holders Funds",#N/A,FALSE,"Prime";"Rec. of Pre and Post Tax Result",#N/A,FALSE,"Prime"}</definedName>
    <definedName name="lmo" localSheetId="7">{"P_L Account",#N/A,FALSE,"Prime";"Assets",#N/A,FALSE,"Prime";"Liabilities",#N/A,FALSE,"Prime";"Capital and Reserves",#N/A,FALSE,"Prime";"Rec. of S_Holders Funds",#N/A,FALSE,"Prime";"Rec. of Pre and Post Tax Result",#N/A,FALSE,"Prime"}</definedName>
    <definedName name="lmo">{"P_L Account",#N/A,FALSE,"Prime";"Assets",#N/A,FALSE,"Prime";"Liabilities",#N/A,FALSE,"Prime";"Capital and Reserves",#N/A,FALSE,"Prime";"Rec. of S_Holders Funds",#N/A,FALSE,"Prime";"Rec. of Pre and Post Tax Result",#N/A,FALSE,"Prime"}</definedName>
    <definedName name="Loan_Amount" localSheetId="3">#REF!</definedName>
    <definedName name="Loan_Amount" localSheetId="7">#REF!</definedName>
    <definedName name="Loan_Amount">#REF!</definedName>
    <definedName name="Loan_Start" localSheetId="3">#REF!</definedName>
    <definedName name="Loan_Start" localSheetId="7">#REF!</definedName>
    <definedName name="LOAN_START">#REF!</definedName>
    <definedName name="Loan_Years" localSheetId="3">#REF!</definedName>
    <definedName name="Loan_Years" localSheetId="7">#REF!</definedName>
    <definedName name="LOAN_YEARS">#REF!</definedName>
    <definedName name="lockard" localSheetId="3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" localSheetId="1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" localSheetId="7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ckard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uvers" localSheetId="3">{#N/A,#N/A,TRUE,"Ericsson Stadium PCD ";#N/A,#N/A,TRUE,"Ericsson Stadium IOR"}</definedName>
    <definedName name="Louvers" localSheetId="11">{#N/A,#N/A,TRUE,"Ericsson Stadium PCD ";#N/A,#N/A,TRUE,"Ericsson Stadium IOR"}</definedName>
    <definedName name="Louvers" localSheetId="7">{#N/A,#N/A,TRUE,"Ericsson Stadium PCD ";#N/A,#N/A,TRUE,"Ericsson Stadium IOR"}</definedName>
    <definedName name="Louvers">{#N/A,#N/A,TRUE,"Ericsson Stadium PCD ";#N/A,#N/A,TRUE,"Ericsson Stadium IOR"}</definedName>
    <definedName name="Louversa" localSheetId="3">{#N/A,#N/A,TRUE,"Ericsson Stadium PCD ";#N/A,#N/A,TRUE,"Ericsson Stadium IOR"}</definedName>
    <definedName name="Louversa" localSheetId="11">{#N/A,#N/A,TRUE,"Ericsson Stadium PCD ";#N/A,#N/A,TRUE,"Ericsson Stadium IOR"}</definedName>
    <definedName name="Louversa" localSheetId="7">{#N/A,#N/A,TRUE,"Ericsson Stadium PCD ";#N/A,#N/A,TRUE,"Ericsson Stadium IOR"}</definedName>
    <definedName name="Louversa">{#N/A,#N/A,TRUE,"Ericsson Stadium PCD ";#N/A,#N/A,TRUE,"Ericsson Stadium IOR"}</definedName>
    <definedName name="m" localSheetId="7">{#N/A,#N/A,FALSE,"matx B4 DS";#N/A,#N/A,FALSE,"matx B4 DS Hac";#N/A,#N/A,FALSE,"matx B4 DS Chabot";#N/A,#N/A,FALSE,"matx B4 DS Diablo"}</definedName>
    <definedName name="m">{#N/A,#N/A,FALSE,"matx B4 DS";#N/A,#N/A,FALSE,"matx B4 DS Hac";#N/A,#N/A,FALSE,"matx B4 DS Chabot";#N/A,#N/A,FALSE,"matx B4 DS Diablo"}</definedName>
    <definedName name="market1" localSheetId="3">{"Zone1",#N/A,FALSE,"Parameters";"Zone2",#N/A,FALSE,"Parameters"}</definedName>
    <definedName name="market1" localSheetId="11">{"Zone1",#N/A,FALSE,"Parameters";"Zone2",#N/A,FALSE,"Parameters"}</definedName>
    <definedName name="market1" localSheetId="7">{"Zone1",#N/A,FALSE,"Parameters";"Zone2",#N/A,FALSE,"Parameters"}</definedName>
    <definedName name="market1">{"Zone1",#N/A,FALSE,"Parameters";"Zone2",#N/A,FALSE,"Parameters"}</definedName>
    <definedName name="matrices" localSheetId="3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matrices" localSheetId="1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matrices" localSheetId="7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matrices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matricies" localSheetId="3">{#N/A,#N/A,FALSE,"matx B4 DS";#N/A,#N/A,FALSE,"matx B4 DS Hac";#N/A,#N/A,FALSE,"matx B4 DS Chabot";#N/A,#N/A,FALSE,"matx B4 DS Diablo"}</definedName>
    <definedName name="matricies" localSheetId="11">{#N/A,#N/A,FALSE,"matx B4 DS";#N/A,#N/A,FALSE,"matx B4 DS Hac";#N/A,#N/A,FALSE,"matx B4 DS Chabot";#N/A,#N/A,FALSE,"matx B4 DS Diablo"}</definedName>
    <definedName name="matricies" localSheetId="7">{#N/A,#N/A,FALSE,"matx B4 DS";#N/A,#N/A,FALSE,"matx B4 DS Hac";#N/A,#N/A,FALSE,"matx B4 DS Chabot";#N/A,#N/A,FALSE,"matx B4 DS Diablo"}</definedName>
    <definedName name="matricies">{#N/A,#N/A,FALSE,"matx B4 DS";#N/A,#N/A,FALSE,"matx B4 DS Hac";#N/A,#N/A,FALSE,"matx B4 DS Chabot";#N/A,#N/A,FALSE,"matx B4 DS Diablo"}</definedName>
    <definedName name="matrix" localSheetId="3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localSheetId="1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localSheetId="7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CUwork1" localSheetId="3">{#N/A,#N/A,TRUE,"Summary";#N/A,#N/A,TRUE,"Program Scheme";#N/A,#N/A,TRUE,"Assumptions";#N/A,#N/A,TRUE,"Development Budget &amp; Timing";#N/A,#N/A,TRUE,"Cash Flow";#N/A,#N/A,TRUE,"Cash Flow to Debt &amp; Equity"}</definedName>
    <definedName name="MCUwork1" localSheetId="11">{#N/A,#N/A,TRUE,"Summary";#N/A,#N/A,TRUE,"Program Scheme";#N/A,#N/A,TRUE,"Assumptions";#N/A,#N/A,TRUE,"Development Budget &amp; Timing";#N/A,#N/A,TRUE,"Cash Flow";#N/A,#N/A,TRUE,"Cash Flow to Debt &amp; Equity"}</definedName>
    <definedName name="MCUwork1" localSheetId="7">{#N/A,#N/A,TRUE,"Summary";#N/A,#N/A,TRUE,"Program Scheme";#N/A,#N/A,TRUE,"Assumptions";#N/A,#N/A,TRUE,"Development Budget &amp; Timing";#N/A,#N/A,TRUE,"Cash Flow";#N/A,#N/A,TRUE,"Cash Flow to Debt &amp; Equity"}</definedName>
    <definedName name="MCUwork1">{#N/A,#N/A,TRUE,"Summary";#N/A,#N/A,TRUE,"Program Scheme";#N/A,#N/A,TRUE,"Assumptions";#N/A,#N/A,TRUE,"Development Budget &amp; Timing";#N/A,#N/A,TRUE,"Cash Flow";#N/A,#N/A,TRUE,"Cash Flow to Debt &amp; Equity"}</definedName>
    <definedName name="meg" localSheetId="3">#REF!</definedName>
    <definedName name="meg" localSheetId="7">#REF!</definedName>
    <definedName name="meg">#REF!</definedName>
    <definedName name="men" localSheetId="3">{"Error Report",#N/A,FALSE,"Report"}</definedName>
    <definedName name="men" localSheetId="11">{"Error Report",#N/A,FALSE,"Report"}</definedName>
    <definedName name="men" localSheetId="7">{"Error Report",#N/A,FALSE,"Report"}</definedName>
    <definedName name="men">{"Error Report",#N/A,FALSE,"Report"}</definedName>
    <definedName name="meow" localSheetId="3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" localSheetId="1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" localSheetId="7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ow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rrillPrintIt">#REF!</definedName>
    <definedName name="MEWarning">1</definedName>
    <definedName name="MGDV_IRR" localSheetId="3">{"Zone1",#N/A,FALSE,"Parameters";"Zone2",#N/A,FALSE,"Parameters"}</definedName>
    <definedName name="MGDV_IRR" localSheetId="11">{"Zone1",#N/A,FALSE,"Parameters";"Zone2",#N/A,FALSE,"Parameters"}</definedName>
    <definedName name="MGDV_IRR" localSheetId="7">{"Zone1",#N/A,FALSE,"Parameters";"Zone2",#N/A,FALSE,"Parameters"}</definedName>
    <definedName name="MGDV_IRR">{"Zone1",#N/A,FALSE,"Parameters";"Zone2",#N/A,FALSE,"Parameters"}</definedName>
    <definedName name="MGHM" localSheetId="3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localSheetId="1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localSheetId="7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3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1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7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chael" localSheetId="3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Michael" localSheetId="1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Michael" localSheetId="7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Michael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midpointvalue" localSheetId="3">{#N/A,#N/A,FALSE,"Cashflow Analysis";#N/A,#N/A,FALSE,"Sensitivity Analysis";#N/A,#N/A,FALSE,"PV";#N/A,#N/A,FALSE,"Pro Forma"}</definedName>
    <definedName name="midpointvalue" localSheetId="11">{#N/A,#N/A,FALSE,"Cashflow Analysis";#N/A,#N/A,FALSE,"Sensitivity Analysis";#N/A,#N/A,FALSE,"PV";#N/A,#N/A,FALSE,"Pro Forma"}</definedName>
    <definedName name="midpointvalue" localSheetId="7">{#N/A,#N/A,FALSE,"Cashflow Analysis";#N/A,#N/A,FALSE,"Sensitivity Analysis";#N/A,#N/A,FALSE,"PV";#N/A,#N/A,FALSE,"Pro Forma"}</definedName>
    <definedName name="midpointvalue">{#N/A,#N/A,FALSE,"Cashflow Analysis";#N/A,#N/A,FALSE,"Sensitivity Analysis";#N/A,#N/A,FALSE,"PV";#N/A,#N/A,FALSE,"Pro Forma"}</definedName>
    <definedName name="mmmmm" localSheetId="3">{#N/A,#N/A,FALSE,"Cover";#N/A,#N/A,FALSE,"LUMI";#N/A,#N/A,FALSE,"COMD";#N/A,#N/A,FALSE,"Valuation";#N/A,#N/A,FALSE,"Assumptions";#N/A,#N/A,FALSE,"Pooling";#N/A,#N/A,FALSE,"BalanceSheet"}</definedName>
    <definedName name="mmmmm" localSheetId="11">{#N/A,#N/A,FALSE,"Cover";#N/A,#N/A,FALSE,"LUMI";#N/A,#N/A,FALSE,"COMD";#N/A,#N/A,FALSE,"Valuation";#N/A,#N/A,FALSE,"Assumptions";#N/A,#N/A,FALSE,"Pooling";#N/A,#N/A,FALSE,"BalanceSheet"}</definedName>
    <definedName name="mmmmm" localSheetId="7">{#N/A,#N/A,FALSE,"Cover";#N/A,#N/A,FALSE,"LUMI";#N/A,#N/A,FALSE,"COMD";#N/A,#N/A,FALSE,"Valuation";#N/A,#N/A,FALSE,"Assumptions";#N/A,#N/A,FALSE,"Pooling";#N/A,#N/A,FALSE,"BalanceSheet"}</definedName>
    <definedName name="mmmmm">{#N/A,#N/A,FALSE,"Cover";#N/A,#N/A,FALSE,"LUMI";#N/A,#N/A,FALSE,"COMD";#N/A,#N/A,FALSE,"Valuation";#N/A,#N/A,FALSE,"Assumptions";#N/A,#N/A,FALSE,"Pooling";#N/A,#N/A,FALSE,"BalanceSheet"}</definedName>
    <definedName name="mps" localSheetId="7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mps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MRG" localSheetId="3">{"INCOME",#N/A,FALSE,"ProNet";"VALUE",#N/A,FALSE,"ProNet"}</definedName>
    <definedName name="MRG" localSheetId="11">{"INCOME",#N/A,FALSE,"ProNet";"VALUE",#N/A,FALSE,"ProNet"}</definedName>
    <definedName name="MRG" localSheetId="7">{"INCOME",#N/A,FALSE,"ProNet";"VALUE",#N/A,FALSE,"ProNet"}</definedName>
    <definedName name="MRG">{"INCOME",#N/A,FALSE,"ProNet";"VALUE",#N/A,FALSE,"ProNet"}</definedName>
    <definedName name="MSforecast" localSheetId="3">{"'Sheet1'!$A$1:$I$10","'Sheet1'!$A$1:$I$11"}</definedName>
    <definedName name="MSforecast" localSheetId="7">{"'Sheet1'!$A$1:$I$10","'Sheet1'!$A$1:$I$11"}</definedName>
    <definedName name="MSforecast">{"'Sheet1'!$A$1:$I$10","'Sheet1'!$A$1:$I$11"}</definedName>
    <definedName name="NA">#REF!</definedName>
    <definedName name="name1" localSheetId="3">{"SIMPLIFD_P1",#N/A,FALSE,"SIMPLIFD"}</definedName>
    <definedName name="name1" localSheetId="11">{"SIMPLIFD_P1",#N/A,FALSE,"SIMPLIFD"}</definedName>
    <definedName name="name1" localSheetId="7">{"SIMPLIFD_P1",#N/A,FALSE,"SIMPLIFD"}</definedName>
    <definedName name="name1">{"SIMPLIFD_P1",#N/A,FALSE,"SIMPLIFD"}</definedName>
    <definedName name="name2" localSheetId="3">{#N/A,#N/A,FALSE,"Assumptions";#N/A,#N/A,FALSE,"Promote Assumptions";#N/A,#N/A,FALSE,"Residual Analysis";#N/A,#N/A,FALSE,"ROC";#N/A,#N/A,FALSE,"Project Costs";#N/A,#N/A,FALSE,"Annual CF";#N/A,#N/A,FALSE,"Stab Proforma"}</definedName>
    <definedName name="name2" localSheetId="11">{#N/A,#N/A,FALSE,"Assumptions";#N/A,#N/A,FALSE,"Promote Assumptions";#N/A,#N/A,FALSE,"Residual Analysis";#N/A,#N/A,FALSE,"ROC";#N/A,#N/A,FALSE,"Project Costs";#N/A,#N/A,FALSE,"Annual CF";#N/A,#N/A,FALSE,"Stab Proforma"}</definedName>
    <definedName name="name2" localSheetId="7">{#N/A,#N/A,FALSE,"Assumptions";#N/A,#N/A,FALSE,"Promote Assumptions";#N/A,#N/A,FALSE,"Residual Analysis";#N/A,#N/A,FALSE,"ROC";#N/A,#N/A,FALSE,"Project Costs";#N/A,#N/A,FALSE,"Annual CF";#N/A,#N/A,FALSE,"Stab Proforma"}</definedName>
    <definedName name="name2">{#N/A,#N/A,FALSE,"Assumptions";#N/A,#N/A,FALSE,"Promote Assumptions";#N/A,#N/A,FALSE,"Residual Analysis";#N/A,#N/A,FALSE,"ROC";#N/A,#N/A,FALSE,"Project Costs";#N/A,#N/A,FALSE,"Annual CF";#N/A,#N/A,FALSE,"Stab Proforma"}</definedName>
    <definedName name="Nane2" localSheetId="3">{"TEST1",#N/A,FALSE,"SIMPLIFD"}</definedName>
    <definedName name="Nane2" localSheetId="11">{"TEST1",#N/A,FALSE,"SIMPLIFD"}</definedName>
    <definedName name="Nane2" localSheetId="7">{"TEST1",#N/A,FALSE,"SIMPLIFD"}</definedName>
    <definedName name="Nane2">{"TEST1",#N/A,FALSE,"SIMPLIFD"}</definedName>
    <definedName name="naveeds" localSheetId="3">{"CSheet",#N/A,FALSE,"C";"SmCap",#N/A,FALSE,"VAL1";"GulfCoast",#N/A,FALSE,"VAL1";"nav",#N/A,FALSE,"NAV";"Summary",#N/A,FALSE,"NAV"}</definedName>
    <definedName name="naveeds" localSheetId="11">{"CSheet",#N/A,FALSE,"C";"SmCap",#N/A,FALSE,"VAL1";"GulfCoast",#N/A,FALSE,"VAL1";"nav",#N/A,FALSE,"NAV";"Summary",#N/A,FALSE,"NAV"}</definedName>
    <definedName name="naveeds" localSheetId="7">{"CSheet",#N/A,FALSE,"C";"SmCap",#N/A,FALSE,"VAL1";"GulfCoast",#N/A,FALSE,"VAL1";"nav",#N/A,FALSE,"NAV";"Summary",#N/A,FALSE,"NAV"}</definedName>
    <definedName name="naveeds">{"CSheet",#N/A,FALSE,"C";"SmCap",#N/A,FALSE,"VAL1";"GulfCoast",#N/A,FALSE,"VAL1";"nav",#N/A,FALSE,"NAV";"Summary",#N/A,FALSE,"NAV"}</definedName>
    <definedName name="nb">#REF!</definedName>
    <definedName name="nbmvcmnb" localSheetId="3">{#N/A,#N/A,TRUE,"10 Yr Hold";#N/A,#N/A,TRUE,"7 Yr Hold";#N/A,#N/A,TRUE,"5 Yr Hold";#N/A,#N/A,TRUE,"3 Yr Hold"}</definedName>
    <definedName name="nbmvcmnb" localSheetId="11">{#N/A,#N/A,TRUE,"10 Yr Hold";#N/A,#N/A,TRUE,"7 Yr Hold";#N/A,#N/A,TRUE,"5 Yr Hold";#N/A,#N/A,TRUE,"3 Yr Hold"}</definedName>
    <definedName name="nbmvcmnb" localSheetId="7">{#N/A,#N/A,TRUE,"10 Yr Hold";#N/A,#N/A,TRUE,"7 Yr Hold";#N/A,#N/A,TRUE,"5 Yr Hold";#N/A,#N/A,TRUE,"3 Yr Hold"}</definedName>
    <definedName name="nbmvcmnb">{#N/A,#N/A,TRUE,"10 Yr Hold";#N/A,#N/A,TRUE,"7 Yr Hold";#N/A,#N/A,TRUE,"5 Yr Hold";#N/A,#N/A,TRUE,"3 Yr Hold"}</definedName>
    <definedName name="nbvn" localSheetId="3">{#N/A,#N/A,TRUE,"CostSumm";#N/A,#N/A,TRUE,"Land";#N/A,#N/A,TRUE,"Construction";#N/A,#N/A,TRUE,"A&amp;E";#N/A,#N/A,TRUE,"Indirect";#N/A,#N/A,TRUE,"Marketing";#N/A,#N/A,TRUE,"Finance";#N/A,#N/A,TRUE,"Gen and Admin"}</definedName>
    <definedName name="nbvn" localSheetId="11">{#N/A,#N/A,TRUE,"CostSumm";#N/A,#N/A,TRUE,"Land";#N/A,#N/A,TRUE,"Construction";#N/A,#N/A,TRUE,"A&amp;E";#N/A,#N/A,TRUE,"Indirect";#N/A,#N/A,TRUE,"Marketing";#N/A,#N/A,TRUE,"Finance";#N/A,#N/A,TRUE,"Gen and Admin"}</definedName>
    <definedName name="nbvn" localSheetId="7">{#N/A,#N/A,TRUE,"CostSumm";#N/A,#N/A,TRUE,"Land";#N/A,#N/A,TRUE,"Construction";#N/A,#N/A,TRUE,"A&amp;E";#N/A,#N/A,TRUE,"Indirect";#N/A,#N/A,TRUE,"Marketing";#N/A,#N/A,TRUE,"Finance";#N/A,#N/A,TRUE,"Gen and Admin"}</definedName>
    <definedName name="nbvn">{#N/A,#N/A,TRUE,"CostSumm";#N/A,#N/A,TRUE,"Land";#N/A,#N/A,TRUE,"Construction";#N/A,#N/A,TRUE,"A&amp;E";#N/A,#N/A,TRUE,"Indirect";#N/A,#N/A,TRUE,"Marketing";#N/A,#N/A,TRUE,"Finance";#N/A,#N/A,TRUE,"Gen and Admin"}</definedName>
    <definedName name="new" localSheetId="7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1" localSheetId="3">[28]rates!#REF!</definedName>
    <definedName name="NEW_1">[28]rates!#REF!</definedName>
    <definedName name="new_order1">255</definedName>
    <definedName name="newdebt" localSheetId="3">{"Spread Dollars",#N/A,FALSE,"Budget";"Spread Ratios",#N/A,FALSE,"Budget";"Target Comparison",#N/A,FALSE,"Summary"}</definedName>
    <definedName name="newdebt" localSheetId="11">{"Spread Dollars",#N/A,FALSE,"Budget";"Spread Ratios",#N/A,FALSE,"Budget";"Target Comparison",#N/A,FALSE,"Summary"}</definedName>
    <definedName name="newdebt" localSheetId="7">{"Spread Dollars",#N/A,FALSE,"Budget";"Spread Ratios",#N/A,FALSE,"Budget";"Target Comparison",#N/A,FALSE,"Summary"}</definedName>
    <definedName name="newdebt">{"Spread Dollars",#N/A,FALSE,"Budget";"Spread Ratios",#N/A,FALSE,"Budget";"Target Comparison",#N/A,FALSE,"Summary"}</definedName>
    <definedName name="newhtml" localSheetId="3">{"'Assump'!$F$6:$J$6"}</definedName>
    <definedName name="newhtml" localSheetId="11">{"'Assump'!$F$6:$J$6"}</definedName>
    <definedName name="newhtml" localSheetId="7">{"'Assump'!$F$6:$J$6"}</definedName>
    <definedName name="newhtml">{"'Assump'!$F$6:$J$6"}</definedName>
    <definedName name="newname" localSheetId="3">{"Financials",#N/A,FALSE,"Financials";"AVP",#N/A,FALSE,"AVP";"DCF",#N/A,FALSE,"DCF";"CSC",#N/A,FALSE,"CSC";"Deal_Comp",#N/A,FALSE,"DealComp"}</definedName>
    <definedName name="newname" localSheetId="11">{#N/A,#N/A,FALSE,"ope";#N/A,#N/A,FALSE,"ret";#N/A,#N/A,FALSE,"expenses";#N/A,#N/A,FALSE,"BankExpenses";#N/A,#N/A,FALSE,"TennExpenses";#N/A,#N/A,FALSE,"Occupancy"}</definedName>
    <definedName name="newname" localSheetId="7">{"Financials",#N/A,FALSE,"Financials";"AVP",#N/A,FALSE,"AVP";"DCF",#N/A,FALSE,"DCF";"CSC",#N/A,FALSE,"CSC";"Deal_Comp",#N/A,FALSE,"DealComp"}</definedName>
    <definedName name="newname">{#N/A,#N/A,FALSE,"ope";#N/A,#N/A,FALSE,"ret";#N/A,#N/A,FALSE,"expenses";#N/A,#N/A,FALSE,"BankExpenses";#N/A,#N/A,FALSE,"TennExpenses";#N/A,#N/A,FALSE,"Occupancy"}</definedName>
    <definedName name="newrange" localSheetId="3">{"Annual Cash Flows",#N/A,FALSE,"Annual Summary"}</definedName>
    <definedName name="newrange" localSheetId="11">{"Annual Cash Flows",#N/A,FALSE,"Annual Summary"}</definedName>
    <definedName name="newrange" localSheetId="7">{"Annual Cash Flows",#N/A,FALSE,"Annual Summary"}</definedName>
    <definedName name="newrange">{"Annual Cash Flows",#N/A,FALSE,"Annual Summary"}</definedName>
    <definedName name="nhjythh" localSheetId="3">{"DCF","UPSIDE CASE",FALSE,"Sheet1";"DCF","BASE CASE",FALSE,"Sheet1";"DCF","DOWNSIDE CASE",FALSE,"Sheet1"}</definedName>
    <definedName name="nhjythh" localSheetId="11">{"DCF","UPSIDE CASE",FALSE,"Sheet1";"DCF","BASE CASE",FALSE,"Sheet1";"DCF","DOWNSIDE CASE",FALSE,"Sheet1"}</definedName>
    <definedName name="nhjythh" localSheetId="7">{"DCF","UPSIDE CASE",FALSE,"Sheet1";"DCF","BASE CASE",FALSE,"Sheet1";"DCF","DOWNSIDE CASE",FALSE,"Sheet1"}</definedName>
    <definedName name="nhjythh">{"DCF","UPSIDE CASE",FALSE,"Sheet1";"DCF","BASE CASE",FALSE,"Sheet1";"DCF","DOWNSIDE CASE",FALSE,"Sheet1"}</definedName>
    <definedName name="nn" localSheetId="3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" localSheetId="1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" localSheetId="7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" localSheetId="3">{#N/A,#N/A,FALSE,"CCC Variance";#N/A,#N/A,FALSE,"CCC Notes"}</definedName>
    <definedName name="nnn" localSheetId="11">{#N/A,#N/A,FALSE,"CCC Variance";#N/A,#N/A,FALSE,"CCC Notes"}</definedName>
    <definedName name="nnn" localSheetId="7">{#N/A,#N/A,FALSE,"CCC Variance";#N/A,#N/A,FALSE,"CCC Notes"}</definedName>
    <definedName name="nnn">{#N/A,#N/A,FALSE,"CCC Variance";#N/A,#N/A,FALSE,"CCC Notes"}</definedName>
    <definedName name="nnnn" localSheetId="3">{#N/A,#N/A,FALSE,"A";#N/A,#N/A,FALSE,"C"}</definedName>
    <definedName name="nnnn" localSheetId="11">{#N/A,#N/A,FALSE,"A";#N/A,#N/A,FALSE,"C"}</definedName>
    <definedName name="nnnn" localSheetId="7">{#N/A,#N/A,FALSE,"A";#N/A,#N/A,FALSE,"C"}</definedName>
    <definedName name="nnnn">{#N/A,#N/A,FALSE,"A";#N/A,#N/A,FALSE,"C"}</definedName>
    <definedName name="nnnnnnn" localSheetId="3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nnnnnnn" localSheetId="1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nnnnnnn" localSheetId="7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nnnnnnn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noijnio" localSheetId="3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noijnio" localSheetId="1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noijnio" localSheetId="7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noijnio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nowe" localSheetId="3">{#N/A,#N/A,TRUE,"Krycí list"}</definedName>
    <definedName name="nowe" localSheetId="11">{#N/A,#N/A,TRUE,"Krycí list"}</definedName>
    <definedName name="nowe" localSheetId="7">{#N/A,#N/A,TRUE,"Krycí list"}</definedName>
    <definedName name="nowe">{#N/A,#N/A,TRUE,"Krycí list"}</definedName>
    <definedName name="nsf">[29]Summary!$G$23</definedName>
    <definedName name="Number_of_Payments" localSheetId="3">MATCH(0.01,End_Bal,-1)+1</definedName>
    <definedName name="Number_of_Payments" localSheetId="7">MATCH(0.01,End_Bal,-1)+1</definedName>
    <definedName name="Number_of_Payments" localSheetId="9">MATCH(0.01,End_Bal,-1)+1</definedName>
    <definedName name="Number_of_Payments">MATCH(0.01,End_Bal,-1)+1</definedName>
    <definedName name="NW">#REF!</definedName>
    <definedName name="oen" localSheetId="3">{"Ops_S.Holders Assets and Income",#N/A,FALSE,"ops_shf"}</definedName>
    <definedName name="oen" localSheetId="11">{"Ops_S.Holders Assets and Income",#N/A,FALSE,"ops_shf"}</definedName>
    <definedName name="oen" localSheetId="7">{"Ops_S.Holders Assets and Income",#N/A,FALSE,"ops_shf"}</definedName>
    <definedName name="oen">{"Ops_S.Holders Assets and Income",#N/A,FALSE,"ops_shf"}</definedName>
    <definedName name="office1" localSheetId="3">{#N/A,#N/A,FALSE,"Cashflow Analysis";#N/A,#N/A,FALSE,"Sensitivity Analysis";#N/A,#N/A,FALSE,"PV";#N/A,#N/A,FALSE,"Pro Forma"}</definedName>
    <definedName name="office1" localSheetId="11">{#N/A,#N/A,FALSE,"Cashflow Analysis";#N/A,#N/A,FALSE,"Sensitivity Analysis";#N/A,#N/A,FALSE,"PV";#N/A,#N/A,FALSE,"Pro Forma"}</definedName>
    <definedName name="office1" localSheetId="7">{#N/A,#N/A,FALSE,"Cashflow Analysis";#N/A,#N/A,FALSE,"Sensitivity Analysis";#N/A,#N/A,FALSE,"PV";#N/A,#N/A,FALSE,"Pro Forma"}</definedName>
    <definedName name="office1">{#N/A,#N/A,FALSE,"Cashflow Analysis";#N/A,#N/A,FALSE,"Sensitivity Analysis";#N/A,#N/A,FALSE,"PV";#N/A,#N/A,FALSE,"Pro Forma"}</definedName>
    <definedName name="OK" localSheetId="3">#REF!</definedName>
    <definedName name="OK" localSheetId="11">{#N/A,#N/A,FALSE,"Cover";#N/A,#N/A,FALSE,"LUMI";#N/A,#N/A,FALSE,"COMD";#N/A,#N/A,FALSE,"Valuation";#N/A,#N/A,FALSE,"Assumptions";#N/A,#N/A,FALSE,"Pooling";#N/A,#N/A,FALSE,"BalanceSheet"}</definedName>
    <definedName name="OK" localSheetId="7">#REF!</definedName>
    <definedName name="OK">{#N/A,#N/A,FALSE,"Cover";#N/A,#N/A,FALSE,"LUMI";#N/A,#N/A,FALSE,"COMD";#N/A,#N/A,FALSE,"Valuation";#N/A,#N/A,FALSE,"Assumptions";#N/A,#N/A,FALSE,"Pooling";#N/A,#N/A,FALSE,"BalanceSheet"}</definedName>
    <definedName name="OKAY" localSheetId="7">#REF!</definedName>
    <definedName name="OKAY">#REF!</definedName>
    <definedName name="oldhtl" localSheetId="3">{"'Assump'!$F$6:$J$6"}</definedName>
    <definedName name="oldhtl" localSheetId="11">{"'Assump'!$F$6:$J$6"}</definedName>
    <definedName name="oldhtl" localSheetId="7">{"'Assump'!$F$6:$J$6"}</definedName>
    <definedName name="oldhtl">{"'Assump'!$F$6:$J$6"}</definedName>
    <definedName name="One" localSheetId="3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localSheetId="1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localSheetId="7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Pager_Mobile" localSheetId="7">{#N/A,#N/A,FALSE,"Loan Summary";#N/A,#N/A,FALSE,"NOI";"RR and Expir",#N/A,FALSE,"Rental";"Sales History",#N/A,FALSE,"Rental";#N/A,#N/A,FALSE,"Reserves"}</definedName>
    <definedName name="OnePager_Mobile">{#N/A,#N/A,FALSE,"Loan Summary";#N/A,#N/A,FALSE,"NOI";"RR and Expir",#N/A,FALSE,"Rental";"Sales History",#N/A,FALSE,"Rental";#N/A,#N/A,FALSE,"Reserves"}</definedName>
    <definedName name="oo" localSheetId="3">#REF!</definedName>
    <definedName name="oo">#REF!</definedName>
    <definedName name="Operating2" localSheetId="3">#REF!</definedName>
    <definedName name="Operating2" localSheetId="7">#REF!</definedName>
    <definedName name="Operating2">#REF!</definedName>
    <definedName name="ORDER">0</definedName>
    <definedName name="p" localSheetId="7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p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Package" localSheetId="3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ckage" localSheetId="1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ckage" localSheetId="7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ckage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lisades" localSheetId="3">{#N/A,#N/A,FALSE,"WATCHDSC";#N/A,#N/A,FALSE,"2LOSSMOD";#N/A,#N/A,FALSE,"2LOSS";#N/A,#N/A,FALSE,"DSC";#N/A,#N/A,FALSE,"OPERAT";#N/A,#N/A,FALSE,"ADJUST";#N/A,#N/A,FALSE,"LEASE EXPIRE"}</definedName>
    <definedName name="palisades" localSheetId="11">{#N/A,#N/A,FALSE,"WATCHDSC";#N/A,#N/A,FALSE,"2LOSSMOD";#N/A,#N/A,FALSE,"2LOSS";#N/A,#N/A,FALSE,"DSC";#N/A,#N/A,FALSE,"OPERAT";#N/A,#N/A,FALSE,"ADJUST";#N/A,#N/A,FALSE,"LEASE EXPIRE"}</definedName>
    <definedName name="palisades" localSheetId="7">{#N/A,#N/A,FALSE,"WATCHDSC";#N/A,#N/A,FALSE,"2LOSSMOD";#N/A,#N/A,FALSE,"2LOSS";#N/A,#N/A,FALSE,"DSC";#N/A,#N/A,FALSE,"OPERAT";#N/A,#N/A,FALSE,"ADJUST";#N/A,#N/A,FALSE,"LEASE EXPIRE"}</definedName>
    <definedName name="palisades">{#N/A,#N/A,FALSE,"WATCHDSC";#N/A,#N/A,FALSE,"2LOSSMOD";#N/A,#N/A,FALSE,"2LOSS";#N/A,#N/A,FALSE,"DSC";#N/A,#N/A,FALSE,"OPERAT";#N/A,#N/A,FALSE,"ADJUST";#N/A,#N/A,FALSE,"LEASE EXPIRE"}</definedName>
    <definedName name="Param_CumRent" localSheetId="3">[26]Settings_Parameters!#REF!</definedName>
    <definedName name="Param_CumRent" localSheetId="7">[26]Settings_Parameters!#REF!</definedName>
    <definedName name="Param_CumRent">#REF!</definedName>
    <definedName name="Param_CurrentDate" localSheetId="3">[26]Settings_Parameters!$B$8</definedName>
    <definedName name="Param_CurrentDate" localSheetId="7">[26]Settings_Parameters!$B$8</definedName>
    <definedName name="Param_CurrentDate">[27]Settings_Parameters!$B$8</definedName>
    <definedName name="Param_DRCredit" localSheetId="3">[26]Settings_Parameters!#REF!</definedName>
    <definedName name="Param_DRCredit" localSheetId="7">[26]Settings_Parameters!#REF!</definedName>
    <definedName name="Param_DRCredit">#REF!</definedName>
    <definedName name="Param_DRNonCredit" localSheetId="3">[26]Settings_Parameters!#REF!</definedName>
    <definedName name="Param_DRNonCredit" localSheetId="7">[26]Settings_Parameters!#REF!</definedName>
    <definedName name="Param_DRNonCredit">#REF!</definedName>
    <definedName name="Param_IncludeCPI" localSheetId="3">[26]Settings_Parameters!#REF!</definedName>
    <definedName name="Param_IncludeCPI" localSheetId="7">[26]Settings_Parameters!#REF!</definedName>
    <definedName name="Param_IncludeCPI">#REF!</definedName>
    <definedName name="Param_IncludePercentRent" localSheetId="3">[26]Settings_Parameters!#REF!</definedName>
    <definedName name="Param_IncludePercentRent" localSheetId="7">[26]Settings_Parameters!#REF!</definedName>
    <definedName name="Param_IncludePercentRent">#REF!</definedName>
    <definedName name="Param_IncludePW" localSheetId="3">[26]Settings_Parameters!#REF!</definedName>
    <definedName name="Param_IncludePW" localSheetId="7">[26]Settings_Parameters!#REF!</definedName>
    <definedName name="Param_IncludePW">#REF!</definedName>
    <definedName name="Param_Inclusion" localSheetId="3">[26]Settings_Parameters!#REF!</definedName>
    <definedName name="Param_Inclusion" localSheetId="7">[26]Settings_Parameters!#REF!</definedName>
    <definedName name="Param_Inclusion">#REF!</definedName>
    <definedName name="Param_PVAbatement" localSheetId="3">[26]Settings_Parameters!#REF!</definedName>
    <definedName name="Param_PVAbatement" localSheetId="7">[26]Settings_Parameters!#REF!</definedName>
    <definedName name="Param_PVAbatement">#REF!</definedName>
    <definedName name="Param_SLAbatement" localSheetId="3">[26]Settings_Parameters!#REF!</definedName>
    <definedName name="Param_SLAbatement" localSheetId="7">[26]Settings_Parameters!#REF!</definedName>
    <definedName name="Param_SLAbatement">#REF!</definedName>
    <definedName name="Param_VacMarket" localSheetId="3">[26]Settings_Parameters!#REF!</definedName>
    <definedName name="Param_VacMarket" localSheetId="7">[26]Settings_Parameters!#REF!</definedName>
    <definedName name="Param_VacMarket">#REF!</definedName>
    <definedName name="Param_VacRenew" localSheetId="3">[26]Settings_Parameters!#REF!</definedName>
    <definedName name="Param_VacRenew" localSheetId="7">[26]Settings_Parameters!#REF!</definedName>
    <definedName name="Param_VacRenew">#REF!</definedName>
    <definedName name="Param_VacVacate" localSheetId="3">[26]Settings_Parameters!#REF!</definedName>
    <definedName name="Param_VacVacate" localSheetId="7">[26]Settings_Parameters!#REF!</definedName>
    <definedName name="Param_VacVacate">#REF!</definedName>
    <definedName name="Payment_Date" localSheetId="9">DATE(YEAR([0]!LOAN_START),MONTH([0]!LOAN_START)+Payment_Number,DAY([0]!LOAN_START))</definedName>
    <definedName name="Payment_Date">DATE(YEAR([0]!LOAN_START),MONTH([0]!LOAN_START)+Payment_Number,DAY([0]!LOAN_START))</definedName>
    <definedName name="pen" localSheetId="3">{"Logo",#N/A,FALSE,"Logo";"Exchange",#N/A,FALSE,"Logo";#N/A,#N/A,FALSE,"overview"}</definedName>
    <definedName name="pen" localSheetId="11">{"Logo",#N/A,FALSE,"Logo";"Exchange",#N/A,FALSE,"Logo";#N/A,#N/A,FALSE,"overview"}</definedName>
    <definedName name="pen" localSheetId="7">{"Logo",#N/A,FALSE,"Logo";"Exchange",#N/A,FALSE,"Logo";#N/A,#N/A,FALSE,"overview"}</definedName>
    <definedName name="pen">{"Logo",#N/A,FALSE,"Logo";"Exchange",#N/A,FALSE,"Logo";#N/A,#N/A,FALSE,"overview"}</definedName>
    <definedName name="perbolag" localSheetId="3">{#N/A,#N/A,FALSE,"intag";#N/A,#N/A,FALSE,"budg";#N/A,#N/A,FALSE,"samtl"}</definedName>
    <definedName name="perbolag" localSheetId="11">{#N/A,#N/A,FALSE,"intag";#N/A,#N/A,FALSE,"budg";#N/A,#N/A,FALSE,"samtl"}</definedName>
    <definedName name="perbolag" localSheetId="7">{#N/A,#N/A,FALSE,"intag";#N/A,#N/A,FALSE,"budg";#N/A,#N/A,FALSE,"samtl"}</definedName>
    <definedName name="perbolag">{#N/A,#N/A,FALSE,"intag";#N/A,#N/A,FALSE,"budg";#N/A,#N/A,FALSE,"samtl"}</definedName>
    <definedName name="perbolagneu" localSheetId="3">{#N/A,#N/A,FALSE,"intag";#N/A,#N/A,FALSE,"budg";#N/A,#N/A,FALSE,"samtl"}</definedName>
    <definedName name="perbolagneu" localSheetId="11">{#N/A,#N/A,FALSE,"intag";#N/A,#N/A,FALSE,"budg";#N/A,#N/A,FALSE,"samtl"}</definedName>
    <definedName name="perbolagneu" localSheetId="7">{#N/A,#N/A,FALSE,"intag";#N/A,#N/A,FALSE,"budg";#N/A,#N/A,FALSE,"samtl"}</definedName>
    <definedName name="perbolagneu">{#N/A,#N/A,FALSE,"intag";#N/A,#N/A,FALSE,"budg";#N/A,#N/A,FALSE,"samtl"}</definedName>
    <definedName name="Pie" localSheetId="7">{"Financials",#N/A,FALSE,"Financials";"AVP",#N/A,FALSE,"AVP";"DCF",#N/A,FALSE,"DCF";"CSC",#N/A,FALSE,"CSC";"Deal_Comp",#N/A,FALSE,"DealComp"}</definedName>
    <definedName name="Pie">{"Financials",#N/A,FALSE,"Financials";"AVP",#N/A,FALSE,"AVP";"DCF",#N/A,FALSE,"DCF";"CSC",#N/A,FALSE,"CSC";"Deal_Comp",#N/A,FALSE,"DealComp"}</definedName>
    <definedName name="pii">#REF!</definedName>
    <definedName name="pijm" localSheetId="3">{"lot inventory",#N/A,FALSE,"Lot List"}</definedName>
    <definedName name="pijm" localSheetId="11">{"lot inventory",#N/A,FALSE,"Lot List"}</definedName>
    <definedName name="pijm" localSheetId="7">{"lot inventory",#N/A,FALSE,"Lot List"}</definedName>
    <definedName name="pijm">{"lot inventory",#N/A,FALSE,"Lot List"}</definedName>
    <definedName name="pio">#REF!</definedName>
    <definedName name="PJAM3Yr" localSheetId="3">{"INCOME",#N/A,FALSE,"ProNet";"VALUE",#N/A,FALSE,"ProNet"}</definedName>
    <definedName name="PJAM3Yr" localSheetId="11">{"INCOME",#N/A,FALSE,"ProNet";"VALUE",#N/A,FALSE,"ProNet"}</definedName>
    <definedName name="PJAM3Yr" localSheetId="7">{"INCOME",#N/A,FALSE,"ProNet";"VALUE",#N/A,FALSE,"ProNet"}</definedName>
    <definedName name="PJAM3Yr">{"INCOME",#N/A,FALSE,"ProNet";"VALUE",#N/A,FALSE,"ProNet"}</definedName>
    <definedName name="pky" localSheetId="3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ky" localSheetId="1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ky" localSheetId="7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ky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L">#REF!</definedName>
    <definedName name="platform" localSheetId="3">{#N/A,#N/A,TRUE,"Ericsson Stadium PCD ";#N/A,#N/A,TRUE,"Ericsson Stadium IOR"}</definedName>
    <definedName name="platform" localSheetId="11">{#N/A,#N/A,TRUE,"Ericsson Stadium PCD ";#N/A,#N/A,TRUE,"Ericsson Stadium IOR"}</definedName>
    <definedName name="platform" localSheetId="7">{#N/A,#N/A,TRUE,"Ericsson Stadium PCD ";#N/A,#N/A,TRUE,"Ericsson Stadium IOR"}</definedName>
    <definedName name="platform">{#N/A,#N/A,TRUE,"Ericsson Stadium PCD ";#N/A,#N/A,TRUE,"Ericsson Stadium IOR"}</definedName>
    <definedName name="platforma" localSheetId="3">{#N/A,#N/A,TRUE,"Ericsson Stadium PCD ";#N/A,#N/A,TRUE,"Ericsson Stadium IOR"}</definedName>
    <definedName name="platforma" localSheetId="11">{#N/A,#N/A,TRUE,"Ericsson Stadium PCD ";#N/A,#N/A,TRUE,"Ericsson Stadium IOR"}</definedName>
    <definedName name="platforma" localSheetId="7">{#N/A,#N/A,TRUE,"Ericsson Stadium PCD ";#N/A,#N/A,TRUE,"Ericsson Stadium IOR"}</definedName>
    <definedName name="platforma">{#N/A,#N/A,TRUE,"Ericsson Stadium PCD ";#N/A,#N/A,TRUE,"Ericsson Stadium IOR"}</definedName>
    <definedName name="pm" localSheetId="7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m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n">#REF!</definedName>
    <definedName name="Port_fill" localSheetId="3">#REF!</definedName>
    <definedName name="Port_fill" localSheetId="7">#REF!</definedName>
    <definedName name="Port_fill">#REF!</definedName>
    <definedName name="Port_Fill2" localSheetId="3">#REF!</definedName>
    <definedName name="Port_Fill2" localSheetId="7">#REF!</definedName>
    <definedName name="Port_Fill2">#REF!</definedName>
    <definedName name="PORTFOLIO">#REF!</definedName>
    <definedName name="pou">#REF!</definedName>
    <definedName name="ppdins" localSheetId="3">#REF!</definedName>
    <definedName name="ppdins">#REF!</definedName>
    <definedName name="PPT" localSheetId="3">{#N/A,#N/A,FALSE,"Chart 2 by Prop Type"}</definedName>
    <definedName name="PPT" localSheetId="11">{#N/A,#N/A,FALSE,"Chart 2 by Prop Type"}</definedName>
    <definedName name="PPT" localSheetId="7">{#N/A,#N/A,FALSE,"Chart 2 by Prop Type"}</definedName>
    <definedName name="PPT">{#N/A,#N/A,FALSE,"Chart 2 by Prop Type"}</definedName>
    <definedName name="predev">'Soft Cost Detail'!#REF!</definedName>
    <definedName name="PRINTAREA" localSheetId="3">#REF!</definedName>
    <definedName name="PRINTAREA" localSheetId="7">#REF!</definedName>
    <definedName name="PRINTAREA">#REF!</definedName>
    <definedName name="PrintFormat">[30]GenValidation!$BF$6</definedName>
    <definedName name="Private" localSheetId="3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ivate" localSheetId="1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ivate" localSheetId="7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ivate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ntall" localSheetId="3">{#N/A,#N/A,FALSE,"Land";#N/A,#N/A,FALSE,"Cost Analysis";"Summary",#N/A,FALSE,"Equipment"}</definedName>
    <definedName name="prntall" localSheetId="11">{#N/A,#N/A,FALSE,"Land";#N/A,#N/A,FALSE,"Cost Analysis";"Summary",#N/A,FALSE,"Equipment"}</definedName>
    <definedName name="prntall" localSheetId="7">{#N/A,#N/A,FALSE,"Land";#N/A,#N/A,FALSE,"Cost Analysis";"Summary",#N/A,FALSE,"Equipment"}</definedName>
    <definedName name="prntall">{#N/A,#N/A,FALSE,"Land";#N/A,#N/A,FALSE,"Cost Analysis";"Summary",#N/A,FALSE,"Equipment"}</definedName>
    <definedName name="Profit" localSheetId="3">#REF!</definedName>
    <definedName name="Profit" localSheetId="7">#REF!</definedName>
    <definedName name="Profit">#REF!</definedName>
    <definedName name="promte" localSheetId="3">{"Assumptions",#N/A,FALSE,"Assumptions"}</definedName>
    <definedName name="promte" localSheetId="11">{"Assumptions",#N/A,FALSE,"Assumptions"}</definedName>
    <definedName name="promte" localSheetId="7">{"Assumptions",#N/A,FALSE,"Assumptions"}</definedName>
    <definedName name="promte">{"Assumptions",#N/A,FALSE,"Assumptions"}</definedName>
    <definedName name="proxy1" localSheetId="3">{"Full Sheet",#N/A,FALSE,"Expense Comparison"}</definedName>
    <definedName name="proxy1" localSheetId="11">{"Full Sheet",#N/A,FALSE,"Expense Comparison"}</definedName>
    <definedName name="proxy1" localSheetId="7">{"Full Sheet",#N/A,FALSE,"Expense Comparison"}</definedName>
    <definedName name="proxy1">{"Full Sheet",#N/A,FALSE,"Expense Comparison"}</definedName>
    <definedName name="proxy2" localSheetId="3">{#N/A,#N/A,FALSE,"Expense Comparison"}</definedName>
    <definedName name="proxy2" localSheetId="11">{#N/A,#N/A,FALSE,"Expense Comparison"}</definedName>
    <definedName name="proxy2" localSheetId="7">{#N/A,#N/A,FALSE,"Expense Comparison"}</definedName>
    <definedName name="proxy2">{#N/A,#N/A,FALSE,"Expense Comparison"}</definedName>
    <definedName name="proxy3" localSheetId="3">{"Full Sheet",#N/A,FALSE,"Expense Comparison"}</definedName>
    <definedName name="proxy3" localSheetId="11">{"Full Sheet",#N/A,FALSE,"Expense Comparison"}</definedName>
    <definedName name="proxy3" localSheetId="7">{"Full Sheet",#N/A,FALSE,"Expense Comparison"}</definedName>
    <definedName name="proxy3">{"Full Sheet",#N/A,FALSE,"Expense Comparison"}</definedName>
    <definedName name="proxy4" localSheetId="3">{#N/A,#N/A,FALSE,"Expense Comparison"}</definedName>
    <definedName name="proxy4" localSheetId="11">{#N/A,#N/A,FALSE,"Expense Comparison"}</definedName>
    <definedName name="proxy4" localSheetId="7">{#N/A,#N/A,FALSE,"Expense Comparison"}</definedName>
    <definedName name="proxy4">{#N/A,#N/A,FALSE,"Expense Comparison"}</definedName>
    <definedName name="PUB_FileID">"L10003649.xls"</definedName>
    <definedName name="PUB_UserID">"MAYERX"</definedName>
    <definedName name="q" localSheetId="3">{"BB1",#N/A,TRUE,"B-B (R)";"BB2",#N/A,TRUE,"B-B (R)"}</definedName>
    <definedName name="q" localSheetId="1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" localSheetId="7">{"BB1",#N/A,TRUE,"B-B (R)";"BB2",#N/A,TRUE,"B-B (R)"}</definedName>
    <definedName name="q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q" localSheetId="3">{"ed1",#N/A,TRUE,"E-D";"ed2",#N/A,TRUE,"E-D"}</definedName>
    <definedName name="qq" localSheetId="11">{"SIMPLIFD_P1",#N/A,FALSE,"SIMPLIFD"}</definedName>
    <definedName name="qq" localSheetId="7">{"ed1",#N/A,TRUE,"E-D";"ed2",#N/A,TRUE,"E-D"}</definedName>
    <definedName name="qq">{"SIMPLIFD_P1",#N/A,FALSE,"SIMPLIFD"}</definedName>
    <definedName name="qqq" localSheetId="3">{"TEST1",#N/A,FALSE,"SIMPLIFD"}</definedName>
    <definedName name="qqq" localSheetId="11">{"TEST1",#N/A,FALSE,"SIMPLIFD"}</definedName>
    <definedName name="qqq" localSheetId="7">{"TEST1",#N/A,FALSE,"SIMPLIFD"}</definedName>
    <definedName name="qqq">{"TEST1",#N/A,FALSE,"SIMPLIFD"}</definedName>
    <definedName name="qqqq" localSheetId="3">{#N/A,#N/A,FALSE,"Chart 2 by Prop Type"}</definedName>
    <definedName name="qqqq" localSheetId="11">{#N/A,#N/A,FALSE,"Chart 2 by Prop Type"}</definedName>
    <definedName name="qqqq" localSheetId="7">{#N/A,#N/A,FALSE,"Chart 2 by Prop Type"}</definedName>
    <definedName name="qqqq">{#N/A,#N/A,FALSE,"Chart 2 by Prop Type"}</definedName>
    <definedName name="qqqqq" localSheetId="3">#REF!</definedName>
    <definedName name="qqqqq" localSheetId="7">#REF!</definedName>
    <definedName name="qqqqq">#REF!</definedName>
    <definedName name="qre" localSheetId="3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localSheetId="1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localSheetId="7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w" localSheetId="3">{"Total",#N/A,FALSE,"Total Proved + Probable";"PDP",#N/A,FALSE,"Total Proved + Probable";"PNP",#N/A,FALSE,"Total Proved + Probable";"PUD",#N/A,FALSE,"Total Proved + Probable";"Prob",#N/A,FALSE,"Total Proved + Probable"}</definedName>
    <definedName name="qw" localSheetId="11">{"Total",#N/A,FALSE,"Total Proved + Probable";"PDP",#N/A,FALSE,"Total Proved + Probable";"PNP",#N/A,FALSE,"Total Proved + Probable";"PUD",#N/A,FALSE,"Total Proved + Probable";"Prob",#N/A,FALSE,"Total Proved + Probable"}</definedName>
    <definedName name="qw" localSheetId="7">{"Total",#N/A,FALSE,"Total Proved + Probable";"PDP",#N/A,FALSE,"Total Proved + Probable";"PNP",#N/A,FALSE,"Total Proved + Probable";"PUD",#N/A,FALSE,"Total Proved + Probable";"Prob",#N/A,FALSE,"Total Proved + Probable"}</definedName>
    <definedName name="qw">{"Total",#N/A,FALSE,"Total Proved + Probable";"PDP",#N/A,FALSE,"Total Proved + Probable";"PNP",#N/A,FALSE,"Total Proved + Probable";"PUD",#N/A,FALSE,"Total Proved + Probable";"Prob",#N/A,FALSE,"Total Proved + Probable"}</definedName>
    <definedName name="qwe" localSheetId="3">{"new",#N/A,FALSE,"D";"PROFORMA",#N/A,FALSE,"A";"partial 1",#N/A,FALSE,"B";"partial 2",#N/A,FALSE,"B";"partial 3",#N/A,FALSE,"B";"SMALL CF 1",#N/A,FALSE,"C"}</definedName>
    <definedName name="qwe" localSheetId="11">{"new",#N/A,FALSE,"D";"PROFORMA",#N/A,FALSE,"A";"partial 1",#N/A,FALSE,"B";"partial 2",#N/A,FALSE,"B";"partial 3",#N/A,FALSE,"B";"SMALL CF 1",#N/A,FALSE,"C"}</definedName>
    <definedName name="qwe" localSheetId="7">{"new",#N/A,FALSE,"D";"PROFORMA",#N/A,FALSE,"A";"partial 1",#N/A,FALSE,"B";"partial 2",#N/A,FALSE,"B";"partial 3",#N/A,FALSE,"B";"SMALL CF 1",#N/A,FALSE,"C"}</definedName>
    <definedName name="qwe">{"new",#N/A,FALSE,"D";"PROFORMA",#N/A,FALSE,"A";"partial 1",#N/A,FALSE,"B";"partial 2",#N/A,FALSE,"B";"partial 3",#N/A,FALSE,"B";"SMALL CF 1",#N/A,FALSE,"C"}</definedName>
    <definedName name="qwer" localSheetId="3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er" localSheetId="1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er" localSheetId="7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er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ert" localSheetId="3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localSheetId="1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localSheetId="7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.SMBC" localSheetId="3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R.SMBC" localSheetId="1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R.SMBC" localSheetId="7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R.SMBC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Rating" localSheetId="3">{"Assumptions",#N/A,FALSE,"input page";"1998",#N/A,FALSE,"1998";"1999",#N/A,FALSE,"1999";"2000",#N/A,FALSE,"2000";"2001",#N/A,FALSE,"2001"}</definedName>
    <definedName name="Rating" localSheetId="11">{"Assumptions",#N/A,FALSE,"input page";"1998",#N/A,FALSE,"1998";"1999",#N/A,FALSE,"1999";"2000",#N/A,FALSE,"2000";"2001",#N/A,FALSE,"2001"}</definedName>
    <definedName name="Rating" localSheetId="7">{"Assumptions",#N/A,FALSE,"input page";"1998",#N/A,FALSE,"1998";"1999",#N/A,FALSE,"1999";"2000",#N/A,FALSE,"2000";"2001",#N/A,FALSE,"2001"}</definedName>
    <definedName name="Rating">{"Assumptions",#N/A,FALSE,"input page";"1998",#N/A,FALSE,"1998";"1999",#N/A,FALSE,"1999";"2000",#N/A,FALSE,"2000";"2001",#N/A,FALSE,"2001"}</definedName>
    <definedName name="RCIII" localSheetId="3">{"ba1",#N/A,TRUE,"B-A";"ba2",#N/A,TRUE,"B-A"}</definedName>
    <definedName name="RCIII" localSheetId="11">{"ba1",#N/A,TRUE,"B-A";"ba2",#N/A,TRUE,"B-A"}</definedName>
    <definedName name="RCIII" localSheetId="7">{"ba1",#N/A,TRUE,"B-A";"ba2",#N/A,TRUE,"B-A"}</definedName>
    <definedName name="RCIII">{"ba1",#N/A,TRUE,"B-A";"ba2",#N/A,TRUE,"B-A"}</definedName>
    <definedName name="re">#REF!</definedName>
    <definedName name="RedefinePrintTableRange">#REF!</definedName>
    <definedName name="rel" localSheetId="3">#REF!</definedName>
    <definedName name="rel" localSheetId="7">#REF!</definedName>
    <definedName name="rel">#REF!</definedName>
    <definedName name="rem" localSheetId="3">{"Assumptions",#N/A,FALSE,"input page";"1998",#N/A,FALSE,"1998";"1999",#N/A,FALSE,"1999";"2000",#N/A,FALSE,"2000";"2001",#N/A,FALSE,"2001"}</definedName>
    <definedName name="rem" localSheetId="11">{"Assumptions",#N/A,FALSE,"input page";"1998",#N/A,FALSE,"1998";"1999",#N/A,FALSE,"1999";"2000",#N/A,FALSE,"2000";"2001",#N/A,FALSE,"2001"}</definedName>
    <definedName name="rem" localSheetId="7">{"Assumptions",#N/A,FALSE,"input page";"1998",#N/A,FALSE,"1998";"1999",#N/A,FALSE,"1999";"2000",#N/A,FALSE,"2000";"2001",#N/A,FALSE,"2001"}</definedName>
    <definedName name="rem">{"Assumptions",#N/A,FALSE,"input page";"1998",#N/A,FALSE,"1998";"1999",#N/A,FALSE,"1999";"2000",#N/A,FALSE,"2000";"2001",#N/A,FALSE,"2001"}</definedName>
    <definedName name="ren" localSheetId="3">{"rec. of 310",#N/A,FALSE,"Resanal"}</definedName>
    <definedName name="ren" localSheetId="11">{"rec. of 310",#N/A,FALSE,"Resanal"}</definedName>
    <definedName name="ren" localSheetId="7">{"rec. of 310",#N/A,FALSE,"Resanal"}</definedName>
    <definedName name="ren">{"rec. of 310",#N/A,FALSE,"Resanal"}</definedName>
    <definedName name="RENT601">#REF!</definedName>
    <definedName name="report" localSheetId="3">{#N/A,#N/A,FALSE,"Summary";#N/A,#N/A,FALSE,"Assumptions";#N/A,#N/A,FALSE,"Cash Flow";#N/A,#N/A,FALSE,"Residual Calculation";#N/A,#N/A,FALSE,"Pricing Matrix";#N/A,#N/A,FALSE,"Pricing Matrix II";#N/A,#N/A,FALSE,"Expiration Schedule"}</definedName>
    <definedName name="report" localSheetId="1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localSheetId="7">{#N/A,#N/A,FALSE,"Summary";#N/A,#N/A,FALSE,"Assumptions";#N/A,#N/A,FALSE,"Cash Flow";#N/A,#N/A,FALSE,"Residual Calculation";#N/A,#N/A,FALSE,"Pricing Matrix";#N/A,#N/A,FALSE,"Pricing Matrix II";#N/A,#N/A,FALSE,"Expiration Schedule"}</definedName>
    <definedName name="report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3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1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7">{#N/A,#N/A,FALSE,"Summary";#N/A,#N/A,FALSE,"Assumptions";#N/A,#N/A,FALSE,"Cash Flow";#N/A,#N/A,FALSE,"Residual Calculation";#N/A,#N/A,FALSE,"Pricing Matrix";#N/A,#N/A,FALSE,"Pricing Matrix II";#N/A,#N/A,FALSE,"Expiration Schedule"}</definedName>
    <definedName name="report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3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1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7">{#N/A,#N/A,FALSE,"Summary";#N/A,#N/A,FALSE,"Assumptions";#N/A,#N/A,FALSE,"Cash Flow";#N/A,#N/A,FALSE,"Residual Calculation";#N/A,#N/A,FALSE,"Pricing Matrix";#N/A,#N/A,FALSE,"Pricing Matrix II";#N/A,#N/A,FALSE,"Expiration Schedule"}</definedName>
    <definedName name="report5">{#N/A,#N/A,FALSE,"Summary";#N/A,#N/A,FALSE,"Assumptions";#N/A,#N/A,FALSE,"Cash Flow";#N/A,#N/A,FALSE,"Residual Calculation";#N/A,#N/A,FALSE,"Pricing Matrix";#N/A,#N/A,FALSE,"Pricing Matrix II";#N/A,#N/A,FALSE,"Expiration Schedule"}</definedName>
    <definedName name="Residu" localSheetId="7">{#N/A,#N/A,TRUE,"Summary";"AnnualRentRoll",#N/A,TRUE,"RentRoll";#N/A,#N/A,TRUE,"ExitStratigy";#N/A,#N/A,TRUE,"OperatingAssumptions"}</definedName>
    <definedName name="Residu">{#N/A,#N/A,TRUE,"Summary";"AnnualRentRoll",#N/A,TRUE,"RentRoll";#N/A,#N/A,TRUE,"ExitStratigy";#N/A,#N/A,TRUE,"OperatingAssumptions"}</definedName>
    <definedName name="resort" localSheetId="3">{"Output-3Column",#N/A,FALSE,"Output"}</definedName>
    <definedName name="resort" localSheetId="11">{"Output-3Column",#N/A,FALSE,"Output"}</definedName>
    <definedName name="resort" localSheetId="7">{"Output-3Column",#N/A,FALSE,"Output"}</definedName>
    <definedName name="resort">{"Output-3Column",#N/A,FALSE,"Output"}</definedName>
    <definedName name="retail" localSheetId="3">#REF!</definedName>
    <definedName name="retail" localSheetId="7">#REF!</definedName>
    <definedName name="retail">#REF!</definedName>
    <definedName name="retewr" localSheetId="3">#REF!</definedName>
    <definedName name="retewr" localSheetId="7">#REF!</definedName>
    <definedName name="retewr">#REF!</definedName>
    <definedName name="retl" localSheetId="3">#REF!</definedName>
    <definedName name="retl" localSheetId="7">#REF!</definedName>
    <definedName name="retl">#REF!</definedName>
    <definedName name="Revenue_Dummy_Data" localSheetId="3">OFFSET(#REF!,0,0,COUNTA(#REF!)-1,1)</definedName>
    <definedName name="Revenue_Dummy_Data" localSheetId="7">OFFSET(#REF!,0,0,COUNTA(#REF!)-1,1)</definedName>
    <definedName name="Revenue_Dummy_Data">OFFSET(#REF!,0,0,COUNTA(#REF!)-1,1)</definedName>
    <definedName name="rgr" localSheetId="3">{"ReportTop",#N/A,FALSE,"report top"}</definedName>
    <definedName name="rgr" localSheetId="11">{"ReportTop",#N/A,FALSE,"report top"}</definedName>
    <definedName name="rgr" localSheetId="7">{"ReportTop",#N/A,FALSE,"report top"}</definedName>
    <definedName name="rgr">{"ReportTop",#N/A,FALSE,"report top"}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LAINPUT_DebtLoan1CapEx" localSheetId="3">#REF!</definedName>
    <definedName name="RLAINPUT_DebtLoan1CapEx" localSheetId="7">#REF!</definedName>
    <definedName name="RLAINPUT_DebtLoan1CapEx">#REF!</definedName>
    <definedName name="RLAINPUT_DebtLoan1Funding" localSheetId="3">'[26]Debt Inputs'!$J$24,'[26]Debt Inputs'!$J$26,'[26]Debt Inputs'!$J$28:$J$29</definedName>
    <definedName name="RLAINPUT_DebtLoan1Funding" localSheetId="7">'[26]Debt Inputs'!$J$24,'[26]Debt Inputs'!$J$26,'[26]Debt Inputs'!$J$28:$J$29</definedName>
    <definedName name="RLAINPUT_DebtLoan1Funding">#REF!,#REF!,#REF!</definedName>
    <definedName name="RLAINPUT_DebtLoan1Gen1" localSheetId="3">#REF!</definedName>
    <definedName name="RLAINPUT_DebtLoan1Gen1" localSheetId="7">#REF!</definedName>
    <definedName name="RLAINPUT_DebtLoan1Gen1">#REF!</definedName>
    <definedName name="RLAINPUT_DebtLoan1Gen2" localSheetId="3">#REF!</definedName>
    <definedName name="RLAINPUT_DebtLoan1Gen2" localSheetId="7">#REF!</definedName>
    <definedName name="RLAINPUT_DebtLoan1Gen2">#REF!</definedName>
    <definedName name="RLAINPUT_DebtLoan1Payment" localSheetId="3">#REF!</definedName>
    <definedName name="RLAINPUT_DebtLoan1Payment" localSheetId="7">#REF!</definedName>
    <definedName name="RLAINPUT_DebtLoan1Payment">#REF!</definedName>
    <definedName name="RLAINPUT_DebtLoan2CapEx" localSheetId="3">#REF!</definedName>
    <definedName name="RLAINPUT_DebtLoan2CapEx">#REF!</definedName>
    <definedName name="RLAINPUT_DebtLoan2Funding" localSheetId="3">'[26]Debt Inputs'!$V$24,'[26]Debt Inputs'!$V$26,'[26]Debt Inputs'!$V$28:$V$29</definedName>
    <definedName name="RLAINPUT_DebtLoan2Funding" localSheetId="7">'[26]Debt Inputs'!$V$24,'[26]Debt Inputs'!$V$26,'[26]Debt Inputs'!$V$28:$V$29</definedName>
    <definedName name="RLAINPUT_DebtLoan2Funding">#REF!,#REF!,#REF!</definedName>
    <definedName name="RLAINPUT_DebtLoan2Gen1" localSheetId="3">#REF!</definedName>
    <definedName name="RLAINPUT_DebtLoan2Gen1" localSheetId="7">#REF!</definedName>
    <definedName name="RLAINPUT_DebtLoan2Gen1">#REF!</definedName>
    <definedName name="RLAINPUT_DebtLoan2Gen2" localSheetId="3">#REF!</definedName>
    <definedName name="RLAINPUT_DebtLoan2Gen2" localSheetId="7">#REF!</definedName>
    <definedName name="RLAINPUT_DebtLoan2Gen2">#REF!</definedName>
    <definedName name="RLAINPUT_DebtLoan2Payment" localSheetId="3">#REF!</definedName>
    <definedName name="RLAINPUT_DebtLoan2Payment" localSheetId="7">#REF!</definedName>
    <definedName name="RLAINPUT_DebtLoan2Payment">#REF!</definedName>
    <definedName name="RLAINPUT_DebtLoan3CapEx" localSheetId="3">#REF!</definedName>
    <definedName name="RLAINPUT_DebtLoan3CapEx">#REF!</definedName>
    <definedName name="RLAINPUT_DebtLoan3Funding" localSheetId="3">'[26]Debt Inputs'!$AH$24,'[26]Debt Inputs'!$AH$26,'[26]Debt Inputs'!$AH$28:$AH$29</definedName>
    <definedName name="RLAINPUT_DebtLoan3Funding" localSheetId="7">'[26]Debt Inputs'!$AH$24,'[26]Debt Inputs'!$AH$26,'[26]Debt Inputs'!$AH$28:$AH$29</definedName>
    <definedName name="RLAINPUT_DebtLoan3Funding">#REF!,#REF!,#REF!</definedName>
    <definedName name="RLAINPUT_DebtLoan3Gen1" localSheetId="3">#REF!</definedName>
    <definedName name="RLAINPUT_DebtLoan3Gen1" localSheetId="7">#REF!</definedName>
    <definedName name="RLAINPUT_DebtLoan3Gen1">#REF!</definedName>
    <definedName name="RLAINPUT_DebtLoan3Gen2" localSheetId="3">#REF!</definedName>
    <definedName name="RLAINPUT_DebtLoan3Gen2" localSheetId="7">#REF!</definedName>
    <definedName name="RLAINPUT_DebtLoan3Gen2">#REF!</definedName>
    <definedName name="RLAINPUT_DebtLoan3Payment" localSheetId="3">#REF!</definedName>
    <definedName name="RLAINPUT_DebtLoan3Payment" localSheetId="7">#REF!</definedName>
    <definedName name="RLAINPUT_DebtLoan3Payment">#REF!</definedName>
    <definedName name="RLAINPUT_DebtRateIndex" localSheetId="3">#REF!</definedName>
    <definedName name="RLAINPUT_DebtRateIndex">#REF!</definedName>
    <definedName name="RLAINPUT_EquityCatchUp1" localSheetId="3">[26]Waterfall!$H$25:$I$27,[26]Waterfall!$H$34:$I$34</definedName>
    <definedName name="RLAINPUT_EquityCatchUp1" localSheetId="7">[26]Waterfall!$H$25:$I$27,[26]Waterfall!$H$34:$I$34</definedName>
    <definedName name="RLAINPUT_EquityCatchUp1">#REF!,#REF!</definedName>
    <definedName name="RLAINPUT_EquityCatchUp2" localSheetId="3">[26]Waterfall!$L$25:$M$27,[26]Waterfall!$L$34:$M$34</definedName>
    <definedName name="RLAINPUT_EquityCatchUp2" localSheetId="7">[26]Waterfall!$L$25:$M$27,[26]Waterfall!$L$34:$M$34</definedName>
    <definedName name="RLAINPUT_EquityCatchUp2">#REF!,#REF!</definedName>
    <definedName name="RLAINPUT_EquityCatchUp3" localSheetId="3">[26]Waterfall!$P$25:$Q$27,[26]Waterfall!$P$34:$Q$34</definedName>
    <definedName name="RLAINPUT_EquityCatchUp3" localSheetId="7">[26]Waterfall!$P$25:$Q$27,[26]Waterfall!$P$34:$Q$34</definedName>
    <definedName name="RLAINPUT_EquityCatchUp3">#REF!,#REF!</definedName>
    <definedName name="RLAINPUT_EquityInputs" localSheetId="3">[26]Waterfall!$D$8:$D$15,[26]Waterfall!$E$8,[26]Waterfall!$D$19</definedName>
    <definedName name="RLAINPUT_EquityInputs" localSheetId="7">[26]Waterfall!$D$8:$D$15,[26]Waterfall!$E$8,[26]Waterfall!$D$19</definedName>
    <definedName name="RLAINPUT_EquityInputs">#REF!,#REF!,#REF!</definedName>
    <definedName name="RLAINPUT_EquityPartnerNames" localSheetId="3">[26]Waterfall!$B$30:$B$31,[26]Waterfall!$B$34</definedName>
    <definedName name="RLAINPUT_EquityPartnerNames" localSheetId="7">[26]Waterfall!$B$30:$B$31,[26]Waterfall!$B$34</definedName>
    <definedName name="RLAINPUT_EquityPartnerNames">#REF!,#REF!</definedName>
    <definedName name="RLAINPUT_EquityPercent" localSheetId="3">#REF!</definedName>
    <definedName name="RLAINPUT_EquityPercent" localSheetId="7">#REF!</definedName>
    <definedName name="RLAINPUT_EquityPercent">#REF!</definedName>
    <definedName name="RLAINPUT_EquityRemainder" localSheetId="3">[26]Waterfall!$R$25:$R$27,[26]Waterfall!$R$34</definedName>
    <definedName name="RLAINPUT_EquityRemainder" localSheetId="7">[26]Waterfall!$R$25:$R$27,[26]Waterfall!$R$34</definedName>
    <definedName name="RLAINPUT_EquityRemainder">#REF!,#REF!</definedName>
    <definedName name="RLAINPUT_EquityTier1" localSheetId="3">[26]Waterfall!$F$25:$G$27,[26]Waterfall!$F$30</definedName>
    <definedName name="RLAINPUT_EquityTier1" localSheetId="7">[26]Waterfall!$F$25:$G$27,[26]Waterfall!$F$30</definedName>
    <definedName name="RLAINPUT_EquityTier1">#REF!,#REF!</definedName>
    <definedName name="RLAINPUT_EquityTier2" localSheetId="3">[26]Waterfall!$J$25:$K$27,[26]Waterfall!$J$30,[26]Waterfall!$K$34</definedName>
    <definedName name="RLAINPUT_EquityTier2" localSheetId="7">[26]Waterfall!$J$25:$K$27,[26]Waterfall!$J$30,[26]Waterfall!$K$34</definedName>
    <definedName name="RLAINPUT_EquityTier2">#REF!,#REF!,#REF!</definedName>
    <definedName name="RLAINPUT_EquityTier3" localSheetId="3">[26]Waterfall!$N$25:$O$27,[26]Waterfall!$N$30,[26]Waterfall!$O$34</definedName>
    <definedName name="RLAINPUT_EquityTier3" localSheetId="7">[26]Waterfall!$N$25:$O$27,[26]Waterfall!$N$30,[26]Waterfall!$O$34</definedName>
    <definedName name="RLAINPUT_EquityTier3">#REF!,#REF!,#REF!</definedName>
    <definedName name="RLAINPUT_InPlaceRecovery" localSheetId="3">'[26]In Place'!#REF!</definedName>
    <definedName name="RLAINPUT_InPlaceRecovery" localSheetId="7">'[26]In Place'!#REF!</definedName>
    <definedName name="RLAINPUT_InPlaceRecovery">#REF!</definedName>
    <definedName name="RLAINPUT_Loan3Refi" localSheetId="3">'[26]Debt Inputs'!$AH$19,'[26]Debt Inputs'!$AK$19,'[26]Debt Inputs'!$AN$19</definedName>
    <definedName name="RLAINPUT_Loan3Refi" localSheetId="7">'[26]Debt Inputs'!$AH$19,'[26]Debt Inputs'!$AK$19,'[26]Debt Inputs'!$AN$19</definedName>
    <definedName name="RLAINPUT_Loan3Refi">#REF!,#REF!,#REF!</definedName>
    <definedName name="RLAINPUT_PortfolioInputs" localSheetId="3">#REF!</definedName>
    <definedName name="RLAINPUT_PortfolioInputs" localSheetId="7">#REF!</definedName>
    <definedName name="RLAINPUT_PortfolioInputs">#REF!</definedName>
    <definedName name="RLAINPUT_PortfolioPropertyInputs" localSheetId="3">#REF!</definedName>
    <definedName name="RLAINPUT_PortfolioPropertyInputs" localSheetId="7">#REF!</definedName>
    <definedName name="RLAINPUT_PortfolioPropertyInputs">#REF!</definedName>
    <definedName name="rozp" localSheetId="3">{#N/A,#N/A,TRUE,"Krycí list"}</definedName>
    <definedName name="rozp" localSheetId="11">{#N/A,#N/A,TRUE,"Krycí list"}</definedName>
    <definedName name="rozp" localSheetId="7">{#N/A,#N/A,TRUE,"Krycí list"}</definedName>
    <definedName name="rozp">{#N/A,#N/A,TRUE,"Krycí list"}</definedName>
    <definedName name="rozpp" localSheetId="3">{#N/A,#N/A,TRUE,"Krycí list"}</definedName>
    <definedName name="rozpp" localSheetId="11">{#N/A,#N/A,TRUE,"Krycí list"}</definedName>
    <definedName name="rozpp" localSheetId="7">{#N/A,#N/A,TRUE,"Krycí list"}</definedName>
    <definedName name="rozpp">{#N/A,#N/A,TRUE,"Krycí list"}</definedName>
    <definedName name="rrg" localSheetId="3">#REF!</definedName>
    <definedName name="rrg" localSheetId="7">#REF!</definedName>
    <definedName name="rrg">#REF!</definedName>
    <definedName name="rrr" localSheetId="3">{#N/A,#N/A,FALSE,"ExecutiveSummary";#N/A,#N/A,FALSE,"CostDetail";#N/A,#N/A,FALSE,"IncomeDetail"}</definedName>
    <definedName name="rrr" localSheetId="11">{#N/A,#N/A,FALSE,"ExecutiveSummary";#N/A,#N/A,FALSE,"CostDetail";#N/A,#N/A,FALSE,"IncomeDetail"}</definedName>
    <definedName name="rrr" localSheetId="7">{#N/A,#N/A,FALSE,"ExecutiveSummary";#N/A,#N/A,FALSE,"CostDetail";#N/A,#N/A,FALSE,"IncomeDetail"}</definedName>
    <definedName name="rrr">{#N/A,#N/A,FALSE,"ExecutiveSummary";#N/A,#N/A,FALSE,"CostDetail";#N/A,#N/A,FALSE,"IncomeDetail"}</definedName>
    <definedName name="rrrr">#REF!</definedName>
    <definedName name="rt" localSheetId="3">#REF!</definedName>
    <definedName name="rt" localSheetId="7">#REF!</definedName>
    <definedName name="rt">#REF!</definedName>
    <definedName name="rtl" localSheetId="3">#REF!</definedName>
    <definedName name="rtl" localSheetId="7">#REF!</definedName>
    <definedName name="rtl">#REF!</definedName>
    <definedName name="rtyr" localSheetId="3">{"sheet a",#N/A,FALSE,"A";"sheet b 1",#N/A,FALSE,"B";"sheet b 2",#N/A,FALSE,"B"}</definedName>
    <definedName name="rtyr" localSheetId="11">{"sheet a",#N/A,FALSE,"A";"sheet b 1",#N/A,FALSE,"B";"sheet b 2",#N/A,FALSE,"B"}</definedName>
    <definedName name="rtyr" localSheetId="7">{"sheet a",#N/A,FALSE,"A";"sheet b 1",#N/A,FALSE,"B";"sheet b 2",#N/A,FALSE,"B"}</definedName>
    <definedName name="rtyr">{"sheet a",#N/A,FALSE,"A";"sheet b 1",#N/A,FALSE,"B";"sheet b 2",#N/A,FALSE,"B"}</definedName>
    <definedName name="rwe" localSheetId="3">{"Grant",#N/A,FALSE,"Grant";"GP Developer",#N/A,FALSE,"GP &amp; Dev Loans";"Operating Analysis",#N/A,FALSE,"Operations";"Tax Credit",#N/A,FALSE,"Tax Credits";"Tax Credit Analysis",#N/A,FALSE,"TC Analysis"}</definedName>
    <definedName name="rwe" localSheetId="11">{"Grant",#N/A,FALSE,"Grant";"GP Developer",#N/A,FALSE,"GP &amp; Dev Loans";"Operating Analysis",#N/A,FALSE,"Operations";"Tax Credit",#N/A,FALSE,"Tax Credits";"Tax Credit Analysis",#N/A,FALSE,"TC Analysis"}</definedName>
    <definedName name="rwe" localSheetId="7">{"Grant",#N/A,FALSE,"Grant";"GP Developer",#N/A,FALSE,"GP &amp; Dev Loans";"Operating Analysis",#N/A,FALSE,"Operations";"Tax Credit",#N/A,FALSE,"Tax Credits";"Tax Credit Analysis",#N/A,FALSE,"TC Analysis"}</definedName>
    <definedName name="rwe">{"Grant",#N/A,FALSE,"Grant";"GP Developer",#N/A,FALSE,"GP &amp; Dev Loans";"Operating Analysis",#N/A,FALSE,"Operations";"Tax Credit",#N/A,FALSE,"Tax Credits";"Tax Credit Analysis",#N/A,FALSE,"TC Analysis"}</definedName>
    <definedName name="Rwvu.ALL." localSheetId="3">#REF!,#REF!</definedName>
    <definedName name="Rwvu.ALL." localSheetId="7">#REF!,#REF!</definedName>
    <definedName name="Rwvu.ALL.">#REF!,#REF!</definedName>
    <definedName name="Rwvu.CAM._.RATES." localSheetId="3">#REF!,#REF!,#REF!</definedName>
    <definedName name="Rwvu.CAM._.RATES." localSheetId="7">#REF!,#REF!,#REF!</definedName>
    <definedName name="Rwvu.CAM._.RATES.">#REF!,#REF!,#REF!</definedName>
    <definedName name="Rwvu.CAM._.RECOVERIES." localSheetId="3">#REF!,#REF!,#REF!</definedName>
    <definedName name="Rwvu.CAM._.RECOVERIES." localSheetId="7">#REF!,#REF!,#REF!</definedName>
    <definedName name="Rwvu.CAM._.RECOVERIES.">#REF!,#REF!,#REF!</definedName>
    <definedName name="Rwvu.CAM._.RECOVERY." localSheetId="3">#REF!,#REF!,#REF!</definedName>
    <definedName name="Rwvu.CAM._.RECOVERY.">#REF!,#REF!,#REF!</definedName>
    <definedName name="Rwvu.CAM._.TABLE." localSheetId="3">#REF!,#REF!,#REF!</definedName>
    <definedName name="Rwvu.CAM._.TABLE." localSheetId="7">#REF!,#REF!,#REF!</definedName>
    <definedName name="Rwvu.CAM._.TABLE.">#REF!,#REF!,#REF!</definedName>
    <definedName name="Rwvu.INSURANCE._.RECOVERIES." localSheetId="3">#REF!,#REF!,#REF!,#REF!</definedName>
    <definedName name="Rwvu.INSURANCE._.RECOVERIES." localSheetId="7">#REF!,#REF!,#REF!,#REF!</definedName>
    <definedName name="Rwvu.INSURANCE._.RECOVERIES.">#REF!,#REF!,#REF!,#REF!</definedName>
    <definedName name="Rwvu.LSMEET." localSheetId="3">#REF!,#REF!,#REF!,#REF!</definedName>
    <definedName name="Rwvu.LSMEET.">#REF!,#REF!,#REF!,#REF!</definedName>
    <definedName name="Rwvu.MARKETING._.REVENUE." localSheetId="3">#REF!,#REF!,#REF!</definedName>
    <definedName name="Rwvu.MARKETING._.REVENUE." localSheetId="7">#REF!,#REF!,#REF!</definedName>
    <definedName name="Rwvu.MARKETING._.REVENUE.">#REF!,#REF!,#REF!</definedName>
    <definedName name="Rwvu.MINIMUM._.RENT." localSheetId="3">#REF!,#REF!</definedName>
    <definedName name="Rwvu.MINIMUM._.RENT." localSheetId="7">#REF!,#REF!</definedName>
    <definedName name="Rwvu.MINIMUM._.RENT.">#REF!,#REF!</definedName>
    <definedName name="Rwvu.OCCUPANCY." localSheetId="3">#REF!,#REF!,#REF!</definedName>
    <definedName name="Rwvu.OCCUPANCY." localSheetId="7">#REF!,#REF!,#REF!</definedName>
    <definedName name="Rwvu.OCCUPANCY.">#REF!,#REF!,#REF!</definedName>
    <definedName name="Rwvu.OCCUPANCY._.ANALYSIS." localSheetId="3">#REF!,#REF!,#REF!</definedName>
    <definedName name="Rwvu.OCCUPANCY._.ANALYSIS." localSheetId="7">#REF!,#REF!,#REF!</definedName>
    <definedName name="Rwvu.OCCUPANCY._.ANALYSIS.">#REF!,#REF!,#REF!</definedName>
    <definedName name="Rwvu.PERCENTAGE._.RENT." localSheetId="3">#REF!,#REF!,#REF!</definedName>
    <definedName name="Rwvu.PERCENTAGE._.RENT." localSheetId="7">#REF!,#REF!,#REF!</definedName>
    <definedName name="Rwvu.PERCENTAGE._.RENT.">#REF!,#REF!,#REF!</definedName>
    <definedName name="Rwvu.Sommaire.">'[16]#REF'!#REF!,'[16]#REF'!#REF!,'[16]#REF'!$C$1:$C$65536,'[16]#REF'!$D$1:$D$65536,'[16]#REF'!#REF!</definedName>
    <definedName name="Rwvu.TAX._.RATES." localSheetId="3">#REF!,#REF!,#REF!</definedName>
    <definedName name="Rwvu.TAX._.RATES." localSheetId="7">#REF!,#REF!,#REF!</definedName>
    <definedName name="Rwvu.TAX._.RATES.">#REF!,#REF!,#REF!</definedName>
    <definedName name="Rwvu.TAX._.RECOVERIES." localSheetId="3">#REF!,#REF!,#REF!,#REF!</definedName>
    <definedName name="Rwvu.TAX._.RECOVERIES." localSheetId="7">#REF!,#REF!,#REF!,#REF!</definedName>
    <definedName name="Rwvu.TAX._.RECOVERIES.">#REF!,#REF!,#REF!,#REF!</definedName>
    <definedName name="Rwvu.TAX._.RECOVERY." localSheetId="3">#REF!,#REF!,#REF!</definedName>
    <definedName name="Rwvu.TAX._.RECOVERY." localSheetId="7">#REF!,#REF!,#REF!</definedName>
    <definedName name="Rwvu.TAX._.RECOVERY.">#REF!,#REF!,#REF!</definedName>
    <definedName name="Rwvu.WAT." localSheetId="3">#REF!</definedName>
    <definedName name="Rwvu.WAT." localSheetId="7">#REF!</definedName>
    <definedName name="Rwvu.WAT.">#REF!</definedName>
    <definedName name="sa" localSheetId="3">{"cap_structure",#N/A,FALSE,"Graph-Mkt Cap";"price",#N/A,FALSE,"Graph-Price";"ebit",#N/A,FALSE,"Graph-EBITDA";"ebitda",#N/A,FALSE,"Graph-EBITDA"}</definedName>
    <definedName name="sa" localSheetId="11">{"cap_structure",#N/A,FALSE,"Graph-Mkt Cap";"price",#N/A,FALSE,"Graph-Price";"ebit",#N/A,FALSE,"Graph-EBITDA";"ebitda",#N/A,FALSE,"Graph-EBITDA"}</definedName>
    <definedName name="sa" localSheetId="7">{"cap_structure",#N/A,FALSE,"Graph-Mkt Cap";"price",#N/A,FALSE,"Graph-Price";"ebit",#N/A,FALSE,"Graph-EBITDA";"ebitda",#N/A,FALSE,"Graph-EBITDA"}</definedName>
    <definedName name="sa">{"cap_structure",#N/A,FALSE,"Graph-Mkt Cap";"price",#N/A,FALSE,"Graph-Price";"ebit",#N/A,FALSE,"Graph-EBITDA";"ebitda",#N/A,FALSE,"Graph-EBITDA"}</definedName>
    <definedName name="saa" localSheetId="3">{"rtn",#N/A,FALSE,"RTN";"tables",#N/A,FALSE,"RTN";"cf",#N/A,FALSE,"CF";"stats",#N/A,FALSE,"Stats";"prop",#N/A,FALSE,"Prop"}</definedName>
    <definedName name="saa" localSheetId="11">{"rtn",#N/A,FALSE,"RTN";"tables",#N/A,FALSE,"RTN";"cf",#N/A,FALSE,"CF";"stats",#N/A,FALSE,"Stats";"prop",#N/A,FALSE,"Prop"}</definedName>
    <definedName name="saa" localSheetId="7">{"rtn",#N/A,FALSE,"RTN";"tables",#N/A,FALSE,"RTN";"cf",#N/A,FALSE,"CF";"stats",#N/A,FALSE,"Stats";"prop",#N/A,FALSE,"Prop"}</definedName>
    <definedName name="saa">{"rtn",#N/A,FALSE,"RTN";"tables",#N/A,FALSE,"RTN";"cf",#N/A,FALSE,"CF";"stats",#N/A,FALSE,"Stats";"prop",#N/A,FALSE,"Prop"}</definedName>
    <definedName name="sadd" localSheetId="3">{"MonthlyRentRoll",#N/A,FALSE,"RentRoll"}</definedName>
    <definedName name="sadd" localSheetId="11">{"DCF","UPSIDE CASE",FALSE,"Sheet1";"DCF","BASE CASE",FALSE,"Sheet1";"DCF","DOWNSIDE CASE",FALSE,"Sheet1"}</definedName>
    <definedName name="sadd" localSheetId="7">{"MonthlyRentRoll",#N/A,FALSE,"RentRoll"}</definedName>
    <definedName name="sadd">{"DCF","UPSIDE CASE",FALSE,"Sheet1";"DCF","BASE CASE",FALSE,"Sheet1";"DCF","DOWNSIDE CASE",FALSE,"Sheet1"}</definedName>
    <definedName name="sadd1" localSheetId="7">{"MonthlyRentRoll",#N/A,FALSE,"RentRoll"}</definedName>
    <definedName name="sadd1">{"MonthlyRentRoll",#N/A,FALSE,"RentRoll"}</definedName>
    <definedName name="sadd2" localSheetId="7">{"MonthlyRentRoll",#N/A,FALSE,"RentRoll"}</definedName>
    <definedName name="sadd2">{"MonthlyRentRoll",#N/A,FALSE,"RentRoll"}</definedName>
    <definedName name="saddd" localSheetId="3">{"AnnualRentRoll",#N/A,FALSE,"RentRoll"}</definedName>
    <definedName name="saddd" localSheetId="7">{"AnnualRentRoll",#N/A,FALSE,"RentRoll"}</definedName>
    <definedName name="saddd">{"AnnualRentRoll",#N/A,FALSE,"RentRoll"}</definedName>
    <definedName name="saddd2" localSheetId="7">{"AnnualRentRoll",#N/A,FALSE,"RentRoll"}</definedName>
    <definedName name="saddd2">{"AnnualRentRoll",#N/A,FALSE,"RentRoll"}</definedName>
    <definedName name="sadddd2" localSheetId="7">{"AnnualRentRoll",#N/A,FALSE,"RentRoll"}</definedName>
    <definedName name="sadddd2">{"AnnualRentRoll",#N/A,FALSE,"RentRoll"}</definedName>
    <definedName name="saddddd" localSheetId="3">{"AnnualRentRoll",#N/A,FALSE,"RentRoll"}</definedName>
    <definedName name="saddddd" localSheetId="7">{"AnnualRentRoll",#N/A,FALSE,"RentRoll"}</definedName>
    <definedName name="saddddd">{"AnnualRentRoll",#N/A,FALSE,"RentRoll"}</definedName>
    <definedName name="saddddddd2" localSheetId="7">{#N/A,#N/A,FALSE,"ExitStratigy"}</definedName>
    <definedName name="saddddddd2">{#N/A,#N/A,FALSE,"ExitStratigy"}</definedName>
    <definedName name="sadddddddd" localSheetId="3">{#N/A,#N/A,FALSE,"ExitStratigy"}</definedName>
    <definedName name="sadddddddd" localSheetId="7">{#N/A,#N/A,FALSE,"ExitStratigy"}</definedName>
    <definedName name="sadddddddd">{#N/A,#N/A,FALSE,"ExitStratigy"}</definedName>
    <definedName name="saddddddddd2" localSheetId="7">{#N/A,#N/A,FALSE,"LoanAssumptions"}</definedName>
    <definedName name="saddddddddd2">{#N/A,#N/A,FALSE,"LoanAssumptions"}</definedName>
    <definedName name="sadddddddddd" localSheetId="3">{#N/A,#N/A,FALSE,"LoanAssumptions"}</definedName>
    <definedName name="sadddddddddd" localSheetId="7">{#N/A,#N/A,FALSE,"LoanAssumptions"}</definedName>
    <definedName name="sadddddddddd">{#N/A,#N/A,FALSE,"LoanAssumptions"}</definedName>
    <definedName name="saddddddddddd2" localSheetId="7">{#N/A,#N/A,FALSE,"OperatingAssumptions"}</definedName>
    <definedName name="saddddddddddd2">{#N/A,#N/A,FALSE,"OperatingAssumptions"}</definedName>
    <definedName name="saddddddddddddd" localSheetId="3">{#N/A,#N/A,FALSE,"OperatingAssumptions"}</definedName>
    <definedName name="saddddddddddddd" localSheetId="7">{#N/A,#N/A,FALSE,"OperatingAssumptions"}</definedName>
    <definedName name="saddddddddddddd">{#N/A,#N/A,FALSE,"OperatingAssumptions"}</definedName>
    <definedName name="sadfs" localSheetId="3">{"Const_Monthly",#N/A,FALSE,"Construction";"Construction_Summary",#N/A,FALSE,"Construction";"Cash_Flow",#N/A,FALSE,"Cash Flow";"Summary",#N/A,FALSE,"Summary";"Finsumm",#N/A,FALSE,"Summary Analysis";"Loanrecap",#N/A,FALSE,"Construction"}</definedName>
    <definedName name="sadfs" localSheetId="11">{"Const_Monthly",#N/A,FALSE,"Construction";"Construction_Summary",#N/A,FALSE,"Construction";"Cash_Flow",#N/A,FALSE,"Cash Flow";"Summary",#N/A,FALSE,"Summary";"Finsumm",#N/A,FALSE,"Summary Analysis";"Loanrecap",#N/A,FALSE,"Construction"}</definedName>
    <definedName name="sadfs" localSheetId="7">{"Const_Monthly",#N/A,FALSE,"Construction";"Construction_Summary",#N/A,FALSE,"Construction";"Cash_Flow",#N/A,FALSE,"Cash Flow";"Summary",#N/A,FALSE,"Summary";"Finsumm",#N/A,FALSE,"Summary Analysis";"Loanrecap",#N/A,FALSE,"Construction"}</definedName>
    <definedName name="sadfs">{"Const_Monthly",#N/A,FALSE,"Construction";"Construction_Summary",#N/A,FALSE,"Construction";"Cash_Flow",#N/A,FALSE,"Cash Flow";"Summary",#N/A,FALSE,"Summary";"Finsumm",#N/A,FALSE,"Summary Analysis";"Loanrecap",#N/A,FALSE,"Construction"}</definedName>
    <definedName name="sadsadsa" localSheetId="3">{"'Assump'!$F$6:$J$6"}</definedName>
    <definedName name="sadsadsa" localSheetId="11">{"'Assump'!$F$6:$J$6"}</definedName>
    <definedName name="sadsadsa" localSheetId="7">{"'Assump'!$F$6:$J$6"}</definedName>
    <definedName name="sadsadsa">{"'Assump'!$F$6:$J$6"}</definedName>
    <definedName name="sagf" localSheetId="3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localSheetId="1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localSheetId="7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m" localSheetId="3">{"Full Gross to Net",#N/A,TRUE,"GtoN";"R_I Accepted from Group Coys",#N/A,TRUE,"GtoN";"R_I Ceded to Group Coys",#N/A,TRUE,"GtoN";"Closing Loss Reserves and Gross Claims Incurred",#N/A,TRUE,"GtoN"}</definedName>
    <definedName name="sam" localSheetId="11">{"Full Gross to Net",#N/A,TRUE,"GtoN";"R_I Accepted from Group Coys",#N/A,TRUE,"GtoN";"R_I Ceded to Group Coys",#N/A,TRUE,"GtoN";"Closing Loss Reserves and Gross Claims Incurred",#N/A,TRUE,"GtoN"}</definedName>
    <definedName name="sam" localSheetId="7">{"Full Gross to Net",#N/A,TRUE,"GtoN";"R_I Accepted from Group Coys",#N/A,TRUE,"GtoN";"R_I Ceded to Group Coys",#N/A,TRUE,"GtoN";"Closing Loss Reserves and Gross Claims Incurred",#N/A,TRUE,"GtoN"}</definedName>
    <definedName name="sam">{"Full Gross to Net",#N/A,TRUE,"GtoN";"R_I Accepted from Group Coys",#N/A,TRUE,"GtoN";"R_I Ceded to Group Coys",#N/A,TRUE,"GtoN";"Closing Loss Reserves and Gross Claims Incurred",#N/A,TRUE,"GtoN"}</definedName>
    <definedName name="SAPBEXdnldView">"CT2YB164SH65T9MQ85IJ9K1BH"</definedName>
    <definedName name="SAPBEXrevision">1</definedName>
    <definedName name="SAPBEXsysID">"BWP"</definedName>
    <definedName name="SAPBEXwbID">"6SKS7FBJ10YG7PB0SMOHV6V5A"</definedName>
    <definedName name="sas" localSheetId="3">{"Outflow 1",#N/A,FALSE,"Outflows-Inflows";"Outflow 2",#N/A,FALSE,"Outflows-Inflows";"Inflow 1",#N/A,FALSE,"Outflows-Inflows";"Inflow 2",#N/A,FALSE,"Outflows-Inflows"}</definedName>
    <definedName name="sas" localSheetId="11">{"Outflow 1",#N/A,FALSE,"Outflows-Inflows";"Outflow 2",#N/A,FALSE,"Outflows-Inflows";"Inflow 1",#N/A,FALSE,"Outflows-Inflows";"Inflow 2",#N/A,FALSE,"Outflows-Inflows"}</definedName>
    <definedName name="sas" localSheetId="7">{"Outflow 1",#N/A,FALSE,"Outflows-Inflows";"Outflow 2",#N/A,FALSE,"Outflows-Inflows";"Inflow 1",#N/A,FALSE,"Outflows-Inflows";"Inflow 2",#N/A,FALSE,"Outflows-Inflows"}</definedName>
    <definedName name="sas">{"Outflow 1",#N/A,FALSE,"Outflows-Inflows";"Outflow 2",#N/A,FALSE,"Outflows-Inflows";"Inflow 1",#N/A,FALSE,"Outflows-Inflows";"Inflow 2",#N/A,FALSE,"Outflows-Inflows"}</definedName>
    <definedName name="SC_Fill" localSheetId="3">#REF!</definedName>
    <definedName name="SC_Fill" localSheetId="7">#REF!</definedName>
    <definedName name="SC_Fill">#REF!</definedName>
    <definedName name="SC_Fill2" localSheetId="3">#REF!</definedName>
    <definedName name="SC_Fill2" localSheetId="7">#REF!</definedName>
    <definedName name="SC_Fill2">#REF!</definedName>
    <definedName name="scen_change" localSheetId="3">#REF!,#REF!,#REF!,#REF!,#REF!</definedName>
    <definedName name="scen_change" localSheetId="7">#REF!,#REF!,#REF!,#REF!,#REF!</definedName>
    <definedName name="scen_change">#REF!,#REF!,#REF!,#REF!,#REF!</definedName>
    <definedName name="scen_date1">34379.7786921296</definedName>
    <definedName name="scen_name1">"SOLV 1"</definedName>
    <definedName name="scen_num">1</definedName>
    <definedName name="scen_result" localSheetId="3">#REF!</definedName>
    <definedName name="scen_result" localSheetId="7">#REF!</definedName>
    <definedName name="scen_result">#REF!</definedName>
    <definedName name="scen_user1">"JEAN-LOUIS TORRES"</definedName>
    <definedName name="scen_value1" localSheetId="3">{"0,0525";"0";"0";"20";"0";"0,025";"7"}</definedName>
    <definedName name="scen_value1" localSheetId="11">{"0,0525";"0";"0";"20";"0";"0,025";"7"}</definedName>
    <definedName name="scen_value1" localSheetId="7">{"0,0525";"0";"0";"20";"0";"0,025";"7"}</definedName>
    <definedName name="scen_value1">{"0,0525";"0";"0";"20";"0";"0,025";"7"}</definedName>
    <definedName name="ScenarioNumber">'[24]General Assumptions'!$Y$4:$Y$7</definedName>
    <definedName name="SD_1x1_11x1_3_G_9003" localSheetId="3">#REF!</definedName>
    <definedName name="SD_1x1_11x1_3_G_9003" localSheetId="7">#REF!</definedName>
    <definedName name="SD_1x1_11x1_3_G_9003">#REF!</definedName>
    <definedName name="SD_1x1_2_G_0" localSheetId="3">#REF!</definedName>
    <definedName name="SD_1x1_2_G_0" localSheetId="7">#REF!</definedName>
    <definedName name="SD_1x1_2_G_0">#REF!</definedName>
    <definedName name="SD_1x1_3_G_0" localSheetId="3">#REF!</definedName>
    <definedName name="SD_1x1_3_G_0" localSheetId="7">#REF!</definedName>
    <definedName name="SD_1x1_3_G_0">#REF!</definedName>
    <definedName name="SD_1x1_62_G_0" localSheetId="3">#REF!</definedName>
    <definedName name="SD_1x1_62_G_0">#REF!</definedName>
    <definedName name="SD_1x1_6x1_1_B_9000" localSheetId="3">#REF!</definedName>
    <definedName name="SD_1x1_6x1_1_B_9000">#REF!</definedName>
    <definedName name="SD_1x1_6x1_10_B_20" localSheetId="3">#REF!</definedName>
    <definedName name="SD_1x1_6x1_10_B_20">#REF!</definedName>
    <definedName name="SD_1x1_6x1_11_B_0" localSheetId="3">#REF!</definedName>
    <definedName name="SD_1x1_6x1_11_B_0">#REF!</definedName>
    <definedName name="SD_1x1_6x1_12_B_0" localSheetId="3">#REF!</definedName>
    <definedName name="SD_1x1_6x1_12_B_0">#REF!</definedName>
    <definedName name="SD_1x1_6x1_13_B_0" localSheetId="3">#REF!</definedName>
    <definedName name="SD_1x1_6x1_13_B_0">#REF!</definedName>
    <definedName name="SD_1x1_6x1_14_B_0" localSheetId="3">#REF!</definedName>
    <definedName name="SD_1x1_6x1_14_B_0">#REF!</definedName>
    <definedName name="SD_1x1_6x1_15_B_0" localSheetId="3">#REF!</definedName>
    <definedName name="SD_1x1_6x1_15_B_0">#REF!</definedName>
    <definedName name="SD_1x1_6x1_16_B_0" localSheetId="3">#REF!</definedName>
    <definedName name="SD_1x1_6x1_16_B_0">#REF!</definedName>
    <definedName name="SD_1x1_6x1_17_B_0" localSheetId="3">#REF!</definedName>
    <definedName name="SD_1x1_6x1_17_B_0">#REF!</definedName>
    <definedName name="SD_1x1_6x1_18_B_0" localSheetId="3">#REF!</definedName>
    <definedName name="SD_1x1_6x1_18_B_0">#REF!</definedName>
    <definedName name="SD_1x1_6x1_19_B_0" localSheetId="3">#REF!</definedName>
    <definedName name="SD_1x1_6x1_19_B_0">#REF!</definedName>
    <definedName name="SD_1x1_6x1_20_B_0" localSheetId="3">#REF!</definedName>
    <definedName name="SD_1x1_6x1_20_B_0">#REF!</definedName>
    <definedName name="SD_1x1_6x1_21_B_0" localSheetId="3">#REF!</definedName>
    <definedName name="SD_1x1_6x1_21_B_0">#REF!</definedName>
    <definedName name="SD_1x1_6x1_22_B_0" localSheetId="3">#REF!</definedName>
    <definedName name="SD_1x1_6x1_22_B_0">#REF!</definedName>
    <definedName name="SD_1x1_6x1_25_B_0" localSheetId="3">#REF!</definedName>
    <definedName name="SD_1x1_6x1_25_B_0">#REF!</definedName>
    <definedName name="SD_1x1_6x1_3_B_0" localSheetId="3">#REF!</definedName>
    <definedName name="SD_1x1_6x1_3_B_0">#REF!</definedName>
    <definedName name="SD_1x1_6x1_4_B_0" localSheetId="3">#REF!</definedName>
    <definedName name="SD_1x1_6x1_4_B_0">#REF!</definedName>
    <definedName name="SD_1x1_6x1_5_B_0" localSheetId="3">#REF!</definedName>
    <definedName name="SD_1x1_6x1_5_B_0">#REF!</definedName>
    <definedName name="SD_1x1_6x1_6_B_0" localSheetId="3">#REF!</definedName>
    <definedName name="SD_1x1_6x1_6_B_0">#REF!</definedName>
    <definedName name="SD_1x1_6x1_7_B_14" localSheetId="3">#REF!</definedName>
    <definedName name="SD_1x1_6x1_7_B_14">#REF!</definedName>
    <definedName name="SD_1x1_6x1_8_B_11" localSheetId="3">#REF!</definedName>
    <definedName name="SD_1x1_6x1_8_B_11">#REF!</definedName>
    <definedName name="SD_1x1_6x1_9_B_0" localSheetId="3">#REF!</definedName>
    <definedName name="SD_1x1_6x1_9_B_0">#REF!</definedName>
    <definedName name="SD_1x1_6x10_1_B_9000" localSheetId="3">#REF!</definedName>
    <definedName name="SD_1x1_6x10_1_B_9000">#REF!</definedName>
    <definedName name="SD_1x1_6x10_10_B_20" localSheetId="3">#REF!</definedName>
    <definedName name="SD_1x1_6x10_10_B_20">#REF!</definedName>
    <definedName name="SD_1x1_6x10_11_B_0" localSheetId="3">#REF!</definedName>
    <definedName name="SD_1x1_6x10_11_B_0">#REF!</definedName>
    <definedName name="SD_1x1_6x10_12_B_0" localSheetId="3">#REF!</definedName>
    <definedName name="SD_1x1_6x10_12_B_0">#REF!</definedName>
    <definedName name="SD_1x1_6x10_13_B_0" localSheetId="3">#REF!</definedName>
    <definedName name="SD_1x1_6x10_13_B_0">#REF!</definedName>
    <definedName name="SD_1x1_6x10_14_B_0" localSheetId="3">#REF!</definedName>
    <definedName name="SD_1x1_6x10_14_B_0">#REF!</definedName>
    <definedName name="SD_1x1_6x10_15_B_0" localSheetId="3">#REF!</definedName>
    <definedName name="SD_1x1_6x10_15_B_0">#REF!</definedName>
    <definedName name="SD_1x1_6x10_16_B_0" localSheetId="3">#REF!</definedName>
    <definedName name="SD_1x1_6x10_16_B_0">#REF!</definedName>
    <definedName name="SD_1x1_6x10_17_B_0" localSheetId="3">#REF!</definedName>
    <definedName name="SD_1x1_6x10_17_B_0">#REF!</definedName>
    <definedName name="SD_1x1_6x10_18_B_0" localSheetId="3">#REF!</definedName>
    <definedName name="SD_1x1_6x10_18_B_0">#REF!</definedName>
    <definedName name="SD_1x1_6x10_19_B_0" localSheetId="3">#REF!</definedName>
    <definedName name="SD_1x1_6x10_19_B_0">#REF!</definedName>
    <definedName name="SD_1x1_6x10_20_B_0" localSheetId="3">#REF!</definedName>
    <definedName name="SD_1x1_6x10_20_B_0">#REF!</definedName>
    <definedName name="SD_1x1_6x10_21_B_0" localSheetId="3">#REF!</definedName>
    <definedName name="SD_1x1_6x10_21_B_0">#REF!</definedName>
    <definedName name="SD_1x1_6x10_22_B_0" localSheetId="3">#REF!</definedName>
    <definedName name="SD_1x1_6x10_22_B_0">#REF!</definedName>
    <definedName name="SD_1x1_6x10_25_B_0" localSheetId="3">#REF!</definedName>
    <definedName name="SD_1x1_6x10_25_B_0">#REF!</definedName>
    <definedName name="SD_1x1_6x10_3_B_0" localSheetId="3">#REF!</definedName>
    <definedName name="SD_1x1_6x10_3_B_0">#REF!</definedName>
    <definedName name="SD_1x1_6x10_4_B_0" localSheetId="3">#REF!</definedName>
    <definedName name="SD_1x1_6x10_4_B_0">#REF!</definedName>
    <definedName name="SD_1x1_6x10_5_B_0" localSheetId="3">#REF!</definedName>
    <definedName name="SD_1x1_6x10_5_B_0">#REF!</definedName>
    <definedName name="SD_1x1_6x10_6_B_0" localSheetId="3">#REF!</definedName>
    <definedName name="SD_1x1_6x10_6_B_0">#REF!</definedName>
    <definedName name="SD_1x1_6x10_7_B_14" localSheetId="3">#REF!</definedName>
    <definedName name="SD_1x1_6x10_7_B_14">#REF!</definedName>
    <definedName name="SD_1x1_6x10_8_B_11" localSheetId="3">#REF!</definedName>
    <definedName name="SD_1x1_6x10_8_B_11">#REF!</definedName>
    <definedName name="SD_1x1_6x10_9_B_0" localSheetId="3">#REF!</definedName>
    <definedName name="SD_1x1_6x10_9_B_0">#REF!</definedName>
    <definedName name="SD_1x1_6x11_1_B_9000" localSheetId="3">#REF!</definedName>
    <definedName name="SD_1x1_6x11_1_B_9000">#REF!</definedName>
    <definedName name="SD_1x1_6x11_10_B_20" localSheetId="3">#REF!</definedName>
    <definedName name="SD_1x1_6x11_10_B_20">#REF!</definedName>
    <definedName name="SD_1x1_6x11_11_B_0" localSheetId="3">#REF!</definedName>
    <definedName name="SD_1x1_6x11_11_B_0">#REF!</definedName>
    <definedName name="SD_1x1_6x11_12_B_0" localSheetId="3">#REF!</definedName>
    <definedName name="SD_1x1_6x11_12_B_0">#REF!</definedName>
    <definedName name="SD_1x1_6x11_13_B_0" localSheetId="3">#REF!</definedName>
    <definedName name="SD_1x1_6x11_13_B_0">#REF!</definedName>
    <definedName name="SD_1x1_6x11_14_B_0" localSheetId="3">#REF!</definedName>
    <definedName name="SD_1x1_6x11_14_B_0">#REF!</definedName>
    <definedName name="SD_1x1_6x11_15_B_0" localSheetId="3">#REF!</definedName>
    <definedName name="SD_1x1_6x11_15_B_0">#REF!</definedName>
    <definedName name="SD_1x1_6x11_16_B_0" localSheetId="3">#REF!</definedName>
    <definedName name="SD_1x1_6x11_16_B_0">#REF!</definedName>
    <definedName name="SD_1x1_6x11_17_B_0" localSheetId="3">#REF!</definedName>
    <definedName name="SD_1x1_6x11_17_B_0">#REF!</definedName>
    <definedName name="SD_1x1_6x11_18_B_0" localSheetId="3">#REF!</definedName>
    <definedName name="SD_1x1_6x11_18_B_0">#REF!</definedName>
    <definedName name="SD_1x1_6x11_19_B_0" localSheetId="3">#REF!</definedName>
    <definedName name="SD_1x1_6x11_19_B_0">#REF!</definedName>
    <definedName name="SD_1x1_6x11_20_B_0" localSheetId="3">#REF!</definedName>
    <definedName name="SD_1x1_6x11_20_B_0">#REF!</definedName>
    <definedName name="SD_1x1_6x11_21_B_0" localSheetId="3">#REF!</definedName>
    <definedName name="SD_1x1_6x11_21_B_0">#REF!</definedName>
    <definedName name="SD_1x1_6x11_22_B_0" localSheetId="3">#REF!</definedName>
    <definedName name="SD_1x1_6x11_22_B_0">#REF!</definedName>
    <definedName name="SD_1x1_6x11_25_B_0" localSheetId="3">#REF!</definedName>
    <definedName name="SD_1x1_6x11_25_B_0">#REF!</definedName>
    <definedName name="SD_1x1_6x11_3_B_0" localSheetId="3">#REF!</definedName>
    <definedName name="SD_1x1_6x11_3_B_0">#REF!</definedName>
    <definedName name="SD_1x1_6x11_4_B_0" localSheetId="3">#REF!</definedName>
    <definedName name="SD_1x1_6x11_4_B_0">#REF!</definedName>
    <definedName name="SD_1x1_6x11_5_B_0" localSheetId="3">#REF!</definedName>
    <definedName name="SD_1x1_6x11_5_B_0">#REF!</definedName>
    <definedName name="SD_1x1_6x11_6_B_0" localSheetId="3">#REF!</definedName>
    <definedName name="SD_1x1_6x11_6_B_0">#REF!</definedName>
    <definedName name="SD_1x1_6x11_7_B_14" localSheetId="3">#REF!</definedName>
    <definedName name="SD_1x1_6x11_7_B_14">#REF!</definedName>
    <definedName name="SD_1x1_6x11_8_B_11" localSheetId="3">#REF!</definedName>
    <definedName name="SD_1x1_6x11_8_B_11">#REF!</definedName>
    <definedName name="SD_1x1_6x11_9_B_0" localSheetId="3">#REF!</definedName>
    <definedName name="SD_1x1_6x11_9_B_0">#REF!</definedName>
    <definedName name="SD_1x1_6x12_1_B_9000" localSheetId="3">#REF!</definedName>
    <definedName name="SD_1x1_6x12_1_B_9000">#REF!</definedName>
    <definedName name="SD_1x1_6x12_10_B_20" localSheetId="3">#REF!</definedName>
    <definedName name="SD_1x1_6x12_10_B_20">#REF!</definedName>
    <definedName name="SD_1x1_6x12_11_B_0" localSheetId="3">#REF!</definedName>
    <definedName name="SD_1x1_6x12_11_B_0">#REF!</definedName>
    <definedName name="SD_1x1_6x12_12_B_0" localSheetId="3">#REF!</definedName>
    <definedName name="SD_1x1_6x12_12_B_0">#REF!</definedName>
    <definedName name="SD_1x1_6x12_13_B_0" localSheetId="3">#REF!</definedName>
    <definedName name="SD_1x1_6x12_13_B_0">#REF!</definedName>
    <definedName name="SD_1x1_6x12_14_B_0" localSheetId="3">#REF!</definedName>
    <definedName name="SD_1x1_6x12_14_B_0">#REF!</definedName>
    <definedName name="SD_1x1_6x12_15_B_0" localSheetId="3">#REF!</definedName>
    <definedName name="SD_1x1_6x12_15_B_0">#REF!</definedName>
    <definedName name="SD_1x1_6x12_16_B_0" localSheetId="3">#REF!</definedName>
    <definedName name="SD_1x1_6x12_16_B_0">#REF!</definedName>
    <definedName name="SD_1x1_6x12_17_B_0" localSheetId="3">#REF!</definedName>
    <definedName name="SD_1x1_6x12_17_B_0">#REF!</definedName>
    <definedName name="SD_1x1_6x12_18_B_0" localSheetId="3">#REF!</definedName>
    <definedName name="SD_1x1_6x12_18_B_0">#REF!</definedName>
    <definedName name="SD_1x1_6x12_19_B_0" localSheetId="3">#REF!</definedName>
    <definedName name="SD_1x1_6x12_19_B_0">#REF!</definedName>
    <definedName name="SD_1x1_6x12_20_B_0" localSheetId="3">#REF!</definedName>
    <definedName name="SD_1x1_6x12_20_B_0">#REF!</definedName>
    <definedName name="SD_1x1_6x12_21_B_0" localSheetId="3">#REF!</definedName>
    <definedName name="SD_1x1_6x12_21_B_0">#REF!</definedName>
    <definedName name="SD_1x1_6x12_22_B_0" localSheetId="3">#REF!</definedName>
    <definedName name="SD_1x1_6x12_22_B_0">#REF!</definedName>
    <definedName name="SD_1x1_6x12_25_B_0" localSheetId="3">#REF!</definedName>
    <definedName name="SD_1x1_6x12_25_B_0">#REF!</definedName>
    <definedName name="SD_1x1_6x12_3_B_0" localSheetId="3">#REF!</definedName>
    <definedName name="SD_1x1_6x12_3_B_0">#REF!</definedName>
    <definedName name="SD_1x1_6x12_4_B_0" localSheetId="3">#REF!</definedName>
    <definedName name="SD_1x1_6x12_4_B_0">#REF!</definedName>
    <definedName name="SD_1x1_6x12_5_B_0" localSheetId="3">#REF!</definedName>
    <definedName name="SD_1x1_6x12_5_B_0">#REF!</definedName>
    <definedName name="SD_1x1_6x12_6_B_0" localSheetId="3">#REF!</definedName>
    <definedName name="SD_1x1_6x12_6_B_0">#REF!</definedName>
    <definedName name="SD_1x1_6x12_7_B_14" localSheetId="3">#REF!</definedName>
    <definedName name="SD_1x1_6x12_7_B_14">#REF!</definedName>
    <definedName name="SD_1x1_6x12_8_B_11" localSheetId="3">#REF!</definedName>
    <definedName name="SD_1x1_6x12_8_B_11">#REF!</definedName>
    <definedName name="SD_1x1_6x12_9_B_0" localSheetId="3">#REF!</definedName>
    <definedName name="SD_1x1_6x12_9_B_0">#REF!</definedName>
    <definedName name="SD_1x1_6x13_1_B_9000" localSheetId="3">#REF!</definedName>
    <definedName name="SD_1x1_6x13_1_B_9000">#REF!</definedName>
    <definedName name="SD_1x1_6x13_10_B_20" localSheetId="3">#REF!</definedName>
    <definedName name="SD_1x1_6x13_10_B_20">#REF!</definedName>
    <definedName name="SD_1x1_6x13_11_B_0" localSheetId="3">#REF!</definedName>
    <definedName name="SD_1x1_6x13_11_B_0">#REF!</definedName>
    <definedName name="SD_1x1_6x13_12_B_0" localSheetId="3">#REF!</definedName>
    <definedName name="SD_1x1_6x13_12_B_0">#REF!</definedName>
    <definedName name="SD_1x1_6x13_13_B_0" localSheetId="3">#REF!</definedName>
    <definedName name="SD_1x1_6x13_13_B_0">#REF!</definedName>
    <definedName name="SD_1x1_6x13_14_B_0" localSheetId="3">#REF!</definedName>
    <definedName name="SD_1x1_6x13_14_B_0">#REF!</definedName>
    <definedName name="SD_1x1_6x13_15_B_0" localSheetId="3">#REF!</definedName>
    <definedName name="SD_1x1_6x13_15_B_0">#REF!</definedName>
    <definedName name="SD_1x1_6x13_16_B_0" localSheetId="3">#REF!</definedName>
    <definedName name="SD_1x1_6x13_16_B_0">#REF!</definedName>
    <definedName name="SD_1x1_6x13_17_B_0" localSheetId="3">#REF!</definedName>
    <definedName name="SD_1x1_6x13_17_B_0">#REF!</definedName>
    <definedName name="SD_1x1_6x13_18_B_0" localSheetId="3">#REF!</definedName>
    <definedName name="SD_1x1_6x13_18_B_0">#REF!</definedName>
    <definedName name="SD_1x1_6x13_19_B_0" localSheetId="3">#REF!</definedName>
    <definedName name="SD_1x1_6x13_19_B_0">#REF!</definedName>
    <definedName name="SD_1x1_6x13_20_B_0" localSheetId="3">#REF!</definedName>
    <definedName name="SD_1x1_6x13_20_B_0">#REF!</definedName>
    <definedName name="SD_1x1_6x13_21_B_0" localSheetId="3">#REF!</definedName>
    <definedName name="SD_1x1_6x13_21_B_0">#REF!</definedName>
    <definedName name="SD_1x1_6x13_22_B_0" localSheetId="3">#REF!</definedName>
    <definedName name="SD_1x1_6x13_22_B_0">#REF!</definedName>
    <definedName name="SD_1x1_6x13_25_B_0" localSheetId="3">#REF!</definedName>
    <definedName name="SD_1x1_6x13_25_B_0">#REF!</definedName>
    <definedName name="SD_1x1_6x13_3_B_0" localSheetId="3">#REF!</definedName>
    <definedName name="SD_1x1_6x13_3_B_0">#REF!</definedName>
    <definedName name="SD_1x1_6x13_4_B_0" localSheetId="3">#REF!</definedName>
    <definedName name="SD_1x1_6x13_4_B_0">#REF!</definedName>
    <definedName name="SD_1x1_6x13_5_B_0" localSheetId="3">#REF!</definedName>
    <definedName name="SD_1x1_6x13_5_B_0">#REF!</definedName>
    <definedName name="SD_1x1_6x13_6_B_0" localSheetId="3">#REF!</definedName>
    <definedName name="SD_1x1_6x13_6_B_0">#REF!</definedName>
    <definedName name="SD_1x1_6x13_7_B_14" localSheetId="3">#REF!</definedName>
    <definedName name="SD_1x1_6x13_7_B_14">#REF!</definedName>
    <definedName name="SD_1x1_6x13_8_B_11" localSheetId="3">#REF!</definedName>
    <definedName name="SD_1x1_6x13_8_B_11">#REF!</definedName>
    <definedName name="SD_1x1_6x13_9_B_0" localSheetId="3">#REF!</definedName>
    <definedName name="SD_1x1_6x13_9_B_0">#REF!</definedName>
    <definedName name="SD_1x1_6x14_1_B_9000" localSheetId="3">#REF!</definedName>
    <definedName name="SD_1x1_6x14_1_B_9000">#REF!</definedName>
    <definedName name="SD_1x1_6x14_10_B_20" localSheetId="3">#REF!</definedName>
    <definedName name="SD_1x1_6x14_10_B_20">#REF!</definedName>
    <definedName name="SD_1x1_6x14_11_B_0" localSheetId="3">#REF!</definedName>
    <definedName name="SD_1x1_6x14_11_B_0">#REF!</definedName>
    <definedName name="SD_1x1_6x14_12_B_0" localSheetId="3">#REF!</definedName>
    <definedName name="SD_1x1_6x14_12_B_0">#REF!</definedName>
    <definedName name="SD_1x1_6x14_13_B_0" localSheetId="3">#REF!</definedName>
    <definedName name="SD_1x1_6x14_13_B_0">#REF!</definedName>
    <definedName name="SD_1x1_6x14_14_B_0" localSheetId="3">#REF!</definedName>
    <definedName name="SD_1x1_6x14_14_B_0">#REF!</definedName>
    <definedName name="SD_1x1_6x14_15_B_0" localSheetId="3">#REF!</definedName>
    <definedName name="SD_1x1_6x14_15_B_0">#REF!</definedName>
    <definedName name="SD_1x1_6x14_16_B_0" localSheetId="3">#REF!</definedName>
    <definedName name="SD_1x1_6x14_16_B_0">#REF!</definedName>
    <definedName name="SD_1x1_6x14_17_B_0" localSheetId="3">#REF!</definedName>
    <definedName name="SD_1x1_6x14_17_B_0">#REF!</definedName>
    <definedName name="SD_1x1_6x14_18_B_0" localSheetId="3">#REF!</definedName>
    <definedName name="SD_1x1_6x14_18_B_0">#REF!</definedName>
    <definedName name="SD_1x1_6x14_19_B_0" localSheetId="3">#REF!</definedName>
    <definedName name="SD_1x1_6x14_19_B_0">#REF!</definedName>
    <definedName name="SD_1x1_6x14_20_B_0" localSheetId="3">#REF!</definedName>
    <definedName name="SD_1x1_6x14_20_B_0">#REF!</definedName>
    <definedName name="SD_1x1_6x14_21_B_0" localSheetId="3">#REF!</definedName>
    <definedName name="SD_1x1_6x14_21_B_0">#REF!</definedName>
    <definedName name="SD_1x1_6x14_22_B_0" localSheetId="3">#REF!</definedName>
    <definedName name="SD_1x1_6x14_22_B_0">#REF!</definedName>
    <definedName name="SD_1x1_6x14_25_B_0" localSheetId="3">#REF!</definedName>
    <definedName name="SD_1x1_6x14_25_B_0">#REF!</definedName>
    <definedName name="SD_1x1_6x14_3_B_0" localSheetId="3">#REF!</definedName>
    <definedName name="SD_1x1_6x14_3_B_0">#REF!</definedName>
    <definedName name="SD_1x1_6x14_4_B_0" localSheetId="3">#REF!</definedName>
    <definedName name="SD_1x1_6x14_4_B_0">#REF!</definedName>
    <definedName name="SD_1x1_6x14_5_B_0" localSheetId="3">#REF!</definedName>
    <definedName name="SD_1x1_6x14_5_B_0">#REF!</definedName>
    <definedName name="SD_1x1_6x14_6_B_0" localSheetId="3">#REF!</definedName>
    <definedName name="SD_1x1_6x14_6_B_0">#REF!</definedName>
    <definedName name="SD_1x1_6x14_7_B_14" localSheetId="3">#REF!</definedName>
    <definedName name="SD_1x1_6x14_7_B_14">#REF!</definedName>
    <definedName name="SD_1x1_6x14_8_B_11" localSheetId="3">#REF!</definedName>
    <definedName name="SD_1x1_6x14_8_B_11">#REF!</definedName>
    <definedName name="SD_1x1_6x14_9_B_0" localSheetId="3">#REF!</definedName>
    <definedName name="SD_1x1_6x14_9_B_0">#REF!</definedName>
    <definedName name="SD_1x1_6x15_1_B_9000" localSheetId="3">#REF!</definedName>
    <definedName name="SD_1x1_6x15_1_B_9000">#REF!</definedName>
    <definedName name="SD_1x1_6x15_10_B_20" localSheetId="3">#REF!</definedName>
    <definedName name="SD_1x1_6x15_10_B_20">#REF!</definedName>
    <definedName name="SD_1x1_6x15_11_B_0" localSheetId="3">#REF!</definedName>
    <definedName name="SD_1x1_6x15_11_B_0">#REF!</definedName>
    <definedName name="SD_1x1_6x15_12_B_0" localSheetId="3">#REF!</definedName>
    <definedName name="SD_1x1_6x15_12_B_0">#REF!</definedName>
    <definedName name="SD_1x1_6x15_13_B_0" localSheetId="3">#REF!</definedName>
    <definedName name="SD_1x1_6x15_13_B_0">#REF!</definedName>
    <definedName name="SD_1x1_6x15_14_B_0" localSheetId="3">#REF!</definedName>
    <definedName name="SD_1x1_6x15_14_B_0">#REF!</definedName>
    <definedName name="SD_1x1_6x15_15_B_0" localSheetId="3">#REF!</definedName>
    <definedName name="SD_1x1_6x15_15_B_0">#REF!</definedName>
    <definedName name="SD_1x1_6x15_16_B_0" localSheetId="3">#REF!</definedName>
    <definedName name="SD_1x1_6x15_16_B_0">#REF!</definedName>
    <definedName name="SD_1x1_6x15_17_B_0" localSheetId="3">#REF!</definedName>
    <definedName name="SD_1x1_6x15_17_B_0">#REF!</definedName>
    <definedName name="SD_1x1_6x15_18_B_0" localSheetId="3">#REF!</definedName>
    <definedName name="SD_1x1_6x15_18_B_0">#REF!</definedName>
    <definedName name="SD_1x1_6x15_19_B_0" localSheetId="3">#REF!</definedName>
    <definedName name="SD_1x1_6x15_19_B_0">#REF!</definedName>
    <definedName name="SD_1x1_6x15_20_B_0" localSheetId="3">#REF!</definedName>
    <definedName name="SD_1x1_6x15_20_B_0">#REF!</definedName>
    <definedName name="SD_1x1_6x15_21_B_0" localSheetId="3">#REF!</definedName>
    <definedName name="SD_1x1_6x15_21_B_0">#REF!</definedName>
    <definedName name="SD_1x1_6x15_22_B_0" localSheetId="3">#REF!</definedName>
    <definedName name="SD_1x1_6x15_22_B_0">#REF!</definedName>
    <definedName name="SD_1x1_6x15_25_B_0" localSheetId="3">#REF!</definedName>
    <definedName name="SD_1x1_6x15_25_B_0">#REF!</definedName>
    <definedName name="SD_1x1_6x15_3_B_0" localSheetId="3">#REF!</definedName>
    <definedName name="SD_1x1_6x15_3_B_0">#REF!</definedName>
    <definedName name="SD_1x1_6x15_4_B_0" localSheetId="3">#REF!</definedName>
    <definedName name="SD_1x1_6x15_4_B_0">#REF!</definedName>
    <definedName name="SD_1x1_6x15_5_B_0" localSheetId="3">#REF!</definedName>
    <definedName name="SD_1x1_6x15_5_B_0">#REF!</definedName>
    <definedName name="SD_1x1_6x15_6_B_0" localSheetId="3">#REF!</definedName>
    <definedName name="SD_1x1_6x15_6_B_0">#REF!</definedName>
    <definedName name="SD_1x1_6x15_7_B_14" localSheetId="3">#REF!</definedName>
    <definedName name="SD_1x1_6x15_7_B_14">#REF!</definedName>
    <definedName name="SD_1x1_6x15_8_B_11" localSheetId="3">#REF!</definedName>
    <definedName name="SD_1x1_6x15_8_B_11">#REF!</definedName>
    <definedName name="SD_1x1_6x15_9_B_0" localSheetId="3">#REF!</definedName>
    <definedName name="SD_1x1_6x15_9_B_0">#REF!</definedName>
    <definedName name="SD_1x1_6x2_1_B_9000" localSheetId="3">#REF!</definedName>
    <definedName name="SD_1x1_6x2_1_B_9000">#REF!</definedName>
    <definedName name="SD_1x1_6x2_10_B_20" localSheetId="3">#REF!</definedName>
    <definedName name="SD_1x1_6x2_10_B_20">#REF!</definedName>
    <definedName name="SD_1x1_6x2_11_B_0" localSheetId="3">#REF!</definedName>
    <definedName name="SD_1x1_6x2_11_B_0">#REF!</definedName>
    <definedName name="SD_1x1_6x2_12_B_0" localSheetId="3">#REF!</definedName>
    <definedName name="SD_1x1_6x2_12_B_0">#REF!</definedName>
    <definedName name="SD_1x1_6x2_13_B_0" localSheetId="3">#REF!</definedName>
    <definedName name="SD_1x1_6x2_13_B_0">#REF!</definedName>
    <definedName name="SD_1x1_6x2_14_B_0" localSheetId="3">#REF!</definedName>
    <definedName name="SD_1x1_6x2_14_B_0">#REF!</definedName>
    <definedName name="SD_1x1_6x2_15_B_0" localSheetId="3">#REF!</definedName>
    <definedName name="SD_1x1_6x2_15_B_0">#REF!</definedName>
    <definedName name="SD_1x1_6x2_16_B_0" localSheetId="3">#REF!</definedName>
    <definedName name="SD_1x1_6x2_16_B_0">#REF!</definedName>
    <definedName name="SD_1x1_6x2_17_B_0" localSheetId="3">#REF!</definedName>
    <definedName name="SD_1x1_6x2_17_B_0">#REF!</definedName>
    <definedName name="SD_1x1_6x2_18_B_0" localSheetId="3">#REF!</definedName>
    <definedName name="SD_1x1_6x2_18_B_0">#REF!</definedName>
    <definedName name="SD_1x1_6x2_19_B_0" localSheetId="3">#REF!</definedName>
    <definedName name="SD_1x1_6x2_19_B_0">#REF!</definedName>
    <definedName name="SD_1x1_6x2_20_B_0" localSheetId="3">#REF!</definedName>
    <definedName name="SD_1x1_6x2_20_B_0">#REF!</definedName>
    <definedName name="SD_1x1_6x2_21_B_0" localSheetId="3">#REF!</definedName>
    <definedName name="SD_1x1_6x2_21_B_0">#REF!</definedName>
    <definedName name="SD_1x1_6x2_22_B_0" localSheetId="3">#REF!</definedName>
    <definedName name="SD_1x1_6x2_22_B_0">#REF!</definedName>
    <definedName name="SD_1x1_6x2_25_B_0" localSheetId="3">#REF!</definedName>
    <definedName name="SD_1x1_6x2_25_B_0">#REF!</definedName>
    <definedName name="SD_1x1_6x2_3_B_0" localSheetId="3">#REF!</definedName>
    <definedName name="SD_1x1_6x2_3_B_0">#REF!</definedName>
    <definedName name="SD_1x1_6x2_4_B_0" localSheetId="3">#REF!</definedName>
    <definedName name="SD_1x1_6x2_4_B_0">#REF!</definedName>
    <definedName name="SD_1x1_6x2_5_B_0" localSheetId="3">#REF!</definedName>
    <definedName name="SD_1x1_6x2_5_B_0">#REF!</definedName>
    <definedName name="SD_1x1_6x2_6_B_0" localSheetId="3">#REF!</definedName>
    <definedName name="SD_1x1_6x2_6_B_0">#REF!</definedName>
    <definedName name="SD_1x1_6x2_7_B_14" localSheetId="3">#REF!</definedName>
    <definedName name="SD_1x1_6x2_7_B_14">#REF!</definedName>
    <definedName name="SD_1x1_6x2_8_B_11" localSheetId="3">#REF!</definedName>
    <definedName name="SD_1x1_6x2_8_B_11">#REF!</definedName>
    <definedName name="SD_1x1_6x2_9_B_0" localSheetId="3">#REF!</definedName>
    <definedName name="SD_1x1_6x2_9_B_0">#REF!</definedName>
    <definedName name="SD_1x1_6x3_1_B_9000" localSheetId="3">#REF!</definedName>
    <definedName name="SD_1x1_6x3_1_B_9000">#REF!</definedName>
    <definedName name="SD_1x1_6x3_10_B_20" localSheetId="3">#REF!</definedName>
    <definedName name="SD_1x1_6x3_10_B_20">#REF!</definedName>
    <definedName name="SD_1x1_6x3_11_B_0" localSheetId="3">#REF!</definedName>
    <definedName name="SD_1x1_6x3_11_B_0">#REF!</definedName>
    <definedName name="SD_1x1_6x3_12_B_0" localSheetId="3">#REF!</definedName>
    <definedName name="SD_1x1_6x3_12_B_0">#REF!</definedName>
    <definedName name="SD_1x1_6x3_13_B_0" localSheetId="3">#REF!</definedName>
    <definedName name="SD_1x1_6x3_13_B_0">#REF!</definedName>
    <definedName name="SD_1x1_6x3_14_B_0" localSheetId="3">#REF!</definedName>
    <definedName name="SD_1x1_6x3_14_B_0">#REF!</definedName>
    <definedName name="SD_1x1_6x3_15_B_0" localSheetId="3">#REF!</definedName>
    <definedName name="SD_1x1_6x3_15_B_0">#REF!</definedName>
    <definedName name="SD_1x1_6x3_16_B_0" localSheetId="3">#REF!</definedName>
    <definedName name="SD_1x1_6x3_16_B_0">#REF!</definedName>
    <definedName name="SD_1x1_6x3_17_B_0" localSheetId="3">#REF!</definedName>
    <definedName name="SD_1x1_6x3_17_B_0">#REF!</definedName>
    <definedName name="SD_1x1_6x3_18_B_0" localSheetId="3">#REF!</definedName>
    <definedName name="SD_1x1_6x3_18_B_0">#REF!</definedName>
    <definedName name="SD_1x1_6x3_19_B_0" localSheetId="3">#REF!</definedName>
    <definedName name="SD_1x1_6x3_19_B_0">#REF!</definedName>
    <definedName name="SD_1x1_6x3_20_B_0" localSheetId="3">#REF!</definedName>
    <definedName name="SD_1x1_6x3_20_B_0">#REF!</definedName>
    <definedName name="SD_1x1_6x3_21_B_0" localSheetId="3">#REF!</definedName>
    <definedName name="SD_1x1_6x3_21_B_0">#REF!</definedName>
    <definedName name="SD_1x1_6x3_22_B_0" localSheetId="3">#REF!</definedName>
    <definedName name="SD_1x1_6x3_22_B_0">#REF!</definedName>
    <definedName name="SD_1x1_6x3_25_B_0" localSheetId="3">#REF!</definedName>
    <definedName name="SD_1x1_6x3_25_B_0">#REF!</definedName>
    <definedName name="SD_1x1_6x3_3_B_0" localSheetId="3">#REF!</definedName>
    <definedName name="SD_1x1_6x3_3_B_0">#REF!</definedName>
    <definedName name="SD_1x1_6x3_4_B_0" localSheetId="3">#REF!</definedName>
    <definedName name="SD_1x1_6x3_4_B_0">#REF!</definedName>
    <definedName name="SD_1x1_6x3_5_B_0" localSheetId="3">#REF!</definedName>
    <definedName name="SD_1x1_6x3_5_B_0">#REF!</definedName>
    <definedName name="SD_1x1_6x3_6_B_0" localSheetId="3">#REF!</definedName>
    <definedName name="SD_1x1_6x3_6_B_0">#REF!</definedName>
    <definedName name="SD_1x1_6x3_7_B_14" localSheetId="3">#REF!</definedName>
    <definedName name="SD_1x1_6x3_7_B_14">#REF!</definedName>
    <definedName name="SD_1x1_6x3_8_B_11" localSheetId="3">#REF!</definedName>
    <definedName name="SD_1x1_6x3_8_B_11">#REF!</definedName>
    <definedName name="SD_1x1_6x3_9_B_0" localSheetId="3">#REF!</definedName>
    <definedName name="SD_1x1_6x3_9_B_0">#REF!</definedName>
    <definedName name="SD_1x1_6x4_1_B_9000" localSheetId="3">#REF!</definedName>
    <definedName name="SD_1x1_6x4_1_B_9000">#REF!</definedName>
    <definedName name="SD_1x1_6x4_10_B_20" localSheetId="3">#REF!</definedName>
    <definedName name="SD_1x1_6x4_10_B_20">#REF!</definedName>
    <definedName name="SD_1x1_6x4_11_B_0" localSheetId="3">#REF!</definedName>
    <definedName name="SD_1x1_6x4_11_B_0">#REF!</definedName>
    <definedName name="SD_1x1_6x4_12_B_0" localSheetId="3">#REF!</definedName>
    <definedName name="SD_1x1_6x4_12_B_0">#REF!</definedName>
    <definedName name="SD_1x1_6x4_13_B_0" localSheetId="3">#REF!</definedName>
    <definedName name="SD_1x1_6x4_13_B_0">#REF!</definedName>
    <definedName name="SD_1x1_6x4_14_B_0" localSheetId="3">#REF!</definedName>
    <definedName name="SD_1x1_6x4_14_B_0">#REF!</definedName>
    <definedName name="SD_1x1_6x4_15_B_0" localSheetId="3">#REF!</definedName>
    <definedName name="SD_1x1_6x4_15_B_0">#REF!</definedName>
    <definedName name="SD_1x1_6x4_16_B_0" localSheetId="3">#REF!</definedName>
    <definedName name="SD_1x1_6x4_16_B_0">#REF!</definedName>
    <definedName name="SD_1x1_6x4_17_B_0" localSheetId="3">#REF!</definedName>
    <definedName name="SD_1x1_6x4_17_B_0">#REF!</definedName>
    <definedName name="SD_1x1_6x4_18_B_0" localSheetId="3">#REF!</definedName>
    <definedName name="SD_1x1_6x4_18_B_0">#REF!</definedName>
    <definedName name="SD_1x1_6x4_19_B_0" localSheetId="3">#REF!</definedName>
    <definedName name="SD_1x1_6x4_19_B_0">#REF!</definedName>
    <definedName name="SD_1x1_6x4_20_B_0" localSheetId="3">#REF!</definedName>
    <definedName name="SD_1x1_6x4_20_B_0">#REF!</definedName>
    <definedName name="SD_1x1_6x4_21_B_0" localSheetId="3">#REF!</definedName>
    <definedName name="SD_1x1_6x4_21_B_0">#REF!</definedName>
    <definedName name="SD_1x1_6x4_22_B_0" localSheetId="3">#REF!</definedName>
    <definedName name="SD_1x1_6x4_22_B_0">#REF!</definedName>
    <definedName name="SD_1x1_6x4_25_B_0" localSheetId="3">#REF!</definedName>
    <definedName name="SD_1x1_6x4_25_B_0">#REF!</definedName>
    <definedName name="SD_1x1_6x4_3_B_0" localSheetId="3">#REF!</definedName>
    <definedName name="SD_1x1_6x4_3_B_0">#REF!</definedName>
    <definedName name="SD_1x1_6x4_4_B_0" localSheetId="3">#REF!</definedName>
    <definedName name="SD_1x1_6x4_4_B_0">#REF!</definedName>
    <definedName name="SD_1x1_6x4_5_B_0" localSheetId="3">#REF!</definedName>
    <definedName name="SD_1x1_6x4_5_B_0">#REF!</definedName>
    <definedName name="SD_1x1_6x4_6_B_0" localSheetId="3">#REF!</definedName>
    <definedName name="SD_1x1_6x4_6_B_0">#REF!</definedName>
    <definedName name="SD_1x1_6x4_7_B_14" localSheetId="3">#REF!</definedName>
    <definedName name="SD_1x1_6x4_7_B_14">#REF!</definedName>
    <definedName name="SD_1x1_6x4_8_B_11" localSheetId="3">#REF!</definedName>
    <definedName name="SD_1x1_6x4_8_B_11">#REF!</definedName>
    <definedName name="SD_1x1_6x4_9_B_0" localSheetId="3">#REF!</definedName>
    <definedName name="SD_1x1_6x4_9_B_0">#REF!</definedName>
    <definedName name="SD_1x1_6x5_1_B_9000" localSheetId="3">#REF!</definedName>
    <definedName name="SD_1x1_6x5_1_B_9000">#REF!</definedName>
    <definedName name="SD_1x1_6x5_10_B_20" localSheetId="3">#REF!</definedName>
    <definedName name="SD_1x1_6x5_10_B_20">#REF!</definedName>
    <definedName name="SD_1x1_6x5_11_B_0" localSheetId="3">#REF!</definedName>
    <definedName name="SD_1x1_6x5_11_B_0">#REF!</definedName>
    <definedName name="SD_1x1_6x5_12_B_0" localSheetId="3">#REF!</definedName>
    <definedName name="SD_1x1_6x5_12_B_0">#REF!</definedName>
    <definedName name="SD_1x1_6x5_13_B_0" localSheetId="3">#REF!</definedName>
    <definedName name="SD_1x1_6x5_13_B_0">#REF!</definedName>
    <definedName name="SD_1x1_6x5_14_B_0" localSheetId="3">#REF!</definedName>
    <definedName name="SD_1x1_6x5_14_B_0">#REF!</definedName>
    <definedName name="SD_1x1_6x5_15_B_0" localSheetId="3">#REF!</definedName>
    <definedName name="SD_1x1_6x5_15_B_0">#REF!</definedName>
    <definedName name="SD_1x1_6x5_16_B_0" localSheetId="3">#REF!</definedName>
    <definedName name="SD_1x1_6x5_16_B_0">#REF!</definedName>
    <definedName name="SD_1x1_6x5_17_B_0" localSheetId="3">#REF!</definedName>
    <definedName name="SD_1x1_6x5_17_B_0">#REF!</definedName>
    <definedName name="SD_1x1_6x5_18_B_0" localSheetId="3">#REF!</definedName>
    <definedName name="SD_1x1_6x5_18_B_0">#REF!</definedName>
    <definedName name="SD_1x1_6x5_19_B_0" localSheetId="3">#REF!</definedName>
    <definedName name="SD_1x1_6x5_19_B_0">#REF!</definedName>
    <definedName name="SD_1x1_6x5_20_B_0" localSheetId="3">#REF!</definedName>
    <definedName name="SD_1x1_6x5_20_B_0">#REF!</definedName>
    <definedName name="SD_1x1_6x5_21_B_0" localSheetId="3">#REF!</definedName>
    <definedName name="SD_1x1_6x5_21_B_0">#REF!</definedName>
    <definedName name="SD_1x1_6x5_22_B_0" localSheetId="3">#REF!</definedName>
    <definedName name="SD_1x1_6x5_22_B_0">#REF!</definedName>
    <definedName name="SD_1x1_6x5_25_B_0" localSheetId="3">#REF!</definedName>
    <definedName name="SD_1x1_6x5_25_B_0">#REF!</definedName>
    <definedName name="SD_1x1_6x5_3_B_0" localSheetId="3">#REF!</definedName>
    <definedName name="SD_1x1_6x5_3_B_0">#REF!</definedName>
    <definedName name="SD_1x1_6x5_4_B_0" localSheetId="3">#REF!</definedName>
    <definedName name="SD_1x1_6x5_4_B_0">#REF!</definedName>
    <definedName name="SD_1x1_6x5_5_B_0" localSheetId="3">#REF!</definedName>
    <definedName name="SD_1x1_6x5_5_B_0">#REF!</definedName>
    <definedName name="SD_1x1_6x5_6_B_0" localSheetId="3">#REF!</definedName>
    <definedName name="SD_1x1_6x5_6_B_0">#REF!</definedName>
    <definedName name="SD_1x1_6x5_7_B_14" localSheetId="3">#REF!</definedName>
    <definedName name="SD_1x1_6x5_7_B_14">#REF!</definedName>
    <definedName name="SD_1x1_6x5_8_B_11" localSheetId="3">#REF!</definedName>
    <definedName name="SD_1x1_6x5_8_B_11">#REF!</definedName>
    <definedName name="SD_1x1_6x5_9_B_0" localSheetId="3">#REF!</definedName>
    <definedName name="SD_1x1_6x5_9_B_0">#REF!</definedName>
    <definedName name="SD_1x1_6x6_1_B_9000" localSheetId="3">#REF!</definedName>
    <definedName name="SD_1x1_6x6_1_B_9000">#REF!</definedName>
    <definedName name="SD_1x1_6x6_10_B_20" localSheetId="3">#REF!</definedName>
    <definedName name="SD_1x1_6x6_10_B_20">#REF!</definedName>
    <definedName name="SD_1x1_6x6_11_B_0" localSheetId="3">#REF!</definedName>
    <definedName name="SD_1x1_6x6_11_B_0">#REF!</definedName>
    <definedName name="SD_1x1_6x6_12_B_0" localSheetId="3">#REF!</definedName>
    <definedName name="SD_1x1_6x6_12_B_0">#REF!</definedName>
    <definedName name="SD_1x1_6x6_13_B_0" localSheetId="3">#REF!</definedName>
    <definedName name="SD_1x1_6x6_13_B_0">#REF!</definedName>
    <definedName name="SD_1x1_6x6_14_B_0" localSheetId="3">#REF!</definedName>
    <definedName name="SD_1x1_6x6_14_B_0">#REF!</definedName>
    <definedName name="SD_1x1_6x6_15_B_0" localSheetId="3">#REF!</definedName>
    <definedName name="SD_1x1_6x6_15_B_0">#REF!</definedName>
    <definedName name="SD_1x1_6x6_16_B_0" localSheetId="3">#REF!</definedName>
    <definedName name="SD_1x1_6x6_16_B_0">#REF!</definedName>
    <definedName name="SD_1x1_6x6_17_B_0" localSheetId="3">#REF!</definedName>
    <definedName name="SD_1x1_6x6_17_B_0">#REF!</definedName>
    <definedName name="SD_1x1_6x6_18_B_0" localSheetId="3">#REF!</definedName>
    <definedName name="SD_1x1_6x6_18_B_0">#REF!</definedName>
    <definedName name="SD_1x1_6x6_19_B_0" localSheetId="3">#REF!</definedName>
    <definedName name="SD_1x1_6x6_19_B_0">#REF!</definedName>
    <definedName name="SD_1x1_6x6_20_B_0" localSheetId="3">#REF!</definedName>
    <definedName name="SD_1x1_6x6_20_B_0">#REF!</definedName>
    <definedName name="SD_1x1_6x6_21_B_0" localSheetId="3">#REF!</definedName>
    <definedName name="SD_1x1_6x6_21_B_0">#REF!</definedName>
    <definedName name="SD_1x1_6x6_22_B_0" localSheetId="3">#REF!</definedName>
    <definedName name="SD_1x1_6x6_22_B_0">#REF!</definedName>
    <definedName name="SD_1x1_6x6_25_B_0" localSheetId="3">#REF!</definedName>
    <definedName name="SD_1x1_6x6_25_B_0">#REF!</definedName>
    <definedName name="SD_1x1_6x6_3_B_0" localSheetId="3">#REF!</definedName>
    <definedName name="SD_1x1_6x6_3_B_0">#REF!</definedName>
    <definedName name="SD_1x1_6x6_4_B_0" localSheetId="3">#REF!</definedName>
    <definedName name="SD_1x1_6x6_4_B_0">#REF!</definedName>
    <definedName name="SD_1x1_6x6_5_B_0" localSheetId="3">#REF!</definedName>
    <definedName name="SD_1x1_6x6_5_B_0">#REF!</definedName>
    <definedName name="SD_1x1_6x6_6_B_0" localSheetId="3">#REF!</definedName>
    <definedName name="SD_1x1_6x6_6_B_0">#REF!</definedName>
    <definedName name="SD_1x1_6x6_7_B_14" localSheetId="3">#REF!</definedName>
    <definedName name="SD_1x1_6x6_7_B_14">#REF!</definedName>
    <definedName name="SD_1x1_6x6_8_B_11" localSheetId="3">#REF!</definedName>
    <definedName name="SD_1x1_6x6_8_B_11">#REF!</definedName>
    <definedName name="SD_1x1_6x6_9_B_0" localSheetId="3">#REF!</definedName>
    <definedName name="SD_1x1_6x6_9_B_0">#REF!</definedName>
    <definedName name="SD_1x1_6x7_1_B_9000" localSheetId="3">#REF!</definedName>
    <definedName name="SD_1x1_6x7_1_B_9000">#REF!</definedName>
    <definedName name="SD_1x1_6x7_10_B_20" localSheetId="3">#REF!</definedName>
    <definedName name="SD_1x1_6x7_10_B_20">#REF!</definedName>
    <definedName name="SD_1x1_6x7_11_B_0" localSheetId="3">#REF!</definedName>
    <definedName name="SD_1x1_6x7_11_B_0">#REF!</definedName>
    <definedName name="SD_1x1_6x7_12_B_0" localSheetId="3">#REF!</definedName>
    <definedName name="SD_1x1_6x7_12_B_0">#REF!</definedName>
    <definedName name="SD_1x1_6x7_13_B_0" localSheetId="3">#REF!</definedName>
    <definedName name="SD_1x1_6x7_13_B_0">#REF!</definedName>
    <definedName name="SD_1x1_6x7_14_B_0" localSheetId="3">#REF!</definedName>
    <definedName name="SD_1x1_6x7_14_B_0">#REF!</definedName>
    <definedName name="SD_1x1_6x7_15_B_0" localSheetId="3">#REF!</definedName>
    <definedName name="SD_1x1_6x7_15_B_0">#REF!</definedName>
    <definedName name="SD_1x1_6x7_16_B_0" localSheetId="3">#REF!</definedName>
    <definedName name="SD_1x1_6x7_16_B_0">#REF!</definedName>
    <definedName name="SD_1x1_6x7_17_B_0" localSheetId="3">#REF!</definedName>
    <definedName name="SD_1x1_6x7_17_B_0">#REF!</definedName>
    <definedName name="SD_1x1_6x7_18_B_0" localSheetId="3">#REF!</definedName>
    <definedName name="SD_1x1_6x7_18_B_0">#REF!</definedName>
    <definedName name="SD_1x1_6x7_19_B_0" localSheetId="3">#REF!</definedName>
    <definedName name="SD_1x1_6x7_19_B_0">#REF!</definedName>
    <definedName name="SD_1x1_6x7_20_B_0" localSheetId="3">#REF!</definedName>
    <definedName name="SD_1x1_6x7_20_B_0">#REF!</definedName>
    <definedName name="SD_1x1_6x7_21_B_0" localSheetId="3">#REF!</definedName>
    <definedName name="SD_1x1_6x7_21_B_0">#REF!</definedName>
    <definedName name="SD_1x1_6x7_22_B_0" localSheetId="3">#REF!</definedName>
    <definedName name="SD_1x1_6x7_22_B_0">#REF!</definedName>
    <definedName name="SD_1x1_6x7_25_B_0" localSheetId="3">#REF!</definedName>
    <definedName name="SD_1x1_6x7_25_B_0">#REF!</definedName>
    <definedName name="SD_1x1_6x7_3_B_0" localSheetId="3">#REF!</definedName>
    <definedName name="SD_1x1_6x7_3_B_0">#REF!</definedName>
    <definedName name="SD_1x1_6x7_4_B_0" localSheetId="3">#REF!</definedName>
    <definedName name="SD_1x1_6x7_4_B_0">#REF!</definedName>
    <definedName name="SD_1x1_6x7_5_B_0" localSheetId="3">#REF!</definedName>
    <definedName name="SD_1x1_6x7_5_B_0">#REF!</definedName>
    <definedName name="SD_1x1_6x7_6_B_0" localSheetId="3">#REF!</definedName>
    <definedName name="SD_1x1_6x7_6_B_0">#REF!</definedName>
    <definedName name="SD_1x1_6x7_7_B_14" localSheetId="3">#REF!</definedName>
    <definedName name="SD_1x1_6x7_7_B_14">#REF!</definedName>
    <definedName name="SD_1x1_6x7_8_B_11" localSheetId="3">#REF!</definedName>
    <definedName name="SD_1x1_6x7_8_B_11">#REF!</definedName>
    <definedName name="SD_1x1_6x7_9_B_0" localSheetId="3">#REF!</definedName>
    <definedName name="SD_1x1_6x7_9_B_0">#REF!</definedName>
    <definedName name="SD_1x1_6x8_1_B_9000" localSheetId="3">#REF!</definedName>
    <definedName name="SD_1x1_6x8_1_B_9000">#REF!</definedName>
    <definedName name="SD_1x1_6x8_10_B_20" localSheetId="3">#REF!</definedName>
    <definedName name="SD_1x1_6x8_10_B_20">#REF!</definedName>
    <definedName name="SD_1x1_6x8_11_B_0" localSheetId="3">#REF!</definedName>
    <definedName name="SD_1x1_6x8_11_B_0">#REF!</definedName>
    <definedName name="SD_1x1_6x8_12_B_0" localSheetId="3">#REF!</definedName>
    <definedName name="SD_1x1_6x8_12_B_0">#REF!</definedName>
    <definedName name="SD_1x1_6x8_13_B_0" localSheetId="3">#REF!</definedName>
    <definedName name="SD_1x1_6x8_13_B_0">#REF!</definedName>
    <definedName name="SD_1x1_6x8_14_B_0" localSheetId="3">#REF!</definedName>
    <definedName name="SD_1x1_6x8_14_B_0">#REF!</definedName>
    <definedName name="SD_1x1_6x8_15_B_0" localSheetId="3">#REF!</definedName>
    <definedName name="SD_1x1_6x8_15_B_0">#REF!</definedName>
    <definedName name="SD_1x1_6x8_16_B_0" localSheetId="3">#REF!</definedName>
    <definedName name="SD_1x1_6x8_16_B_0">#REF!</definedName>
    <definedName name="SD_1x1_6x8_17_B_0" localSheetId="3">#REF!</definedName>
    <definedName name="SD_1x1_6x8_17_B_0">#REF!</definedName>
    <definedName name="SD_1x1_6x8_18_B_0" localSheetId="3">#REF!</definedName>
    <definedName name="SD_1x1_6x8_18_B_0">#REF!</definedName>
    <definedName name="SD_1x1_6x8_19_B_0" localSheetId="3">#REF!</definedName>
    <definedName name="SD_1x1_6x8_19_B_0">#REF!</definedName>
    <definedName name="SD_1x1_6x8_20_B_0" localSheetId="3">#REF!</definedName>
    <definedName name="SD_1x1_6x8_20_B_0">#REF!</definedName>
    <definedName name="SD_1x1_6x8_21_B_0" localSheetId="3">#REF!</definedName>
    <definedName name="SD_1x1_6x8_21_B_0">#REF!</definedName>
    <definedName name="SD_1x1_6x8_22_B_0" localSheetId="3">#REF!</definedName>
    <definedName name="SD_1x1_6x8_22_B_0">#REF!</definedName>
    <definedName name="SD_1x1_6x8_25_B_0" localSheetId="3">#REF!</definedName>
    <definedName name="SD_1x1_6x8_25_B_0">#REF!</definedName>
    <definedName name="SD_1x1_6x8_3_B_0" localSheetId="3">#REF!</definedName>
    <definedName name="SD_1x1_6x8_3_B_0">#REF!</definedName>
    <definedName name="SD_1x1_6x8_4_B_0" localSheetId="3">#REF!</definedName>
    <definedName name="SD_1x1_6x8_4_B_0">#REF!</definedName>
    <definedName name="SD_1x1_6x8_5_B_0" localSheetId="3">#REF!</definedName>
    <definedName name="SD_1x1_6x8_5_B_0">#REF!</definedName>
    <definedName name="SD_1x1_6x8_6_B_0" localSheetId="3">#REF!</definedName>
    <definedName name="SD_1x1_6x8_6_B_0">#REF!</definedName>
    <definedName name="SD_1x1_6x8_7_B_14" localSheetId="3">#REF!</definedName>
    <definedName name="SD_1x1_6x8_7_B_14">#REF!</definedName>
    <definedName name="SD_1x1_6x8_8_B_11" localSheetId="3">#REF!</definedName>
    <definedName name="SD_1x1_6x8_8_B_11">#REF!</definedName>
    <definedName name="SD_1x1_6x8_9_B_0" localSheetId="3">#REF!</definedName>
    <definedName name="SD_1x1_6x8_9_B_0">#REF!</definedName>
    <definedName name="SD_1x1_6x9_1_B_9000" localSheetId="3">#REF!</definedName>
    <definedName name="SD_1x1_6x9_1_B_9000">#REF!</definedName>
    <definedName name="SD_1x1_6x9_10_B_20" localSheetId="3">#REF!</definedName>
    <definedName name="SD_1x1_6x9_10_B_20">#REF!</definedName>
    <definedName name="SD_1x1_6x9_11_B_0" localSheetId="3">#REF!</definedName>
    <definedName name="SD_1x1_6x9_11_B_0">#REF!</definedName>
    <definedName name="SD_1x1_6x9_12_B_0" localSheetId="3">#REF!</definedName>
    <definedName name="SD_1x1_6x9_12_B_0">#REF!</definedName>
    <definedName name="SD_1x1_6x9_13_B_0" localSheetId="3">#REF!</definedName>
    <definedName name="SD_1x1_6x9_13_B_0">#REF!</definedName>
    <definedName name="SD_1x1_6x9_14_B_0" localSheetId="3">#REF!</definedName>
    <definedName name="SD_1x1_6x9_14_B_0">#REF!</definedName>
    <definedName name="SD_1x1_6x9_15_B_0" localSheetId="3">#REF!</definedName>
    <definedName name="SD_1x1_6x9_15_B_0">#REF!</definedName>
    <definedName name="SD_1x1_6x9_16_B_0" localSheetId="3">#REF!</definedName>
    <definedName name="SD_1x1_6x9_16_B_0">#REF!</definedName>
    <definedName name="SD_1x1_6x9_17_B_0" localSheetId="3">#REF!</definedName>
    <definedName name="SD_1x1_6x9_17_B_0">#REF!</definedName>
    <definedName name="SD_1x1_6x9_18_B_0" localSheetId="3">#REF!</definedName>
    <definedName name="SD_1x1_6x9_18_B_0">#REF!</definedName>
    <definedName name="SD_1x1_6x9_19_B_0" localSheetId="3">#REF!</definedName>
    <definedName name="SD_1x1_6x9_19_B_0">#REF!</definedName>
    <definedName name="SD_1x1_6x9_20_B_0" localSheetId="3">#REF!</definedName>
    <definedName name="SD_1x1_6x9_20_B_0">#REF!</definedName>
    <definedName name="SD_1x1_6x9_21_B_0" localSheetId="3">#REF!</definedName>
    <definedName name="SD_1x1_6x9_21_B_0">#REF!</definedName>
    <definedName name="SD_1x1_6x9_22_B_0" localSheetId="3">#REF!</definedName>
    <definedName name="SD_1x1_6x9_22_B_0">#REF!</definedName>
    <definedName name="SD_1x1_6x9_25_B_0" localSheetId="3">#REF!</definedName>
    <definedName name="SD_1x1_6x9_25_B_0">#REF!</definedName>
    <definedName name="SD_1x1_6x9_3_B_0" localSheetId="3">#REF!</definedName>
    <definedName name="SD_1x1_6x9_3_B_0">#REF!</definedName>
    <definedName name="SD_1x1_6x9_4_B_0" localSheetId="3">#REF!</definedName>
    <definedName name="SD_1x1_6x9_4_B_0">#REF!</definedName>
    <definedName name="SD_1x1_6x9_5_B_0" localSheetId="3">#REF!</definedName>
    <definedName name="SD_1x1_6x9_5_B_0">#REF!</definedName>
    <definedName name="SD_1x1_6x9_6_B_0" localSheetId="3">#REF!</definedName>
    <definedName name="SD_1x1_6x9_6_B_0">#REF!</definedName>
    <definedName name="SD_1x1_6x9_7_B_14" localSheetId="3">#REF!</definedName>
    <definedName name="SD_1x1_6x9_7_B_14">#REF!</definedName>
    <definedName name="SD_1x1_6x9_8_B_11" localSheetId="3">#REF!</definedName>
    <definedName name="SD_1x1_6x9_8_B_11">#REF!</definedName>
    <definedName name="SD_1x1_6x9_9_B_0" localSheetId="3">#REF!</definedName>
    <definedName name="SD_1x1_6x9_9_B_0">#REF!</definedName>
    <definedName name="SD_1x1_8_G_12" localSheetId="3">#REF!</definedName>
    <definedName name="SD_1x1_8_G_12">#REF!</definedName>
    <definedName name="sdas" localSheetId="3">{"Total",#N/A,FALSE,"Six Fields";"PDP",#N/A,FALSE,"Six Fields";"PNP",#N/A,FALSE,"Six Fields";"PUD",#N/A,FALSE,"Six Fields";"Prob",#N/A,FALSE,"Six Fields"}</definedName>
    <definedName name="sdas" localSheetId="11">{"Total",#N/A,FALSE,"Six Fields";"PDP",#N/A,FALSE,"Six Fields";"PNP",#N/A,FALSE,"Six Fields";"PUD",#N/A,FALSE,"Six Fields";"Prob",#N/A,FALSE,"Six Fields"}</definedName>
    <definedName name="sdas" localSheetId="7">{"Total",#N/A,FALSE,"Six Fields";"PDP",#N/A,FALSE,"Six Fields";"PNP",#N/A,FALSE,"Six Fields";"PUD",#N/A,FALSE,"Six Fields";"Prob",#N/A,FALSE,"Six Fields"}</definedName>
    <definedName name="sdas">{"Total",#N/A,FALSE,"Six Fields";"PDP",#N/A,FALSE,"Six Fields";"PNP",#N/A,FALSE,"Six Fields";"PUD",#N/A,FALSE,"Six Fields";"Prob",#N/A,FALSE,"Six Fields"}</definedName>
    <definedName name="sdcds" localSheetId="3">{"'Assump'!$F$6:$J$6"}</definedName>
    <definedName name="sdcds" localSheetId="11">{"'Assump'!$F$6:$J$6"}</definedName>
    <definedName name="sdcds" localSheetId="7">{"'Assump'!$F$6:$J$6"}</definedName>
    <definedName name="sdcds">{"'Assump'!$F$6:$J$6"}</definedName>
    <definedName name="sdf" localSheetId="3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" localSheetId="1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" localSheetId="7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ass" localSheetId="3">{"Outflow 1",#N/A,FALSE,"Outflows-Inflows";"Outflow 2",#N/A,FALSE,"Outflows-Inflows";"Inflow 1",#N/A,FALSE,"Outflows-Inflows";"Inflow 2",#N/A,FALSE,"Outflows-Inflows"}</definedName>
    <definedName name="sdfass" localSheetId="11">{"Outflow 1",#N/A,FALSE,"Outflows-Inflows";"Outflow 2",#N/A,FALSE,"Outflows-Inflows";"Inflow 1",#N/A,FALSE,"Outflows-Inflows";"Inflow 2",#N/A,FALSE,"Outflows-Inflows"}</definedName>
    <definedName name="sdfass" localSheetId="7">{"Outflow 1",#N/A,FALSE,"Outflows-Inflows";"Outflow 2",#N/A,FALSE,"Outflows-Inflows";"Inflow 1",#N/A,FALSE,"Outflows-Inflows";"Inflow 2",#N/A,FALSE,"Outflows-Inflows"}</definedName>
    <definedName name="sdfass">{"Outflow 1",#N/A,FALSE,"Outflows-Inflows";"Outflow 2",#N/A,FALSE,"Outflows-Inflows";"Inflow 1",#N/A,FALSE,"Outflows-Inflows";"Inflow 2",#N/A,FALSE,"Outflows-Inflows"}</definedName>
    <definedName name="sdfd" localSheetId="3">{"Summary",#N/A,FALSE,"Summary"}</definedName>
    <definedName name="sdfd" localSheetId="11">{"Summary",#N/A,FALSE,"Summary"}</definedName>
    <definedName name="sdfd" localSheetId="7">{"Summary",#N/A,FALSE,"Summary"}</definedName>
    <definedName name="sdfd">{"Summary",#N/A,FALSE,"Summary"}</definedName>
    <definedName name="sdfdsaf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f" localSheetId="3">{#N/A,#N/A,TRUE,"Krycí list"}</definedName>
    <definedName name="sdff" localSheetId="11">{#N/A,#N/A,TRUE,"Krycí list"}</definedName>
    <definedName name="sdff" localSheetId="7">{#N/A,#N/A,TRUE,"Krycí list"}</definedName>
    <definedName name="sdff">{#N/A,#N/A,TRUE,"Krycí list"}</definedName>
    <definedName name="sdfga" localSheetId="3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localSheetId="1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localSheetId="7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dsfg" localSheetId="3">#REF!</definedName>
    <definedName name="sdfgdsfg" localSheetId="7">#REF!</definedName>
    <definedName name="sdfgdsfg">#REF!</definedName>
    <definedName name="sdfh2wh" localSheetId="3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sdfh2wh" localSheetId="1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sdfh2wh" localSheetId="7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sdfh2wh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sdflkj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DF" localSheetId="3">{"Page One",#N/A,FALSE,"Model";"Page 2",#N/A,FALSE,"Model";"Page 3",#N/A,FALSE,"Model"}</definedName>
    <definedName name="SDFSDF" localSheetId="11">{"Page One",#N/A,FALSE,"Model";"Page 2",#N/A,FALSE,"Model";"Page 3",#N/A,FALSE,"Model"}</definedName>
    <definedName name="SDFSDF" localSheetId="7">{"Page One",#N/A,FALSE,"Model";"Page 2",#N/A,FALSE,"Model";"Page 3",#N/A,FALSE,"Model"}</definedName>
    <definedName name="SDFSDF">{"Page One",#N/A,FALSE,"Model";"Page 2",#N/A,FALSE,"Model";"Page 3",#N/A,FALSE,"Model"}</definedName>
    <definedName name="sdfsds" localSheetId="3">#REF!</definedName>
    <definedName name="sdfsds" localSheetId="7">#REF!</definedName>
    <definedName name="sdfsds">#REF!</definedName>
    <definedName name="sdgdfg" localSheetId="3">{"new",#N/A,FALSE,"D";"PROFORMA",#N/A,FALSE,"A";"partial 1",#N/A,FALSE,"B";"partial 2",#N/A,FALSE,"B";"partial 3",#N/A,FALSE,"B";"SMALL CF 1",#N/A,FALSE,"C"}</definedName>
    <definedName name="sdgdfg" localSheetId="11">{"new",#N/A,FALSE,"D";"PROFORMA",#N/A,FALSE,"A";"partial 1",#N/A,FALSE,"B";"partial 2",#N/A,FALSE,"B";"partial 3",#N/A,FALSE,"B";"SMALL CF 1",#N/A,FALSE,"C"}</definedName>
    <definedName name="sdgdfg" localSheetId="7">{"new",#N/A,FALSE,"D";"PROFORMA",#N/A,FALSE,"A";"partial 1",#N/A,FALSE,"B";"partial 2",#N/A,FALSE,"B";"partial 3",#N/A,FALSE,"B";"SMALL CF 1",#N/A,FALSE,"C"}</definedName>
    <definedName name="sdgdfg">{"new",#N/A,FALSE,"D";"PROFORMA",#N/A,FALSE,"A";"partial 1",#N/A,FALSE,"B";"partial 2",#N/A,FALSE,"B";"partial 3",#N/A,FALSE,"B";"SMALL CF 1",#N/A,FALSE,"C"}</definedName>
    <definedName name="sdgfr" localSheetId="3">{"sheet a",#N/A,FALSE,"A";"sheet b 1",#N/A,FALSE,"B";"sheet b 2",#N/A,FALSE,"B"}</definedName>
    <definedName name="sdgfr" localSheetId="11">{"sheet a",#N/A,FALSE,"A";"sheet b 1",#N/A,FALSE,"B";"sheet b 2",#N/A,FALSE,"B"}</definedName>
    <definedName name="sdgfr" localSheetId="7">{"sheet a",#N/A,FALSE,"A";"sheet b 1",#N/A,FALSE,"B";"sheet b 2",#N/A,FALSE,"B"}</definedName>
    <definedName name="sdgfr">{"sheet a",#N/A,FALSE,"A";"sheet b 1",#N/A,FALSE,"B";"sheet b 2",#N/A,FALSE,"B"}</definedName>
    <definedName name="sdgg" localSheetId="3">{"P_L Account",#N/A,FALSE,"Prime";"Assets",#N/A,FALSE,"Prime";"Liabilities",#N/A,FALSE,"Prime";"Capital and Reserves",#N/A,FALSE,"Prime";"Rec. of S_Holders Funds",#N/A,FALSE,"Prime";"Rec. of Pre and Post Tax Result",#N/A,FALSE,"Prime"}</definedName>
    <definedName name="sdgg" localSheetId="11">{"P_L Account",#N/A,FALSE,"Prime";"Assets",#N/A,FALSE,"Prime";"Liabilities",#N/A,FALSE,"Prime";"Capital and Reserves",#N/A,FALSE,"Prime";"Rec. of S_Holders Funds",#N/A,FALSE,"Prime";"Rec. of Pre and Post Tax Result",#N/A,FALSE,"Prime"}</definedName>
    <definedName name="sdgg" localSheetId="7">{"P_L Account",#N/A,FALSE,"Prime";"Assets",#N/A,FALSE,"Prime";"Liabilities",#N/A,FALSE,"Prime";"Capital and Reserves",#N/A,FALSE,"Prime";"Rec. of S_Holders Funds",#N/A,FALSE,"Prime";"Rec. of Pre and Post Tax Result",#N/A,FALSE,"Prime"}</definedName>
    <definedName name="sdgg">{"P_L Account",#N/A,FALSE,"Prime";"Assets",#N/A,FALSE,"Prime";"Liabilities",#N/A,FALSE,"Prime";"Capital and Reserves",#N/A,FALSE,"Prime";"Rec. of S_Holders Funds",#N/A,FALSE,"Prime";"Rec. of Pre and Post Tax Result",#N/A,FALSE,"Prime"}</definedName>
    <definedName name="Segment_Pie_Data" localSheetId="3">OFFSET(#REF!,0,0,COUNTA(#REF!)-1,1)</definedName>
    <definedName name="Segment_Pie_Data" localSheetId="7">OFFSET(#REF!,0,0,COUNTA(#REF!)-1,1)</definedName>
    <definedName name="Segment_Pie_Data">OFFSET(#REF!,0,0,COUNTA(#REF!)-1,1)</definedName>
    <definedName name="Segment_Pie_X_Data" localSheetId="3">OFFSET(#REF!,0,0,COUNTA(#REF!)-1,1)</definedName>
    <definedName name="Segment_Pie_X_Data">OFFSET(#REF!,0,0,COUNTA(#REF!)-1,1)</definedName>
    <definedName name="Semiprivate" localSheetId="3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Semiprivate" localSheetId="1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Semiprivate" localSheetId="7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Semiprivate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sencount" localSheetId="3">1</definedName>
    <definedName name="sencount" localSheetId="7">1</definedName>
    <definedName name="sencount">2</definedName>
    <definedName name="sese" localSheetId="3">{"mgmt forecast",#N/A,FALSE,"Mgmt Forecast";"dcf table",#N/A,FALSE,"Mgmt Forecast";"sensitivity",#N/A,FALSE,"Mgmt Forecast";"table inputs",#N/A,FALSE,"Mgmt Forecast";"calculations",#N/A,FALSE,"Mgmt Forecast"}</definedName>
    <definedName name="sese" localSheetId="11">{"mgmt forecast",#N/A,FALSE,"Mgmt Forecast";"dcf table",#N/A,FALSE,"Mgmt Forecast";"sensitivity",#N/A,FALSE,"Mgmt Forecast";"table inputs",#N/A,FALSE,"Mgmt Forecast";"calculations",#N/A,FALSE,"Mgmt Forecast"}</definedName>
    <definedName name="sese" localSheetId="7">{"mgmt forecast",#N/A,FALSE,"Mgmt Forecast";"dcf table",#N/A,FALSE,"Mgmt Forecast";"sensitivity",#N/A,FALSE,"Mgmt Forecast";"table inputs",#N/A,FALSE,"Mgmt Forecast";"calculations",#N/A,FALSE,"Mgmt Forecast"}</definedName>
    <definedName name="sese">{"mgmt forecast",#N/A,FALSE,"Mgmt Forecast";"dcf table",#N/A,FALSE,"Mgmt Forecast";"sensitivity",#N/A,FALSE,"Mgmt Forecast";"table inputs",#N/A,FALSE,"Mgmt Forecast";"calculations",#N/A,FALSE,"Mgmt Forecast"}</definedName>
    <definedName name="sfd" localSheetId="3">{"Const_Monthly",#N/A,FALSE,"Construction"}</definedName>
    <definedName name="sfd" localSheetId="11">{"Const_Monthly",#N/A,FALSE,"Construction"}</definedName>
    <definedName name="sfd" localSheetId="7">{"Const_Monthly",#N/A,FALSE,"Construction"}</definedName>
    <definedName name="sfd">{"Const_Monthly",#N/A,FALSE,"Construction"}</definedName>
    <definedName name="sfds" localSheetId="3">{#N/A,#N/A,FALSE,"Cash Flow"}</definedName>
    <definedName name="sfds" localSheetId="11">{#N/A,#N/A,FALSE,"Cash Flow"}</definedName>
    <definedName name="sfds" localSheetId="7">{#N/A,#N/A,FALSE,"Cash Flow"}</definedName>
    <definedName name="sfds">{#N/A,#N/A,FALSE,"Cash Flow"}</definedName>
    <definedName name="SFDsum" localSheetId="3">{#N/A,#N/A,FALSE,"Static Proforma";#N/A,#N/A,FALSE,"Bldg Dev DCF";#N/A,#N/A,FALSE,"Land Sales DCF"}</definedName>
    <definedName name="SFDsum" localSheetId="11">{#N/A,#N/A,FALSE,"Static Proforma";#N/A,#N/A,FALSE,"Bldg Dev DCF";#N/A,#N/A,FALSE,"Land Sales DCF"}</definedName>
    <definedName name="SFDsum" localSheetId="7">{#N/A,#N/A,FALSE,"Static Proforma";#N/A,#N/A,FALSE,"Bldg Dev DCF";#N/A,#N/A,FALSE,"Land Sales DCF"}</definedName>
    <definedName name="SFDsum">{#N/A,#N/A,FALSE,"Static Proforma";#N/A,#N/A,FALSE,"Bldg Dev DCF";#N/A,#N/A,FALSE,"Land Sales DCF"}</definedName>
    <definedName name="sfg." localSheetId="3">{"Construction_Short",#N/A,FALSE,"Construction"}</definedName>
    <definedName name="sfg." localSheetId="11">{"Construction_Short",#N/A,FALSE,"Construction"}</definedName>
    <definedName name="sfg." localSheetId="7">{"Construction_Short",#N/A,FALSE,"Construction"}</definedName>
    <definedName name="sfg.">{"Construction_Short",#N/A,FALSE,"Construction"}</definedName>
    <definedName name="SG_Fill" localSheetId="3">#REF!</definedName>
    <definedName name="SG_Fill" localSheetId="7">#REF!</definedName>
    <definedName name="SG_Fill">#REF!</definedName>
    <definedName name="Sheet">#REF!</definedName>
    <definedName name="sheet2" localSheetId="3">{"CF",#N/A,FALSE,"Cash Flow";"RET",#N/A,FALSE,"Returns";"NPV",#N/A,FALSE,"Values";"ASMPT",#N/A,FALSE,"Assumptions"}</definedName>
    <definedName name="sheet2" localSheetId="11">{"CF",#N/A,FALSE,"Cash Flow";"RET",#N/A,FALSE,"Returns";"NPV",#N/A,FALSE,"Values";"ASMPT",#N/A,FALSE,"Assumptions"}</definedName>
    <definedName name="sheet2" localSheetId="7">{"CF",#N/A,FALSE,"Cash Flow";"RET",#N/A,FALSE,"Returns";"NPV",#N/A,FALSE,"Values";"ASMPT",#N/A,FALSE,"Assumptions"}</definedName>
    <definedName name="sheet2">{"CF",#N/A,FALSE,"Cash Flow";"RET",#N/A,FALSE,"Returns";"NPV",#N/A,FALSE,"Values";"ASMPT",#N/A,FALSE,"Assumptions"}</definedName>
    <definedName name="shit" localSheetId="3">{"'Assump'!$F$6:$J$6"}</definedName>
    <definedName name="shit" localSheetId="11">{"'Assump'!$F$6:$J$6"}</definedName>
    <definedName name="shit" localSheetId="7">{"'Assump'!$F$6:$J$6"}</definedName>
    <definedName name="shit">{"'Assump'!$F$6:$J$6"}</definedName>
    <definedName name="skxcbwjkcb" localSheetId="3">#REF!</definedName>
    <definedName name="skxcbwjkcb" localSheetId="7">#REF!</definedName>
    <definedName name="skxcbwjkcb">#REF!</definedName>
    <definedName name="SMBC" localSheetId="3">{"Ops_S.Holders Assets and Income",#N/A,FALSE,"ops_shf"}</definedName>
    <definedName name="SMBC" localSheetId="11">{"Ops_S.Holders Assets and Income",#N/A,FALSE,"ops_shf"}</definedName>
    <definedName name="SMBC" localSheetId="7">{"Ops_S.Holders Assets and Income",#N/A,FALSE,"ops_shf"}</definedName>
    <definedName name="SMBC">{"Ops_S.Holders Assets and Income",#N/A,FALSE,"ops_shf"}</definedName>
    <definedName name="SMBCR" localSheetId="3">{"P_L Account",#N/A,FALSE,"Prime";"Assets",#N/A,FALSE,"Prime";"Liabilities",#N/A,FALSE,"Prime";"Capital and Reserves",#N/A,FALSE,"Prime";"Rec. of S_Holders Funds",#N/A,FALSE,"Prime";"Rec. of Pre and Post Tax Result",#N/A,FALSE,"Prime"}</definedName>
    <definedName name="SMBCR" localSheetId="11">{"P_L Account",#N/A,FALSE,"Prime";"Assets",#N/A,FALSE,"Prime";"Liabilities",#N/A,FALSE,"Prime";"Capital and Reserves",#N/A,FALSE,"Prime";"Rec. of S_Holders Funds",#N/A,FALSE,"Prime";"Rec. of Pre and Post Tax Result",#N/A,FALSE,"Prime"}</definedName>
    <definedName name="SMBCR" localSheetId="7">{"P_L Account",#N/A,FALSE,"Prime";"Assets",#N/A,FALSE,"Prime";"Liabilities",#N/A,FALSE,"Prime";"Capital and Reserves",#N/A,FALSE,"Prime";"Rec. of S_Holders Funds",#N/A,FALSE,"Prime";"Rec. of Pre and Post Tax Result",#N/A,FALSE,"Prime"}</definedName>
    <definedName name="SMBCR">{"P_L Account",#N/A,FALSE,"Prime";"Assets",#N/A,FALSE,"Prime";"Liabilities",#N/A,FALSE,"Prime";"Capital and Reserves",#N/A,FALSE,"Prime";"Rec. of S_Holders Funds",#N/A,FALSE,"Prime";"Rec. of Pre and Post Tax Result",#N/A,FALSE,"Prime"}</definedName>
    <definedName name="solver_adj" localSheetId="3">#REF!</definedName>
    <definedName name="solver_adj" localSheetId="7">#REF!</definedName>
    <definedName name="solver_adj">#REF!</definedName>
    <definedName name="solver_cvg">0.001</definedName>
    <definedName name="solver_drv">1</definedName>
    <definedName name="solver_est">1</definedName>
    <definedName name="solver_itr">100</definedName>
    <definedName name="solver_lin" localSheetId="3">2</definedName>
    <definedName name="solver_lin" localSheetId="7">2</definedName>
    <definedName name="solver_lin">0</definedName>
    <definedName name="solver_neg">2</definedName>
    <definedName name="solver_num">0</definedName>
    <definedName name="solver_nwt">1</definedName>
    <definedName name="solver_opt" localSheetId="3">'[31]14-2010'!#REF!</definedName>
    <definedName name="solver_opt" localSheetId="7">'[31]14-2010'!#REF!</definedName>
    <definedName name="solver_opt">#REF!</definedName>
    <definedName name="solver_pre">0.000001</definedName>
    <definedName name="solver_rel1">1</definedName>
    <definedName name="solver_rhs1">0.15</definedName>
    <definedName name="solver_scl">2</definedName>
    <definedName name="solver_sho">2</definedName>
    <definedName name="solver_tim">100</definedName>
    <definedName name="solver_tmp">0.15</definedName>
    <definedName name="solver_tol">0.05</definedName>
    <definedName name="solver_typ" localSheetId="3">1</definedName>
    <definedName name="solver_typ" localSheetId="7">1</definedName>
    <definedName name="solver_typ">3</definedName>
    <definedName name="solver_val" localSheetId="3">0</definedName>
    <definedName name="solver_val" localSheetId="7">0</definedName>
    <definedName name="solver_val">0.6</definedName>
    <definedName name="sot" localSheetId="3">#REF!</definedName>
    <definedName name="sot" localSheetId="7">#REF!</definedName>
    <definedName name="sot">#REF!</definedName>
    <definedName name="srt" localSheetId="3">#REF!</definedName>
    <definedName name="srt" localSheetId="7">#REF!</definedName>
    <definedName name="srt">#REF!</definedName>
    <definedName name="SSO" localSheetId="3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O" localSheetId="1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O" localSheetId="7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O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SSVS" localSheetId="3">{"print annual inc. statement",#N/A,FALSE,"Summary";"print annual stats",#N/A,FALSE,"Summary";"print quarterly inc. statement",#N/A,FALSE,"Summary";"print quarterly stats",#N/A,FALSE,"Summary"}</definedName>
    <definedName name="SSSSSVS" localSheetId="11">{"print annual inc. statement",#N/A,FALSE,"Summary";"print annual stats",#N/A,FALSE,"Summary";"print quarterly inc. statement",#N/A,FALSE,"Summary";"print quarterly stats",#N/A,FALSE,"Summary"}</definedName>
    <definedName name="SSSSSVS" localSheetId="7">{"print annual inc. statement",#N/A,FALSE,"Summary";"print annual stats",#N/A,FALSE,"Summary";"print quarterly inc. statement",#N/A,FALSE,"Summary";"print quarterly stats",#N/A,FALSE,"Summary"}</definedName>
    <definedName name="SSSSSVS">{"print annual inc. statement",#N/A,FALSE,"Summary";"print annual stats",#N/A,FALSE,"Summary";"print quarterly inc. statement",#N/A,FALSE,"Summary";"print quarterly stats",#N/A,FALSE,"Summary"}</definedName>
    <definedName name="st" localSheetId="3">#REF!</definedName>
    <definedName name="st" localSheetId="7">#REF!</definedName>
    <definedName name="st">#REF!</definedName>
    <definedName name="Stadium" localSheetId="3">{#N/A,#N/A,TRUE,"Ericsson Stadium PCD ";#N/A,#N/A,TRUE,"Ericsson Stadium IOR"}</definedName>
    <definedName name="Stadium" localSheetId="11">{#N/A,#N/A,TRUE,"Ericsson Stadium PCD ";#N/A,#N/A,TRUE,"Ericsson Stadium IOR"}</definedName>
    <definedName name="Stadium" localSheetId="7">{#N/A,#N/A,TRUE,"Ericsson Stadium PCD ";#N/A,#N/A,TRUE,"Ericsson Stadium IOR"}</definedName>
    <definedName name="Stadium">{#N/A,#N/A,TRUE,"Ericsson Stadium PCD ";#N/A,#N/A,TRUE,"Ericsson Stadium IOR"}</definedName>
    <definedName name="stadiuma" localSheetId="3">{#N/A,#N/A,TRUE,"Ericsson Stadium PCD ";#N/A,#N/A,TRUE,"Ericsson Stadium IOR"}</definedName>
    <definedName name="stadiuma" localSheetId="11">{#N/A,#N/A,TRUE,"Ericsson Stadium PCD ";#N/A,#N/A,TRUE,"Ericsson Stadium IOR"}</definedName>
    <definedName name="stadiuma" localSheetId="7">{#N/A,#N/A,TRUE,"Ericsson Stadium PCD ";#N/A,#N/A,TRUE,"Ericsson Stadium IOR"}</definedName>
    <definedName name="stadiuma">{#N/A,#N/A,TRUE,"Ericsson Stadium PCD ";#N/A,#N/A,TRUE,"Ericsson Stadium IOR"}</definedName>
    <definedName name="stare" localSheetId="3">{#N/A,#N/A,TRUE,"A-site";#N/A,#N/A,TRUE,"B-Buildings";#N/A,#N/A,TRUE,"c-out-of-fence";#N/A,#N/A,TRUE,"d-proj.infr.";#N/A,#N/A,TRUE,"e- land"}</definedName>
    <definedName name="stare" localSheetId="11">{#N/A,#N/A,TRUE,"A-site";#N/A,#N/A,TRUE,"B-Buildings";#N/A,#N/A,TRUE,"c-out-of-fence";#N/A,#N/A,TRUE,"d-proj.infr.";#N/A,#N/A,TRUE,"e- land"}</definedName>
    <definedName name="stare" localSheetId="7">{#N/A,#N/A,TRUE,"A-site";#N/A,#N/A,TRUE,"B-Buildings";#N/A,#N/A,TRUE,"c-out-of-fence";#N/A,#N/A,TRUE,"d-proj.infr.";#N/A,#N/A,TRUE,"e- land"}</definedName>
    <definedName name="stare">{#N/A,#N/A,TRUE,"A-site";#N/A,#N/A,TRUE,"B-Buildings";#N/A,#N/A,TRUE,"c-out-of-fence";#N/A,#N/A,TRUE,"d-proj.infr.";#N/A,#N/A,TRUE,"e- land"}</definedName>
    <definedName name="stop" localSheetId="3">#REF!</definedName>
    <definedName name="stop" localSheetId="7">#REF!</definedName>
    <definedName name="stop">#REF!</definedName>
    <definedName name="stuff" localSheetId="3">{"CSheet",#N/A,FALSE,"C";"SmCap",#N/A,FALSE,"VAL1";"GulfCoast",#N/A,FALSE,"VAL1";"nav",#N/A,FALSE,"NAV";"Summary",#N/A,FALSE,"NAV"}</definedName>
    <definedName name="stuff" localSheetId="11">{"CSheet",#N/A,FALSE,"C";"SmCap",#N/A,FALSE,"VAL1";"GulfCoast",#N/A,FALSE,"VAL1";"nav",#N/A,FALSE,"NAV";"Summary",#N/A,FALSE,"NAV"}</definedName>
    <definedName name="stuff" localSheetId="7">{"CSheet",#N/A,FALSE,"C";"SmCap",#N/A,FALSE,"VAL1";"GulfCoast",#N/A,FALSE,"VAL1";"nav",#N/A,FALSE,"NAV";"Summary",#N/A,FALSE,"NAV"}</definedName>
    <definedName name="stuff">{"CSheet",#N/A,FALSE,"C";"SmCap",#N/A,FALSE,"VAL1";"GulfCoast",#N/A,FALSE,"VAL1";"nav",#N/A,FALSE,"NAV";"Summary",#N/A,FALSE,"NAV"}</definedName>
    <definedName name="SUMMARY_BOOK" localSheetId="3">{"page1",#N/A,FALSE,"GIRLBO";"page2",#N/A,FALSE,"GIRLBO";"page3",#N/A,FALSE,"GIRLBO";"page4",#N/A,FALSE,"GIRLBO";"page5",#N/A,FALSE,"GIRLBO"}</definedName>
    <definedName name="SUMMARY_BOOK" localSheetId="11">{"page1",#N/A,FALSE,"GIRLBO";"page2",#N/A,FALSE,"GIRLBO";"page3",#N/A,FALSE,"GIRLBO";"page4",#N/A,FALSE,"GIRLBO";"page5",#N/A,FALSE,"GIRLBO"}</definedName>
    <definedName name="SUMMARY_BOOK" localSheetId="7">{"page1",#N/A,FALSE,"GIRLBO";"page2",#N/A,FALSE,"GIRLBO";"page3",#N/A,FALSE,"GIRLBO";"page4",#N/A,FALSE,"GIRLBO";"page5",#N/A,FALSE,"GIRLBO"}</definedName>
    <definedName name="SUMMARY_BOOK">{"page1",#N/A,FALSE,"GIRLBO";"page2",#N/A,FALSE,"GIRLBO";"page3",#N/A,FALSE,"GIRLBO";"page4",#N/A,FALSE,"GIRLBO";"page5",#N/A,FALSE,"GIRLBO"}</definedName>
    <definedName name="summaryy" localSheetId="3">{#N/A,#N/A,TRUE,"Krycí list"}</definedName>
    <definedName name="summaryy" localSheetId="11">{#N/A,#N/A,TRUE,"Krycí list"}</definedName>
    <definedName name="summaryy" localSheetId="7">{#N/A,#N/A,TRUE,"Krycí list"}</definedName>
    <definedName name="summaryy">{#N/A,#N/A,TRUE,"Krycí list"}</definedName>
    <definedName name="Swvu.ALL." localSheetId="3">#REF!</definedName>
    <definedName name="Swvu.ALL." localSheetId="7">#REF!</definedName>
    <definedName name="Swvu.ALL.">#REF!</definedName>
    <definedName name="Swvu.CAM._.RATES." localSheetId="3">#REF!</definedName>
    <definedName name="Swvu.CAM._.RATES." localSheetId="7">#REF!</definedName>
    <definedName name="Swvu.CAM._.RATES.">#REF!</definedName>
    <definedName name="Swvu.CAM._.RECOVERIES." localSheetId="3">#REF!</definedName>
    <definedName name="Swvu.CAM._.RECOVERIES." localSheetId="7">#REF!</definedName>
    <definedName name="Swvu.CAM._.RECOVERIES.">#REF!</definedName>
    <definedName name="Swvu.CAM._.RECOVERY." localSheetId="3">#REF!</definedName>
    <definedName name="Swvu.CAM._.RECOVERY.">#REF!</definedName>
    <definedName name="Swvu.CAM._.TABLE." localSheetId="3">#REF!</definedName>
    <definedName name="Swvu.CAM._.TABLE." localSheetId="7">#REF!</definedName>
    <definedName name="Swvu.CAM._.TABLE.">#REF!</definedName>
    <definedName name="Swvu.INSURANCE._.RECOVERIES." localSheetId="3">#REF!</definedName>
    <definedName name="Swvu.INSURANCE._.RECOVERIES." localSheetId="7">#REF!</definedName>
    <definedName name="Swvu.INSURANCE._.RECOVERIES.">#REF!</definedName>
    <definedName name="Swvu.LSMEET." localSheetId="3">#REF!</definedName>
    <definedName name="Swvu.LSMEET.">#REF!</definedName>
    <definedName name="Swvu.MARKETING._.REVENUE." localSheetId="3">#REF!</definedName>
    <definedName name="Swvu.MARKETING._.REVENUE.">#REF!</definedName>
    <definedName name="Swvu.MINIMUM._.RENT." localSheetId="3">#REF!</definedName>
    <definedName name="Swvu.MINIMUM._.RENT." localSheetId="7">#REF!</definedName>
    <definedName name="Swvu.MINIMUM._.RENT.">#REF!</definedName>
    <definedName name="Swvu.OCCUPANCY." localSheetId="3">#REF!</definedName>
    <definedName name="Swvu.OCCUPANCY.">#REF!</definedName>
    <definedName name="Swvu.OCCUPANCY._.ANALYSIS." localSheetId="3">#REF!</definedName>
    <definedName name="Swvu.OCCUPANCY._.ANALYSIS." localSheetId="7">#REF!</definedName>
    <definedName name="Swvu.OCCUPANCY._.ANALYSIS.">#REF!</definedName>
    <definedName name="Swvu.PERCENTAGE._.RENT." localSheetId="3">#REF!</definedName>
    <definedName name="Swvu.PERCENTAGE._.RENT." localSheetId="7">#REF!</definedName>
    <definedName name="Swvu.PERCENTAGE._.RENT.">#REF!</definedName>
    <definedName name="Swvu.Sommaire." localSheetId="7">'[16]#REF'!#REF!,'[16]#REF'!#REF!,'[16]#REF'!#REF!,'[16]#REF'!$C$1:$C$65536,'[16]#REF'!$D$1:$D$65536,'[16]#REF'!#REF!</definedName>
    <definedName name="Swvu.Sommaire.">'[16]#REF'!#REF!,'[16]#REF'!#REF!,'[16]#REF'!#REF!,'[16]#REF'!$C$1:$C$65536,'[16]#REF'!$D$1:$D$65536,'[16]#REF'!#REF!</definedName>
    <definedName name="Swvu.TAX._.RATES." localSheetId="3">#REF!</definedName>
    <definedName name="Swvu.TAX._.RATES." localSheetId="7">#REF!</definedName>
    <definedName name="Swvu.TAX._.RATES.">#REF!</definedName>
    <definedName name="Swvu.TAX._.RECOVERIES." localSheetId="3">#REF!</definedName>
    <definedName name="Swvu.TAX._.RECOVERIES." localSheetId="7">#REF!</definedName>
    <definedName name="Swvu.TAX._.RECOVERIES.">#REF!</definedName>
    <definedName name="Swvu.TAX._.RECOVERY." localSheetId="3">#REF!</definedName>
    <definedName name="Swvu.TAX._.RECOVERY.">#REF!</definedName>
    <definedName name="Swvu.WAT." localSheetId="3">#REF!</definedName>
    <definedName name="Swvu.WAT." localSheetId="7">#REF!</definedName>
    <definedName name="Swvu.WAT.">#REF!</definedName>
    <definedName name="sx" localSheetId="3">#REF!</definedName>
    <definedName name="sx" localSheetId="7">#REF!</definedName>
    <definedName name="sx">#REF!</definedName>
    <definedName name="sxdfrtxdft" localSheetId="3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sxdfrtxdft" localSheetId="1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sxdfrtxdft" localSheetId="7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sxdfrtxdft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t" localSheetId="3">#REF!</definedName>
    <definedName name="t" localSheetId="7">#REF!</definedName>
    <definedName name="t">#REF!</definedName>
    <definedName name="temp" localSheetId="3">{"Financials",#N/A,FALSE,"Financials";"AVP",#N/A,FALSE,"AVP";"DCF",#N/A,FALSE,"DCF";"CSC",#N/A,FALSE,"CSC";"Deal_Comp",#N/A,FALSE,"DealComp"}</definedName>
    <definedName name="temp" localSheetId="11">{"Print CRXLAND Assumptions",#N/A,FALSE,"CRXLAND Openings";"Print CRXLAND Openings",#N/A,FALSE,"CRXLAND Openings"}</definedName>
    <definedName name="temp" localSheetId="7">{"Financials",#N/A,FALSE,"Financials";"AVP",#N/A,FALSE,"AVP";"DCF",#N/A,FALSE,"DCF";"CSC",#N/A,FALSE,"CSC";"Deal_Comp",#N/A,FALSE,"DealComp"}</definedName>
    <definedName name="temp">{"Print CRXLAND Assumptions",#N/A,FALSE,"CRXLAND Openings";"Print CRXLAND Openings",#N/A,FALSE,"CRXLAND Openings"}</definedName>
    <definedName name="temp2" localSheetId="3">{"Print CRXLAND Assumptions",#N/A,FALSE,"CRXLAND Openings";"Print CRXLAND Openings",#N/A,FALSE,"CRXLAND Openings"}</definedName>
    <definedName name="temp2" localSheetId="11">{"Print CRXLAND Assumptions",#N/A,FALSE,"CRXLAND Openings";"Print CRXLAND Openings",#N/A,FALSE,"CRXLAND Openings"}</definedName>
    <definedName name="temp2" localSheetId="7">{"Print CRXLAND Assumptions",#N/A,FALSE,"CRXLAND Openings";"Print CRXLAND Openings",#N/A,FALSE,"CRXLAND Openings"}</definedName>
    <definedName name="temp2">{"Print CRXLAND Assumptions",#N/A,FALSE,"CRXLAND Openings";"Print CRXLAND Openings",#N/A,FALSE,"CRXLAND Openings"}</definedName>
    <definedName name="tempor" localSheetId="3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mpor" localSheetId="1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mpor" localSheetId="7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mpor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st" localSheetId="3">{#N/A,#N/A,FALSE,"HISTORICAL REV &amp; EXP"}</definedName>
    <definedName name="Test" localSheetId="11">{"INCOME",#N/A,FALSE,"ProNet";"VALUE",#N/A,FALSE,"ProNet"}</definedName>
    <definedName name="test" localSheetId="7">{#N/A,#N/A,FALSE,"HISTORICAL REV &amp; EXP"}</definedName>
    <definedName name="Test">{"INCOME",#N/A,FALSE,"ProNet";"VALUE",#N/A,FALSE,"ProNet"}</definedName>
    <definedName name="test1">[32]OfficeStock!#REF!</definedName>
    <definedName name="Test2" localSheetId="3">{"INCOME",#N/A,FALSE,"ProNet";"VALUE",#N/A,FALSE,"ProNet"}</definedName>
    <definedName name="Test2" localSheetId="11">{"INCOME",#N/A,FALSE,"ProNet";"VALUE",#N/A,FALSE,"ProNet"}</definedName>
    <definedName name="Test2" localSheetId="7">{"INCOME",#N/A,FALSE,"ProNet";"VALUE",#N/A,FALSE,"ProNet"}</definedName>
    <definedName name="Test2">{"INCOME",#N/A,FALSE,"ProNet";"VALUE",#N/A,FALSE,"ProNet"}</definedName>
    <definedName name="test3" localSheetId="3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localSheetId="11">{"INCOME",#N/A,FALSE,"ProNet";"VALUE",#N/A,FALSE,"ProNet"}</definedName>
    <definedName name="test3" localSheetId="7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>{"INCOME",#N/A,FALSE,"ProNet";"VALUE",#N/A,FALSE,"ProNet"}</definedName>
    <definedName name="test4" localSheetId="3">{"CHART",#N/A,FALSE,"Arch Communications"}</definedName>
    <definedName name="test4" localSheetId="11">{"CHART",#N/A,FALSE,"Arch Communications"}</definedName>
    <definedName name="test4" localSheetId="7">{"CHART",#N/A,FALSE,"Arch Communications"}</definedName>
    <definedName name="test4">{"CHART",#N/A,FALSE,"Arch Communications"}</definedName>
    <definedName name="testnig" localSheetId="7">{#N/A,#N/A,FALSE,"OVERVIEW"}</definedName>
    <definedName name="testnig">{#N/A,#N/A,FALSE,"OVERVIEW"}</definedName>
    <definedName name="TextRefCopyRangeCount">15</definedName>
    <definedName name="TotalProjectOHLot" localSheetId="3">[33]CostBreakdownSummary!$F$25</definedName>
    <definedName name="TotalProjectOHLot">[33]CostBreakdownSummary!$F$25</definedName>
    <definedName name="TotalSalesPrice" localSheetId="3">[33]CostBreakdownSummary!$F$9</definedName>
    <definedName name="TotalSalesPrice">[33]CostBreakdownSummary!$F$9</definedName>
    <definedName name="trhrwty" localSheetId="3">#REF!</definedName>
    <definedName name="trhrwty" localSheetId="7">#REF!</definedName>
    <definedName name="trhrwty">#REF!</definedName>
    <definedName name="trial" localSheetId="3">{"Outflow 1",#N/A,FALSE,"Outflows-Inflows";"Outflow 2",#N/A,FALSE,"Outflows-Inflows";"Inflow 1",#N/A,FALSE,"Outflows-Inflows";"Inflow 2",#N/A,FALSE,"Outflows-Inflows"}</definedName>
    <definedName name="trial" localSheetId="11">{"Outflow 1",#N/A,FALSE,"Outflows-Inflows";"Outflow 2",#N/A,FALSE,"Outflows-Inflows";"Inflow 1",#N/A,FALSE,"Outflows-Inflows";"Inflow 2",#N/A,FALSE,"Outflows-Inflows"}</definedName>
    <definedName name="trial" localSheetId="7">{"Outflow 1",#N/A,FALSE,"Outflows-Inflows";"Outflow 2",#N/A,FALSE,"Outflows-Inflows";"Inflow 1",#N/A,FALSE,"Outflows-Inflows";"Inflow 2",#N/A,FALSE,"Outflows-Inflows"}</definedName>
    <definedName name="trial">{"Outflow 1",#N/A,FALSE,"Outflows-Inflows";"Outflow 2",#N/A,FALSE,"Outflows-Inflows";"Inflow 1",#N/A,FALSE,"Outflows-Inflows";"Inflow 2",#N/A,FALSE,"Outflows-Inflows"}</definedName>
    <definedName name="trtyr" localSheetId="3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localSheetId="1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localSheetId="7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tt" localSheetId="3">#REF!</definedName>
    <definedName name="ttt" localSheetId="7">#REF!</definedName>
    <definedName name="ttt">#REF!</definedName>
    <definedName name="tttt" localSheetId="3">{"data",#N/A,FALSE,"INPUT"}</definedName>
    <definedName name="tttt" localSheetId="11">{"data",#N/A,FALSE,"INPUT"}</definedName>
    <definedName name="tttt" localSheetId="7">{"data",#N/A,FALSE,"INPUT"}</definedName>
    <definedName name="tttt">{"data",#N/A,FALSE,"INPUT"}</definedName>
    <definedName name="ttttt" localSheetId="3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1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7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3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1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7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3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1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7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3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1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7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wn" localSheetId="3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twn" localSheetId="1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twn" localSheetId="7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twn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tyler" localSheetId="3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" localSheetId="1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" localSheetId="7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localSheetId="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ler1" localSheetId="1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ler1" localSheetId="7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ler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rt" localSheetId="3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tyrt" localSheetId="1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tyrt" localSheetId="7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tyrt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u" localSheetId="3">{"CSheet",#N/A,FALSE,"C";"SmCap",#N/A,FALSE,"VAL1";"GulfCoast",#N/A,FALSE,"VAL1";"nav",#N/A,FALSE,"NAV";"Summary",#N/A,FALSE,"NAV"}</definedName>
    <definedName name="u" localSheetId="11">{"CSheet",#N/A,FALSE,"C";"SmCap",#N/A,FALSE,"VAL1";"GulfCoast",#N/A,FALSE,"VAL1";"nav",#N/A,FALSE,"NAV";"Summary",#N/A,FALSE,"NAV"}</definedName>
    <definedName name="u" localSheetId="7">{"CSheet",#N/A,FALSE,"C";"SmCap",#N/A,FALSE,"VAL1";"GulfCoast",#N/A,FALSE,"VAL1";"nav",#N/A,FALSE,"NAV";"Summary",#N/A,FALSE,"NAV"}</definedName>
    <definedName name="u">{"CSheet",#N/A,FALSE,"C";"SmCap",#N/A,FALSE,"VAL1";"GulfCoast",#N/A,FALSE,"VAL1";"nav",#N/A,FALSE,"NAV";"Summary",#N/A,FALSE,"NAV"}</definedName>
    <definedName name="uen" localSheetId="3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uen" localSheetId="1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uen" localSheetId="7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uen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ui" localSheetId="3">{"Total",#N/A,FALSE,"Total Proved";"PDP",#N/A,FALSE,"Total Proved";"PNP",#N/A,FALSE,"Total Proved";"PUD",#N/A,FALSE,"Total Proved"}</definedName>
    <definedName name="ui" localSheetId="11">{"Total",#N/A,FALSE,"Total Proved";"PDP",#N/A,FALSE,"Total Proved";"PNP",#N/A,FALSE,"Total Proved";"PUD",#N/A,FALSE,"Total Proved"}</definedName>
    <definedName name="ui" localSheetId="7">{"Total",#N/A,FALSE,"Total Proved";"PDP",#N/A,FALSE,"Total Proved";"PNP",#N/A,FALSE,"Total Proved";"PUD",#N/A,FALSE,"Total Proved"}</definedName>
    <definedName name="ui">{"Total",#N/A,FALSE,"Total Proved";"PDP",#N/A,FALSE,"Total Proved";"PNP",#N/A,FALSE,"Total Proved";"PUD",#N/A,FALSE,"Total Proved"}</definedName>
    <definedName name="uioiuo" localSheetId="3">{#N/A,#N/A,FALSE,"Highridge Return Analysis";#N/A,#N/A,FALSE,"Sale @ end of year 3 (4yr Plan)";#N/A,#N/A,FALSE,"Highridge Assumption Page"}</definedName>
    <definedName name="uioiuo" localSheetId="11">{#N/A,#N/A,FALSE,"Highridge Return Analysis";#N/A,#N/A,FALSE,"Sale @ end of year 3 (4yr Plan)";#N/A,#N/A,FALSE,"Highridge Assumption Page"}</definedName>
    <definedName name="uioiuo" localSheetId="7">{#N/A,#N/A,FALSE,"Highridge Return Analysis";#N/A,#N/A,FALSE,"Sale @ end of year 3 (4yr Plan)";#N/A,#N/A,FALSE,"Highridge Assumption Page"}</definedName>
    <definedName name="uioiuo">{#N/A,#N/A,FALSE,"Highridge Return Analysis";#N/A,#N/A,FALSE,"Sale @ end of year 3 (4yr Plan)";#N/A,#N/A,FALSE,"Highridge Assumption Page"}</definedName>
    <definedName name="uiyui" localSheetId="3">{"sheet a",#N/A,FALSE,"A";"2 9 casflow",#N/A,FALSE,"B"}</definedName>
    <definedName name="uiyui" localSheetId="11">{"sheet a",#N/A,FALSE,"A";"2 9 casflow",#N/A,FALSE,"B"}</definedName>
    <definedName name="uiyui" localSheetId="7">{"sheet a",#N/A,FALSE,"A";"2 9 casflow",#N/A,FALSE,"B"}</definedName>
    <definedName name="uiyui">{"sheet a",#N/A,FALSE,"A";"2 9 casflow",#N/A,FALSE,"B"}</definedName>
    <definedName name="units">[29]Summary!$D$12</definedName>
    <definedName name="uu" localSheetId="3">#REF!</definedName>
    <definedName name="uu" localSheetId="7">#REF!</definedName>
    <definedName name="uu">#REF!</definedName>
    <definedName name="uyfkf" localSheetId="3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localSheetId="1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localSheetId="7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localSheetId="1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localSheetId="7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_Key1" localSheetId="3">'[23]V Inc &amp; Exp'!#REF!</definedName>
    <definedName name="v_Key1" localSheetId="7">'[23]V Inc &amp; Exp'!#REF!</definedName>
    <definedName name="v_Key1">'[23]V Inc &amp; Exp'!#REF!</definedName>
    <definedName name="v_Key2" localSheetId="3">'[23]V Inc &amp; Exp'!#REF!</definedName>
    <definedName name="v_Key2" localSheetId="7">'[23]V Inc &amp; Exp'!#REF!</definedName>
    <definedName name="v_Key2">'[23]V Inc &amp; Exp'!#REF!</definedName>
    <definedName name="Value">#REF!</definedName>
    <definedName name="value1" localSheetId="3">{#N/A,#N/A,FALSE,"Cashflow Analysis";#N/A,#N/A,FALSE,"Sensitivity Analysis";#N/A,#N/A,FALSE,"PV";#N/A,#N/A,FALSE,"Pro Forma"}</definedName>
    <definedName name="value1" localSheetId="11">{#N/A,#N/A,FALSE,"Cashflow Analysis";#N/A,#N/A,FALSE,"Sensitivity Analysis";#N/A,#N/A,FALSE,"PV";#N/A,#N/A,FALSE,"Pro Forma"}</definedName>
    <definedName name="value1" localSheetId="7">{#N/A,#N/A,FALSE,"Cashflow Analysis";#N/A,#N/A,FALSE,"Sensitivity Analysis";#N/A,#N/A,FALSE,"PV";#N/A,#N/A,FALSE,"Pro Forma"}</definedName>
    <definedName name="value1">{#N/A,#N/A,FALSE,"Cashflow Analysis";#N/A,#N/A,FALSE,"Sensitivity Analysis";#N/A,#N/A,FALSE,"PV";#N/A,#N/A,FALSE,"Pro Forma"}</definedName>
    <definedName name="Values_Entered" localSheetId="9">IF([0]!Loan_Amount*[0]!Interest_Rate*[0]!LOAN_YEARS*[0]!LOAN_START&gt;0,1,0)</definedName>
    <definedName name="Values_Entered">IF([0]!Loan_Amount*[0]!Interest_Rate*[0]!LOAN_YEARS*[0]!LOAN_START&gt;0,1,0)</definedName>
    <definedName name="var96_96" localSheetId="3">{#N/A,#N/A,FALSE,"B_Spread"}</definedName>
    <definedName name="var96_96" localSheetId="11">{#N/A,#N/A,FALSE,"B_Spread"}</definedName>
    <definedName name="var96_96" localSheetId="7">{#N/A,#N/A,FALSE,"B_Spread"}</definedName>
    <definedName name="var96_96">{#N/A,#N/A,FALSE,"B_Spread"}</definedName>
    <definedName name="vc">#REF!</definedName>
    <definedName name="vghjkvgh" localSheetId="3">{#N/A,#N/A,FALSE,"Expense Detail ";#N/A,#N/A,FALSE,"Worksheet";#N/A,#N/A,FALSE,"Audit";#N/A,#N/A,FALSE,"Exclusions";#N/A,#N/A,FALSE,"Variance";#N/A,#N/A,FALSE,"Reconciliation"}</definedName>
    <definedName name="vghjkvgh" localSheetId="11">{#N/A,#N/A,FALSE,"Expense Detail ";#N/A,#N/A,FALSE,"Worksheet";#N/A,#N/A,FALSE,"Audit";#N/A,#N/A,FALSE,"Exclusions";#N/A,#N/A,FALSE,"Variance";#N/A,#N/A,FALSE,"Reconciliation"}</definedName>
    <definedName name="vghjkvgh" localSheetId="7">{#N/A,#N/A,FALSE,"Expense Detail ";#N/A,#N/A,FALSE,"Worksheet";#N/A,#N/A,FALSE,"Audit";#N/A,#N/A,FALSE,"Exclusions";#N/A,#N/A,FALSE,"Variance";#N/A,#N/A,FALSE,"Reconciliation"}</definedName>
    <definedName name="vghjkvgh">{#N/A,#N/A,FALSE,"Expense Detail ";#N/A,#N/A,FALSE,"Worksheet";#N/A,#N/A,FALSE,"Audit";#N/A,#N/A,FALSE,"Exclusions";#N/A,#N/A,FALSE,"Variance";#N/A,#N/A,FALSE,"Reconciliation"}</definedName>
    <definedName name="vghvgh" localSheetId="3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vghvgh" localSheetId="1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vghvgh" localSheetId="7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vghvgh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vhjh" localSheetId="3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vhjh" localSheetId="1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vhjh" localSheetId="7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vhjh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VIGRIN.Operations._.Review" localSheetId="3">{#N/A,#N/A,FALSE,"Proforma Five Yr";#N/A,#N/A,FALSE,"Occ and Rate";#N/A,#N/A,FALSE,"PF Input";#N/A,#N/A,FALSE,"Hotcomps"}</definedName>
    <definedName name="VIGRIN.Operations._.Review" localSheetId="11">{#N/A,#N/A,FALSE,"Proforma Five Yr";#N/A,#N/A,FALSE,"Occ and Rate";#N/A,#N/A,FALSE,"PF Input";#N/A,#N/A,FALSE,"Hotcomps"}</definedName>
    <definedName name="VIGRIN.Operations._.Review" localSheetId="7">{#N/A,#N/A,FALSE,"Proforma Five Yr";#N/A,#N/A,FALSE,"Occ and Rate";#N/A,#N/A,FALSE,"PF Input";#N/A,#N/A,FALSE,"Hotcomps"}</definedName>
    <definedName name="VIGRIN.Operations._.Review">{#N/A,#N/A,FALSE,"Proforma Five Yr";#N/A,#N/A,FALSE,"Occ and Rate";#N/A,#N/A,FALSE,"PF Input";#N/A,#N/A,FALSE,"Hotcomps"}</definedName>
    <definedName name="VIRG.Complete._.Review" localSheetId="3">{#N/A,#N/A,FALSE,"Occ and Rate";#N/A,#N/A,FALSE,"PF Input";#N/A,#N/A,FALSE,"Capital Input";#N/A,#N/A,FALSE,"Proforma Five Yr";#N/A,#N/A,FALSE,"Calculations";#N/A,#N/A,FALSE,"Transaction Summary-DTW"}</definedName>
    <definedName name="VIRG.Complete._.Review" localSheetId="11">{#N/A,#N/A,FALSE,"Occ and Rate";#N/A,#N/A,FALSE,"PF Input";#N/A,#N/A,FALSE,"Capital Input";#N/A,#N/A,FALSE,"Proforma Five Yr";#N/A,#N/A,FALSE,"Calculations";#N/A,#N/A,FALSE,"Transaction Summary-DTW"}</definedName>
    <definedName name="VIRG.Complete._.Review" localSheetId="7">{#N/A,#N/A,FALSE,"Occ and Rate";#N/A,#N/A,FALSE,"PF Input";#N/A,#N/A,FALSE,"Capital Input";#N/A,#N/A,FALSE,"Proforma Five Yr";#N/A,#N/A,FALSE,"Calculations";#N/A,#N/A,FALSE,"Transaction Summary-DTW"}</definedName>
    <definedName name="VIRG.Complete._.Review">{#N/A,#N/A,FALSE,"Occ and Rate";#N/A,#N/A,FALSE,"PF Input";#N/A,#N/A,FALSE,"Capital Input";#N/A,#N/A,FALSE,"Proforma Five Yr";#N/A,#N/A,FALSE,"Calculations";#N/A,#N/A,FALSE,"Transaction Summary-DTW"}</definedName>
    <definedName name="VIRGIN.Investment._.Review" localSheetId="3">{#N/A,#N/A,FALSE,"Proforma Five Yr";#N/A,#N/A,FALSE,"Capital Input";#N/A,#N/A,FALSE,"Calculations";#N/A,#N/A,FALSE,"Transaction Summary-DTW"}</definedName>
    <definedName name="VIRGIN.Investment._.Review" localSheetId="11">{#N/A,#N/A,FALSE,"Proforma Five Yr";#N/A,#N/A,FALSE,"Capital Input";#N/A,#N/A,FALSE,"Calculations";#N/A,#N/A,FALSE,"Transaction Summary-DTW"}</definedName>
    <definedName name="VIRGIN.Investment._.Review" localSheetId="7">{#N/A,#N/A,FALSE,"Proforma Five Yr";#N/A,#N/A,FALSE,"Capital Input";#N/A,#N/A,FALSE,"Calculations";#N/A,#N/A,FALSE,"Transaction Summary-DTW"}</definedName>
    <definedName name="VIRGIN.Investment._.Review">{#N/A,#N/A,FALSE,"Proforma Five Yr";#N/A,#N/A,FALSE,"Capital Input";#N/A,#N/A,FALSE,"Calculations";#N/A,#N/A,FALSE,"Transaction Summary-DTW"}</definedName>
    <definedName name="VIRGIN.Phase._.I." localSheetId="3">{#N/A,#N/A,FALSE,"Transaction Summary-DTW";#N/A,#N/A,FALSE,"Proforma Five Yr";#N/A,#N/A,FALSE,"Occ and Rate"}</definedName>
    <definedName name="VIRGIN.Phase._.I." localSheetId="11">{#N/A,#N/A,FALSE,"Transaction Summary-DTW";#N/A,#N/A,FALSE,"Proforma Five Yr";#N/A,#N/A,FALSE,"Occ and Rate"}</definedName>
    <definedName name="VIRGIN.Phase._.I." localSheetId="7">{#N/A,#N/A,FALSE,"Transaction Summary-DTW";#N/A,#N/A,FALSE,"Proforma Five Yr";#N/A,#N/A,FALSE,"Occ and Rate"}</definedName>
    <definedName name="VIRGIN.Phase._.I.">{#N/A,#N/A,FALSE,"Transaction Summary-DTW";#N/A,#N/A,FALSE,"Proforma Five Yr";#N/A,#N/A,FALSE,"Occ and Rate"}</definedName>
    <definedName name="VIRGIN.Proforma._.Review." localSheetId="3">{#N/A,#N/A,FALSE,"Occ and Rate";#N/A,#N/A,FALSE,"PF Input";#N/A,#N/A,FALSE,"Proforma Five Yr";#N/A,#N/A,FALSE,"Hotcomps"}</definedName>
    <definedName name="VIRGIN.Proforma._.Review." localSheetId="11">{#N/A,#N/A,FALSE,"Occ and Rate";#N/A,#N/A,FALSE,"PF Input";#N/A,#N/A,FALSE,"Proforma Five Yr";#N/A,#N/A,FALSE,"Hotcomps"}</definedName>
    <definedName name="VIRGIN.Proforma._.Review." localSheetId="7">{#N/A,#N/A,FALSE,"Occ and Rate";#N/A,#N/A,FALSE,"PF Input";#N/A,#N/A,FALSE,"Proforma Five Yr";#N/A,#N/A,FALSE,"Hotcomps"}</definedName>
    <definedName name="VIRGIN.Proforma._.Review.">{#N/A,#N/A,FALSE,"Occ and Rate";#N/A,#N/A,FALSE,"PF Input";#N/A,#N/A,FALSE,"Proforma Five Yr";#N/A,#N/A,FALSE,"Hotcomps"}</definedName>
    <definedName name="vj" localSheetId="3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j" localSheetId="1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j" localSheetId="7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j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v" localSheetId="3">#REF!</definedName>
    <definedName name="vv" localSheetId="7">#REF!</definedName>
    <definedName name="vv">#REF!</definedName>
    <definedName name="vvv" localSheetId="3">{"1998",#N/A,FALSE,"1998"}</definedName>
    <definedName name="vvv" localSheetId="11">{"1998",#N/A,FALSE,"1998"}</definedName>
    <definedName name="vvv" localSheetId="7">{"1998",#N/A,FALSE,"1998"}</definedName>
    <definedName name="vvv">{"1998",#N/A,FALSE,"1998"}</definedName>
    <definedName name="vz" localSheetId="3">{"mgmt forecast",#N/A,FALSE,"Mgmt Forecast";"dcf table",#N/A,FALSE,"Mgmt Forecast";"sensitivity",#N/A,FALSE,"Mgmt Forecast";"table inputs",#N/A,FALSE,"Mgmt Forecast";"calculations",#N/A,FALSE,"Mgmt Forecast"}</definedName>
    <definedName name="vz" localSheetId="11">{"mgmt forecast",#N/A,FALSE,"Mgmt Forecast";"dcf table",#N/A,FALSE,"Mgmt Forecast";"sensitivity",#N/A,FALSE,"Mgmt Forecast";"table inputs",#N/A,FALSE,"Mgmt Forecast";"calculations",#N/A,FALSE,"Mgmt Forecast"}</definedName>
    <definedName name="vz" localSheetId="7">{"mgmt forecast",#N/A,FALSE,"Mgmt Forecast";"dcf table",#N/A,FALSE,"Mgmt Forecast";"sensitivity",#N/A,FALSE,"Mgmt Forecast";"table inputs",#N/A,FALSE,"Mgmt Forecast";"calculations",#N/A,FALSE,"Mgmt Forecast"}</definedName>
    <definedName name="vz">{"mgmt forecast",#N/A,FALSE,"Mgmt Forecast";"dcf table",#N/A,FALSE,"Mgmt Forecast";"sensitivity",#N/A,FALSE,"Mgmt Forecast";"table inputs",#N/A,FALSE,"Mgmt Forecast";"calculations",#N/A,FALSE,"Mgmt Forecast"}</definedName>
    <definedName name="vzx" localSheetId="3">{"mgmt forecast",#N/A,FALSE,"Mgmt Forecast";"dcf table",#N/A,FALSE,"Mgmt Forecast";"sensitivity",#N/A,FALSE,"Mgmt Forecast";"table inputs",#N/A,FALSE,"Mgmt Forecast";"calculations",#N/A,FALSE,"Mgmt Forecast"}</definedName>
    <definedName name="vzx" localSheetId="11">{"mgmt forecast",#N/A,FALSE,"Mgmt Forecast";"dcf table",#N/A,FALSE,"Mgmt Forecast";"sensitivity",#N/A,FALSE,"Mgmt Forecast";"table inputs",#N/A,FALSE,"Mgmt Forecast";"calculations",#N/A,FALSE,"Mgmt Forecast"}</definedName>
    <definedName name="vzx" localSheetId="7">{"mgmt forecast",#N/A,FALSE,"Mgmt Forecast";"dcf table",#N/A,FALSE,"Mgmt Forecast";"sensitivity",#N/A,FALSE,"Mgmt Forecast";"table inputs",#N/A,FALSE,"Mgmt Forecast";"calculations",#N/A,FALSE,"Mgmt Forecast"}</definedName>
    <definedName name="vzx">{"mgmt forecast",#N/A,FALSE,"Mgmt Forecast";"dcf table",#N/A,FALSE,"Mgmt Forecast";"sensitivity",#N/A,FALSE,"Mgmt Forecast";"table inputs",#N/A,FALSE,"Mgmt Forecast";"calculations",#N/A,FALSE,"Mgmt Forecast"}</definedName>
    <definedName name="w" localSheetId="3">#REF!</definedName>
    <definedName name="w">#REF!</definedName>
    <definedName name="wafe" localSheetId="3">{"summary1",#N/A,TRUE,"Comps";"summary2",#N/A,TRUE,"Comps";"summary3",#N/A,TRUE,"Comps"}</definedName>
    <definedName name="wafe" localSheetId="11">{"summary1",#N/A,TRUE,"Comps";"summary2",#N/A,TRUE,"Comps";"summary3",#N/A,TRUE,"Comps"}</definedName>
    <definedName name="wafe" localSheetId="7">{"summary1",#N/A,TRUE,"Comps";"summary2",#N/A,TRUE,"Comps";"summary3",#N/A,TRUE,"Comps"}</definedName>
    <definedName name="wafe">{"summary1",#N/A,TRUE,"Comps";"summary2",#N/A,TRUE,"Comps";"summary3",#N/A,TRUE,"Comps"}</definedName>
    <definedName name="Ward2273" localSheetId="3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ard2273" localSheetId="1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ard2273" localSheetId="7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ard2273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e">#REF!</definedName>
    <definedName name="WEA" localSheetId="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localSheetId="1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localSheetId="7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1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7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gj56" localSheetId="3">{"scen1",#N/A,FALSE,"Scenarios";"scen2",#N/A,FALSE,"Scenarios"}</definedName>
    <definedName name="wegj56" localSheetId="11">{"scen1",#N/A,FALSE,"Scenarios";"scen2",#N/A,FALSE,"Scenarios"}</definedName>
    <definedName name="wegj56" localSheetId="7">{"scen1",#N/A,FALSE,"Scenarios";"scen2",#N/A,FALSE,"Scenarios"}</definedName>
    <definedName name="wegj56">{"scen1",#N/A,FALSE,"Scenarios";"scen2",#N/A,FALSE,"Scenarios"}</definedName>
    <definedName name="wen" localSheetId="3">{"Assumptions",#N/A,FALSE,"input page"}</definedName>
    <definedName name="wen" localSheetId="11">{"Assumptions",#N/A,FALSE,"input page"}</definedName>
    <definedName name="wen" localSheetId="7">{"Assumptions",#N/A,FALSE,"input page"}</definedName>
    <definedName name="wen">{"Assumptions",#N/A,FALSE,"input page"}</definedName>
    <definedName name="WEQQE" localSheetId="3">{"summary1",#N/A,TRUE,"Comps";"summary2",#N/A,TRUE,"Comps";"summary3",#N/A,TRUE,"Comps"}</definedName>
    <definedName name="WEQQE" localSheetId="11">{"summary1",#N/A,TRUE,"Comps";"summary2",#N/A,TRUE,"Comps";"summary3",#N/A,TRUE,"Comps"}</definedName>
    <definedName name="WEQQE" localSheetId="7">{"summary1",#N/A,TRUE,"Comps";"summary2",#N/A,TRUE,"Comps";"summary3",#N/A,TRUE,"Comps"}</definedName>
    <definedName name="WEQQE">{"summary1",#N/A,TRUE,"Comps";"summary2",#N/A,TRUE,"Comps";"summary3",#N/A,TRUE,"Comps"}</definedName>
    <definedName name="wer" localSheetId="3">{"Total",#N/A,FALSE,"Six Fields";"PDP",#N/A,FALSE,"Six Fields";"PNP",#N/A,FALSE,"Six Fields";"PUD",#N/A,FALSE,"Six Fields";"Prob",#N/A,FALSE,"Six Fields"}</definedName>
    <definedName name="wer" localSheetId="11">{"Total",#N/A,FALSE,"Six Fields";"PDP",#N/A,FALSE,"Six Fields";"PNP",#N/A,FALSE,"Six Fields";"PUD",#N/A,FALSE,"Six Fields";"Prob",#N/A,FALSE,"Six Fields"}</definedName>
    <definedName name="wer" localSheetId="7">{"Total",#N/A,FALSE,"Six Fields";"PDP",#N/A,FALSE,"Six Fields";"PNP",#N/A,FALSE,"Six Fields";"PUD",#N/A,FALSE,"Six Fields";"Prob",#N/A,FALSE,"Six Fields"}</definedName>
    <definedName name="wer">{"Total",#N/A,FALSE,"Six Fields";"PDP",#N/A,FALSE,"Six Fields";"PNP",#N/A,FALSE,"Six Fields";"PUD",#N/A,FALSE,"Six Fields";"Prob",#N/A,FALSE,"Six Fields"}</definedName>
    <definedName name="wertewrt" localSheetId="3">#REF!</definedName>
    <definedName name="wertewrt" localSheetId="7">#REF!</definedName>
    <definedName name="wertewrt">#REF!</definedName>
    <definedName name="wertwert" localSheetId="3">{0,0,0,0;0,0,0,0;0,0,0,0;0,0,0,0;0,0,0,0}</definedName>
    <definedName name="wertwert" localSheetId="11">{0,0,0,0;0,0,0,0;0,0,0,0;0,0,0,0;0,0,0,0}</definedName>
    <definedName name="wertwert" localSheetId="7">{0,0,0,0;0,0,0,0;0,0,0,0;0,0,0,0;0,0,0,0}</definedName>
    <definedName name="wertwert">{0,0,0,0;0,0,0,0;0,0,0,0;0,0,0,0;0,0,0,0}</definedName>
    <definedName name="werw" localSheetId="3">{#N/A,#N/A,TRUE,"COVER";#N/A,#N/A,TRUE,"PROFORMA";#N/A,#N/A,TRUE,"Construction CF";#N/A,#N/A,TRUE,"CASHFLOW"}</definedName>
    <definedName name="werw" localSheetId="11">{#N/A,#N/A,TRUE,"COVER";#N/A,#N/A,TRUE,"PROFORMA";#N/A,#N/A,TRUE,"Construction CF";#N/A,#N/A,TRUE,"CASHFLOW"}</definedName>
    <definedName name="werw" localSheetId="7">{#N/A,#N/A,TRUE,"COVER";#N/A,#N/A,TRUE,"PROFORMA";#N/A,#N/A,TRUE,"Construction CF";#N/A,#N/A,TRUE,"CASHFLOW"}</definedName>
    <definedName name="werw">{#N/A,#N/A,TRUE,"COVER";#N/A,#N/A,TRUE,"PROFORMA";#N/A,#N/A,TRUE,"Construction CF";#N/A,#N/A,TRUE,"CASHFLOW"}</definedName>
    <definedName name="werwer">#REF!</definedName>
    <definedName name="werwerw">#REF!</definedName>
    <definedName name="West" localSheetId="3">#REF!</definedName>
    <definedName name="West" localSheetId="7">#REF!</definedName>
    <definedName name="West">#REF!</definedName>
    <definedName name="wet" localSheetId="3">{"CSheet",#N/A,FALSE,"C";"SmCap",#N/A,FALSE,"VAL1";"GulfCoast",#N/A,FALSE,"VAL1";"nav",#N/A,FALSE,"NAV";"Summary",#N/A,FALSE,"NAV"}</definedName>
    <definedName name="wet" localSheetId="11">{"CSheet",#N/A,FALSE,"C";"SmCap",#N/A,FALSE,"VAL1";"GulfCoast",#N/A,FALSE,"VAL1";"nav",#N/A,FALSE,"NAV";"Summary",#N/A,FALSE,"NAV"}</definedName>
    <definedName name="wet" localSheetId="7">{"CSheet",#N/A,FALSE,"C";"SmCap",#N/A,FALSE,"VAL1";"GulfCoast",#N/A,FALSE,"VAL1";"nav",#N/A,FALSE,"NAV";"Summary",#N/A,FALSE,"NAV"}</definedName>
    <definedName name="wet">{"CSheet",#N/A,FALSE,"C";"SmCap",#N/A,FALSE,"VAL1";"GulfCoast",#N/A,FALSE,"VAL1";"nav",#N/A,FALSE,"NAV";"Summary",#N/A,FALSE,"NAV"}</definedName>
    <definedName name="wetadf" localSheetId="3">{"Assump",#N/A,TRUE,"Proforma";"first",#N/A,TRUE,"Proforma";"second",#N/A,TRUE,"Proforma";"lease1",#N/A,TRUE,"Proforma";"lease2",#N/A,TRUE,"Proforma"}</definedName>
    <definedName name="wetadf" localSheetId="11">{"Assump",#N/A,TRUE,"Proforma";"first",#N/A,TRUE,"Proforma";"second",#N/A,TRUE,"Proforma";"lease1",#N/A,TRUE,"Proforma";"lease2",#N/A,TRUE,"Proforma"}</definedName>
    <definedName name="wetadf" localSheetId="7">{"Assump",#N/A,TRUE,"Proforma";"first",#N/A,TRUE,"Proforma";"second",#N/A,TRUE,"Proforma";"lease1",#N/A,TRUE,"Proforma";"lease2",#N/A,TRUE,"Proforma"}</definedName>
    <definedName name="wetadf">{"Assump",#N/A,TRUE,"Proforma";"first",#N/A,TRUE,"Proforma";"second",#N/A,TRUE,"Proforma";"lease1",#N/A,TRUE,"Proforma";"lease2",#N/A,TRUE,"Proforma"}</definedName>
    <definedName name="what" localSheetId="3">{"Page1",#N/A,FALSE,"7979";"Page2",#N/A,FALSE,"7979";"Page3",#N/A,FALSE,"7979"}</definedName>
    <definedName name="what" localSheetId="11">{"Page1",#N/A,FALSE,"7979";"Page2",#N/A,FALSE,"7979";"Page3",#N/A,FALSE,"7979"}</definedName>
    <definedName name="what" localSheetId="7">{"Page1",#N/A,FALSE,"7979";"Page2",#N/A,FALSE,"7979";"Page3",#N/A,FALSE,"7979"}</definedName>
    <definedName name="what">{"Page1",#N/A,FALSE,"7979";"Page2",#N/A,FALSE,"7979";"Page3",#N/A,FALSE,"7979"}</definedName>
    <definedName name="what_asdf2" localSheetId="7">{#N/A,#N/A,FALSE,"OperatingAssumptions"}</definedName>
    <definedName name="what_asdf2">{#N/A,#N/A,FALSE,"OperatingAssumptions"}</definedName>
    <definedName name="Whatever" localSheetId="3">#REF!</definedName>
    <definedName name="Whatever" localSheetId="7">#REF!</definedName>
    <definedName name="Whatever">#REF!</definedName>
    <definedName name="whatwhat" localSheetId="3">{"Page1",#N/A,FALSE,"7979";"Page2",#N/A,FALSE,"7979";"Page3",#N/A,FALSE,"7979"}</definedName>
    <definedName name="whatwhat" localSheetId="11">{"Page1",#N/A,FALSE,"7979";"Page2",#N/A,FALSE,"7979";"Page3",#N/A,FALSE,"7979"}</definedName>
    <definedName name="whatwhat" localSheetId="7">{"Page1",#N/A,FALSE,"7979";"Page2",#N/A,FALSE,"7979";"Page3",#N/A,FALSE,"7979"}</definedName>
    <definedName name="whatwhat">{"Page1",#N/A,FALSE,"7979";"Page2",#N/A,FALSE,"7979";"Page3",#N/A,FALSE,"7979"}</definedName>
    <definedName name="wmp" localSheetId="7">{#N/A,#N/A,FALSE,"ENGINEERING"}</definedName>
    <definedName name="wmp">{#N/A,#N/A,FALSE,"ENGINEERING"}</definedName>
    <definedName name="WQE" localSheetId="3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localSheetId="1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localSheetId="7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3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localSheetId="1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localSheetId="7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d.2._.pagers.3" localSheetId="3">{"Cover",#N/A,FALSE,"Cover";"Summary",#N/A,FALSE,"Summarpage"}</definedName>
    <definedName name="wrd.2._.pagers.3" localSheetId="11">{"Cover",#N/A,FALSE,"Cover";"Summary",#N/A,FALSE,"Summarpage"}</definedName>
    <definedName name="wrd.2._.pagers.3" localSheetId="7">{"Cover",#N/A,FALSE,"Cover";"Summary",#N/A,FALSE,"Summarpage"}</definedName>
    <definedName name="wrd.2._.pagers.3">{"Cover",#N/A,FALSE,"Cover";"Summary",#N/A,FALSE,"Summarpage"}</definedName>
    <definedName name="wrn" localSheetId="3">{#N/A,#N/A,FALSE,"ZellLurieFinSummary";#N/A,#N/A,FALSE,"FirstCapFinSummary";#N/A,#N/A,FALSE,"ZM I-III Consol FinSummary"}</definedName>
    <definedName name="wrn" localSheetId="11">{#N/A,#N/A,TRUE,"Krycí list"}</definedName>
    <definedName name="wrn" localSheetId="7">{#N/A,#N/A,FALSE,"ZellLurieFinSummary";#N/A,#N/A,FALSE,"FirstCapFinSummary";#N/A,#N/A,FALSE,"ZM I-III Consol FinSummary"}</definedName>
    <definedName name="wrn">{#N/A,#N/A,TRUE,"Krycí list"}</definedName>
    <definedName name="wrn.10._.Year._.Analysis." localSheetId="3">{"Data Input",#N/A,TRUE,"Data Input";"10-Yr Cash Flow",#N/A,TRUE,"Cash Flow";"10-Yr Value",#N/A,TRUE,"Value "}</definedName>
    <definedName name="wrn.10._.Year._.Analysis." localSheetId="11">{"Data Input",#N/A,TRUE,"Data Input";"10-Yr Cash Flow",#N/A,TRUE,"Cash Flow";"10-Yr Value",#N/A,TRUE,"Value "}</definedName>
    <definedName name="wrn.10._.Year._.Analysis." localSheetId="7">{"Data Input",#N/A,TRUE,"Data Input";"10-Yr Cash Flow",#N/A,TRUE,"Cash Flow";"10-Yr Value",#N/A,TRUE,"Value "}</definedName>
    <definedName name="wrn.10._.Year._.Analysis.">{"Data Input",#N/A,TRUE,"Data Input";"10-Yr Cash Flow",#N/A,TRUE,"Cash Flow";"10-Yr Value",#N/A,TRUE,"Value "}</definedName>
    <definedName name="wrn.12._.MONTH._.SPREAD." localSheetId="3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" localSheetId="1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" localSheetId="7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5._.Year._.Analysis." localSheetId="3">{"Data Input",#N/A,TRUE,"Data Input";"15-Yr Cash Flow",#N/A,TRUE,"Cash Flow";"15-Yr Value",#N/A,TRUE,"Value "}</definedName>
    <definedName name="wrn.15._.Year._.Analysis." localSheetId="11">{"Data Input",#N/A,TRUE,"Data Input";"15-Yr Cash Flow",#N/A,TRUE,"Cash Flow";"15-Yr Value",#N/A,TRUE,"Value "}</definedName>
    <definedName name="wrn.15._.Year._.Analysis." localSheetId="7">{"Data Input",#N/A,TRUE,"Data Input";"15-Yr Cash Flow",#N/A,TRUE,"Cash Flow";"15-Yr Value",#N/A,TRUE,"Value "}</definedName>
    <definedName name="wrn.15._.Year._.Analysis.">{"Data Input",#N/A,TRUE,"Data Input";"15-Yr Cash Flow",#N/A,TRUE,"Cash Flow";"15-Yr Value",#N/A,TRUE,"Value "}</definedName>
    <definedName name="wrn.1995._.Analysis." localSheetId="3">{#N/A,#N/A,FALSE,"1995 Rev &amp; Exp"}</definedName>
    <definedName name="wrn.1995._.Analysis." localSheetId="11">{#N/A,#N/A,FALSE,"1995 Rev &amp; Exp"}</definedName>
    <definedName name="wrn.1995._.Analysis." localSheetId="7">{#N/A,#N/A,FALSE,"1995 Rev &amp; Exp"}</definedName>
    <definedName name="wrn.1995._.Analysis.">{#N/A,#N/A,FALSE,"1995 Rev &amp; Exp"}</definedName>
    <definedName name="wrn.1997." localSheetId="3">{"CoverSheet",#N/A,TRUE,"97CoverPage";#N/A,#N/A,TRUE,"97TableOfContents";"CY 1997",#N/A,TRUE,"97CashFlowBeforeFinancing";"CY 1997",#N/A,TRUE,"97CashFlowAfterFinancing ";"CY 1997",#N/A,TRUE,"97Escrow Closings (all) ";"CY 1997",#N/A,TRUE,"97Revenue Summary";"CY 1997",#N/A,TRUE,"97 A-1 Sales";"CY 1997",#N/A,TRUE,"97 A-2 Sales";"CY 1997",#N/A,TRUE,"97 B-1 Sales";"CY 1997",#N/A,TRUE,"97 B-2 Sales";"CY 1997",#N/A,TRUE,"97 D-1 Sales";"CY 1997",#N/A,TRUE,"97 H Sales";"CY 1997",#N/A,TRUE,"97 I Sales";"CY 1997",#N/A,TRUE,"97 J Sales";"CY 1997",#N/A,TRUE,"97 K Sales";"CY 1997",#N/A,TRUE,"97 Land ";"CY 1997",#N/A,TRUE,"97 Pre-Development";"CY 1997",#N/A,TRUE,"97Construction Summary ";"CY 1997",#N/A,TRUE,"97 A-1 DevCosts";"CY 1997",#N/A,TRUE,"97 A-2 DevCosts";"CY 1997",#N/A,TRUE,"97 B-1 DevCosts";"CY 1997",#N/A,TRUE,"97 B-2 DevCosts";"CY 1997",#N/A,TRUE,"97 C DevCosts";#N/A,#N/A,TRUE,"97 D-1 DevCosts";"CY 1997",#N/A,TRUE,"97 E Dev Costs";"CY 1997",#N/A,TRUE,"97 G Dev Costs";#N/A,#N/A,TRUE,"97 H Dev Costs";#N/A,#N/A,TRUE,"97 I Dev Costs";"CY 1997",#N/A,TRUE,"97 J Dev Costs";#N/A,#N/A,TRUE,"97 K Dev Costs";"CY 1997",#N/A,TRUE,"97 Master Dev. Cost Wksht";"CY 1997",#N/A,TRUE,"97 Golf Course Captial ";"CY 1997",#N/A,TRUE,"97 Indirect &amp; Operating Costs ";"CY 1997",#N/A,TRUE,"97 Other SalesRevenue";"CY 1997",#N/A,TRUE,"97 Village Absorption";"CY 1997",#N/A,TRUE,"97 FINANCING";#N/A,#N/A,TRUE,"97 Dev Assumptions";#N/A,#N/A,TRUE,"97 A&amp;B Development Cost";#N/A,#N/A,TRUE,"97 B-2 Bonding ";#N/A,#N/A,TRUE,"97 E Supplemental Schedule";#N/A,#N/A,TRUE,"97 Factors"}</definedName>
    <definedName name="wrn.1997." localSheetId="11">{"CoverSheet",#N/A,TRUE,"97CoverPage";#N/A,#N/A,TRUE,"97TableOfContents";"CY 1997",#N/A,TRUE,"97CashFlowBeforeFinancing";"CY 1997",#N/A,TRUE,"97CashFlowAfterFinancing ";"CY 1997",#N/A,TRUE,"97Escrow Closings (all) ";"CY 1997",#N/A,TRUE,"97Revenue Summary";"CY 1997",#N/A,TRUE,"97 A-1 Sales";"CY 1997",#N/A,TRUE,"97 A-2 Sales";"CY 1997",#N/A,TRUE,"97 B-1 Sales";"CY 1997",#N/A,TRUE,"97 B-2 Sales";"CY 1997",#N/A,TRUE,"97 D-1 Sales";"CY 1997",#N/A,TRUE,"97 H Sales";"CY 1997",#N/A,TRUE,"97 I Sales";"CY 1997",#N/A,TRUE,"97 J Sales";"CY 1997",#N/A,TRUE,"97 K Sales";"CY 1997",#N/A,TRUE,"97 Land ";"CY 1997",#N/A,TRUE,"97 Pre-Development";"CY 1997",#N/A,TRUE,"97Construction Summary ";"CY 1997",#N/A,TRUE,"97 A-1 DevCosts";"CY 1997",#N/A,TRUE,"97 A-2 DevCosts";"CY 1997",#N/A,TRUE,"97 B-1 DevCosts";"CY 1997",#N/A,TRUE,"97 B-2 DevCosts";"CY 1997",#N/A,TRUE,"97 C DevCosts";#N/A,#N/A,TRUE,"97 D-1 DevCosts";"CY 1997",#N/A,TRUE,"97 E Dev Costs";"CY 1997",#N/A,TRUE,"97 G Dev Costs";#N/A,#N/A,TRUE,"97 H Dev Costs";#N/A,#N/A,TRUE,"97 I Dev Costs";"CY 1997",#N/A,TRUE,"97 J Dev Costs";#N/A,#N/A,TRUE,"97 K Dev Costs";"CY 1997",#N/A,TRUE,"97 Master Dev. Cost Wksht";"CY 1997",#N/A,TRUE,"97 Golf Course Captial ";"CY 1997",#N/A,TRUE,"97 Indirect &amp; Operating Costs ";"CY 1997",#N/A,TRUE,"97 Other SalesRevenue";"CY 1997",#N/A,TRUE,"97 Village Absorption";"CY 1997",#N/A,TRUE,"97 FINANCING";#N/A,#N/A,TRUE,"97 Dev Assumptions";#N/A,#N/A,TRUE,"97 A&amp;B Development Cost";#N/A,#N/A,TRUE,"97 B-2 Bonding ";#N/A,#N/A,TRUE,"97 E Supplemental Schedule";#N/A,#N/A,TRUE,"97 Factors"}</definedName>
    <definedName name="wrn.1997." localSheetId="7">{"CoverSheet",#N/A,TRUE,"97CoverPage";#N/A,#N/A,TRUE,"97TableOfContents";"CY 1997",#N/A,TRUE,"97CashFlowBeforeFinancing";"CY 1997",#N/A,TRUE,"97CashFlowAfterFinancing ";"CY 1997",#N/A,TRUE,"97Escrow Closings (all) ";"CY 1997",#N/A,TRUE,"97Revenue Summary";"CY 1997",#N/A,TRUE,"97 A-1 Sales";"CY 1997",#N/A,TRUE,"97 A-2 Sales";"CY 1997",#N/A,TRUE,"97 B-1 Sales";"CY 1997",#N/A,TRUE,"97 B-2 Sales";"CY 1997",#N/A,TRUE,"97 D-1 Sales";"CY 1997",#N/A,TRUE,"97 H Sales";"CY 1997",#N/A,TRUE,"97 I Sales";"CY 1997",#N/A,TRUE,"97 J Sales";"CY 1997",#N/A,TRUE,"97 K Sales";"CY 1997",#N/A,TRUE,"97 Land ";"CY 1997",#N/A,TRUE,"97 Pre-Development";"CY 1997",#N/A,TRUE,"97Construction Summary ";"CY 1997",#N/A,TRUE,"97 A-1 DevCosts";"CY 1997",#N/A,TRUE,"97 A-2 DevCosts";"CY 1997",#N/A,TRUE,"97 B-1 DevCosts";"CY 1997",#N/A,TRUE,"97 B-2 DevCosts";"CY 1997",#N/A,TRUE,"97 C DevCosts";#N/A,#N/A,TRUE,"97 D-1 DevCosts";"CY 1997",#N/A,TRUE,"97 E Dev Costs";"CY 1997",#N/A,TRUE,"97 G Dev Costs";#N/A,#N/A,TRUE,"97 H Dev Costs";#N/A,#N/A,TRUE,"97 I Dev Costs";"CY 1997",#N/A,TRUE,"97 J Dev Costs";#N/A,#N/A,TRUE,"97 K Dev Costs";"CY 1997",#N/A,TRUE,"97 Master Dev. Cost Wksht";"CY 1997",#N/A,TRUE,"97 Golf Course Captial ";"CY 1997",#N/A,TRUE,"97 Indirect &amp; Operating Costs ";"CY 1997",#N/A,TRUE,"97 Other SalesRevenue";"CY 1997",#N/A,TRUE,"97 Village Absorption";"CY 1997",#N/A,TRUE,"97 FINANCING";#N/A,#N/A,TRUE,"97 Dev Assumptions";#N/A,#N/A,TRUE,"97 A&amp;B Development Cost";#N/A,#N/A,TRUE,"97 B-2 Bonding ";#N/A,#N/A,TRUE,"97 E Supplemental Schedule";#N/A,#N/A,TRUE,"97 Factors"}</definedName>
    <definedName name="wrn.1997.">{"CoverSheet",#N/A,TRUE,"97CoverPage";#N/A,#N/A,TRUE,"97TableOfContents";"CY 1997",#N/A,TRUE,"97CashFlowBeforeFinancing";"CY 1997",#N/A,TRUE,"97CashFlowAfterFinancing ";"CY 1997",#N/A,TRUE,"97Escrow Closings (all) ";"CY 1997",#N/A,TRUE,"97Revenue Summary";"CY 1997",#N/A,TRUE,"97 A-1 Sales";"CY 1997",#N/A,TRUE,"97 A-2 Sales";"CY 1997",#N/A,TRUE,"97 B-1 Sales";"CY 1997",#N/A,TRUE,"97 B-2 Sales";"CY 1997",#N/A,TRUE,"97 D-1 Sales";"CY 1997",#N/A,TRUE,"97 H Sales";"CY 1997",#N/A,TRUE,"97 I Sales";"CY 1997",#N/A,TRUE,"97 J Sales";"CY 1997",#N/A,TRUE,"97 K Sales";"CY 1997",#N/A,TRUE,"97 Land ";"CY 1997",#N/A,TRUE,"97 Pre-Development";"CY 1997",#N/A,TRUE,"97Construction Summary ";"CY 1997",#N/A,TRUE,"97 A-1 DevCosts";"CY 1997",#N/A,TRUE,"97 A-2 DevCosts";"CY 1997",#N/A,TRUE,"97 B-1 DevCosts";"CY 1997",#N/A,TRUE,"97 B-2 DevCosts";"CY 1997",#N/A,TRUE,"97 C DevCosts";#N/A,#N/A,TRUE,"97 D-1 DevCosts";"CY 1997",#N/A,TRUE,"97 E Dev Costs";"CY 1997",#N/A,TRUE,"97 G Dev Costs";#N/A,#N/A,TRUE,"97 H Dev Costs";#N/A,#N/A,TRUE,"97 I Dev Costs";"CY 1997",#N/A,TRUE,"97 J Dev Costs";#N/A,#N/A,TRUE,"97 K Dev Costs";"CY 1997",#N/A,TRUE,"97 Master Dev. Cost Wksht";"CY 1997",#N/A,TRUE,"97 Golf Course Captial ";"CY 1997",#N/A,TRUE,"97 Indirect &amp; Operating Costs ";"CY 1997",#N/A,TRUE,"97 Other SalesRevenue";"CY 1997",#N/A,TRUE,"97 Village Absorption";"CY 1997",#N/A,TRUE,"97 FINANCING";#N/A,#N/A,TRUE,"97 Dev Assumptions";#N/A,#N/A,TRUE,"97 A&amp;B Development Cost";#N/A,#N/A,TRUE,"97 B-2 Bonding ";#N/A,#N/A,TRUE,"97 E Supplemental Schedule";#N/A,#N/A,TRUE,"97 Factors"}</definedName>
    <definedName name="wrn.1998." localSheetId="3">{"1998",#N/A,FALSE,"1998"}</definedName>
    <definedName name="wrn.1998." localSheetId="11">{"1998",#N/A,FALSE,"1998"}</definedName>
    <definedName name="wrn.1998." localSheetId="7">{"1998",#N/A,FALSE,"1998"}</definedName>
    <definedName name="wrn.1998.">{"1998",#N/A,FALSE,"1998"}</definedName>
    <definedName name="wrn.1998._.Budget." localSheetId="3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localSheetId="1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localSheetId="7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2" localSheetId="3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2" localSheetId="1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2" localSheetId="7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2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9." localSheetId="3">{"1999",#N/A,FALSE,"1999"}</definedName>
    <definedName name="wrn.1999." localSheetId="11">{"1999",#N/A,FALSE,"1999"}</definedName>
    <definedName name="wrn.1999." localSheetId="7">{"1999",#N/A,FALSE,"1999"}</definedName>
    <definedName name="wrn.1999.">{"1999",#N/A,FALSE,"1999"}</definedName>
    <definedName name="wrn.2" localSheetId="3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" localSheetId="1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" localSheetId="7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localSheetId="3">{"Cover",#N/A,FALSE,"Cover";"Summary",#N/A,FALSE,"Summarpage"}</definedName>
    <definedName name="wrn.2._.pagers." localSheetId="11">{"Cover",#N/A,FALSE,"Cover";"Summary",#N/A,FALSE,"Summarpage"}</definedName>
    <definedName name="wrn.2._.pagers." localSheetId="7">{"Cover",#N/A,FALSE,"Cover";"Summary",#N/A,FALSE,"Summarpage"}</definedName>
    <definedName name="wrn.2._.pagers.">{"Cover",#N/A,FALSE,"Cover";"Summary",#N/A,FALSE,"Summarpage"}</definedName>
    <definedName name="wrn.2._.pagers.2" localSheetId="3">{"Cover",#N/A,FALSE,"Cover";"Summary",#N/A,FALSE,"Summarpage"}</definedName>
    <definedName name="wrn.2._.pagers.2" localSheetId="11">{"Cover",#N/A,FALSE,"Cover";"Summary",#N/A,FALSE,"Summarpage"}</definedName>
    <definedName name="wrn.2._.pagers.2" localSheetId="7">{"Cover",#N/A,FALSE,"Cover";"Summary",#N/A,FALSE,"Summarpage"}</definedName>
    <definedName name="wrn.2._.pagers.2">{"Cover",#N/A,FALSE,"Cover";"Summary",#N/A,FALSE,"Summarpage"}</definedName>
    <definedName name="wrn.2000." localSheetId="3">{"2000",#N/A,FALSE,"2000"}</definedName>
    <definedName name="wrn.2000." localSheetId="11">{"2000",#N/A,FALSE,"2000"}</definedName>
    <definedName name="wrn.2000." localSheetId="7">{"2000",#N/A,FALSE,"2000"}</definedName>
    <definedName name="wrn.2000.">{"2000",#N/A,FALSE,"2000"}</definedName>
    <definedName name="wrn.2001." localSheetId="3">{"2001",#N/A,FALSE,"2001"}</definedName>
    <definedName name="wrn.2001." localSheetId="11">{"2001",#N/A,FALSE,"2001"}</definedName>
    <definedName name="wrn.2001." localSheetId="7">{"2001",#N/A,FALSE,"2001"}</definedName>
    <definedName name="wrn.2001.">{"2001",#N/A,FALSE,"2001"}</definedName>
    <definedName name="wrn.275PricingBook." localSheetId="3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PricingBook." localSheetId="1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PricingBook." localSheetId="7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PricingBook.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localSheetId="3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75Schedulles." localSheetId="1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75Schedulles." localSheetId="7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75Schedulles.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3._.Year._.Summary." localSheetId="3">{#N/A,#N/A,FALSE,"3-Year Summary"}</definedName>
    <definedName name="wrn.3._.Year._.Summary." localSheetId="11">{#N/A,#N/A,FALSE,"3-Year Summary"}</definedName>
    <definedName name="wrn.3._.Year._.Summary." localSheetId="7">{#N/A,#N/A,FALSE,"3-Year Summary"}</definedName>
    <definedName name="wrn.3._.Year._.Summary.">{#N/A,#N/A,FALSE,"3-Year Summary"}</definedName>
    <definedName name="wrn.310._.rec.." localSheetId="3">{"rec. of 310",#N/A,FALSE,"Resanal"}</definedName>
    <definedName name="wrn.310._.rec.." localSheetId="11">{"rec. of 310",#N/A,FALSE,"Resanal"}</definedName>
    <definedName name="wrn.310._.rec.." localSheetId="7">{"rec. of 310",#N/A,FALSE,"Resanal"}</definedName>
    <definedName name="wrn.310._.rec..">{"rec. of 310",#N/A,FALSE,"Resanal"}</definedName>
    <definedName name="wrn.399." localSheetId="3">{#N/A,#N/A,FALSE,"A";#N/A,#N/A,FALSE,"C"}</definedName>
    <definedName name="wrn.399." localSheetId="11">{#N/A,#N/A,FALSE,"A";#N/A,#N/A,FALSE,"C"}</definedName>
    <definedName name="wrn.399." localSheetId="7">{#N/A,#N/A,FALSE,"A";#N/A,#N/A,FALSE,"C"}</definedName>
    <definedName name="wrn.399.">{#N/A,#N/A,FALSE,"A";#N/A,#N/A,FALSE,"C"}</definedName>
    <definedName name="wrn.3yr.CF." localSheetId="3">{"assume",#N/A,FALSE,"K&amp;20th Month CF";"MoCF",#N/A,FALSE,"K&amp;20th Month CF";"AnCF",#N/A,FALSE,"K&amp;20th Month CF"}</definedName>
    <definedName name="wrn.3yr.CF." localSheetId="11">{"assume",#N/A,FALSE,"K&amp;20th Month CF";"MoCF",#N/A,FALSE,"K&amp;20th Month CF";"AnCF",#N/A,FALSE,"K&amp;20th Month CF"}</definedName>
    <definedName name="wrn.3yr.CF." localSheetId="7">{"assume",#N/A,FALSE,"K&amp;20th Month CF";"MoCF",#N/A,FALSE,"K&amp;20th Month CF";"AnCF",#N/A,FALSE,"K&amp;20th Month CF"}</definedName>
    <definedName name="wrn.3yr.CF.">{"assume",#N/A,FALSE,"K&amp;20th Month CF";"MoCF",#N/A,FALSE,"K&amp;20th Month CF";"AnCF",#N/A,FALSE,"K&amp;20th Month CF"}</definedName>
    <definedName name="wrn.42._.Portfolio." localSheetId="3">{#N/A,#N/A,FALSE,"Consolidate Portfolio";#N/A,#N/A,FALSE,"Ashley";#N/A,#N/A,FALSE,"Atrium";#N/A,#N/A,FALSE,"Biscayne";#N/A,#N/A,FALSE,"Boulder";#N/A,#N/A,FALSE,"Braden";#N/A,#N/A,FALSE,"Cambridge";#N/A,#N/A,FALSE,"Carnegie";#N/A,#N/A,FALSE,"Charleston";#N/A,#N/A,FALSE,"Chasewood";#N/A,#N/A,FALSE,"ClubNorthHills";#N/A,#N/A,FALSE,"Cornerstone";#N/A,#N/A,FALSE,"Courtyard";#N/A,#N/A,FALSE,"Culpeper ";#N/A,#N/A,FALSE,"DoverFarms";#N/A,#N/A,FALSE,"GreenwayChase";#N/A,#N/A,FALSE,"Island Club 1";#N/A,#N/A,FALSE,"Island Club 2";#N/A,#N/A,FALSE,"IslesGateway";#N/A,#N/A,FALSE,"Kensington";#N/A,#N/A,FALSE,"LakeFront";#N/A,#N/A,FALSE,"LakeMayport";#N/A,#N/A,FALSE,"MadisonPark";#N/A,#N/A,FALSE,"MadisonRidge";#N/A,#N/A,FALSE,"Magnolia";#N/A,#N/A,FALSE,"Oaks";#N/A,#N/A,FALSE,"Paces River 1";#N/A,#N/A,FALSE,"Paces River 2";#N/A,#N/A,FALSE,"PacesRun";#N/A,#N/A,FALSE,"Paddock ";#N/A,#N/A,FALSE,"Park";#N/A,#N/A,FALSE,"PointeWest";#N/A,#N/A,FALSE,"Royal";#N/A,#N/A,FALSE,"Summer";#N/A,#N/A,FALSE,"Sunbrook";#N/A,#N/A,FALSE,"Sundance";#N/A,#N/A,FALSE,"Sutton";#N/A,#N/A,FALSE,"TownPlace";#N/A,#N/A,FALSE,"Valle";#N/A,#N/A,FALSE,"WatPark";#N/A,#N/A,FALSE,"WatPlace";#N/A,#N/A,FALSE,"WatCastleton";#N/A,#N/A,FALSE,"Wellington"}</definedName>
    <definedName name="wrn.42._.Portfolio." localSheetId="11">{#N/A,#N/A,FALSE,"Consolidate Portfolio";#N/A,#N/A,FALSE,"Ashley";#N/A,#N/A,FALSE,"Atrium";#N/A,#N/A,FALSE,"Biscayne";#N/A,#N/A,FALSE,"Boulder";#N/A,#N/A,FALSE,"Braden";#N/A,#N/A,FALSE,"Cambridge";#N/A,#N/A,FALSE,"Carnegie";#N/A,#N/A,FALSE,"Charleston";#N/A,#N/A,FALSE,"Chasewood";#N/A,#N/A,FALSE,"ClubNorthHills";#N/A,#N/A,FALSE,"Cornerstone";#N/A,#N/A,FALSE,"Courtyard";#N/A,#N/A,FALSE,"Culpeper ";#N/A,#N/A,FALSE,"DoverFarms";#N/A,#N/A,FALSE,"GreenwayChase";#N/A,#N/A,FALSE,"Island Club 1";#N/A,#N/A,FALSE,"Island Club 2";#N/A,#N/A,FALSE,"IslesGateway";#N/A,#N/A,FALSE,"Kensington";#N/A,#N/A,FALSE,"LakeFront";#N/A,#N/A,FALSE,"LakeMayport";#N/A,#N/A,FALSE,"MadisonPark";#N/A,#N/A,FALSE,"MadisonRidge";#N/A,#N/A,FALSE,"Magnolia";#N/A,#N/A,FALSE,"Oaks";#N/A,#N/A,FALSE,"Paces River 1";#N/A,#N/A,FALSE,"Paces River 2";#N/A,#N/A,FALSE,"PacesRun";#N/A,#N/A,FALSE,"Paddock ";#N/A,#N/A,FALSE,"Park";#N/A,#N/A,FALSE,"PointeWest";#N/A,#N/A,FALSE,"Royal";#N/A,#N/A,FALSE,"Summer";#N/A,#N/A,FALSE,"Sunbrook";#N/A,#N/A,FALSE,"Sundance";#N/A,#N/A,FALSE,"Sutton";#N/A,#N/A,FALSE,"TownPlace";#N/A,#N/A,FALSE,"Valle";#N/A,#N/A,FALSE,"WatPark";#N/A,#N/A,FALSE,"WatPlace";#N/A,#N/A,FALSE,"WatCastleton";#N/A,#N/A,FALSE,"Wellington"}</definedName>
    <definedName name="wrn.42._.Portfolio." localSheetId="7">{#N/A,#N/A,FALSE,"Consolidate Portfolio";#N/A,#N/A,FALSE,"Ashley";#N/A,#N/A,FALSE,"Atrium";#N/A,#N/A,FALSE,"Biscayne";#N/A,#N/A,FALSE,"Boulder";#N/A,#N/A,FALSE,"Braden";#N/A,#N/A,FALSE,"Cambridge";#N/A,#N/A,FALSE,"Carnegie";#N/A,#N/A,FALSE,"Charleston";#N/A,#N/A,FALSE,"Chasewood";#N/A,#N/A,FALSE,"ClubNorthHills";#N/A,#N/A,FALSE,"Cornerstone";#N/A,#N/A,FALSE,"Courtyard";#N/A,#N/A,FALSE,"Culpeper ";#N/A,#N/A,FALSE,"DoverFarms";#N/A,#N/A,FALSE,"GreenwayChase";#N/A,#N/A,FALSE,"Island Club 1";#N/A,#N/A,FALSE,"Island Club 2";#N/A,#N/A,FALSE,"IslesGateway";#N/A,#N/A,FALSE,"Kensington";#N/A,#N/A,FALSE,"LakeFront";#N/A,#N/A,FALSE,"LakeMayport";#N/A,#N/A,FALSE,"MadisonPark";#N/A,#N/A,FALSE,"MadisonRidge";#N/A,#N/A,FALSE,"Magnolia";#N/A,#N/A,FALSE,"Oaks";#N/A,#N/A,FALSE,"Paces River 1";#N/A,#N/A,FALSE,"Paces River 2";#N/A,#N/A,FALSE,"PacesRun";#N/A,#N/A,FALSE,"Paddock ";#N/A,#N/A,FALSE,"Park";#N/A,#N/A,FALSE,"PointeWest";#N/A,#N/A,FALSE,"Royal";#N/A,#N/A,FALSE,"Summer";#N/A,#N/A,FALSE,"Sunbrook";#N/A,#N/A,FALSE,"Sundance";#N/A,#N/A,FALSE,"Sutton";#N/A,#N/A,FALSE,"TownPlace";#N/A,#N/A,FALSE,"Valle";#N/A,#N/A,FALSE,"WatPark";#N/A,#N/A,FALSE,"WatPlace";#N/A,#N/A,FALSE,"WatCastleton";#N/A,#N/A,FALSE,"Wellington"}</definedName>
    <definedName name="wrn.42._.Portfolio.">{#N/A,#N/A,FALSE,"Consolidate Portfolio";#N/A,#N/A,FALSE,"Ashley";#N/A,#N/A,FALSE,"Atrium";#N/A,#N/A,FALSE,"Biscayne";#N/A,#N/A,FALSE,"Boulder";#N/A,#N/A,FALSE,"Braden";#N/A,#N/A,FALSE,"Cambridge";#N/A,#N/A,FALSE,"Carnegie";#N/A,#N/A,FALSE,"Charleston";#N/A,#N/A,FALSE,"Chasewood";#N/A,#N/A,FALSE,"ClubNorthHills";#N/A,#N/A,FALSE,"Cornerstone";#N/A,#N/A,FALSE,"Courtyard";#N/A,#N/A,FALSE,"Culpeper ";#N/A,#N/A,FALSE,"DoverFarms";#N/A,#N/A,FALSE,"GreenwayChase";#N/A,#N/A,FALSE,"Island Club 1";#N/A,#N/A,FALSE,"Island Club 2";#N/A,#N/A,FALSE,"IslesGateway";#N/A,#N/A,FALSE,"Kensington";#N/A,#N/A,FALSE,"LakeFront";#N/A,#N/A,FALSE,"LakeMayport";#N/A,#N/A,FALSE,"MadisonPark";#N/A,#N/A,FALSE,"MadisonRidge";#N/A,#N/A,FALSE,"Magnolia";#N/A,#N/A,FALSE,"Oaks";#N/A,#N/A,FALSE,"Paces River 1";#N/A,#N/A,FALSE,"Paces River 2";#N/A,#N/A,FALSE,"PacesRun";#N/A,#N/A,FALSE,"Paddock ";#N/A,#N/A,FALSE,"Park";#N/A,#N/A,FALSE,"PointeWest";#N/A,#N/A,FALSE,"Royal";#N/A,#N/A,FALSE,"Summer";#N/A,#N/A,FALSE,"Sunbrook";#N/A,#N/A,FALSE,"Sundance";#N/A,#N/A,FALSE,"Sutton";#N/A,#N/A,FALSE,"TownPlace";#N/A,#N/A,FALSE,"Valle";#N/A,#N/A,FALSE,"WatPark";#N/A,#N/A,FALSE,"WatPlace";#N/A,#N/A,FALSE,"WatCastleton";#N/A,#N/A,FALSE,"Wellington"}</definedName>
    <definedName name="wrn.617" localSheetId="3">{#N/A,#N/A,FALSE,"Income Stmt";#N/A,#N/A,FALSE,"Income Summary"}</definedName>
    <definedName name="wrn.617" localSheetId="11">{#N/A,#N/A,FALSE,"Income Stmt";#N/A,#N/A,FALSE,"Income Summary"}</definedName>
    <definedName name="wrn.617" localSheetId="7">{#N/A,#N/A,FALSE,"Income Stmt";#N/A,#N/A,FALSE,"Income Summary"}</definedName>
    <definedName name="wrn.617">{#N/A,#N/A,FALSE,"Income Stmt";#N/A,#N/A,FALSE,"Income Summary"}</definedName>
    <definedName name="wrn.7._.Page._.Proforma." localSheetId="3">{#N/A,#N/A,FALSE,"Deal Summary";#N/A,#N/A,FALSE,"Unit Mix";#N/A,#N/A,FALSE,"Historical OS";#N/A,#N/A,FALSE,"Sources &amp; Uses";#N/A,#N/A,FALSE,"Proj of Cash Flow";#N/A,#N/A,FALSE,"Allocation";#N/A,#N/A,FALSE,"Debt Financing"}</definedName>
    <definedName name="wrn.7._.Page._.Proforma." localSheetId="11">{#N/A,#N/A,FALSE,"Deal Summary";#N/A,#N/A,FALSE,"Unit Mix";#N/A,#N/A,FALSE,"Historical OS";#N/A,#N/A,FALSE,"Sources &amp; Uses";#N/A,#N/A,FALSE,"Proj of Cash Flow";#N/A,#N/A,FALSE,"Allocation";#N/A,#N/A,FALSE,"Debt Financing"}</definedName>
    <definedName name="wrn.7._.Page._.Proforma." localSheetId="7">{#N/A,#N/A,FALSE,"Deal Summary";#N/A,#N/A,FALSE,"Unit Mix";#N/A,#N/A,FALSE,"Historical OS";#N/A,#N/A,FALSE,"Sources &amp; Uses";#N/A,#N/A,FALSE,"Proj of Cash Flow";#N/A,#N/A,FALSE,"Allocation";#N/A,#N/A,FALSE,"Debt Financing"}</definedName>
    <definedName name="wrn.7._.Page._.Proforma.">{#N/A,#N/A,FALSE,"Deal Summary";#N/A,#N/A,FALSE,"Unit Mix";#N/A,#N/A,FALSE,"Historical OS";#N/A,#N/A,FALSE,"Sources &amp; Uses";#N/A,#N/A,FALSE,"Proj of Cash Flow";#N/A,#N/A,FALSE,"Allocation";#N/A,#N/A,FALSE,"Debt Financing"}</definedName>
    <definedName name="wrn.92264." localSheetId="3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92264." localSheetId="1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92264." localSheetId="7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92264.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98ESC." localSheetId="3">{#N/A,#N/A,FALSE,"ope";#N/A,#N/A,FALSE,"ret";#N/A,#N/A,FALSE,"expenses";#N/A,#N/A,FALSE,"BankExpenses";#N/A,#N/A,FALSE,"TennExpenses";#N/A,#N/A,FALSE,"Occupancy"}</definedName>
    <definedName name="wrn.98ESC." localSheetId="11">{#N/A,#N/A,FALSE,"ope";#N/A,#N/A,FALSE,"ret";#N/A,#N/A,FALSE,"expenses";#N/A,#N/A,FALSE,"BankExpenses";#N/A,#N/A,FALSE,"TennExpenses";#N/A,#N/A,FALSE,"Occupancy"}</definedName>
    <definedName name="wrn.98ESC." localSheetId="7">{#N/A,#N/A,FALSE,"ope";#N/A,#N/A,FALSE,"ret";#N/A,#N/A,FALSE,"expenses";#N/A,#N/A,FALSE,"BankExpenses";#N/A,#N/A,FALSE,"TennExpenses";#N/A,#N/A,FALSE,"Occupancy"}</definedName>
    <definedName name="wrn.98ESC.">{#N/A,#N/A,FALSE,"ope";#N/A,#N/A,FALSE,"ret";#N/A,#N/A,FALSE,"expenses";#N/A,#N/A,FALSE,"BankExpenses";#N/A,#N/A,FALSE,"TennExpenses";#N/A,#N/A,FALSE,"Occupancy"}</definedName>
    <definedName name="wrn.A_VALUATION." localSheetId="3">{#N/A,#N/A,FALSE,"A_D";#N/A,#N/A,FALSE,"WACC";#N/A,#N/A,FALSE,"DCF";#N/A,#N/A,FALSE,"A";#N/A,#N/A,FALSE,"LBO";#N/A,#N/A,FALSE,"C";#N/A,#N/A,FALSE,"impd";#N/A,#N/A,FALSE,"comps"}</definedName>
    <definedName name="wrn.A_VALUATION." localSheetId="11">{#N/A,#N/A,FALSE,"A_D";#N/A,#N/A,FALSE,"WACC";#N/A,#N/A,FALSE,"DCF";#N/A,#N/A,FALSE,"A";#N/A,#N/A,FALSE,"LBO";#N/A,#N/A,FALSE,"C";#N/A,#N/A,FALSE,"impd";#N/A,#N/A,FALSE,"comps"}</definedName>
    <definedName name="wrn.A_VALUATION." localSheetId="7">{#N/A,#N/A,FALSE,"A_D";#N/A,#N/A,FALSE,"WACC";#N/A,#N/A,FALSE,"DCF";#N/A,#N/A,FALSE,"A";#N/A,#N/A,FALSE,"LBO";#N/A,#N/A,FALSE,"C";#N/A,#N/A,FALSE,"impd";#N/A,#N/A,FALSE,"comps"}</definedName>
    <definedName name="wrn.A_VALUATION.">{#N/A,#N/A,FALSE,"A_D";#N/A,#N/A,FALSE,"WACC";#N/A,#N/A,FALSE,"DCF";#N/A,#N/A,FALSE,"A";#N/A,#N/A,FALSE,"LBO";#N/A,#N/A,FALSE,"C";#N/A,#N/A,FALSE,"impd";#N/A,#N/A,FALSE,"comps"}</definedName>
    <definedName name="wrn.Accr_Dil." localSheetId="3">{#N/A,#N/A,FALSE,"Debt Accr";#N/A,#N/A,FALSE,"Stock Accr";#N/A,#N/A,FALSE,"Debt Stock Accr"}</definedName>
    <definedName name="wrn.Accr_Dil." localSheetId="11">{#N/A,#N/A,FALSE,"Debt Accr";#N/A,#N/A,FALSE,"Stock Accr";#N/A,#N/A,FALSE,"Debt Stock Accr"}</definedName>
    <definedName name="wrn.Accr_Dil." localSheetId="7">{#N/A,#N/A,FALSE,"Debt Accr";#N/A,#N/A,FALSE,"Stock Accr";#N/A,#N/A,FALSE,"Debt Stock Accr"}</definedName>
    <definedName name="wrn.Accr_Dil.">{#N/A,#N/A,FALSE,"Debt Accr";#N/A,#N/A,FALSE,"Stock Accr";#N/A,#N/A,FALSE,"Debt Stock Accr"}</definedName>
    <definedName name="wrn.Acquistion._.Status." localSheetId="7">{#N/A,#N/A,FALSE,"zm III";#N/A,#N/A,FALSE,"deal flow";#N/A,#N/A,FALSE,"Pending deals"}</definedName>
    <definedName name="wrn.Acquistion._.Status.">{#N/A,#N/A,FALSE,"zm III";#N/A,#N/A,FALSE,"deal flow";#N/A,#N/A,FALSE,"Pending deals"}</definedName>
    <definedName name="wrn.AD._.Tool." localSheetId="3">{"AD Tool",#N/A,FALSE,"Spreadsheet"}</definedName>
    <definedName name="wrn.AD._.Tool." localSheetId="11">{"AD Tool",#N/A,FALSE,"Spreadsheet"}</definedName>
    <definedName name="wrn.AD._.Tool." localSheetId="7">{"AD Tool",#N/A,FALSE,"Spreadsheet"}</definedName>
    <definedName name="wrn.AD._.Tool.">{"AD Tool",#N/A,FALSE,"Spreadsheet"}</definedName>
    <definedName name="wrn.AFI._.QUARTERLY._.REPORT." localSheetId="3">{#N/A,#N/A,TRUE,"TITLE";#N/A,#N/A,TRUE,"SCH 1";#N/A,#N/A,TRUE,"SCH 2";#N/A,#N/A,TRUE,"SCH 3";#N/A,#N/A,TRUE,"SCH3(A)"}</definedName>
    <definedName name="wrn.AFI._.QUARTERLY._.REPORT." localSheetId="11">{#N/A,#N/A,TRUE,"TITLE";#N/A,#N/A,TRUE,"SCH 1";#N/A,#N/A,TRUE,"SCH 2";#N/A,#N/A,TRUE,"SCH 3";#N/A,#N/A,TRUE,"SCH3(A)"}</definedName>
    <definedName name="wrn.AFI._.QUARTERLY._.REPORT." localSheetId="7">{#N/A,#N/A,TRUE,"TITLE";#N/A,#N/A,TRUE,"SCH 1";#N/A,#N/A,TRUE,"SCH 2";#N/A,#N/A,TRUE,"SCH 3";#N/A,#N/A,TRUE,"SCH3(A)"}</definedName>
    <definedName name="wrn.AFI._.QUARTERLY._.REPORT.">{#N/A,#N/A,TRUE,"TITLE";#N/A,#N/A,TRUE,"SCH 1";#N/A,#N/A,TRUE,"SCH 2";#N/A,#N/A,TRUE,"SCH 3";#N/A,#N/A,TRUE,"SCH3(A)"}</definedName>
    <definedName name="wrn.Aging._.and._.Trend._.Analysis." localSheetId="3">{#N/A,#N/A,FALSE,"Aging Summary";#N/A,#N/A,FALSE,"Ratio Analysis";#N/A,#N/A,FALSE,"Test 120 Day Accts";#N/A,#N/A,FALSE,"Tickmarks"}</definedName>
    <definedName name="wrn.Aging._.and._.Trend._.Analysis." localSheetId="11">{#N/A,#N/A,FALSE,"Aging Summary";#N/A,#N/A,FALSE,"Ratio Analysis";#N/A,#N/A,FALSE,"Test 120 Day Accts";#N/A,#N/A,FALSE,"Tickmarks"}</definedName>
    <definedName name="wrn.Aging._.and._.Trend._.Analysis." localSheetId="7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ll_Models." localSheetId="3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11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7">{#N/A,#N/A,FALSE,"Summary";#N/A,#N/A,FALSE,"Projections";#N/A,#N/A,FALSE,"Mkt Mults";#N/A,#N/A,FALSE,"DCF";#N/A,#N/A,FALSE,"Accr Dil";#N/A,#N/A,FALSE,"PIC LBO";#N/A,#N/A,FALSE,"MULT10_4";#N/A,#N/A,FALSE,"CBI LBO"}</definedName>
    <definedName name="wrn.All_Models.">{#N/A,#N/A,FALSE,"Summary";#N/A,#N/A,FALSE,"Projections";#N/A,#N/A,FALSE,"Mkt Mults";#N/A,#N/A,FALSE,"DCF";#N/A,#N/A,FALSE,"Accr Dil";#N/A,#N/A,FALSE,"PIC LBO";#N/A,#N/A,FALSE,"MULT10_4";#N/A,#N/A,FALSE,"CBI LBO"}</definedName>
    <definedName name="wrn.All_Sheets." localSheetId="3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1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7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>{#N/A,#N/A,FALSE,"Projections";#N/A,#N/A,FALSE,"Contribution_Stock";#N/A,#N/A,FALSE,"PF_Combo_Stock";#N/A,#N/A,FALSE,"Projections";#N/A,#N/A,FALSE,"Contribution_Cash";#N/A,#N/A,FALSE,"PF_Combo_Cash";#N/A,#N/A,FALSE,"IPO_Cash"}</definedName>
    <definedName name="wrn.ALL." localSheetId="3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" localSheetId="1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" localSheetId="7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_.Budget._.Detail_Forecast." localSheetId="3">{"All Budget Detail-Forecast",#N/A,FALSE,"Forecast"}</definedName>
    <definedName name="wrn.All._.Budget._.Detail_Forecast." localSheetId="11">{"All Budget Detail-Forecast",#N/A,FALSE,"Forecast"}</definedName>
    <definedName name="wrn.All._.Budget._.Detail_Forecast." localSheetId="7">{"All Budget Detail-Forecast",#N/A,FALSE,"Forecast"}</definedName>
    <definedName name="wrn.All._.Budget._.Detail_Forecast.">{"All Budget Detail-Forecast",#N/A,FALSE,"Forecast"}</definedName>
    <definedName name="wrn.All._.Budget._.Detail_Reit." localSheetId="3">{"All Budget Detail-Reit",#N/A,FALSE,"Forecast"}</definedName>
    <definedName name="wrn.All._.Budget._.Detail_Reit." localSheetId="11">{"All Budget Detail-Reit",#N/A,FALSE,"Forecast"}</definedName>
    <definedName name="wrn.All._.Budget._.Detail_Reit." localSheetId="7">{"All Budget Detail-Reit",#N/A,FALSE,"Forecast"}</definedName>
    <definedName name="wrn.All._.Budget._.Detail_Reit.">{"All Budget Detail-Reit",#N/A,FALSE,"Forecast"}</definedName>
    <definedName name="wrn.all._.gulp._.sheets." localSheetId="3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1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7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3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1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7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s." localSheetId="3">{#N/A,#N/A,FALSE,"Primary";#N/A,#N/A,FALSE,"Secondary";#N/A,#N/A,FALSE,"Latent";#N/A,#N/A,FALSE,"Demand Inputs";#N/A,#N/A,FALSE,"Supply Addn";#N/A,#N/A,FALSE,"Mkt Pen"}</definedName>
    <definedName name="wrn.All._.Inputs." localSheetId="11">{#N/A,#N/A,FALSE,"Primary";#N/A,#N/A,FALSE,"Secondary";#N/A,#N/A,FALSE,"Latent";#N/A,#N/A,FALSE,"Demand Inputs";#N/A,#N/A,FALSE,"Supply Addn";#N/A,#N/A,FALSE,"Mkt Pen"}</definedName>
    <definedName name="wrn.All._.Inputs." localSheetId="7">{#N/A,#N/A,FALSE,"Primary";#N/A,#N/A,FALSE,"Secondary";#N/A,#N/A,FALSE,"Latent";#N/A,#N/A,FALSE,"Demand Inputs";#N/A,#N/A,FALSE,"Supply Addn";#N/A,#N/A,FALSE,"Mkt Pen"}</definedName>
    <definedName name="wrn.All._.Inputs.">{#N/A,#N/A,FALSE,"Primary";#N/A,#N/A,FALSE,"Secondary";#N/A,#N/A,FALSE,"Latent";#N/A,#N/A,FALSE,"Demand Inputs";#N/A,#N/A,FALSE,"Supply Addn";#N/A,#N/A,FALSE,"Mkt Pen"}</definedName>
    <definedName name="wrn.All._.Main._.Reports." localSheetId="3">{"Summary",#N/A,FALSE,"Sheet1";"Budget",#N/A,FALSE,"Sheet1";"Notes 2",#N/A,FALSE,"Sheet1";"Payroll Assumption Summary",#N/A,FALSE,"Sheet1";"Payroll_Assumption1",#N/A,FALSE,"Sheet1";"Rent_Assumptions",#N/A,FALSE,"Sheet1"}</definedName>
    <definedName name="wrn.All._.Main._.Reports." localSheetId="11">{"Summary",#N/A,FALSE,"Sheet1";"Budget",#N/A,FALSE,"Sheet1";"Notes 2",#N/A,FALSE,"Sheet1";"Payroll Assumption Summary",#N/A,FALSE,"Sheet1";"Payroll_Assumption1",#N/A,FALSE,"Sheet1";"Rent_Assumptions",#N/A,FALSE,"Sheet1"}</definedName>
    <definedName name="wrn.All._.Main._.Reports." localSheetId="7">{"Summary",#N/A,FALSE,"Sheet1";"Budget",#N/A,FALSE,"Sheet1";"Notes 2",#N/A,FALSE,"Sheet1";"Payroll Assumption Summary",#N/A,FALSE,"Sheet1";"Payroll_Assumption1",#N/A,FALSE,"Sheet1";"Rent_Assumptions",#N/A,FALSE,"Sheet1"}</definedName>
    <definedName name="wrn.All._.Main._.Reports.">{"Summary",#N/A,FALSE,"Sheet1";"Budget",#N/A,FALSE,"Sheet1";"Notes 2",#N/A,FALSE,"Sheet1";"Payroll Assumption Summary",#N/A,FALSE,"Sheet1";"Payroll_Assumption1",#N/A,FALSE,"Sheet1";"Rent_Assumptions",#N/A,FALSE,"Sheet1"}</definedName>
    <definedName name="wrn.All._.Non._.Recov._.Op._.Exp_Forecast." localSheetId="3">{"All Non-Recov. Op. Exp-Forecast",#N/A,FALSE,"Forecast"}</definedName>
    <definedName name="wrn.All._.Non._.Recov._.Op._.Exp_Forecast." localSheetId="11">{"All Non-Recov. Op. Exp-Forecast",#N/A,FALSE,"Forecast"}</definedName>
    <definedName name="wrn.All._.Non._.Recov._.Op._.Exp_Forecast." localSheetId="7">{"All Non-Recov. Op. Exp-Forecast",#N/A,FALSE,"Forecast"}</definedName>
    <definedName name="wrn.All._.Non._.Recov._.Op._.Exp_Forecast.">{"All Non-Recov. Op. Exp-Forecast",#N/A,FALSE,"Forecast"}</definedName>
    <definedName name="wrn.All._.Non._.Recov._.Op._.Exp_Reit." localSheetId="3">{"All Non-Recov. Op. Exp-Reit",#N/A,FALSE,"Forecast"}</definedName>
    <definedName name="wrn.All._.Non._.Recov._.Op._.Exp_Reit." localSheetId="11">{"All Non-Recov. Op. Exp-Reit",#N/A,FALSE,"Forecast"}</definedName>
    <definedName name="wrn.All._.Non._.Recov._.Op._.Exp_Reit." localSheetId="7">{"All Non-Recov. Op. Exp-Reit",#N/A,FALSE,"Forecast"}</definedName>
    <definedName name="wrn.All._.Non._.Recov._.Op._.Exp_Reit.">{"All Non-Recov. Op. Exp-Reit",#N/A,FALSE,"Forecast"}</definedName>
    <definedName name="wrn.ALL._.PAGES." localSheetId="3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localSheetId="11">{#N/A,#N/A,FALSE,"puboff";#N/A,#N/A,FALSE,"financials";#N/A,#N/A,FALSE,"valuation";#N/A,#N/A,FALSE,"split"}</definedName>
    <definedName name="wrn.ALL._.PAGES." localSheetId="7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>{#N/A,#N/A,FALSE,"puboff";#N/A,#N/A,FALSE,"financials";#N/A,#N/A,FALSE,"valuation";#N/A,#N/A,FALSE,"split"}</definedName>
    <definedName name="wrn.All._.Payroll._.Reports." localSheetId="3">{"Payroll Assumption Summary",#N/A,FALSE,"Sheet1";"Payroll_Assumption1",#N/A,FALSE,"Sheet1";"Payroll_Assumption2",#N/A,FALSE,"Sheet1"}</definedName>
    <definedName name="wrn.All._.Payroll._.Reports." localSheetId="11">{"Payroll Assumption Summary",#N/A,FALSE,"Sheet1";"Payroll_Assumption1",#N/A,FALSE,"Sheet1";"Payroll_Assumption2",#N/A,FALSE,"Sheet1"}</definedName>
    <definedName name="wrn.All._.Payroll._.Reports." localSheetId="7">{"Payroll Assumption Summary",#N/A,FALSE,"Sheet1";"Payroll_Assumption1",#N/A,FALSE,"Sheet1";"Payroll_Assumption2",#N/A,FALSE,"Sheet1"}</definedName>
    <definedName name="wrn.All._.Payroll._.Reports.">{"Payroll Assumption Summary",#N/A,FALSE,"Sheet1";"Payroll_Assumption1",#N/A,FALSE,"Sheet1";"Payroll_Assumption2",#N/A,FALSE,"Sheet1"}</definedName>
    <definedName name="wrn.All._.Pro._.Forma." localSheetId="3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Pro._.Forma." localSheetId="11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Pro._.Forma." localSheetId="7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Pro._.Forma.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Rent._.Reports." localSheetId="3">{"Rent_Assumptions",#N/A,FALSE,"Sheet1";"Rent_ChangesPerUnit",#N/A,FALSE,"Sheet1";"Rent_ChangesTotal",#N/A,FALSE,"Sheet1";"Rent_Totals",#N/A,FALSE,"Sheet1"}</definedName>
    <definedName name="wrn.All._.Rent._.Reports." localSheetId="11">{"Rent_Assumptions",#N/A,FALSE,"Sheet1";"Rent_ChangesPerUnit",#N/A,FALSE,"Sheet1";"Rent_ChangesTotal",#N/A,FALSE,"Sheet1";"Rent_Totals",#N/A,FALSE,"Sheet1"}</definedName>
    <definedName name="wrn.All._.Rent._.Reports." localSheetId="7">{"Rent_Assumptions",#N/A,FALSE,"Sheet1";"Rent_ChangesPerUnit",#N/A,FALSE,"Sheet1";"Rent_ChangesTotal",#N/A,FALSE,"Sheet1";"Rent_Totals",#N/A,FALSE,"Sheet1"}</definedName>
    <definedName name="wrn.All._.Rent._.Reports.">{"Rent_Assumptions",#N/A,FALSE,"Sheet1";"Rent_ChangesPerUnit",#N/A,FALSE,"Sheet1";"Rent_ChangesTotal",#N/A,FALSE,"Sheet1";"Rent_Totals",#N/A,FALSE,"Sheet1"}</definedName>
    <definedName name="wrn.All._.Rental._.Income_Forecast." localSheetId="3">{"All Rental Income-Reforecast",#N/A,FALSE,"Forecast"}</definedName>
    <definedName name="wrn.All._.Rental._.Income_Forecast." localSheetId="11">{"All Rental Income-Reforecast",#N/A,FALSE,"Forecast"}</definedName>
    <definedName name="wrn.All._.Rental._.Income_Forecast." localSheetId="7">{"All Rental Income-Reforecast",#N/A,FALSE,"Forecast"}</definedName>
    <definedName name="wrn.All._.Rental._.Income_Forecast.">{"All Rental Income-Reforecast",#N/A,FALSE,"Forecast"}</definedName>
    <definedName name="wrn.All._.Rental._.Income_Reit." localSheetId="3">{"All Rental Income-Reit",#N/A,FALSE,"Forecast"}</definedName>
    <definedName name="wrn.All._.Rental._.Income_Reit." localSheetId="11">{"All Rental Income-Reit",#N/A,FALSE,"Forecast"}</definedName>
    <definedName name="wrn.All._.Rental._.Income_Reit." localSheetId="7">{"All Rental Income-Reit",#N/A,FALSE,"Forecast"}</definedName>
    <definedName name="wrn.All._.Rental._.Income_Reit.">{"All Rental Income-Reit",#N/A,FALSE,"Forecast"}</definedName>
    <definedName name="wrn.All._.Reports." localSheetId="3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Reports." localSheetId="1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Reports." localSheetId="7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Reports.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REPORTS._.EXCEPT._.PSF._.TABLES." localSheetId="3">{"ASSUMPTIONS",#N/A,FALSE,"Assumptions";"NPV",#N/A,FALSE,"npv";"CASH-ANNUAL",#N/A,FALSE,"Cash Financial";"CASH-PSF",#N/A,FALSE,"Cash Financial";"GAAP-ANNUAL",#N/A,FALSE,"Gaap Financial ";"GAAP-PSF",#N/A,FALSE,"Gaap Financial "}</definedName>
    <definedName name="wrn.ALL._.REPORTS._.EXCEPT._.PSF._.TABLES." localSheetId="11">{"ASSUMPTIONS",#N/A,FALSE,"Assumptions";"NPV",#N/A,FALSE,"npv";"CASH-ANNUAL",#N/A,FALSE,"Cash Financial";"CASH-PSF",#N/A,FALSE,"Cash Financial";"GAAP-ANNUAL",#N/A,FALSE,"Gaap Financial ";"GAAP-PSF",#N/A,FALSE,"Gaap Financial "}</definedName>
    <definedName name="wrn.ALL._.REPORTS._.EXCEPT._.PSF._.TABLES." localSheetId="7">{"ASSUMPTIONS",#N/A,FALSE,"Assumptions";"NPV",#N/A,FALSE,"npv";"CASH-ANNUAL",#N/A,FALSE,"Cash Financial";"CASH-PSF",#N/A,FALSE,"Cash Financial";"GAAP-ANNUAL",#N/A,FALSE,"Gaap Financial ";"GAAP-PSF",#N/A,FALSE,"Gaap Financial "}</definedName>
    <definedName name="wrn.ALL._.REPORTS._.EXCEPT._.PSF._.TABLES.">{"ASSUMPTIONS",#N/A,FALSE,"Assumptions";"NPV",#N/A,FALSE,"npv";"CASH-ANNUAL",#N/A,FALSE,"Cash Financial";"CASH-PSF",#N/A,FALSE,"Cash Financial";"GAAP-ANNUAL",#N/A,FALSE,"Gaap Financial ";"GAAP-PSF",#N/A,FALSE,"Gaap Financial "}</definedName>
    <definedName name="wrn.All._.Schedules." localSheetId="3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localSheetId="1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 localSheetId="7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ections." localSheetId="3">{#N/A,#N/A,TRUE,"Table of Contents";"Inn P&amp;L Annual",#N/A,TRUE,"Inn P&amp;L";"Condo P&amp;L Annual",#N/A,TRUE,"Condo P&amp;L";"Townhouse P&amp;L Annual",#N/A,TRUE,"Townhouse P&amp;L";"Ocean Ridge P &amp; L Annual",#N/A,TRUE,"Ocean Ridge P &amp; L";"A-2 to A-4 P&amp;L Annual",#N/A,TRUE," A-2 to A-4 P&amp;L";"Inn P&amp;L Monthly",#N/A,TRUE,"Inn P&amp;L";"Condo P&amp;L Monthly",#N/A,TRUE,"Condo P&amp;L";"Townhouse P&amp;L Monthly",#N/A,TRUE,"Townhouse P&amp;L";"Ocean Ridge Monthly P &amp; L",#N/A,TRUE,"Ocean Ridge P &amp; L";"A-2 to A-4 P&amp;L Monthly",#N/A,TRUE," A-2 to A-4 P&amp;L";"Inn Assumptions",#N/A,TRUE,"Inn Assumptions";"Condo Assumptions",#N/A,TRUE,"Condo Assumptions";"Townhouse Assumptions",#N/A,TRUE,"Townhouse Assumptions";"Ocean Ridge Assumptions",#N/A,TRUE,"Ocean Ridge Assumptions";"A-2 to A-4 Assumptions",#N/A,TRUE,"A-2 to A-4 Assumptions"}</definedName>
    <definedName name="wrn.All._.Sections." localSheetId="11">{#N/A,#N/A,TRUE,"Table of Contents";"Inn P&amp;L Annual",#N/A,TRUE,"Inn P&amp;L";"Condo P&amp;L Annual",#N/A,TRUE,"Condo P&amp;L";"Townhouse P&amp;L Annual",#N/A,TRUE,"Townhouse P&amp;L";"Ocean Ridge P &amp; L Annual",#N/A,TRUE,"Ocean Ridge P &amp; L";"A-2 to A-4 P&amp;L Annual",#N/A,TRUE," A-2 to A-4 P&amp;L";"Inn P&amp;L Monthly",#N/A,TRUE,"Inn P&amp;L";"Condo P&amp;L Monthly",#N/A,TRUE,"Condo P&amp;L";"Townhouse P&amp;L Monthly",#N/A,TRUE,"Townhouse P&amp;L";"Ocean Ridge Monthly P &amp; L",#N/A,TRUE,"Ocean Ridge P &amp; L";"A-2 to A-4 P&amp;L Monthly",#N/A,TRUE," A-2 to A-4 P&amp;L";"Inn Assumptions",#N/A,TRUE,"Inn Assumptions";"Condo Assumptions",#N/A,TRUE,"Condo Assumptions";"Townhouse Assumptions",#N/A,TRUE,"Townhouse Assumptions";"Ocean Ridge Assumptions",#N/A,TRUE,"Ocean Ridge Assumptions";"A-2 to A-4 Assumptions",#N/A,TRUE,"A-2 to A-4 Assumptions"}</definedName>
    <definedName name="wrn.All._.Sections." localSheetId="7">{#N/A,#N/A,TRUE,"Table of Contents";"Inn P&amp;L Annual",#N/A,TRUE,"Inn P&amp;L";"Condo P&amp;L Annual",#N/A,TRUE,"Condo P&amp;L";"Townhouse P&amp;L Annual",#N/A,TRUE,"Townhouse P&amp;L";"Ocean Ridge P &amp; L Annual",#N/A,TRUE,"Ocean Ridge P &amp; L";"A-2 to A-4 P&amp;L Annual",#N/A,TRUE," A-2 to A-4 P&amp;L";"Inn P&amp;L Monthly",#N/A,TRUE,"Inn P&amp;L";"Condo P&amp;L Monthly",#N/A,TRUE,"Condo P&amp;L";"Townhouse P&amp;L Monthly",#N/A,TRUE,"Townhouse P&amp;L";"Ocean Ridge Monthly P &amp; L",#N/A,TRUE,"Ocean Ridge P &amp; L";"A-2 to A-4 P&amp;L Monthly",#N/A,TRUE," A-2 to A-4 P&amp;L";"Inn Assumptions",#N/A,TRUE,"Inn Assumptions";"Condo Assumptions",#N/A,TRUE,"Condo Assumptions";"Townhouse Assumptions",#N/A,TRUE,"Townhouse Assumptions";"Ocean Ridge Assumptions",#N/A,TRUE,"Ocean Ridge Assumptions";"A-2 to A-4 Assumptions",#N/A,TRUE,"A-2 to A-4 Assumptions"}</definedName>
    <definedName name="wrn.All._.Sections.">{#N/A,#N/A,TRUE,"Table of Contents";"Inn P&amp;L Annual",#N/A,TRUE,"Inn P&amp;L";"Condo P&amp;L Annual",#N/A,TRUE,"Condo P&amp;L";"Townhouse P&amp;L Annual",#N/A,TRUE,"Townhouse P&amp;L";"Ocean Ridge P &amp; L Annual",#N/A,TRUE,"Ocean Ridge P &amp; L";"A-2 to A-4 P&amp;L Annual",#N/A,TRUE," A-2 to A-4 P&amp;L";"Inn P&amp;L Monthly",#N/A,TRUE,"Inn P&amp;L";"Condo P&amp;L Monthly",#N/A,TRUE,"Condo P&amp;L";"Townhouse P&amp;L Monthly",#N/A,TRUE,"Townhouse P&amp;L";"Ocean Ridge Monthly P &amp; L",#N/A,TRUE,"Ocean Ridge P &amp; L";"A-2 to A-4 P&amp;L Monthly",#N/A,TRUE," A-2 to A-4 P&amp;L";"Inn Assumptions",#N/A,TRUE,"Inn Assumptions";"Condo Assumptions",#N/A,TRUE,"Condo Assumptions";"Townhouse Assumptions",#N/A,TRUE,"Townhouse Assumptions";"Ocean Ridge Assumptions",#N/A,TRUE,"Ocean Ridge Assumptions";"A-2 to A-4 Assumptions",#N/A,TRUE,"A-2 to A-4 Assumptions"}</definedName>
    <definedName name="wrn.All._.Sheets." localSheetId="3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heets." localSheetId="1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heets." localSheetId="7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heets.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localSheetId="3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localSheetId="1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localSheetId="7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ummary." localSheetId="3">{"Summary",#N/A,FALSE,"Sheet1"}</definedName>
    <definedName name="wrn.All._.Summary." localSheetId="11">{"Summary",#N/A,FALSE,"Sheet1"}</definedName>
    <definedName name="wrn.All._.Summary." localSheetId="7">{"Summary",#N/A,FALSE,"Sheet1"}</definedName>
    <definedName name="wrn.All._.Summary.">{"Summary",#N/A,FALSE,"Sheet1"}</definedName>
    <definedName name="wrn.All._1" localSheetId="3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_1" localSheetId="1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_1" localSheetId="7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_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2" localSheetId="3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2" localSheetId="1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2" localSheetId="7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2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irr" localSheetId="3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irr" localSheetId="1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irr" localSheetId="7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irr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sched" localSheetId="3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sched" localSheetId="1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sched" localSheetId="7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sched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2" localSheetId="7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2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localSheetId="3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1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7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localSheetId="3">{#N/A,#N/A,FALSE,"AD_Purchase";#N/A,#N/A,FALSE,"Credit";#N/A,#N/A,FALSE,"PF Acquisition";#N/A,#N/A,FALSE,"PF Offering"}</definedName>
    <definedName name="wrn.AllModels." localSheetId="11">{#N/A,#N/A,FALSE,"AD_Purchase";#N/A,#N/A,FALSE,"Credit";#N/A,#N/A,FALSE,"PF Acquisition";#N/A,#N/A,FALSE,"PF Offering"}</definedName>
    <definedName name="wrn.AllModels." localSheetId="7">{#N/A,#N/A,FALSE,"AD_Purchase";#N/A,#N/A,FALSE,"Credit";#N/A,#N/A,FALSE,"PF Acquisition";#N/A,#N/A,FALSE,"PF Offering"}</definedName>
    <definedName name="wrn.AllModels.">{#N/A,#N/A,FALSE,"AD_Purchase";#N/A,#N/A,FALSE,"Credit";#N/A,#N/A,FALSE,"PF Acquisition";#N/A,#N/A,FALSE,"PF Offering"}</definedName>
    <definedName name="wrn.Ambassador." localSheetId="3">{#N/A,#N/A,TRUE,"Summary Acquisition Ambassador";#N/A,#N/A,TRUE,"Prime Crest Apartments";#N/A,#N/A,TRUE,"Royal Crest Apartments"}</definedName>
    <definedName name="wrn.Ambassador." localSheetId="11">{#N/A,#N/A,TRUE,"Summary Acquisition Ambassador";#N/A,#N/A,TRUE,"Prime Crest Apartments";#N/A,#N/A,TRUE,"Royal Crest Apartments"}</definedName>
    <definedName name="wrn.Ambassador." localSheetId="7">{#N/A,#N/A,TRUE,"Summary Acquisition Ambassador";#N/A,#N/A,TRUE,"Prime Crest Apartments";#N/A,#N/A,TRUE,"Royal Crest Apartments"}</definedName>
    <definedName name="wrn.Ambassador.">{#N/A,#N/A,TRUE,"Summary Acquisition Ambassador";#N/A,#N/A,TRUE,"Prime Crest Apartments";#N/A,#N/A,TRUE,"Royal Crest Apartments"}</definedName>
    <definedName name="wrn.Annual._.Report." localSheetId="3">{"annual",#N/A,FALSE,"Pro Forma";#N/A,#N/A,FALSE,"Golf Operations"}</definedName>
    <definedName name="wrn.Annual._.Report." localSheetId="11">{"annual",#N/A,FALSE,"Pro Forma";#N/A,#N/A,FALSE,"Golf Operations"}</definedName>
    <definedName name="wrn.Annual._.Report." localSheetId="7">{"annual",#N/A,FALSE,"Pro Forma";#N/A,#N/A,FALSE,"Golf Operations"}</definedName>
    <definedName name="wrn.Annual._.Report.">{"annual",#N/A,FALSE,"Pro Forma";#N/A,#N/A,FALSE,"Golf Operations"}</definedName>
    <definedName name="wrn.Annual._.Summary." localSheetId="3">{"Annual Cash Flows",#N/A,FALSE,"Annual Summary"}</definedName>
    <definedName name="wrn.Annual._.Summary." localSheetId="11">{"Annual Cash Flows",#N/A,FALSE,"Annual Summary"}</definedName>
    <definedName name="wrn.Annual._.Summary." localSheetId="7">{"Annual Cash Flows",#N/A,FALSE,"Annual Summary"}</definedName>
    <definedName name="wrn.Annual._.Summary.">{"Annual Cash Flows",#N/A,FALSE,"Annual Summary"}</definedName>
    <definedName name="wrn.AnnualRentRoll" localSheetId="3">{"AnnualRentRoll",#N/A,FALSE,"RentRoll"}</definedName>
    <definedName name="wrn.AnnualRentRoll" localSheetId="7">{"AnnualRentRoll",#N/A,FALSE,"RentRoll"}</definedName>
    <definedName name="wrn.AnnualRentRoll">{"AnnualRentRoll",#N/A,FALSE,"RentRoll"}</definedName>
    <definedName name="wrn.AnnualRentRoll." localSheetId="3">{"AnnualRentRoll",#N/A,FALSE,"RentRoll"}</definedName>
    <definedName name="wrn.AnnualRentRoll." localSheetId="11">{"AnnualRentRoll",#N/A,FALSE,"RentRoll"}</definedName>
    <definedName name="wrn.AnnualRentRoll." localSheetId="7">{"AnnualRentRoll",#N/A,FALSE,"RentRoll"}</definedName>
    <definedName name="wrn.AnnualRentRoll.">{"AnnualRentRoll",#N/A,FALSE,"RentRoll"}</definedName>
    <definedName name="wrn.annualrentroll2" localSheetId="7">{"AnnualRentRoll",#N/A,FALSE,"RentRoll"}</definedName>
    <definedName name="wrn.annualrentroll2">{"AnnualRentRoll",#N/A,FALSE,"RentRoll"}</definedName>
    <definedName name="wrn.Appraisal." localSheetId="3">{#N/A,#N/A,FALSE,"APPRAISAL";#N/A,#N/A,FALSE,"APPRAISAL 2";#N/A,#N/A,FALSE,"APPRAISAL 3"}</definedName>
    <definedName name="wrn.Appraisal." localSheetId="11">{#N/A,#N/A,FALSE,"APPRAISAL";#N/A,#N/A,FALSE,"APPRAISAL 2";#N/A,#N/A,FALSE,"APPRAISAL 3"}</definedName>
    <definedName name="wrn.Appraisal." localSheetId="7">{#N/A,#N/A,FALSE,"APPRAISAL";#N/A,#N/A,FALSE,"APPRAISAL 2";#N/A,#N/A,FALSE,"APPRAISAL 3"}</definedName>
    <definedName name="wrn.Appraisal.">{#N/A,#N/A,FALSE,"APPRAISAL";#N/A,#N/A,FALSE,"APPRAISAL 2";#N/A,#N/A,FALSE,"APPRAISAL 3"}</definedName>
    <definedName name="wrn.Appraisal._.2." localSheetId="7">{#N/A,#N/A,FALSE,"Appraisal 2"}</definedName>
    <definedName name="wrn.Appraisal._.2.">{#N/A,#N/A,FALSE,"Appraisal 2"}</definedName>
    <definedName name="wrn.Appraisal._.3." localSheetId="7">{#N/A,#N/A,FALSE,"Appraisal 3"}</definedName>
    <definedName name="wrn.Appraisal._.3.">{#N/A,#N/A,FALSE,"Appraisal 3"}</definedName>
    <definedName name="wrn.Arcform1." localSheetId="3">{"One",#N/A,FALSE,"Property";"Rent Analysis",#N/A,FALSE,"Rent &amp; Income";"Market",#N/A,FALSE,"Market";"Environmental",#N/A,FALSE,"Environmental"}</definedName>
    <definedName name="wrn.Arcform1." localSheetId="11">{"One",#N/A,FALSE,"Property";"Rent Analysis",#N/A,FALSE,"Rent &amp; Income";"Market",#N/A,FALSE,"Market";"Environmental",#N/A,FALSE,"Environmental"}</definedName>
    <definedName name="wrn.Arcform1." localSheetId="7">{"One",#N/A,FALSE,"Property";"Rent Analysis",#N/A,FALSE,"Rent &amp; Income";"Market",#N/A,FALSE,"Market";"Environmental",#N/A,FALSE,"Environmental"}</definedName>
    <definedName name="wrn.Arcform1.">{"One",#N/A,FALSE,"Property";"Rent Analysis",#N/A,FALSE,"Rent &amp; Income";"Market",#N/A,FALSE,"Market";"Environmental",#N/A,FALSE,"Environmental"}</definedName>
    <definedName name="wrn.Arcform2." localSheetId="3">{"Development Team",#N/A,FALSE,"Team";"Environmental",#N/A,FALSE,"Environmental";"Permanent",#N/A,FALSE,"Perm Mtg";"Soft",#N/A,FALSE,"Soft Mtg"}</definedName>
    <definedName name="wrn.Arcform2." localSheetId="11">{"Development Team",#N/A,FALSE,"Team";"Environmental",#N/A,FALSE,"Environmental";"Permanent",#N/A,FALSE,"Perm Mtg";"Soft",#N/A,FALSE,"Soft Mtg"}</definedName>
    <definedName name="wrn.Arcform2." localSheetId="7">{"Development Team",#N/A,FALSE,"Team";"Environmental",#N/A,FALSE,"Environmental";"Permanent",#N/A,FALSE,"Perm Mtg";"Soft",#N/A,FALSE,"Soft Mtg"}</definedName>
    <definedName name="wrn.Arcform2.">{"Development Team",#N/A,FALSE,"Team";"Environmental",#N/A,FALSE,"Environmental";"Permanent",#N/A,FALSE,"Perm Mtg";"Soft",#N/A,FALSE,"Soft Mtg"}</definedName>
    <definedName name="wrn.Arcform3." localSheetId="3">{"Grant",#N/A,FALSE,"Grant";"GP Developer",#N/A,FALSE,"GP &amp; Dev Loans";"Operating Analysis",#N/A,FALSE,"Operations";"Tax Credit",#N/A,FALSE,"Tax Credits";"Tax Credit Analysis",#N/A,FALSE,"TC Analysis"}</definedName>
    <definedName name="wrn.Arcform3." localSheetId="11">{"Grant",#N/A,FALSE,"Grant";"GP Developer",#N/A,FALSE,"GP &amp; Dev Loans";"Operating Analysis",#N/A,FALSE,"Operations";"Tax Credit",#N/A,FALSE,"Tax Credits";"Tax Credit Analysis",#N/A,FALSE,"TC Analysis"}</definedName>
    <definedName name="wrn.Arcform3." localSheetId="7">{"Grant",#N/A,FALSE,"Grant";"GP Developer",#N/A,FALSE,"GP &amp; Dev Loans";"Operating Analysis",#N/A,FALSE,"Operations";"Tax Credit",#N/A,FALSE,"Tax Credits";"Tax Credit Analysis",#N/A,FALSE,"TC Analysis"}</definedName>
    <definedName name="wrn.Arcform3.">{"Grant",#N/A,FALSE,"Grant";"GP Developer",#N/A,FALSE,"GP &amp; Dev Loans";"Operating Analysis",#N/A,FALSE,"Operations";"Tax Credit",#N/A,FALSE,"Tax Credits";"Tax Credit Analysis",#N/A,FALSE,"TC Analysis"}</definedName>
    <definedName name="wrn.Arcform4." localSheetId="3">{"Construction Analysis",#N/A,FALSE,"Constr Analysis";"Construction Financing",#N/A,FALSE,"Constr Finan";"Guarantees and Reserves",#N/A,FALSE,"Guar &amp; Reserves"}</definedName>
    <definedName name="wrn.Arcform4." localSheetId="11">{"Construction Analysis",#N/A,FALSE,"Constr Analysis";"Construction Financing",#N/A,FALSE,"Constr Finan";"Guarantees and Reserves",#N/A,FALSE,"Guar &amp; Reserves"}</definedName>
    <definedName name="wrn.Arcform4." localSheetId="7">{"Construction Analysis",#N/A,FALSE,"Constr Analysis";"Construction Financing",#N/A,FALSE,"Constr Finan";"Guarantees and Reserves",#N/A,FALSE,"Guar &amp; Reserves"}</definedName>
    <definedName name="wrn.Arcform4.">{"Construction Analysis",#N/A,FALSE,"Constr Analysis";"Construction Financing",#N/A,FALSE,"Constr Finan";"Guarantees and Reserves",#N/A,FALSE,"Guar &amp; Reserves"}</definedName>
    <definedName name="wrn.Arena._.PCD." localSheetId="3">{#N/A,#N/A,TRUE,"Maritime Park Arena PCD";#N/A,#N/A,TRUE,"Maritime Park Arena IOR"}</definedName>
    <definedName name="wrn.Arena._.PCD." localSheetId="11">{#N/A,#N/A,TRUE,"Maritime Park Arena PCD";#N/A,#N/A,TRUE,"Maritime Park Arena IOR"}</definedName>
    <definedName name="wrn.Arena._.PCD." localSheetId="7">{#N/A,#N/A,TRUE,"Maritime Park Arena PCD";#N/A,#N/A,TRUE,"Maritime Park Arena IOR"}</definedName>
    <definedName name="wrn.Arena._.PCD.">{#N/A,#N/A,TRUE,"Maritime Park Arena PCD";#N/A,#N/A,TRUE,"Maritime Park Arena IOR"}</definedName>
    <definedName name="wrn.Asia." localSheetId="7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et._.Management." localSheetId="3">{#N/A,#N/A,FALSE,"ASSET MGMT."}</definedName>
    <definedName name="wrn.Asset._.Management." localSheetId="11">{#N/A,#N/A,FALSE,"ASSET MGMT."}</definedName>
    <definedName name="wrn.Asset._.Management." localSheetId="7">{#N/A,#N/A,FALSE,"ASSET MGMT."}</definedName>
    <definedName name="wrn.Asset._.Management.">{#N/A,#N/A,FALSE,"ASSET MGMT."}</definedName>
    <definedName name="wrn.Assumptions." localSheetId="3">{"Assumptions",#N/A,FALSE,"Assumptions"}</definedName>
    <definedName name="wrn.Assumptions." localSheetId="11">{"Assumptions",#N/A,FALSE,"Assumptions"}</definedName>
    <definedName name="wrn.Assumptions." localSheetId="7">{"Assumptions",#N/A,FALSE,"Assumptions"}</definedName>
    <definedName name="wrn.Assumptions.">{"Assumptions",#N/A,FALSE,"Assumptions"}</definedName>
    <definedName name="wrn.Atrium." localSheetId="7">{"Atrium-Investor",#N/A,FALSE,"Atrium";"Atrium-Property",#N/A,FALSE,"Atrium"}</definedName>
    <definedName name="wrn.Atrium.">{"Atrium-Investor",#N/A,FALSE,"Atrium";"Atrium-Property",#N/A,FALSE,"Atrium"}</definedName>
    <definedName name="wrn.Auto._.Comp." localSheetId="3">{#N/A,#N/A,FALSE,"Sheet1"}</definedName>
    <definedName name="wrn.Auto._.Comp." localSheetId="11">{#N/A,#N/A,FALSE,"Sheet1"}</definedName>
    <definedName name="wrn.Auto._.Comp." localSheetId="7">{#N/A,#N/A,FALSE,"Sheet1"}</definedName>
    <definedName name="wrn.Auto._.Comp.">{#N/A,#N/A,FALSE,"Sheet1"}</definedName>
    <definedName name="wrn.autoproj." localSheetId="3">{#N/A,#N/A,FALSE,"Project Properties";#N/A,#N/A,FALSE,"Eng %";#N/A,#N/A,FALSE,"ENGFORM";#N/A,#N/A,FALSE,"staffing";#N/A,#N/A,FALSE,"spending"}</definedName>
    <definedName name="wrn.autoproj." localSheetId="11">{#N/A,#N/A,FALSE,"Project Properties";#N/A,#N/A,FALSE,"Eng %";#N/A,#N/A,FALSE,"ENGFORM";#N/A,#N/A,FALSE,"staffing";#N/A,#N/A,FALSE,"spending"}</definedName>
    <definedName name="wrn.autoproj." localSheetId="7">{#N/A,#N/A,FALSE,"Project Properties";#N/A,#N/A,FALSE,"Eng %";#N/A,#N/A,FALSE,"ENGFORM";#N/A,#N/A,FALSE,"staffing";#N/A,#N/A,FALSE,"spending"}</definedName>
    <definedName name="wrn.autoproj.">{#N/A,#N/A,FALSE,"Project Properties";#N/A,#N/A,FALSE,"Eng %";#N/A,#N/A,FALSE,"ENGFORM";#N/A,#N/A,FALSE,"staffing";#N/A,#N/A,FALSE,"spending"}</definedName>
    <definedName name="wrn.B._.Spread._.Worksheet._.Summary." localSheetId="3">{#N/A,#N/A,FALSE,"B_Spread"}</definedName>
    <definedName name="wrn.B._.Spread._.Worksheet._.Summary." localSheetId="11">{#N/A,#N/A,FALSE,"B_Spread"}</definedName>
    <definedName name="wrn.B._.Spread._.Worksheet._.Summary." localSheetId="7">{#N/A,#N/A,FALSE,"B_Spread"}</definedName>
    <definedName name="wrn.B._.Spread._.Worksheet._.Summary.">{#N/A,#N/A,FALSE,"B_Spread"}</definedName>
    <definedName name="wrn.B._.Spread._.Worksheets._.Detail." localSheetId="3">{#N/A,#N/A,FALSE,"B_Spread"}</definedName>
    <definedName name="wrn.B._.Spread._.Worksheets._.Detail." localSheetId="11">{#N/A,#N/A,FALSE,"B_Spread"}</definedName>
    <definedName name="wrn.B._.Spread._.Worksheets._.Detail." localSheetId="7">{#N/A,#N/A,FALSE,"B_Spread"}</definedName>
    <definedName name="wrn.B._.Spread._.Worksheets._.Detail.">{#N/A,#N/A,FALSE,"B_Spread"}</definedName>
    <definedName name="wrn.BA." localSheetId="3">{"ba1",#N/A,TRUE,"B-A";"ba2",#N/A,TRUE,"B-A"}</definedName>
    <definedName name="wrn.BA." localSheetId="11">{"ba1",#N/A,TRUE,"B-A";"ba2",#N/A,TRUE,"B-A"}</definedName>
    <definedName name="wrn.BA." localSheetId="7">{"ba1",#N/A,TRUE,"B-A";"ba2",#N/A,TRUE,"B-A"}</definedName>
    <definedName name="wrn.BA.">{"ba1",#N/A,TRUE,"B-A";"ba2",#N/A,TRUE,"B-A"}</definedName>
    <definedName name="wrn.balance._.sheet." localSheetId="3">{"bs",#N/A,FALSE,"SCF"}</definedName>
    <definedName name="wrn.balance._.sheet." localSheetId="11">{"bs",#N/A,FALSE,"SCF"}</definedName>
    <definedName name="wrn.balance._.sheet." localSheetId="7">{"bs",#N/A,FALSE,"SCF"}</definedName>
    <definedName name="wrn.balance._.sheet.">{"bs",#N/A,FALSE,"SCF"}</definedName>
    <definedName name="wrn.Balcor." localSheetId="3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localSheetId="1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localSheetId="7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se._.Case._.Print." localSheetId="3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._.Case._.Print." localSheetId="1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._.Case._.Print." localSheetId="7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._.Case._.Print.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YearDemand." localSheetId="3">{"Base Year Demand",#N/A,FALSE,"Demand-Base Year"}</definedName>
    <definedName name="wrn.BaseYearDemand." localSheetId="11">{"Base Year Demand",#N/A,FALSE,"Demand-Base Year"}</definedName>
    <definedName name="wrn.BaseYearDemand." localSheetId="7">{"Base Year Demand",#N/A,FALSE,"Demand-Base Year"}</definedName>
    <definedName name="wrn.BaseYearDemand.">{"Base Year Demand",#N/A,FALSE,"Demand-Base Year"}</definedName>
    <definedName name="wrn.Basic." localSheetId="3">{#N/A,#N/A,FALSE,"Cover";#N/A,#N/A,FALSE,"Assumptions";#N/A,#N/A,FALSE,"Acquirer";#N/A,#N/A,FALSE,"Target";#N/A,#N/A,FALSE,"Income Statement";#N/A,#N/A,FALSE,"Summary Tables"}</definedName>
    <definedName name="wrn.Basic." localSheetId="11">{#N/A,#N/A,FALSE,"Cover";#N/A,#N/A,FALSE,"Assumptions";#N/A,#N/A,FALSE,"Acquirer";#N/A,#N/A,FALSE,"Target";#N/A,#N/A,FALSE,"Income Statement";#N/A,#N/A,FALSE,"Summary Tables"}</definedName>
    <definedName name="wrn.Basic." localSheetId="7">{#N/A,#N/A,FALSE,"Cover";#N/A,#N/A,FALSE,"Assumptions";#N/A,#N/A,FALSE,"Acquirer";#N/A,#N/A,FALSE,"Target";#N/A,#N/A,FALSE,"Income Statement";#N/A,#N/A,FALSE,"Summary Tables"}</definedName>
    <definedName name="wrn.Basic.">{#N/A,#N/A,FALSE,"Cover";#N/A,#N/A,FALSE,"Assumptions";#N/A,#N/A,FALSE,"Acquirer";#N/A,#N/A,FALSE,"Target";#N/A,#N/A,FALSE,"Income Statement";#N/A,#N/A,FALSE,"Summary Tables"}</definedName>
    <definedName name="wrn.basics." localSheetId="3">{#N/A,#N/A,FALSE,"TSUM";#N/A,#N/A,FALSE,"shares";#N/A,#N/A,FALSE,"earnout";#N/A,#N/A,FALSE,"Heaty";#N/A,#N/A,FALSE,"self-tend";#N/A,#N/A,FALSE,"self-sum"}</definedName>
    <definedName name="wrn.basics." localSheetId="11">{#N/A,#N/A,FALSE,"TSUM";#N/A,#N/A,FALSE,"shares";#N/A,#N/A,FALSE,"earnout";#N/A,#N/A,FALSE,"Heaty";#N/A,#N/A,FALSE,"self-tend";#N/A,#N/A,FALSE,"self-sum"}</definedName>
    <definedName name="wrn.basics." localSheetId="7">{#N/A,#N/A,FALSE,"TSUM";#N/A,#N/A,FALSE,"shares";#N/A,#N/A,FALSE,"earnout";#N/A,#N/A,FALSE,"Heaty";#N/A,#N/A,FALSE,"self-tend";#N/A,#N/A,FALSE,"self-sum"}</definedName>
    <definedName name="wrn.basics.">{#N/A,#N/A,FALSE,"TSUM";#N/A,#N/A,FALSE,"shares";#N/A,#N/A,FALSE,"earnout";#N/A,#N/A,FALSE,"Heaty";#N/A,#N/A,FALSE,"self-tend";#N/A,#N/A,FALSE,"self-sum"}</definedName>
    <definedName name="wrn.BCN._.REVISED." localSheetId="3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._.REVISED." localSheetId="11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._.REVISED." localSheetId="7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._.REVISED.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PROJ." localSheetId="3">{#N/A,#N/A,FALSE,"Income Statement";#N/A,#N/A,FALSE,"Balance Sheet";#N/A,#N/A,FALSE,"Sheet5";#N/A,#N/A,FALSE,"Debt &amp; Equity Detail"}</definedName>
    <definedName name="wrn.BCNPROJ." localSheetId="11">{#N/A,#N/A,FALSE,"Income Statement";#N/A,#N/A,FALSE,"Balance Sheet";#N/A,#N/A,FALSE,"Sheet5";#N/A,#N/A,FALSE,"Debt &amp; Equity Detail"}</definedName>
    <definedName name="wrn.BCNPROJ." localSheetId="7">{#N/A,#N/A,FALSE,"Income Statement";#N/A,#N/A,FALSE,"Balance Sheet";#N/A,#N/A,FALSE,"Sheet5";#N/A,#N/A,FALSE,"Debt &amp; Equity Detail"}</definedName>
    <definedName name="wrn.BCNPROJ.">{#N/A,#N/A,FALSE,"Income Statement";#N/A,#N/A,FALSE,"Balance Sheet";#N/A,#N/A,FALSE,"Sheet5";#N/A,#N/A,FALSE,"Debt &amp; Equity Detail"}</definedName>
    <definedName name="wrn.BidCo." localSheetId="3">{#N/A,#N/A,FALSE,"BidCo Assumptions";#N/A,#N/A,FALSE,"Credit Stats";#N/A,#N/A,FALSE,"Bidco Summary";#N/A,#N/A,FALSE,"BIDCO Consolidated"}</definedName>
    <definedName name="wrn.BidCo." localSheetId="11">{#N/A,#N/A,FALSE,"BidCo Assumptions";#N/A,#N/A,FALSE,"Credit Stats";#N/A,#N/A,FALSE,"Bidco Summary";#N/A,#N/A,FALSE,"BIDCO Consolidated"}</definedName>
    <definedName name="wrn.BidCo." localSheetId="7">{#N/A,#N/A,FALSE,"BidCo Assumptions";#N/A,#N/A,FALSE,"Credit Stats";#N/A,#N/A,FALSE,"Bidco Summary";#N/A,#N/A,FALSE,"BIDCO Consolidated"}</definedName>
    <definedName name="wrn.BidCo.">{#N/A,#N/A,FALSE,"BidCo Assumptions";#N/A,#N/A,FALSE,"Credit Stats";#N/A,#N/A,FALSE,"Bidco Summary";#N/A,#N/A,FALSE,"BIDCO Consolidated"}</definedName>
    <definedName name="wrn.BIGGER." localSheetId="3">{"PROFORMA",#N/A,FALSE,"A";"BIGGER 1",#N/A,FALSE,"B";"BIGGER 2",#N/A,FALSE,"B";"BIGGER 3",#N/A,FALSE,"B";"SMALL CF 1",#N/A,FALSE,"C"}</definedName>
    <definedName name="wrn.BIGGER." localSheetId="11">{"PROFORMA",#N/A,FALSE,"A";"BIGGER 1",#N/A,FALSE,"B";"BIGGER 2",#N/A,FALSE,"B";"BIGGER 3",#N/A,FALSE,"B";"SMALL CF 1",#N/A,FALSE,"C"}</definedName>
    <definedName name="wrn.BIGGER." localSheetId="7">{"PROFORMA",#N/A,FALSE,"A";"BIGGER 1",#N/A,FALSE,"B";"BIGGER 2",#N/A,FALSE,"B";"BIGGER 3",#N/A,FALSE,"B";"SMALL CF 1",#N/A,FALSE,"C"}</definedName>
    <definedName name="wrn.BIGGER.">{"PROFORMA",#N/A,FALSE,"A";"BIGGER 1",#N/A,FALSE,"B";"BIGGER 2",#N/A,FALSE,"B";"BIGGER 3",#N/A,FALSE,"B";"SMALL CF 1",#N/A,FALSE,"C"}</definedName>
    <definedName name="wrn.Birdie." localSheetId="3">{#N/A,#N/A,FALSE,"Trans Summary";#N/A,#N/A,FALSE,"Proforma Five Yr";#N/A,#N/A,FALSE,"Occ and Rate"}</definedName>
    <definedName name="wrn.Birdie." localSheetId="11">{#N/A,#N/A,FALSE,"Trans Summary";#N/A,#N/A,FALSE,"Proforma Five Yr";#N/A,#N/A,FALSE,"Occ and Rate"}</definedName>
    <definedName name="wrn.Birdie." localSheetId="7">{#N/A,#N/A,FALSE,"Trans Summary";#N/A,#N/A,FALSE,"Proforma Five Yr";#N/A,#N/A,FALSE,"Occ and Rate"}</definedName>
    <definedName name="wrn.Birdie.">{#N/A,#N/A,FALSE,"Trans Summary";#N/A,#N/A,FALSE,"Proforma Five Yr";#N/A,#N/A,FALSE,"Occ and Rate"}</definedName>
    <definedName name="wrn.BlackWhite." localSheetId="3">{#N/A,#N/A,FALSE,"NNN sum";#N/A,#N/A,FALSE,"10-yr Opt. A Sum";#N/A,#N/A,FALSE,"10-yr Opt A Other Costs";#N/A,#N/A,FALSE,"Purchase Sum";#N/A,#N/A,FALSE,"Purchase Other Costs"}</definedName>
    <definedName name="wrn.BlackWhite." localSheetId="11">{#N/A,#N/A,FALSE,"NNN sum";#N/A,#N/A,FALSE,"10-yr Opt. A Sum";#N/A,#N/A,FALSE,"10-yr Opt A Other Costs";#N/A,#N/A,FALSE,"Purchase Sum";#N/A,#N/A,FALSE,"Purchase Other Costs"}</definedName>
    <definedName name="wrn.BlackWhite." localSheetId="7">{#N/A,#N/A,FALSE,"NNN sum";#N/A,#N/A,FALSE,"10-yr Opt. A Sum";#N/A,#N/A,FALSE,"10-yr Opt A Other Costs";#N/A,#N/A,FALSE,"Purchase Sum";#N/A,#N/A,FALSE,"Purchase Other Costs"}</definedName>
    <definedName name="wrn.BlackWhite.">{#N/A,#N/A,FALSE,"NNN sum";#N/A,#N/A,FALSE,"10-yr Opt. A Sum";#N/A,#N/A,FALSE,"10-yr Opt A Other Costs";#N/A,#N/A,FALSE,"Purchase Sum";#N/A,#N/A,FALSE,"Purchase Other Costs"}</definedName>
    <definedName name="wrn.BlackWhite5" localSheetId="3">{#N/A,#N/A,FALSE,"NNN sum";#N/A,#N/A,FALSE,"10-yr Opt. A Sum";#N/A,#N/A,FALSE,"10-yr Opt A Other Costs";#N/A,#N/A,FALSE,"Purchase Sum";#N/A,#N/A,FALSE,"Purchase Other Costs"}</definedName>
    <definedName name="wrn.BlackWhite5" localSheetId="11">{#N/A,#N/A,FALSE,"NNN sum";#N/A,#N/A,FALSE,"10-yr Opt. A Sum";#N/A,#N/A,FALSE,"10-yr Opt A Other Costs";#N/A,#N/A,FALSE,"Purchase Sum";#N/A,#N/A,FALSE,"Purchase Other Costs"}</definedName>
    <definedName name="wrn.BlackWhite5" localSheetId="7">{#N/A,#N/A,FALSE,"NNN sum";#N/A,#N/A,FALSE,"10-yr Opt. A Sum";#N/A,#N/A,FALSE,"10-yr Opt A Other Costs";#N/A,#N/A,FALSE,"Purchase Sum";#N/A,#N/A,FALSE,"Purchase Other Costs"}</definedName>
    <definedName name="wrn.BlackWhite5">{#N/A,#N/A,FALSE,"NNN sum";#N/A,#N/A,FALSE,"10-yr Opt. A Sum";#N/A,#N/A,FALSE,"10-yr Opt A Other Costs";#N/A,#N/A,FALSE,"Purchase Sum";#N/A,#N/A,FALSE,"Purchase Other Costs"}</definedName>
    <definedName name="wrn.bleu4." localSheetId="3">{#N/A,#N/A,FALSE}</definedName>
    <definedName name="wrn.bleu4." localSheetId="11">{#N/A,#N/A,FALSE}</definedName>
    <definedName name="wrn.bleu4." localSheetId="7">{#N/A,#N/A,FALSE}</definedName>
    <definedName name="wrn.bleu4.">{#N/A,#N/A,FALSE}</definedName>
    <definedName name="wrn.Blue._.Book._.Sections." localSheetId="3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localSheetId="1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localSheetId="7">{#N/A,#N/A,TRUE,"Summary";#N/A,#N/A,TRUE,"Program Scheme";#N/A,#N/A,TRUE,"Assumptions";#N/A,#N/A,TRUE,"Development Budget &amp; Timing";#N/A,#N/A,TRUE,"Cash Flow";#N/A,#N/A,TRUE,"Cash Flow to Debt &amp; Equity"}</definedName>
    <definedName name="wrn.Blue._.Book._.Sections.">{#N/A,#N/A,TRUE,"Summary";#N/A,#N/A,TRUE,"Program Scheme";#N/A,#N/A,TRUE,"Assumptions";#N/A,#N/A,TRUE,"Development Budget &amp; Timing";#N/A,#N/A,TRUE,"Cash Flow";#N/A,#N/A,TRUE,"Cash Flow to Debt &amp; Equity"}</definedName>
    <definedName name="wrn.boardPackage." localSheetId="7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ardPackage.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b." localSheetId="3">{#N/A,#N/A,TRUE,"33_Cover";#N/A,#N/A,TRUE,"1_Exec_Summ";#N/A,#N/A,TRUE,"2_Assump_Genl";#N/A,#N/A,TRUE,"5_Cash_Flow";#N/A,#N/A,TRUE,"11_Exp_Dtl";#N/A,#N/A,TRUE,"10_Exp_Recov_Dtl";#N/A,#N/A,TRUE,"12_Residual";#N/A,#N/A,TRUE,"14_Pricing_Mtx";#N/A,#N/A,TRUE,"29_Residual_Mtx";#N/A,#N/A,TRUE,"18_Expirations"}</definedName>
    <definedName name="wrn.Bob." localSheetId="11">{#N/A,#N/A,TRUE,"33_Cover";#N/A,#N/A,TRUE,"1_Exec_Summ";#N/A,#N/A,TRUE,"2_Assump_Genl";#N/A,#N/A,TRUE,"5_Cash_Flow";#N/A,#N/A,TRUE,"11_Exp_Dtl";#N/A,#N/A,TRUE,"10_Exp_Recov_Dtl";#N/A,#N/A,TRUE,"12_Residual";#N/A,#N/A,TRUE,"14_Pricing_Mtx";#N/A,#N/A,TRUE,"29_Residual_Mtx";#N/A,#N/A,TRUE,"18_Expirations"}</definedName>
    <definedName name="wrn.Bob." localSheetId="7">{#N/A,#N/A,TRUE,"33_Cover";#N/A,#N/A,TRUE,"1_Exec_Summ";#N/A,#N/A,TRUE,"2_Assump_Genl";#N/A,#N/A,TRUE,"5_Cash_Flow";#N/A,#N/A,TRUE,"11_Exp_Dtl";#N/A,#N/A,TRUE,"10_Exp_Recov_Dtl";#N/A,#N/A,TRUE,"12_Residual";#N/A,#N/A,TRUE,"14_Pricing_Mtx";#N/A,#N/A,TRUE,"29_Residual_Mtx";#N/A,#N/A,TRUE,"18_Expirations"}</definedName>
    <definedName name="wrn.Bob.">{#N/A,#N/A,TRUE,"33_Cover";#N/A,#N/A,TRUE,"1_Exec_Summ";#N/A,#N/A,TRUE,"2_Assump_Genl";#N/A,#N/A,TRUE,"5_Cash_Flow";#N/A,#N/A,TRUE,"11_Exp_Dtl";#N/A,#N/A,TRUE,"10_Exp_Recov_Dtl";#N/A,#N/A,TRUE,"12_Residual";#N/A,#N/A,TRUE,"14_Pricing_Mtx";#N/A,#N/A,TRUE,"29_Residual_Mtx";#N/A,#N/A,TRUE,"18_Expirations"}</definedName>
    <definedName name="wrn.BofA." localSheetId="7">{"BofA-Investor",#N/A,FALSE,"BofA Tower";"BofA-Property",#N/A,FALSE,"BofA Tower"}</definedName>
    <definedName name="wrn.BofA.">{"BofA-Investor",#N/A,FALSE,"BofA Tower";"BofA-Property",#N/A,FALSE,"BofA Tower"}</definedName>
    <definedName name="wrn.Bonds." localSheetId="3">{#N/A,#N/A,FALSE,"Bonds - Consol";#N/A,#N/A,FALSE,"Bonds - Lakes";#N/A,#N/A,FALSE,"Bonds - Chabot";#N/A,#N/A,FALSE,"Bonds - Diablo"}</definedName>
    <definedName name="wrn.Bonds." localSheetId="11">{#N/A,#N/A,FALSE,"Bonds - Consol";#N/A,#N/A,FALSE,"Bonds - Lakes";#N/A,#N/A,FALSE,"Bonds - Chabot";#N/A,#N/A,FALSE,"Bonds - Diablo"}</definedName>
    <definedName name="wrn.Bonds." localSheetId="7">{#N/A,#N/A,FALSE,"Bonds - Consol";#N/A,#N/A,FALSE,"Bonds - Lakes";#N/A,#N/A,FALSE,"Bonds - Chabot";#N/A,#N/A,FALSE,"Bonds - Diablo"}</definedName>
    <definedName name="wrn.Bonds.">{#N/A,#N/A,FALSE,"Bonds - Consol";#N/A,#N/A,FALSE,"Bonds - Lakes";#N/A,#N/A,FALSE,"Bonds - Chabot";#N/A,#N/A,FALSE,"Bonds - Diablo"}</definedName>
    <definedName name="wrn.BOOK." localSheetId="3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localSheetId="1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localSheetId="7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_.Reports." localSheetId="3">{"Current Month",#N/A,FALSE,"Current Compar.";"Year-To-Date",#N/A,FALSE,"Year Comparison";"Forecast",#N/A,FALSE,"Comparison NOI";"Actual Input",#N/A,FALSE,"Act...Ratios"}</definedName>
    <definedName name="wrn.Book._.Reports." localSheetId="11">{"Current Month",#N/A,FALSE,"Current Compar.";"Year-To-Date",#N/A,FALSE,"Year Comparison";"Forecast",#N/A,FALSE,"Comparison NOI";"Actual Input",#N/A,FALSE,"Act...Ratios"}</definedName>
    <definedName name="wrn.Book._.Reports." localSheetId="7">{"Current Month",#N/A,FALSE,"Current Compar.";"Year-To-Date",#N/A,FALSE,"Year Comparison";"Forecast",#N/A,FALSE,"Comparison NOI";"Actual Input",#N/A,FALSE,"Act...Ratios"}</definedName>
    <definedName name="wrn.Book._.Reports.">{"Current Month",#N/A,FALSE,"Current Compar.";"Year-To-Date",#N/A,FALSE,"Year Comparison";"Forecast",#N/A,FALSE,"Comparison NOI";"Actual Input",#N/A,FALSE,"Act...Ratios"}</definedName>
    <definedName name="wrn.Both._.Outputs." localSheetId="3">{"LTV Output",#N/A,FALSE,"Output";"DCR Output",#N/A,FALSE,"Output"}</definedName>
    <definedName name="wrn.Both._.Outputs." localSheetId="11">{"LTV Output",#N/A,FALSE,"Output";"DCR Output",#N/A,FALSE,"Output"}</definedName>
    <definedName name="wrn.Both._.Outputs." localSheetId="7">{"LTV Output",#N/A,FALSE,"Output";"DCR Output",#N/A,FALSE,"Output"}</definedName>
    <definedName name="wrn.Both._.Outputs.">{"LTV Output",#N/A,FALSE,"Output";"DCR Output",#N/A,FALSE,"Output"}</definedName>
    <definedName name="wrn.BOV." localSheetId="3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localSheetId="1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localSheetId="7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ridge." localSheetId="3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idge." localSheetId="1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idge." localSheetId="7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idge.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udget." localSheetId="3">{"Spread Dollars",#N/A,FALSE,"Budget";"Spread Ratios",#N/A,FALSE,"Budget";"Target Comparison",#N/A,FALSE,"Summary"}</definedName>
    <definedName name="wrn.Budget." localSheetId="11">{"Spread Dollars",#N/A,FALSE,"Budget";"Spread Ratios",#N/A,FALSE,"Budget";"Target Comparison",#N/A,FALSE,"Summary"}</definedName>
    <definedName name="wrn.Budget." localSheetId="7">{"Spread Dollars",#N/A,FALSE,"Budget";"Spread Ratios",#N/A,FALSE,"Budget";"Target Comparison",#N/A,FALSE,"Summary"}</definedName>
    <definedName name="wrn.Budget.">{"Spread Dollars",#N/A,FALSE,"Budget";"Spread Ratios",#N/A,FALSE,"Budget";"Target Comparison",#N/A,FALSE,"Summary"}</definedName>
    <definedName name="wrn.Budget._.1997._.Analysis." localSheetId="3">{#N/A,#N/A,TRUE,"Budget 1997 Class A";#N/A,#N/A,TRUE,"Budgets 1997 Class B &amp; C"}</definedName>
    <definedName name="wrn.Budget._.1997._.Analysis." localSheetId="11">{#N/A,#N/A,TRUE,"Budget 1997 Class A";#N/A,#N/A,TRUE,"Budgets 1997 Class B &amp; C"}</definedName>
    <definedName name="wrn.Budget._.1997._.Analysis." localSheetId="7">{#N/A,#N/A,TRUE,"Budget 1997 Class A";#N/A,#N/A,TRUE,"Budgets 1997 Class B &amp; C"}</definedName>
    <definedName name="wrn.Budget._.1997._.Analysis.">{#N/A,#N/A,TRUE,"Budget 1997 Class A";#N/A,#N/A,TRUE,"Budgets 1997 Class B &amp; C"}</definedName>
    <definedName name="wrn.bullshit1." localSheetId="3">{#N/A,#N/A,FALSE,"Sheet1";#N/A,#N/A,FALSE,"Summary";#N/A,#N/A,FALSE,"proj1";#N/A,#N/A,FALSE,"proj2"}</definedName>
    <definedName name="wrn.bullshit1." localSheetId="11">{#N/A,#N/A,FALSE,"Sheet1";#N/A,#N/A,FALSE,"Summary";#N/A,#N/A,FALSE,"proj1";#N/A,#N/A,FALSE,"proj2"}</definedName>
    <definedName name="wrn.bullshit1." localSheetId="7">{#N/A,#N/A,FALSE,"Sheet1";#N/A,#N/A,FALSE,"Summary";#N/A,#N/A,FALSE,"proj1";#N/A,#N/A,FALSE,"proj2"}</definedName>
    <definedName name="wrn.bullshit1.">{#N/A,#N/A,FALSE,"Sheet1";#N/A,#N/A,FALSE,"Summary";#N/A,#N/A,FALSE,"proj1";#N/A,#N/A,FALSE,"proj2"}</definedName>
    <definedName name="wrn.Capital_Increm.." localSheetId="3">{#N/A,#N/A,FALSE,"Capital-Incremental"}</definedName>
    <definedName name="wrn.Capital_Increm.." localSheetId="11">{#N/A,#N/A,FALSE,"Capital-Incremental"}</definedName>
    <definedName name="wrn.Capital_Increm.." localSheetId="7">{#N/A,#N/A,FALSE,"Capital-Incremental"}</definedName>
    <definedName name="wrn.Capital_Increm..">{#N/A,#N/A,FALSE,"Capital-Incremental"}</definedName>
    <definedName name="wrn.Capital_Nonincre.." localSheetId="3">{#N/A,#N/A,FALSE,"Capital-Nonincremental"}</definedName>
    <definedName name="wrn.Capital_Nonincre.." localSheetId="11">{#N/A,#N/A,FALSE,"Capital-Nonincremental"}</definedName>
    <definedName name="wrn.Capital_Nonincre.." localSheetId="7">{#N/A,#N/A,FALSE,"Capital-Nonincremental"}</definedName>
    <definedName name="wrn.Capital_Nonincre..">{#N/A,#N/A,FALSE,"Capital-Nonincremental"}</definedName>
    <definedName name="wrn.CAPREIT." localSheetId="3">{#N/A,#N/A,FALSE,"CAPREIT"}</definedName>
    <definedName name="wrn.CAPREIT." localSheetId="11">{#N/A,#N/A,FALSE,"CAPREIT"}</definedName>
    <definedName name="wrn.CAPREIT." localSheetId="7">{#N/A,#N/A,FALSE,"CAPREIT"}</definedName>
    <definedName name="wrn.CAPREIT.">{#N/A,#N/A,FALSE,"CAPREIT"}</definedName>
    <definedName name="wrn.CAPREIT._.II." localSheetId="3">{#N/A,#N/A,FALSE,"Consolidate II";#N/A,#N/A,FALSE,"Atrium";#N/A,#N/A,FALSE,"DoverFarms";#N/A,#N/A,FALSE,"GreenwayChase";#N/A,#N/A,FALSE,"Island Club 1";#N/A,#N/A,FALSE,"IslesGateway";#N/A,#N/A,FALSE,"MadisonPark";#N/A,#N/A,FALSE,"PacesRun";#N/A,#N/A,FALSE,"Park";#N/A,#N/A,FALSE,"Sunbrook";#N/A,#N/A,FALSE,"TownPlace";#N/A,#N/A,FALSE,"WatPark";#N/A,#N/A,FALSE,"WatPlace";#N/A,#N/A,FALSE,"WatCastleton"}</definedName>
    <definedName name="wrn.CAPREIT._.II." localSheetId="11">{#N/A,#N/A,FALSE,"Consolidate II";#N/A,#N/A,FALSE,"Atrium";#N/A,#N/A,FALSE,"DoverFarms";#N/A,#N/A,FALSE,"GreenwayChase";#N/A,#N/A,FALSE,"Island Club 1";#N/A,#N/A,FALSE,"IslesGateway";#N/A,#N/A,FALSE,"MadisonPark";#N/A,#N/A,FALSE,"PacesRun";#N/A,#N/A,FALSE,"Park";#N/A,#N/A,FALSE,"Sunbrook";#N/A,#N/A,FALSE,"TownPlace";#N/A,#N/A,FALSE,"WatPark";#N/A,#N/A,FALSE,"WatPlace";#N/A,#N/A,FALSE,"WatCastleton"}</definedName>
    <definedName name="wrn.CAPREIT._.II." localSheetId="7">{#N/A,#N/A,FALSE,"Consolidate II";#N/A,#N/A,FALSE,"Atrium";#N/A,#N/A,FALSE,"DoverFarms";#N/A,#N/A,FALSE,"GreenwayChase";#N/A,#N/A,FALSE,"Island Club 1";#N/A,#N/A,FALSE,"IslesGateway";#N/A,#N/A,FALSE,"MadisonPark";#N/A,#N/A,FALSE,"PacesRun";#N/A,#N/A,FALSE,"Park";#N/A,#N/A,FALSE,"Sunbrook";#N/A,#N/A,FALSE,"TownPlace";#N/A,#N/A,FALSE,"WatPark";#N/A,#N/A,FALSE,"WatPlace";#N/A,#N/A,FALSE,"WatCastleton"}</definedName>
    <definedName name="wrn.CAPREIT._.II.">{#N/A,#N/A,FALSE,"Consolidate II";#N/A,#N/A,FALSE,"Atrium";#N/A,#N/A,FALSE,"DoverFarms";#N/A,#N/A,FALSE,"GreenwayChase";#N/A,#N/A,FALSE,"Island Club 1";#N/A,#N/A,FALSE,"IslesGateway";#N/A,#N/A,FALSE,"MadisonPark";#N/A,#N/A,FALSE,"PacesRun";#N/A,#N/A,FALSE,"Park";#N/A,#N/A,FALSE,"Sunbrook";#N/A,#N/A,FALSE,"TownPlace";#N/A,#N/A,FALSE,"WatPark";#N/A,#N/A,FALSE,"WatPlace";#N/A,#N/A,FALSE,"WatCastleton"}</definedName>
    <definedName name="wrn.CAPREIT._.II._.and._.IV." localSheetId="3">{#N/A,#N/A,FALSE,"Consolidate II &amp; IV";#N/A,#N/A,FALSE,"Atrium";#N/A,#N/A,FALSE,"Chasewood";#N/A,#N/A,FALSE,"ClubNorthHills";#N/A,#N/A,FALSE,"DoverFarms";#N/A,#N/A,FALSE,"GreenwayChase";#N/A,#N/A,FALSE,"Island Club 1";#N/A,#N/A,FALSE,"IslesGateway";#N/A,#N/A,FALSE,"Kensington";#N/A,#N/A,FALSE,"LakeFront";#N/A,#N/A,FALSE,"MadisonPark";#N/A,#N/A,FALSE,"Oaks";#N/A,#N/A,FALSE,"PacesRun";#N/A,#N/A,FALSE,"Park";#N/A,#N/A,FALSE,"PointeWest";#N/A,#N/A,FALSE,"Sunbrook";#N/A,#N/A,FALSE,"Sundance";#N/A,#N/A,FALSE,"TownPlace";#N/A,#N/A,FALSE,"WatPark";#N/A,#N/A,FALSE,"WatPlace";#N/A,#N/A,FALSE,"WatCastleton";#N/A,#N/A,FALSE,"Wellington"}</definedName>
    <definedName name="wrn.CAPREIT._.II._.and._.IV." localSheetId="11">{#N/A,#N/A,FALSE,"Consolidate II &amp; IV";#N/A,#N/A,FALSE,"Atrium";#N/A,#N/A,FALSE,"Chasewood";#N/A,#N/A,FALSE,"ClubNorthHills";#N/A,#N/A,FALSE,"DoverFarms";#N/A,#N/A,FALSE,"GreenwayChase";#N/A,#N/A,FALSE,"Island Club 1";#N/A,#N/A,FALSE,"IslesGateway";#N/A,#N/A,FALSE,"Kensington";#N/A,#N/A,FALSE,"LakeFront";#N/A,#N/A,FALSE,"MadisonPark";#N/A,#N/A,FALSE,"Oaks";#N/A,#N/A,FALSE,"PacesRun";#N/A,#N/A,FALSE,"Park";#N/A,#N/A,FALSE,"PointeWest";#N/A,#N/A,FALSE,"Sunbrook";#N/A,#N/A,FALSE,"Sundance";#N/A,#N/A,FALSE,"TownPlace";#N/A,#N/A,FALSE,"WatPark";#N/A,#N/A,FALSE,"WatPlace";#N/A,#N/A,FALSE,"WatCastleton";#N/A,#N/A,FALSE,"Wellington"}</definedName>
    <definedName name="wrn.CAPREIT._.II._.and._.IV." localSheetId="7">{#N/A,#N/A,FALSE,"Consolidate II &amp; IV";#N/A,#N/A,FALSE,"Atrium";#N/A,#N/A,FALSE,"Chasewood";#N/A,#N/A,FALSE,"ClubNorthHills";#N/A,#N/A,FALSE,"DoverFarms";#N/A,#N/A,FALSE,"GreenwayChase";#N/A,#N/A,FALSE,"Island Club 1";#N/A,#N/A,FALSE,"IslesGateway";#N/A,#N/A,FALSE,"Kensington";#N/A,#N/A,FALSE,"LakeFront";#N/A,#N/A,FALSE,"MadisonPark";#N/A,#N/A,FALSE,"Oaks";#N/A,#N/A,FALSE,"PacesRun";#N/A,#N/A,FALSE,"Park";#N/A,#N/A,FALSE,"PointeWest";#N/A,#N/A,FALSE,"Sunbrook";#N/A,#N/A,FALSE,"Sundance";#N/A,#N/A,FALSE,"TownPlace";#N/A,#N/A,FALSE,"WatPark";#N/A,#N/A,FALSE,"WatPlace";#N/A,#N/A,FALSE,"WatCastleton";#N/A,#N/A,FALSE,"Wellington"}</definedName>
    <definedName name="wrn.CAPREIT._.II._.and._.IV.">{#N/A,#N/A,FALSE,"Consolidate II &amp; IV";#N/A,#N/A,FALSE,"Atrium";#N/A,#N/A,FALSE,"Chasewood";#N/A,#N/A,FALSE,"ClubNorthHills";#N/A,#N/A,FALSE,"DoverFarms";#N/A,#N/A,FALSE,"GreenwayChase";#N/A,#N/A,FALSE,"Island Club 1";#N/A,#N/A,FALSE,"IslesGateway";#N/A,#N/A,FALSE,"Kensington";#N/A,#N/A,FALSE,"LakeFront";#N/A,#N/A,FALSE,"MadisonPark";#N/A,#N/A,FALSE,"Oaks";#N/A,#N/A,FALSE,"PacesRun";#N/A,#N/A,FALSE,"Park";#N/A,#N/A,FALSE,"PointeWest";#N/A,#N/A,FALSE,"Sunbrook";#N/A,#N/A,FALSE,"Sundance";#N/A,#N/A,FALSE,"TownPlace";#N/A,#N/A,FALSE,"WatPark";#N/A,#N/A,FALSE,"WatPlace";#N/A,#N/A,FALSE,"WatCastleton";#N/A,#N/A,FALSE,"Wellington"}</definedName>
    <definedName name="wrn.CAPREIT._.IV." localSheetId="3">{#N/A,#N/A,FALSE,"Consolidate IV";#N/A,#N/A,FALSE,"Chasewood";#N/A,#N/A,FALSE,"ClubNorthHills";#N/A,#N/A,FALSE,"Kensington";#N/A,#N/A,FALSE,"LakeFront";#N/A,#N/A,FALSE,"Oaks";#N/A,#N/A,FALSE,"PointeWest";#N/A,#N/A,FALSE,"Sundance";#N/A,#N/A,FALSE,"Wellington"}</definedName>
    <definedName name="wrn.CAPREIT._.IV." localSheetId="11">{#N/A,#N/A,FALSE,"Consolidate IV";#N/A,#N/A,FALSE,"Chasewood";#N/A,#N/A,FALSE,"ClubNorthHills";#N/A,#N/A,FALSE,"Kensington";#N/A,#N/A,FALSE,"LakeFront";#N/A,#N/A,FALSE,"Oaks";#N/A,#N/A,FALSE,"PointeWest";#N/A,#N/A,FALSE,"Sundance";#N/A,#N/A,FALSE,"Wellington"}</definedName>
    <definedName name="wrn.CAPREIT._.IV." localSheetId="7">{#N/A,#N/A,FALSE,"Consolidate IV";#N/A,#N/A,FALSE,"Chasewood";#N/A,#N/A,FALSE,"ClubNorthHills";#N/A,#N/A,FALSE,"Kensington";#N/A,#N/A,FALSE,"LakeFront";#N/A,#N/A,FALSE,"Oaks";#N/A,#N/A,FALSE,"PointeWest";#N/A,#N/A,FALSE,"Sundance";#N/A,#N/A,FALSE,"Wellington"}</definedName>
    <definedName name="wrn.CAPREIT._.IV.">{#N/A,#N/A,FALSE,"Consolidate IV";#N/A,#N/A,FALSE,"Chasewood";#N/A,#N/A,FALSE,"ClubNorthHills";#N/A,#N/A,FALSE,"Kensington";#N/A,#N/A,FALSE,"LakeFront";#N/A,#N/A,FALSE,"Oaks";#N/A,#N/A,FALSE,"PointeWest";#N/A,#N/A,FALSE,"Sundance";#N/A,#N/A,FALSE,"Wellington"}</definedName>
    <definedName name="wrn.CAPREIT._.TERA." localSheetId="3">{#N/A,#N/A,FALSE,"Consolidate TERA";#N/A,#N/A,FALSE,"Boulder";#N/A,#N/A,FALSE,"Braden";#N/A,#N/A,FALSE,"Cambridge";#N/A,#N/A,FALSE,"Charleston";#N/A,#N/A,FALSE,"Cornerstone";#N/A,#N/A,FALSE,"Courtyard";#N/A,#N/A,FALSE,"LakeMayport";#N/A,#N/A,FALSE,"Paces River 1";#N/A,#N/A,FALSE,"Paces River 2";#N/A,#N/A,FALSE,"Paddock ";#N/A,#N/A,FALSE,"Summer";#N/A,#N/A,FALSE,"Sutton"}</definedName>
    <definedName name="wrn.CAPREIT._.TERA." localSheetId="11">{#N/A,#N/A,FALSE,"Consolidate TERA";#N/A,#N/A,FALSE,"Boulder";#N/A,#N/A,FALSE,"Braden";#N/A,#N/A,FALSE,"Cambridge";#N/A,#N/A,FALSE,"Charleston";#N/A,#N/A,FALSE,"Cornerstone";#N/A,#N/A,FALSE,"Courtyard";#N/A,#N/A,FALSE,"LakeMayport";#N/A,#N/A,FALSE,"Paces River 1";#N/A,#N/A,FALSE,"Paces River 2";#N/A,#N/A,FALSE,"Paddock ";#N/A,#N/A,FALSE,"Summer";#N/A,#N/A,FALSE,"Sutton"}</definedName>
    <definedName name="wrn.CAPREIT._.TERA." localSheetId="7">{#N/A,#N/A,FALSE,"Consolidate TERA";#N/A,#N/A,FALSE,"Boulder";#N/A,#N/A,FALSE,"Braden";#N/A,#N/A,FALSE,"Cambridge";#N/A,#N/A,FALSE,"Charleston";#N/A,#N/A,FALSE,"Cornerstone";#N/A,#N/A,FALSE,"Courtyard";#N/A,#N/A,FALSE,"LakeMayport";#N/A,#N/A,FALSE,"Paces River 1";#N/A,#N/A,FALSE,"Paces River 2";#N/A,#N/A,FALSE,"Paddock ";#N/A,#N/A,FALSE,"Summer";#N/A,#N/A,FALSE,"Sutton"}</definedName>
    <definedName name="wrn.CAPREIT._.TERA.">{#N/A,#N/A,FALSE,"Consolidate TERA";#N/A,#N/A,FALSE,"Boulder";#N/A,#N/A,FALSE,"Braden";#N/A,#N/A,FALSE,"Cambridge";#N/A,#N/A,FALSE,"Charleston";#N/A,#N/A,FALSE,"Cornerstone";#N/A,#N/A,FALSE,"Courtyard";#N/A,#N/A,FALSE,"LakeMayport";#N/A,#N/A,FALSE,"Paces River 1";#N/A,#N/A,FALSE,"Paces River 2";#N/A,#N/A,FALSE,"Paddock ";#N/A,#N/A,FALSE,"Summer";#N/A,#N/A,FALSE,"Sutton"}</definedName>
    <definedName name="wrn.CAPREIT._.V." localSheetId="3">{#N/A,#N/A,FALSE,"Consolidate V";#N/A,#N/A,FALSE,"Ashley";#N/A,#N/A,FALSE,"Biscayne";#N/A,#N/A,FALSE,"Carnegie";#N/A,#N/A,FALSE,"Culpeper ";#N/A,#N/A,FALSE,"Island Club 2";#N/A,#N/A,FALSE,"MadisonRidge";#N/A,#N/A,FALSE,"Magnolia";#N/A,#N/A,FALSE,"Royal";#N/A,#N/A,FALSE,"Valle"}</definedName>
    <definedName name="wrn.CAPREIT._.V." localSheetId="11">{#N/A,#N/A,FALSE,"Consolidate V";#N/A,#N/A,FALSE,"Ashley";#N/A,#N/A,FALSE,"Biscayne";#N/A,#N/A,FALSE,"Carnegie";#N/A,#N/A,FALSE,"Culpeper ";#N/A,#N/A,FALSE,"Island Club 2";#N/A,#N/A,FALSE,"MadisonRidge";#N/A,#N/A,FALSE,"Magnolia";#N/A,#N/A,FALSE,"Royal";#N/A,#N/A,FALSE,"Valle"}</definedName>
    <definedName name="wrn.CAPREIT._.V." localSheetId="7">{#N/A,#N/A,FALSE,"Consolidate V";#N/A,#N/A,FALSE,"Ashley";#N/A,#N/A,FALSE,"Biscayne";#N/A,#N/A,FALSE,"Carnegie";#N/A,#N/A,FALSE,"Culpeper ";#N/A,#N/A,FALSE,"Island Club 2";#N/A,#N/A,FALSE,"MadisonRidge";#N/A,#N/A,FALSE,"Magnolia";#N/A,#N/A,FALSE,"Royal";#N/A,#N/A,FALSE,"Valle"}</definedName>
    <definedName name="wrn.CAPREIT._.V.">{#N/A,#N/A,FALSE,"Consolidate V";#N/A,#N/A,FALSE,"Ashley";#N/A,#N/A,FALSE,"Biscayne";#N/A,#N/A,FALSE,"Carnegie";#N/A,#N/A,FALSE,"Culpeper ";#N/A,#N/A,FALSE,"Island Club 2";#N/A,#N/A,FALSE,"MadisonRidge";#N/A,#N/A,FALSE,"Magnolia";#N/A,#N/A,FALSE,"Royal";#N/A,#N/A,FALSE,"Valle"}</definedName>
    <definedName name="wrn.CAPREIT2" localSheetId="3">{#N/A,#N/A,FALSE,"CAPREIT"}</definedName>
    <definedName name="wrn.CAPREIT2" localSheetId="11">{#N/A,#N/A,FALSE,"CAPREIT"}</definedName>
    <definedName name="wrn.CAPREIT2" localSheetId="7">{#N/A,#N/A,FALSE,"CAPREIT"}</definedName>
    <definedName name="wrn.CAPREIT2">{#N/A,#N/A,FALSE,"CAPREIT"}</definedName>
    <definedName name="wrn.cash" localSheetId="3">{#N/A,#N/A,FALSE,"Matrix";#N/A,#N/A,FALSE,"Cash Flow";#N/A,#N/A,FALSE,"10 Year Cost Analysis"}</definedName>
    <definedName name="wrn.cash" localSheetId="11">{#N/A,#N/A,FALSE,"Matrix";#N/A,#N/A,FALSE,"Cash Flow";#N/A,#N/A,FALSE,"10 Year Cost Analysis"}</definedName>
    <definedName name="wrn.cash" localSheetId="7">{#N/A,#N/A,FALSE,"Matrix";#N/A,#N/A,FALSE,"Cash Flow";#N/A,#N/A,FALSE,"10 Year Cost Analysis"}</definedName>
    <definedName name="wrn.cash">{#N/A,#N/A,FALSE,"Matrix";#N/A,#N/A,FALSE,"Cash Flow";#N/A,#N/A,FALSE,"10 Year Cost Analysis"}</definedName>
    <definedName name="wrn.Cash_Flow." localSheetId="3">{#N/A,#N/A,FALSE,"Cash Flow"}</definedName>
    <definedName name="wrn.Cash_Flow." localSheetId="11">{#N/A,#N/A,FALSE,"Cash Flow"}</definedName>
    <definedName name="wrn.Cash_Flow." localSheetId="7">{#N/A,#N/A,FALSE,"Cash Flow"}</definedName>
    <definedName name="wrn.Cash_Flow.">{#N/A,#N/A,FALSE,"Cash Flow"}</definedName>
    <definedName name="wrn.Cash._.Flow." localSheetId="3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" localSheetId="1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" localSheetId="7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localSheetId="3">{"CF",#N/A,FALSE,"Cash Flow";"RET",#N/A,FALSE,"Returns";"NPV",#N/A,FALSE,"Values";"ASMPT",#N/A,FALSE,"Assumptions"}</definedName>
    <definedName name="wrn.Cash._.Flow._.Anal." localSheetId="11">{"CF",#N/A,FALSE,"Cash Flow";"RET",#N/A,FALSE,"Returns";"NPV",#N/A,FALSE,"Values";"ASMPT",#N/A,FALSE,"Assumptions"}</definedName>
    <definedName name="wrn.Cash._.Flow._.Anal." localSheetId="7">{"CF",#N/A,FALSE,"Cash Flow";"RET",#N/A,FALSE,"Returns";"NPV",#N/A,FALSE,"Values";"ASMPT",#N/A,FALSE,"Assumptions"}</definedName>
    <definedName name="wrn.Cash._.Flow._.Anal.">{"CF",#N/A,FALSE,"Cash Flow";"RET",#N/A,FALSE,"Returns";"NPV",#N/A,FALSE,"Values";"ASMPT",#N/A,FALSE,"Assumptions"}</definedName>
    <definedName name="wrn.Cash._.Flow._.Analysis." localSheetId="3">{"CF",#N/A,FALSE,"Cash Flow";"RET",#N/A,FALSE,"Returns";"NPV",#N/A,FALSE,"Values";"ASMPT",#N/A,FALSE,"Assumptions"}</definedName>
    <definedName name="wrn.Cash._.Flow._.Analysis." localSheetId="11">{"CF",#N/A,FALSE,"Cash Flow";"RET",#N/A,FALSE,"Returns";"NPV",#N/A,FALSE,"Values";"ASMPT",#N/A,FALSE,"Assumptions"}</definedName>
    <definedName name="wrn.Cash._.Flow._.Analysis." localSheetId="7">{"CF",#N/A,FALSE,"Cash Flow";"RET",#N/A,FALSE,"Returns";"NPV",#N/A,FALSE,"Values";"ASMPT",#N/A,FALSE,"Assumptions"}</definedName>
    <definedName name="wrn.Cash._.Flow._.Analysis.">{"CF",#N/A,FALSE,"Cash Flow";"RET",#N/A,FALSE,"Returns";"NPV",#N/A,FALSE,"Values";"ASMPT",#N/A,FALSE,"Assumptions"}</definedName>
    <definedName name="wrn.Cash._.Flow._.and._.Matrix." localSheetId="3">{#N/A,#N/A,FALSE,"Matrix";#N/A,#N/A,FALSE,"Cash Flow";#N/A,#N/A,FALSE,"10 Year Cost Analysis"}</definedName>
    <definedName name="wrn.Cash._.Flow._.and._.Matrix." localSheetId="11">{#N/A,#N/A,FALSE,"Matrix";#N/A,#N/A,FALSE,"Cash Flow";#N/A,#N/A,FALSE,"10 Year Cost Analysis"}</definedName>
    <definedName name="wrn.Cash._.Flow._.and._.Matrix." localSheetId="7">{#N/A,#N/A,FALSE,"Matrix";#N/A,#N/A,FALSE,"Cash Flow";#N/A,#N/A,FALSE,"10 Year Cost Analysis"}</definedName>
    <definedName name="wrn.Cash._.Flow._.and._.Matrix.">{#N/A,#N/A,FALSE,"Matrix";#N/A,#N/A,FALSE,"Cash Flow";#N/A,#N/A,FALSE,"10 Year Cost Analysis"}</definedName>
    <definedName name="wrn.CASH._.FLOWS._.ONLY." localSheetId="3">{#N/A,#N/A,FALSE,"Assumptions";#N/A,#N/A,FALSE,"Consol CF";#N/A,#N/A,FALSE,"Hacienda CF";#N/A,#N/A,FALSE,"Chabot CF";#N/A,#N/A,FALSE,"Diablo CF"}</definedName>
    <definedName name="wrn.CASH._.FLOWS._.ONLY." localSheetId="11">{#N/A,#N/A,FALSE,"Assumptions";#N/A,#N/A,FALSE,"Consol CF";#N/A,#N/A,FALSE,"Hacienda CF";#N/A,#N/A,FALSE,"Chabot CF";#N/A,#N/A,FALSE,"Diablo CF"}</definedName>
    <definedName name="wrn.CASH._.FLOWS._.ONLY." localSheetId="7">{#N/A,#N/A,FALSE,"Assumptions";#N/A,#N/A,FALSE,"Consol CF";#N/A,#N/A,FALSE,"Hacienda CF";#N/A,#N/A,FALSE,"Chabot CF";#N/A,#N/A,FALSE,"Diablo CF"}</definedName>
    <definedName name="wrn.CASH._.FLOWS._.ONLY.">{#N/A,#N/A,FALSE,"Assumptions";#N/A,#N/A,FALSE,"Consol CF";#N/A,#N/A,FALSE,"Hacienda CF";#N/A,#N/A,FALSE,"Chabot CF";#N/A,#N/A,FALSE,"Diablo CF"}</definedName>
    <definedName name="wrn.cash.both" localSheetId="3">{"CF",#N/A,FALSE,"Cash Flow";"RET",#N/A,FALSE,"Returns";"NPV",#N/A,FALSE,"Values";"ASMPT",#N/A,FALSE,"Assumptions"}</definedName>
    <definedName name="wrn.cash.both" localSheetId="11">{"CF",#N/A,FALSE,"Cash Flow";"RET",#N/A,FALSE,"Returns";"NPV",#N/A,FALSE,"Values";"ASMPT",#N/A,FALSE,"Assumptions"}</definedName>
    <definedName name="wrn.cash.both" localSheetId="7">{"CF",#N/A,FALSE,"Cash Flow";"RET",#N/A,FALSE,"Returns";"NPV",#N/A,FALSE,"Values";"ASMPT",#N/A,FALSE,"Assumptions"}</definedName>
    <definedName name="wrn.cash.both">{"CF",#N/A,FALSE,"Cash Flow";"RET",#N/A,FALSE,"Returns";"NPV",#N/A,FALSE,"Values";"ASMPT",#N/A,FALSE,"Assumptions"}</definedName>
    <definedName name="wrn.cash.retail" localSheetId="3">{"CF",#N/A,FALSE,"Cash Flow";"RET",#N/A,FALSE,"Returns";"NPV",#N/A,FALSE,"Values";"ASMPT",#N/A,FALSE,"Assumptions"}</definedName>
    <definedName name="wrn.cash.retail" localSheetId="11">{"CF",#N/A,FALSE,"Cash Flow";"RET",#N/A,FALSE,"Returns";"NPV",#N/A,FALSE,"Values";"ASMPT",#N/A,FALSE,"Assumptions"}</definedName>
    <definedName name="wrn.cash.retail" localSheetId="7">{"CF",#N/A,FALSE,"Cash Flow";"RET",#N/A,FALSE,"Returns";"NPV",#N/A,FALSE,"Values";"ASMPT",#N/A,FALSE,"Assumptions"}</definedName>
    <definedName name="wrn.cash.retail">{"CF",#N/A,FALSE,"Cash Flow";"RET",#N/A,FALSE,"Returns";"NPV",#N/A,FALSE,"Values";"ASMPT",#N/A,FALSE,"Assumptions"}</definedName>
    <definedName name="wrn.CCC." localSheetId="3">{#N/A,#N/A,FALSE,"A";#N/A,#N/A,FALSE,"B"}</definedName>
    <definedName name="wrn.CCC." localSheetId="11">{#N/A,#N/A,FALSE,"A";#N/A,#N/A,FALSE,"B"}</definedName>
    <definedName name="wrn.CCC." localSheetId="7">{#N/A,#N/A,FALSE,"A";#N/A,#N/A,FALSE,"B"}</definedName>
    <definedName name="wrn.CCC.">{#N/A,#N/A,FALSE,"A";#N/A,#N/A,FALSE,"B"}</definedName>
    <definedName name="wrn.CCC._.OPEX." localSheetId="3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CC._.OPEX." localSheetId="1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CC._.OPEX." localSheetId="7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CC._.OPEX.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localSheetId="3">{"CD1",#N/A,TRUE,"C-D (R)";"CD2",#N/A,TRUE,"C-D (R)"}</definedName>
    <definedName name="wrn.CD." localSheetId="11">{"CD1",#N/A,TRUE,"C-D (R)";"CD2",#N/A,TRUE,"C-D (R)"}</definedName>
    <definedName name="wrn.CD." localSheetId="7">{"CD1",#N/A,TRUE,"C-D (R)";"CD2",#N/A,TRUE,"C-D (R)"}</definedName>
    <definedName name="wrn.CD.">{"CD1",#N/A,TRUE,"C-D (R)";"CD2",#N/A,TRUE,"C-D (R)"}</definedName>
    <definedName name="wrn.CF._.Print." localSheetId="3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localSheetId="1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localSheetId="7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R." localSheetId="3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localSheetId="1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localSheetId="7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ART." localSheetId="3">{"CHART",#N/A,FALSE,"Arch Communications"}</definedName>
    <definedName name="wrn.CHART." localSheetId="11">{"CHART",#N/A,FALSE,"Arch Communications"}</definedName>
    <definedName name="wrn.CHART." localSheetId="7">{"CHART",#N/A,FALSE,"Arch Communications"}</definedName>
    <definedName name="wrn.CHART.">{"CHART",#N/A,FALSE,"Arch Communications"}</definedName>
    <definedName name="wrn.CHART2._.detail." localSheetId="3">{#N/A,#N/A,FALSE,"Chart 2 by Prop Type"}</definedName>
    <definedName name="wrn.CHART2._.detail." localSheetId="11">{#N/A,#N/A,FALSE,"Chart 2 by Prop Type"}</definedName>
    <definedName name="wrn.CHART2._.detail." localSheetId="7">{#N/A,#N/A,FALSE,"Chart 2 by Prop Type"}</definedName>
    <definedName name="wrn.CHART2._.detail.">{#N/A,#N/A,FALSE,"Chart 2 by Prop Type"}</definedName>
    <definedName name="wrn.check." localSheetId="3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localSheetId="1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localSheetId="7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localSheetId="3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localSheetId="1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localSheetId="7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ient." localSheetId="3">{"multiple",#N/A,FALSE,"client";"margins",#N/A,FALSE,"client";"data",#N/A,FALSE,"client"}</definedName>
    <definedName name="wrn.client." localSheetId="11">{"multiple",#N/A,FALSE,"client";"margins",#N/A,FALSE,"client";"data",#N/A,FALSE,"client"}</definedName>
    <definedName name="wrn.client." localSheetId="7">{"multiple",#N/A,FALSE,"client";"margins",#N/A,FALSE,"client";"data",#N/A,FALSE,"client"}</definedName>
    <definedName name="wrn.client.">{"multiple",#N/A,FALSE,"client";"margins",#N/A,FALSE,"client";"data",#N/A,FALSE,"client"}</definedName>
    <definedName name="wrn.Client3." localSheetId="3">{"data",#N/A,FALSE,"client (3)";"margins",#N/A,FALSE,"client (3)";"multiple",#N/A,FALSE,"client (3)"}</definedName>
    <definedName name="wrn.Client3." localSheetId="11">{"data",#N/A,FALSE,"client (3)";"margins",#N/A,FALSE,"client (3)";"multiple",#N/A,FALSE,"client (3)"}</definedName>
    <definedName name="wrn.Client3." localSheetId="7">{"data",#N/A,FALSE,"client (3)";"margins",#N/A,FALSE,"client (3)";"multiple",#N/A,FALSE,"client (3)"}</definedName>
    <definedName name="wrn.Client3.">{"data",#N/A,FALSE,"client (3)";"margins",#N/A,FALSE,"client (3)";"multiple",#N/A,FALSE,"client (3)"}</definedName>
    <definedName name="wrn.client4." localSheetId="3">{"multiple",#N/A,FALSE,"client (4)";"margins",#N/A,FALSE,"client (4)";"data",#N/A,FALSE,"client (4)"}</definedName>
    <definedName name="wrn.client4." localSheetId="11">{"multiple",#N/A,FALSE,"client (4)";"margins",#N/A,FALSE,"client (4)";"data",#N/A,FALSE,"client (4)"}</definedName>
    <definedName name="wrn.client4." localSheetId="7">{"multiple",#N/A,FALSE,"client (4)";"margins",#N/A,FALSE,"client (4)";"data",#N/A,FALSE,"client (4)"}</definedName>
    <definedName name="wrn.client4.">{"multiple",#N/A,FALSE,"client (4)";"margins",#N/A,FALSE,"client (4)";"data",#N/A,FALSE,"client (4)"}</definedName>
    <definedName name="wrn.Closing._.BW." localSheetId="3">{#N/A,#N/A,FALSE,"Closing Bentley Wynde";#N/A,#N/A,FALSE,"Closing Bantley Wynde (1)"}</definedName>
    <definedName name="wrn.Closing._.BW." localSheetId="11">{#N/A,#N/A,FALSE,"Closing Bentley Wynde";#N/A,#N/A,FALSE,"Closing Bantley Wynde (1)"}</definedName>
    <definedName name="wrn.Closing._.BW." localSheetId="7">{#N/A,#N/A,FALSE,"Closing Bentley Wynde";#N/A,#N/A,FALSE,"Closing Bantley Wynde (1)"}</definedName>
    <definedName name="wrn.Closing._.BW.">{#N/A,#N/A,FALSE,"Closing Bentley Wynde";#N/A,#N/A,FALSE,"Closing Bantley Wynde (1)"}</definedName>
    <definedName name="wrn.closing._.statement." localSheetId="3">{"page1",#N/A,FALSE,"CTT_CLO";"page2",#N/A,FALSE,"CTT_CLO"}</definedName>
    <definedName name="wrn.closing._.statement." localSheetId="11">{"page1",#N/A,FALSE,"CTT_CLO";"page2",#N/A,FALSE,"CTT_CLO"}</definedName>
    <definedName name="wrn.closing._.statement." localSheetId="7">{"page1",#N/A,FALSE,"CTT_CLO";"page2",#N/A,FALSE,"CTT_CLO"}</definedName>
    <definedName name="wrn.closing._.statement.">{"page1",#N/A,FALSE,"CTT_CLO";"page2",#N/A,FALSE,"CTT_CLO"}</definedName>
    <definedName name="wrn.combined." localSheetId="3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wrn.combined." localSheetId="11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wrn.combined." localSheetId="7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wrn.combined.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wrn.Comp." localSheetId="3">{"Comp",#N/A,FALSE,"Spreadsheet"}</definedName>
    <definedName name="wrn.Comp." localSheetId="11">{"Comp",#N/A,FALSE,"Spreadsheet"}</definedName>
    <definedName name="wrn.Comp." localSheetId="7">{"Comp",#N/A,FALSE,"Spreadsheet"}</definedName>
    <definedName name="wrn.Comp.">{"Comp",#N/A,FALSE,"Spreadsheet"}</definedName>
    <definedName name="wrn.Compare._.Hawaiki." localSheetId="3">{"Divsum Compare Hawaiki",#N/A,FALSE,"Divsum"}</definedName>
    <definedName name="wrn.Compare._.Hawaiki." localSheetId="11">{"Divsum Compare Hawaiki",#N/A,FALSE,"Divsum"}</definedName>
    <definedName name="wrn.Compare._.Hawaiki." localSheetId="7">{"Divsum Compare Hawaiki",#N/A,FALSE,"Divsum"}</definedName>
    <definedName name="wrn.Compare._.Hawaiki.">{"Divsum Compare Hawaiki",#N/A,FALSE,"Divsum"}</definedName>
    <definedName name="wrn.COMPCO." localSheetId="3">{"Page1",#N/A,FALSE,"CompCo";"Page2",#N/A,FALSE,"CompCo"}</definedName>
    <definedName name="wrn.COMPCO." localSheetId="11">{"Page1",#N/A,FALSE,"CompCo";"Page2",#N/A,FALSE,"CompCo"}</definedName>
    <definedName name="wrn.COMPCO." localSheetId="7">{"Page1",#N/A,FALSE,"CompCo";"Page2",#N/A,FALSE,"CompCo"}</definedName>
    <definedName name="wrn.COMPCO.">{"Page1",#N/A,FALSE,"CompCo";"Page2",#N/A,FALSE,"CompCo"}</definedName>
    <definedName name="wrn.Competition." localSheetId="3">{#N/A,#N/A,FALSE,"CompSummary";#N/A,#N/A,FALSE,"Comp1";#N/A,#N/A,FALSE,"Comp2";#N/A,#N/A,FALSE,"Comp3";#N/A,#N/A,FALSE,"Comp4";#N/A,#N/A,FALSE,"Comp5";#N/A,#N/A,FALSE,"Our Prop";#N/A,#N/A,FALSE,"Projection Sheet"}</definedName>
    <definedName name="wrn.Competition." localSheetId="11">{#N/A,#N/A,FALSE,"CompSummary";#N/A,#N/A,FALSE,"Comp1";#N/A,#N/A,FALSE,"Comp2";#N/A,#N/A,FALSE,"Comp3";#N/A,#N/A,FALSE,"Comp4";#N/A,#N/A,FALSE,"Comp5";#N/A,#N/A,FALSE,"Our Prop";#N/A,#N/A,FALSE,"Projection Sheet"}</definedName>
    <definedName name="wrn.Competition." localSheetId="7">{#N/A,#N/A,FALSE,"CompSummary";#N/A,#N/A,FALSE,"Comp1";#N/A,#N/A,FALSE,"Comp2";#N/A,#N/A,FALSE,"Comp3";#N/A,#N/A,FALSE,"Comp4";#N/A,#N/A,FALSE,"Comp5";#N/A,#N/A,FALSE,"Our Prop";#N/A,#N/A,FALSE,"Projection Sheet"}</definedName>
    <definedName name="wrn.Competition.">{#N/A,#N/A,FALSE,"CompSummary";#N/A,#N/A,FALSE,"Comp1";#N/A,#N/A,FALSE,"Comp2";#N/A,#N/A,FALSE,"Comp3";#N/A,#N/A,FALSE,"Comp4";#N/A,#N/A,FALSE,"Comp5";#N/A,#N/A,FALSE,"Our Prop";#N/A,#N/A,FALSE,"Projection Sheet"}</definedName>
    <definedName name="wrn.Competition._1" localSheetId="3">{#N/A,#N/A,FALSE,"CompSummary";#N/A,#N/A,FALSE,"Comp1";#N/A,#N/A,FALSE,"Comp2";#N/A,#N/A,FALSE,"Comp3";#N/A,#N/A,FALSE,"Comp4";#N/A,#N/A,FALSE,"Comp5";#N/A,#N/A,FALSE,"Our Prop";#N/A,#N/A,FALSE,"Projection Sheet"}</definedName>
    <definedName name="wrn.Competition._1" localSheetId="11">{#N/A,#N/A,FALSE,"CompSummary";#N/A,#N/A,FALSE,"Comp1";#N/A,#N/A,FALSE,"Comp2";#N/A,#N/A,FALSE,"Comp3";#N/A,#N/A,FALSE,"Comp4";#N/A,#N/A,FALSE,"Comp5";#N/A,#N/A,FALSE,"Our Prop";#N/A,#N/A,FALSE,"Projection Sheet"}</definedName>
    <definedName name="wrn.Competition._1" localSheetId="7">{#N/A,#N/A,FALSE,"CompSummary";#N/A,#N/A,FALSE,"Comp1";#N/A,#N/A,FALSE,"Comp2";#N/A,#N/A,FALSE,"Comp3";#N/A,#N/A,FALSE,"Comp4";#N/A,#N/A,FALSE,"Comp5";#N/A,#N/A,FALSE,"Our Prop";#N/A,#N/A,FALSE,"Projection Sheet"}</definedName>
    <definedName name="wrn.Competition._1">{#N/A,#N/A,FALSE,"CompSummary";#N/A,#N/A,FALSE,"Comp1";#N/A,#N/A,FALSE,"Comp2";#N/A,#N/A,FALSE,"Comp3";#N/A,#N/A,FALSE,"Comp4";#N/A,#N/A,FALSE,"Comp5";#N/A,#N/A,FALSE,"Our Prop";#N/A,#N/A,FALSE,"Projection Sheet"}</definedName>
    <definedName name="wrn.Complete." localSheetId="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7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localSheetId="3">{#N/A,#N/A,TRUE,"Budget";#N/A,#N/A,TRUE,"Revenue &amp; COGS"}</definedName>
    <definedName name="wrn.Complete._.Budget." localSheetId="11">{#N/A,#N/A,TRUE,"Budget";#N/A,#N/A,TRUE,"Revenue &amp; COGS"}</definedName>
    <definedName name="wrn.Complete._.Budget." localSheetId="7">{#N/A,#N/A,TRUE,"Budget";#N/A,#N/A,TRUE,"Revenue &amp; COGS"}</definedName>
    <definedName name="wrn.Complete._.Budget.">{#N/A,#N/A,TRUE,"Budget";#N/A,#N/A,TRUE,"Revenue &amp; COGS"}</definedName>
    <definedName name="wrn.Complete._.Budget.1" localSheetId="3">{#N/A,#N/A,TRUE,"Budget";#N/A,#N/A,TRUE,"Revenue &amp; COGS"}</definedName>
    <definedName name="wrn.Complete._.Budget.1" localSheetId="11">{#N/A,#N/A,TRUE,"Budget";#N/A,#N/A,TRUE,"Revenue &amp; COGS"}</definedName>
    <definedName name="wrn.Complete._.Budget.1" localSheetId="7">{#N/A,#N/A,TRUE,"Budget";#N/A,#N/A,TRUE,"Revenue &amp; COGS"}</definedName>
    <definedName name="wrn.Complete._.Budget.1">{#N/A,#N/A,TRUE,"Budget";#N/A,#N/A,TRUE,"Revenue &amp; COGS"}</definedName>
    <definedName name="wrn.Complete._.Review." localSheetId="3">{#N/A,#N/A,FALSE,"Occ and Rate";#N/A,#N/A,FALSE,"PF Input";#N/A,#N/A,FALSE,"Capital Input";#N/A,#N/A,FALSE,"Proforma Five Yr";#N/A,#N/A,FALSE,"Calculations";#N/A,#N/A,FALSE,"Transaction Summary-DTW"}</definedName>
    <definedName name="wrn.Complete._.Review." localSheetId="11">{#N/A,#N/A,FALSE,"Occ and Rate";#N/A,#N/A,FALSE,"PF Input";#N/A,#N/A,FALSE,"Capital Input";#N/A,#N/A,FALSE,"Proforma Five Yr";#N/A,#N/A,FALSE,"Calculations";#N/A,#N/A,FALSE,"Transaction Summary-DTW"}</definedName>
    <definedName name="wrn.Complete._.Review." localSheetId="7">{#N/A,#N/A,FALSE,"Occ and Rate";#N/A,#N/A,FALSE,"PF Input";#N/A,#N/A,FALSE,"Capital Input";#N/A,#N/A,FALSE,"Proforma Five Yr";#N/A,#N/A,FALSE,"Calculations";#N/A,#N/A,FALSE,"Transaction Summary-DTW"}</definedName>
    <definedName name="wrn.Complete._.Review.">{#N/A,#N/A,FALSE,"Occ and Rate";#N/A,#N/A,FALSE,"PF Input";#N/A,#N/A,FALSE,"Capital Input";#N/A,#N/A,FALSE,"Proforma Five Yr";#N/A,#N/A,FALSE,"Calculations";#N/A,#N/A,FALSE,"Transaction Summary-DTW"}</definedName>
    <definedName name="wrn.Complete.2" localSheetId="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1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7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1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7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t_Monthly." localSheetId="3">{"Const_Monthly",#N/A,FALSE,"Construction"}</definedName>
    <definedName name="wrn.Const_Monthly." localSheetId="11">{"Const_Monthly",#N/A,FALSE,"Construction"}</definedName>
    <definedName name="wrn.Const_Monthly." localSheetId="7">{"Const_Monthly",#N/A,FALSE,"Construction"}</definedName>
    <definedName name="wrn.Const_Monthly.">{"Const_Monthly",#N/A,FALSE,"Construction"}</definedName>
    <definedName name="wrn.Construction_Summary." localSheetId="3">{#N/A,#N/A,FALSE,"Construction"}</definedName>
    <definedName name="wrn.Construction_Summary." localSheetId="11">{#N/A,#N/A,FALSE,"Construction"}</definedName>
    <definedName name="wrn.Construction_Summary." localSheetId="7">{#N/A,#N/A,FALSE,"Construction"}</definedName>
    <definedName name="wrn.Construction_Summary.">{#N/A,#N/A,FALSE,"Construction"}</definedName>
    <definedName name="wrn.Construction._.Costs." localSheetId="3">{"Construction Costs",#N/A,FALSE,"Total Costs"}</definedName>
    <definedName name="wrn.Construction._.Costs." localSheetId="11">{"Construction Costs",#N/A,FALSE,"Total Costs"}</definedName>
    <definedName name="wrn.Construction._.Costs." localSheetId="7">{"Construction Costs",#N/A,FALSE,"Total Costs"}</definedName>
    <definedName name="wrn.Construction._.Costs.">{"Construction Costs",#N/A,FALSE,"Total Costs"}</definedName>
    <definedName name="wrn.contribution." localSheetId="3">{#N/A,#N/A,FALSE,"Contribution Analysis"}</definedName>
    <definedName name="wrn.contribution." localSheetId="11">{#N/A,#N/A,FALSE,"Contribution Analysis"}</definedName>
    <definedName name="wrn.contribution." localSheetId="7">{#N/A,#N/A,FALSE,"Contribution Analysis"}</definedName>
    <definedName name="wrn.contribution.">{#N/A,#N/A,FALSE,"Contribution Analysis"}</definedName>
    <definedName name="wrn.contribution.1" localSheetId="3">{#N/A,#N/A,FALSE,"Contribution Analysis"}</definedName>
    <definedName name="wrn.contribution.1" localSheetId="11">{#N/A,#N/A,FALSE,"Contribution Analysis"}</definedName>
    <definedName name="wrn.contribution.1" localSheetId="7">{#N/A,#N/A,FALSE,"Contribution Analysis"}</definedName>
    <definedName name="wrn.contribution.1">{#N/A,#N/A,FALSE,"Contribution Analysis"}</definedName>
    <definedName name="wrn.Control_A." localSheetId="3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A." localSheetId="1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A." localSheetId="7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A.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._.Sheet." localSheetId="3">{#N/A,#N/A,FALSE,"CONTROL"}</definedName>
    <definedName name="wrn.Control._.Sheet." localSheetId="11">{#N/A,#N/A,FALSE,"CONTROL"}</definedName>
    <definedName name="wrn.Control._.Sheet." localSheetId="7">{#N/A,#N/A,FALSE,"CONTROL"}</definedName>
    <definedName name="wrn.Control._.Sheet.">{#N/A,#N/A,FALSE,"CONTROL"}</definedName>
    <definedName name="wrn.Corporate." localSheetId="3">{"Corporate",#N/A,FALSE,"Corporate Profile"}</definedName>
    <definedName name="wrn.Corporate." localSheetId="11">{"Corporate",#N/A,FALSE,"Corporate Profile"}</definedName>
    <definedName name="wrn.Corporate." localSheetId="7">{"Corporate",#N/A,FALSE,"Corporate Profile"}</definedName>
    <definedName name="wrn.Corporate.">{"Corporate",#N/A,FALSE,"Corporate Profile"}</definedName>
    <definedName name="wrn.Cost._.Report." localSheetId="3">{#N/A,#N/A,TRUE,"CostSumm";#N/A,#N/A,TRUE,"Land";#N/A,#N/A,TRUE,"Construction";#N/A,#N/A,TRUE,"A&amp;E";#N/A,#N/A,TRUE,"Indirect";#N/A,#N/A,TRUE,"Marketing";#N/A,#N/A,TRUE,"Finance";#N/A,#N/A,TRUE,"Gen and Admin"}</definedName>
    <definedName name="wrn.Cost._.Report." localSheetId="11">{#N/A,#N/A,TRUE,"CostSumm";#N/A,#N/A,TRUE,"Land";#N/A,#N/A,TRUE,"Construction";#N/A,#N/A,TRUE,"A&amp;E";#N/A,#N/A,TRUE,"Indirect";#N/A,#N/A,TRUE,"Marketing";#N/A,#N/A,TRUE,"Finance";#N/A,#N/A,TRUE,"Gen and Admin"}</definedName>
    <definedName name="wrn.Cost._.Report." localSheetId="7">{#N/A,#N/A,TRUE,"CostSumm";#N/A,#N/A,TRUE,"Land";#N/A,#N/A,TRUE,"Construction";#N/A,#N/A,TRUE,"A&amp;E";#N/A,#N/A,TRUE,"Indirect";#N/A,#N/A,TRUE,"Marketing";#N/A,#N/A,TRUE,"Finance";#N/A,#N/A,TRUE,"Gen and Admin"}</definedName>
    <definedName name="wrn.Cost._.Report.">{#N/A,#N/A,TRUE,"CostSumm";#N/A,#N/A,TRUE,"Land";#N/A,#N/A,TRUE,"Construction";#N/A,#N/A,TRUE,"A&amp;E";#N/A,#N/A,TRUE,"Indirect";#N/A,#N/A,TRUE,"Marketing";#N/A,#N/A,TRUE,"Finance";#N/A,#N/A,TRUE,"Gen and Admin"}</definedName>
    <definedName name="wrn.cotop." localSheetId="3">{"ReportTop",#N/A,FALSE,"report top"}</definedName>
    <definedName name="wrn.cotop." localSheetId="11">{"ReportTop",#N/A,FALSE,"report top"}</definedName>
    <definedName name="wrn.cotop." localSheetId="7">{"ReportTop",#N/A,FALSE,"report top"}</definedName>
    <definedName name="wrn.cotop.">{"ReportTop",#N/A,FALSE,"report top"}</definedName>
    <definedName name="wrn.cotop2." localSheetId="3">{"ReportTop",#N/A,FALSE,"report top"}</definedName>
    <definedName name="wrn.cotop2." localSheetId="11">{"ReportTop",#N/A,FALSE,"report top"}</definedName>
    <definedName name="wrn.cotop2." localSheetId="7">{"ReportTop",#N/A,FALSE,"report top"}</definedName>
    <definedName name="wrn.cotop2.">{"ReportTop",#N/A,FALSE,"report top"}</definedName>
    <definedName name="wrn.Cottage._.Summary." localSheetId="3">{"cot1",#N/A,FALSE,"Cottages";"cot2",#N/A,FALSE,"Cottages";"cot3",#N/A,FALSE,"Cottages"}</definedName>
    <definedName name="wrn.Cottage._.Summary." localSheetId="11">{"cot1",#N/A,FALSE,"Cottages";"cot2",#N/A,FALSE,"Cottages";"cot3",#N/A,FALSE,"Cottages"}</definedName>
    <definedName name="wrn.Cottage._.Summary." localSheetId="7">{"cot1",#N/A,FALSE,"Cottages";"cot2",#N/A,FALSE,"Cottages";"cot3",#N/A,FALSE,"Cottages"}</definedName>
    <definedName name="wrn.Cottage._.Summary.">{"cot1",#N/A,FALSE,"Cottages";"cot2",#N/A,FALSE,"Cottages";"cot3",#N/A,FALSE,"Cottages"}</definedName>
    <definedName name="wrn.Cover." localSheetId="7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Summary." localSheetId="3">{#N/A,#N/A,FALSE,"CREDIT"}</definedName>
    <definedName name="wrn.Credit._.Summary." localSheetId="11">{#N/A,#N/A,FALSE,"CREDIT"}</definedName>
    <definedName name="wrn.Credit._.Summary." localSheetId="7">{#N/A,#N/A,FALSE,"CREDIT"}</definedName>
    <definedName name="wrn.Credit._.Summary.">{#N/A,#N/A,FALSE,"CREDIT"}</definedName>
    <definedName name="wrn.csc." localSheetId="3">{"orixcsc",#N/A,FALSE,"ORIX CSC";"orixcsc2",#N/A,FALSE,"ORIX CSC"}</definedName>
    <definedName name="wrn.csc." localSheetId="11">{"orixcsc",#N/A,FALSE,"ORIX CSC";"orixcsc2",#N/A,FALSE,"ORIX CSC"}</definedName>
    <definedName name="wrn.csc." localSheetId="7">{"orixcsc",#N/A,FALSE,"ORIX CSC";"orixcsc2",#N/A,FALSE,"ORIX CSC"}</definedName>
    <definedName name="wrn.csc.">{"orixcsc",#N/A,FALSE,"ORIX CSC";"orixcsc2",#N/A,FALSE,"ORIX CSC"}</definedName>
    <definedName name="wrn.csc.1" localSheetId="3">{"orixcsc",#N/A,FALSE,"ORIX CSC";"orixcsc2",#N/A,FALSE,"ORIX CSC"}</definedName>
    <definedName name="wrn.csc.1" localSheetId="11">{"orixcsc",#N/A,FALSE,"ORIX CSC";"orixcsc2",#N/A,FALSE,"ORIX CSC"}</definedName>
    <definedName name="wrn.csc.1" localSheetId="7">{"orixcsc",#N/A,FALSE,"ORIX CSC";"orixcsc2",#N/A,FALSE,"ORIX CSC"}</definedName>
    <definedName name="wrn.csc.1">{"orixcsc",#N/A,FALSE,"ORIX CSC";"orixcsc2",#N/A,FALSE,"ORIX CSC"}</definedName>
    <definedName name="wrn.csc.3" localSheetId="3">{#N/A,#N/A,FALSE,"ORIX CSC"}</definedName>
    <definedName name="wrn.csc.3" localSheetId="11">{#N/A,#N/A,FALSE,"ORIX CSC"}</definedName>
    <definedName name="wrn.csc.3" localSheetId="7">{#N/A,#N/A,FALSE,"ORIX CSC"}</definedName>
    <definedName name="wrn.csc.3">{#N/A,#N/A,FALSE,"ORIX CSC"}</definedName>
    <definedName name="wrn.csc2." localSheetId="3">{#N/A,#N/A,FALSE,"ORIX CSC"}</definedName>
    <definedName name="wrn.csc2." localSheetId="11">{#N/A,#N/A,FALSE,"ORIX CSC"}</definedName>
    <definedName name="wrn.csc2." localSheetId="7">{#N/A,#N/A,FALSE,"ORIX CSC"}</definedName>
    <definedName name="wrn.csc2.">{#N/A,#N/A,FALSE,"ORIX CSC"}</definedName>
    <definedName name="wrn.cssa." localSheetId="3">{#N/A,#N/A,FALSE,"WATCHDSC";#N/A,#N/A,FALSE,"2LOSSMOD";#N/A,#N/A,FALSE,"2LOSS";#N/A,#N/A,FALSE,"DSC";#N/A,#N/A,FALSE,"OPERAT";#N/A,#N/A,FALSE,"ADJUST";#N/A,#N/A,FALSE,"LEASE EXPIRE"}</definedName>
    <definedName name="wrn.cssa." localSheetId="11">{#N/A,#N/A,FALSE,"WATCHDSC";#N/A,#N/A,FALSE,"2LOSSMOD";#N/A,#N/A,FALSE,"2LOSS";#N/A,#N/A,FALSE,"DSC";#N/A,#N/A,FALSE,"OPERAT";#N/A,#N/A,FALSE,"ADJUST";#N/A,#N/A,FALSE,"LEASE EXPIRE"}</definedName>
    <definedName name="wrn.cssa." localSheetId="7">{#N/A,#N/A,FALSE,"WATCHDSC";#N/A,#N/A,FALSE,"2LOSSMOD";#N/A,#N/A,FALSE,"2LOSS";#N/A,#N/A,FALSE,"DSC";#N/A,#N/A,FALSE,"OPERAT";#N/A,#N/A,FALSE,"ADJUST";#N/A,#N/A,FALSE,"LEASE EXPIRE"}</definedName>
    <definedName name="wrn.cssa.">{#N/A,#N/A,FALSE,"WATCHDSC";#N/A,#N/A,FALSE,"2LOSSMOD";#N/A,#N/A,FALSE,"2LOSS";#N/A,#N/A,FALSE,"DSC";#N/A,#N/A,FALSE,"OPERAT";#N/A,#N/A,FALSE,"ADJUST";#N/A,#N/A,FALSE,"LEASE EXPIRE"}</definedName>
    <definedName name="wrn.CSSF._.ex._.USGAAP." localSheetId="3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wrn.CSSF._.ex._.USGAAP." localSheetId="1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wrn.CSSF._.ex._.USGAAP." localSheetId="7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wrn.CSSF._.ex._.USGAAP.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wrn.Ctrl._.A._.Annually." localSheetId="3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Annually." localSheetId="1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Annually." localSheetId="7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Annually.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Quarterly." localSheetId="3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A._.Quarterly." localSheetId="1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A._.Quarterly." localSheetId="7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A._.Quarterly.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M." localSheetId="3">{#N/A,#N/A,FALSE,"Project Summary";#N/A,#N/A,FALSE,"Notes";#N/A,#N/A,FALSE,"BaseAssumptions";#N/A,#N/A,FALSE,"CFD Summary";#N/A,#N/A,FALSE,"RevenueAssumptions";#N/A,#N/A,FALSE,"MasterCostAssmp";#N/A,#N/A,FALSE,"InTractCstAssmp";#N/A,#N/A,FALSE,"LotTakedowns";#N/A,#N/A,FALSE,"CashFlowSummary";#N/A,#N/A,FALSE,"FlowSummary";#N/A,#N/A,FALSE,"Consolidated Loan";#N/A,#N/A,FALSE,"SourcesAndUses";#N/A,#N/A,FALSE,"CashDistribute";#N/A,#N/A,FALSE,"InvestorSummary";#N/A,#N/A,FALSE,"Finance Summary";#N/A,#N/A,FALSE,"SourceAndUse";#N/A,#N/A,FALSE,"Valuation"}</definedName>
    <definedName name="wrn.Ctrl._.M." localSheetId="11">{#N/A,#N/A,FALSE,"Project Summary";#N/A,#N/A,FALSE,"Notes";#N/A,#N/A,FALSE,"BaseAssumptions";#N/A,#N/A,FALSE,"CFD Summary";#N/A,#N/A,FALSE,"RevenueAssumptions";#N/A,#N/A,FALSE,"MasterCostAssmp";#N/A,#N/A,FALSE,"InTractCstAssmp";#N/A,#N/A,FALSE,"LotTakedowns";#N/A,#N/A,FALSE,"CashFlowSummary";#N/A,#N/A,FALSE,"FlowSummary";#N/A,#N/A,FALSE,"Consolidated Loan";#N/A,#N/A,FALSE,"SourcesAndUses";#N/A,#N/A,FALSE,"CashDistribute";#N/A,#N/A,FALSE,"InvestorSummary";#N/A,#N/A,FALSE,"Finance Summary";#N/A,#N/A,FALSE,"SourceAndUse";#N/A,#N/A,FALSE,"Valuation"}</definedName>
    <definedName name="wrn.Ctrl._.M." localSheetId="7">{#N/A,#N/A,FALSE,"Project Summary";#N/A,#N/A,FALSE,"Notes";#N/A,#N/A,FALSE,"BaseAssumptions";#N/A,#N/A,FALSE,"CFD Summary";#N/A,#N/A,FALSE,"RevenueAssumptions";#N/A,#N/A,FALSE,"MasterCostAssmp";#N/A,#N/A,FALSE,"InTractCstAssmp";#N/A,#N/A,FALSE,"LotTakedowns";#N/A,#N/A,FALSE,"CashFlowSummary";#N/A,#N/A,FALSE,"FlowSummary";#N/A,#N/A,FALSE,"Consolidated Loan";#N/A,#N/A,FALSE,"SourcesAndUses";#N/A,#N/A,FALSE,"CashDistribute";#N/A,#N/A,FALSE,"InvestorSummary";#N/A,#N/A,FALSE,"Finance Summary";#N/A,#N/A,FALSE,"SourceAndUse";#N/A,#N/A,FALSE,"Valuation"}</definedName>
    <definedName name="wrn.Ctrl._.M.">{#N/A,#N/A,FALSE,"Project Summary";#N/A,#N/A,FALSE,"Notes";#N/A,#N/A,FALSE,"BaseAssumptions";#N/A,#N/A,FALSE,"CFD Summary";#N/A,#N/A,FALSE,"RevenueAssumptions";#N/A,#N/A,FALSE,"MasterCostAssmp";#N/A,#N/A,FALSE,"InTractCstAssmp";#N/A,#N/A,FALSE,"LotTakedowns";#N/A,#N/A,FALSE,"CashFlowSummary";#N/A,#N/A,FALSE,"FlowSummary";#N/A,#N/A,FALSE,"Consolidated Loan";#N/A,#N/A,FALSE,"SourcesAndUses";#N/A,#N/A,FALSE,"CashDistribute";#N/A,#N/A,FALSE,"InvestorSummary";#N/A,#N/A,FALSE,"Finance Summary";#N/A,#N/A,FALSE,"SourceAndUse";#N/A,#N/A,FALSE,"Valuation"}</definedName>
    <definedName name="wrn.Ctrl._.M._.Annually." localSheetId="3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Annually." localSheetId="1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Annually." localSheetId="7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Annually.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Quarterly." localSheetId="3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trl._.M._.Quarterly." localSheetId="1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trl._.M._.Quarterly." localSheetId="7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trl._.M._.Quarterly.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urrency._.Analysis." localSheetId="3">{"Analysis of Assets_Liabilities",#N/A,FALSE,"ccy_anal";"Analysis of Investments",#N/A,FALSE,"ccy_anal"}</definedName>
    <definedName name="wrn.Currency._.Analysis." localSheetId="11">{"Analysis of Assets_Liabilities",#N/A,FALSE,"ccy_anal";"Analysis of Investments",#N/A,FALSE,"ccy_anal"}</definedName>
    <definedName name="wrn.Currency._.Analysis." localSheetId="7">{"Analysis of Assets_Liabilities",#N/A,FALSE,"ccy_anal";"Analysis of Investments",#N/A,FALSE,"ccy_anal"}</definedName>
    <definedName name="wrn.Currency._.Analysis.">{"Analysis of Assets_Liabilities",#N/A,FALSE,"ccy_anal";"Analysis of Investments",#N/A,FALSE,"ccy_anal"}</definedName>
    <definedName name="wrn.daily." localSheetId="3">{#N/A,#N/A,FALSE,"Major v. River";#N/A,#N/A,FALSE,"Large Operators";#N/A,#N/A,FALSE,"Smaller Operators";#N/A,#N/A,FALSE,"Equip. Supply";#N/A,#N/A,FALSE,"EBITDA"}</definedName>
    <definedName name="wrn.daily." localSheetId="11">{#N/A,#N/A,FALSE,"Major v. River";#N/A,#N/A,FALSE,"Large Operators";#N/A,#N/A,FALSE,"Smaller Operators";#N/A,#N/A,FALSE,"Equip. Supply";#N/A,#N/A,FALSE,"EBITDA"}</definedName>
    <definedName name="wrn.daily." localSheetId="7">{#N/A,#N/A,FALSE,"Major v. River";#N/A,#N/A,FALSE,"Large Operators";#N/A,#N/A,FALSE,"Smaller Operators";#N/A,#N/A,FALSE,"Equip. Supply";#N/A,#N/A,FALSE,"EBITDA"}</definedName>
    <definedName name="wrn.daily.">{#N/A,#N/A,FALSE,"Major v. River";#N/A,#N/A,FALSE,"Large Operators";#N/A,#N/A,FALSE,"Smaller Operators";#N/A,#N/A,FALSE,"Equip. Supply";#N/A,#N/A,FALSE,"EBITDA"}</definedName>
    <definedName name="wrn.data." localSheetId="3">{"data",#N/A,FALSE,"INPUT"}</definedName>
    <definedName name="wrn.data." localSheetId="11">{"data",#N/A,FALSE,"INPUT"}</definedName>
    <definedName name="wrn.data." localSheetId="7">{"data",#N/A,FALSE,"INPUT"}</definedName>
    <definedName name="wrn.data.">{"data",#N/A,FALSE,"INPUT"}</definedName>
    <definedName name="wrn.data1" localSheetId="3">{"data",#N/A,FALSE,"INPUT"}</definedName>
    <definedName name="wrn.data1" localSheetId="11">{"data",#N/A,FALSE,"INPUT"}</definedName>
    <definedName name="wrn.data1" localSheetId="7">{"data",#N/A,FALSE,"INPUT"}</definedName>
    <definedName name="wrn.data1">{"data",#N/A,FALSE,"INPUT"}</definedName>
    <definedName name="wrn.data5" localSheetId="3">{"data",#N/A,FALSE,"INPUT"}</definedName>
    <definedName name="wrn.data5" localSheetId="11">{"data",#N/A,FALSE,"INPUT"}</definedName>
    <definedName name="wrn.data5" localSheetId="7">{"data",#N/A,FALSE,"INPUT"}</definedName>
    <definedName name="wrn.data5">{"data",#N/A,FALSE,"INPUT"}</definedName>
    <definedName name="wrn.DATABASE." localSheetId="3">{"DBINPUT1",#N/A,FALSE,"Database";"DBINPUT2",#N/A,FALSE,"Database"}</definedName>
    <definedName name="wrn.DATABASE." localSheetId="11">{"DBINPUT1",#N/A,FALSE,"Database";"DBINPUT2",#N/A,FALSE,"Database"}</definedName>
    <definedName name="wrn.DATABASE." localSheetId="7">{"DBINPUT1",#N/A,FALSE,"Database";"DBINPUT2",#N/A,FALSE,"Database"}</definedName>
    <definedName name="wrn.DATABASE.">{"DBINPUT1",#N/A,FALSE,"Database";"DBINPUT2",#N/A,FALSE,"Database"}</definedName>
    <definedName name="wrn.Days._.in._.AR." localSheetId="3">{"Normal",#N/A,TRUE,"Days";"Sold",#N/A,TRUE,"Days"}</definedName>
    <definedName name="wrn.Days._.in._.AR." localSheetId="11">{"Normal",#N/A,TRUE,"Days";"Sold",#N/A,TRUE,"Days"}</definedName>
    <definedName name="wrn.Days._.in._.AR." localSheetId="7">{"Normal",#N/A,TRUE,"Days";"Sold",#N/A,TRUE,"Days"}</definedName>
    <definedName name="wrn.Days._.in._.AR.">{"Normal",#N/A,TRUE,"Days";"Sold",#N/A,TRUE,"Days"}</definedName>
    <definedName name="wrn.dcf." localSheetId="3">{"mgmt forecast",#N/A,FALSE,"Mgmt Forecast";"dcf table",#N/A,FALSE,"Mgmt Forecast";"sensitivity",#N/A,FALSE,"Mgmt Forecast";"table inputs",#N/A,FALSE,"Mgmt Forecast";"calculations",#N/A,FALSE,"Mgmt Forecast"}</definedName>
    <definedName name="wrn.dcf." localSheetId="11">{"mgmt forecast",#N/A,FALSE,"Mgmt Forecast";"dcf table",#N/A,FALSE,"Mgmt Forecast";"sensitivity",#N/A,FALSE,"Mgmt Forecast";"table inputs",#N/A,FALSE,"Mgmt Forecast";"calculations",#N/A,FALSE,"Mgmt Forecast"}</definedName>
    <definedName name="wrn.dcf." localSheetId="7">{"mgmt forecast",#N/A,FALSE,"Mgmt Forecast";"dcf table",#N/A,FALSE,"Mgmt Forecast";"sensitivity",#N/A,FALSE,"Mgmt Forecast";"table inputs",#N/A,FALSE,"Mgmt Forecast";"calculations",#N/A,FALSE,"Mgmt Forecast"}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._.Valuation." localSheetId="3">{"value box",#N/A,TRUE,"DPL Inc. Fin Statements";"unlevered free cash flows",#N/A,TRUE,"DPL Inc. Fin Statements"}</definedName>
    <definedName name="wrn.DCF._.Valuation." localSheetId="11">{"value box",#N/A,TRUE,"DPL Inc. Fin Statements";"unlevered free cash flows",#N/A,TRUE,"DPL Inc. Fin Statements"}</definedName>
    <definedName name="wrn.DCF._.Valuation." localSheetId="7">{"value box",#N/A,TRUE,"DPL Inc. Fin Statements";"unlevered free cash flows",#N/A,TRUE,"DPL Inc. Fin Statements"}</definedName>
    <definedName name="wrn.DCF._.Valuation.">{"value box",#N/A,TRUE,"DPL Inc. Fin Statements";"unlevered free cash flows",#N/A,TRUE,"DPL Inc. Fin Statements"}</definedName>
    <definedName name="wrn.DCR._.Output." localSheetId="3">{"DCR Output",#N/A,FALSE,"Output"}</definedName>
    <definedName name="wrn.DCR._.Output." localSheetId="11">{"DCR Output",#N/A,FALSE,"Output"}</definedName>
    <definedName name="wrn.DCR._.Output." localSheetId="7">{"DCR Output",#N/A,FALSE,"Output"}</definedName>
    <definedName name="wrn.DCR._.Output.">{"DCR Output",#N/A,FALSE,"Output"}</definedName>
    <definedName name="wrn.Debt._.Maturity." localSheetId="7">{#N/A,#N/A,FALSE,"ZLDebtMaturity";#N/A,#N/A,FALSE,"FCDebtMaturity";#N/A,#N/A,FALSE,"ZM3DebtMaturity";#N/A,#N/A,FALSE,"ZM2DebtMaturity";#N/A,#N/A,FALSE,"zm1DebtMaturity";#N/A,#N/A,FALSE,"ConsZM123DebtMaturity"}</definedName>
    <definedName name="wrn.Debt._.Maturity.">{#N/A,#N/A,FALSE,"ZLDebtMaturity";#N/A,#N/A,FALSE,"FCDebtMaturity";#N/A,#N/A,FALSE,"ZM3DebtMaturity";#N/A,#N/A,FALSE,"ZM2DebtMaturity";#N/A,#N/A,FALSE,"zm1DebtMaturity";#N/A,#N/A,FALSE,"ConsZM123DebtMaturity"}</definedName>
    <definedName name="wrn.Demand._.Calcs." localSheetId="3">{#N/A,#N/A,FALSE,"Demand Calcs"}</definedName>
    <definedName name="wrn.Demand._.Calcs." localSheetId="11">{#N/A,#N/A,FALSE,"Demand Calcs"}</definedName>
    <definedName name="wrn.Demand._.Calcs." localSheetId="7">{#N/A,#N/A,FALSE,"Demand Calcs"}</definedName>
    <definedName name="wrn.Demand._.Calcs.">{#N/A,#N/A,FALSE,"Demand Calcs"}</definedName>
    <definedName name="wrn.Demand._.Inputs." localSheetId="3">{#N/A,#N/A,FALSE,"Demand Inputs"}</definedName>
    <definedName name="wrn.Demand._.Inputs." localSheetId="11">{#N/A,#N/A,FALSE,"Demand Inputs"}</definedName>
    <definedName name="wrn.Demand._.Inputs." localSheetId="7">{#N/A,#N/A,FALSE,"Demand Inputs"}</definedName>
    <definedName name="wrn.Demand._.Inputs.">{#N/A,#N/A,FALSE,"Demand Inputs"}</definedName>
    <definedName name="wrn.detail." localSheetId="3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1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7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localSheetId="3">{"ACCOUNT DETAIL",#N/A,FALSE,"SCHEDULE E";"ACCOUNT DETAIL",#N/A,FALSE,"SCHEDULE G";"ACCOUNT DETAIL",#N/A,FALSE,"SCHEDULE H";"ACCOUNT DETAIL",#N/A,FALSE,"SCHEDULE I"}</definedName>
    <definedName name="wrn.DETAIL._.SCHEDULES." localSheetId="11">{"ACCOUNT DETAIL",#N/A,FALSE,"SCHEDULE E";"ACCOUNT DETAIL",#N/A,FALSE,"SCHEDULE G";"ACCOUNT DETAIL",#N/A,FALSE,"SCHEDULE H";"ACCOUNT DETAIL",#N/A,FALSE,"SCHEDULE I"}</definedName>
    <definedName name="wrn.DETAIL._.SCHEDULES." localSheetId="7">{"ACCOUNT DETAIL",#N/A,FALSE,"SCHEDULE E";"ACCOUNT DETAIL",#N/A,FALSE,"SCHEDULE G";"ACCOUNT DETAIL",#N/A,FALSE,"SCHEDULE H";"ACCOUNT DETAIL",#N/A,FALSE,"SCHEDULE I"}</definedName>
    <definedName name="wrn.DETAIL._.SCHEDULES.">{"ACCOUNT DETAIL",#N/A,FALSE,"SCHEDULE E";"ACCOUNT DETAIL",#N/A,FALSE,"SCHEDULE G";"ACCOUNT DETAIL",#N/A,FALSE,"SCHEDULE H";"ACCOUNT DETAIL",#N/A,FALSE,"SCHEDULE I"}</definedName>
    <definedName name="wrn.Detailed." localSheetId="3">{"Detailed",#N/A,FALSE,"Schedule4"}</definedName>
    <definedName name="wrn.Detailed." localSheetId="11">{"Detailed",#N/A,FALSE,"Schedule4"}</definedName>
    <definedName name="wrn.Detailed." localSheetId="7">{"Detailed",#N/A,FALSE,"Schedule4"}</definedName>
    <definedName name="wrn.Detailed.">{"Detailed",#N/A,FALSE,"Schedule4"}</definedName>
    <definedName name="wrn.devdeal." localSheetId="3">{"top",#N/A,TRUE,"Detail";"next",#N/A,TRUE,"Detail";"then",#N/A,TRUE,"Detail";"and",#N/A,TRUE,"Detail";"inaddition",#N/A,TRUE,"Detail";"finally",#N/A,TRUE,"Detail"}</definedName>
    <definedName name="wrn.devdeal." localSheetId="11">{"top",#N/A,TRUE,"Detail";"next",#N/A,TRUE,"Detail";"then",#N/A,TRUE,"Detail";"and",#N/A,TRUE,"Detail";"inaddition",#N/A,TRUE,"Detail";"finally",#N/A,TRUE,"Detail"}</definedName>
    <definedName name="wrn.devdeal." localSheetId="7">{"top",#N/A,TRUE,"Detail";"next",#N/A,TRUE,"Detail";"then",#N/A,TRUE,"Detail";"and",#N/A,TRUE,"Detail";"inaddition",#N/A,TRUE,"Detail";"finally",#N/A,TRUE,"Detail"}</definedName>
    <definedName name="wrn.devdeal.">{"top",#N/A,TRUE,"Detail";"next",#N/A,TRUE,"Detail";"then",#N/A,TRUE,"Detail";"and",#N/A,TRUE,"Detail";"inaddition",#N/A,TRUE,"Detail";"finally",#N/A,TRUE,"Detail"}</definedName>
    <definedName name="wrn.Divsum._.All._.Sections." localSheetId="3">{"Divsum Complete Divsum",#N/A,FALSE,"Divsum"}</definedName>
    <definedName name="wrn.Divsum._.All._.Sections." localSheetId="11">{"Divsum Complete Divsum",#N/A,FALSE,"Divsum"}</definedName>
    <definedName name="wrn.Divsum._.All._.Sections." localSheetId="7">{"Divsum Complete Divsum",#N/A,FALSE,"Divsum"}</definedName>
    <definedName name="wrn.Divsum._.All._.Sections.">{"Divsum Complete Divsum",#N/A,FALSE,"Divsum"}</definedName>
    <definedName name="wrn.Downside." localSheetId="3">{"Downside",#N/A,FALSE,"Downside"}</definedName>
    <definedName name="wrn.Downside." localSheetId="11">{"Downside",#N/A,FALSE,"Downside"}</definedName>
    <definedName name="wrn.Downside." localSheetId="7">{"Downside",#N/A,FALSE,"Downside"}</definedName>
    <definedName name="wrn.Downside.">{"Downside",#N/A,FALSE,"Downside"}</definedName>
    <definedName name="wrn.dtl.schedules" localSheetId="3">{"ACCOUNT DETAIL",#N/A,FALSE,"SCHEDULE E";"ACCOUNT DETAIL",#N/A,FALSE,"SCHEDULE G";"ACCOUNT DETAIL",#N/A,FALSE,"SCHEDULE H";"ACCOUNT DETAIL",#N/A,FALSE,"SCHEDULE I"}</definedName>
    <definedName name="wrn.dtl.schedules" localSheetId="11">{"ACCOUNT DETAIL",#N/A,FALSE,"SCHEDULE E";"ACCOUNT DETAIL",#N/A,FALSE,"SCHEDULE G";"ACCOUNT DETAIL",#N/A,FALSE,"SCHEDULE H";"ACCOUNT DETAIL",#N/A,FALSE,"SCHEDULE I"}</definedName>
    <definedName name="wrn.dtl.schedules" localSheetId="7">{"ACCOUNT DETAIL",#N/A,FALSE,"SCHEDULE E";"ACCOUNT DETAIL",#N/A,FALSE,"SCHEDULE G";"ACCOUNT DETAIL",#N/A,FALSE,"SCHEDULE H";"ACCOUNT DETAIL",#N/A,FALSE,"SCHEDULE I"}</definedName>
    <definedName name="wrn.dtl.schedules">{"ACCOUNT DETAIL",#N/A,FALSE,"SCHEDULE E";"ACCOUNT DETAIL",#N/A,FALSE,"SCHEDULE G";"ACCOUNT DETAIL",#N/A,FALSE,"SCHEDULE H";"ACCOUNT DETAIL",#N/A,FALSE,"SCHEDULE I"}</definedName>
    <definedName name="wrn.EB." localSheetId="3">{"eb1",#N/A,TRUE,"E-B (R)";"eb2",#N/A,TRUE,"E-B (R)"}</definedName>
    <definedName name="wrn.EB." localSheetId="11">{"eb1",#N/A,TRUE,"E-B (R)";"eb2",#N/A,TRUE,"E-B (R)"}</definedName>
    <definedName name="wrn.EB." localSheetId="7">{"eb1",#N/A,TRUE,"E-B (R)";"eb2",#N/A,TRUE,"E-B (R)"}</definedName>
    <definedName name="wrn.EB.">{"eb1",#N/A,TRUE,"E-B (R)";"eb2",#N/A,TRUE,"E-B (R)"}</definedName>
    <definedName name="wrn.EC1." localSheetId="3">{"eca",#N/A,TRUE,"E-C1 (R)";"ecb",#N/A,TRUE,"E-C1 (R)"}</definedName>
    <definedName name="wrn.EC1." localSheetId="11">{"eca",#N/A,TRUE,"E-C1 (R)";"ecb",#N/A,TRUE,"E-C1 (R)"}</definedName>
    <definedName name="wrn.EC1." localSheetId="7">{"eca",#N/A,TRUE,"E-C1 (R)";"ecb",#N/A,TRUE,"E-C1 (R)"}</definedName>
    <definedName name="wrn.EC1.">{"eca",#N/A,TRUE,"E-C1 (R)";"ecb",#N/A,TRUE,"E-C1 (R)"}</definedName>
    <definedName name="wrn.ED." localSheetId="3">{"ed1",#N/A,TRUE,"E-D";"ed2",#N/A,TRUE,"E-D"}</definedName>
    <definedName name="wrn.ED." localSheetId="11">{"ed1",#N/A,TRUE,"E-D";"ed2",#N/A,TRUE,"E-D"}</definedName>
    <definedName name="wrn.ED." localSheetId="7">{"ed1",#N/A,TRUE,"E-D";"ed2",#N/A,TRUE,"E-D"}</definedName>
    <definedName name="wrn.ED.">{"ed1",#N/A,TRUE,"E-D";"ed2",#N/A,TRUE,"E-D"}</definedName>
    <definedName name="wrn.Engineering." localSheetId="3">{#N/A,#N/A,FALSE,"ENGINEERING"}</definedName>
    <definedName name="wrn.Engineering." localSheetId="11">{#N/A,#N/A,FALSE,"ENGINEERING"}</definedName>
    <definedName name="wrn.Engineering." localSheetId="7">{#N/A,#N/A,FALSE,"ENGINEERING"}</definedName>
    <definedName name="wrn.Engineering.">{#N/A,#N/A,FALSE,"ENGINEERING"}</definedName>
    <definedName name="wrn.Entire._.Package." localSheetId="3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tire._.Package." localSheetId="1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tire._.Package." localSheetId="7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tire._.Package.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vironmental." localSheetId="3">{#N/A,#N/A,FALSE,"ENVIRONMENTAL"}</definedName>
    <definedName name="wrn.Environmental." localSheetId="11">{#N/A,#N/A,FALSE,"ENVIRONMENTAL"}</definedName>
    <definedName name="wrn.Environmental." localSheetId="7">{#N/A,#N/A,FALSE,"ENVIRONMENTAL"}</definedName>
    <definedName name="wrn.Environmental.">{#N/A,#N/A,FALSE,"ENVIRONMENTAL"}</definedName>
    <definedName name="wrn.Error._.Report." localSheetId="3">{"Error Report",#N/A,FALSE,"Report"}</definedName>
    <definedName name="wrn.Error._.Report." localSheetId="11">{"Error Report",#N/A,FALSE,"Report"}</definedName>
    <definedName name="wrn.Error._.Report." localSheetId="7">{"Error Report",#N/A,FALSE,"Report"}</definedName>
    <definedName name="wrn.Error._.Report.">{"Error Report",#N/A,FALSE,"Report"}</definedName>
    <definedName name="wrn.Estimate._.Backup." localSheetId="3">{"Estimate Backup",#N/A,FALSE,"Divsum"}</definedName>
    <definedName name="wrn.Estimate._.Backup." localSheetId="11">{"Estimate Backup",#N/A,FALSE,"Divsum"}</definedName>
    <definedName name="wrn.Estimate._.Backup." localSheetId="7">{"Estimate Backup",#N/A,FALSE,"Divsum"}</definedName>
    <definedName name="wrn.Estimate._.Backup.">{"Estimate Backup",#N/A,FALSE,"Divsum"}</definedName>
    <definedName name="wrn.Europe." localSheetId="7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3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1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7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._.Summary." localSheetId="7">{#N/A,#N/A,FALSE,"Index"}</definedName>
    <definedName name="wrn.Exec._.Summary.">{#N/A,#N/A,FALSE,"Index"}</definedName>
    <definedName name="wrn.ExecMgt._.Reports." localSheetId="3">{#N/A,#N/A,FALSE,"PropInfo";#N/A,#N/A,FALSE,"Summary";#N/A,#N/A,FALSE,"Comparitive";#N/A,#N/A,FALSE,"RevSummary"}</definedName>
    <definedName name="wrn.ExecMgt._.Reports." localSheetId="11">{#N/A,#N/A,FALSE,"PropInfo";#N/A,#N/A,FALSE,"Summary";#N/A,#N/A,FALSE,"Comparitive";#N/A,#N/A,FALSE,"RevSummary"}</definedName>
    <definedName name="wrn.ExecMgt._.Reports." localSheetId="7">{#N/A,#N/A,FALSE,"PropInfo";#N/A,#N/A,FALSE,"Summary";#N/A,#N/A,FALSE,"Comparitive";#N/A,#N/A,FALSE,"RevSummary"}</definedName>
    <definedName name="wrn.ExecMgt._.Reports.">{#N/A,#N/A,FALSE,"PropInfo";#N/A,#N/A,FALSE,"Summary";#N/A,#N/A,FALSE,"Comparitive";#N/A,#N/A,FALSE,"RevSummary"}</definedName>
    <definedName name="wrn.Executive._.Summary._.Reports." localSheetId="3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ecutive._.Summary._.Reports." localSheetId="11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ecutive._.Summary._.Reports." localSheetId="7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ecutive._.Summary._.Reports.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hibits." localSheetId="3">{#N/A,#N/A,FALSE,"Historical";#N/A,#N/A,FALSE,"Adjusted";#N/A,#N/A,FALSE,"CAM Alloc.";#N/A,#N/A,FALSE,"Projected CAM"}</definedName>
    <definedName name="wrn.Exhibits." localSheetId="11">{#N/A,#N/A,FALSE,"Historical";#N/A,#N/A,FALSE,"Adjusted";#N/A,#N/A,FALSE,"CAM Alloc.";#N/A,#N/A,FALSE,"Projected CAM"}</definedName>
    <definedName name="wrn.Exhibits." localSheetId="7">{#N/A,#N/A,FALSE,"Historical";#N/A,#N/A,FALSE,"Adjusted";#N/A,#N/A,FALSE,"CAM Alloc.";#N/A,#N/A,FALSE,"Projected CAM"}</definedName>
    <definedName name="wrn.Exhibits.">{#N/A,#N/A,FALSE,"Historical";#N/A,#N/A,FALSE,"Adjusted";#N/A,#N/A,FALSE,"CAM Alloc.";#N/A,#N/A,FALSE,"Projected CAM"}</definedName>
    <definedName name="wrn.ExitAndSalesAssumptions." localSheetId="3">{#N/A,#N/A,FALSE,"ExitStratigy"}</definedName>
    <definedName name="wrn.ExitAndSalesAssumptions." localSheetId="11">{#N/A,#N/A,FALSE,"ExitStratigy"}</definedName>
    <definedName name="wrn.ExitAndSalesAssumptions." localSheetId="7">{#N/A,#N/A,FALSE,"ExitStratigy"}</definedName>
    <definedName name="wrn.ExitAndSalesAssumptions.">{#N/A,#N/A,FALSE,"ExitStratigy"}</definedName>
    <definedName name="wrn.EXPENSE." localSheetId="3">{#N/A,#N/A,FALSE,"Common Area Accrual";#N/A,#N/A,FALSE,"Unit One LaSalle";#N/A,#N/A,FALSE,"Unit One CW";#N/A,#N/A,FALSE,"Unit One LaSallle + C &amp; W";#N/A,#N/A,FALSE,"Consolidated Accrual"}</definedName>
    <definedName name="wrn.EXPENSE." localSheetId="11">{#N/A,#N/A,FALSE,"Common Area Accrual";#N/A,#N/A,FALSE,"Unit One LaSalle";#N/A,#N/A,FALSE,"Unit One CW";#N/A,#N/A,FALSE,"Unit One LaSallle + C &amp; W";#N/A,#N/A,FALSE,"Consolidated Accrual"}</definedName>
    <definedName name="wrn.EXPENSE." localSheetId="7">{#N/A,#N/A,FALSE,"Common Area Accrual";#N/A,#N/A,FALSE,"Unit One LaSalle";#N/A,#N/A,FALSE,"Unit One CW";#N/A,#N/A,FALSE,"Unit One LaSallle + C &amp; W";#N/A,#N/A,FALSE,"Consolidated Accrual"}</definedName>
    <definedName name="wrn.EXPENSE.">{#N/A,#N/A,FALSE,"Common Area Accrual";#N/A,#N/A,FALSE,"Unit One LaSalle";#N/A,#N/A,FALSE,"Unit One CW";#N/A,#N/A,FALSE,"Unit One LaSallle + C &amp; W";#N/A,#N/A,FALSE,"Consolidated Accrual"}</definedName>
    <definedName name="wrn.Expense._.Detail." localSheetId="3">{#N/A,#N/A,FALSE,"Common Area Accrual";#N/A,#N/A,FALSE,"Unit One LaSalle";#N/A,#N/A,FALSE,"Unit One CW";#N/A,#N/A,FALSE,"Unit One LaSalle + C &amp; W";#N/A,#N/A,FALSE,"Consolidated Accrual"}</definedName>
    <definedName name="wrn.Expense._.Detail." localSheetId="11">{#N/A,#N/A,FALSE,"Common Area Accrual";#N/A,#N/A,FALSE,"Unit One LaSalle";#N/A,#N/A,FALSE,"Unit One CW";#N/A,#N/A,FALSE,"Unit One LaSalle + C &amp; W";#N/A,#N/A,FALSE,"Consolidated Accrual"}</definedName>
    <definedName name="wrn.Expense._.Detail." localSheetId="7">{#N/A,#N/A,FALSE,"Common Area Accrual";#N/A,#N/A,FALSE,"Unit One LaSalle";#N/A,#N/A,FALSE,"Unit One CW";#N/A,#N/A,FALSE,"Unit One LaSalle + C &amp; W";#N/A,#N/A,FALSE,"Consolidated Accrual"}</definedName>
    <definedName name="wrn.Expense._.Detail.">{#N/A,#N/A,FALSE,"Common Area Accrual";#N/A,#N/A,FALSE,"Unit One LaSalle";#N/A,#N/A,FALSE,"Unit One CW";#N/A,#N/A,FALSE,"Unit One LaSalle + C &amp; W";#N/A,#N/A,FALSE,"Consolidated Accrual"}</definedName>
    <definedName name="wrn.Expense._.Input." localSheetId="3">{#N/A,#N/A,FALSE,"Expense Input"}</definedName>
    <definedName name="wrn.Expense._.Input." localSheetId="11">{#N/A,#N/A,FALSE,"Expense Input"}</definedName>
    <definedName name="wrn.Expense._.Input." localSheetId="7">{#N/A,#N/A,FALSE,"Expense Input"}</definedName>
    <definedName name="wrn.Expense._.Input.">{#N/A,#N/A,FALSE,"Expense Input"}</definedName>
    <definedName name="wrn.Fair._.Share._.Calcs." localSheetId="3">{#N/A,#N/A,FALSE,"Fair Share"}</definedName>
    <definedName name="wrn.Fair._.Share._.Calcs." localSheetId="11">{#N/A,#N/A,FALSE,"Fair Share"}</definedName>
    <definedName name="wrn.Fair._.Share._.Calcs." localSheetId="7">{#N/A,#N/A,FALSE,"Fair Share"}</definedName>
    <definedName name="wrn.Fair._.Share._.Calcs.">{#N/A,#N/A,FALSE,"Fair Share"}</definedName>
    <definedName name="wrn.FCB." localSheetId="3">{"FCB_ALL",#N/A,FALSE,"FCB"}</definedName>
    <definedName name="wrn.FCB." localSheetId="11">{"FCB_ALL",#N/A,FALSE,"FCB"}</definedName>
    <definedName name="wrn.FCB." localSheetId="7">{"FCB_ALL",#N/A,FALSE,"FCB"}</definedName>
    <definedName name="wrn.FCB.">{"FCB_ALL",#N/A,FALSE,"FCB"}</definedName>
    <definedName name="wrn.fcb2" localSheetId="3">{"FCB_ALL",#N/A,FALSE,"FCB"}</definedName>
    <definedName name="wrn.fcb2" localSheetId="11">{"FCB_ALL",#N/A,FALSE,"FCB"}</definedName>
    <definedName name="wrn.fcb2" localSheetId="7">{"FCB_ALL",#N/A,FALSE,"FCB"}</definedName>
    <definedName name="wrn.fcb2">{"FCB_ALL",#N/A,FALSE,"FCB"}</definedName>
    <definedName name="wrn.FCG." localSheetId="3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1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7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localSheetId="3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" localSheetId="1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" localSheetId="7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_1" localSheetId="3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_1" localSheetId="1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_1" localSheetId="7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_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localSheetId="3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" localSheetId="1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" localSheetId="7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_1" localSheetId="3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_1" localSheetId="1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_1" localSheetId="7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_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1" localSheetId="3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1" localSheetId="1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1" localSheetId="7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eb98." localSheetId="3">{"sheet a",#N/A,FALSE,"A";"2 9 casflow",#N/A,FALSE,"B"}</definedName>
    <definedName name="wrn.Feb98." localSheetId="11">{"sheet a",#N/A,FALSE,"A";"2 9 casflow",#N/A,FALSE,"B"}</definedName>
    <definedName name="wrn.Feb98." localSheetId="7">{"sheet a",#N/A,FALSE,"A";"2 9 casflow",#N/A,FALSE,"B"}</definedName>
    <definedName name="wrn.Feb98.">{"sheet a",#N/A,FALSE,"A";"2 9 casflow",#N/A,FALSE,"B"}</definedName>
    <definedName name="wrn.Ferro." localSheetId="3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1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7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ter." localSheetId="3">{#N/A,#N/A,FALSE,"Assump2";#N/A,#N/A,FALSE,"Income2";#N/A,#N/A,FALSE,"Balance2";#N/A,#N/A,FALSE,"DCF Filter";#N/A,#N/A,FALSE,"Trans Assump2";#N/A,#N/A,FALSE,"Combined Income2";#N/A,#N/A,FALSE,"Combined Balance2"}</definedName>
    <definedName name="wrn.Filter." localSheetId="11">{#N/A,#N/A,FALSE,"Assump2";#N/A,#N/A,FALSE,"Income2";#N/A,#N/A,FALSE,"Balance2";#N/A,#N/A,FALSE,"DCF Filter";#N/A,#N/A,FALSE,"Trans Assump2";#N/A,#N/A,FALSE,"Combined Income2";#N/A,#N/A,FALSE,"Combined Balance2"}</definedName>
    <definedName name="wrn.Filter." localSheetId="7">{#N/A,#N/A,FALSE,"Assump2";#N/A,#N/A,FALSE,"Income2";#N/A,#N/A,FALSE,"Balance2";#N/A,#N/A,FALSE,"DCF Filter";#N/A,#N/A,FALSE,"Trans Assump2";#N/A,#N/A,FALSE,"Combined Income2";#N/A,#N/A,FALSE,"Combined Balance2"}</definedName>
    <definedName name="wrn.Filter.">{#N/A,#N/A,FALSE,"Assump2";#N/A,#N/A,FALSE,"Income2";#N/A,#N/A,FALSE,"Balance2";#N/A,#N/A,FALSE,"DCF Filter";#N/A,#N/A,FALSE,"Trans Assump2";#N/A,#N/A,FALSE,"Combined Income2";#N/A,#N/A,FALSE,"Combined Balance2"}</definedName>
    <definedName name="wrn.Final._.Output." localSheetId="3">{#N/A,#N/A,FALSE,"Final Output"}</definedName>
    <definedName name="wrn.Final._.Output." localSheetId="11">{#N/A,#N/A,FALSE,"Final Output"}</definedName>
    <definedName name="wrn.Final._.Output." localSheetId="7">{#N/A,#N/A,FALSE,"Final Output"}</definedName>
    <definedName name="wrn.Final._.Output.">{#N/A,#N/A,FALSE,"Final Output"}</definedName>
    <definedName name="wrn.Finance." localSheetId="3">{#N/A,#N/A,TRUE,"97 FINANCING";#N/A,#N/A,TRUE,"97 Indirect &amp; Operating Costs";#N/A,#N/A,TRUE,"97 Master Dev. Cost Wksht"}</definedName>
    <definedName name="wrn.Finance." localSheetId="11">{#N/A,#N/A,TRUE,"97 FINANCING";#N/A,#N/A,TRUE,"97 Indirect &amp; Operating Costs";#N/A,#N/A,TRUE,"97 Master Dev. Cost Wksht"}</definedName>
    <definedName name="wrn.Finance." localSheetId="7">{#N/A,#N/A,TRUE,"97 FINANCING";#N/A,#N/A,TRUE,"97 Indirect &amp; Operating Costs";#N/A,#N/A,TRUE,"97 Master Dev. Cost Wksht"}</definedName>
    <definedName name="wrn.Finance.">{#N/A,#N/A,TRUE,"97 FINANCING";#N/A,#N/A,TRUE,"97 Indirect &amp; Operating Costs";#N/A,#N/A,TRUE,"97 Master Dev. Cost Wksht"}</definedName>
    <definedName name="wrn.Financial._.Model." localSheetId="3">{#N/A,#N/A,TRUE,"Input Sheet Model";#N/A,#N/A,TRUE,"Project Proforma Detail";#N/A,#N/A,TRUE,"Signoff Summary";#N/A,#N/A,TRUE,"Assumptions";#N/A,#N/A,TRUE,"Constr. Int. Inc.";#N/A,#N/A,TRUE,"Cashflow Projection"}</definedName>
    <definedName name="wrn.Financial._.Model." localSheetId="11">{#N/A,#N/A,TRUE,"Input Sheet Model";#N/A,#N/A,TRUE,"Project Proforma Detail";#N/A,#N/A,TRUE,"Signoff Summary";#N/A,#N/A,TRUE,"Assumptions";#N/A,#N/A,TRUE,"Constr. Int. Inc.";#N/A,#N/A,TRUE,"Cashflow Projection"}</definedName>
    <definedName name="wrn.Financial._.Model." localSheetId="7">{#N/A,#N/A,TRUE,"Input Sheet Model";#N/A,#N/A,TRUE,"Project Proforma Detail";#N/A,#N/A,TRUE,"Signoff Summary";#N/A,#N/A,TRUE,"Assumptions";#N/A,#N/A,TRUE,"Constr. Int. Inc.";#N/A,#N/A,TRUE,"Cashflow Projection"}</definedName>
    <definedName name="wrn.Financial._.Model.">{#N/A,#N/A,TRUE,"Input Sheet Model";#N/A,#N/A,TRUE,"Project Proforma Detail";#N/A,#N/A,TRUE,"Signoff Summary";#N/A,#N/A,TRUE,"Assumptions";#N/A,#N/A,TRUE,"Constr. Int. Inc.";#N/A,#N/A,TRUE,"Cashflow Projection"}</definedName>
    <definedName name="wrn.Financial._.Model._1" localSheetId="3">{#N/A,#N/A,TRUE,"Input Sheet Model";#N/A,#N/A,TRUE,"Project Proforma Detail";#N/A,#N/A,TRUE,"Signoff Summary";#N/A,#N/A,TRUE,"Assumptions";#N/A,#N/A,TRUE,"Constr. Int. Inc.";#N/A,#N/A,TRUE,"Cashflow Projection"}</definedName>
    <definedName name="wrn.Financial._.Model._1" localSheetId="11">{#N/A,#N/A,TRUE,"Input Sheet Model";#N/A,#N/A,TRUE,"Project Proforma Detail";#N/A,#N/A,TRUE,"Signoff Summary";#N/A,#N/A,TRUE,"Assumptions";#N/A,#N/A,TRUE,"Constr. Int. Inc.";#N/A,#N/A,TRUE,"Cashflow Projection"}</definedName>
    <definedName name="wrn.Financial._.Model._1" localSheetId="7">{#N/A,#N/A,TRUE,"Input Sheet Model";#N/A,#N/A,TRUE,"Project Proforma Detail";#N/A,#N/A,TRUE,"Signoff Summary";#N/A,#N/A,TRUE,"Assumptions";#N/A,#N/A,TRUE,"Constr. Int. Inc.";#N/A,#N/A,TRUE,"Cashflow Projection"}</definedName>
    <definedName name="wrn.Financial._.Model._1">{#N/A,#N/A,TRUE,"Input Sheet Model";#N/A,#N/A,TRUE,"Project Proforma Detail";#N/A,#N/A,TRUE,"Signoff Summary";#N/A,#N/A,TRUE,"Assumptions";#N/A,#N/A,TRUE,"Constr. Int. Inc.";#N/A,#N/A,TRUE,"Cashflow Projection"}</definedName>
    <definedName name="wrn.Financial._.Reports." localSheetId="3">{#N/A,#N/A,FALSE,"Overview";#N/A,#N/A,FALSE,"santafe";#N/A,#N/A,FALSE,"noble";#N/A,#N/A,FALSE,"Combined Results";#N/A,#N/A,FALSE,"Earnings"}</definedName>
    <definedName name="wrn.Financial._.Reports." localSheetId="11">{#N/A,#N/A,FALSE,"Overview";#N/A,#N/A,FALSE,"santafe";#N/A,#N/A,FALSE,"noble";#N/A,#N/A,FALSE,"Combined Results";#N/A,#N/A,FALSE,"Earnings"}</definedName>
    <definedName name="wrn.Financial._.Reports." localSheetId="7">{#N/A,#N/A,FALSE,"Overview";#N/A,#N/A,FALSE,"santafe";#N/A,#N/A,FALSE,"noble";#N/A,#N/A,FALSE,"Combined Results";#N/A,#N/A,FALSE,"Earnings"}</definedName>
    <definedName name="wrn.Financial._.Reports.">{#N/A,#N/A,FALSE,"Overview";#N/A,#N/A,FALSE,"santafe";#N/A,#N/A,FALSE,"noble";#N/A,#N/A,FALSE,"Combined Results";#N/A,#N/A,FALSE,"Earnings"}</definedName>
    <definedName name="wrn.Financial._.Statements." localSheetId="3">{#N/A,#N/A,FALSE,"BS";#N/A,#N/A,FALSE,"IS";#N/A,#N/A,FALSE,"CF";#N/A,#N/A,FALSE,"EXP";#N/A,#N/A,FALSE,"FURN";#N/A,#N/A,FALSE,"MANNOI"}</definedName>
    <definedName name="wrn.Financial._.Statements." localSheetId="11">{#N/A,#N/A,FALSE,"BS";#N/A,#N/A,FALSE,"IS";#N/A,#N/A,FALSE,"CF";#N/A,#N/A,FALSE,"EXP";#N/A,#N/A,FALSE,"FURN";#N/A,#N/A,FALSE,"MANNOI"}</definedName>
    <definedName name="wrn.Financial._.Statements." localSheetId="7">{#N/A,#N/A,FALSE,"BS";#N/A,#N/A,FALSE,"IS";#N/A,#N/A,FALSE,"CF";#N/A,#N/A,FALSE,"EXP";#N/A,#N/A,FALSE,"FURN";#N/A,#N/A,FALSE,"MANNOI"}</definedName>
    <definedName name="wrn.Financial._.Statements.">{#N/A,#N/A,FALSE,"BS";#N/A,#N/A,FALSE,"IS";#N/A,#N/A,FALSE,"CF";#N/A,#N/A,FALSE,"EXP";#N/A,#N/A,FALSE,"FURN";#N/A,#N/A,FALSE,"MANNOI"}</definedName>
    <definedName name="wrn.Financials." localSheetId="3">{#N/A,#N/A,TRUE,"Income Statement";#N/A,#N/A,TRUE,"Balance Sheet";#N/A,#N/A,TRUE,"Cash Flow"}</definedName>
    <definedName name="wrn.Financials." localSheetId="11">{#N/A,#N/A,TRUE,"Income Statement";#N/A,#N/A,TRUE,"Balance Sheet";#N/A,#N/A,TRUE,"Cash Flow"}</definedName>
    <definedName name="wrn.Financials." localSheetId="7">{#N/A,#N/A,TRUE,"Income Statement";#N/A,#N/A,TRUE,"Balance Sheet";#N/A,#N/A,TRUE,"Cash Flow"}</definedName>
    <definedName name="wrn.Financials.">{#N/A,#N/A,TRUE,"Income Statement";#N/A,#N/A,TRUE,"Balance Sheet";#N/A,#N/A,TRUE,"Cash Flow"}</definedName>
    <definedName name="wrn.Finsumm." localSheetId="3">{"Finsumm",#N/A,FALSE,"Summary Analysis"}</definedName>
    <definedName name="wrn.Finsumm." localSheetId="11">{"Finsumm",#N/A,FALSE,"Summary Analysis"}</definedName>
    <definedName name="wrn.Finsumm." localSheetId="7">{"Finsumm",#N/A,FALSE,"Summary Analysis"}</definedName>
    <definedName name="wrn.Finsumm.">{"Finsumm",#N/A,FALSE,"Summary Analysis"}</definedName>
    <definedName name="wrn.first2." localSheetId="3">{#N/A,#N/A,FALSE,"sum-don";#N/A,#N/A,FALSE,"inc-don"}</definedName>
    <definedName name="wrn.first2." localSheetId="11">{#N/A,#N/A,FALSE,"sum-don";#N/A,#N/A,FALSE,"inc-don"}</definedName>
    <definedName name="wrn.first2." localSheetId="7">{#N/A,#N/A,FALSE,"sum-don";#N/A,#N/A,FALSE,"inc-don"}</definedName>
    <definedName name="wrn.first2.">{#N/A,#N/A,FALSE,"sum-don";#N/A,#N/A,FALSE,"inc-don"}</definedName>
    <definedName name="wrn.first3." localSheetId="3">{#N/A,#N/A,FALSE,"Summary";#N/A,#N/A,FALSE,"proj1";#N/A,#N/A,FALSE,"proj2"}</definedName>
    <definedName name="wrn.first3." localSheetId="11">{#N/A,#N/A,FALSE,"Summary";#N/A,#N/A,FALSE,"proj1";#N/A,#N/A,FALSE,"proj2"}</definedName>
    <definedName name="wrn.first3." localSheetId="7">{#N/A,#N/A,FALSE,"Summary";#N/A,#N/A,FALSE,"proj1";#N/A,#N/A,FALSE,"proj2"}</definedName>
    <definedName name="wrn.first3.">{#N/A,#N/A,FALSE,"Summary";#N/A,#N/A,FALSE,"proj1";#N/A,#N/A,FALSE,"proj2"}</definedName>
    <definedName name="wrn.first4." localSheetId="3">{#N/A,#N/A,FALSE,"Summary";#N/A,#N/A,FALSE,"proj1";#N/A,#N/A,FALSE,"proj2";#N/A,#N/A,FALSE,"DCF"}</definedName>
    <definedName name="wrn.first4." localSheetId="11">{#N/A,#N/A,FALSE,"Summary";#N/A,#N/A,FALSE,"proj1";#N/A,#N/A,FALSE,"proj2";#N/A,#N/A,FALSE,"DCF"}</definedName>
    <definedName name="wrn.first4." localSheetId="7">{#N/A,#N/A,FALSE,"Summary";#N/A,#N/A,FALSE,"proj1";#N/A,#N/A,FALSE,"proj2";#N/A,#N/A,FALSE,"DCF"}</definedName>
    <definedName name="wrn.first4.">{#N/A,#N/A,FALSE,"Summary";#N/A,#N/A,FALSE,"proj1";#N/A,#N/A,FALSE,"proj2";#N/A,#N/A,FALSE,"DCF"}</definedName>
    <definedName name="wrn.Fleet." localSheetId="3">{"FleetDetailsNE",#N/A,FALSE,"NEForecast"}</definedName>
    <definedName name="wrn.Fleet." localSheetId="11">{"FleetDetailsNE",#N/A,FALSE,"NEForecast"}</definedName>
    <definedName name="wrn.Fleet." localSheetId="7">{"FleetDetailsNE",#N/A,FALSE,"NEForecast"}</definedName>
    <definedName name="wrn.Fleet.">{"FleetDetailsNE",#N/A,FALSE,"NEForecast"}</definedName>
    <definedName name="wrn.Fmgmtfee." localSheetId="3">{#N/A,#N/A,FALSE,"Fmgmtfee"}</definedName>
    <definedName name="wrn.Fmgmtfee." localSheetId="11">{#N/A,#N/A,FALSE,"Fmgmtfee"}</definedName>
    <definedName name="wrn.Fmgmtfee." localSheetId="7">{#N/A,#N/A,FALSE,"Fmgmtfee"}</definedName>
    <definedName name="wrn.Fmgmtfee.">{#N/A,#N/A,FALSE,"Fmgmtfee"}</definedName>
    <definedName name="wrn.Footnotes." localSheetId="3">{"Footnotes",#N/A,FALSE,"Foot_Notes"}</definedName>
    <definedName name="wrn.Footnotes." localSheetId="11">{"Footnotes",#N/A,FALSE,"Foot_Notes"}</definedName>
    <definedName name="wrn.Footnotes." localSheetId="7">{"Footnotes",#N/A,FALSE,"Foot_Notes"}</definedName>
    <definedName name="wrn.Footnotes.">{"Footnotes",#N/A,FALSE,"Foot_Notes"}</definedName>
    <definedName name="wrn.FORECAST._.ONLY." localSheetId="3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ECAST._.ONLY." localSheetId="1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ECAST._.ONLY." localSheetId="7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ECAST._.ONLY.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MULAS." localSheetId="3">{"FORMULAS",#N/A,FALSE,"ESTIMATE"}</definedName>
    <definedName name="wrn.FORMULAS." localSheetId="11">{"FORMULAS",#N/A,FALSE,"ESTIMATE"}</definedName>
    <definedName name="wrn.FORMULAS." localSheetId="7">{"FORMULAS",#N/A,FALSE,"ESTIMATE"}</definedName>
    <definedName name="wrn.FORMULAS.">{"FORMULAS",#N/A,FALSE,"ESTIMATE"}</definedName>
    <definedName name="wrn.FOschedules." localSheetId="3">{"FOschedule1",#N/A,FALSE,"Sheet1";"FOschedule2",#N/A,FALSE,"Sheet1";"FOschedule3",#N/A,FALSE,"Sheet1"}</definedName>
    <definedName name="wrn.FOschedules." localSheetId="11">{"FOschedule1",#N/A,FALSE,"Sheet1";"FOschedule2",#N/A,FALSE,"Sheet1";"FOschedule3",#N/A,FALSE,"Sheet1"}</definedName>
    <definedName name="wrn.FOschedules." localSheetId="7">{"FOschedule1",#N/A,FALSE,"Sheet1";"FOschedule2",#N/A,FALSE,"Sheet1";"FOschedule3",#N/A,FALSE,"Sheet1"}</definedName>
    <definedName name="wrn.FOschedules.">{"FOschedule1",#N/A,FALSE,"Sheet1";"FOschedule2",#N/A,FALSE,"Sheet1";"FOschedule3",#N/A,FALSE,"Sheet1"}</definedName>
    <definedName name="wrn.FOUR._.CASES." localSheetId="3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1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7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q_Res." localSheetId="3">{#N/A,#N/A,TRUE,"FR_HC";#N/A,#N/A,TRUE,"FR_REST";#N/A,#N/A,TRUE,"FR_RETA";#N/A,#N/A,TRUE,"FR_TECSOF";#N/A,#N/A,TRUE,"FR_NETTEC";#N/A,#N/A,TRUE,"FR_CLISER"}</definedName>
    <definedName name="wrn.Freq_Res." localSheetId="11">{#N/A,#N/A,TRUE,"FR_HC";#N/A,#N/A,TRUE,"FR_REST";#N/A,#N/A,TRUE,"FR_RETA";#N/A,#N/A,TRUE,"FR_TECSOF";#N/A,#N/A,TRUE,"FR_NETTEC";#N/A,#N/A,TRUE,"FR_CLISER"}</definedName>
    <definedName name="wrn.Freq_Res." localSheetId="7">{#N/A,#N/A,TRUE,"FR_HC";#N/A,#N/A,TRUE,"FR_REST";#N/A,#N/A,TRUE,"FR_RETA";#N/A,#N/A,TRUE,"FR_TECSOF";#N/A,#N/A,TRUE,"FR_NETTEC";#N/A,#N/A,TRUE,"FR_CLISER"}</definedName>
    <definedName name="wrn.Freq_Res.">{#N/A,#N/A,TRUE,"FR_HC";#N/A,#N/A,TRUE,"FR_REST";#N/A,#N/A,TRUE,"FR_RETA";#N/A,#N/A,TRUE,"FR_TECSOF";#N/A,#N/A,TRUE,"FR_NETTEC";#N/A,#N/A,TRUE,"FR_CLISER"}</definedName>
    <definedName name="wrn.FS_2005." localSheetId="3">{"BS-Yearly",#N/A,TRUE,"BS-Year";"BS-Monthly-2005",#N/A,TRUE,"BS"}</definedName>
    <definedName name="wrn.FS_2005." localSheetId="11">{"BS-Yearly",#N/A,TRUE,"BS-Year";"BS-Monthly-2005",#N/A,TRUE,"BS"}</definedName>
    <definedName name="wrn.FS_2005." localSheetId="7">{"BS-Yearly",#N/A,TRUE,"BS-Year";"BS-Monthly-2005",#N/A,TRUE,"BS"}</definedName>
    <definedName name="wrn.FS_2005.">{"BS-Yearly",#N/A,TRUE,"BS-Year";"BS-Monthly-2005",#N/A,TRUE,"BS"}</definedName>
    <definedName name="wrn.Full_Template." localSheetId="3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localSheetId="1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 localSheetId="7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localSheetId="3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localSheetId="1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localSheetId="7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." localSheetId="3">{#N/A,#N/A,FALSE,"ExecutiveSummary";#N/A,#N/A,FALSE,"CostDetail";#N/A,#N/A,FALSE,"IncomeDetail";#N/A,#N/A,FALSE,"InterestCalculation"}</definedName>
    <definedName name="wrn.Full." localSheetId="11">{#N/A,#N/A,FALSE,"ExecutiveSummary";#N/A,#N/A,FALSE,"CostDetail";#N/A,#N/A,FALSE,"IncomeDetail";#N/A,#N/A,FALSE,"InterestCalculation"}</definedName>
    <definedName name="wrn.Full." localSheetId="7">{#N/A,#N/A,FALSE,"ExecutiveSummary";#N/A,#N/A,FALSE,"CostDetail";#N/A,#N/A,FALSE,"IncomeDetail";#N/A,#N/A,FALSE,"InterestCalculation"}</definedName>
    <definedName name="wrn.Full.">{#N/A,#N/A,FALSE,"ExecutiveSummary";#N/A,#N/A,FALSE,"CostDetail";#N/A,#N/A,FALSE,"IncomeDetail";#N/A,#N/A,FALSE,"InterestCalculation"}</definedName>
    <definedName name="wrn.FULL._.COMPARISON." localSheetId="3">{"Full Sheet",#N/A,FALSE,"Expense Comparison"}</definedName>
    <definedName name="wrn.FULL._.COMPARISON." localSheetId="11">{"Full Sheet",#N/A,FALSE,"Expense Comparison"}</definedName>
    <definedName name="wrn.FULL._.COMPARISON." localSheetId="7">{"Full Sheet",#N/A,FALSE,"Expense Comparison"}</definedName>
    <definedName name="wrn.FULL._.COMPARISON.">{"Full Sheet",#N/A,FALSE,"Expense Comparison"}</definedName>
    <definedName name="wrn.Full._.Model." localSheetId="3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del." localSheetId="1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del." localSheetId="7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del.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Print." localSheetId="3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Print." localSheetId="1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Print." localSheetId="7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Print.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localSheetId="3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" localSheetId="1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" localSheetId="7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localSheetId="3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._.report." localSheetId="1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wrn.Full._.Report." localSheetId="7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._.report.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definedName>
    <definedName name="wrn.full._.set." localSheetId="3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" localSheetId="1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" localSheetId="7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Y97SBP." localSheetId="3">{#N/A,#N/A,FALSE,"FY97";#N/A,#N/A,FALSE,"FY98";#N/A,#N/A,FALSE,"FY99";#N/A,#N/A,FALSE,"FY00";#N/A,#N/A,FALSE,"FY01"}</definedName>
    <definedName name="wrn.FY97SBP." localSheetId="11">{#N/A,#N/A,FALSE,"FY97";#N/A,#N/A,FALSE,"FY98";#N/A,#N/A,FALSE,"FY99";#N/A,#N/A,FALSE,"FY00";#N/A,#N/A,FALSE,"FY01"}</definedName>
    <definedName name="wrn.FY97SBP." localSheetId="7">{#N/A,#N/A,FALSE,"FY97";#N/A,#N/A,FALSE,"FY98";#N/A,#N/A,FALSE,"FY99";#N/A,#N/A,FALSE,"FY00";#N/A,#N/A,FALSE,"FY01"}</definedName>
    <definedName name="wrn.FY97SBP.">{#N/A,#N/A,FALSE,"FY97";#N/A,#N/A,FALSE,"FY98";#N/A,#N/A,FALSE,"FY99";#N/A,#N/A,FALSE,"FY00";#N/A,#N/A,FALSE,"FY01"}</definedName>
    <definedName name="wrn.Garage." localSheetId="3">{#N/A,#N/A,FALSE,"Garage Assumpt 1";#N/A,#N/A,FALSE,"Garage Op Proj";#N/A,#N/A,FALSE,"Hist I&amp;E";#N/A,#N/A,FALSE,"Garage Lease"}</definedName>
    <definedName name="wrn.Garage." localSheetId="11">{#N/A,#N/A,FALSE,"Garage Assumpt 1";#N/A,#N/A,FALSE,"Garage Op Proj";#N/A,#N/A,FALSE,"Hist I&amp;E";#N/A,#N/A,FALSE,"Garage Lease"}</definedName>
    <definedName name="wrn.Garage." localSheetId="7">{#N/A,#N/A,FALSE,"Garage Assumpt 1";#N/A,#N/A,FALSE,"Garage Op Proj";#N/A,#N/A,FALSE,"Hist I&amp;E";#N/A,#N/A,FALSE,"Garage Lease"}</definedName>
    <definedName name="wrn.Garage.">{#N/A,#N/A,FALSE,"Garage Assumpt 1";#N/A,#N/A,FALSE,"Garage Op Proj";#N/A,#N/A,FALSE,"Hist I&amp;E";#N/A,#N/A,FALSE,"Garage Lease"}</definedName>
    <definedName name="wrn.General._.Information." localSheetId="3">{#N/A,#N/A,FALSE,"Input 2 - Sources of Funds"}</definedName>
    <definedName name="wrn.General._.Information." localSheetId="11">{#N/A,#N/A,FALSE,"Input 2 - Sources of Funds"}</definedName>
    <definedName name="wrn.General._.Information." localSheetId="7">{#N/A,#N/A,FALSE,"Input 2 - Sources of Funds"}</definedName>
    <definedName name="wrn.General._.Information.">{#N/A,#N/A,FALSE,"Input 2 - Sources of Funds"}</definedName>
    <definedName name="wrn.Golf._.Summary." localSheetId="3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localSheetId="1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localSheetId="7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aph." localSheetId="3">{"graph",#N/A,FALSE,"RIGCOUNT";"graph",#N/A,FALSE,"ON_OFFSHORE";"graph",#N/A,FALSE,"crewcnt";"graph",#N/A,FALSE,"OILvGAS";"graph",#N/A,FALSE,"OFF_RIGCOUNT";"graph",#N/A,FALSE,"indep perf";"graph",#N/A,FALSE,"oil serv perf"}</definedName>
    <definedName name="wrn.graph." localSheetId="11">{"graph",#N/A,FALSE,"RIGCOUNT";"graph",#N/A,FALSE,"ON_OFFSHORE";"graph",#N/A,FALSE,"crewcnt";"graph",#N/A,FALSE,"OILvGAS";"graph",#N/A,FALSE,"OFF_RIGCOUNT";"graph",#N/A,FALSE,"indep perf";"graph",#N/A,FALSE,"oil serv perf"}</definedName>
    <definedName name="wrn.graph." localSheetId="7">{"graph",#N/A,FALSE,"RIGCOUNT";"graph",#N/A,FALSE,"ON_OFFSHORE";"graph",#N/A,FALSE,"crewcnt";"graph",#N/A,FALSE,"OILvGAS";"graph",#N/A,FALSE,"OFF_RIGCOUNT";"graph",#N/A,FALSE,"indep perf";"graph",#N/A,FALSE,"oil serv perf"}</definedName>
    <definedName name="wrn.graph.">{"graph",#N/A,FALSE,"RIGCOUNT";"graph",#N/A,FALSE,"ON_OFFSHORE";"graph",#N/A,FALSE,"crewcnt";"graph",#N/A,FALSE,"OILvGAS";"graph",#N/A,FALSE,"OFF_RIGCOUNT";"graph",#N/A,FALSE,"indep perf";"graph",#N/A,FALSE,"oil serv perf"}</definedName>
    <definedName name="wrn.greg." localSheetId="3">{"three",#N/A,FALSE,"Capital";"four",#N/A,FALSE,"Capital"}</definedName>
    <definedName name="wrn.greg." localSheetId="11">{"three",#N/A,FALSE,"Capital";"four",#N/A,FALSE,"Capital"}</definedName>
    <definedName name="wrn.greg." localSheetId="7">{"three",#N/A,FALSE,"Capital";"four",#N/A,FALSE,"Capital"}</definedName>
    <definedName name="wrn.greg.">{"three",#N/A,FALSE,"Capital";"four",#N/A,FALSE,"Capital"}</definedName>
    <definedName name="wrn.gros." localSheetId="3">{#N/A,#N/A,FALSE,"Sch01";#N/A,#N/A,FALSE,"Sch02";#N/A,#N/A,FALSE,"Sch04";#N/A,#N/A,FALSE,"Sch05";#N/A,#N/A,FALSE,"Sch05a";#N/A,#N/A,FALSE,"Sch06";#N/A,#N/A,FALSE,"Sch07";#N/A,#N/A,FALSE,"Sch08";#N/A,#N/A,FALSE,"Sch09";#N/A,#N/A,FALSE,"Sch10";#N/A,#N/A,FALSE,"Sch11";#N/A,#N/A,FALSE,"Sch12";#N/A,#N/A,FALSE,"Sch-C";#N/A,#N/A,FALSE,"Sch-E"}</definedName>
    <definedName name="wrn.gros." localSheetId="11">{#N/A,#N/A,FALSE,"Sch01";#N/A,#N/A,FALSE,"Sch02";#N/A,#N/A,FALSE,"Sch04";#N/A,#N/A,FALSE,"Sch05";#N/A,#N/A,FALSE,"Sch05a";#N/A,#N/A,FALSE,"Sch06";#N/A,#N/A,FALSE,"Sch07";#N/A,#N/A,FALSE,"Sch08";#N/A,#N/A,FALSE,"Sch09";#N/A,#N/A,FALSE,"Sch10";#N/A,#N/A,FALSE,"Sch11";#N/A,#N/A,FALSE,"Sch12";#N/A,#N/A,FALSE,"Sch-C";#N/A,#N/A,FALSE,"Sch-E"}</definedName>
    <definedName name="wrn.gros." localSheetId="7">{#N/A,#N/A,FALSE,"Sch01";#N/A,#N/A,FALSE,"Sch02";#N/A,#N/A,FALSE,"Sch04";#N/A,#N/A,FALSE,"Sch05";#N/A,#N/A,FALSE,"Sch05a";#N/A,#N/A,FALSE,"Sch06";#N/A,#N/A,FALSE,"Sch07";#N/A,#N/A,FALSE,"Sch08";#N/A,#N/A,FALSE,"Sch09";#N/A,#N/A,FALSE,"Sch10";#N/A,#N/A,FALSE,"Sch11";#N/A,#N/A,FALSE,"Sch12";#N/A,#N/A,FALSE,"Sch-C";#N/A,#N/A,FALSE,"Sch-E"}</definedName>
    <definedName name="wrn.gros.">{#N/A,#N/A,FALSE,"Sch01";#N/A,#N/A,FALSE,"Sch02";#N/A,#N/A,FALSE,"Sch04";#N/A,#N/A,FALSE,"Sch05";#N/A,#N/A,FALSE,"Sch05a";#N/A,#N/A,FALSE,"Sch06";#N/A,#N/A,FALSE,"Sch07";#N/A,#N/A,FALSE,"Sch08";#N/A,#N/A,FALSE,"Sch09";#N/A,#N/A,FALSE,"Sch10";#N/A,#N/A,FALSE,"Sch11";#N/A,#N/A,FALSE,"Sch12";#N/A,#N/A,FALSE,"Sch-C";#N/A,#N/A,FALSE,"Sch-E"}</definedName>
    <definedName name="wrn.Gross._.to._.Net._.Reconciliations." localSheetId="3">{"Full Gross to Net",#N/A,TRUE,"GtoN";"R_I Accepted from Group Coys",#N/A,TRUE,"GtoN";"R_I Ceded to Group Coys",#N/A,TRUE,"GtoN";"Closing Loss Reserves and Gross Claims Incurred",#N/A,TRUE,"GtoN"}</definedName>
    <definedName name="wrn.Gross._.to._.Net._.Reconciliations." localSheetId="11">{"Full Gross to Net",#N/A,TRUE,"GtoN";"R_I Accepted from Group Coys",#N/A,TRUE,"GtoN";"R_I Ceded to Group Coys",#N/A,TRUE,"GtoN";"Closing Loss Reserves and Gross Claims Incurred",#N/A,TRUE,"GtoN"}</definedName>
    <definedName name="wrn.Gross._.to._.Net._.Reconciliations." localSheetId="7">{"Full Gross to Net",#N/A,TRUE,"GtoN";"R_I Accepted from Group Coys",#N/A,TRUE,"GtoN";"R_I Ceded to Group Coys",#N/A,TRUE,"GtoN";"Closing Loss Reserves and Gross Claims Incurred",#N/A,TRUE,"GtoN"}</definedName>
    <definedName name="wrn.Gross._.to._.Net._.Reconciliations.">{"Full Gross to Net",#N/A,TRUE,"GtoN";"R_I Accepted from Group Coys",#N/A,TRUE,"GtoN";"R_I Ceded to Group Coys",#N/A,TRUE,"GtoN";"Closing Loss Reserves and Gross Claims Incurred",#N/A,TRUE,"GtoN"}</definedName>
    <definedName name="wrn.Gross._.up." localSheetId="3">{#N/A,#N/A,FALSE,"Gross-Up"}</definedName>
    <definedName name="wrn.Gross._.up." localSheetId="11">{#N/A,#N/A,FALSE,"Gross-Up"}</definedName>
    <definedName name="wrn.Gross._.up." localSheetId="7">{#N/A,#N/A,FALSE,"Gross-Up"}</definedName>
    <definedName name="wrn.Gross._.up.">{#N/A,#N/A,FALSE,"Gross-Up"}</definedName>
    <definedName name="wrn.GSA._.PRINT." localSheetId="3">{#N/A,#N/A,FALSE,"DEV COSTS";#N/A,#N/A,FALSE,"10-YR C. F."}</definedName>
    <definedName name="wrn.GSA._.PRINT." localSheetId="11">{#N/A,#N/A,FALSE,"DEV COSTS";#N/A,#N/A,FALSE,"10-YR C. F."}</definedName>
    <definedName name="wrn.GSA._.PRINT." localSheetId="7">{#N/A,#N/A,FALSE,"DEV COSTS";#N/A,#N/A,FALSE,"10-YR C. F."}</definedName>
    <definedName name="wrn.GSA._.PRINT.">{#N/A,#N/A,FALSE,"DEV COSTS";#N/A,#N/A,FALSE,"10-YR C. F."}</definedName>
    <definedName name="wrn.gsa._PRINT5" localSheetId="3">{#N/A,#N/A,FALSE,"DEV COSTS";#N/A,#N/A,FALSE,"10-YR C. F."}</definedName>
    <definedName name="wrn.gsa._PRINT5" localSheetId="11">{#N/A,#N/A,FALSE,"DEV COSTS";#N/A,#N/A,FALSE,"10-YR C. F."}</definedName>
    <definedName name="wrn.gsa._PRINT5" localSheetId="7">{#N/A,#N/A,FALSE,"DEV COSTS";#N/A,#N/A,FALSE,"10-YR C. F."}</definedName>
    <definedName name="wrn.gsa._PRINT5">{#N/A,#N/A,FALSE,"DEV COSTS";#N/A,#N/A,FALSE,"10-YR C. F."}</definedName>
    <definedName name="wrn.Gund._.Arena._.PCD." localSheetId="3">{#N/A,#N/A,TRUE,"Gund Arena PCD";#N/A,#N/A,TRUE,"Gund Arena IOR"}</definedName>
    <definedName name="wrn.Gund._.Arena._.PCD." localSheetId="11">{#N/A,#N/A,TRUE,"Gund Arena PCD";#N/A,#N/A,TRUE,"Gund Arena IOR"}</definedName>
    <definedName name="wrn.Gund._.Arena._.PCD." localSheetId="7">{#N/A,#N/A,TRUE,"Gund Arena PCD";#N/A,#N/A,TRUE,"Gund Arena IOR"}</definedName>
    <definedName name="wrn.Gund._.Arena._.PCD.">{#N/A,#N/A,TRUE,"Gund Arena PCD";#N/A,#N/A,TRUE,"Gund Arena IOR"}</definedName>
    <definedName name="wrn.HEAT." localSheetId="3">{#N/A,#N/A,FALSE,"Heat";#N/A,#N/A,FALSE,"DCF";#N/A,#N/A,FALSE,"LBO";#N/A,#N/A,FALSE,"A";#N/A,#N/A,FALSE,"C";#N/A,#N/A,FALSE,"impd";#N/A,#N/A,FALSE,"Accr-Dilu"}</definedName>
    <definedName name="wrn.HEAT." localSheetId="11">{#N/A,#N/A,FALSE,"Heat";#N/A,#N/A,FALSE,"DCF";#N/A,#N/A,FALSE,"LBO";#N/A,#N/A,FALSE,"A";#N/A,#N/A,FALSE,"C";#N/A,#N/A,FALSE,"impd";#N/A,#N/A,FALSE,"Accr-Dilu"}</definedName>
    <definedName name="wrn.HEAT." localSheetId="7">{#N/A,#N/A,FALSE,"Heat";#N/A,#N/A,FALSE,"DCF";#N/A,#N/A,FALSE,"LBO";#N/A,#N/A,FALSE,"A";#N/A,#N/A,FALSE,"C";#N/A,#N/A,FALSE,"impd";#N/A,#N/A,FALSE,"Accr-Dilu"}</definedName>
    <definedName name="wrn.HEAT.">{#N/A,#N/A,FALSE,"Heat";#N/A,#N/A,FALSE,"DCF";#N/A,#N/A,FALSE,"LBO";#N/A,#N/A,FALSE,"A";#N/A,#N/A,FALSE,"C";#N/A,#N/A,FALSE,"impd";#N/A,#N/A,FALSE,"Accr-Dilu"}</definedName>
    <definedName name="wrn.Hightower." localSheetId="7">{"Hightower-Investor",#N/A,FALSE,"Hightower";"Hightower-Property",#N/A,FALSE,"Hightower"}</definedName>
    <definedName name="wrn.Hightower.">{"Hightower-Investor",#N/A,FALSE,"Hightower";"Hightower-Property",#N/A,FALSE,"Hightower"}</definedName>
    <definedName name="wrn.Hist._.InE." localSheetId="3">{#N/A,#N/A,FALSE,"Hist I&amp;E - Consol";#N/A,#N/A,FALSE,"Hist I&amp;E - Lakes";#N/A,#N/A,FALSE,"Hist I&amp;E - Chabot";#N/A,#N/A,FALSE,"Hist I&amp;E - Diablo"}</definedName>
    <definedName name="wrn.Hist._.InE." localSheetId="11">{#N/A,#N/A,FALSE,"Hist I&amp;E - Consol";#N/A,#N/A,FALSE,"Hist I&amp;E - Lakes";#N/A,#N/A,FALSE,"Hist I&amp;E - Chabot";#N/A,#N/A,FALSE,"Hist I&amp;E - Diablo"}</definedName>
    <definedName name="wrn.Hist._.InE." localSheetId="7">{#N/A,#N/A,FALSE,"Hist I&amp;E - Consol";#N/A,#N/A,FALSE,"Hist I&amp;E - Lakes";#N/A,#N/A,FALSE,"Hist I&amp;E - Chabot";#N/A,#N/A,FALSE,"Hist I&amp;E - Diablo"}</definedName>
    <definedName name="wrn.Hist._.InE.">{#N/A,#N/A,FALSE,"Hist I&amp;E - Consol";#N/A,#N/A,FALSE,"Hist I&amp;E - Lakes";#N/A,#N/A,FALSE,"Hist I&amp;E - Chabot";#N/A,#N/A,FALSE,"Hist I&amp;E - Diablo"}</definedName>
    <definedName name="wrn.Hist._.InE2." localSheetId="3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._.InE2." localSheetId="1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._.InE2." localSheetId="7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._.InE2.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localSheetId="3">{#N/A,#N/A,FALSE,"HISTORICAL REV &amp; EXP"}</definedName>
    <definedName name="wrn.Historical._.Analysis." localSheetId="11">{#N/A,#N/A,FALSE,"HISTORICAL REV &amp; EXP"}</definedName>
    <definedName name="wrn.Historical._.Analysis." localSheetId="7">{#N/A,#N/A,FALSE,"HISTORICAL REV &amp; EXP"}</definedName>
    <definedName name="wrn.Historical._.Analysis.">{#N/A,#N/A,FALSE,"HISTORICAL REV &amp; EXP"}</definedName>
    <definedName name="wrn.Historical._.Rev._.Exp." localSheetId="7">{#N/A,#N/A,FALSE,"Historical Rev &amp; Exp"}</definedName>
    <definedName name="wrn.Historical._.Rev._.Exp.">{#N/A,#N/A,FALSE,"Historical Rev &amp; Exp"}</definedName>
    <definedName name="wrn.Hold._.Sell." localSheetId="3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1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7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localSheetId="3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localSheetId="1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localSheetId="7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ydraulic." localSheetId="3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1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7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3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1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7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GT._.Model." localSheetId="3">{#N/A,#N/A,TRUE,"IGT";#N/A,#N/A,TRUE,"IGTSLOT"}</definedName>
    <definedName name="wrn.IGT._.Model." localSheetId="11">{#N/A,#N/A,TRUE,"IGT";#N/A,#N/A,TRUE,"IGTSLOT"}</definedName>
    <definedName name="wrn.IGT._.Model." localSheetId="7">{#N/A,#N/A,TRUE,"IGT";#N/A,#N/A,TRUE,"IGTSLOT"}</definedName>
    <definedName name="wrn.IGT._.Model.">{#N/A,#N/A,TRUE,"IGT";#N/A,#N/A,TRUE,"IGTSLOT"}</definedName>
    <definedName name="wrn.Income._.Input." localSheetId="3">{#N/A,#N/A,FALSE,"Income Input"}</definedName>
    <definedName name="wrn.Income._.Input." localSheetId="11">{#N/A,#N/A,FALSE,"Income Input"}</definedName>
    <definedName name="wrn.Income._.Input." localSheetId="7">{#N/A,#N/A,FALSE,"Income Input"}</definedName>
    <definedName name="wrn.Income._.Input.">{#N/A,#N/A,FALSE,"Income Input"}</definedName>
    <definedName name="wrn.Income._.Statements." localSheetId="3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1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7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dex." localSheetId="3">{#N/A,#N/A,FALSE,"INDEX"}</definedName>
    <definedName name="wrn.Index." localSheetId="11">{#N/A,#N/A,FALSE,"INDEX"}</definedName>
    <definedName name="wrn.Index." localSheetId="7">{#N/A,#N/A,FALSE,"INDEX"}</definedName>
    <definedName name="wrn.Index.">{#N/A,#N/A,FALSE,"INDEX"}</definedName>
    <definedName name="wrn.input._.and._.output." localSheetId="3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1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7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INFO." localSheetId="3">{"Input",#N/A,FALSE,"INPUT"}</definedName>
    <definedName name="wrn.INPUT._.INFO." localSheetId="11">{"Input",#N/A,FALSE,"INPUT"}</definedName>
    <definedName name="wrn.INPUT._.INFO." localSheetId="7">{"Input",#N/A,FALSE,"INPUT"}</definedName>
    <definedName name="wrn.INPUT._.INFO.">{"Input",#N/A,FALSE,"INPUT"}</definedName>
    <definedName name="wrn.Input._.Pages." localSheetId="3">{#N/A,#N/A,TRUE,"General Assumptions (Input)";#N/A,#N/A,TRUE,"Income (Input Page)";#N/A,#N/A,TRUE,"Related Mgmt Exps (Input Page)";#N/A,#N/A,TRUE,"Development Cost (Input)"}</definedName>
    <definedName name="wrn.Input._.Pages." localSheetId="11">{#N/A,#N/A,TRUE,"General Assumptions (Input)";#N/A,#N/A,TRUE,"Income (Input Page)";#N/A,#N/A,TRUE,"Related Mgmt Exps (Input Page)";#N/A,#N/A,TRUE,"Development Cost (Input)"}</definedName>
    <definedName name="wrn.Input._.Pages." localSheetId="7">{#N/A,#N/A,TRUE,"General Assumptions (Input)";#N/A,#N/A,TRUE,"Income (Input Page)";#N/A,#N/A,TRUE,"Related Mgmt Exps (Input Page)";#N/A,#N/A,TRUE,"Development Cost (Input)"}</definedName>
    <definedName name="wrn.Input._.Pages.">{#N/A,#N/A,TRUE,"General Assumptions (Input)";#N/A,#N/A,TRUE,"Income (Input Page)";#N/A,#N/A,TRUE,"Related Mgmt Exps (Input Page)";#N/A,#N/A,TRUE,"Development Cost (Input)"}</definedName>
    <definedName name="wrn.Input._.Pages._.and._.Pro._.Forma." localSheetId="3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._.Pages._.and._.Pro._.Forma." localSheetId="11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._.Pages._.and._.Pro._.Forma." localSheetId="7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._.Pages._.and._.Pro._.Forma.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s." localSheetId="3">{"Inflation-BaseYear",#N/A,FALSE,"Inputs"}</definedName>
    <definedName name="wrn.Inputs." localSheetId="11">{"Inflation-BaseYear",#N/A,FALSE,"Inputs"}</definedName>
    <definedName name="wrn.Inputs." localSheetId="7">{"Inflation-BaseYear",#N/A,FALSE,"Inputs"}</definedName>
    <definedName name="wrn.Inputs.">{"Inflation-BaseYear",#N/A,FALSE,"Inputs"}</definedName>
    <definedName name="wrn.internal." localSheetId="3">{#N/A,#N/A,FALSE,"Rent Roll";#N/A,#N/A,FALSE,"Sales History";#N/A,#N/A,FALSE,"Square Footage Calculations";#N/A,#N/A,FALSE,"Spec Pool";#N/A,#N/A,FALSE,"P &amp; L Detail";#N/A,#N/A,FALSE,"Expense Detail";#N/A,#N/A,FALSE,"Recovery Tables";#N/A,#N/A,FALSE,"Class. &amp; Rent";#N/A,#N/A,FALSE,"Expiration Detail";#N/A,#N/A,FALSE,"2nd Assump."}</definedName>
    <definedName name="wrn.internal." localSheetId="11">{#N/A,#N/A,FALSE,"Rent Roll";#N/A,#N/A,FALSE,"Sales History";#N/A,#N/A,FALSE,"Square Footage Calculations";#N/A,#N/A,FALSE,"Spec Pool";#N/A,#N/A,FALSE,"P &amp; L Detail";#N/A,#N/A,FALSE,"Expense Detail";#N/A,#N/A,FALSE,"Recovery Tables";#N/A,#N/A,FALSE,"Class. &amp; Rent";#N/A,#N/A,FALSE,"Expiration Detail";#N/A,#N/A,FALSE,"2nd Assump."}</definedName>
    <definedName name="wrn.internal." localSheetId="7">{#N/A,#N/A,FALSE,"Rent Roll";#N/A,#N/A,FALSE,"Sales History";#N/A,#N/A,FALSE,"Square Footage Calculations";#N/A,#N/A,FALSE,"Spec Pool";#N/A,#N/A,FALSE,"P &amp; L Detail";#N/A,#N/A,FALSE,"Expense Detail";#N/A,#N/A,FALSE,"Recovery Tables";#N/A,#N/A,FALSE,"Class. &amp; Rent";#N/A,#N/A,FALSE,"Expiration Detail";#N/A,#N/A,FALSE,"2nd Assump."}</definedName>
    <definedName name="wrn.internal.">{#N/A,#N/A,FALSE,"Rent Roll";#N/A,#N/A,FALSE,"Sales History";#N/A,#N/A,FALSE,"Square Footage Calculations";#N/A,#N/A,FALSE,"Spec Pool";#N/A,#N/A,FALSE,"P &amp; L Detail";#N/A,#N/A,FALSE,"Expense Detail";#N/A,#N/A,FALSE,"Recovery Tables";#N/A,#N/A,FALSE,"Class. &amp; Rent";#N/A,#N/A,FALSE,"Expiration Detail";#N/A,#N/A,FALSE,"2nd Assump."}</definedName>
    <definedName name="wrn.Investment._.Review." localSheetId="3">{#N/A,#N/A,FALSE,"Proforma Five Yr";#N/A,#N/A,FALSE,"Capital Input";#N/A,#N/A,FALSE,"Calculations";#N/A,#N/A,FALSE,"Transaction Summary-DTW"}</definedName>
    <definedName name="wrn.Investment._.Review." localSheetId="11">{#N/A,#N/A,FALSE,"Proforma Five Yr";#N/A,#N/A,FALSE,"Capital Input";#N/A,#N/A,FALSE,"Calculations";#N/A,#N/A,FALSE,"Transaction Summary-DTW"}</definedName>
    <definedName name="wrn.Investment._.Review." localSheetId="7">{#N/A,#N/A,FALSE,"Proforma Five Yr";#N/A,#N/A,FALSE,"Capital Input";#N/A,#N/A,FALSE,"Calculations";#N/A,#N/A,FALSE,"Transaction Summary-DTW"}</definedName>
    <definedName name="wrn.Investment._.Review.">{#N/A,#N/A,FALSE,"Proforma Five Yr";#N/A,#N/A,FALSE,"Capital Input";#N/A,#N/A,FALSE,"Calculations";#N/A,#N/A,FALSE,"Transaction Summary-DTW"}</definedName>
    <definedName name="wrn.ipovalue." localSheetId="3">{#N/A,#N/A,FALSE,"puboff";#N/A,#N/A,FALSE,"valuation";#N/A,#N/A,FALSE,"finanalsis";#N/A,#N/A,FALSE,"split";#N/A,#N/A,FALSE,"ownership"}</definedName>
    <definedName name="wrn.ipovalue." localSheetId="11">{#N/A,#N/A,FALSE,"puboff";#N/A,#N/A,FALSE,"valuation";#N/A,#N/A,FALSE,"finanalsis";#N/A,#N/A,FALSE,"split";#N/A,#N/A,FALSE,"ownership"}</definedName>
    <definedName name="wrn.ipovalue." localSheetId="7">{#N/A,#N/A,FALSE,"puboff";#N/A,#N/A,FALSE,"valuation";#N/A,#N/A,FALSE,"finanalsis";#N/A,#N/A,FALSE,"split";#N/A,#N/A,FALSE,"ownership"}</definedName>
    <definedName name="wrn.ipovalue.">{#N/A,#N/A,FALSE,"puboff";#N/A,#N/A,FALSE,"valuation";#N/A,#N/A,FALSE,"finanalsis";#N/A,#N/A,FALSE,"split";#N/A,#N/A,FALSE,"ownership"}</definedName>
    <definedName name="wrn.IRR." localSheetId="3">{"IRR Benefits",#N/A,FALSE,"IRR";"Tax Credits",#N/A,FALSE,"IRR"}</definedName>
    <definedName name="wrn.IRR." localSheetId="11">{"IRR Benefits",#N/A,FALSE,"IRR";"Tax Credits",#N/A,FALSE,"IRR"}</definedName>
    <definedName name="wrn.IRR." localSheetId="7">{"IRR Benefits",#N/A,FALSE,"IRR";"Tax Credits",#N/A,FALSE,"IRR"}</definedName>
    <definedName name="wrn.IRR.">{"IRR Benefits",#N/A,FALSE,"IRR";"Tax Credits",#N/A,FALSE,"IRR"}</definedName>
    <definedName name="wrn.IRR._.CORP._.7." localSheetId="3">{"IRR",#N/A,FALSE,"Corp 7 IRR";"Input",#N/A,FALSE,"Corp 7 IRR"}</definedName>
    <definedName name="wrn.IRR._.CORP._.7." localSheetId="11">{"IRR",#N/A,FALSE,"Corp 7 IRR";"Input",#N/A,FALSE,"Corp 7 IRR"}</definedName>
    <definedName name="wrn.IRR._.CORP._.7." localSheetId="7">{"IRR",#N/A,FALSE,"Corp 7 IRR";"Input",#N/A,FALSE,"Corp 7 IRR"}</definedName>
    <definedName name="wrn.IRR._.CORP._.7.">{"IRR",#N/A,FALSE,"Corp 7 IRR";"Input",#N/A,FALSE,"Corp 7 IRR"}</definedName>
    <definedName name="wrn.IS._.Q96." localSheetId="3">{"IS Q96",#N/A,FALSE,"Income Statement"}</definedName>
    <definedName name="wrn.IS._.Q96." localSheetId="11">{"IS Q96",#N/A,FALSE,"Income Statement"}</definedName>
    <definedName name="wrn.IS._.Q96." localSheetId="7">{"IS Q96",#N/A,FALSE,"Income Statement"}</definedName>
    <definedName name="wrn.IS._.Q96.">{"IS Q96",#N/A,FALSE,"Income Statement"}</definedName>
    <definedName name="wrn.IS._.Q97." localSheetId="3">{"IS Q97",#N/A,FALSE,"Income Statement"}</definedName>
    <definedName name="wrn.IS._.Q97." localSheetId="11">{"IS Q97",#N/A,FALSE,"Income Statement"}</definedName>
    <definedName name="wrn.IS._.Q97." localSheetId="7">{"IS Q97",#N/A,FALSE,"Income Statement"}</definedName>
    <definedName name="wrn.IS._.Q97.">{"IS Q97",#N/A,FALSE,"Income Statement"}</definedName>
    <definedName name="wrn.IS._.Years." localSheetId="3">{"IS Years",#N/A,FALSE,"Income Statement"}</definedName>
    <definedName name="wrn.IS._.Years." localSheetId="11">{"IS Years",#N/A,FALSE,"Income Statement"}</definedName>
    <definedName name="wrn.IS._.Years." localSheetId="7">{"IS Years",#N/A,FALSE,"Income Statement"}</definedName>
    <definedName name="wrn.IS._.Years.">{"IS Years",#N/A,FALSE,"Income Statement"}</definedName>
    <definedName name="wrn.ISCG._.model." localSheetId="3">{#N/A,#N/A,FALSE,"Second";#N/A,#N/A,FALSE,"ownership";#N/A,#N/A,FALSE,"Valuation";#N/A,#N/A,FALSE,"Eqiv";#N/A,#N/A,FALSE,"Mults";#N/A,#N/A,FALSE,"ISCG Graphics"}</definedName>
    <definedName name="wrn.ISCG._.model." localSheetId="11">{#N/A,#N/A,FALSE,"Second";#N/A,#N/A,FALSE,"ownership";#N/A,#N/A,FALSE,"Valuation";#N/A,#N/A,FALSE,"Eqiv";#N/A,#N/A,FALSE,"Mults";#N/A,#N/A,FALSE,"ISCG Graphics"}</definedName>
    <definedName name="wrn.ISCG._.model." localSheetId="7">{#N/A,#N/A,FALSE,"Second";#N/A,#N/A,FALSE,"ownership";#N/A,#N/A,FALSE,"Valuation";#N/A,#N/A,FALSE,"Eqiv";#N/A,#N/A,FALSE,"Mults";#N/A,#N/A,FALSE,"ISCG Graphics"}</definedName>
    <definedName name="wrn.ISCG._.model.">{#N/A,#N/A,FALSE,"Second";#N/A,#N/A,FALSE,"ownership";#N/A,#N/A,FALSE,"Valuation";#N/A,#N/A,FALSE,"Eqiv";#N/A,#N/A,FALSE,"Mults";#N/A,#N/A,FALSE,"ISCG Graphics"}</definedName>
    <definedName name="wrn.jan._.98." localSheetId="3">{"sheet a",#N/A,FALSE,"A";"sheet b 1",#N/A,FALSE,"B";"sheet b 2",#N/A,FALSE,"B"}</definedName>
    <definedName name="wrn.jan._.98." localSheetId="11">{"sheet a",#N/A,FALSE,"A";"sheet b 1",#N/A,FALSE,"B";"sheet b 2",#N/A,FALSE,"B"}</definedName>
    <definedName name="wrn.jan._.98." localSheetId="7">{"sheet a",#N/A,FALSE,"A";"sheet b 1",#N/A,FALSE,"B";"sheet b 2",#N/A,FALSE,"B"}</definedName>
    <definedName name="wrn.jan._.98.">{"sheet a",#N/A,FALSE,"A";"sheet b 1",#N/A,FALSE,"B";"sheet b 2",#N/A,FALSE,"B"}</definedName>
    <definedName name="wrn.JM." localSheetId="3">{#N/A,#N/A,FALSE,"ExecSum";#N/A,#N/A,FALSE,"Budget";#N/A,#N/A,FALSE,"Summary1";#N/A,#N/A,FALSE,"CashFlow";#N/A,#N/A,FALSE,"Year1 Cash Flow";#N/A,#N/A,FALSE,"Carry";#N/A,#N/A,FALSE,"Page 3"}</definedName>
    <definedName name="wrn.JM." localSheetId="11">{#N/A,#N/A,FALSE,"ExecSum";#N/A,#N/A,FALSE,"Budget";#N/A,#N/A,FALSE,"Summary1";#N/A,#N/A,FALSE,"CashFlow";#N/A,#N/A,FALSE,"Year1 Cash Flow";#N/A,#N/A,FALSE,"Carry";#N/A,#N/A,FALSE,"Page 3"}</definedName>
    <definedName name="wrn.JM." localSheetId="7">{#N/A,#N/A,FALSE,"ExecSum";#N/A,#N/A,FALSE,"Budget";#N/A,#N/A,FALSE,"Summary1";#N/A,#N/A,FALSE,"CashFlow";#N/A,#N/A,FALSE,"Year1 Cash Flow";#N/A,#N/A,FALSE,"Carry";#N/A,#N/A,FALSE,"Page 3"}</definedName>
    <definedName name="wrn.JM.">{#N/A,#N/A,FALSE,"ExecSum";#N/A,#N/A,FALSE,"Budget";#N/A,#N/A,FALSE,"Summary1";#N/A,#N/A,FALSE,"CashFlow";#N/A,#N/A,FALSE,"Year1 Cash Flow";#N/A,#N/A,FALSE,"Carry";#N/A,#N/A,FALSE,"Page 3"}</definedName>
    <definedName name="wrn.JODM._.Graphs." localSheetId="3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1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7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Kontrolní._.rozpočet." localSheetId="3">{#N/A,#N/A,TRUE,"Krycí list"}</definedName>
    <definedName name="wrn.Kontrolní._.rozpočet." localSheetId="11">{#N/A,#N/A,TRUE,"Krycí list"}</definedName>
    <definedName name="wrn.Kontrolní._.rozpočet." localSheetId="7">{#N/A,#N/A,TRUE,"Krycí list"}</definedName>
    <definedName name="wrn.Kontrolní._.rozpočet.">{#N/A,#N/A,TRUE,"Krycí list"}</definedName>
    <definedName name="wrn.Kontrolní._.rozpoeet." localSheetId="3">{#N/A,#N/A,TRUE,"Krycí list"}</definedName>
    <definedName name="wrn.Kontrolní._.rozpoeet." localSheetId="11">{#N/A,#N/A,TRUE,"Krycí list"}</definedName>
    <definedName name="wrn.Kontrolní._.rozpoeet." localSheetId="7">{#N/A,#N/A,TRUE,"Krycí list"}</definedName>
    <definedName name="wrn.Kontrolní._.rozpoeet.">{#N/A,#N/A,TRUE,"Krycí list"}</definedName>
    <definedName name="wrn.kpI." localSheetId="3">{#N/A,#N/A,FALSE,"Top page";#N/A,#N/A,FALSE,"Weekly KPI";#N/A,#N/A,FALSE,"Customer Count Growth";#N/A,#N/A,FALSE,"Customer Spending Growth";#N/A,#N/A,FALSE,"Sales Growth";#N/A,#N/A,FALSE,"Customer Spending";#N/A,#N/A,FALSE,"Credit Card % to Sales"}</definedName>
    <definedName name="wrn.kpI." localSheetId="11">{#N/A,#N/A,FALSE,"Top page";#N/A,#N/A,FALSE,"Weekly KPI";#N/A,#N/A,FALSE,"Customer Count Growth";#N/A,#N/A,FALSE,"Customer Spending Growth";#N/A,#N/A,FALSE,"Sales Growth";#N/A,#N/A,FALSE,"Customer Spending";#N/A,#N/A,FALSE,"Credit Card % to Sales"}</definedName>
    <definedName name="wrn.kpI." localSheetId="7">{#N/A,#N/A,FALSE,"Top page";#N/A,#N/A,FALSE,"Weekly KPI";#N/A,#N/A,FALSE,"Customer Count Growth";#N/A,#N/A,FALSE,"Customer Spending Growth";#N/A,#N/A,FALSE,"Sales Growth";#N/A,#N/A,FALSE,"Customer Spending";#N/A,#N/A,FALSE,"Credit Card % to Sales"}</definedName>
    <definedName name="wrn.kpI.">{#N/A,#N/A,FALSE,"Top page";#N/A,#N/A,FALSE,"Weekly KPI";#N/A,#N/A,FALSE,"Customer Count Growth";#N/A,#N/A,FALSE,"Customer Spending Growth";#N/A,#N/A,FALSE,"Sales Growth";#N/A,#N/A,FALSE,"Customer Spending";#N/A,#N/A,FALSE,"Credit Card % to Sales"}</definedName>
    <definedName name="wrn.Land._.Takedown._.Summary." localSheetId="3">{"land1",#N/A,FALSE,"Land";"land2",#N/A,FALSE,"Land";"land3",#N/A,FALSE,"Land"}</definedName>
    <definedName name="wrn.Land._.Takedown._.Summary." localSheetId="11">{"land1",#N/A,FALSE,"Land";"land2",#N/A,FALSE,"Land";"land3",#N/A,FALSE,"Land"}</definedName>
    <definedName name="wrn.Land._.Takedown._.Summary." localSheetId="7">{"land1",#N/A,FALSE,"Land";"land2",#N/A,FALSE,"Land";"land3",#N/A,FALSE,"Land"}</definedName>
    <definedName name="wrn.Land._.Takedown._.Summary.">{"land1",#N/A,FALSE,"Land";"land2",#N/A,FALSE,"Land";"land3",#N/A,FALSE,"Land"}</definedName>
    <definedName name="wrn.Latent._.Demand._.Inputs." localSheetId="3">{#N/A,#N/A,FALSE,"Latent"}</definedName>
    <definedName name="wrn.Latent._.Demand._.Inputs." localSheetId="11">{#N/A,#N/A,FALSE,"Latent"}</definedName>
    <definedName name="wrn.Latent._.Demand._.Inputs." localSheetId="7">{#N/A,#N/A,FALSE,"Latent"}</definedName>
    <definedName name="wrn.Latent._.Demand._.Inputs.">{#N/A,#N/A,FALSE,"Latent"}</definedName>
    <definedName name="wrn.LBO." localSheetId="3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" localSheetId="1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" localSheetId="7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ease._.Rollover." localSheetId="7">{#N/A,#N/A,FALSE,"Lease Rollover"}</definedName>
    <definedName name="wrn.Lease._.Rollover.">{#N/A,#N/A,FALSE,"Lease Rollover"}</definedName>
    <definedName name="wrn.Leases." localSheetId="3">{#N/A,#N/A,FALSE,"Leases"}</definedName>
    <definedName name="wrn.Leases." localSheetId="11">{#N/A,#N/A,FALSE,"Leases"}</definedName>
    <definedName name="wrn.Leases." localSheetId="7">{#N/A,#N/A,FALSE,"Leases"}</definedName>
    <definedName name="wrn.Leases.">{#N/A,#N/A,FALSE,"Leases"}</definedName>
    <definedName name="wrn.Leasing._.Variance." localSheetId="3">{#N/A,#N/A,FALSE,"Leasing 6A"}</definedName>
    <definedName name="wrn.Leasing._.Variance." localSheetId="11">{#N/A,#N/A,FALSE,"Leasing 6A"}</definedName>
    <definedName name="wrn.Leasing._.Variance." localSheetId="7">{#N/A,#N/A,FALSE,"Leasing 6A"}</definedName>
    <definedName name="wrn.Leasing._.Variance.">{#N/A,#N/A,FALSE,"Leasing 6A"}</definedName>
    <definedName name="wrn.LeasingResults." localSheetId="7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easingResults.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egal._.Sized._.Internal." localSheetId="3">{"Legal Internal",#N/A,FALSE,"Cash Flow Proforma";#N/A,#N/A,FALSE,"Scenario Variable Cells";"Legal",#N/A,FALSE,"Proforma Assumptions";"Legal",#N/A,FALSE,"Rolling Option Sales";"Legal",#N/A,FALSE,"Bulk Pad and Finished Sales"}</definedName>
    <definedName name="wrn.Legal._.Sized._.Internal." localSheetId="11">{"Legal Internal",#N/A,FALSE,"Cash Flow Proforma";#N/A,#N/A,FALSE,"Scenario Variable Cells";"Legal",#N/A,FALSE,"Proforma Assumptions";"Legal",#N/A,FALSE,"Rolling Option Sales";"Legal",#N/A,FALSE,"Bulk Pad and Finished Sales"}</definedName>
    <definedName name="wrn.Legal._.Sized._.Internal." localSheetId="7">{"Legal Internal",#N/A,FALSE,"Cash Flow Proforma";#N/A,#N/A,FALSE,"Scenario Variable Cells";"Legal",#N/A,FALSE,"Proforma Assumptions";"Legal",#N/A,FALSE,"Rolling Option Sales";"Legal",#N/A,FALSE,"Bulk Pad and Finished Sales"}</definedName>
    <definedName name="wrn.Legal._.Sized._.Internal.">{"Legal Internal",#N/A,FALSE,"Cash Flow Proforma";#N/A,#N/A,FALSE,"Scenario Variable Cells";"Legal",#N/A,FALSE,"Proforma Assumptions";"Legal",#N/A,FALSE,"Rolling Option Sales";"Legal",#N/A,FALSE,"Bulk Pad and Finished Sales"}</definedName>
    <definedName name="wrn.LETTERED." localSheetId="3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1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7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ine._.Item._.Summary." localSheetId="3">{#N/A,#N/A,FALSE,"Line Item Summ."}</definedName>
    <definedName name="wrn.Line._.Item._.Summary." localSheetId="11">{#N/A,#N/A,FALSE,"Line Item Summ."}</definedName>
    <definedName name="wrn.Line._.Item._.Summary." localSheetId="7">{#N/A,#N/A,FALSE,"Line Item Summ."}</definedName>
    <definedName name="wrn.Line._.Item._.Summary.">{#N/A,#N/A,FALSE,"Line Item Summ."}</definedName>
    <definedName name="wrn.lnsum" localSheetId="3">{"Loan Summary",#N/A,FALSE,"Phase 1 loan &amp; data"}</definedName>
    <definedName name="wrn.lnsum" localSheetId="11">{"Loan Summary",#N/A,FALSE,"Phase 1 loan &amp; data"}</definedName>
    <definedName name="wrn.lnsum" localSheetId="7">{"Loan Summary",#N/A,FALSE,"Phase 1 loan &amp; data"}</definedName>
    <definedName name="wrn.lnsum">{"Loan Summary",#N/A,FALSE,"Phase 1 loan &amp; data"}</definedName>
    <definedName name="wrn.Loan._.Pricing._.Analysis." localSheetId="3">{#N/A,#N/A,FALSE,"LOAN ANALYSIS"}</definedName>
    <definedName name="wrn.Loan._.Pricing._.Analysis." localSheetId="11">{#N/A,#N/A,FALSE,"LOAN ANALYSIS"}</definedName>
    <definedName name="wrn.Loan._.Pricing._.Analysis." localSheetId="7">{#N/A,#N/A,FALSE,"LOAN ANALYSIS"}</definedName>
    <definedName name="wrn.Loan._.Pricing._.Analysis.">{#N/A,#N/A,FALSE,"LOAN ANALYSIS"}</definedName>
    <definedName name="wrn.Loan._.Summary." localSheetId="3">{"Loan Summary",#N/A,FALSE,"Phase 1 loan &amp; data"}</definedName>
    <definedName name="wrn.Loan._.Summary." localSheetId="11">{"Loan Summary",#N/A,FALSE,"Phase 1 loan &amp; data"}</definedName>
    <definedName name="wrn.Loan._.Summary." localSheetId="7">{"Loan Summary",#N/A,FALSE,"Phase 1 loan &amp; data"}</definedName>
    <definedName name="wrn.Loan._.Summary.">{"Loan Summary",#N/A,FALSE,"Phase 1 loan &amp; data"}</definedName>
    <definedName name="wrn.LoanInformation." localSheetId="3">{#N/A,#N/A,FALSE,"LoanAssumptions"}</definedName>
    <definedName name="wrn.LoanInformation." localSheetId="11">{#N/A,#N/A,FALSE,"LoanAssumptions"}</definedName>
    <definedName name="wrn.LoanInformation." localSheetId="7">{#N/A,#N/A,FALSE,"LoanAssumptions"}</definedName>
    <definedName name="wrn.LoanInformation.">{#N/A,#N/A,FALSE,"LoanAssumptions"}</definedName>
    <definedName name="wrn.Loanrecap." localSheetId="3">{"Loanrecap",#N/A,FALSE,"Construction"}</definedName>
    <definedName name="wrn.Loanrecap." localSheetId="11">{"Loanrecap",#N/A,FALSE,"Construction"}</definedName>
    <definedName name="wrn.Loanrecap." localSheetId="7">{"Loanrecap",#N/A,FALSE,"Construction"}</definedName>
    <definedName name="wrn.Loanrecap.">{"Loanrecap",#N/A,FALSE,"Construction"}</definedName>
    <definedName name="wrn.Lodging." localSheetId="3">{#N/A,#N/A,FALSE,"EPS";#N/A,#N/A,FALSE,"EBITDA"}</definedName>
    <definedName name="wrn.Lodging." localSheetId="11">{#N/A,#N/A,FALSE,"EPS";#N/A,#N/A,FALSE,"EBITDA"}</definedName>
    <definedName name="wrn.Lodging." localSheetId="7">{#N/A,#N/A,FALSE,"EPS";#N/A,#N/A,FALSE,"EBITDA"}</definedName>
    <definedName name="wrn.Lodging.">{#N/A,#N/A,FALSE,"EPS";#N/A,#N/A,FALSE,"EBITDA"}</definedName>
    <definedName name="wrn.Logo._.Exchange._.and._.Overview." localSheetId="3">{"Logo",#N/A,FALSE,"Logo";"Exchange",#N/A,FALSE,"Logo";#N/A,#N/A,FALSE,"overview"}</definedName>
    <definedName name="wrn.Logo._.Exchange._.and._.Overview." localSheetId="11">{"Logo",#N/A,FALSE,"Logo";"Exchange",#N/A,FALSE,"Logo";#N/A,#N/A,FALSE,"overview"}</definedName>
    <definedName name="wrn.Logo._.Exchange._.and._.Overview." localSheetId="7">{"Logo",#N/A,FALSE,"Logo";"Exchange",#N/A,FALSE,"Logo";#N/A,#N/A,FALSE,"overview"}</definedName>
    <definedName name="wrn.Logo._.Exchange._.and._.Overview.">{"Logo",#N/A,FALSE,"Logo";"Exchange",#N/A,FALSE,"Logo";#N/A,#N/A,FALSE,"overview"}</definedName>
    <definedName name="wrn.Lot._.Inventory." localSheetId="3">{"lot inventory",#N/A,FALSE,"Lot List"}</definedName>
    <definedName name="wrn.Lot._.Inventory." localSheetId="11">{"lot inventory",#N/A,FALSE,"Lot List"}</definedName>
    <definedName name="wrn.Lot._.Inventory." localSheetId="7">{"lot inventory",#N/A,FALSE,"Lot List"}</definedName>
    <definedName name="wrn.Lot._.Inventory.">{"lot inventory",#N/A,FALSE,"Lot List"}</definedName>
    <definedName name="wrn.Lot._.Summary." localSheetId="3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localSheetId="1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localSheetId="7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td._.Service._.Budget." localSheetId="3">{#N/A,#N/A,FALSE,"PropInfo";#N/A,#N/A,FALSE,"Summary";#N/A,#N/A,FALSE,"Comparitive";#N/A,#N/A,FALSE,"RevSummary";#N/A,#N/A,FALSE,"Rooms";#N/A,#N/A,FALSE,"PBX";#N/A,#N/A,FALSE,"Rents&amp;Other";#N/A,#N/A,FALSE,"A&amp;G";#N/A,#N/A,FALSE,"A&amp;P";#N/A,#N/A,FALSE,"Comp";#N/A,#N/A,FALSE,"R&amp;M";#N/A,#N/A,FALSE,"Energy";#N/A,#N/A,FALSE,"Capital";#N/A,#N/A,FALSE,"Laundry";#N/A,#N/A,FALSE,"PTEB";#N/A,#N/A,FALSE,"Rent Calc"}</definedName>
    <definedName name="wrn.Ltd._.Service._.Budget." localSheetId="11">{#N/A,#N/A,FALSE,"PropInfo";#N/A,#N/A,FALSE,"Summary";#N/A,#N/A,FALSE,"Comparitive";#N/A,#N/A,FALSE,"RevSummary";#N/A,#N/A,FALSE,"Rooms";#N/A,#N/A,FALSE,"PBX";#N/A,#N/A,FALSE,"Rents&amp;Other";#N/A,#N/A,FALSE,"A&amp;G";#N/A,#N/A,FALSE,"A&amp;P";#N/A,#N/A,FALSE,"Comp";#N/A,#N/A,FALSE,"R&amp;M";#N/A,#N/A,FALSE,"Energy";#N/A,#N/A,FALSE,"Capital";#N/A,#N/A,FALSE,"Laundry";#N/A,#N/A,FALSE,"PTEB";#N/A,#N/A,FALSE,"Rent Calc"}</definedName>
    <definedName name="wrn.Ltd._.Service._.Budget." localSheetId="7">{#N/A,#N/A,FALSE,"PropInfo";#N/A,#N/A,FALSE,"Summary";#N/A,#N/A,FALSE,"Comparitive";#N/A,#N/A,FALSE,"RevSummary";#N/A,#N/A,FALSE,"Rooms";#N/A,#N/A,FALSE,"PBX";#N/A,#N/A,FALSE,"Rents&amp;Other";#N/A,#N/A,FALSE,"A&amp;G";#N/A,#N/A,FALSE,"A&amp;P";#N/A,#N/A,FALSE,"Comp";#N/A,#N/A,FALSE,"R&amp;M";#N/A,#N/A,FALSE,"Energy";#N/A,#N/A,FALSE,"Capital";#N/A,#N/A,FALSE,"Laundry";#N/A,#N/A,FALSE,"PTEB";#N/A,#N/A,FALSE,"Rent Calc"}</definedName>
    <definedName name="wrn.Ltd._.Service._.Budget.">{#N/A,#N/A,FALSE,"PropInfo";#N/A,#N/A,FALSE,"Summary";#N/A,#N/A,FALSE,"Comparitive";#N/A,#N/A,FALSE,"RevSummary";#N/A,#N/A,FALSE,"Rooms";#N/A,#N/A,FALSE,"PBX";#N/A,#N/A,FALSE,"Rents&amp;Other";#N/A,#N/A,FALSE,"A&amp;G";#N/A,#N/A,FALSE,"A&amp;P";#N/A,#N/A,FALSE,"Comp";#N/A,#N/A,FALSE,"R&amp;M";#N/A,#N/A,FALSE,"Energy";#N/A,#N/A,FALSE,"Capital";#N/A,#N/A,FALSE,"Laundry";#N/A,#N/A,FALSE,"PTEB";#N/A,#N/A,FALSE,"Rent Calc"}</definedName>
    <definedName name="wrn.ltrd." localSheetId="3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rd." localSheetId="1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rd." localSheetId="7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r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localSheetId="3">{"LTV Output",#N/A,FALSE,"Output"}</definedName>
    <definedName name="wrn.LTV._.Output." localSheetId="11">{"LTV Output",#N/A,FALSE,"Output"}</definedName>
    <definedName name="wrn.LTV._.Output." localSheetId="7">{"LTV Output",#N/A,FALSE,"Output"}</definedName>
    <definedName name="wrn.LTV._.Output.">{"LTV Output",#N/A,FALSE,"Output"}</definedName>
    <definedName name="wrn.Main._.Fields." localSheetId="3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1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7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localSheetId="3">{"Assumptions",#N/A,TRUE,"Assumptions";"Income",#N/A,TRUE,"Income";"Balance",#N/A,TRUE,"Balance"}</definedName>
    <definedName name="wrn.Maine." localSheetId="11">{"Assumptions",#N/A,TRUE,"Assumptions";"Income",#N/A,TRUE,"Income";"Balance",#N/A,TRUE,"Balance"}</definedName>
    <definedName name="wrn.Maine." localSheetId="7">{"Assumptions",#N/A,TRUE,"Assumptions";"Income",#N/A,TRUE,"Income";"Balance",#N/A,TRUE,"Balance"}</definedName>
    <definedName name="wrn.Maine.">{"Assumptions",#N/A,TRUE,"Assumptions";"Income",#N/A,TRUE,"Income";"Balance",#N/A,TRUE,"Balance"}</definedName>
    <definedName name="wrn.Maine2." localSheetId="3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1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7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." localSheetId="3">{#N/A,#N/A,FALSE,"SUBMKT";#N/A,#N/A,FALSE,"MARKET";#N/A,#N/A,FALSE,"VACANCY";#N/A,#N/A,FALSE,"ABSORB";#N/A,#N/A,FALSE,"SUBLEASE";#N/A,#N/A,FALSE,"CONSTRCT"}</definedName>
    <definedName name="wrn.market." localSheetId="11">{#N/A,#N/A,FALSE,"SUBMKT";#N/A,#N/A,FALSE,"MARKET";#N/A,#N/A,FALSE,"VACANCY";#N/A,#N/A,FALSE,"ABSORB";#N/A,#N/A,FALSE,"SUBLEASE";#N/A,#N/A,FALSE,"CONSTRCT"}</definedName>
    <definedName name="wrn.market." localSheetId="7">{#N/A,#N/A,FALSE,"SUBMKT";#N/A,#N/A,FALSE,"MARKET";#N/A,#N/A,FALSE,"VACANCY";#N/A,#N/A,FALSE,"ABSORB";#N/A,#N/A,FALSE,"SUBLEASE";#N/A,#N/A,FALSE,"CONSTRCT"}</definedName>
    <definedName name="wrn.market.">{#N/A,#N/A,FALSE,"SUBMKT";#N/A,#N/A,FALSE,"MARKET";#N/A,#N/A,FALSE,"VACANCY";#N/A,#N/A,FALSE,"ABSORB";#N/A,#N/A,FALSE,"SUBLEASE";#N/A,#N/A,FALSE,"CONSTRCT"}</definedName>
    <definedName name="wrn.Market._.Values." localSheetId="3">{#N/A,#N/A,TRUE,"10 Yr Hold";#N/A,#N/A,TRUE,"7 Yr Hold";#N/A,#N/A,TRUE,"5 Yr Hold";#N/A,#N/A,TRUE,"3 Yr Hold"}</definedName>
    <definedName name="wrn.Market._.Values." localSheetId="11">{#N/A,#N/A,TRUE,"10 Yr Hold";#N/A,#N/A,TRUE,"7 Yr Hold";#N/A,#N/A,TRUE,"5 Yr Hold";#N/A,#N/A,TRUE,"3 Yr Hold"}</definedName>
    <definedName name="wrn.Market._.Values." localSheetId="7">{#N/A,#N/A,TRUE,"10 Yr Hold";#N/A,#N/A,TRUE,"7 Yr Hold";#N/A,#N/A,TRUE,"5 Yr Hold";#N/A,#N/A,TRUE,"3 Yr Hold"}</definedName>
    <definedName name="wrn.Market._.Values.">{#N/A,#N/A,TRUE,"10 Yr Hold";#N/A,#N/A,TRUE,"7 Yr Hold";#N/A,#N/A,TRUE,"5 Yr Hold";#N/A,#N/A,TRUE,"3 Yr Hold"}</definedName>
    <definedName name="wrn.Marketing." localSheetId="3">{#N/A,#N/A,FALSE,"2Assumptions";#N/A,#N/A,FALSE,"3Cash Flow";#N/A,#N/A,FALSE,"I&amp;E";#N/A,#N/A,FALSE,"I&amp;E (2)";#N/A,#N/A,FALSE,"10Vacancy Matrix";#N/A,#N/A,FALSE,"11Expiration Schedule"}</definedName>
    <definedName name="wrn.MARKETING." localSheetId="11">{#N/A,#N/A,FALSE,"MARKETING I";#N/A,#N/A,FALSE,"MARKETING II";#N/A,#N/A,FALSE,"MARKETING III"}</definedName>
    <definedName name="wrn.Marketing." localSheetId="7">{#N/A,#N/A,FALSE,"2Assumptions";#N/A,#N/A,FALSE,"3Cash Flow";#N/A,#N/A,FALSE,"I&amp;E";#N/A,#N/A,FALSE,"I&amp;E (2)";#N/A,#N/A,FALSE,"10Vacancy Matrix";#N/A,#N/A,FALSE,"11Expiration Schedule"}</definedName>
    <definedName name="wrn.MARKETING.">{#N/A,#N/A,FALSE,"MARKETING I";#N/A,#N/A,FALSE,"MARKETING II";#N/A,#N/A,FALSE,"MARKETING III"}</definedName>
    <definedName name="wrn.Marketing._1" localSheetId="3">{#N/A,#N/A,FALSE,"2Assumptions";#N/A,#N/A,FALSE,"3Cash Flow";#N/A,#N/A,FALSE,"I&amp;E";#N/A,#N/A,FALSE,"I&amp;E (2)";#N/A,#N/A,FALSE,"10Vacancy Matrix";#N/A,#N/A,FALSE,"11Expiration Schedule"}</definedName>
    <definedName name="wrn.Marketing._1" localSheetId="11">{#N/A,#N/A,FALSE,"2Assumptions";#N/A,#N/A,FALSE,"3Cash Flow";#N/A,#N/A,FALSE,"I&amp;E";#N/A,#N/A,FALSE,"I&amp;E (2)";#N/A,#N/A,FALSE,"10Vacancy Matrix";#N/A,#N/A,FALSE,"11Expiration Schedule"}</definedName>
    <definedName name="wrn.Marketing._1" localSheetId="7">{#N/A,#N/A,FALSE,"2Assumptions";#N/A,#N/A,FALSE,"3Cash Flow";#N/A,#N/A,FALSE,"I&amp;E";#N/A,#N/A,FALSE,"I&amp;E (2)";#N/A,#N/A,FALSE,"10Vacancy Matrix";#N/A,#N/A,FALSE,"11Expiration Schedule"}</definedName>
    <definedName name="wrn.Marketing._1">{#N/A,#N/A,FALSE,"2Assumptions";#N/A,#N/A,FALSE,"3Cash Flow";#N/A,#N/A,FALSE,"I&amp;E";#N/A,#N/A,FALSE,"I&amp;E (2)";#N/A,#N/A,FALSE,"10Vacancy Matrix";#N/A,#N/A,FALSE,"11Expiration Schedule"}</definedName>
    <definedName name="wrn.MATRICES._.and._.CFs." localSheetId="3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1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7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3">{#N/A,#N/A,FALSE,"matx B4 DS";#N/A,#N/A,FALSE,"matx B4 DS Hac";#N/A,#N/A,FALSE,"matx B4 DS Chabot";#N/A,#N/A,FALSE,"matx B4 DS Diablo"}</definedName>
    <definedName name="wrn.MATRICIES._.ONLY." localSheetId="11">{#N/A,#N/A,FALSE,"matx B4 DS";#N/A,#N/A,FALSE,"matx B4 DS Hac";#N/A,#N/A,FALSE,"matx B4 DS Chabot";#N/A,#N/A,FALSE,"matx B4 DS Diablo"}</definedName>
    <definedName name="wrn.MATRICIES._.ONLY." localSheetId="7">{#N/A,#N/A,FALSE,"matx B4 DS";#N/A,#N/A,FALSE,"matx B4 DS Hac";#N/A,#N/A,FALSE,"matx B4 DS Chabot";#N/A,#N/A,FALSE,"matx B4 DS Diablo"}</definedName>
    <definedName name="wrn.MATRICIES._.ONLY.">{#N/A,#N/A,FALSE,"matx B4 DS";#N/A,#N/A,FALSE,"matx B4 DS Hac";#N/A,#N/A,FALSE,"matx B4 DS Chabot";#N/A,#N/A,FALSE,"matx B4 DS Diablo"}</definedName>
    <definedName name="wrn.merge." localSheetId="3">{#N/A,#N/A,FALSE,"IPO";#N/A,#N/A,FALSE,"DCF";#N/A,#N/A,FALSE,"LBO";#N/A,#N/A,FALSE,"MULT_VAL";#N/A,#N/A,FALSE,"Status Quo";#N/A,#N/A,FALSE,"Recap"}</definedName>
    <definedName name="wrn.merge." localSheetId="11">{#N/A,#N/A,FALSE,"IPO";#N/A,#N/A,FALSE,"DCF";#N/A,#N/A,FALSE,"LBO";#N/A,#N/A,FALSE,"MULT_VAL";#N/A,#N/A,FALSE,"Status Quo";#N/A,#N/A,FALSE,"Recap"}</definedName>
    <definedName name="wrn.merge." localSheetId="7">{#N/A,#N/A,FALSE,"IPO";#N/A,#N/A,FALSE,"DCF";#N/A,#N/A,FALSE,"LBO";#N/A,#N/A,FALSE,"MULT_VAL";#N/A,#N/A,FALSE,"Status Quo";#N/A,#N/A,FALSE,"Recap"}</definedName>
    <definedName name="wrn.merge.">{#N/A,#N/A,FALSE,"IPO";#N/A,#N/A,FALSE,"DCF";#N/A,#N/A,FALSE,"LBO";#N/A,#N/A,FALSE,"MULT_VAL";#N/A,#N/A,FALSE,"Status Quo";#N/A,#N/A,FALSE,"Recap"}</definedName>
    <definedName name="wrn.MERGER._.PLANS." localSheetId="3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1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7">{"Assumptions1",#N/A,FALSE,"Assumptions";"MergerPlans1","20yearamort",FALSE,"MergerPlans";"MergerPlans1","40yearamort",FALSE,"MergerPlans";"MergerPlans2",#N/A,FALSE,"MergerPlans";"inputs",#N/A,FALSE,"MergerPlans"}</definedName>
    <definedName name="wrn.MERGER._.PLANS.">{"Assumptions1",#N/A,FALSE,"Assumptions";"MergerPlans1","20yearamort",FALSE,"MergerPlans";"MergerPlans1","40yearamort",FALSE,"MergerPlans";"MergerPlans2",#N/A,FALSE,"MergerPlans";"inputs",#N/A,FALSE,"MergerPlans"}</definedName>
    <definedName name="wrn.minrenn" localSheetId="3">{"MINRENT2",#N/A,FALSE,"SCHEDULE B"}</definedName>
    <definedName name="wrn.minrenn" localSheetId="11">{"MINRENT2",#N/A,FALSE,"SCHEDULE B"}</definedName>
    <definedName name="wrn.minrenn" localSheetId="7">{"MINRENT2",#N/A,FALSE,"SCHEDULE B"}</definedName>
    <definedName name="wrn.minrenn">{"MINRENT2",#N/A,FALSE,"SCHEDULE B"}</definedName>
    <definedName name="wrn.MINRENT." localSheetId="3">{"MINRENT2",#N/A,FALSE,"SCHEDULE B"}</definedName>
    <definedName name="wrn.MINRENT." localSheetId="11">{"MINRENT2",#N/A,FALSE,"SCHEDULE B"}</definedName>
    <definedName name="wrn.MINRENT." localSheetId="7">{"MINRENT2",#N/A,FALSE,"SCHEDULE B"}</definedName>
    <definedName name="wrn.MINRENT.">{"MINRENT2",#N/A,FALSE,"SCHEDULE B"}</definedName>
    <definedName name="wrn.minrent.2" localSheetId="3">{"MINRENT2",#N/A,FALSE,"SCHEDULE B"}</definedName>
    <definedName name="wrn.minrent.2" localSheetId="11">{"MINRENT2",#N/A,FALSE,"SCHEDULE B"}</definedName>
    <definedName name="wrn.minrent.2" localSheetId="7">{"MINRENT2",#N/A,FALSE,"SCHEDULE B"}</definedName>
    <definedName name="wrn.minrent.2">{"MINRENT2",#N/A,FALSE,"SCHEDULE B"}</definedName>
    <definedName name="wrn.mirBellagio." localSheetId="3">{#N/A,#N/A,FALSE,"MIR";#N/A,#N/A,FALSE,"NYNY"}</definedName>
    <definedName name="wrn.mirBellagio." localSheetId="11">{#N/A,#N/A,FALSE,"MIR";#N/A,#N/A,FALSE,"NYNY"}</definedName>
    <definedName name="wrn.mirBellagio." localSheetId="7">{#N/A,#N/A,FALSE,"MIR";#N/A,#N/A,FALSE,"NYNY"}</definedName>
    <definedName name="wrn.mirBellagio.">{#N/A,#N/A,FALSE,"MIR";#N/A,#N/A,FALSE,"NYNY"}</definedName>
    <definedName name="wrn.mkting" localSheetId="3">{#N/A,#N/A,FALSE,"MARKETING I";#N/A,#N/A,FALSE,"MARKETING II";#N/A,#N/A,FALSE,"MARKETING III"}</definedName>
    <definedName name="wrn.mkting" localSheetId="11">{#N/A,#N/A,FALSE,"MARKETING I";#N/A,#N/A,FALSE,"MARKETING II";#N/A,#N/A,FALSE,"MARKETING III"}</definedName>
    <definedName name="wrn.mkting" localSheetId="7">{#N/A,#N/A,FALSE,"MARKETING I";#N/A,#N/A,FALSE,"MARKETING II";#N/A,#N/A,FALSE,"MARKETING III"}</definedName>
    <definedName name="wrn.mkting">{#N/A,#N/A,FALSE,"MARKETING I";#N/A,#N/A,FALSE,"MARKETING II";#N/A,#N/A,FALSE,"MARKETING III"}</definedName>
    <definedName name="wrn.Model." localSheetId="3">{"Investor",#N/A,FALSE,"Model";"Property",#N/A,FALSE,"Model";"Incentive Taxes",#N/A,FALSE,"Model"}</definedName>
    <definedName name="wrn.MODEL." localSheetId="1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localSheetId="7">{"Investor",#N/A,FALSE,"Model";"Property",#N/A,FALSE,"Model";"Incentive Taxes",#N/A,FALSE,"Model"}</definedName>
    <definedName name="wrn.MODEL.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localSheetId="3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localSheetId="1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localSheetId="7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localSheetId="3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" localSheetId="1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" localSheetId="7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_.Detail._.Reports." localSheetId="3">{"Detail Project Cash Flow",#N/A,TRUE,"Cash Flow Grid";"Financing Calculation",#N/A,TRUE,"Cash Flow Grid"}</definedName>
    <definedName name="wrn.Monthly._.Detail._.Reports." localSheetId="11">{"Detail Project Cash Flow",#N/A,TRUE,"Cash Flow Grid";"Financing Calculation",#N/A,TRUE,"Cash Flow Grid"}</definedName>
    <definedName name="wrn.Monthly._.Detail._.Reports." localSheetId="7">{"Detail Project Cash Flow",#N/A,TRUE,"Cash Flow Grid";"Financing Calculation",#N/A,TRUE,"Cash Flow Grid"}</definedName>
    <definedName name="wrn.Monthly._.Detail._.Reports.">{"Detail Project Cash Flow",#N/A,TRUE,"Cash Flow Grid";"Financing Calculation",#N/A,TRUE,"Cash Flow Grid"}</definedName>
    <definedName name="wrn.monthly._.financial." localSheetId="3">{#N/A,#N/A,FALSE,"SUMMARY 4a";#N/A,#N/A,FALSE,"GBA 4b";#N/A,#N/A,FALSE,"TENANT 4c";#N/A,#N/A,FALSE,"BUDGET DETAIL";#N/A,#N/A,FALSE,"PRO FORMA"}</definedName>
    <definedName name="wrn.monthly._.financial." localSheetId="11">{#N/A,#N/A,FALSE,"SUMMARY 4a";#N/A,#N/A,FALSE,"GBA 4b";#N/A,#N/A,FALSE,"TENANT 4c";#N/A,#N/A,FALSE,"BUDGET DETAIL";#N/A,#N/A,FALSE,"PRO FORMA"}</definedName>
    <definedName name="wrn.monthly._.financial." localSheetId="7">{#N/A,#N/A,FALSE,"SUMMARY 4a";#N/A,#N/A,FALSE,"GBA 4b";#N/A,#N/A,FALSE,"TENANT 4c";#N/A,#N/A,FALSE,"BUDGET DETAIL";#N/A,#N/A,FALSE,"PRO FORMA"}</definedName>
    <definedName name="wrn.monthly._.financial.">{#N/A,#N/A,FALSE,"SUMMARY 4a";#N/A,#N/A,FALSE,"GBA 4b";#N/A,#N/A,FALSE,"TENANT 4c";#N/A,#N/A,FALSE,"BUDGET DETAIL";#N/A,#N/A,FALSE,"PRO FORMA"}</definedName>
    <definedName name="wrn.MonthlyRentRoll." localSheetId="3">{"MonthlyRentRoll",#N/A,FALSE,"RentRoll"}</definedName>
    <definedName name="wrn.MonthlyRentRoll." localSheetId="11">{"MonthlyRentRoll",#N/A,FALSE,"RentRoll"}</definedName>
    <definedName name="wrn.MonthlyRentRoll." localSheetId="7">{"MonthlyRentRoll",#N/A,FALSE,"RentRoll"}</definedName>
    <definedName name="wrn.MonthlyRentRoll.">{"MonthlyRentRoll",#N/A,FALSE,"RentRoll"}</definedName>
    <definedName name="wrn.Mortgage._.Loan._.Sch." localSheetId="7">{#N/A,#N/A,FALSE,"Mortgage Loan Sch"}</definedName>
    <definedName name="wrn.Mortgage._.Loan._.Sch.">{#N/A,#N/A,FALSE,"Mortgage Loan Sch"}</definedName>
    <definedName name="wrn.Netbacks." localSheetId="3">{"Netbacks",#N/A,FALSE,"Netbacks"}</definedName>
    <definedName name="wrn.Netbacks." localSheetId="11">{"Netbacks",#N/A,FALSE,"Netbacks"}</definedName>
    <definedName name="wrn.Netbacks." localSheetId="7">{"Netbacks",#N/A,FALSE,"Netbacks"}</definedName>
    <definedName name="wrn.Netbacks.">{"Netbacks",#N/A,FALSE,"Netbacks"}</definedName>
    <definedName name="wrn.newest." localSheetId="3">{#N/A,#N/A,TRUE,"TS";#N/A,#N/A,TRUE,"Combo";#N/A,#N/A,TRUE,"FAIR";#N/A,#N/A,TRUE,"RBC";#N/A,#N/A,TRUE,"xxxx"}</definedName>
    <definedName name="wrn.newest." localSheetId="11">{#N/A,#N/A,TRUE,"TS";#N/A,#N/A,TRUE,"Combo";#N/A,#N/A,TRUE,"FAIR";#N/A,#N/A,TRUE,"RBC";#N/A,#N/A,TRUE,"xxxx"}</definedName>
    <definedName name="wrn.newest." localSheetId="7">{#N/A,#N/A,TRUE,"TS";#N/A,#N/A,TRUE,"Combo";#N/A,#N/A,TRUE,"FAIR";#N/A,#N/A,TRUE,"RBC";#N/A,#N/A,TRUE,"xxxx"}</definedName>
    <definedName name="wrn.newest.">{#N/A,#N/A,TRUE,"TS";#N/A,#N/A,TRUE,"Combo";#N/A,#N/A,TRUE,"FAIR";#N/A,#N/A,TRUE,"RBC";#N/A,#N/A,TRUE,"xxxx"}</definedName>
    <definedName name="wrn.newoutput" localSheetId="3">{"DCF","UPSIDE CASE",FALSE,"Sheet1";"DCF","BASE CASE",FALSE,"Sheet1";"DCF","DOWNSIDE CASE",FALSE,"Sheet1"}</definedName>
    <definedName name="wrn.newoutput" localSheetId="11">{"DCF","UPSIDE CASE",FALSE,"Sheet1";"DCF","BASE CASE",FALSE,"Sheet1";"DCF","DOWNSIDE CASE",FALSE,"Sheet1"}</definedName>
    <definedName name="wrn.newoutput" localSheetId="7">{"DCF","UPSIDE CASE",FALSE,"Sheet1";"DCF","BASE CASE",FALSE,"Sheet1";"DCF","DOWNSIDE CASE",FALSE,"Sheet1"}</definedName>
    <definedName name="wrn.newoutput">{"DCF","UPSIDE CASE",FALSE,"Sheet1";"DCF","BASE CASE",FALSE,"Sheet1";"DCF","DOWNSIDE CASE",FALSE,"Sheet1"}</definedName>
    <definedName name="wrn.Northborough._.Station." localSheetId="3">{#N/A,#N/A,FALSE,"Total Acquisition and Rehab ";#N/A,#N/A,FALSE,"Summary of Hard Costs"}</definedName>
    <definedName name="wrn.Northborough._.Station." localSheetId="11">{#N/A,#N/A,FALSE,"Total Acquisition and Rehab ";#N/A,#N/A,FALSE,"Summary of Hard Costs"}</definedName>
    <definedName name="wrn.Northborough._.Station." localSheetId="7">{#N/A,#N/A,FALSE,"Total Acquisition and Rehab ";#N/A,#N/A,FALSE,"Summary of Hard Costs"}</definedName>
    <definedName name="wrn.Northborough._.Station.">{#N/A,#N/A,FALSE,"Total Acquisition and Rehab ";#N/A,#N/A,FALSE,"Summary of Hard Costs"}</definedName>
    <definedName name="wrn.Notes._.2." localSheetId="3">{"Notes 2",#N/A,FALSE,"Sheet1"}</definedName>
    <definedName name="wrn.Notes._.2." localSheetId="11">{"Notes 2",#N/A,FALSE,"Sheet1"}</definedName>
    <definedName name="wrn.Notes._.2." localSheetId="7">{"Notes 2",#N/A,FALSE,"Sheet1"}</definedName>
    <definedName name="wrn.Notes._.2.">{"Notes 2",#N/A,FALSE,"Sheet1"}</definedName>
    <definedName name="wrn.nyt._.times._.full." localSheetId="3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nyt._.times._.full." localSheetId="1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nyt._.times._.full." localSheetId="7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nyt._.times._.full.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ccupancy._.Calcs." localSheetId="3">{#N/A,#N/A,FALSE,"Occ. Calcs"}</definedName>
    <definedName name="wrn.Occupancy._.Calcs." localSheetId="11">{#N/A,#N/A,FALSE,"Occ. Calcs"}</definedName>
    <definedName name="wrn.Occupancy._.Calcs." localSheetId="7">{#N/A,#N/A,FALSE,"Occ. Calcs"}</definedName>
    <definedName name="wrn.Occupancy._.Calcs.">{#N/A,#N/A,FALSE,"Occ. Calcs"}</definedName>
    <definedName name="wrn.ODB." localSheetId="3">{"ODB",#N/A,FALSE,"Hold Scenario"}</definedName>
    <definedName name="wrn.ODB." localSheetId="11">{"ODB",#N/A,FALSE,"Hold Scenario"}</definedName>
    <definedName name="wrn.ODB." localSheetId="7">{"ODB",#N/A,FALSE,"Hold Scenario"}</definedName>
    <definedName name="wrn.ODB.">{"ODB",#N/A,FALSE,"Hold Scenario"}</definedName>
    <definedName name="wrn.office." localSheetId="3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localSheetId="1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localSheetId="7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localSheetId="3">{#N/A,#N/A,FALSE,"LP Exp";#N/A,#N/A,FALSE,"Salary";#N/A,#N/A,FALSE,"Admin Exp";#N/A,#N/A,FALSE,"QTS Bud";#N/A,#N/A,FALSE,"Marketing"}</definedName>
    <definedName name="wrn.OFFICE._.BUDGET." localSheetId="11">{#N/A,#N/A,FALSE,"LP Exp";#N/A,#N/A,FALSE,"Salary";#N/A,#N/A,FALSE,"Admin Exp";#N/A,#N/A,FALSE,"QTS Bud";#N/A,#N/A,FALSE,"Marketing"}</definedName>
    <definedName name="wrn.OFFICE._.BUDGET." localSheetId="7">{#N/A,#N/A,FALSE,"LP Exp";#N/A,#N/A,FALSE,"Salary";#N/A,#N/A,FALSE,"Admin Exp";#N/A,#N/A,FALSE,"QTS Bud";#N/A,#N/A,FALSE,"Marketing"}</definedName>
    <definedName name="wrn.OFFICE._.BUDGET.">{#N/A,#N/A,FALSE,"LP Exp";#N/A,#N/A,FALSE,"Salary";#N/A,#N/A,FALSE,"Admin Exp";#N/A,#N/A,FALSE,"QTS Bud";#N/A,#N/A,FALSE,"Marketing"}</definedName>
    <definedName name="wrn.ontario." localSheetId="3">{"page1",#N/A,FALSE,"sheet 1";"Page2",#N/A,FALSE,"sheet 1";"page3",#N/A,FALSE,"sheet 1";"page4",#N/A,FALSE,"sheet 1"}</definedName>
    <definedName name="wrn.ontario." localSheetId="11">{"page1",#N/A,FALSE,"sheet 1";"Page2",#N/A,FALSE,"sheet 1";"page3",#N/A,FALSE,"sheet 1";"page4",#N/A,FALSE,"sheet 1"}</definedName>
    <definedName name="wrn.ontario." localSheetId="7">{"page1",#N/A,FALSE,"sheet 1";"Page2",#N/A,FALSE,"sheet 1";"page3",#N/A,FALSE,"sheet 1";"page4",#N/A,FALSE,"sheet 1"}</definedName>
    <definedName name="wrn.ontario.">{"page1",#N/A,FALSE,"sheet 1";"Page2",#N/A,FALSE,"sheet 1";"page3",#N/A,FALSE,"sheet 1";"page4",#N/A,FALSE,"sheet 1"}</definedName>
    <definedName name="wrn.OperatingAssumtions." localSheetId="3">{#N/A,#N/A,FALSE,"OperatingAssumptions"}</definedName>
    <definedName name="wrn.OperatingAssumtions." localSheetId="11">{#N/A,#N/A,FALSE,"OperatingAssumptions"}</definedName>
    <definedName name="wrn.OperatingAssumtions." localSheetId="7">{#N/A,#N/A,FALSE,"OperatingAssumptions"}</definedName>
    <definedName name="wrn.OperatingAssumtions.">{#N/A,#N/A,FALSE,"OperatingAssumptions"}</definedName>
    <definedName name="wrn.Operations._.Review." localSheetId="3">{#N/A,#N/A,FALSE,"Proforma Five Yr";#N/A,#N/A,FALSE,"Occ and Rate";#N/A,#N/A,FALSE,"PF Input";#N/A,#N/A,FALSE,"Hotcomps"}</definedName>
    <definedName name="wrn.Operations._.Review." localSheetId="11">{#N/A,#N/A,FALSE,"Proforma Five Yr";#N/A,#N/A,FALSE,"Occ and Rate";#N/A,#N/A,FALSE,"PF Input";#N/A,#N/A,FALSE,"Hotcomps"}</definedName>
    <definedName name="wrn.Operations._.Review." localSheetId="7">{#N/A,#N/A,FALSE,"Proforma Five Yr";#N/A,#N/A,FALSE,"Occ and Rate";#N/A,#N/A,FALSE,"PF Input";#N/A,#N/A,FALSE,"Hotcomps"}</definedName>
    <definedName name="wrn.Operations._.Review.">{#N/A,#N/A,FALSE,"Proforma Five Yr";#N/A,#N/A,FALSE,"Occ and Rate";#N/A,#N/A,FALSE,"PF Input";#N/A,#N/A,FALSE,"Hotcomps"}</definedName>
    <definedName name="wrn.Ops_S.Holders._.Assets_Income." localSheetId="3">{"Ops_S.Holders Assets and Income",#N/A,FALSE,"ops_shf"}</definedName>
    <definedName name="wrn.Ops_S.Holders._.Assets_Income." localSheetId="11">{"Ops_S.Holders Assets and Income",#N/A,FALSE,"ops_shf"}</definedName>
    <definedName name="wrn.Ops_S.Holders._.Assets_Income." localSheetId="7">{"Ops_S.Holders Assets and Income",#N/A,FALSE,"ops_shf"}</definedName>
    <definedName name="wrn.Ops_S.Holders._.Assets_Income.">{"Ops_S.Holders Assets and Income",#N/A,FALSE,"ops_shf"}</definedName>
    <definedName name="wrn.Ops._.Charlie._.Packet." localSheetId="3">{#N/A,#N/A,FALSE,"Proforma Five Yr";#N/A,#N/A,FALSE,"Occ and Rate";#N/A,#N/A,FALSE,"PF Input";#N/A,#N/A,FALSE,"Ops Summary";#N/A,#N/A,FALSE,"Hotcomps"}</definedName>
    <definedName name="wrn.Ops._.Charlie._.Packet." localSheetId="11">{#N/A,#N/A,FALSE,"Proforma Five Yr";#N/A,#N/A,FALSE,"Occ and Rate";#N/A,#N/A,FALSE,"PF Input";#N/A,#N/A,FALSE,"Ops Summary";#N/A,#N/A,FALSE,"Hotcomps"}</definedName>
    <definedName name="wrn.Ops._.Charlie._.Packet." localSheetId="7">{#N/A,#N/A,FALSE,"Proforma Five Yr";#N/A,#N/A,FALSE,"Occ and Rate";#N/A,#N/A,FALSE,"PF Input";#N/A,#N/A,FALSE,"Ops Summary";#N/A,#N/A,FALSE,"Hotcomps"}</definedName>
    <definedName name="wrn.Ops._.Charlie._.Packet.">{#N/A,#N/A,FALSE,"Proforma Five Yr";#N/A,#N/A,FALSE,"Occ and Rate";#N/A,#N/A,FALSE,"PF Input";#N/A,#N/A,FALSE,"Ops Summary";#N/A,#N/A,FALSE,"Hotcomps"}</definedName>
    <definedName name="wrn.Output." localSheetId="3">{#N/A,#N/A,TRUE,"Cover";#N/A,#N/A,TRUE,"Summary";#N/A,#N/A,TRUE,"Assumptions";#N/A,#N/A,TRUE,"Stack";#N/A,#N/A,TRUE,"Budget";#N/A,#N/A,TRUE,"Condo Summary";#N/A,#N/A,TRUE,"Sellout Summary"}</definedName>
    <definedName name="wrn.Output." localSheetId="11">{#N/A,#N/A,FALSE,"Assumptions";#N/A,#N/A,FALSE,"IS";#N/A,#N/A,FALSE,"BS";#N/A,#N/A,FALSE,"CF"}</definedName>
    <definedName name="wrn.Output." localSheetId="7">{#N/A,#N/A,TRUE,"Cover";#N/A,#N/A,TRUE,"Summary";#N/A,#N/A,TRUE,"Assumptions";#N/A,#N/A,TRUE,"Stack";#N/A,#N/A,TRUE,"Budget";#N/A,#N/A,TRUE,"Condo Summary";#N/A,#N/A,TRUE,"Sellout Summary"}</definedName>
    <definedName name="wrn.Output.">{#N/A,#N/A,FALSE,"Assumptions";#N/A,#N/A,FALSE,"IS";#N/A,#N/A,FALSE,"BS";#N/A,#N/A,FALSE,"CF"}</definedName>
    <definedName name="wrn.Output3Column." localSheetId="3">{"Output-3Column",#N/A,FALSE,"Output"}</definedName>
    <definedName name="wrn.Output3Column." localSheetId="11">{"Output-3Column",#N/A,FALSE,"Output"}</definedName>
    <definedName name="wrn.Output3Column." localSheetId="7">{"Output-3Column",#N/A,FALSE,"Output"}</definedName>
    <definedName name="wrn.Output3Column.">{"Output-3Column",#N/A,FALSE,"Output"}</definedName>
    <definedName name="wrn.OutputAll." localSheetId="3">{"Output-All",#N/A,FALSE,"Output"}</definedName>
    <definedName name="wrn.OutputAll." localSheetId="11">{"Output-All",#N/A,FALSE,"Output"}</definedName>
    <definedName name="wrn.OutputAll." localSheetId="7">{"Output-All",#N/A,FALSE,"Output"}</definedName>
    <definedName name="wrn.OutputAll.">{"Output-All",#N/A,FALSE,"Output"}</definedName>
    <definedName name="wrn.OutputBaseYear." localSheetId="3">{"Output-BaseYear",#N/A,FALSE,"Output"}</definedName>
    <definedName name="wrn.OutputBaseYear." localSheetId="11">{"Output-BaseYear",#N/A,FALSE,"Output"}</definedName>
    <definedName name="wrn.OutputBaseYear." localSheetId="7">{"Output-BaseYear",#N/A,FALSE,"Output"}</definedName>
    <definedName name="wrn.OutputBaseYear.">{"Output-BaseYear",#N/A,FALSE,"Output"}</definedName>
    <definedName name="wrn.OutputMin." localSheetId="3">{"Output-Min",#N/A,FALSE,"Output"}</definedName>
    <definedName name="wrn.OutputMin." localSheetId="11">{"Output-Min",#N/A,FALSE,"Output"}</definedName>
    <definedName name="wrn.OutputMin." localSheetId="7">{"Output-Min",#N/A,FALSE,"Output"}</definedName>
    <definedName name="wrn.OutputMin.">{"Output-Min",#N/A,FALSE,"Output"}</definedName>
    <definedName name="wrn.OutputPercent." localSheetId="3">{"Output%",#N/A,FALSE,"Output"}</definedName>
    <definedName name="wrn.OutputPercent." localSheetId="11">{"Output%",#N/A,FALSE,"Output"}</definedName>
    <definedName name="wrn.OutputPercent." localSheetId="7">{"Output%",#N/A,FALSE,"Output"}</definedName>
    <definedName name="wrn.OutputPercent.">{"Output%",#N/A,FALSE,"Output"}</definedName>
    <definedName name="wrn.outputr1a" localSheetId="3">{#N/A,#N/A,TRUE,"Cover";#N/A,#N/A,TRUE,"Summary";#N/A,#N/A,TRUE,"Assumptions";#N/A,#N/A,TRUE,"Stack";#N/A,#N/A,TRUE,"Budget";#N/A,#N/A,TRUE,"Condo Summary";#N/A,#N/A,TRUE,"Sellout Summary"}</definedName>
    <definedName name="wrn.outputr1a" localSheetId="7">{#N/A,#N/A,TRUE,"Cover";#N/A,#N/A,TRUE,"Summary";#N/A,#N/A,TRUE,"Assumptions";#N/A,#N/A,TRUE,"Stack";#N/A,#N/A,TRUE,"Budget";#N/A,#N/A,TRUE,"Condo Summary";#N/A,#N/A,TRUE,"Sellout Summary"}</definedName>
    <definedName name="wrn.outputr1a">{#N/A,#N/A,TRUE,"Cover";#N/A,#N/A,TRUE,"Summary";#N/A,#N/A,TRUE,"Assumptions";#N/A,#N/A,TRUE,"Stack";#N/A,#N/A,TRUE,"Budget";#N/A,#N/A,TRUE,"Condo Summary";#N/A,#N/A,TRUE,"Sellout Summary"}</definedName>
    <definedName name="wrn.outputr2a." localSheetId="3">{#N/A,#N/A,TRUE,"Cover";#N/A,#N/A,TRUE,"Summary";#N/A,#N/A,TRUE,"Assumptions";#N/A,#N/A,TRUE,"Stack";#N/A,#N/A,TRUE,"Budget";#N/A,#N/A,TRUE,"Condo Summary";#N/A,#N/A,TRUE,"Sellout Summary"}</definedName>
    <definedName name="wrn.outputr2a." localSheetId="7">{#N/A,#N/A,TRUE,"Cover";#N/A,#N/A,TRUE,"Summary";#N/A,#N/A,TRUE,"Assumptions";#N/A,#N/A,TRUE,"Stack";#N/A,#N/A,TRUE,"Budget";#N/A,#N/A,TRUE,"Condo Summary";#N/A,#N/A,TRUE,"Sellout Summary"}</definedName>
    <definedName name="wrn.outputr2a.">{#N/A,#N/A,TRUE,"Cover";#N/A,#N/A,TRUE,"Summary";#N/A,#N/A,TRUE,"Assumptions";#N/A,#N/A,TRUE,"Stack";#N/A,#N/A,TRUE,"Budget";#N/A,#N/A,TRUE,"Condo Summary";#N/A,#N/A,TRUE,"Sellout Summary"}</definedName>
    <definedName name="wrn.Overview._.Reports." localSheetId="3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verview._.Reports." localSheetId="1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verview._.Reports." localSheetId="7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verview._.Reports.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_L._.and._.Bal.._.Sheet." localSheetId="3">{"P_L Account",#N/A,FALSE,"Prime";"Assets",#N/A,FALSE,"Prime";"Liabilities",#N/A,FALSE,"Prime";"Capital and Reserves",#N/A,FALSE,"Prime";"Rec. of S_Holders Funds",#N/A,FALSE,"Prime";"Rec. of Pre and Post Tax Result",#N/A,FALSE,"Prime"}</definedName>
    <definedName name="wrn.P_L._.and._.Bal.._.Sheet." localSheetId="11">{"P_L Account",#N/A,FALSE,"Prime";"Assets",#N/A,FALSE,"Prime";"Liabilities",#N/A,FALSE,"Prime";"Capital and Reserves",#N/A,FALSE,"Prime";"Rec. of S_Holders Funds",#N/A,FALSE,"Prime";"Rec. of Pre and Post Tax Result",#N/A,FALSE,"Prime"}</definedName>
    <definedName name="wrn.P_L._.and._.Bal.._.Sheet." localSheetId="7">{"P_L Account",#N/A,FALSE,"Prime";"Assets",#N/A,FALSE,"Prime";"Liabilities",#N/A,FALSE,"Prime";"Capital and Reserves",#N/A,FALSE,"Prime";"Rec. of S_Holders Funds",#N/A,FALSE,"Prime";"Rec. of Pre and Post Tax Result",#N/A,FALSE,"Prime"}</definedName>
    <definedName name="wrn.P_L._.and._.Bal.._.Sheet.">{"P_L Account",#N/A,FALSE,"Prime";"Assets",#N/A,FALSE,"Prime";"Liabilities",#N/A,FALSE,"Prime";"Capital and Reserves",#N/A,FALSE,"Prime";"Rec. of S_Holders Funds",#N/A,FALSE,"Prime";"Rec. of Pre and Post Tax Result",#N/A,FALSE,"Prime"}</definedName>
    <definedName name="wrn.p3" localSheetId="3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3" localSheetId="1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3" localSheetId="7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3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kage." localSheetId="3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localSheetId="1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 localSheetId="7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localSheetId="3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localSheetId="1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localSheetId="7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er._.1." localSheetId="3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1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7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lms._.at._.South._.Shore." localSheetId="3">{#N/A,#N/A,FALSE,"loananalysis";#N/A,#N/A,FALSE,"proforma";#N/A,#N/A,FALSE,"unitmix"}</definedName>
    <definedName name="wrn.Palms._.at._.South._.Shore." localSheetId="11">{#N/A,#N/A,FALSE,"loananalysis";#N/A,#N/A,FALSE,"proforma";#N/A,#N/A,FALSE,"unitmix"}</definedName>
    <definedName name="wrn.Palms._.at._.South._.Shore." localSheetId="7">{#N/A,#N/A,FALSE,"loananalysis";#N/A,#N/A,FALSE,"proforma";#N/A,#N/A,FALSE,"unitmix"}</definedName>
    <definedName name="wrn.Palms._.at._.South._.Shore.">{#N/A,#N/A,FALSE,"loananalysis";#N/A,#N/A,FALSE,"proforma";#N/A,#N/A,FALSE,"unitmix"}</definedName>
    <definedName name="wrn.Partial_Template." localSheetId="3">{#N/A,#N/A,FALSE,"1Summary";#N/A,#N/A,FALSE,"2Assumptions";#N/A,#N/A,FALSE,"3Cash Flow";#N/A,#N/A,FALSE,"6Residual";#N/A,#N/A,FALSE,"AExpiration Schedule"}</definedName>
    <definedName name="wrn.Partial_Template." localSheetId="11">{#N/A,#N/A,FALSE,"1Summary";#N/A,#N/A,FALSE,"2Assumptions";#N/A,#N/A,FALSE,"3Cash Flow";#N/A,#N/A,FALSE,"6Residual";#N/A,#N/A,FALSE,"AExpiration Schedule"}</definedName>
    <definedName name="wrn.Partial_Template." localSheetId="7">{#N/A,#N/A,FALSE,"1Summary";#N/A,#N/A,FALSE,"2Assumptions";#N/A,#N/A,FALSE,"3Cash Flow";#N/A,#N/A,FALSE,"6Residual";#N/A,#N/A,FALSE,"AExpiration Schedule"}</definedName>
    <definedName name="wrn.Partial_Template.">{#N/A,#N/A,FALSE,"1Summary";#N/A,#N/A,FALSE,"2Assumptions";#N/A,#N/A,FALSE,"3Cash Flow";#N/A,#N/A,FALSE,"6Residual";#N/A,#N/A,FALSE,"AExpiration Schedule"}</definedName>
    <definedName name="wrn.Partial." localSheetId="3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" localSheetId="1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localSheetId="7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_1" localSheetId="3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1" localSheetId="1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1" localSheetId="7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vilion." localSheetId="7">{"Pavilion-Investor",#N/A,FALSE,"Pavilion";"Pavilion-Property",#N/A,FALSE,"Pavilion"}</definedName>
    <definedName name="wrn.Pavilion.">{"Pavilion-Investor",#N/A,FALSE,"Pavilion";"Pavilion-Property",#N/A,FALSE,"Pavilion"}</definedName>
    <definedName name="wrn.Payroll._.Assumption._.1." localSheetId="3">{"Payroll_Assumption1",#N/A,FALSE,"Sheet1"}</definedName>
    <definedName name="wrn.Payroll._.Assumption._.1." localSheetId="11">{"Payroll_Assumption1",#N/A,FALSE,"Sheet1"}</definedName>
    <definedName name="wrn.Payroll._.Assumption._.1." localSheetId="7">{"Payroll_Assumption1",#N/A,FALSE,"Sheet1"}</definedName>
    <definedName name="wrn.Payroll._.Assumption._.1.">{"Payroll_Assumption1",#N/A,FALSE,"Sheet1"}</definedName>
    <definedName name="wrn.Payroll._.Assumptions." localSheetId="3">{"Payroll_Assuptions",#N/A,FALSE,"Sheet1"}</definedName>
    <definedName name="wrn.Payroll._.Assumptions." localSheetId="11">{"Payroll_Assuptions",#N/A,FALSE,"Sheet1"}</definedName>
    <definedName name="wrn.Payroll._.Assumptions." localSheetId="7">{"Payroll_Assuptions",#N/A,FALSE,"Sheet1"}</definedName>
    <definedName name="wrn.Payroll._.Assumptions.">{"Payroll_Assuptions",#N/A,FALSE,"Sheet1"}</definedName>
    <definedName name="wrn.Payroll._.Assumptions._.Summary." localSheetId="3">{"Payroll Assumption Summary",#N/A,FALSE,"Sheet1"}</definedName>
    <definedName name="wrn.Payroll._.Assumptions._.Summary." localSheetId="11">{"Payroll Assumption Summary",#N/A,FALSE,"Sheet1"}</definedName>
    <definedName name="wrn.Payroll._.Assumptions._.Summary." localSheetId="7">{"Payroll Assumption Summary",#N/A,FALSE,"Sheet1"}</definedName>
    <definedName name="wrn.Payroll._.Assumptions._.Summary.">{"Payroll Assumption Summary",#N/A,FALSE,"Sheet1"}</definedName>
    <definedName name="wrn.Payroll._.Assumptions2." localSheetId="3">{"Payroll_Assumption2",#N/A,FALSE,"Sheet1"}</definedName>
    <definedName name="wrn.Payroll._.Assumptions2." localSheetId="11">{"Payroll_Assumption2",#N/A,FALSE,"Sheet1"}</definedName>
    <definedName name="wrn.Payroll._.Assumptions2." localSheetId="7">{"Payroll_Assumption2",#N/A,FALSE,"Sheet1"}</definedName>
    <definedName name="wrn.Payroll._.Assumptions2.">{"Payroll_Assumption2",#N/A,FALSE,"Sheet1"}</definedName>
    <definedName name="wrn.Penetration." localSheetId="3">{#N/A,#N/A,FALSE,"Mkt Pen"}</definedName>
    <definedName name="wrn.Penetration." localSheetId="11">{#N/A,#N/A,FALSE,"Mkt Pen"}</definedName>
    <definedName name="wrn.Penetration." localSheetId="7">{#N/A,#N/A,FALSE,"Mkt Pen"}</definedName>
    <definedName name="wrn.Penetration.">{#N/A,#N/A,FALSE,"Mkt Pen"}</definedName>
    <definedName name="wrn.Per._.Unit." localSheetId="3">{#N/A,#N/A,FALSE,"Budget 1997 Class A (2)";#N/A,#N/A,FALSE,"Budgets 1997 Class B &amp; C (2)"}</definedName>
    <definedName name="wrn.Per._.Unit." localSheetId="11">{#N/A,#N/A,FALSE,"Budget 1997 Class A (2)";#N/A,#N/A,FALSE,"Budgets 1997 Class B &amp; C (2)"}</definedName>
    <definedName name="wrn.Per._.Unit." localSheetId="7">{#N/A,#N/A,FALSE,"Budget 1997 Class A (2)";#N/A,#N/A,FALSE,"Budgets 1997 Class B &amp; C (2)"}</definedName>
    <definedName name="wrn.Per._.Unit.">{#N/A,#N/A,FALSE,"Budget 1997 Class A (2)";#N/A,#N/A,FALSE,"Budgets 1997 Class B &amp; C (2)"}</definedName>
    <definedName name="wrn.PERCENTAGE._.RENT." localSheetId="3">{"PERCENTAGE RENT",#N/A,TRUE,"SCHEDULE B"}</definedName>
    <definedName name="wrn.PERCENTAGE._.RENT." localSheetId="11">{"PERCENTAGE RENT",#N/A,TRUE,"SCHEDULE B"}</definedName>
    <definedName name="wrn.PERCENTAGE._.RENT." localSheetId="7">{"PERCENTAGE RENT",#N/A,TRUE,"SCHEDULE B"}</definedName>
    <definedName name="wrn.PERCENTAGE._.RENT.">{"PERCENTAGE RENT",#N/A,TRUE,"SCHEDULE B"}</definedName>
    <definedName name="wrn.Phase._.I." localSheetId="3">{#N/A,#N/A,FALSE,"Transaction Summary-DTW";#N/A,#N/A,FALSE,"Proforma Five Yr";#N/A,#N/A,FALSE,"Occ and Rate"}</definedName>
    <definedName name="wrn.Phase._.I." localSheetId="11">{#N/A,#N/A,FALSE,"Transaction Summary-DTW";#N/A,#N/A,FALSE,"Proforma Five Yr";#N/A,#N/A,FALSE,"Occ and Rate"}</definedName>
    <definedName name="wrn.Phase._.I." localSheetId="7">{#N/A,#N/A,FALSE,"Transaction Summary-DTW";#N/A,#N/A,FALSE,"Proforma Five Yr";#N/A,#N/A,FALSE,"Occ and Rate"}</definedName>
    <definedName name="wrn.Phase._.I.">{#N/A,#N/A,FALSE,"Transaction Summary-DTW";#N/A,#N/A,FALSE,"Proforma Five Yr";#N/A,#N/A,FALSE,"Occ and Rate"}</definedName>
    <definedName name="wrn.Pineway." localSheetId="3">{#N/A,#N/A,FALSE,"rent schedule";#N/A,#N/A,FALSE,"income expenses";#N/A,#N/A,FALSE,"proforma";#N/A,#N/A,FALSE,"proforma stab";#N/A,#N/A,FALSE,"loan analysis";#N/A,#N/A,FALSE,"loan analysis stab";#N/A,#N/A,FALSE,"income expenses"}</definedName>
    <definedName name="wrn.Pineway." localSheetId="11">{#N/A,#N/A,FALSE,"rent schedule";#N/A,#N/A,FALSE,"income expenses";#N/A,#N/A,FALSE,"proforma";#N/A,#N/A,FALSE,"proforma stab";#N/A,#N/A,FALSE,"loan analysis";#N/A,#N/A,FALSE,"loan analysis stab";#N/A,#N/A,FALSE,"income expenses"}</definedName>
    <definedName name="wrn.Pineway." localSheetId="7">{#N/A,#N/A,FALSE,"rent schedule";#N/A,#N/A,FALSE,"income expenses";#N/A,#N/A,FALSE,"proforma";#N/A,#N/A,FALSE,"proforma stab";#N/A,#N/A,FALSE,"loan analysis";#N/A,#N/A,FALSE,"loan analysis stab";#N/A,#N/A,FALSE,"income expenses"}</definedName>
    <definedName name="wrn.Pineway.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localSheetId="3">{#N/A,#N/A,FALSE,"399 Park Var";#N/A,#N/A,FALSE,"PK NOTES"}</definedName>
    <definedName name="wrn.PK._.Variance." localSheetId="11">{#N/A,#N/A,FALSE,"399 Park Var";#N/A,#N/A,FALSE,"PK NOTES"}</definedName>
    <definedName name="wrn.PK._.Variance." localSheetId="7">{#N/A,#N/A,FALSE,"399 Park Var";#N/A,#N/A,FALSE,"PK NOTES"}</definedName>
    <definedName name="wrn.PK._.Variance.">{#N/A,#N/A,FALSE,"399 Park Var";#N/A,#N/A,FALSE,"PK NOTES"}</definedName>
    <definedName name="wrn.pl." localSheetId="3">{#N/A,#N/A,FALSE,"Cons PL-Accrual"}</definedName>
    <definedName name="wrn.pl." localSheetId="11">{#N/A,#N/A,FALSE,"Cons PL-Accrual"}</definedName>
    <definedName name="wrn.pl." localSheetId="7">{#N/A,#N/A,FALSE,"Cons PL-Accrual"}</definedName>
    <definedName name="wrn.pl.">{#N/A,#N/A,FALSE,"Cons PL-Accrual"}</definedName>
    <definedName name="wrn.Plan." localSheetId="3">{#N/A,#N/A,FALSE,"Highridge Return Analysis";#N/A,#N/A,FALSE,"Sale @ end of year 3 (4yr Plan)";#N/A,#N/A,FALSE,"Highridge Assumption Page"}</definedName>
    <definedName name="wrn.Plan." localSheetId="11">{#N/A,#N/A,FALSE,"Highridge Return Analysis";#N/A,#N/A,FALSE,"Sale @ end of year 3 (4yr Plan)";#N/A,#N/A,FALSE,"Highridge Assumption Page"}</definedName>
    <definedName name="wrn.Plan." localSheetId="7">{#N/A,#N/A,FALSE,"Highridge Return Analysis";#N/A,#N/A,FALSE,"Sale @ end of year 3 (4yr Plan)";#N/A,#N/A,FALSE,"Highridge Assumption Page"}</definedName>
    <definedName name="wrn.Plan.">{#N/A,#N/A,FALSE,"Highridge Return Analysis";#N/A,#N/A,FALSE,"Sale @ end of year 3 (4yr Plan)";#N/A,#N/A,FALSE,"Highridge Assumption Page"}</definedName>
    <definedName name="wrn.PLX." localSheetId="3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1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7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folioFinancialSummary." localSheetId="7">{#N/A,#N/A,FALSE,"ZellLurieFinSummary";#N/A,#N/A,FALSE,"FirstCapFinSummary";#N/A,#N/A,FALSE,"ZM I-III Consol FinSummary"}</definedName>
    <definedName name="wrn.PorfolioFinancialSummary.">{#N/A,#N/A,FALSE,"ZellLurieFinSummary";#N/A,#N/A,FALSE,"FirstCapFinSummary";#N/A,#N/A,FALSE,"ZM I-III Consol FinSummary"}</definedName>
    <definedName name="wrn.Portfolio." localSheetId="3">{#N/A,#N/A,FALSE,"Portfolio Summary";#N/A,#N/A,FALSE,"Portfolio Operating Stmt";#N/A,#N/A,FALSE,"Portfolio Cash Flow"}</definedName>
    <definedName name="wrn.Portfolio." localSheetId="11">{#N/A,#N/A,FALSE,"Portfolio Summary";#N/A,#N/A,FALSE,"Portfolio Operating Stmt";#N/A,#N/A,FALSE,"Portfolio Cash Flow"}</definedName>
    <definedName name="wrn.Portfolio." localSheetId="7">{#N/A,#N/A,FALSE,"Portfolio Summary";#N/A,#N/A,FALSE,"Portfolio Operating Stmt";#N/A,#N/A,FALSE,"Portfolio Cash Flow"}</definedName>
    <definedName name="wrn.Portfolio.">{#N/A,#N/A,FALSE,"Portfolio Summary";#N/A,#N/A,FALSE,"Portfolio Operating Stmt";#N/A,#N/A,FALSE,"Portfolio Cash Flow"}</definedName>
    <definedName name="wrn.PR_TRIAL_BALANCE." localSheetId="3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localSheetId="1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localSheetId="7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3sty." localSheetId="3">{#N/A,#N/A,FALSE,"intag";#N/A,#N/A,FALSE,"budg";#N/A,#N/A,FALSE,"samtl"}</definedName>
    <definedName name="wrn.pr3sty." localSheetId="11">{#N/A,#N/A,FALSE,"intag";#N/A,#N/A,FALSE,"budg";#N/A,#N/A,FALSE,"samtl"}</definedName>
    <definedName name="wrn.pr3sty." localSheetId="7">{#N/A,#N/A,FALSE,"intag";#N/A,#N/A,FALSE,"budg";#N/A,#N/A,FALSE,"samtl"}</definedName>
    <definedName name="wrn.pr3sty.">{#N/A,#N/A,FALSE,"intag";#N/A,#N/A,FALSE,"budg";#N/A,#N/A,FALSE,"samtl"}</definedName>
    <definedName name="wrn.pr3sty.neu" localSheetId="3">{#N/A,#N/A,FALSE,"intag";#N/A,#N/A,FALSE,"budg";#N/A,#N/A,FALSE,"samtl"}</definedName>
    <definedName name="wrn.pr3sty.neu" localSheetId="11">{#N/A,#N/A,FALSE,"intag";#N/A,#N/A,FALSE,"budg";#N/A,#N/A,FALSE,"samtl"}</definedName>
    <definedName name="wrn.pr3sty.neu" localSheetId="7">{#N/A,#N/A,FALSE,"intag";#N/A,#N/A,FALSE,"budg";#N/A,#N/A,FALSE,"samtl"}</definedName>
    <definedName name="wrn.pr3sty.neu">{#N/A,#N/A,FALSE,"intag";#N/A,#N/A,FALSE,"budg";#N/A,#N/A,FALSE,"samtl"}</definedName>
    <definedName name="wrn.PRBFinancials.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localSheetId="3">{"PERCENTAGE RENT",#N/A,TRUE,"SCHEDULE B"}</definedName>
    <definedName name="wrn.prcntrent" localSheetId="11">{"PERCENTAGE RENT",#N/A,TRUE,"SCHEDULE B"}</definedName>
    <definedName name="wrn.prcntrent" localSheetId="7">{"PERCENTAGE RENT",#N/A,TRUE,"SCHEDULE B"}</definedName>
    <definedName name="wrn.prcntrent">{"PERCENTAGE RENT",#N/A,TRUE,"SCHEDULE B"}</definedName>
    <definedName name="wrn.prelist." localSheetId="3">{#N/A,#N/A,FALSE,"rent roll";#N/A,#N/A,FALSE,"I&amp;E";#N/A,#N/A,FALSE,"96noleaseup";#N/A,#N/A,FALSE,"96noleaseup matrix";#N/A,#N/A,FALSE,"leaseup96";#N/A,#N/A,FALSE,"leaseup96 matrix";#N/A,#N/A,FALSE,"Leaseup and Exp."}</definedName>
    <definedName name="wrn.prelist." localSheetId="11">{#N/A,#N/A,FALSE,"rent roll";#N/A,#N/A,FALSE,"I&amp;E";#N/A,#N/A,FALSE,"96noleaseup";#N/A,#N/A,FALSE,"96noleaseup matrix";#N/A,#N/A,FALSE,"leaseup96";#N/A,#N/A,FALSE,"leaseup96 matrix";#N/A,#N/A,FALSE,"Leaseup and Exp."}</definedName>
    <definedName name="wrn.prelist." localSheetId="7">{#N/A,#N/A,FALSE,"rent roll";#N/A,#N/A,FALSE,"I&amp;E";#N/A,#N/A,FALSE,"96noleaseup";#N/A,#N/A,FALSE,"96noleaseup matrix";#N/A,#N/A,FALSE,"leaseup96";#N/A,#N/A,FALSE,"leaseup96 matrix";#N/A,#N/A,FALSE,"Leaseup and Exp."}</definedName>
    <definedName name="wrn.prelist.">{#N/A,#N/A,FALSE,"rent roll";#N/A,#N/A,FALSE,"I&amp;E";#N/A,#N/A,FALSE,"96noleaseup";#N/A,#N/A,FALSE,"96noleaseup matrix";#N/A,#N/A,FALSE,"leaseup96";#N/A,#N/A,FALSE,"leaseup96 matrix";#N/A,#N/A,FALSE,"Leaseup and Exp."}</definedName>
    <definedName name="wrn.prelist._1" localSheetId="3">{#N/A,#N/A,FALSE,"rent roll";#N/A,#N/A,FALSE,"I&amp;E";#N/A,#N/A,FALSE,"96noleaseup";#N/A,#N/A,FALSE,"96noleaseup matrix";#N/A,#N/A,FALSE,"leaseup96";#N/A,#N/A,FALSE,"leaseup96 matrix";#N/A,#N/A,FALSE,"Leaseup and Exp."}</definedName>
    <definedName name="wrn.prelist._1" localSheetId="11">{#N/A,#N/A,FALSE,"rent roll";#N/A,#N/A,FALSE,"I&amp;E";#N/A,#N/A,FALSE,"96noleaseup";#N/A,#N/A,FALSE,"96noleaseup matrix";#N/A,#N/A,FALSE,"leaseup96";#N/A,#N/A,FALSE,"leaseup96 matrix";#N/A,#N/A,FALSE,"Leaseup and Exp."}</definedName>
    <definedName name="wrn.prelist._1" localSheetId="7">{#N/A,#N/A,FALSE,"rent roll";#N/A,#N/A,FALSE,"I&amp;E";#N/A,#N/A,FALSE,"96noleaseup";#N/A,#N/A,FALSE,"96noleaseup matrix";#N/A,#N/A,FALSE,"leaseup96";#N/A,#N/A,FALSE,"leaseup96 matrix";#N/A,#N/A,FALSE,"Leaseup and Exp."}</definedName>
    <definedName name="wrn.prelist._1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 localSheetId="3">{#N/A,#N/A,FALSE,"Prepaid Recoverable"}</definedName>
    <definedName name="wrn.Prepaid_Recov.." localSheetId="11">{#N/A,#N/A,FALSE,"Prepaid Recoverable"}</definedName>
    <definedName name="wrn.Prepaid_Recov.." localSheetId="7">{#N/A,#N/A,FALSE,"Prepaid Recoverable"}</definedName>
    <definedName name="wrn.Prepaid_Recov..">{#N/A,#N/A,FALSE,"Prepaid Recoverable"}</definedName>
    <definedName name="wrn.PRES_OUT." localSheetId="3">{"page1",#N/A,FALSE,"PRESENTATION";"page2",#N/A,FALSE,"PRESENTATION";#N/A,#N/A,FALSE,"Valuation Summary"}</definedName>
    <definedName name="wrn.PRES_OUT." localSheetId="11">{"page1",#N/A,FALSE,"PRESENTATION";"page2",#N/A,FALSE,"PRESENTATION";#N/A,#N/A,FALSE,"Valuation Summary"}</definedName>
    <definedName name="wrn.PRES_OUT." localSheetId="7">{"page1",#N/A,FALSE,"PRESENTATION";"page2",#N/A,FALSE,"PRESENTATION";#N/A,#N/A,FALSE,"Valuation Summary"}</definedName>
    <definedName name="wrn.PRES_OUT.">{"page1",#N/A,FALSE,"PRESENTATION";"page2",#N/A,FALSE,"PRESENTATION";#N/A,#N/A,FALSE,"Valuation Summary"}</definedName>
    <definedName name="wrn.pres." localSheetId="3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." localSheetId="1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." localSheetId="7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.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localSheetId="3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97." localSheetId="1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97." localSheetId="7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97.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entation." localSheetId="3">{#N/A,#N/A,TRUE,"Summary";"AnnualRentRoll",#N/A,TRUE,"RentRoll";#N/A,#N/A,TRUE,"ExitStratigy";#N/A,#N/A,TRUE,"OperatingAssumptions"}</definedName>
    <definedName name="wrn.Presentation." localSheetId="1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esentation." localSheetId="7">{#N/A,#N/A,TRUE,"Summary";"AnnualRentRoll",#N/A,TRUE,"RentRoll";#N/A,#N/A,TRUE,"ExitStratigy";#N/A,#N/A,TRUE,"OperatingAssumptions"}</definedName>
    <definedName name="wrn.Presentation.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esentation2" localSheetId="3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esentation2" localSheetId="1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esentation2" localSheetId="7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esentation2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icing._.Strategy." localSheetId="3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1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7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localSheetId="3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localSheetId="1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localSheetId="7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localSheetId="3">{#N/A,#N/A,FALSE,"Primary"}</definedName>
    <definedName name="wrn.Primary._.Competition." localSheetId="11">{#N/A,#N/A,FALSE,"Primary"}</definedName>
    <definedName name="wrn.Primary._.Competition." localSheetId="7">{#N/A,#N/A,FALSE,"Primary"}</definedName>
    <definedName name="wrn.Primary._.Competition.">{#N/A,#N/A,FALSE,"Primary"}</definedName>
    <definedName name="wrn.print_all." localSheetId="3">{#N/A,#N/A,FALSE,"property";#N/A,#N/A,FALSE,"tenants";#N/A,#N/A,FALSE,"capital";#N/A,#N/A,FALSE,"summary"}</definedName>
    <definedName name="wrn.print_all." localSheetId="11">{#N/A,#N/A,FALSE,"property";#N/A,#N/A,FALSE,"tenants";#N/A,#N/A,FALSE,"capital";#N/A,#N/A,FALSE,"summary"}</definedName>
    <definedName name="wrn.print_all." localSheetId="7">{#N/A,#N/A,FALSE,"property";#N/A,#N/A,FALSE,"tenants";#N/A,#N/A,FALSE,"capital";#N/A,#N/A,FALSE,"summary"}</definedName>
    <definedName name="wrn.print_all.">{#N/A,#N/A,FALSE,"property";#N/A,#N/A,FALSE,"tenants";#N/A,#N/A,FALSE,"capital";#N/A,#N/A,FALSE,"summary"}</definedName>
    <definedName name="wrn.Print_Buyer." localSheetId="3">{#N/A,"DR",FALSE,"increm pf";#N/A,"MAMSI",FALSE,"increm pf";#N/A,"MAXI",FALSE,"increm pf";#N/A,"PCAM",FALSE,"increm pf";#N/A,"PHSV",FALSE,"increm pf";#N/A,"SIE",FALSE,"increm pf"}</definedName>
    <definedName name="wrn.Print_Buyer." localSheetId="11">{#N/A,"DR",FALSE,"increm pf";#N/A,"MAMSI",FALSE,"increm pf";#N/A,"MAXI",FALSE,"increm pf";#N/A,"PCAM",FALSE,"increm pf";#N/A,"PHSV",FALSE,"increm pf";#N/A,"SIE",FALSE,"increm pf"}</definedName>
    <definedName name="wrn.Print_Buyer." localSheetId="7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Heller." localSheetId="3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Heller." localSheetId="1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Heller." localSheetId="7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Heller.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Target." localSheetId="3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7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localSheetId="3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wrn.print." localSheetId="11">{"Assump",#N/A,TRUE,"Proforma";"first",#N/A,TRUE,"Proforma";"second",#N/A,TRUE,"Proforma";"lease1",#N/A,TRUE,"Proforma";"lease2",#N/A,TRUE,"Proforma"}</definedName>
    <definedName name="wrn.Print." localSheetId="7">{#N/A,#N/A,TRUE,"Cover";#N/A,#N/A,TRUE,"Stack";#N/A,#N/A,TRUE,"Cost S";#N/A,#N/A,TRUE,"Financing";#N/A,#N/A,TRUE," CF";#N/A,#N/A,TRUE,"CF Mnthly";#N/A,#N/A,TRUE,"CF assum";#N/A,#N/A,TRUE,"Unit Sales";#N/A,#N/A,TRUE,"REV";#N/A,#N/A,TRUE,"Bdgt Backup"}</definedName>
    <definedName name="wrn.print.">{"Assump",#N/A,TRUE,"Proforma";"first",#N/A,TRUE,"Proforma";"second",#N/A,TRUE,"Proforma";"lease1",#N/A,TRUE,"Proforma";"lease2",#N/A,TRUE,"Proforma"}</definedName>
    <definedName name="wrn.Print._.4." localSheetId="3">{"Outflow 1",#N/A,FALSE,"Outflows-Inflows";"Outflow 2",#N/A,FALSE,"Outflows-Inflows";"Inflow 1",#N/A,FALSE,"Outflows-Inflows";"Inflow 2",#N/A,FALSE,"Outflows-Inflows"}</definedName>
    <definedName name="wrn.Print._.4." localSheetId="11">{"Outflow 1",#N/A,FALSE,"Outflows-Inflows";"Outflow 2",#N/A,FALSE,"Outflows-Inflows";"Inflow 1",#N/A,FALSE,"Outflows-Inflows";"Inflow 2",#N/A,FALSE,"Outflows-Inflows"}</definedName>
    <definedName name="wrn.Print._.4." localSheetId="7">{"Outflow 1",#N/A,FALSE,"Outflows-Inflows";"Outflow 2",#N/A,FALSE,"Outflows-Inflows";"Inflow 1",#N/A,FALSE,"Outflows-Inflows";"Inflow 2",#N/A,FALSE,"Outflows-Inflows"}</definedName>
    <definedName name="wrn.Print._.4.">{"Outflow 1",#N/A,FALSE,"Outflows-Inflows";"Outflow 2",#N/A,FALSE,"Outflows-Inflows";"Inflow 1",#N/A,FALSE,"Outflows-Inflows";"Inflow 2",#N/A,FALSE,"Outflows-Inflows"}</definedName>
    <definedName name="wrn.Print._.6." localSheetId="3">{"print 1.6",#N/A,FALSE,"Sheet1";"print 2.6",#N/A,FALSE,"Sheet1";"print 3.6",#N/A,FALSE,"Sheet1";"print 4.6",#N/A,FALSE,"Sheet1";"print 5.6",#N/A,FALSE,"Sheet1";"print 6.6",#N/A,FALSE,"Sheet1"}</definedName>
    <definedName name="wrn.Print._.6." localSheetId="11">{"print 1.6",#N/A,FALSE,"Sheet1";"print 2.6",#N/A,FALSE,"Sheet1";"print 3.6",#N/A,FALSE,"Sheet1";"print 4.6",#N/A,FALSE,"Sheet1";"print 5.6",#N/A,FALSE,"Sheet1";"print 6.6",#N/A,FALSE,"Sheet1"}</definedName>
    <definedName name="wrn.Print._.6." localSheetId="7">{"print 1.6",#N/A,FALSE,"Sheet1";"print 2.6",#N/A,FALSE,"Sheet1";"print 3.6",#N/A,FALSE,"Sheet1";"print 4.6",#N/A,FALSE,"Sheet1";"print 5.6",#N/A,FALSE,"Sheet1";"print 6.6",#N/A,FALSE,"Sheet1"}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Accounts." localSheetId="3">{#N/A,#N/A,FALSE,"Balance sheet";#N/A,#N/A,FALSE,"FAD";#N/A,#N/A,FALSE,"Cashflow";#N/A,#N/A,FALSE,"NAV";#N/A,#N/A,FALSE,"Notes 1-5";#N/A,#N/A,FALSE,"Notes 6-"}</definedName>
    <definedName name="wrn.Print._.Accounts." localSheetId="11">{#N/A,#N/A,FALSE,"Balance sheet";#N/A,#N/A,FALSE,"FAD";#N/A,#N/A,FALSE,"Cashflow";#N/A,#N/A,FALSE,"NAV";#N/A,#N/A,FALSE,"Notes 1-5";#N/A,#N/A,FALSE,"Notes 6-"}</definedName>
    <definedName name="wrn.Print._.Accounts." localSheetId="7">{#N/A,#N/A,FALSE,"Balance sheet";#N/A,#N/A,FALSE,"FAD";#N/A,#N/A,FALSE,"Cashflow";#N/A,#N/A,FALSE,"NAV";#N/A,#N/A,FALSE,"Notes 1-5";#N/A,#N/A,FALSE,"Notes 6-"}</definedName>
    <definedName name="wrn.Print._.Accounts.">{#N/A,#N/A,FALSE,"Balance sheet";#N/A,#N/A,FALSE,"FAD";#N/A,#N/A,FALSE,"Cashflow";#N/A,#N/A,FALSE,"NAV";#N/A,#N/A,FALSE,"Notes 1-5";#N/A,#N/A,FALSE,"Notes 6-"}</definedName>
    <definedName name="wrn.Print._.All." localSheetId="3">{#N/A,#N/A,FALSE,"Land";#N/A,#N/A,FALSE,"Cost Analysis";"Summary",#N/A,FALSE,"Equipment"}</definedName>
    <definedName name="wrn.PRINT._.ALL." localSheetId="11">{#N/A,#N/A,FALSE,"Expense Detail ";#N/A,#N/A,FALSE,"Worksheet";#N/A,#N/A,FALSE,"Audit";#N/A,#N/A,FALSE,"Exclusions";#N/A,#N/A,FALSE,"Variance";#N/A,#N/A,FALSE,"Reconciliation"}</definedName>
    <definedName name="wrn.Print._.All." localSheetId="7">{#N/A,#N/A,FALSE,"Land";#N/A,#N/A,FALSE,"Cost Analysis";"Summary",#N/A,FALSE,"Equipment"}</definedName>
    <definedName name="wrn.PRINT._.ALL.">{#N/A,#N/A,FALSE,"Expense Detail ";#N/A,#N/A,FALSE,"Worksheet";#N/A,#N/A,FALSE,"Audit";#N/A,#N/A,FALSE,"Exclusions";#N/A,#N/A,FALSE,"Variance";#N/A,#N/A,FALSE,"Reconciliation"}</definedName>
    <definedName name="wrn.Print._.All._.Improved._.Sales." localSheetId="3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1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7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NPV._.Analysis." localSheetId="7">{"Scen 1 v 2 Summary",#N/A,FALSE,"Scenario 1 v 2  Summary";"Summary",#N/A,FALSE,"Summary";"Debt Sizing Reduced Vacancy",#N/A,FALSE,"10 Yr CF";"Scenario 1",#N/A,FALSE,"10 Yr CF";"Scenario 2 CF",#N/A,FALSE,"10 Yr CF";"Scenario 2 Assumptions",#N/A,FALSE,"10 Yr CF";"Scenario 3 CF",#N/A,FALSE,"10 Yr CF";"Scenario 3 Assumptions",#N/A,FALSE,"10 Yr CF";"10 Yr CF",#N/A,FALSE,"10 Yr CF"}</definedName>
    <definedName name="wrn.Print._.All._.NPV._.Analysis.">{"Scen 1 v 2 Summary",#N/A,FALSE,"Scenario 1 v 2  Summary";"Summary",#N/A,FALSE,"Summary";"Debt Sizing Reduced Vacancy",#N/A,FALSE,"10 Yr CF";"Scenario 1",#N/A,FALSE,"10 Yr CF";"Scenario 2 CF",#N/A,FALSE,"10 Yr CF";"Scenario 2 Assumptions",#N/A,FALSE,"10 Yr CF";"Scenario 3 CF",#N/A,FALSE,"10 Yr CF";"Scenario 3 Assumptions",#N/A,FALSE,"10 Yr CF";"10 Yr CF",#N/A,FALSE,"10 Yr CF"}</definedName>
    <definedName name="wrn.Print._.All._.Report._.Pages." localSheetId="3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1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7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1" localSheetId="3">{#N/A,#N/A,FALSE,"I&amp;E";#N/A,#N/A,FALSE,"rent roll";#N/A,#N/A,FALSE,"96noleaseup";#N/A,#N/A,FALSE,"96noleaseup matrix";#N/A,#N/A,FALSE,"leaseup 96";#N/A,#N/A,FALSE,"leaseup 96 matrix";#N/A,#N/A,FALSE,"Leaseup and Exp."}</definedName>
    <definedName name="wrn.Print._.All._1" localSheetId="11">{#N/A,#N/A,FALSE,"I&amp;E";#N/A,#N/A,FALSE,"rent roll";#N/A,#N/A,FALSE,"96noleaseup";#N/A,#N/A,FALSE,"96noleaseup matrix";#N/A,#N/A,FALSE,"leaseup 96";#N/A,#N/A,FALSE,"leaseup 96 matrix";#N/A,#N/A,FALSE,"Leaseup and Exp."}</definedName>
    <definedName name="wrn.Print._.All._1" localSheetId="7">{#N/A,#N/A,FALSE,"I&amp;E";#N/A,#N/A,FALSE,"rent roll";#N/A,#N/A,FALSE,"96noleaseup";#N/A,#N/A,FALSE,"96noleaseup matrix";#N/A,#N/A,FALSE,"leaseup 96";#N/A,#N/A,FALSE,"leaseup 96 matrix";#N/A,#N/A,FALSE,"Leaseup and Exp."}</definedName>
    <definedName name="wrn.Print._.All._1">{#N/A,#N/A,FALSE,"I&amp;E";#N/A,#N/A,FALSE,"rent roll";#N/A,#N/A,FALSE,"96noleaseup";#N/A,#N/A,FALSE,"96noleaseup matrix";#N/A,#N/A,FALSE,"leaseup 96";#N/A,#N/A,FALSE,"leaseup 96 matrix";#N/A,#N/A,FALSE,"Leaseup and Exp."}</definedName>
    <definedName name="wrn.Print._.Annual." localSheetId="3">{"Summary Info",#N/A,TRUE,"Summary";"Sources &amp; Uses",#N/A,TRUE,"Summary";"Development Program",#N/A,TRUE,"Summary";"Timeline",#N/A,TRUE,"Timeline";"Total Annual CF",#N/A,TRUE,"Summary-Annual";"Total Detailed Annual",#N/A,TRUE,"Summary-Annual";"Acq Costs",#N/A,TRUE,"Ent &amp; Infr";"Entitlement Costs",#N/A,TRUE,"Ent &amp; Infr";"Infrastructure Costs",#N/A,TRUE,"Ent &amp; Infr";"Infrastructure Costs 2",#N/A,TRUE,"Ent &amp; Infr";"Infrastructure Costs 3",#N/A,TRUE,"Ent &amp; Infr";"Infrastructure Costs 4",#N/A,TRUE,"Ent &amp; Infr";"DevBudget",#N/A,TRUE,"DevBudget";"Res Summary",#N/A,TRUE,"Residential";"Res DevBudget",#N/A,TRUE,"Residential";"Res CF Annual",#N/A,TRUE,"Residential-Annual";"Res Detailed Annual",#N/A,TRUE,"Residential-Annual";"Res Detailed Annual 2",#N/A,TRUE,"Residential-Annual";"Res D&amp;S Annual",#N/A,TRUE,"Residential-Annual";"Retail Summary",#N/A,TRUE,"Retail";"Retail Budget",#N/A,TRUE,"Retail";"Retail CF Annual",#N/A,TRUE,"Retail-Annual";"Retail Detailed Annual",#N/A,TRUE,"Retail-Annual";"Retail Detailed Annual 2",#N/A,TRUE,"Retail-Annual";"Retail D&amp;S Annual",#N/A,TRUE,"Retail-Annual";"Hotel Annual",#N/A,TRUE,"Hotel-Annual";"CFD Annual",#N/A,TRUE,"CFD-Annual";"Racetrack Summary",#N/A,TRUE,"Racetrack Summary";"Racetrack Summary 2",#N/A,TRUE,"Racetrack Summary"}</definedName>
    <definedName name="wrn.Print._.Annual." localSheetId="11">{"Summary Info",#N/A,TRUE,"Summary";"Sources &amp; Uses",#N/A,TRUE,"Summary";"Development Program",#N/A,TRUE,"Summary";"Timeline",#N/A,TRUE,"Timeline";"Total Annual CF",#N/A,TRUE,"Summary-Annual";"Total Detailed Annual",#N/A,TRUE,"Summary-Annual";"Acq Costs",#N/A,TRUE,"Ent &amp; Infr";"Entitlement Costs",#N/A,TRUE,"Ent &amp; Infr";"Infrastructure Costs",#N/A,TRUE,"Ent &amp; Infr";"Infrastructure Costs 2",#N/A,TRUE,"Ent &amp; Infr";"Infrastructure Costs 3",#N/A,TRUE,"Ent &amp; Infr";"Infrastructure Costs 4",#N/A,TRUE,"Ent &amp; Infr";"DevBudget",#N/A,TRUE,"DevBudget";"Res Summary",#N/A,TRUE,"Residential";"Res DevBudget",#N/A,TRUE,"Residential";"Res CF Annual",#N/A,TRUE,"Residential-Annual";"Res Detailed Annual",#N/A,TRUE,"Residential-Annual";"Res Detailed Annual 2",#N/A,TRUE,"Residential-Annual";"Res D&amp;S Annual",#N/A,TRUE,"Residential-Annual";"Retail Summary",#N/A,TRUE,"Retail";"Retail Budget",#N/A,TRUE,"Retail";"Retail CF Annual",#N/A,TRUE,"Retail-Annual";"Retail Detailed Annual",#N/A,TRUE,"Retail-Annual";"Retail Detailed Annual 2",#N/A,TRUE,"Retail-Annual";"Retail D&amp;S Annual",#N/A,TRUE,"Retail-Annual";"Hotel Annual",#N/A,TRUE,"Hotel-Annual";"CFD Annual",#N/A,TRUE,"CFD-Annual";"Racetrack Summary",#N/A,TRUE,"Racetrack Summary";"Racetrack Summary 2",#N/A,TRUE,"Racetrack Summary"}</definedName>
    <definedName name="wrn.Print._.Annual." localSheetId="7">{"Summary Info",#N/A,TRUE,"Summary";"Sources &amp; Uses",#N/A,TRUE,"Summary";"Development Program",#N/A,TRUE,"Summary";"Timeline",#N/A,TRUE,"Timeline";"Total Annual CF",#N/A,TRUE,"Summary-Annual";"Total Detailed Annual",#N/A,TRUE,"Summary-Annual";"Acq Costs",#N/A,TRUE,"Ent &amp; Infr";"Entitlement Costs",#N/A,TRUE,"Ent &amp; Infr";"Infrastructure Costs",#N/A,TRUE,"Ent &amp; Infr";"Infrastructure Costs 2",#N/A,TRUE,"Ent &amp; Infr";"Infrastructure Costs 3",#N/A,TRUE,"Ent &amp; Infr";"Infrastructure Costs 4",#N/A,TRUE,"Ent &amp; Infr";"DevBudget",#N/A,TRUE,"DevBudget";"Res Summary",#N/A,TRUE,"Residential";"Res DevBudget",#N/A,TRUE,"Residential";"Res CF Annual",#N/A,TRUE,"Residential-Annual";"Res Detailed Annual",#N/A,TRUE,"Residential-Annual";"Res Detailed Annual 2",#N/A,TRUE,"Residential-Annual";"Res D&amp;S Annual",#N/A,TRUE,"Residential-Annual";"Retail Summary",#N/A,TRUE,"Retail";"Retail Budget",#N/A,TRUE,"Retail";"Retail CF Annual",#N/A,TRUE,"Retail-Annual";"Retail Detailed Annual",#N/A,TRUE,"Retail-Annual";"Retail Detailed Annual 2",#N/A,TRUE,"Retail-Annual";"Retail D&amp;S Annual",#N/A,TRUE,"Retail-Annual";"Hotel Annual",#N/A,TRUE,"Hotel-Annual";"CFD Annual",#N/A,TRUE,"CFD-Annual";"Racetrack Summary",#N/A,TRUE,"Racetrack Summary";"Racetrack Summary 2",#N/A,TRUE,"Racetrack Summary"}</definedName>
    <definedName name="wrn.Print._.Annual.">{"Summary Info",#N/A,TRUE,"Summary";"Sources &amp; Uses",#N/A,TRUE,"Summary";"Development Program",#N/A,TRUE,"Summary";"Timeline",#N/A,TRUE,"Timeline";"Total Annual CF",#N/A,TRUE,"Summary-Annual";"Total Detailed Annual",#N/A,TRUE,"Summary-Annual";"Acq Costs",#N/A,TRUE,"Ent &amp; Infr";"Entitlement Costs",#N/A,TRUE,"Ent &amp; Infr";"Infrastructure Costs",#N/A,TRUE,"Ent &amp; Infr";"Infrastructure Costs 2",#N/A,TRUE,"Ent &amp; Infr";"Infrastructure Costs 3",#N/A,TRUE,"Ent &amp; Infr";"Infrastructure Costs 4",#N/A,TRUE,"Ent &amp; Infr";"DevBudget",#N/A,TRUE,"DevBudget";"Res Summary",#N/A,TRUE,"Residential";"Res DevBudget",#N/A,TRUE,"Residential";"Res CF Annual",#N/A,TRUE,"Residential-Annual";"Res Detailed Annual",#N/A,TRUE,"Residential-Annual";"Res Detailed Annual 2",#N/A,TRUE,"Residential-Annual";"Res D&amp;S Annual",#N/A,TRUE,"Residential-Annual";"Retail Summary",#N/A,TRUE,"Retail";"Retail Budget",#N/A,TRUE,"Retail";"Retail CF Annual",#N/A,TRUE,"Retail-Annual";"Retail Detailed Annual",#N/A,TRUE,"Retail-Annual";"Retail Detailed Annual 2",#N/A,TRUE,"Retail-Annual";"Retail D&amp;S Annual",#N/A,TRUE,"Retail-Annual";"Hotel Annual",#N/A,TRUE,"Hotel-Annual";"CFD Annual",#N/A,TRUE,"CFD-Annual";"Racetrack Summary",#N/A,TRUE,"Racetrack Summary";"Racetrack Summary 2",#N/A,TRUE,"Racetrack Summary"}</definedName>
    <definedName name="wrn.Print._.Compare._.and._.Divsum." localSheetId="3">{"Divsum Compare Hawaiki",#N/A,TRUE,"Divsum";"Divsum Complete Divsum",#N/A,TRUE,"Divsum"}</definedName>
    <definedName name="wrn.Print._.Compare._.and._.Divsum." localSheetId="11">{"Divsum Compare Hawaiki",#N/A,TRUE,"Divsum";"Divsum Complete Divsum",#N/A,TRUE,"Divsum"}</definedName>
    <definedName name="wrn.Print._.Compare._.and._.Divsum." localSheetId="7">{"Divsum Compare Hawaiki",#N/A,TRUE,"Divsum";"Divsum Complete Divsum",#N/A,TRUE,"Divsum"}</definedName>
    <definedName name="wrn.Print._.Compare._.and._.Divsum.">{"Divsum Compare Hawaiki",#N/A,TRUE,"Divsum";"Divsum Complete Divsum",#N/A,TRUE,"Divsum"}</definedName>
    <definedName name="wrn.Print._.CRXLAND._.Openings." localSheetId="3">{"Print CRXLAND Assumptions",#N/A,FALSE,"CRXLAND Openings";"Print CRXLAND Openings",#N/A,FALSE,"CRXLAND Openings"}</definedName>
    <definedName name="wrn.Print._.CRXLAND._.Openings." localSheetId="11">{"Print CRXLAND Assumptions",#N/A,FALSE,"CRXLAND Openings";"Print CRXLAND Openings",#N/A,FALSE,"CRXLAND Openings"}</definedName>
    <definedName name="wrn.Print._.CRXLAND._.Openings." localSheetId="7">{"Print CRXLAND Assumptions",#N/A,FALSE,"CRXLAND Openings";"Print CRXLAND Openings",#N/A,FALSE,"CRXLAND Openings"}</definedName>
    <definedName name="wrn.Print._.CRXLAND._.Openings.">{"Print CRXLAND Assumptions",#N/A,FALSE,"CRXLAND Openings";"Print CRXLAND Openings",#N/A,FALSE,"CRXLAND Openings"}</definedName>
    <definedName name="wrn.Print._.CSI._.and._.Estimate._.Backup." localSheetId="3">{"Divsum Compare Hawaiki",#N/A,FALSE,"Divsum";"Divsum Complete Divsum",#N/A,FALSE,"Divsum";"Estimate Backup",#N/A,FALSE,"Divsum"}</definedName>
    <definedName name="wrn.Print._.CSI._.and._.Estimate._.Backup." localSheetId="11">{"Divsum Compare Hawaiki",#N/A,FALSE,"Divsum";"Divsum Complete Divsum",#N/A,FALSE,"Divsum";"Estimate Backup",#N/A,FALSE,"Divsum"}</definedName>
    <definedName name="wrn.Print._.CSI._.and._.Estimate._.Backup." localSheetId="7">{"Divsum Compare Hawaiki",#N/A,FALSE,"Divsum";"Divsum Complete Divsum",#N/A,FALSE,"Divsum";"Estimate Backup",#N/A,FALSE,"Divsum"}</definedName>
    <definedName name="wrn.Print._.CSI._.and._.Estimate._.Backup.">{"Divsum Compare Hawaiki",#N/A,FALSE,"Divsum";"Divsum Complete Divsum",#N/A,FALSE,"Divsum";"Estimate Backup",#N/A,FALSE,"Divsum"}</definedName>
    <definedName name="wrn.Print._.Entire._.Workbook." localSheetId="3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localSheetId="1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localSheetId="7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verythin." localSheetId="3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." localSheetId="1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." localSheetId="7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.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g." localSheetId="3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Everything." localSheetId="1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Everything." localSheetId="7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Everything.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graphs." localSheetId="3">{"cap_structure",#N/A,FALSE,"Graph-Mkt Cap";"price",#N/A,FALSE,"Graph-Price";"ebit",#N/A,FALSE,"Graph-EBITDA";"ebitda",#N/A,FALSE,"Graph-EBITDA"}</definedName>
    <definedName name="wrn.print._.graphs." localSheetId="11">{"cap_structure",#N/A,FALSE,"Graph-Mkt Cap";"price",#N/A,FALSE,"Graph-Price";"ebit",#N/A,FALSE,"Graph-EBITDA";"ebitda",#N/A,FALSE,"Graph-EBITDA"}</definedName>
    <definedName name="wrn.print._.graphs." localSheetId="7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Inc.._.Statement._.and._.Stats.." localSheetId="3">{"print annual inc. statement",#N/A,FALSE,"Summary";"print annual stats",#N/A,FALSE,"Summary";"print quarterly inc. statement",#N/A,FALSE,"Summary";"print quarterly stats",#N/A,FALSE,"Summary"}</definedName>
    <definedName name="wrn.Print._.Inc.._.Statement._.and._.Stats.." localSheetId="11">{"print annual inc. statement",#N/A,FALSE,"Summary";"print annual stats",#N/A,FALSE,"Summary";"print quarterly inc. statement",#N/A,FALSE,"Summary";"print quarterly stats",#N/A,FALSE,"Summary"}</definedName>
    <definedName name="wrn.Print._.Inc.._.Statement._.and._.Stats.." localSheetId="7">{"print annual inc. statement",#N/A,FALSE,"Summary";"print annual stats",#N/A,FALSE,"Summary";"print quarterly inc. statement",#N/A,FALSE,"Summary";"print quarterly stats",#N/A,FALSE,"Summary"}</definedName>
    <definedName name="wrn.Print._.Inc.._.Statement._.and._.Stats..">{"print annual inc. statement",#N/A,FALSE,"Summary";"print annual stats",#N/A,FALSE,"Summary";"print quarterly inc. statement",#N/A,FALSE,"Summary";"print quarterly stats",#N/A,FALSE,"Summary"}</definedName>
    <definedName name="wrn.Print._.It." localSheetId="3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1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7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td._.Ptr._.Heller." localSheetId="3">{#N/A,#N/A,FALSE,"Summary Schedule Heller Ltd";#N/A,#N/A,FALSE,"Qtrly  heller Page 1";#N/A,#N/A,FALSE,"Qtrly heller Page 3"}</definedName>
    <definedName name="wrn.Print._.Ltd._.Ptr._.Heller." localSheetId="11">{#N/A,#N/A,FALSE,"Summary Schedule Heller Ltd";#N/A,#N/A,FALSE,"Qtrly  heller Page 1";#N/A,#N/A,FALSE,"Qtrly heller Page 3"}</definedName>
    <definedName name="wrn.Print._.Ltd._.Ptr._.Heller." localSheetId="7">{#N/A,#N/A,FALSE,"Summary Schedule Heller Ltd";#N/A,#N/A,FALSE,"Qtrly  heller Page 1";#N/A,#N/A,FALSE,"Qtrly heller Page 3"}</definedName>
    <definedName name="wrn.Print._.Ltd._.Ptr._.Heller.">{#N/A,#N/A,FALSE,"Summary Schedule Heller Ltd";#N/A,#N/A,FALSE,"Qtrly  heller Page 1";#N/A,#N/A,FALSE,"Qtrly heller Page 3"}</definedName>
    <definedName name="wrn.Print._.Package." localSheetId="3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" localSheetId="1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" localSheetId="7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localSheetId="3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localSheetId="1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localSheetId="7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localSheetId="3">{"inputs raw data",#N/A,TRUE,"INPUT"}</definedName>
    <definedName name="wrn.print._.raw._.data._.entry." localSheetId="11">{"inputs raw data",#N/A,TRUE,"INPUT"}</definedName>
    <definedName name="wrn.print._.raw._.data._.entry." localSheetId="7">{"inputs raw data",#N/A,TRUE,"INPUT"}</definedName>
    <definedName name="wrn.print._.raw._.data._.entry.">{"inputs raw data",#N/A,TRUE,"INPUT"}</definedName>
    <definedName name="wrn.Print._.Rent._.Comps." localSheetId="3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11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7">{#N/A,#N/A,FALSE,"Rent 1";#N/A,#N/A,FALSE,"Rent 2";#N/A,#N/A,FALSE,"Rent 3";#N/A,#N/A,FALSE,"Rent 4";#N/A,#N/A,FALSE,"Rent 5";#N/A,#N/A,FALSE,"Rent 6";#N/A,#N/A,FALSE,"Rent 7";#N/A,#N/A,FALSE,"Rent 8"}</definedName>
    <definedName name="wrn.Print._.Rent._.Comps.">{#N/A,#N/A,FALSE,"Rent 1";#N/A,#N/A,FALSE,"Rent 2";#N/A,#N/A,FALSE,"Rent 3";#N/A,#N/A,FALSE,"Rent 4";#N/A,#N/A,FALSE,"Rent 5";#N/A,#N/A,FALSE,"Rent 6";#N/A,#N/A,FALSE,"Rent 7";#N/A,#N/A,FALSE,"Rent 8"}</definedName>
    <definedName name="wrn.Print._.Report." localSheetId="3">{"annual",#N/A,FALSE,"Sheet2";"quarters",#N/A,FALSE,"Sheet2"}</definedName>
    <definedName name="wrn.Print._.Report." localSheetId="11">{"annual",#N/A,FALSE,"Sheet2";"quarters",#N/A,FALSE,"Sheet2"}</definedName>
    <definedName name="wrn.Print._.Report." localSheetId="7">{"annual",#N/A,FALSE,"Sheet2";"quarters",#N/A,FALSE,"Sheet2"}</definedName>
    <definedName name="wrn.Print._.Report.">{"annual",#N/A,FALSE,"Sheet2";"quarters",#N/A,FALSE,"Sheet2"}</definedName>
    <definedName name="wrn.Print._.SPHI._.Openings." localSheetId="3">{"Print SPHI Assumptions",#N/A,FALSE,"SPHI Openings";"Print SPHI Openings",#N/A,FALSE,"SPHI Openings"}</definedName>
    <definedName name="wrn.Print._.SPHI._.Openings." localSheetId="11">{"Print SPHI Assumptions",#N/A,FALSE,"SPHI Openings";"Print SPHI Openings",#N/A,FALSE,"SPHI Openings"}</definedName>
    <definedName name="wrn.Print._.SPHI._.Openings." localSheetId="7">{"Print SPHI Assumptions",#N/A,FALSE,"SPHI Openings";"Print SPHI Openings",#N/A,FALSE,"SPHI Openings"}</definedName>
    <definedName name="wrn.Print._.SPHI._.Openings.">{"Print SPHI Assumptions",#N/A,FALSE,"SPHI Openings";"Print SPHI Openings",#N/A,FALSE,"SPHI Openings"}</definedName>
    <definedName name="wrn.print._.standalone." localSheetId="3">{"standalone1",#N/A,FALSE,"DCFBase";"standalone2",#N/A,FALSE,"DCFBase"}</definedName>
    <definedName name="wrn.print._.standalone." localSheetId="11">{"standalone1",#N/A,FALSE,"DCFBase";"standalone2",#N/A,FALSE,"DCFBase"}</definedName>
    <definedName name="wrn.print._.standalone." localSheetId="7">{"standalone1",#N/A,FALSE,"DCFBase";"standalone2",#N/A,FALSE,"DCFBase"}</definedName>
    <definedName name="wrn.print._.standalone.">{"standalone1",#N/A,FALSE,"DCFBase";"standalone2",#N/A,FALSE,"DCFBase"}</definedName>
    <definedName name="wrn.Print._.STAY._.Openings." localSheetId="3">{"print STAY opening assumptions",#N/A,FALSE,"STAY Openings";"print STAY openings",#N/A,FALSE,"STAY Openings"}</definedName>
    <definedName name="wrn.Print._.STAY._.Openings." localSheetId="11">{"print STAY opening assumptions",#N/A,FALSE,"STAY Openings";"print STAY openings",#N/A,FALSE,"STAY Openings"}</definedName>
    <definedName name="wrn.Print._.STAY._.Openings." localSheetId="7">{"print STAY opening assumptions",#N/A,FALSE,"STAY Openings";"print STAY openings",#N/A,FALSE,"STAY Openings"}</definedName>
    <definedName name="wrn.Print._.STAY._.Openings.">{"print STAY opening assumptions",#N/A,FALSE,"STAY Openings";"print STAY openings",#N/A,FALSE,"STAY Openings"}</definedName>
    <definedName name="wrn.Print._.sum." localSheetId="3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." localSheetId="1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." localSheetId="7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.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_.sheets." localSheetId="3">{"summary1",#N/A,TRUE,"Comps";"summary2",#N/A,TRUE,"Comps";"summary3",#N/A,TRUE,"Comps"}</definedName>
    <definedName name="wrn.print._.summary._.sheets." localSheetId="11">{"summary1",#N/A,TRUE,"Comps";"summary2",#N/A,TRUE,"Comps";"summary3",#N/A,TRUE,"Comps"}</definedName>
    <definedName name="wrn.print._.summary._.sheets." localSheetId="7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Three._.Page._.Model." localSheetId="3">{"Page One",#N/A,FALSE,"Model";"Page 2",#N/A,FALSE,"Model";"Page 3",#N/A,FALSE,"Model"}</definedName>
    <definedName name="wrn.Print._.Three._.Page._.Model." localSheetId="11">{"Page One",#N/A,FALSE,"Model";"Page 2",#N/A,FALSE,"Model";"Page 3",#N/A,FALSE,"Model"}</definedName>
    <definedName name="wrn.Print._.Three._.Page._.Model." localSheetId="7">{"Page One",#N/A,FALSE,"Model";"Page 2",#N/A,FALSE,"Model";"Page 3",#N/A,FALSE,"Model"}</definedName>
    <definedName name="wrn.Print._.Three._.Page._.Model.">{"Page One",#N/A,FALSE,"Model";"Page 2",#N/A,FALSE,"Model";"Page 3",#N/A,FALSE,"Model"}</definedName>
    <definedName name="wrn.print2." localSheetId="3">{"Assump",#N/A,TRUE,"Proforma";"first",#N/A,TRUE,"Proforma";"second",#N/A,TRUE,"Proforma";"lease1",#N/A,TRUE,"Proforma";"lease2",#N/A,TRUE,"Proforma"}</definedName>
    <definedName name="wrn.print2." localSheetId="11">{"Assump",#N/A,TRUE,"Proforma";"first",#N/A,TRUE,"Proforma";"second",#N/A,TRUE,"Proforma";"lease1",#N/A,TRUE,"Proforma";"lease2",#N/A,TRUE,"Proforma"}</definedName>
    <definedName name="wrn.print2." localSheetId="7">{"Assump",#N/A,TRUE,"Proforma";"first",#N/A,TRUE,"Proforma";"second",#N/A,TRUE,"Proforma";"lease1",#N/A,TRUE,"Proforma";"lease2",#N/A,TRUE,"Proforma"}</definedName>
    <definedName name="wrn.print2.">{"Assump",#N/A,TRUE,"Proforma";"first",#N/A,TRUE,"Proforma";"second",#N/A,TRUE,"Proforma";"lease1",#N/A,TRUE,"Proforma";"lease2",#N/A,TRUE,"Proforma"}</definedName>
    <definedName name="wrn.print5" localSheetId="3">{"Assump",#N/A,TRUE,"Proforma";"first",#N/A,TRUE,"Proforma";"second",#N/A,TRUE,"Proforma";"lease1",#N/A,TRUE,"Proforma";"lease2",#N/A,TRUE,"Proforma"}</definedName>
    <definedName name="wrn.print5" localSheetId="11">{"Assump",#N/A,TRUE,"Proforma";"first",#N/A,TRUE,"Proforma";"second",#N/A,TRUE,"Proforma";"lease1",#N/A,TRUE,"Proforma";"lease2",#N/A,TRUE,"Proforma"}</definedName>
    <definedName name="wrn.print5" localSheetId="7">{"Assump",#N/A,TRUE,"Proforma";"first",#N/A,TRUE,"Proforma";"second",#N/A,TRUE,"Proforma";"lease1",#N/A,TRUE,"Proforma";"lease2",#N/A,TRUE,"Proforma"}</definedName>
    <definedName name="wrn.print5">{"Assump",#N/A,TRUE,"Proforma";"first",#N/A,TRUE,"Proforma";"second",#N/A,TRUE,"Proforma";"lease1",#N/A,TRUE,"Proforma";"lease2",#N/A,TRUE,"Proforma"}</definedName>
    <definedName name="wrn.PrintAll." localSheetId="3">{#N/A,#N/A,FALSE,"OpEx (PP)";#N/A,#N/A,FALSE,"Lease Comps (O)-BT";#N/A,#N/A,FALSE,"OpEx (CC)";#N/A,#N/A,FALSE,"Value (PP-Base)";#N/A,#N/A,FALSE,"Value (CC-Base)";#N/A,#N/A,FALSE,"Sales Comps (R)";#N/A,#N/A,FALSE,"Sales Comps (O)"}</definedName>
    <definedName name="wrn.PrintAll." localSheetId="11">{#N/A,#N/A,FALSE,"Broker Sheet";#N/A,#N/A,FALSE,"Exec.Summary";#N/A,#N/A,FALSE,"Argus Cash Flow";#N/A,#N/A,FALSE,"SPF";#N/A,#N/A,FALSE,"RentRoll"}</definedName>
    <definedName name="wrn.PrintAll." localSheetId="7">{#N/A,#N/A,FALSE,"OpEx (PP)";#N/A,#N/A,FALSE,"Lease Comps (O)-BT";#N/A,#N/A,FALSE,"OpEx (CC)";#N/A,#N/A,FALSE,"Value (PP-Base)";#N/A,#N/A,FALSE,"Value (CC-Base)";#N/A,#N/A,FALSE,"Sales Comps (R)";#N/A,#N/A,FALSE,"Sales Comps (O)"}</definedName>
    <definedName name="wrn.PrintAll.">{#N/A,#N/A,FALSE,"Broker Sheet";#N/A,#N/A,FALSE,"Exec.Summary";#N/A,#N/A,FALSE,"Argus Cash Flow";#N/A,#N/A,FALSE,"SPF";#N/A,#N/A,FALSE,"RentRoll"}</definedName>
    <definedName name="wrn.PrintAll._1" localSheetId="3">{#N/A,#N/A,FALSE,"Broker Sheet";#N/A,#N/A,FALSE,"Exec.Summary";#N/A,#N/A,FALSE,"Argus Cash Flow";#N/A,#N/A,FALSE,"SPF";#N/A,#N/A,FALSE,"RentRoll"}</definedName>
    <definedName name="wrn.PrintAll._1" localSheetId="11">{#N/A,#N/A,FALSE,"Broker Sheet";#N/A,#N/A,FALSE,"Exec.Summary";#N/A,#N/A,FALSE,"Argus Cash Flow";#N/A,#N/A,FALSE,"SPF";#N/A,#N/A,FALSE,"RentRoll"}</definedName>
    <definedName name="wrn.PrintAll._1" localSheetId="7">{#N/A,#N/A,FALSE,"Broker Sheet";#N/A,#N/A,FALSE,"Exec.Summary";#N/A,#N/A,FALSE,"Argus Cash Flow";#N/A,#N/A,FALSE,"SPF";#N/A,#N/A,FALSE,"RentRoll"}</definedName>
    <definedName name="wrn.PrintAll._1">{#N/A,#N/A,FALSE,"Broker Sheet";#N/A,#N/A,FALSE,"Exec.Summary";#N/A,#N/A,FALSE,"Argus Cash Flow";#N/A,#N/A,FALSE,"SPF";#N/A,#N/A,FALSE,"RentRoll"}</definedName>
    <definedName name="wrn.Printfinancialsmth." localSheetId="3">{"incomemth",#N/A,TRUE,"forecast00";"incomepercentmth",#N/A,TRUE,"forecast00";"balancemth",#N/A,TRUE,"forecast00";"cashmth",#N/A,TRUE,"forecast00";"covenantmth",#N/A,TRUE,"forecast00"}</definedName>
    <definedName name="wrn.Printfinancialsmth." localSheetId="11">{"incomemth",#N/A,TRUE,"forecast00";"incomepercentmth",#N/A,TRUE,"forecast00";"balancemth",#N/A,TRUE,"forecast00";"cashmth",#N/A,TRUE,"forecast00";"covenantmth",#N/A,TRUE,"forecast00"}</definedName>
    <definedName name="wrn.Printfinancialsmth." localSheetId="7">{"incomemth",#N/A,TRUE,"forecast00";"incomepercentmth",#N/A,TRUE,"forecast00";"balancemth",#N/A,TRUE,"forecast00";"cashmth",#N/A,TRUE,"forecast00";"covenantmth",#N/A,TRUE,"forecast00"}</definedName>
    <definedName name="wrn.Printfinancialsmth.">{"incomemth",#N/A,TRUE,"forecast00";"incomepercentmth",#N/A,TRUE,"forecast00";"balancemth",#N/A,TRUE,"forecast00";"cashmth",#N/A,TRUE,"forecast00";"covenantmth",#N/A,TRUE,"forecast00"}</definedName>
    <definedName name="wrn.Printout." localSheetId="3">{"Zone1",#N/A,FALSE,"Parameters";"Zone2",#N/A,FALSE,"Parameters"}</definedName>
    <definedName name="wrn.Printout." localSheetId="11">{"Zone1",#N/A,FALSE,"Parameters";"Zone2",#N/A,FALSE,"Parameters"}</definedName>
    <definedName name="wrn.Printout." localSheetId="7">{"Zone1",#N/A,FALSE,"Parameters";"Zone2",#N/A,FALSE,"Parameters"}</definedName>
    <definedName name="wrn.Printout.">{"Zone1",#N/A,FALSE,"Parameters";"Zone2",#N/A,FALSE,"Parameters"}</definedName>
    <definedName name="wrn.Prints._.All." localSheetId="3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1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7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." localSheetId="3">{#N/A,#N/A,FALSE,"COVER";#N/A,#N/A,FALSE,"Construction CF";#N/A,#N/A,FALSE,"PROFORMA";#N/A,#N/A,FALSE,"CASHFLOW"}</definedName>
    <definedName name="wrn.PRO." localSheetId="11">{#N/A,#N/A,FALSE,"COVER";#N/A,#N/A,FALSE,"Construction CF";#N/A,#N/A,FALSE,"PROFORMA";#N/A,#N/A,FALSE,"CASHFLOW"}</definedName>
    <definedName name="wrn.PRO." localSheetId="7">{#N/A,#N/A,FALSE,"COVER";#N/A,#N/A,FALSE,"Construction CF";#N/A,#N/A,FALSE,"PROFORMA";#N/A,#N/A,FALSE,"CASHFLOW"}</definedName>
    <definedName name="wrn.PRO.">{#N/A,#N/A,FALSE,"COVER";#N/A,#N/A,FALSE,"Construction CF";#N/A,#N/A,FALSE,"PROFORMA";#N/A,#N/A,FALSE,"CASHFLOW"}</definedName>
    <definedName name="wrn.Pro._.Forma." localSheetId="3">{#N/A,#N/A,FALSE,"ACQ";#N/A,#N/A,FALSE,"ASSUMP";#N/A,#N/A,FALSE,"CASH FLOW";#N/A,#N/A,FALSE,"SALE";#N/A,#N/A,FALSE,"TIS";#N/A,#N/A,FALSE,"RENT ROLL"}</definedName>
    <definedName name="wrn.Pro._.Forma." localSheetId="11">{#N/A,#N/A,FALSE,"ACQ";#N/A,#N/A,FALSE,"ASSUMP";#N/A,#N/A,FALSE,"CASH FLOW";#N/A,#N/A,FALSE,"SALE";#N/A,#N/A,FALSE,"TIS";#N/A,#N/A,FALSE,"RENT ROLL"}</definedName>
    <definedName name="wrn.Pro._.Forma." localSheetId="7">{#N/A,#N/A,FALSE,"ACQ";#N/A,#N/A,FALSE,"ASSUMP";#N/A,#N/A,FALSE,"CASH FLOW";#N/A,#N/A,FALSE,"SALE";#N/A,#N/A,FALSE,"TIS";#N/A,#N/A,FALSE,"RENT ROLL"}</definedName>
    <definedName name="wrn.Pro._.Forma.">{#N/A,#N/A,FALSE,"ACQ";#N/A,#N/A,FALSE,"ASSUMP";#N/A,#N/A,FALSE,"CASH FLOW";#N/A,#N/A,FALSE,"SALE";#N/A,#N/A,FALSE,"TIS";#N/A,#N/A,FALSE,"RENT ROLL"}</definedName>
    <definedName name="wrn.Proforma." localSheetId="3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1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7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.2." localSheetId="3">{#N/A,#N/A,TRUE,"Cash Flow Proforma";#N/A,#N/A,TRUE,"Scenario Variable Cells";#N/A,#N/A,TRUE,"Proforma Assumptions";#N/A,#N/A,TRUE,"Bulk Pad and Finished Sales";#N/A,#N/A,TRUE,"Rolling Option Sales"}</definedName>
    <definedName name="wrn.Proforma._.2." localSheetId="11">{#N/A,#N/A,TRUE,"Cash Flow Proforma";#N/A,#N/A,TRUE,"Scenario Variable Cells";#N/A,#N/A,TRUE,"Proforma Assumptions";#N/A,#N/A,TRUE,"Bulk Pad and Finished Sales";#N/A,#N/A,TRUE,"Rolling Option Sales"}</definedName>
    <definedName name="wrn.Proforma._.2." localSheetId="7">{#N/A,#N/A,TRUE,"Cash Flow Proforma";#N/A,#N/A,TRUE,"Scenario Variable Cells";#N/A,#N/A,TRUE,"Proforma Assumptions";#N/A,#N/A,TRUE,"Bulk Pad and Finished Sales";#N/A,#N/A,TRUE,"Rolling Option Sales"}</definedName>
    <definedName name="wrn.Proforma._.2.">{#N/A,#N/A,TRUE,"Cash Flow Proforma";#N/A,#N/A,TRUE,"Scenario Variable Cells";#N/A,#N/A,TRUE,"Proforma Assumptions";#N/A,#N/A,TRUE,"Bulk Pad and Finished Sales";#N/A,#N/A,TRUE,"Rolling Option Sales"}</definedName>
    <definedName name="wrn.Proforma._.Review." localSheetId="3">{#N/A,#N/A,FALSE,"Occ and Rate";#N/A,#N/A,FALSE,"PF Input";#N/A,#N/A,FALSE,"Proforma Five Yr";#N/A,#N/A,FALSE,"Hotcomps"}</definedName>
    <definedName name="wrn.Proforma._.Review." localSheetId="11">{#N/A,#N/A,FALSE,"Occ and Rate";#N/A,#N/A,FALSE,"PF Input";#N/A,#N/A,FALSE,"Proforma Five Yr";#N/A,#N/A,FALSE,"Hotcomps"}</definedName>
    <definedName name="wrn.Proforma._.Review." localSheetId="7">{#N/A,#N/A,FALSE,"Occ and Rate";#N/A,#N/A,FALSE,"PF Input";#N/A,#N/A,FALSE,"Proforma Five Yr";#N/A,#N/A,FALSE,"Hotcomps"}</definedName>
    <definedName name="wrn.Proforma._.Review.">{#N/A,#N/A,FALSE,"Occ and Rate";#N/A,#N/A,FALSE,"PF Input";#N/A,#N/A,FALSE,"Proforma Five Yr";#N/A,#N/A,FALSE,"Hotcomps"}</definedName>
    <definedName name="wrn.Proforma._.Year._.1." localSheetId="3">{"Plan Information",#N/A,FALSE,"Plans"}</definedName>
    <definedName name="wrn.Proforma._.Year._.1." localSheetId="11">{"Plan Information",#N/A,FALSE,"Plans"}</definedName>
    <definedName name="wrn.Proforma._.Year._.1." localSheetId="7">{"Plan Information",#N/A,FALSE,"Plans"}</definedName>
    <definedName name="wrn.Proforma._.Year._.1.">{"Plan Information",#N/A,FALSE,"Plans"}</definedName>
    <definedName name="wrn.Proforma._1" localSheetId="3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1" localSheetId="1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1" localSheetId="7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gram._.Compliance." localSheetId="3">{#N/A,#N/A,FALSE,"COMPLIANCE"}</definedName>
    <definedName name="wrn.Program._.Compliance." localSheetId="11">{#N/A,#N/A,FALSE,"COMPLIANCE"}</definedName>
    <definedName name="wrn.Program._.Compliance." localSheetId="7">{#N/A,#N/A,FALSE,"COMPLIANCE"}</definedName>
    <definedName name="wrn.Program._.Compliance.">{#N/A,#N/A,FALSE,"COMPLIANCE"}</definedName>
    <definedName name="wrn.Project." localSheetId="3">{#N/A,#N/A,TRUE,"A-site";#N/A,#N/A,TRUE,"B-Buildings";#N/A,#N/A,TRUE,"c-out-of-fence";#N/A,#N/A,TRUE,"d-proj.infr.";#N/A,#N/A,TRUE,"e- land"}</definedName>
    <definedName name="wrn.Project." localSheetId="11">{#N/A,#N/A,TRUE,"A-site";#N/A,#N/A,TRUE,"B-Buildings";#N/A,#N/A,TRUE,"c-out-of-fence";#N/A,#N/A,TRUE,"d-proj.infr.";#N/A,#N/A,TRUE,"e- land"}</definedName>
    <definedName name="wrn.Project." localSheetId="7">{#N/A,#N/A,TRUE,"A-site";#N/A,#N/A,TRUE,"B-Buildings";#N/A,#N/A,TRUE,"c-out-of-fence";#N/A,#N/A,TRUE,"d-proj.infr.";#N/A,#N/A,TRUE,"e- land"}</definedName>
    <definedName name="wrn.Project.">{#N/A,#N/A,TRUE,"A-site";#N/A,#N/A,TRUE,"B-Buildings";#N/A,#N/A,TRUE,"c-out-of-fence";#N/A,#N/A,TRUE,"d-proj.infr.";#N/A,#N/A,TRUE,"e- land"}</definedName>
    <definedName name="wrn.Project._.Cost._.Estimate." localSheetId="3">{#N/A,#N/A,FALSE,"cost";#N/A,#N/A,FALSE,"draw sched.";#N/A,#N/A,FALSE,"spread";#N/A,#N/A,FALSE,"Assumptions"}</definedName>
    <definedName name="wrn.Project._.Cost._.Estimate." localSheetId="11">{#N/A,#N/A,FALSE,"cost";#N/A,#N/A,FALSE,"draw sched.";#N/A,#N/A,FALSE,"spread";#N/A,#N/A,FALSE,"Assumptions"}</definedName>
    <definedName name="wrn.Project._.Cost._.Estimate." localSheetId="7">{#N/A,#N/A,FALSE,"cost";#N/A,#N/A,FALSE,"draw sched.";#N/A,#N/A,FALSE,"spread";#N/A,#N/A,FALSE,"Assumptions"}</definedName>
    <definedName name="wrn.Project._.Cost._.Estimate.">{#N/A,#N/A,FALSE,"cost";#N/A,#N/A,FALSE,"draw sched.";#N/A,#N/A,FALSE,"spread";#N/A,#N/A,FALSE,"Assumptions"}</definedName>
    <definedName name="wrn.projection." localSheetId="3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" localSheetId="1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" localSheetId="7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" localSheetId="3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" localSheetId="1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" localSheetId="7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s." localSheetId="7">{#N/A,#N/A,FALSE,"Release Price";#N/A,#N/A,FALSE,"Cash flow for 50 Unit";#N/A,#N/A,FALSE,"Cash Flow for 3 Models"}</definedName>
    <definedName name="wrn.Projections.">{#N/A,#N/A,FALSE,"Release Price";#N/A,#N/A,FALSE,"Cash flow for 50 Unit";#N/A,#N/A,FALSE,"Cash Flow for 3 Models"}</definedName>
    <definedName name="wrn.Property._.Description." localSheetId="3">{#N/A,#N/A,FALSE,"PROP. DESCRIPTION"}</definedName>
    <definedName name="wrn.Property._.Description." localSheetId="11">{#N/A,#N/A,FALSE,"PROP. DESCRIPTION"}</definedName>
    <definedName name="wrn.Property._.Description." localSheetId="7">{#N/A,#N/A,FALSE,"PROP. DESCRIPTION"}</definedName>
    <definedName name="wrn.Property._.Description.">{#N/A,#N/A,FALSE,"PROP. DESCRIPTION"}</definedName>
    <definedName name="wrn.PropertyInformation." localSheetId="3">{#N/A,#N/A,FALSE,"PropertyInfo"}</definedName>
    <definedName name="wrn.PropertyInformation." localSheetId="11">{#N/A,#N/A,FALSE,"PropertyInfo"}</definedName>
    <definedName name="wrn.PropertyInformation." localSheetId="7">{#N/A,#N/A,FALSE,"PropertyInfo"}</definedName>
    <definedName name="wrn.PropertyInformation.">{#N/A,#N/A,FALSE,"PropertyInfo"}</definedName>
    <definedName name="wrn.Proposal." localSheetId="3">{"Bid",#N/A,FALSE,"Estimate";"Breakdowm",#N/A,FALSE,"Estimate"}</definedName>
    <definedName name="wrn.Proposal." localSheetId="11">{"Bid",#N/A,FALSE,"Estimate";"Breakdowm",#N/A,FALSE,"Estimate"}</definedName>
    <definedName name="wrn.Proposal." localSheetId="7">{"Bid",#N/A,FALSE,"Estimate";"Breakdowm",#N/A,FALSE,"Estimate"}</definedName>
    <definedName name="wrn.Proposal.">{"Bid",#N/A,FALSE,"Estimate";"Breakdowm",#N/A,FALSE,"Estimate"}</definedName>
    <definedName name="wrn.Pulp." localSheetId="3">{"Pulp Production",#N/A,FALSE,"Pulp";"Pulp Earnings",#N/A,FALSE,"Pulp"}</definedName>
    <definedName name="wrn.Pulp." localSheetId="11">{"Pulp Production",#N/A,FALSE,"Pulp";"Pulp Earnings",#N/A,FALSE,"Pulp"}</definedName>
    <definedName name="wrn.Pulp." localSheetId="7">{"Pulp Production",#N/A,FALSE,"Pulp";"Pulp Earnings",#N/A,FALSE,"Pulp"}</definedName>
    <definedName name="wrn.Pulp.">{"Pulp Production",#N/A,FALSE,"Pulp";"Pulp Earnings",#N/A,FALSE,"Pulp"}</definedName>
    <definedName name="wrn.Pulp.2" localSheetId="3">{"Pulp Production",#N/A,FALSE,"Pulp";"Pulp Earnings",#N/A,FALSE,"Pulp"}</definedName>
    <definedName name="wrn.Pulp.2" localSheetId="11">{"Pulp Production",#N/A,FALSE,"Pulp";"Pulp Earnings",#N/A,FALSE,"Pulp"}</definedName>
    <definedName name="wrn.Pulp.2" localSheetId="7">{"Pulp Production",#N/A,FALSE,"Pulp";"Pulp Earnings",#N/A,FALSE,"Pulp"}</definedName>
    <definedName name="wrn.Pulp.2">{"Pulp Production",#N/A,FALSE,"Pulp";"Pulp Earnings",#N/A,FALSE,"Pulp"}</definedName>
    <definedName name="wrn.Pulp.3" localSheetId="3">{"Pulp Production",#N/A,FALSE,"Pulp";"Pulp Earnings",#N/A,FALSE,"Pulp"}</definedName>
    <definedName name="wrn.Pulp.3" localSheetId="11">{"Pulp Production",#N/A,FALSE,"Pulp";"Pulp Earnings",#N/A,FALSE,"Pulp"}</definedName>
    <definedName name="wrn.Pulp.3" localSheetId="7">{"Pulp Production",#N/A,FALSE,"Pulp";"Pulp Earnings",#N/A,FALSE,"Pulp"}</definedName>
    <definedName name="wrn.Pulp.3">{"Pulp Production",#N/A,FALSE,"Pulp";"Pulp Earnings",#N/A,FALSE,"Pulp"}</definedName>
    <definedName name="wrn.Pump." localSheetId="3">{#N/A,#N/A,FALSE,"Assump";#N/A,#N/A,FALSE,"Income";#N/A,#N/A,FALSE,"Balance";#N/A,#N/A,FALSE,"DCF Pump";#N/A,#N/A,FALSE,"Trans Assump";#N/A,#N/A,FALSE,"Combined Income";#N/A,#N/A,FALSE,"Combined Balance"}</definedName>
    <definedName name="wrn.Pump." localSheetId="11">{#N/A,#N/A,FALSE,"Assump";#N/A,#N/A,FALSE,"Income";#N/A,#N/A,FALSE,"Balance";#N/A,#N/A,FALSE,"DCF Pump";#N/A,#N/A,FALSE,"Trans Assump";#N/A,#N/A,FALSE,"Combined Income";#N/A,#N/A,FALSE,"Combined Balance"}</definedName>
    <definedName name="wrn.Pump." localSheetId="7">{#N/A,#N/A,FALSE,"Assump";#N/A,#N/A,FALSE,"Income";#N/A,#N/A,FALSE,"Balance";#N/A,#N/A,FALSE,"DCF Pump";#N/A,#N/A,FALSE,"Trans Assump";#N/A,#N/A,FALSE,"Combined Income";#N/A,#N/A,FALSE,"Combined Balance"}</definedName>
    <definedName name="wrn.Pump.">{#N/A,#N/A,FALSE,"Assump";#N/A,#N/A,FALSE,"Income";#N/A,#N/A,FALSE,"Balance";#N/A,#N/A,FALSE,"DCF Pump";#N/A,#N/A,FALSE,"Trans Assump";#N/A,#N/A,FALSE,"Combined Income";#N/A,#N/A,FALSE,"Combined Balance"}</definedName>
    <definedName name="wrn.Quarterly._.Summary." localSheetId="3">{"qtrl1",#N/A,TRUE,"Annual Summary";"qtrl2",#N/A,TRUE,"Annual Summary";"qtrl3",#N/A,TRUE,"Annual Summary";"qtrl4",#N/A,TRUE,"QTLY Summary";"qtrl5",#N/A,TRUE,"QTLY Summary";"qtrl6",#N/A,TRUE,"QTLY Summary"}</definedName>
    <definedName name="wrn.Quarterly._.Summary." localSheetId="11">{"qtrl1",#N/A,TRUE,"Annual Summary";"qtrl2",#N/A,TRUE,"Annual Summary";"qtrl3",#N/A,TRUE,"Annual Summary";"qtrl4",#N/A,TRUE,"QTLY Summary";"qtrl5",#N/A,TRUE,"QTLY Summary";"qtrl6",#N/A,TRUE,"QTLY Summary"}</definedName>
    <definedName name="wrn.Quarterly._.Summary." localSheetId="7">{"qtrl1",#N/A,TRUE,"Annual Summary";"qtrl2",#N/A,TRUE,"Annual Summary";"qtrl3",#N/A,TRUE,"Annual Summary";"qtrl4",#N/A,TRUE,"QTLY Summary";"qtrl5",#N/A,TRUE,"QTLY Summary";"qtrl6",#N/A,TRUE,"QTLY Summary"}</definedName>
    <definedName name="wrn.Quarterly._.Summary.">{"qtrl1",#N/A,TRUE,"Annual Summary";"qtrl2",#N/A,TRUE,"Annual Summary";"qtrl3",#N/A,TRUE,"Annual Summary";"qtrl4",#N/A,TRUE,"QTLY Summary";"qtrl5",#N/A,TRUE,"QTLY Summary";"qtrl6",#N/A,TRUE,"QTLY Summary"}</definedName>
    <definedName name="wrn.QUICK." localSheetId="3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" localSheetId="1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" localSheetId="7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rate." localSheetId="3">{"RATES",#N/A,FALSE,"RECOVERY RATES";"CONTRIBUTIONS",#N/A,FALSE,"RECOVERY RATES";"GLA CATEGORY SUMMARY",#N/A,FALSE,"RECOVERY RATES"}</definedName>
    <definedName name="wrn.rate." localSheetId="11">{"RATES",#N/A,FALSE,"RECOVERY RATES";"CONTRIBUTIONS",#N/A,FALSE,"RECOVERY RATES";"GLA CATEGORY SUMMARY",#N/A,FALSE,"RECOVERY RATES"}</definedName>
    <definedName name="wrn.rate." localSheetId="7">{"RATES",#N/A,FALSE,"RECOVERY RATES";"CONTRIBUTIONS",#N/A,FALSE,"RECOVERY RATES";"GLA CATEGORY SUMMARY",#N/A,FALSE,"RECOVERY RATES"}</definedName>
    <definedName name="wrn.rate.">{"RATES",#N/A,FALSE,"RECOVERY RATES";"CONTRIBUTIONS",#N/A,FALSE,"RECOVERY RATES";"GLA CATEGORY SUMMARY",#N/A,FALSE,"RECOVERY RATES"}</definedName>
    <definedName name="wrn.RATES." localSheetId="3">{"RATES",#N/A,FALSE,"RECOVERY RATES";"CONTRIBUTIONS",#N/A,FALSE,"RECOVERY RATES";"GLA CATEGORY SUMMARY",#N/A,FALSE,"RECOVERY RATES"}</definedName>
    <definedName name="wrn.RATES." localSheetId="11">{"RATES",#N/A,FALSE,"RECOVERY RATES";"CONTRIBUTIONS",#N/A,FALSE,"RECOVERY RATES";"GLA CATEGORY SUMMARY",#N/A,FALSE,"RECOVERY RATES"}</definedName>
    <definedName name="wrn.RATES." localSheetId="7">{"RATES",#N/A,FALSE,"RECOVERY RATES";"CONTRIBUTIONS",#N/A,FALSE,"RECOVERY RATES";"GLA CATEGORY SUMMARY",#N/A,FALSE,"RECOVERY RATES"}</definedName>
    <definedName name="wrn.RATES.">{"RATES",#N/A,FALSE,"RECOVERY RATES";"CONTRIBUTIONS",#N/A,FALSE,"RECOVERY RATES";"GLA CATEGORY SUMMARY",#N/A,FALSE,"RECOVERY RATES"}</definedName>
    <definedName name="wrn.Recovery._.Calcs." localSheetId="7">{#N/A,#N/A,FALSE,"Recovery Calcs"}</definedName>
    <definedName name="wrn.Recovery._.Calcs.">{#N/A,#N/A,FALSE,"Recovery Calcs"}</definedName>
    <definedName name="wrn.Rehab." localSheetId="3">{#N/A,#N/A,TRUE,"Total Acquisition and Rehab ";#N/A,#N/A,TRUE,"Summary of Hard Costs";#N/A,#N/A,TRUE,"Summary-Interior Scope of Work";#N/A,#N/A,TRUE,"Cementious Decks";#N/A,#N/A,TRUE,"Finish Trim";#N/A,#N/A,TRUE,"Balcony Waterproofing";#N/A,#N/A,TRUE,"Doors and Hardware";#N/A,#N/A,TRUE,"Drywall";#N/A,#N/A,TRUE,"Tile";#N/A,#N/A,TRUE,"Flooring";#N/A,#N/A,TRUE,"Painting";#N/A,#N/A,TRUE,"Identifying, Shelving &amp; Mirrors";#N/A,#N/A,TRUE,"Appliances";#N/A,#N/A,TRUE,"Cabinets and Countertops";#N/A,#N/A,TRUE,"Window Treatments";#N/A,#N/A,TRUE,"Plumbing";#N/A,#N/A,TRUE,"HVAC";#N/A,#N/A,TRUE,"Electrical"}</definedName>
    <definedName name="wrn.Rehab." localSheetId="11">{#N/A,#N/A,TRUE,"Total Acquisition and Rehab ";#N/A,#N/A,TRUE,"Summary of Hard Costs";#N/A,#N/A,TRUE,"Summary-Interior Scope of Work";#N/A,#N/A,TRUE,"Cementious Decks";#N/A,#N/A,TRUE,"Finish Trim";#N/A,#N/A,TRUE,"Balcony Waterproofing";#N/A,#N/A,TRUE,"Doors and Hardware";#N/A,#N/A,TRUE,"Drywall";#N/A,#N/A,TRUE,"Tile";#N/A,#N/A,TRUE,"Flooring";#N/A,#N/A,TRUE,"Painting";#N/A,#N/A,TRUE,"Identifying, Shelving &amp; Mirrors";#N/A,#N/A,TRUE,"Appliances";#N/A,#N/A,TRUE,"Cabinets and Countertops";#N/A,#N/A,TRUE,"Window Treatments";#N/A,#N/A,TRUE,"Plumbing";#N/A,#N/A,TRUE,"HVAC";#N/A,#N/A,TRUE,"Electrical"}</definedName>
    <definedName name="wrn.Rehab." localSheetId="7">{#N/A,#N/A,TRUE,"Total Acquisition and Rehab ";#N/A,#N/A,TRUE,"Summary of Hard Costs";#N/A,#N/A,TRUE,"Summary-Interior Scope of Work";#N/A,#N/A,TRUE,"Cementious Decks";#N/A,#N/A,TRUE,"Finish Trim";#N/A,#N/A,TRUE,"Balcony Waterproofing";#N/A,#N/A,TRUE,"Doors and Hardware";#N/A,#N/A,TRUE,"Drywall";#N/A,#N/A,TRUE,"Tile";#N/A,#N/A,TRUE,"Flooring";#N/A,#N/A,TRUE,"Painting";#N/A,#N/A,TRUE,"Identifying, Shelving &amp; Mirrors";#N/A,#N/A,TRUE,"Appliances";#N/A,#N/A,TRUE,"Cabinets and Countertops";#N/A,#N/A,TRUE,"Window Treatments";#N/A,#N/A,TRUE,"Plumbing";#N/A,#N/A,TRUE,"HVAC";#N/A,#N/A,TRUE,"Electrical"}</definedName>
    <definedName name="wrn.Rehab.">{#N/A,#N/A,TRUE,"Total Acquisition and Rehab ";#N/A,#N/A,TRUE,"Summary of Hard Costs";#N/A,#N/A,TRUE,"Summary-Interior Scope of Work";#N/A,#N/A,TRUE,"Cementious Decks";#N/A,#N/A,TRUE,"Finish Trim";#N/A,#N/A,TRUE,"Balcony Waterproofing";#N/A,#N/A,TRUE,"Doors and Hardware";#N/A,#N/A,TRUE,"Drywall";#N/A,#N/A,TRUE,"Tile";#N/A,#N/A,TRUE,"Flooring";#N/A,#N/A,TRUE,"Painting";#N/A,#N/A,TRUE,"Identifying, Shelving &amp; Mirrors";#N/A,#N/A,TRUE,"Appliances";#N/A,#N/A,TRUE,"Cabinets and Countertops";#N/A,#N/A,TRUE,"Window Treatments";#N/A,#N/A,TRUE,"Plumbing";#N/A,#N/A,TRUE,"HVAC";#N/A,#N/A,TRUE,"Electrical"}</definedName>
    <definedName name="wrn.Rehab._.Projects." localSheetId="3">{#N/A,#N/A,FALSE,"Bankside Village Apartments";#N/A,#N/A,FALSE,"Stoneridge Apartments"}</definedName>
    <definedName name="wrn.Rehab._.Projects." localSheetId="11">{#N/A,#N/A,FALSE,"Bankside Village Apartments";#N/A,#N/A,FALSE,"Stoneridge Apartments"}</definedName>
    <definedName name="wrn.Rehab._.Projects." localSheetId="7">{#N/A,#N/A,FALSE,"Bankside Village Apartments";#N/A,#N/A,FALSE,"Stoneridge Apartments"}</definedName>
    <definedName name="wrn.Rehab._.Projects.">{#N/A,#N/A,FALSE,"Bankside Village Apartments";#N/A,#N/A,FALSE,"Stoneridge Apartments"}</definedName>
    <definedName name="wrn.Relevant._.Sections." localSheetId="3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 localSheetId="1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 localSheetId="7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localSheetId="3">{#N/A,#N/A,FALSE,"AD_Purch";#N/A,#N/A,FALSE,"Projections";#N/A,#N/A,FALSE,"DCF";#N/A,#N/A,FALSE,"Mkt Val"}</definedName>
    <definedName name="wrn.RELEVANTSHEETS." localSheetId="11">{#N/A,#N/A,FALSE,"AD_Purch";#N/A,#N/A,FALSE,"Projections";#N/A,#N/A,FALSE,"DCF";#N/A,#N/A,FALSE,"Mkt Val"}</definedName>
    <definedName name="wrn.RELEVANTSHEETS." localSheetId="7">{#N/A,#N/A,FALSE,"AD_Purch";#N/A,#N/A,FALSE,"Projections";#N/A,#N/A,FALSE,"DCF";#N/A,#N/A,FALSE,"Mkt Val"}</definedName>
    <definedName name="wrn.RELEVANTSHEETS.">{#N/A,#N/A,FALSE,"AD_Purch";#N/A,#N/A,FALSE,"Projections";#N/A,#N/A,FALSE,"DCF";#N/A,#N/A,FALSE,"Mkt Val"}</definedName>
    <definedName name="wrn.Renovation." localSheetId="3">{#N/A,#N/A,FALSE,"loan analysis";#N/A,#N/A,FALSE,"Draw Schedule";#N/A,#N/A,FALSE,"Cost";#N/A,#N/A,FALSE,"unit mix";#N/A,#N/A,FALSE,"proforma";#N/A,#N/A,FALSE,"Spread";#N/A,#N/A,FALSE,"Assumptions";#N/A,#N/A,FALSE,"Summary"}</definedName>
    <definedName name="wrn.Renovation." localSheetId="11">{#N/A,#N/A,FALSE,"loan analysis";#N/A,#N/A,FALSE,"Draw Schedule";#N/A,#N/A,FALSE,"Cost";#N/A,#N/A,FALSE,"unit mix";#N/A,#N/A,FALSE,"proforma";#N/A,#N/A,FALSE,"Spread";#N/A,#N/A,FALSE,"Assumptions";#N/A,#N/A,FALSE,"Summary"}</definedName>
    <definedName name="wrn.Renovation." localSheetId="7">{#N/A,#N/A,FALSE,"loan analysis";#N/A,#N/A,FALSE,"Draw Schedule";#N/A,#N/A,FALSE,"Cost";#N/A,#N/A,FALSE,"unit mix";#N/A,#N/A,FALSE,"proforma";#N/A,#N/A,FALSE,"Spread";#N/A,#N/A,FALSE,"Assumptions";#N/A,#N/A,FALSE,"Summary"}</definedName>
    <definedName name="wrn.Renovation.">{#N/A,#N/A,FALSE,"loan analysis";#N/A,#N/A,FALSE,"Draw Schedule";#N/A,#N/A,FALSE,"Cost";#N/A,#N/A,FALSE,"unit mix";#N/A,#N/A,FALSE,"proforma";#N/A,#N/A,FALSE,"Spread";#N/A,#N/A,FALSE,"Assumptions";#N/A,#N/A,FALSE,"Summary"}</definedName>
    <definedName name="wrn.Rent._.Assumptions." localSheetId="3">{"Rent_Assumptions",#N/A,FALSE,"Sheet1"}</definedName>
    <definedName name="wrn.Rent._.Assumptions." localSheetId="11">{"Rent_Assumptions",#N/A,FALSE,"Sheet1"}</definedName>
    <definedName name="wrn.Rent._.Assumptions." localSheetId="7">{"Rent_Assumptions",#N/A,FALSE,"Sheet1"}</definedName>
    <definedName name="wrn.Rent._.Assumptions.">{"Rent_Assumptions",#N/A,FALSE,"Sheet1"}</definedName>
    <definedName name="wrn.Rent._.Changes._.Per._.Unit." localSheetId="3">{"Rent_ChangesPerUnit",#N/A,FALSE,"Sheet1"}</definedName>
    <definedName name="wrn.Rent._.Changes._.Per._.Unit." localSheetId="11">{"Rent_ChangesPerUnit",#N/A,FALSE,"Sheet1"}</definedName>
    <definedName name="wrn.Rent._.Changes._.Per._.Unit." localSheetId="7">{"Rent_ChangesPerUnit",#N/A,FALSE,"Sheet1"}</definedName>
    <definedName name="wrn.Rent._.Changes._.Per._.Unit.">{"Rent_ChangesPerUnit",#N/A,FALSE,"Sheet1"}</definedName>
    <definedName name="wrn.Rent._.Changes._.Total." localSheetId="3">{"Rent_ChangesTotal",#N/A,FALSE,"Sheet1"}</definedName>
    <definedName name="wrn.Rent._.Changes._.Total." localSheetId="11">{"Rent_ChangesTotal",#N/A,FALSE,"Sheet1"}</definedName>
    <definedName name="wrn.Rent._.Changes._.Total." localSheetId="7">{"Rent_ChangesTotal",#N/A,FALSE,"Sheet1"}</definedName>
    <definedName name="wrn.Rent._.Changes._.Total.">{"Rent_ChangesTotal",#N/A,FALSE,"Sheet1"}</definedName>
    <definedName name="wrn.Rent._.Roll." localSheetId="7">{#N/A,#N/A,FALSE,"Rent Roll"}</definedName>
    <definedName name="wrn.Rent._.Roll.">{#N/A,#N/A,FALSE,"Rent Roll"}</definedName>
    <definedName name="wrn.Rent._.Totals." localSheetId="3">{"Rent_Totals",#N/A,FALSE,"Sheet1"}</definedName>
    <definedName name="wrn.Rent._.Totals." localSheetId="11">{"Rent_Totals",#N/A,FALSE,"Sheet1"}</definedName>
    <definedName name="wrn.Rent._.Totals." localSheetId="7">{"Rent_Totals",#N/A,FALSE,"Sheet1"}</definedName>
    <definedName name="wrn.Rent._.Totals.">{"Rent_Totals",#N/A,FALSE,"Sheet1"}</definedName>
    <definedName name="wrn.Rental._.Scenario." localSheetId="3">{#N/A,#N/A,TRUE,"Summary";#N/A,#N/A,TRUE,"Rental Summary";#N/A,#N/A,TRUE,"Budget";#N/A,#N/A,TRUE,"Assumptions";#N/A,#N/A,TRUE,"Financing"}</definedName>
    <definedName name="wrn.Rental._.Scenario." localSheetId="7">{#N/A,#N/A,TRUE,"Summary";#N/A,#N/A,TRUE,"Rental Summary";#N/A,#N/A,TRUE,"Budget";#N/A,#N/A,TRUE,"Assumptions";#N/A,#N/A,TRUE,"Financing"}</definedName>
    <definedName name="wrn.Rental._.Scenario.">{#N/A,#N/A,TRUE,"Summary";#N/A,#N/A,TRUE,"Rental Summary";#N/A,#N/A,TRUE,"Budget";#N/A,#N/A,TRUE,"Assumptions";#N/A,#N/A,TRUE,"Financing"}</definedName>
    <definedName name="wrn.report" localSheetId="3">{#N/A,#N/A,FALSE,"Loan Summary";#N/A,#N/A,FALSE,"NOI";"RR and Expir",#N/A,FALSE,"Rental";"Sales History",#N/A,FALSE,"Rental";#N/A,#N/A,FALSE,"Reserves"}</definedName>
    <definedName name="wrn.report" localSheetId="11">{#N/A,#N/A,FALSE,"Loan Summary";#N/A,#N/A,FALSE,"NOI";"RR and Expir",#N/A,FALSE,"Rental";"Sales History",#N/A,FALSE,"Rental";#N/A,#N/A,FALSE,"Reserves"}</definedName>
    <definedName name="wrn.report" localSheetId="7">{#N/A,#N/A,FALSE,"Loan Summary";#N/A,#N/A,FALSE,"NOI";"RR and Expir",#N/A,FALSE,"Rental";"Sales History",#N/A,FALSE,"Rental";#N/A,#N/A,FALSE,"Reserves"}</definedName>
    <definedName name="wrn.report">{#N/A,#N/A,FALSE,"Loan Summary";#N/A,#N/A,FALSE,"NOI";"RR and Expir",#N/A,FALSE,"Rental";"Sales History",#N/A,FALSE,"Rental";#N/A,#N/A,FALSE,"Reserves"}</definedName>
    <definedName name="wrn.REPORT_1." localSheetId="3">{"SIMPLIFD_P1",#N/A,FALSE,"SIMPLIFD"}</definedName>
    <definedName name="wrn.REPORT_1." localSheetId="11">{"SIMPLIFD_P1",#N/A,FALSE,"SIMPLIFD"}</definedName>
    <definedName name="wrn.REPORT_1." localSheetId="7">{"SIMPLIFD_P1",#N/A,FALSE,"SIMPLIFD"}</definedName>
    <definedName name="wrn.REPORT_1.">{"SIMPLIFD_P1",#N/A,FALSE,"SIMPLIFD"}</definedName>
    <definedName name="wrn.Report." localSheetId="3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localSheetId="1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wrn.Report." localSheetId="7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wrn.Report._.Detail." localSheetId="3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localSheetId="1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localSheetId="7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FOR._.CCA." localSheetId="3">{"CCA",#N/A,FALSE,"INPUT";"Pricing","CCA",FALSE,"Pricing";"Rent","CCA",FALSE,"Rent,Exp";"Fund Flow",#N/A,FALSE,"Fund Flow"}</definedName>
    <definedName name="wrn.REPORT._.FOR._.CCA." localSheetId="11">{"CCA",#N/A,FALSE,"INPUT";"Pricing","CCA",FALSE,"Pricing";"Rent","CCA",FALSE,"Rent,Exp";"Fund Flow",#N/A,FALSE,"Fund Flow"}</definedName>
    <definedName name="wrn.REPORT._.FOR._.CCA." localSheetId="7">{"CCA",#N/A,FALSE,"INPUT";"Pricing","CCA",FALSE,"Pricing";"Rent","CCA",FALSE,"Rent,Exp";"Fund Flow",#N/A,FALSE,"Fund Flow"}</definedName>
    <definedName name="wrn.REPORT._.FOR._.CCA.">{"CCA",#N/A,FALSE,"INPUT";"Pricing","CCA",FALSE,"Pricing";"Rent","CCA",FALSE,"Rent,Exp";"Fund Flow",#N/A,FALSE,"Fund Flow"}</definedName>
    <definedName name="wrn.REPORT._.FOR._.FA." localSheetId="3">{"Report for FA","FA",FALSE,"Benefits"}</definedName>
    <definedName name="wrn.REPORT._.FOR._.FA." localSheetId="11">{"Report for FA","FA",FALSE,"Benefits"}</definedName>
    <definedName name="wrn.REPORT._.FOR._.FA." localSheetId="7">{"Report for FA","FA",FALSE,"Benefits"}</definedName>
    <definedName name="wrn.REPORT._.FOR._.FA.">{"Report for FA","FA",FALSE,"Benefits"}</definedName>
    <definedName name="wrn.REPORT._.FOR._.LUS." localSheetId="3">{#N/A,#N/A,FALSE,"LeaseData";"Rent",#N/A,FALSE,"Rent,Exp"}</definedName>
    <definedName name="wrn.REPORT._.FOR._.LUS." localSheetId="11">{#N/A,#N/A,FALSE,"LeaseData";"Rent",#N/A,FALSE,"Rent,Exp"}</definedName>
    <definedName name="wrn.REPORT._.FOR._.LUS." localSheetId="7">{#N/A,#N/A,FALSE,"LeaseData";"Rent",#N/A,FALSE,"Rent,Exp"}</definedName>
    <definedName name="wrn.REPORT._.FOR._.LUS.">{#N/A,#N/A,FALSE,"LeaseData";"Rent",#N/A,FALSE,"Rent,Exp"}</definedName>
    <definedName name="wrn.Report._.I." localSheetId="3">{#N/A,#N/A,FALSE,"Assumptions";#N/A,#N/A,FALSE,"Promote Assumptions";#N/A,#N/A,FALSE,"Residual Analysis";#N/A,#N/A,FALSE,"ROC";#N/A,#N/A,FALSE,"Project Costs";#N/A,#N/A,FALSE,"Annual CF";#N/A,#N/A,FALSE,"Stab Proforma"}</definedName>
    <definedName name="wrn.Report._.I." localSheetId="11">{#N/A,#N/A,FALSE,"Assumptions";#N/A,#N/A,FALSE,"Promote Assumptions";#N/A,#N/A,FALSE,"Residual Analysis";#N/A,#N/A,FALSE,"ROC";#N/A,#N/A,FALSE,"Project Costs";#N/A,#N/A,FALSE,"Annual CF";#N/A,#N/A,FALSE,"Stab Proforma"}</definedName>
    <definedName name="wrn.Report._.I." localSheetId="7">{#N/A,#N/A,FALSE,"Assumptions";#N/A,#N/A,FALSE,"Promote Assumptions";#N/A,#N/A,FALSE,"Residual Analysis";#N/A,#N/A,FALSE,"ROC";#N/A,#N/A,FALSE,"Project Costs";#N/A,#N/A,FALSE,"Annual CF";#N/A,#N/A,FALSE,"Stab Proforma"}</definedName>
    <definedName name="wrn.Report._.I.">{#N/A,#N/A,FALSE,"Assumptions";#N/A,#N/A,FALSE,"Promote Assumptions";#N/A,#N/A,FALSE,"Residual Analysis";#N/A,#N/A,FALSE,"ROC";#N/A,#N/A,FALSE,"Project Costs";#N/A,#N/A,FALSE,"Annual CF";#N/A,#N/A,FALSE,"Stab Proforma"}</definedName>
    <definedName name="wrn.Report._1" localSheetId="3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wrn.Report._1" localSheetId="1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wrn.Report._1" localSheetId="7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wrn.Report._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wrn.report.Irr" localSheetId="3">{#N/A,#N/A,FALSE,"Loan Summary";#N/A,#N/A,FALSE,"NOI";"RR and Expir",#N/A,FALSE,"Rental";"Sales History",#N/A,FALSE,"Rental";#N/A,#N/A,FALSE,"Reserves"}</definedName>
    <definedName name="wrn.report.Irr" localSheetId="11">{#N/A,#N/A,FALSE,"Loan Summary";#N/A,#N/A,FALSE,"NOI";"RR and Expir",#N/A,FALSE,"Rental";"Sales History",#N/A,FALSE,"Rental";#N/A,#N/A,FALSE,"Reserves"}</definedName>
    <definedName name="wrn.report.Irr" localSheetId="7">{#N/A,#N/A,FALSE,"Loan Summary";#N/A,#N/A,FALSE,"NOI";"RR and Expir",#N/A,FALSE,"Rental";"Sales History",#N/A,FALSE,"Rental";#N/A,#N/A,FALSE,"Reserves"}</definedName>
    <definedName name="wrn.report.Irr">{#N/A,#N/A,FALSE,"Loan Summary";#N/A,#N/A,FALSE,"NOI";"RR and Expir",#N/A,FALSE,"Rental";"Sales History",#N/A,FALSE,"Rental";#N/A,#N/A,FALSE,"Reserves"}</definedName>
    <definedName name="wrn.Report1." localSheetId="3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localSheetId="1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localSheetId="7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2" localSheetId="7">{#N/A,#N/A,FALSE,"Loan Summary";#N/A,#N/A,FALSE,"NOI";"RR and Expir",#N/A,FALSE,"Rental";"Sales History",#N/A,FALSE,"Rental";#N/A,#N/A,FALSE,"Reserves"}</definedName>
    <definedName name="wrn.report2">{#N/A,#N/A,FALSE,"Loan Summary";#N/A,#N/A,FALSE,"NOI";"RR and Expir",#N/A,FALSE,"Rental";"Sales History",#N/A,FALSE,"Rental";#N/A,#N/A,FALSE,"Reserves"}</definedName>
    <definedName name="wrn.Report5" localSheetId="3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1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7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>{#N/A,#N/A,FALSE,"Summary";#N/A,#N/A,FALSE,"Assumptions";#N/A,#N/A,FALSE,"Cash Flow";#N/A,#N/A,FALSE,"Residual Calculation";#N/A,#N/A,FALSE,"Pricing Matrix";#N/A,#N/A,FALSE,"Pricing Matrix II";#N/A,#N/A,FALSE,"Expiration Schedule"}</definedName>
    <definedName name="wrn.Rmgmtfee." localSheetId="3">{#N/A,#N/A,FALSE,"Rmgmtfee"}</definedName>
    <definedName name="wrn.Rmgmtfee." localSheetId="11">{#N/A,#N/A,FALSE,"Rmgmtfee"}</definedName>
    <definedName name="wrn.Rmgmtfee." localSheetId="7">{#N/A,#N/A,FALSE,"Rmgmtfee"}</definedName>
    <definedName name="wrn.Rmgmtfee.">{#N/A,#N/A,FALSE,"Rmgmtfee"}</definedName>
    <definedName name="wrn.Roll._.Up._.Fields." localSheetId="3">{"Total",#N/A,FALSE,"Six Fields";"PDP",#N/A,FALSE,"Six Fields";"PNP",#N/A,FALSE,"Six Fields";"PUD",#N/A,FALSE,"Six Fields";"Prob",#N/A,FALSE,"Six Fields"}</definedName>
    <definedName name="wrn.Roll._.Up._.Fields." localSheetId="11">{"Total",#N/A,FALSE,"Six Fields";"PDP",#N/A,FALSE,"Six Fields";"PNP",#N/A,FALSE,"Six Fields";"PUD",#N/A,FALSE,"Six Fields";"Prob",#N/A,FALSE,"Six Fields"}</definedName>
    <definedName name="wrn.Roll._.Up._.Fields." localSheetId="7">{"Total",#N/A,FALSE,"Six Fields";"PDP",#N/A,FALSE,"Six Fields";"PNP",#N/A,FALSE,"Six Fields";"PUD",#N/A,FALSE,"Six Fields";"Prob",#N/A,FALSE,"Six Fields"}</definedName>
    <definedName name="wrn.Roll._.Up._.Fields.">{"Total",#N/A,FALSE,"Six Fields";"PDP",#N/A,FALSE,"Six Fields";"PNP",#N/A,FALSE,"Six Fields";"PUD",#N/A,FALSE,"Six Fields";"Prob",#N/A,FALSE,"Six Fields"}</definedName>
    <definedName name="wrn.rollup." localSheetId="3">{"page1",#N/A,FALSE,"rollup"}</definedName>
    <definedName name="wrn.rollup." localSheetId="11">{"page1",#N/A,FALSE,"rollup"}</definedName>
    <definedName name="wrn.rollup." localSheetId="7">{"page1",#N/A,FALSE,"rollup"}</definedName>
    <definedName name="wrn.rollup.">{"page1",#N/A,FALSE,"rollup"}</definedName>
    <definedName name="wrn.Roof._.Report." localSheetId="3">{"Roofs Page 1",#N/A,FALSE,"Roof Outline";"Roofs Page 2",#N/A,FALSE,"Roof Outline"}</definedName>
    <definedName name="wrn.Roof._.Report." localSheetId="11">{"Roofs Page 1",#N/A,FALSE,"Roof Outline";"Roofs Page 2",#N/A,FALSE,"Roof Outline"}</definedName>
    <definedName name="wrn.Roof._.Report." localSheetId="7">{"Roofs Page 1",#N/A,FALSE,"Roof Outline";"Roofs Page 2",#N/A,FALSE,"Roof Outline"}</definedName>
    <definedName name="wrn.Roof._.Report.">{"Roofs Page 1",#N/A,FALSE,"Roof Outline";"Roofs Page 2",#N/A,FALSE,"Roof Outline"}</definedName>
    <definedName name="wrn.rpt96." localSheetId="3">{"rmrev1",#N/A,FALSE,"Forecast96";"rmrev2",#N/A,FALSE,"Forecast96";"rmrev3",#N/A,FALSE,"Forecast96"}</definedName>
    <definedName name="wrn.rpt96." localSheetId="11">{"rmrev1",#N/A,FALSE,"Forecast96";"rmrev2",#N/A,FALSE,"Forecast96";"rmrev3",#N/A,FALSE,"Forecast96"}</definedName>
    <definedName name="wrn.rpt96." localSheetId="7">{"rmrev1",#N/A,FALSE,"Forecast96";"rmrev2",#N/A,FALSE,"Forecast96";"rmrev3",#N/A,FALSE,"Forecast96"}</definedName>
    <definedName name="wrn.rpt96.">{"rmrev1",#N/A,FALSE,"Forecast96";"rmrev2",#N/A,FALSE,"Forecast96";"rmrev3",#N/A,FALSE,"Forecast96"}</definedName>
    <definedName name="wrn.RV._.SAR." localSheetId="3">{#N/A,#N/A,FALSE,"COVER";#N/A,#N/A,FALSE,"WEEKLY SUMMARY";"RiverView I",#N/A,FALSE,"EAST TOWER";#N/A,#N/A,FALSE,"WEST TOWER";"Parking",#N/A,FALSE,"EAST TOWER"}</definedName>
    <definedName name="wrn.RV._.SAR." localSheetId="11">{#N/A,#N/A,FALSE,"COVER";#N/A,#N/A,FALSE,"WEEKLY SUMMARY";"RiverView I",#N/A,FALSE,"EAST TOWER";#N/A,#N/A,FALSE,"WEST TOWER";"Parking",#N/A,FALSE,"EAST TOWER"}</definedName>
    <definedName name="wrn.RV._.SAR." localSheetId="7">{#N/A,#N/A,FALSE,"COVER";#N/A,#N/A,FALSE,"WEEKLY SUMMARY";"RiverView I",#N/A,FALSE,"EAST TOWER";#N/A,#N/A,FALSE,"WEST TOWER";"Parking",#N/A,FALSE,"EAST TOWER"}</definedName>
    <definedName name="wrn.RV._.SAR.">{#N/A,#N/A,FALSE,"COVER";#N/A,#N/A,FALSE,"WEEKLY SUMMARY";"RiverView I",#N/A,FALSE,"EAST TOWER";#N/A,#N/A,FALSE,"WEST TOWER";"Parking",#N/A,FALSE,"EAST TOWER"}</definedName>
    <definedName name="wrn.sales." localSheetId="3">{"sales",#N/A,FALSE,"Sales";"sales existing",#N/A,FALSE,"Sales";"sales rd1",#N/A,FALSE,"Sales";"sales rd2",#N/A,FALSE,"Sales"}</definedName>
    <definedName name="wrn.sales." localSheetId="1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>{"sales",#N/A,FALSE,"Sales";"sales existing",#N/A,FALSE,"Sales";"sales rd1",#N/A,FALSE,"Sales";"sales rd2",#N/A,FALSE,"Sales"}</definedName>
    <definedName name="wrn.Sales._.Information." localSheetId="3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Information." localSheetId="1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Information." localSheetId="7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Information.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localSheetId="3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les._.Package._.MPS._.01." localSheetId="1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les._.Package._.MPS._.01." localSheetId="7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les._.Package._.MPS._.01.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vannah._.Place." localSheetId="3">{#N/A,#N/A,FALSE,"Investment Analysis ";#N/A,#N/A,FALSE,"Savannah Place"}</definedName>
    <definedName name="wrn.Savannah._.Place." localSheetId="11">{#N/A,#N/A,FALSE,"Investment Analysis ";#N/A,#N/A,FALSE,"Savannah Place"}</definedName>
    <definedName name="wrn.Savannah._.Place." localSheetId="7">{#N/A,#N/A,FALSE,"Investment Analysis ";#N/A,#N/A,FALSE,"Savannah Place"}</definedName>
    <definedName name="wrn.Savannah._.Place.">{#N/A,#N/A,FALSE,"Investment Analysis ";#N/A,#N/A,FALSE,"Savannah Place"}</definedName>
    <definedName name="wrn.SBU._.STEERIN." localSheetId="3">{"TOTALS",#N/A,FALSE,"Consolidating Income Statement";"MONTHS",#N/A,FALSE,"Ag";"QTRS",#N/A,FALSE,"Ag";"MONTHS",#N/A,FALSE,"Turf";"QTRS",#N/A,FALSE,"Turf";"MONTHS",#N/A,FALSE,"Industrial";"QTRS",#N/A,FALSE,"Industrial";"MONTHS",#N/A,FALSE,"Parts";"QTRS",#N/A,FALSE,"Parts"}</definedName>
    <definedName name="wrn.SBU._.STEERIN." localSheetId="11">{"TOTALS",#N/A,FALSE,"Consolidating Income Statement";"MONTHS",#N/A,FALSE,"Ag";"QTRS",#N/A,FALSE,"Ag";"MONTHS",#N/A,FALSE,"Turf";"QTRS",#N/A,FALSE,"Turf";"MONTHS",#N/A,FALSE,"Industrial";"QTRS",#N/A,FALSE,"Industrial";"MONTHS",#N/A,FALSE,"Parts";"QTRS",#N/A,FALSE,"Parts"}</definedName>
    <definedName name="wrn.SBU._.STEERIN." localSheetId="7">{"TOTALS",#N/A,FALSE,"Consolidating Income Statement";"MONTHS",#N/A,FALSE,"Ag";"QTRS",#N/A,FALSE,"Ag";"MONTHS",#N/A,FALSE,"Turf";"QTRS",#N/A,FALSE,"Turf";"MONTHS",#N/A,FALSE,"Industrial";"QTRS",#N/A,FALSE,"Industrial";"MONTHS",#N/A,FALSE,"Parts";"QTRS",#N/A,FALSE,"Parts"}</definedName>
    <definedName name="wrn.SBU._.STEERIN.">{"TOTALS",#N/A,FALSE,"Consolidating Income Statement";"MONTHS",#N/A,FALSE,"Ag";"QTRS",#N/A,FALSE,"Ag";"MONTHS",#N/A,FALSE,"Turf";"QTRS",#N/A,FALSE,"Turf";"MONTHS",#N/A,FALSE,"Industrial";"QTRS",#N/A,FALSE,"Industrial";"MONTHS",#N/A,FALSE,"Parts";"QTRS",#N/A,FALSE,"Parts"}</definedName>
    <definedName name="wrn.Scenario." localSheetId="3">{"scen1",#N/A,FALSE,"Scenarios";"scen2",#N/A,FALSE,"Scenarios"}</definedName>
    <definedName name="wrn.Scenario." localSheetId="11">{"scen1",#N/A,FALSE,"Scenarios";"scen2",#N/A,FALSE,"Scenarios"}</definedName>
    <definedName name="wrn.Scenario." localSheetId="7">{"scen1",#N/A,FALSE,"Scenarios";"scen2",#N/A,FALSE,"Scenarios"}</definedName>
    <definedName name="wrn.Scenario.">{"scen1",#N/A,FALSE,"Scenarios";"scen2",#N/A,FALSE,"Scenarios"}</definedName>
    <definedName name="wrn.Scenario._.Summary._.Comparisons." localSheetId="3">{#N/A,"Rolling Option",FALSE,"Scenario Variable Cells";"Legal Internal",#N/A,FALSE,"Cash Flow Proforma";#N/A,"Pad &amp; Roll",FALSE,"Scenario Variable Cells";"Legal Internal",#N/A,FALSE,"Cash Flow Proforma";#N/A,"SuperPads",FALSE,"Scenario Variable Cells";"Legal Internal",#N/A,FALSE,"Cash Flow Proforma";#N/A,"Finished",FALSE,"Scenario Variable Cells";"Legal Internal",#N/A,FALSE,"Cash Flow Proforma"}</definedName>
    <definedName name="wrn.Scenario._.Summary._.Comparisons." localSheetId="11">{#N/A,"Rolling Option",FALSE,"Scenario Variable Cells";"Legal Internal",#N/A,FALSE,"Cash Flow Proforma";#N/A,"Pad &amp; Roll",FALSE,"Scenario Variable Cells";"Legal Internal",#N/A,FALSE,"Cash Flow Proforma";#N/A,"SuperPads",FALSE,"Scenario Variable Cells";"Legal Internal",#N/A,FALSE,"Cash Flow Proforma";#N/A,"Finished",FALSE,"Scenario Variable Cells";"Legal Internal",#N/A,FALSE,"Cash Flow Proforma"}</definedName>
    <definedName name="wrn.Scenario._.Summary._.Comparisons." localSheetId="7">{#N/A,"Rolling Option",FALSE,"Scenario Variable Cells";"Legal Internal",#N/A,FALSE,"Cash Flow Proforma";#N/A,"Pad &amp; Roll",FALSE,"Scenario Variable Cells";"Legal Internal",#N/A,FALSE,"Cash Flow Proforma";#N/A,"SuperPads",FALSE,"Scenario Variable Cells";"Legal Internal",#N/A,FALSE,"Cash Flow Proforma";#N/A,"Finished",FALSE,"Scenario Variable Cells";"Legal Internal",#N/A,FALSE,"Cash Flow Proforma"}</definedName>
    <definedName name="wrn.Scenario._.Summary._.Comparisons.">{#N/A,"Rolling Option",FALSE,"Scenario Variable Cells";"Legal Internal",#N/A,FALSE,"Cash Flow Proforma";#N/A,"Pad &amp; Roll",FALSE,"Scenario Variable Cells";"Legal Internal",#N/A,FALSE,"Cash Flow Proforma";#N/A,"SuperPads",FALSE,"Scenario Variable Cells";"Legal Internal",#N/A,FALSE,"Cash Flow Proforma";#N/A,"Finished",FALSE,"Scenario Variable Cells";"Legal Internal",#N/A,FALSE,"Cash Flow Proforma"}</definedName>
    <definedName name="wrn.SCHAs." localSheetId="3">{"ACCOUNTING COPY",#N/A,FALSE,"SCHEDULE A";"FINANCE COPY",#N/A,FALSE,"SCHEDULE A";"P.L. COPY",#N/A,FALSE,"SCHEDULE A"}</definedName>
    <definedName name="wrn.SCHAs." localSheetId="11">{"ACCOUNTING COPY",#N/A,FALSE,"SCHEDULE A";"FINANCE COPY",#N/A,FALSE,"SCHEDULE A";"P.L. COPY",#N/A,FALSE,"SCHEDULE A"}</definedName>
    <definedName name="wrn.SCHAs." localSheetId="7">{"ACCOUNTING COPY",#N/A,FALSE,"SCHEDULE A";"FINANCE COPY",#N/A,FALSE,"SCHEDULE A";"P.L. COPY",#N/A,FALSE,"SCHEDULE A"}</definedName>
    <definedName name="wrn.SCHAs.">{"ACCOUNTING COPY",#N/A,FALSE,"SCHEDULE A";"FINANCE COPY",#N/A,FALSE,"SCHEDULE A";"P.L. COPY",#N/A,FALSE,"SCHEDULE A"}</definedName>
    <definedName name="wrn.schas2" localSheetId="3">{"ACCOUNTING COPY",#N/A,FALSE,"SCHEDULE A";"FINANCE COPY",#N/A,FALSE,"SCHEDULE A";"P.L. COPY",#N/A,FALSE,"SCHEDULE A"}</definedName>
    <definedName name="wrn.schas2" localSheetId="11">{"ACCOUNTING COPY",#N/A,FALSE,"SCHEDULE A";"FINANCE COPY",#N/A,FALSE,"SCHEDULE A";"P.L. COPY",#N/A,FALSE,"SCHEDULE A"}</definedName>
    <definedName name="wrn.schas2" localSheetId="7">{"ACCOUNTING COPY",#N/A,FALSE,"SCHEDULE A";"FINANCE COPY",#N/A,FALSE,"SCHEDULE A";"P.L. COPY",#N/A,FALSE,"SCHEDULE A"}</definedName>
    <definedName name="wrn.schas2">{"ACCOUNTING COPY",#N/A,FALSE,"SCHEDULE A";"FINANCE COPY",#N/A,FALSE,"SCHEDULE A";"P.L. COPY",#N/A,FALSE,"SCHEDULE A"}</definedName>
    <definedName name="wrn.SCHEDULE" localSheetId="3">{"SCHEDULE",#N/A,FALSE,"Fin_sched"}</definedName>
    <definedName name="wrn.SCHEDULE" localSheetId="11">{"SCHEDULE",#N/A,FALSE,"Fin_sched"}</definedName>
    <definedName name="wrn.SCHEDULE" localSheetId="7">{"SCHEDULE",#N/A,FALSE,"Fin_sched"}</definedName>
    <definedName name="wrn.SCHEDULE">{"SCHEDULE",#N/A,FALSE,"Fin_sched"}</definedName>
    <definedName name="wrn.SCHEDULE." localSheetId="3">{"SCHEDULE",#N/A,FALSE,"Fin_sched"}</definedName>
    <definedName name="wrn.SCHEDULE." localSheetId="11">{"SCHEDULE",#N/A,FALSE,"Fin_sched"}</definedName>
    <definedName name="wrn.SCHEDULE." localSheetId="7">{"SCHEDULE",#N/A,FALSE,"Fin_sched"}</definedName>
    <definedName name="wrn.SCHEDULE.">{"SCHEDULE",#N/A,FALSE,"Fin_sched"}</definedName>
    <definedName name="wrn.Schedule._.A." localSheetId="3">{"Schedule A",#N/A,FALSE,"Schedule A"}</definedName>
    <definedName name="wrn.Schedule._.A." localSheetId="11">{"Schedule A",#N/A,FALSE,"Schedule A"}</definedName>
    <definedName name="wrn.Schedule._.A." localSheetId="7">{"Schedule A",#N/A,FALSE,"Schedule A"}</definedName>
    <definedName name="wrn.Schedule._.A.">{"Schedule A",#N/A,FALSE,"Schedule A"}</definedName>
    <definedName name="wrn.Schedule._.B." localSheetId="3">{"Schedule B",#N/A,FALSE,"Schedule B"}</definedName>
    <definedName name="wrn.Schedule._.B." localSheetId="11">{"Schedule B",#N/A,FALSE,"Schedule B"}</definedName>
    <definedName name="wrn.Schedule._.B." localSheetId="7">{"Schedule B",#N/A,FALSE,"Schedule B"}</definedName>
    <definedName name="wrn.Schedule._.B.">{"Schedule B",#N/A,FALSE,"Schedule B"}</definedName>
    <definedName name="wrn.Schedule._.C." localSheetId="3">{"Schedule C",#N/A,FALSE,"Schedule C"}</definedName>
    <definedName name="wrn.Schedule._.C." localSheetId="11">{"Schedule C",#N/A,FALSE,"Schedule C"}</definedName>
    <definedName name="wrn.Schedule._.C." localSheetId="7">{"Schedule C",#N/A,FALSE,"Schedule C"}</definedName>
    <definedName name="wrn.Schedule._.C.">{"Schedule C",#N/A,FALSE,"Schedule C"}</definedName>
    <definedName name="wrn.Schedule._.D." localSheetId="3">{"Schedule D",#N/A,FALSE,"Schedule C-D"}</definedName>
    <definedName name="wrn.Schedule._.D." localSheetId="11">{"Schedule D",#N/A,FALSE,"Schedule C-D"}</definedName>
    <definedName name="wrn.Schedule._.D." localSheetId="7">{"Schedule D",#N/A,FALSE,"Schedule C-D"}</definedName>
    <definedName name="wrn.Schedule._.D.">{"Schedule D",#N/A,FALSE,"Schedule C-D"}</definedName>
    <definedName name="wrn.SCHEDULE._.H." localSheetId="3">{"ACCOUNT DETAIL",#N/A,FALSE,"SCHEDULE E";"ACCOUNT DETAIL",#N/A,FALSE,"SCHEDULE G";"ACCOUNT DETAIL",#N/A,FALSE,"SCHEDULE H";"ACCOUNT DETAIL",#N/A,FALSE,"SCHEDULE I"}</definedName>
    <definedName name="wrn.SCHEDULE._.H." localSheetId="11">{"ACCOUNT DETAIL",#N/A,FALSE,"SCHEDULE E";"ACCOUNT DETAIL",#N/A,FALSE,"SCHEDULE G";"ACCOUNT DETAIL",#N/A,FALSE,"SCHEDULE H";"ACCOUNT DETAIL",#N/A,FALSE,"SCHEDULE I"}</definedName>
    <definedName name="wrn.SCHEDULE._.H." localSheetId="7">{"ACCOUNT DETAIL",#N/A,FALSE,"SCHEDULE E";"ACCOUNT DETAIL",#N/A,FALSE,"SCHEDULE G";"ACCOUNT DETAIL",#N/A,FALSE,"SCHEDULE H";"ACCOUNT DETAIL",#N/A,FALSE,"SCHEDULE I"}</definedName>
    <definedName name="wrn.SCHEDULE._.H.">{"ACCOUNT DETAIL",#N/A,FALSE,"SCHEDULE E";"ACCOUNT DETAIL",#N/A,FALSE,"SCHEDULE G";"ACCOUNT DETAIL",#N/A,FALSE,"SCHEDULE H";"ACCOUNT DETAIL",#N/A,FALSE,"SCHEDULE I"}</definedName>
    <definedName name="wrn.scheduleA." localSheetId="3">{"scheduleA",#N/A,FALSE,"CTT_CLO"}</definedName>
    <definedName name="wrn.scheduleA." localSheetId="11">{"scheduleA",#N/A,FALSE,"CTT_CLO"}</definedName>
    <definedName name="wrn.scheduleA." localSheetId="7">{"scheduleA",#N/A,FALSE,"CTT_CLO"}</definedName>
    <definedName name="wrn.scheduleA.">{"scheduleA",#N/A,FALSE,"CTT_CLO"}</definedName>
    <definedName name="wrn.scheduleB." localSheetId="3">{"scheduleB",#N/A,FALSE,"CTT_CLO"}</definedName>
    <definedName name="wrn.scheduleB." localSheetId="11">{"scheduleB",#N/A,FALSE,"CTT_CLO"}</definedName>
    <definedName name="wrn.scheduleB." localSheetId="7">{"scheduleB",#N/A,FALSE,"CTT_CLO"}</definedName>
    <definedName name="wrn.scheduleB.">{"scheduleB",#N/A,FALSE,"CTT_CLO"}</definedName>
    <definedName name="wrn.scheduleEF." localSheetId="3">{"scheduleEF",#N/A,FALSE,"CTT_CLO"}</definedName>
    <definedName name="wrn.scheduleEF." localSheetId="11">{"scheduleEF",#N/A,FALSE,"CTT_CLO"}</definedName>
    <definedName name="wrn.scheduleEF." localSheetId="7">{"scheduleEF",#N/A,FALSE,"CTT_CLO"}</definedName>
    <definedName name="wrn.scheduleEF.">{"scheduleEF",#N/A,FALSE,"CTT_CLO"}</definedName>
    <definedName name="wrn.scheduleF." localSheetId="3">{"scheduleF",#N/A,FALSE,"CTT_CLO"}</definedName>
    <definedName name="wrn.scheduleF." localSheetId="11">{"scheduleF",#N/A,FALSE,"CTT_CLO"}</definedName>
    <definedName name="wrn.scheduleF." localSheetId="7">{"scheduleF",#N/A,FALSE,"CTT_CLO"}</definedName>
    <definedName name="wrn.scheduleF.">{"scheduleF",#N/A,FALSE,"CTT_CLO"}</definedName>
    <definedName name="wrn.Schedules." localSheetId="3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wrn.Schedules." localSheetId="11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wrn.Schedules." localSheetId="7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wrn.Schedules.">{#N/A,#N/A,FALSE,"Lse-ex";#N/A,#N/A,FALSE,"Rollover";#N/A,#N/A,FALSE,"Hist Sales";#N/A,#N/A,FALSE,"97 Occup Cst";#N/A,#N/A,FALSE,"Breakpoint";#N/A,#N/A,FALSE,"Rentroll";#N/A,#N/A,FALSE,"Hst I&amp;E";#N/A,#N/A,FALSE,"Owners";#N/A,#N/A,FALSE,"PROPS96";#N/A,#N/A,FALSE,"Props on mkt";#N/A,#N/A,FALSE,"Portfolios on mkt"}</definedName>
    <definedName name="wrn.SCHEDULES._.ABC." localSheetId="3">{#N/A,#N/A,FALSE,"SCHEDULE A";"MINIMUM RENT",#N/A,FALSE,"SCHEDULES B &amp; C";"PERCENTAGE RENT",#N/A,FALSE,"SCHEDULES B &amp; C"}</definedName>
    <definedName name="wrn.SCHEDULES._.ABC." localSheetId="11">{#N/A,#N/A,FALSE,"SCHEDULE A";"MINIMUM RENT",#N/A,FALSE,"SCHEDULES B &amp; C";"PERCENTAGE RENT",#N/A,FALSE,"SCHEDULES B &amp; C"}</definedName>
    <definedName name="wrn.SCHEDULES._.ABC." localSheetId="7">{#N/A,#N/A,FALSE,"SCHEDULE A";"MINIMUM RENT",#N/A,FALSE,"SCHEDULES B &amp; C";"PERCENTAGE RENT",#N/A,FALSE,"SCHEDULES B &amp; C"}</definedName>
    <definedName name="wrn.SCHEDULES._.ABC.">{#N/A,#N/A,FALSE,"SCHEDULE A";"MINIMUM RENT",#N/A,FALSE,"SCHEDULES B &amp; C";"PERCENTAGE RENT",#N/A,FALSE,"SCHEDULES B &amp; C"}</definedName>
    <definedName name="wrn.seafirst." localSheetId="3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localSheetId="1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localSheetId="7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ondary._.Competition." localSheetId="3">{#N/A,#N/A,FALSE,"Secondary"}</definedName>
    <definedName name="wrn.Secondary._.Competition." localSheetId="11">{#N/A,#N/A,FALSE,"Secondary"}</definedName>
    <definedName name="wrn.Secondary._.Competition." localSheetId="7">{#N/A,#N/A,FALSE,"Secondary"}</definedName>
    <definedName name="wrn.Secondary._.Competition.">{#N/A,#N/A,FALSE,"Secondary"}</definedName>
    <definedName name="wrn.Short." localSheetId="3">{#N/A,#N/A,FALSE,"ExecutiveSummary";#N/A,#N/A,FALSE,"CostDetail";#N/A,#N/A,FALSE,"IncomeDetail"}</definedName>
    <definedName name="wrn.Short." localSheetId="11">{#N/A,#N/A,FALSE,"ExecutiveSummary";#N/A,#N/A,FALSE,"CostDetail";#N/A,#N/A,FALSE,"IncomeDetail"}</definedName>
    <definedName name="wrn.Short." localSheetId="7">{#N/A,#N/A,FALSE,"ExecutiveSummary";#N/A,#N/A,FALSE,"CostDetail";#N/A,#N/A,FALSE,"IncomeDetail"}</definedName>
    <definedName name="wrn.Short.">{#N/A,#N/A,FALSE,"ExecutiveSummary";#N/A,#N/A,FALSE,"CostDetail";#N/A,#N/A,FALSE,"IncomeDetail"}</definedName>
    <definedName name="wrn.Short._.Print." localSheetId="3">{#N/A,#N/A,FALSE,"Cover";#N/A,#N/A,FALSE,"Stack";#N/A,#N/A,FALSE,"Cost S";#N/A,#N/A,FALSE," CF";#N/A,#N/A,FALSE,"Investor"}</definedName>
    <definedName name="wrn.Short._.Print." localSheetId="11">{#N/A,#N/A,FALSE,"Cover";#N/A,#N/A,FALSE,"Stack";#N/A,#N/A,FALSE,"Cost S";#N/A,#N/A,FALSE," CF";#N/A,#N/A,FALSE,"Investor"}</definedName>
    <definedName name="wrn.Short._.Print." localSheetId="7">{#N/A,#N/A,FALSE,"Cover";#N/A,#N/A,FALSE,"Stack";#N/A,#N/A,FALSE,"Cost S";#N/A,#N/A,FALSE," CF";#N/A,#N/A,FALSE,"Investor"}</definedName>
    <definedName name="wrn.Short._.Print.">{#N/A,#N/A,FALSE,"Cover";#N/A,#N/A,FALSE,"Stack";#N/A,#N/A,FALSE,"Cost S";#N/A,#N/A,FALSE," CF";#N/A,#N/A,FALSE,"Investor"}</definedName>
    <definedName name="wrn.Side._.by._.Side." localSheetId="3">{"Side 99",#N/A,FALSE,"S&amp;U Side by Side"}</definedName>
    <definedName name="wrn.Side._.by._.Side." localSheetId="11">{"Side 99",#N/A,FALSE,"S&amp;U Side by Side"}</definedName>
    <definedName name="wrn.Side._.by._.Side." localSheetId="7">{"Side 99",#N/A,FALSE,"S&amp;U Side by Side"}</definedName>
    <definedName name="wrn.Side._.by._.Side.">{"Side 99",#N/A,FALSE,"S&amp;U Side by Side"}</definedName>
    <definedName name="wrn.Site._.Development._.Package." localSheetId="3">{#N/A,#N/A,TRUE,"Site Dev P1";#N/A,#N/A,TRUE,"SD P2";#N/A,#N/A,TRUE,"SD P3"}</definedName>
    <definedName name="wrn.Site._.Development._.Package." localSheetId="11">{#N/A,#N/A,TRUE,"Site Dev P1";#N/A,#N/A,TRUE,"SD P2";#N/A,#N/A,TRUE,"SD P3"}</definedName>
    <definedName name="wrn.Site._.Development._.Package." localSheetId="7">{#N/A,#N/A,TRUE,"Site Dev P1";#N/A,#N/A,TRUE,"SD P2";#N/A,#N/A,TRUE,"SD P3"}</definedName>
    <definedName name="wrn.Site._.Development._.Package.">{#N/A,#N/A,TRUE,"Site Dev P1";#N/A,#N/A,TRUE,"SD P2";#N/A,#N/A,TRUE,"SD P3"}</definedName>
    <definedName name="wrn.SKSCS1." localSheetId="3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1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7">{#N/A,#N/A,FALSE,"Antony Financials";#N/A,#N/A,FALSE,"Cowboy Financials";#N/A,#N/A,FALSE,"Combined";#N/A,#N/A,FALSE,"Valuematrix";#N/A,#N/A,FALSE,"DCFAntony";#N/A,#N/A,FALSE,"DCFCowboy";#N/A,#N/A,FALSE,"DCFCombined"}</definedName>
    <definedName name="wrn.SKSCS1.">{#N/A,#N/A,FALSE,"Antony Financials";#N/A,#N/A,FALSE,"Cowboy Financials";#N/A,#N/A,FALSE,"Combined";#N/A,#N/A,FALSE,"Valuematrix";#N/A,#N/A,FALSE,"DCFAntony";#N/A,#N/A,FALSE,"DCFCowboy";#N/A,#N/A,FALSE,"DCFCombined"}</definedName>
    <definedName name="wrn.SouthTrust." localSheetId="7">{"SouthTrust-Investor",#N/A,FALSE,"SouthTrust";"SouthTrust-Property",#N/A,FALSE,"SouthTrust"}</definedName>
    <definedName name="wrn.SouthTrust.">{"SouthTrust-Investor",#N/A,FALSE,"SouthTrust";"SouthTrust-Property",#N/A,FALSE,"SouthTrust"}</definedName>
    <definedName name="wrn.Special._.Project." localSheetId="3">{#N/A,#N/A,TRUE,"Cedar Branch Apartments";#N/A,#N/A,TRUE,"Creekbend Apartments";#N/A,#N/A,TRUE,"Heatherwood Apartments";#N/A,#N/A,TRUE,"Rockport Apartments";#N/A,#N/A,TRUE,"Sale on 30-Sep-96";#N/A,#N/A,TRUE,"Sale on 30-Sep-97";#N/A,#N/A,TRUE,"Sale on 30-Sep-98"}</definedName>
    <definedName name="wrn.Special._.Project." localSheetId="11">{#N/A,#N/A,TRUE,"Cedar Branch Apartments";#N/A,#N/A,TRUE,"Creekbend Apartments";#N/A,#N/A,TRUE,"Heatherwood Apartments";#N/A,#N/A,TRUE,"Rockport Apartments";#N/A,#N/A,TRUE,"Sale on 30-Sep-96";#N/A,#N/A,TRUE,"Sale on 30-Sep-97";#N/A,#N/A,TRUE,"Sale on 30-Sep-98"}</definedName>
    <definedName name="wrn.Special._.Project." localSheetId="7">{#N/A,#N/A,TRUE,"Cedar Branch Apartments";#N/A,#N/A,TRUE,"Creekbend Apartments";#N/A,#N/A,TRUE,"Heatherwood Apartments";#N/A,#N/A,TRUE,"Rockport Apartments";#N/A,#N/A,TRUE,"Sale on 30-Sep-96";#N/A,#N/A,TRUE,"Sale on 30-Sep-97";#N/A,#N/A,TRUE,"Sale on 30-Sep-98"}</definedName>
    <definedName name="wrn.Special._.Project.">{#N/A,#N/A,TRUE,"Cedar Branch Apartments";#N/A,#N/A,TRUE,"Creekbend Apartments";#N/A,#N/A,TRUE,"Heatherwood Apartments";#N/A,#N/A,TRUE,"Rockport Apartments";#N/A,#N/A,TRUE,"Sale on 30-Sep-96";#N/A,#N/A,TRUE,"Sale on 30-Sep-97";#N/A,#N/A,TRUE,"Sale on 30-Sep-98"}</definedName>
    <definedName name="wrn.SPG._.Estimate." localSheetId="3">{#N/A,#N/A,FALSE,"Detail";#N/A,#N/A,FALSE,"Totals"}</definedName>
    <definedName name="wrn.SPG._.Estimate." localSheetId="11">{#N/A,#N/A,FALSE,"Detail";#N/A,#N/A,FALSE,"Totals"}</definedName>
    <definedName name="wrn.SPG._.Estimate." localSheetId="7">{#N/A,#N/A,FALSE,"Detail";#N/A,#N/A,FALSE,"Totals"}</definedName>
    <definedName name="wrn.SPG._.Estimate.">{#N/A,#N/A,FALSE,"Detail";#N/A,#N/A,FALSE,"Totals"}</definedName>
    <definedName name="wrn.Spread._.Sheet." localSheetId="3">{#N/A,#N/A,FALSE,"spread"}</definedName>
    <definedName name="wrn.Spread._.Sheet." localSheetId="11">{#N/A,#N/A,FALSE,"spread"}</definedName>
    <definedName name="wrn.Spread._.Sheet." localSheetId="7">{#N/A,#N/A,FALSE,"spread"}</definedName>
    <definedName name="wrn.Spread._.Sheet.">{#N/A,#N/A,FALSE,"spread"}</definedName>
    <definedName name="wrn.Spreadsheet." localSheetId="3">{"Spreadsheet",#N/A,FALSE,"Spreadsheet"}</definedName>
    <definedName name="wrn.Spreadsheet." localSheetId="11">{"Spreadsheet",#N/A,FALSE,"Spreadsheet"}</definedName>
    <definedName name="wrn.Spreadsheet." localSheetId="7">{"Spreadsheet",#N/A,FALSE,"Spreadsheet"}</definedName>
    <definedName name="wrn.Spreadsheet.">{"Spreadsheet",#N/A,FALSE,"Spreadsheet"}</definedName>
    <definedName name="wrn.Stadium._.PCD." localSheetId="3">{#N/A,#N/A,TRUE,"Ericsson Stadium PCD ";#N/A,#N/A,TRUE,"Ericsson Stadium IOR"}</definedName>
    <definedName name="wrn.Stadium._.PCD." localSheetId="11">{#N/A,#N/A,TRUE,"Ericsson Stadium PCD ";#N/A,#N/A,TRUE,"Ericsson Stadium IOR"}</definedName>
    <definedName name="wrn.Stadium._.PCD." localSheetId="7">{#N/A,#N/A,TRUE,"Ericsson Stadium PCD ";#N/A,#N/A,TRUE,"Ericsson Stadium IOR"}</definedName>
    <definedName name="wrn.Stadium._.PCD.">{#N/A,#N/A,TRUE,"Ericsson Stadium PCD ";#N/A,#N/A,TRUE,"Ericsson Stadium IOR"}</definedName>
    <definedName name="wrn.STAND_ALONE_BOTH." localSheetId="3">{"FCB_ALL",#N/A,FALSE,"FCB";"GREY_ALL",#N/A,FALSE,"GREY"}</definedName>
    <definedName name="wrn.STAND_ALONE_BOTH." localSheetId="11">{"FCB_ALL",#N/A,FALSE,"FCB";"GREY_ALL",#N/A,FALSE,"GREY"}</definedName>
    <definedName name="wrn.STAND_ALONE_BOTH." localSheetId="7">{"FCB_ALL",#N/A,FALSE,"FCB";"GREY_ALL",#N/A,FALSE,"GREY"}</definedName>
    <definedName name="wrn.STAND_ALONE_BOTH.">{"FCB_ALL",#N/A,FALSE,"FCB";"GREY_ALL",#N/A,FALSE,"GREY"}</definedName>
    <definedName name="wrn.STANDARD." localSheetId="3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" localSheetId="1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" localSheetId="7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_.Report." localSheetId="3">{#N/A,#N/A,FALSE,"Summary";#N/A,#N/A,FALSE,"Construction";#N/A,#N/A,FALSE,"Cash Flow"}</definedName>
    <definedName name="wrn.Standard._.Report." localSheetId="11">{#N/A,#N/A,FALSE,"Summary";#N/A,#N/A,FALSE,"Construction";#N/A,#N/A,FALSE,"Cash Flow"}</definedName>
    <definedName name="wrn.Standard._.Report." localSheetId="7">{#N/A,#N/A,FALSE,"Summary";#N/A,#N/A,FALSE,"Construction";#N/A,#N/A,FALSE,"Cash Flow"}</definedName>
    <definedName name="wrn.Standard._.Report.">{#N/A,#N/A,FALSE,"Summary";#N/A,#N/A,FALSE,"Construction";#N/A,#N/A,FALSE,"Cash Flow"}</definedName>
    <definedName name="wrn.Standard._.Reports." localSheetId="3">{"Const_Monthly",#N/A,FALSE,"Construction";"Construction_Summary",#N/A,FALSE,"Construction";"Cash_Flow",#N/A,FALSE,"Cash Flow";"Summary",#N/A,FALSE,"Summary";"Finsumm",#N/A,FALSE,"Summary Analysis";"Loanrecap",#N/A,FALSE,"Construction"}</definedName>
    <definedName name="wrn.Standard._.Reports." localSheetId="11">{"Const_Monthly",#N/A,FALSE,"Construction";"Construction_Summary",#N/A,FALSE,"Construction";"Cash_Flow",#N/A,FALSE,"Cash Flow";"Summary",#N/A,FALSE,"Summary";"Finsumm",#N/A,FALSE,"Summary Analysis";"Loanrecap",#N/A,FALSE,"Construction"}</definedName>
    <definedName name="wrn.Standard._.Reports." localSheetId="7">{"Const_Monthly",#N/A,FALSE,"Construction";"Construction_Summary",#N/A,FALSE,"Construction";"Cash_Flow",#N/A,FALSE,"Cash Flow";"Summary",#N/A,FALSE,"Summary";"Finsumm",#N/A,FALSE,"Summary Analysis";"Loanrecap",#N/A,FALSE,"Construction"}</definedName>
    <definedName name="wrn.Standard._.Reports.">{"Const_Monthly",#N/A,FALSE,"Construction";"Construction_Summary",#N/A,FALSE,"Construction";"Cash_Flow",#N/A,FALSE,"Cash Flow";"Summary",#N/A,FALSE,"Summary";"Finsumm",#N/A,FALSE,"Summary Analysis";"Loanrecap",#N/A,FALSE,"Construction"}</definedName>
    <definedName name="wrn.Strengths._.Weaknesses." localSheetId="7">{#N/A,#N/A,FALSE,"Strengths &amp; Weaknesses"}</definedName>
    <definedName name="wrn.Strengths._.Weaknesses.">{#N/A,#N/A,FALSE,"Strengths &amp; Weaknesses"}</definedName>
    <definedName name="wrn.Sugar." localSheetId="7">{"Sugar-Investor",#N/A,FALSE,"Sugar";"Sugar-Property",#N/A,FALSE,"Sugar"}</definedName>
    <definedName name="wrn.Sugar.">{"Sugar-Investor",#N/A,FALSE,"Sugar";"Sugar-Property",#N/A,FALSE,"Sugar"}</definedName>
    <definedName name="wrn.SUM._.ONLY." localSheetId="3">{"SUMMARY",#N/A,FALSE,"BIDSUM"}</definedName>
    <definedName name="wrn.SUM._.ONLY." localSheetId="11">{"SUMMARY",#N/A,FALSE,"BIDSUM"}</definedName>
    <definedName name="wrn.SUM._.ONLY." localSheetId="7">{"SUMMARY",#N/A,FALSE,"BIDSUM"}</definedName>
    <definedName name="wrn.SUM._.ONLY.">{"SUMMARY",#N/A,FALSE,"BIDSUM"}</definedName>
    <definedName name="wrn.SUM._.WITH._.GC." localSheetId="3">{"SUMMARY",#N/A,FALSE,"BIDSUM";"SUMALTS",#N/A,FALSE,"BIDSUM";#N/A,#N/A,FALSE,"GCOND"}</definedName>
    <definedName name="wrn.SUM._.WITH._.GC." localSheetId="11">{"SUMMARY",#N/A,FALSE,"BIDSUM";"SUMALTS",#N/A,FALSE,"BIDSUM";#N/A,#N/A,FALSE,"GCOND"}</definedName>
    <definedName name="wrn.SUM._.WITH._.GC." localSheetId="7">{"SUMMARY",#N/A,FALSE,"BIDSUM";"SUMALTS",#N/A,FALSE,"BIDSUM";#N/A,#N/A,FALSE,"GCOND"}</definedName>
    <definedName name="wrn.SUM._.WITH._.GC.">{"SUMMARY",#N/A,FALSE,"BIDSUM";"SUMALTS",#N/A,FALSE,"BIDSUM";#N/A,#N/A,FALSE,"GCOND"}</definedName>
    <definedName name="wrn.Summaries." localSheetId="3">{#N/A,#N/A,FALSE,"Summaries &amp; NOI Compare";#N/A,#N/A,FALSE,"Consolidate Portfolio";#N/A,#N/A,FALSE,"Consolidate TERA";#N/A,#N/A,FALSE,"Consolidate II";#N/A,#N/A,FALSE,"Consolidate IV";#N/A,#N/A,FALSE,"Consolidate II &amp; IV";#N/A,#N/A,FALSE,"Consolidate V";#N/A,#N/A,FALSE,"2001 PortSum";#N/A,#N/A,FALSE,"2001 Summary";#N/A,#N/A,FALSE,"2002 PortSum";#N/A,#N/A,FALSE,"2002 Summary";#N/A,#N/A,FALSE,"2003 PortSum";#N/A,#N/A,FALSE,"2003 Summary";#N/A,#N/A,FALSE,"2004 Budg PortSum";#N/A,#N/A,FALSE,"2004 Budg Summ";#N/A,#N/A,FALSE,"Econ Occupancy"}</definedName>
    <definedName name="wrn.Summaries." localSheetId="11">{#N/A,#N/A,FALSE,"Summaries &amp; NOI Compare";#N/A,#N/A,FALSE,"Consolidate Portfolio";#N/A,#N/A,FALSE,"Consolidate TERA";#N/A,#N/A,FALSE,"Consolidate II";#N/A,#N/A,FALSE,"Consolidate IV";#N/A,#N/A,FALSE,"Consolidate II &amp; IV";#N/A,#N/A,FALSE,"Consolidate V";#N/A,#N/A,FALSE,"2001 PortSum";#N/A,#N/A,FALSE,"2001 Summary";#N/A,#N/A,FALSE,"2002 PortSum";#N/A,#N/A,FALSE,"2002 Summary";#N/A,#N/A,FALSE,"2003 PortSum";#N/A,#N/A,FALSE,"2003 Summary";#N/A,#N/A,FALSE,"2004 Budg PortSum";#N/A,#N/A,FALSE,"2004 Budg Summ";#N/A,#N/A,FALSE,"Econ Occupancy"}</definedName>
    <definedName name="wrn.Summaries." localSheetId="7">{#N/A,#N/A,FALSE,"Summaries &amp; NOI Compare";#N/A,#N/A,FALSE,"Consolidate Portfolio";#N/A,#N/A,FALSE,"Consolidate TERA";#N/A,#N/A,FALSE,"Consolidate II";#N/A,#N/A,FALSE,"Consolidate IV";#N/A,#N/A,FALSE,"Consolidate II &amp; IV";#N/A,#N/A,FALSE,"Consolidate V";#N/A,#N/A,FALSE,"2001 PortSum";#N/A,#N/A,FALSE,"2001 Summary";#N/A,#N/A,FALSE,"2002 PortSum";#N/A,#N/A,FALSE,"2002 Summary";#N/A,#N/A,FALSE,"2003 PortSum";#N/A,#N/A,FALSE,"2003 Summary";#N/A,#N/A,FALSE,"2004 Budg PortSum";#N/A,#N/A,FALSE,"2004 Budg Summ";#N/A,#N/A,FALSE,"Econ Occupancy"}</definedName>
    <definedName name="wrn.Summaries.">{#N/A,#N/A,FALSE,"Summaries &amp; NOI Compare";#N/A,#N/A,FALSE,"Consolidate Portfolio";#N/A,#N/A,FALSE,"Consolidate TERA";#N/A,#N/A,FALSE,"Consolidate II";#N/A,#N/A,FALSE,"Consolidate IV";#N/A,#N/A,FALSE,"Consolidate II &amp; IV";#N/A,#N/A,FALSE,"Consolidate V";#N/A,#N/A,FALSE,"2001 PortSum";#N/A,#N/A,FALSE,"2001 Summary";#N/A,#N/A,FALSE,"2002 PortSum";#N/A,#N/A,FALSE,"2002 Summary";#N/A,#N/A,FALSE,"2003 PortSum";#N/A,#N/A,FALSE,"2003 Summary";#N/A,#N/A,FALSE,"2004 Budg PortSum";#N/A,#N/A,FALSE,"2004 Budg Summ";#N/A,#N/A,FALSE,"Econ Occupancy"}</definedName>
    <definedName name="wrn.Summary." localSheetId="3">{#N/A,#N/A,FALSE,"Summary"}</definedName>
    <definedName name="wrn.SUMMARY." localSheetId="11">{"SUMMARY",#N/A,FALSE,"Fin_sched"}</definedName>
    <definedName name="wrn.Summary." localSheetId="7">{#N/A,#N/A,FALSE,"Summary"}</definedName>
    <definedName name="wrn.SUMMARY.">{"SUMMARY",#N/A,FALSE,"Fin_sched"}</definedName>
    <definedName name="wrn.Summary._.and._.Budget." localSheetId="3">{#N/A,#N/A,TRUE,"Summary";#N/A,#N/A,TRUE,"Budget"}</definedName>
    <definedName name="wrn.Summary._.and._.Budget." localSheetId="7">{#N/A,#N/A,TRUE,"Summary";#N/A,#N/A,TRUE,"Budget"}</definedName>
    <definedName name="wrn.Summary._.and._.Budget.">{#N/A,#N/A,TRUE,"Summary";#N/A,#N/A,TRUE,"Budget"}</definedName>
    <definedName name="wrn.Summary._.Budget._.Assumptions." localSheetId="3">{#N/A,#N/A,TRUE,"Summary";#N/A,#N/A,TRUE,"Budget";#N/A,#N/A,TRUE,"Assumptions"}</definedName>
    <definedName name="wrn.Summary._.Budget._.Assumptions." localSheetId="7">{#N/A,#N/A,TRUE,"Summary";#N/A,#N/A,TRUE,"Budget";#N/A,#N/A,TRUE,"Assumptions"}</definedName>
    <definedName name="wrn.Summary._.Budget._.Assumptions.">{#N/A,#N/A,TRUE,"Summary";#N/A,#N/A,TRUE,"Budget";#N/A,#N/A,TRUE,"Assumptions"}</definedName>
    <definedName name="wrn.Summary._.Budget._.Stack._.Assumptions." localSheetId="3">{#N/A,#N/A,TRUE,"Summary";#N/A,#N/A,TRUE,"Budget";#N/A,#N/A,TRUE,"Stack";#N/A,#N/A,TRUE,"Assumptions"}</definedName>
    <definedName name="wrn.Summary._.Budget._.Stack._.Assumptions." localSheetId="7">{#N/A,#N/A,TRUE,"Summary";#N/A,#N/A,TRUE,"Budget";#N/A,#N/A,TRUE,"Stack";#N/A,#N/A,TRUE,"Assumptions"}</definedName>
    <definedName name="wrn.Summary._.Budget._.Stack._.Assumptions.">{#N/A,#N/A,TRUE,"Summary";#N/A,#N/A,TRUE,"Budget";#N/A,#N/A,TRUE,"Stack";#N/A,#N/A,TRUE,"Assumptions"}</definedName>
    <definedName name="wrn.Summary._.Overview." localSheetId="3">{#N/A,#N/A,FALSE,"OVERVIEW"}</definedName>
    <definedName name="wrn.Summary._.Overview." localSheetId="11">{#N/A,#N/A,FALSE,"OVERVIEW"}</definedName>
    <definedName name="wrn.Summary._.Overview." localSheetId="7">{#N/A,#N/A,FALSE,"OVERVIEW"}</definedName>
    <definedName name="wrn.Summary._.Overview.">{#N/A,#N/A,FALSE,"OVERVIEW"}</definedName>
    <definedName name="wrn.Summary._.Schedule." localSheetId="3">{#N/A,#N/A,FALSE,"Smry1";#N/A,#N/A,FALSE,"Smry2";#N/A,#N/A,FALSE,"Finance Cash Flow"}</definedName>
    <definedName name="wrn.Summary._.Schedule." localSheetId="11">{#N/A,#N/A,FALSE,"Smry1";#N/A,#N/A,FALSE,"Smry2";#N/A,#N/A,FALSE,"Finance Cash Flow"}</definedName>
    <definedName name="wrn.Summary._.Schedule." localSheetId="7">{#N/A,#N/A,FALSE,"Smry1";#N/A,#N/A,FALSE,"Smry2";#N/A,#N/A,FALSE,"Finance Cash Flow"}</definedName>
    <definedName name="wrn.Summary._.Schedule.">{#N/A,#N/A,FALSE,"Smry1";#N/A,#N/A,FALSE,"Smry2";#N/A,#N/A,FALSE,"Finance Cash Flow"}</definedName>
    <definedName name="wrn.SummaryPgs." localSheetId="3">{#N/A,#N/A,FALSE,"CreditStat";#N/A,#N/A,FALSE,"SPbrkup";#N/A,#N/A,FALSE,"MerSPsyn";#N/A,#N/A,FALSE,"MerSPwKCsyn";#N/A,#N/A,FALSE,"MerSPwKCsyn (2)";#N/A,#N/A,FALSE,"CreditStat (2)"}</definedName>
    <definedName name="wrn.SummaryPgs." localSheetId="11">{#N/A,#N/A,FALSE,"CreditStat";#N/A,#N/A,FALSE,"SPbrkup";#N/A,#N/A,FALSE,"MerSPsyn";#N/A,#N/A,FALSE,"MerSPwKCsyn";#N/A,#N/A,FALSE,"MerSPwKCsyn (2)";#N/A,#N/A,FALSE,"CreditStat (2)"}</definedName>
    <definedName name="wrn.SummaryPgs." localSheetId="7">{#N/A,#N/A,FALSE,"CreditStat";#N/A,#N/A,FALSE,"SPbrkup";#N/A,#N/A,FALSE,"MerSPsyn";#N/A,#N/A,FALSE,"MerSPwKCsyn";#N/A,#N/A,FALSE,"MerSPwKCsyn (2)";#N/A,#N/A,FALSE,"CreditStat (2)"}</definedName>
    <definedName name="wrn.SummaryPgs.">{#N/A,#N/A,FALSE,"CreditStat";#N/A,#N/A,FALSE,"SPbrkup";#N/A,#N/A,FALSE,"MerSPsyn";#N/A,#N/A,FALSE,"MerSPwKCsyn";#N/A,#N/A,FALSE,"MerSPwKCsyn (2)";#N/A,#N/A,FALSE,"CreditStat (2)"}</definedName>
    <definedName name="wrn.SunModel." localSheetId="3">{#N/A,#N/A,FALSE,"summary";#N/A,#N/A,FALSE,"SIH";#N/A,#N/A,FALSE,"SIH Value";#N/A,#N/A,FALSE,"tax est.";#N/A,#N/A,FALSE,"Mohegan";#N/A,#N/A,FALSE,"Resorts";#N/A,#N/A,FALSE,"Win Per Day";#N/A,#N/A,FALSE,"CapStr"}</definedName>
    <definedName name="wrn.SunModel." localSheetId="11">{#N/A,#N/A,FALSE,"summary";#N/A,#N/A,FALSE,"SIH";#N/A,#N/A,FALSE,"SIH Value";#N/A,#N/A,FALSE,"tax est.";#N/A,#N/A,FALSE,"Mohegan";#N/A,#N/A,FALSE,"Resorts";#N/A,#N/A,FALSE,"Win Per Day";#N/A,#N/A,FALSE,"CapStr"}</definedName>
    <definedName name="wrn.SunModel." localSheetId="7">{#N/A,#N/A,FALSE,"summary";#N/A,#N/A,FALSE,"SIH";#N/A,#N/A,FALSE,"SIH Value";#N/A,#N/A,FALSE,"tax est.";#N/A,#N/A,FALSE,"Mohegan";#N/A,#N/A,FALSE,"Resorts";#N/A,#N/A,FALSE,"Win Per Day";#N/A,#N/A,FALSE,"CapStr"}</definedName>
    <definedName name="wrn.SunModel.">{#N/A,#N/A,FALSE,"summary";#N/A,#N/A,FALSE,"SIH";#N/A,#N/A,FALSE,"SIH Value";#N/A,#N/A,FALSE,"tax est.";#N/A,#N/A,FALSE,"Mohegan";#N/A,#N/A,FALSE,"Resorts";#N/A,#N/A,FALSE,"Win Per Day";#N/A,#N/A,FALSE,"CapStr"}</definedName>
    <definedName name="wrn.Supplementary._.Info." localSheetId="3">{"Audit and Pension Costs",#N/A,FALSE,"Supp";"Interest Paid and Loans",#N/A,FALSE,"Supp";"Details of Assoc. Coys.",#N/A,FALSE,"Supp"}</definedName>
    <definedName name="wrn.Supplementary._.Info." localSheetId="11">{"Audit and Pension Costs",#N/A,FALSE,"Supp";"Interest Paid and Loans",#N/A,FALSE,"Supp";"Details of Assoc. Coys.",#N/A,FALSE,"Supp"}</definedName>
    <definedName name="wrn.Supplementary._.Info." localSheetId="7">{"Audit and Pension Costs",#N/A,FALSE,"Supp";"Interest Paid and Loans",#N/A,FALSE,"Supp";"Details of Assoc. Coys.",#N/A,FALSE,"Supp"}</definedName>
    <definedName name="wrn.Supplementary._.Info.">{"Audit and Pension Costs",#N/A,FALSE,"Supp";"Interest Paid and Loans",#N/A,FALSE,"Supp";"Details of Assoc. Coys.",#N/A,FALSE,"Supp"}</definedName>
    <definedName name="wrn.Supply._.Additions." localSheetId="3">{#N/A,#N/A,FALSE,"Supply Addn"}</definedName>
    <definedName name="wrn.Supply._.Additions." localSheetId="11">{#N/A,#N/A,FALSE,"Supply Addn"}</definedName>
    <definedName name="wrn.Supply._.Additions." localSheetId="7">{#N/A,#N/A,FALSE,"Supply Addn"}</definedName>
    <definedName name="wrn.Supply._.Additions.">{#N/A,#N/A,FALSE,"Supply Addn"}</definedName>
    <definedName name="wrn.Support._.Data." localSheetId="3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wrn.Support._.Data." localSheetId="1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wrn.Support._.Data." localSheetId="7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wrn.Support._.Data.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wrn.Syndication." localSheetId="3">{#N/A,#N/A,FALSE,"Assumptions";"Section 1",#N/A,FALSE,"SYNDICATION MODEL";"Section 2",#N/A,FALSE,"SYNDICATION MODEL";#N/A,#N/A,FALSE,"Input Sheet";#N/A,#N/A,FALSE,"SYNDICATION ROE"}</definedName>
    <definedName name="wrn.Syndication." localSheetId="11">{#N/A,#N/A,FALSE,"Assumptions";"Section 1",#N/A,FALSE,"SYNDICATION MODEL";"Section 2",#N/A,FALSE,"SYNDICATION MODEL";#N/A,#N/A,FALSE,"Input Sheet";#N/A,#N/A,FALSE,"SYNDICATION ROE"}</definedName>
    <definedName name="wrn.Syndication." localSheetId="7">{#N/A,#N/A,FALSE,"Assumptions";"Section 1",#N/A,FALSE,"SYNDICATION MODEL";"Section 2",#N/A,FALSE,"SYNDICATION MODEL";#N/A,#N/A,FALSE,"Input Sheet";#N/A,#N/A,FALSE,"SYNDICATION ROE"}</definedName>
    <definedName name="wrn.Syndication.">{#N/A,#N/A,FALSE,"Assumptions";"Section 1",#N/A,FALSE,"SYNDICATION MODEL";"Section 2",#N/A,FALSE,"SYNDICATION MODEL";#N/A,#N/A,FALSE,"Input Sheet";#N/A,#N/A,FALSE,"SYNDICATION ROE"}</definedName>
    <definedName name="wrn.TANASBOURNE._.ONLY." localSheetId="3">{#N/A,#N/A,FALSE,"Expense Comparison"}</definedName>
    <definedName name="wrn.TANASBOURNE._.ONLY." localSheetId="11">{#N/A,#N/A,FALSE,"Expense Comparison"}</definedName>
    <definedName name="wrn.TANASBOURNE._.ONLY." localSheetId="7">{#N/A,#N/A,FALSE,"Expense Comparison"}</definedName>
    <definedName name="wrn.TANASBOURNE._.ONLY.">{#N/A,#N/A,FALSE,"Expense Comparison"}</definedName>
    <definedName name="wrn.Target._.Comparison." localSheetId="3">{"Target Comparison",#N/A,FALSE,"Summary"}</definedName>
    <definedName name="wrn.Target._.Comparison." localSheetId="11">{"Target Comparison",#N/A,FALSE,"Summary"}</definedName>
    <definedName name="wrn.Target._.Comparison." localSheetId="7">{"Target Comparison",#N/A,FALSE,"Summary"}</definedName>
    <definedName name="wrn.Target._.Comparison.">{"Target Comparison",#N/A,FALSE,"Summary"}</definedName>
    <definedName name="wrn.taxes." localSheetId="3">{"taxes",#N/A,FALSE,"CTT_CLO"}</definedName>
    <definedName name="wrn.taxes." localSheetId="11">{"taxes",#N/A,FALSE,"CTT_CLO"}</definedName>
    <definedName name="wrn.taxes." localSheetId="7">{"taxes",#N/A,FALSE,"CTT_CLO"}</definedName>
    <definedName name="wrn.taxes.">{"taxes",#N/A,FALSE,"CTT_CLO"}</definedName>
    <definedName name="wrn.Taxes._.Title._.Insurance." localSheetId="7">{#N/A,#N/A,FALSE,"Taxes, Insurance, Title"}</definedName>
    <definedName name="wrn.Taxes._.Title._.Insurance.">{#N/A,#N/A,FALSE,"Taxes, Insurance, Title"}</definedName>
    <definedName name="wrn.Template." localSheetId="3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localSheetId="1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localSheetId="7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localSheetId="3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localSheetId="1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localSheetId="7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localSheetId="3">{#N/A,#N/A,FALSE,"TENANTS"}</definedName>
    <definedName name="wrn.Tenants." localSheetId="11">{#N/A,#N/A,FALSE,"TENANTS"}</definedName>
    <definedName name="wrn.Tenants." localSheetId="7">{#N/A,#N/A,FALSE,"TENANTS"}</definedName>
    <definedName name="wrn.Tenants.">{#N/A,#N/A,FALSE,"TENANTS"}</definedName>
    <definedName name="wrn.TEST." localSheetId="3">{#N/A,#N/A,FALSE,"SCHEDULE G"}</definedName>
    <definedName name="wrn.TEST." localSheetId="11">{#N/A,#N/A,FALSE,"SCHEDULE G"}</definedName>
    <definedName name="wrn.TEST." localSheetId="7">{#N/A,#N/A,FALSE,"SCHEDULE G"}</definedName>
    <definedName name="wrn.TEST.">{#N/A,#N/A,FALSE,"SCHEDULE G"}</definedName>
    <definedName name="wrn.TEST1." localSheetId="3">{"TEST1",#N/A,FALSE,"SIMPLIFD"}</definedName>
    <definedName name="wrn.TEST1." localSheetId="11">{"TEST1",#N/A,FALSE,"SIMPLIFD"}</definedName>
    <definedName name="wrn.TEST1." localSheetId="7">{"TEST1",#N/A,FALSE,"SIMPLIFD"}</definedName>
    <definedName name="wrn.TEST1.">{"TEST1",#N/A,FALSE,"SIMPLIFD"}</definedName>
    <definedName name="wrn.Test2." localSheetId="3">{"CoverSheet 97",#N/A,TRUE,"97CoverPage";"CY 1997",#N/A,TRUE,"97TableOfContents";"CY 1997",#N/A,TRUE,"97CashFlowBeforeFinancing"}</definedName>
    <definedName name="wrn.Test2." localSheetId="11">{"CoverSheet 97",#N/A,TRUE,"97CoverPage";"CY 1997",#N/A,TRUE,"97TableOfContents";"CY 1997",#N/A,TRUE,"97CashFlowBeforeFinancing"}</definedName>
    <definedName name="wrn.Test2." localSheetId="7">{"CoverSheet 97",#N/A,TRUE,"97CoverPage";"CY 1997",#N/A,TRUE,"97TableOfContents";"CY 1997",#N/A,TRUE,"97CashFlowBeforeFinancing"}</definedName>
    <definedName name="wrn.Test2.">{"CoverSheet 97",#N/A,TRUE,"97CoverPage";"CY 1997",#N/A,TRUE,"97TableOfContents";"CY 1997",#N/A,TRUE,"97CashFlowBeforeFinancing"}</definedName>
    <definedName name="wrn.TheWholeEnchilada." localSheetId="3">{"CSheet",#N/A,FALSE,"C";"SmCap",#N/A,FALSE,"VAL1";"GulfCoast",#N/A,FALSE,"VAL1";"nav",#N/A,FALSE,"NAV";"Summary",#N/A,FALSE,"NAV"}</definedName>
    <definedName name="wrn.TheWholeEnchilada." localSheetId="11">{"CSheet",#N/A,FALSE,"C";"SmCap",#N/A,FALSE,"VAL1";"GulfCoast",#N/A,FALSE,"VAL1";"nav",#N/A,FALSE,"NAV";"Summary",#N/A,FALSE,"NAV"}</definedName>
    <definedName name="wrn.TheWholeEnchilada." localSheetId="7">{"CSheet",#N/A,FALSE,"C";"SmCap",#N/A,FALSE,"VAL1";"GulfCoast",#N/A,FALSE,"VAL1";"nav",#N/A,FALSE,"NAV";"Summary",#N/A,FALSE,"NAV"}</definedName>
    <definedName name="wrn.TheWholeEnchilada.">{"CSheet",#N/A,FALSE,"C";"SmCap",#N/A,FALSE,"VAL1";"GulfCoast",#N/A,FALSE,"VAL1";"nav",#N/A,FALSE,"NAV";"Summary",#N/A,FALSE,"NAV"}</definedName>
    <definedName name="wrn.THR._.Budget." localSheetId="3">{"7-Year Pro Forma",#N/A,FALSE,"Prof";"Statistics",#N/A,FALSE,"Stats"}</definedName>
    <definedName name="wrn.THR._.Budget." localSheetId="11">{"7-Year Pro Forma",#N/A,FALSE,"Prof";"Statistics",#N/A,FALSE,"Stats"}</definedName>
    <definedName name="wrn.THR._.Budget." localSheetId="7">{"7-Year Pro Forma",#N/A,FALSE,"Prof";"Statistics",#N/A,FALSE,"Stats"}</definedName>
    <definedName name="wrn.THR._.Budget.">{"7-Year Pro Forma",#N/A,FALSE,"Prof";"Statistics",#N/A,FALSE,"Stats"}</definedName>
    <definedName name="wrn.TICKSHEETS." localSheetId="3">{#N/A,#N/A,FALSE,"Unit &amp; Plot Summary";#N/A,#N/A,FALSE,"House - RG4";#N/A,#N/A,FALSE,"D";#N/A,#N/A,FALSE,"House - S";#N/A,#N/A,FALSE,"House -W";#N/A,#N/A,FALSE,"House -LA";#N/A,#N/A,FALSE,"LAE";#N/A,#N/A,FALSE,"A";#N/A,#N/A,FALSE,"AE";#N/A,#N/A,FALSE,"AG2";#N/A,#N/A,FALSE,"AEU"}</definedName>
    <definedName name="wrn.TICKSHEETS." localSheetId="11">{#N/A,#N/A,FALSE,"Unit &amp; Plot Summary";#N/A,#N/A,FALSE,"House - RG4";#N/A,#N/A,FALSE,"D";#N/A,#N/A,FALSE,"House - S";#N/A,#N/A,FALSE,"House -W";#N/A,#N/A,FALSE,"House -LA";#N/A,#N/A,FALSE,"LAE";#N/A,#N/A,FALSE,"A";#N/A,#N/A,FALSE,"AE";#N/A,#N/A,FALSE,"AG2";#N/A,#N/A,FALSE,"AEU"}</definedName>
    <definedName name="wrn.TICKSHEETS." localSheetId="7">{#N/A,#N/A,FALSE,"Unit &amp; Plot Summary";#N/A,#N/A,FALSE,"House - RG4";#N/A,#N/A,FALSE,"D";#N/A,#N/A,FALSE,"House - S";#N/A,#N/A,FALSE,"House -W";#N/A,#N/A,FALSE,"House -LA";#N/A,#N/A,FALSE,"LAE";#N/A,#N/A,FALSE,"A";#N/A,#N/A,FALSE,"AE";#N/A,#N/A,FALSE,"AG2";#N/A,#N/A,FALSE,"AEU"}</definedName>
    <definedName name="wrn.TICKSHEETS.">{#N/A,#N/A,FALSE,"Unit &amp; Plot Summary";#N/A,#N/A,FALSE,"House - RG4";#N/A,#N/A,FALSE,"D";#N/A,#N/A,FALSE,"House - S";#N/A,#N/A,FALSE,"House -W";#N/A,#N/A,FALSE,"House -LA";#N/A,#N/A,FALSE,"LAE";#N/A,#N/A,FALSE,"A";#N/A,#N/A,FALSE,"AE";#N/A,#N/A,FALSE,"AG2";#N/A,#N/A,FALSE,"AEU"}</definedName>
    <definedName name="wrn.TOCHTERMAN." localSheetId="3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localSheetId="1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localSheetId="7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localSheetId="3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1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7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3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localSheetId="1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localSheetId="7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losing." localSheetId="3">{"page1",#N/A,FALSE,"CTT_CLO";"page2",#N/A,FALSE,"CTT_CLO";"schedules",#N/A,FALSE,"CTT_CLO";"scheduleA",#N/A,FALSE,"CTT_CLO";"scheduleBC",#N/A,FALSE,"CTT_CLO";"scheduleDE",#N/A,FALSE,"CTT_CLO";"scheduleF",#N/A,FALSE,"CTT_CLO"}</definedName>
    <definedName name="wrn.total._.closing." localSheetId="11">{"page1",#N/A,FALSE,"CTT_CLO";"page2",#N/A,FALSE,"CTT_CLO";"schedules",#N/A,FALSE,"CTT_CLO";"scheduleA",#N/A,FALSE,"CTT_CLO";"scheduleBC",#N/A,FALSE,"CTT_CLO";"scheduleDE",#N/A,FALSE,"CTT_CLO";"scheduleF",#N/A,FALSE,"CTT_CLO"}</definedName>
    <definedName name="wrn.total._.closing." localSheetId="7">{"page1",#N/A,FALSE,"CTT_CLO";"page2",#N/A,FALSE,"CTT_CLO";"schedules",#N/A,FALSE,"CTT_CLO";"scheduleA",#N/A,FALSE,"CTT_CLO";"scheduleBC",#N/A,FALSE,"CTT_CLO";"scheduleDE",#N/A,FALSE,"CTT_CLO";"scheduleF",#N/A,FALSE,"CTT_CLO"}</definedName>
    <definedName name="wrn.total._.closing.">{"page1",#N/A,FALSE,"CTT_CLO";"page2",#N/A,FALSE,"CTT_CLO";"schedules",#N/A,FALSE,"CTT_CLO";"scheduleA",#N/A,FALSE,"CTT_CLO";"scheduleBC",#N/A,FALSE,"CTT_CLO";"scheduleDE",#N/A,FALSE,"CTT_CLO";"scheduleF",#N/A,FALSE,"CTT_CLO"}</definedName>
    <definedName name="wrn.Total._.Model." localSheetId="3">{#N/A,#N/A,TRUE,"Comparison";#N/A,#N/A,TRUE,"toc";#N/A,#N/A,TRUE,"data1";#N/A,#N/A,TRUE,"financing";#N/A,#N/A,TRUE,"source";#N/A,#N/A,TRUE,"cash";#N/A,#N/A,TRUE,"tax";#N/A,#N/A,TRUE,"ln2";#N/A,#N/A,TRUE,"ln4";#N/A,#N/A,TRUE,"rep";#N/A,#N/A,TRUE,"opres";#N/A,#N/A,TRUE,"depr";#N/A,#N/A,TRUE,"funded";#N/A,#N/A,TRUE,"fedtc";#N/A,#N/A,TRUE,"statetc";#N/A,#N/A,TRUE,"mingain";#N/A,#N/A,TRUE,"mtdata1";#N/A,#N/A,TRUE,"base";#N/A,#N/A,TRUE,"mtsource";#N/A,#N/A,TRUE,"mtcash";#N/A,#N/A,TRUE,"mttax";#N/A,#N/A,TRUE,"mtben";#N/A,#N/A,TRUE,"sale";#N/A,#N/A,TRUE,"put";#N/A,#N/A,TRUE,"ResidualVal";#N/A,#N/A,TRUE,"tcamort";#N/A,#N/A,TRUE,"MT3%";#N/A,#N/A,TRUE,"Qirr";#N/A,#N/A,TRUE,"mingainMT";#N/A,#N/A,TRUE,"MTBalSheet";#N/A,#N/A,TRUE,"bstest"}</definedName>
    <definedName name="wrn.Total._.Model." localSheetId="11">{#N/A,#N/A,TRUE,"Comparison";#N/A,#N/A,TRUE,"toc";#N/A,#N/A,TRUE,"data1";#N/A,#N/A,TRUE,"financing";#N/A,#N/A,TRUE,"source";#N/A,#N/A,TRUE,"cash";#N/A,#N/A,TRUE,"tax";#N/A,#N/A,TRUE,"ln2";#N/A,#N/A,TRUE,"ln4";#N/A,#N/A,TRUE,"rep";#N/A,#N/A,TRUE,"opres";#N/A,#N/A,TRUE,"depr";#N/A,#N/A,TRUE,"funded";#N/A,#N/A,TRUE,"fedtc";#N/A,#N/A,TRUE,"statetc";#N/A,#N/A,TRUE,"mingain";#N/A,#N/A,TRUE,"mtdata1";#N/A,#N/A,TRUE,"base";#N/A,#N/A,TRUE,"mtsource";#N/A,#N/A,TRUE,"mtcash";#N/A,#N/A,TRUE,"mttax";#N/A,#N/A,TRUE,"mtben";#N/A,#N/A,TRUE,"sale";#N/A,#N/A,TRUE,"put";#N/A,#N/A,TRUE,"ResidualVal";#N/A,#N/A,TRUE,"tcamort";#N/A,#N/A,TRUE,"MT3%";#N/A,#N/A,TRUE,"Qirr";#N/A,#N/A,TRUE,"mingainMT";#N/A,#N/A,TRUE,"MTBalSheet";#N/A,#N/A,TRUE,"bstest"}</definedName>
    <definedName name="wrn.Total._.Model." localSheetId="7">{#N/A,#N/A,TRUE,"Comparison";#N/A,#N/A,TRUE,"toc";#N/A,#N/A,TRUE,"data1";#N/A,#N/A,TRUE,"financing";#N/A,#N/A,TRUE,"source";#N/A,#N/A,TRUE,"cash";#N/A,#N/A,TRUE,"tax";#N/A,#N/A,TRUE,"ln2";#N/A,#N/A,TRUE,"ln4";#N/A,#N/A,TRUE,"rep";#N/A,#N/A,TRUE,"opres";#N/A,#N/A,TRUE,"depr";#N/A,#N/A,TRUE,"funded";#N/A,#N/A,TRUE,"fedtc";#N/A,#N/A,TRUE,"statetc";#N/A,#N/A,TRUE,"mingain";#N/A,#N/A,TRUE,"mtdata1";#N/A,#N/A,TRUE,"base";#N/A,#N/A,TRUE,"mtsource";#N/A,#N/A,TRUE,"mtcash";#N/A,#N/A,TRUE,"mttax";#N/A,#N/A,TRUE,"mtben";#N/A,#N/A,TRUE,"sale";#N/A,#N/A,TRUE,"put";#N/A,#N/A,TRUE,"ResidualVal";#N/A,#N/A,TRUE,"tcamort";#N/A,#N/A,TRUE,"MT3%";#N/A,#N/A,TRUE,"Qirr";#N/A,#N/A,TRUE,"mingainMT";#N/A,#N/A,TRUE,"MTBalSheet";#N/A,#N/A,TRUE,"bstest"}</definedName>
    <definedName name="wrn.Total._.Model.">{#N/A,#N/A,TRUE,"Comparison";#N/A,#N/A,TRUE,"toc";#N/A,#N/A,TRUE,"data1";#N/A,#N/A,TRUE,"financing";#N/A,#N/A,TRUE,"source";#N/A,#N/A,TRUE,"cash";#N/A,#N/A,TRUE,"tax";#N/A,#N/A,TRUE,"ln2";#N/A,#N/A,TRUE,"ln4";#N/A,#N/A,TRUE,"rep";#N/A,#N/A,TRUE,"opres";#N/A,#N/A,TRUE,"depr";#N/A,#N/A,TRUE,"funded";#N/A,#N/A,TRUE,"fedtc";#N/A,#N/A,TRUE,"statetc";#N/A,#N/A,TRUE,"mingain";#N/A,#N/A,TRUE,"mtdata1";#N/A,#N/A,TRUE,"base";#N/A,#N/A,TRUE,"mtsource";#N/A,#N/A,TRUE,"mtcash";#N/A,#N/A,TRUE,"mttax";#N/A,#N/A,TRUE,"mtben";#N/A,#N/A,TRUE,"sale";#N/A,#N/A,TRUE,"put";#N/A,#N/A,TRUE,"ResidualVal";#N/A,#N/A,TRUE,"tcamort";#N/A,#N/A,TRUE,"MT3%";#N/A,#N/A,TRUE,"Qirr";#N/A,#N/A,TRUE,"mingainMT";#N/A,#N/A,TRUE,"MTBalSheet";#N/A,#N/A,TRUE,"bstest"}</definedName>
    <definedName name="wrn.Total._.Proved." localSheetId="3">{"Total",#N/A,FALSE,"Total Proved";"PDP",#N/A,FALSE,"Total Proved";"PNP",#N/A,FALSE,"Total Proved";"PUD",#N/A,FALSE,"Total Proved"}</definedName>
    <definedName name="wrn.Total._.Proved." localSheetId="11">{"Total",#N/A,FALSE,"Total Proved";"PDP",#N/A,FALSE,"Total Proved";"PNP",#N/A,FALSE,"Total Proved";"PUD",#N/A,FALSE,"Total Proved"}</definedName>
    <definedName name="wrn.Total._.Proved." localSheetId="7">{"Total",#N/A,FALSE,"Total Proved";"PDP",#N/A,FALSE,"Total Proved";"PNP",#N/A,FALSE,"Total Proved";"PUD",#N/A,FALSE,"Total Proved"}</definedName>
    <definedName name="wrn.Total._.Proved.">{"Total",#N/A,FALSE,"Total Proved";"PDP",#N/A,FALSE,"Total Proved";"PNP",#N/A,FALSE,"Total Proved";"PUD",#N/A,FALSE,"Total Proved"}</definedName>
    <definedName name="wrn.Total._.Proved._.plus._.Probable." localSheetId="3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1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7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>{"Total",#N/A,FALSE,"Total Proved + Probable";"PDP",#N/A,FALSE,"Total Proved + Probable";"PNP",#N/A,FALSE,"Total Proved + Probable";"PUD",#N/A,FALSE,"Total Proved + Probable";"Prob",#N/A,FALSE,"Total Proved + Probable"}</definedName>
    <definedName name="wrn.TOTAL._.SHEETS." localSheetId="3">{#N/A,#N/A,FALSE,"DEV COSTS";#N/A,#N/A,FALSE,"10-YR C. F."}</definedName>
    <definedName name="wrn.TOTAL._.SHEETS." localSheetId="11">{#N/A,#N/A,FALSE,"DEV COSTS";#N/A,#N/A,FALSE,"10-YR C. F."}</definedName>
    <definedName name="wrn.TOTAL._.SHEETS." localSheetId="7">{#N/A,#N/A,FALSE,"DEV COSTS";#N/A,#N/A,FALSE,"10-YR C. F."}</definedName>
    <definedName name="wrn.TOTAL._.SHEETS.">{#N/A,#N/A,FALSE,"DEV COSTS";#N/A,#N/A,FALSE,"10-YR C. F."}</definedName>
    <definedName name="wrn.TOTAL._.SHEETS5" localSheetId="3">{#N/A,#N/A,FALSE,"DEV COSTS";#N/A,#N/A,FALSE,"10-YR C. F."}</definedName>
    <definedName name="wrn.TOTAL._.SHEETS5" localSheetId="11">{#N/A,#N/A,FALSE,"DEV COSTS";#N/A,#N/A,FALSE,"10-YR C. F."}</definedName>
    <definedName name="wrn.TOTAL._.SHEETS5" localSheetId="7">{#N/A,#N/A,FALSE,"DEV COSTS";#N/A,#N/A,FALSE,"10-YR C. F."}</definedName>
    <definedName name="wrn.TOTAL._.SHEETS5">{#N/A,#N/A,FALSE,"DEV COSTS";#N/A,#N/A,FALSE,"10-YR C. F."}</definedName>
    <definedName name="wrn.Total5" localSheetId="3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localSheetId="1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localSheetId="7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wnPoint." localSheetId="7">{"Townpoint-Investor",#N/A,FALSE,"TownPoint";"Townpoint-Property",#N/A,FALSE,"TownPoint"}</definedName>
    <definedName name="wrn.TownPoint.">{"Townpoint-Investor",#N/A,FALSE,"TownPoint";"Townpoint-Property",#N/A,FALSE,"TownPoint"}</definedName>
    <definedName name="wrn.TransPrcd_123." localSheetId="3">{#N/A,#N/A,TRUE,"TransPrcd 1";#N/A,#N/A,TRUE,"TransPrcd 2";#N/A,#N/A,TRUE,"TransPrcd 3"}</definedName>
    <definedName name="wrn.TransPrcd_123." localSheetId="11">{#N/A,#N/A,TRUE,"TransPrcd 1";#N/A,#N/A,TRUE,"TransPrcd 2";#N/A,#N/A,TRUE,"TransPrcd 3"}</definedName>
    <definedName name="wrn.TransPrcd_123." localSheetId="7">{#N/A,#N/A,TRUE,"TransPrcd 1";#N/A,#N/A,TRUE,"TransPrcd 2";#N/A,#N/A,TRUE,"TransPrcd 3"}</definedName>
    <definedName name="wrn.TransPrcd_123.">{#N/A,#N/A,TRUE,"TransPrcd 1";#N/A,#N/A,TRUE,"TransPrcd 2";#N/A,#N/A,TRUE,"TransPrcd 3"}</definedName>
    <definedName name="wrn.Tweety." localSheetId="3">{#N/A,#N/A,FALSE,"A&amp;E";#N/A,#N/A,FALSE,"HighTop";#N/A,#N/A,FALSE,"JG";#N/A,#N/A,FALSE,"RI";#N/A,#N/A,FALSE,"woHT";#N/A,#N/A,FALSE,"woHT&amp;JG"}</definedName>
    <definedName name="wrn.Tweety." localSheetId="11">{#N/A,#N/A,FALSE,"A&amp;E";#N/A,#N/A,FALSE,"HighTop";#N/A,#N/A,FALSE,"JG";#N/A,#N/A,FALSE,"RI";#N/A,#N/A,FALSE,"woHT";#N/A,#N/A,FALSE,"woHT&amp;JG"}</definedName>
    <definedName name="wrn.Tweety." localSheetId="7">{#N/A,#N/A,FALSE,"A&amp;E";#N/A,#N/A,FALSE,"HighTop";#N/A,#N/A,FALSE,"JG";#N/A,#N/A,FALSE,"RI";#N/A,#N/A,FALSE,"woHT";#N/A,#N/A,FALSE,"woHT&amp;JG"}</definedName>
    <definedName name="wrn.Tweety.">{#N/A,#N/A,FALSE,"A&amp;E";#N/A,#N/A,FALSE,"HighTop";#N/A,#N/A,FALSE,"JG";#N/A,#N/A,FALSE,"RI";#N/A,#N/A,FALSE,"woHT";#N/A,#N/A,FALSE,"woHT&amp;JG"}</definedName>
    <definedName name="wrn.Tycon._.Model." localSheetId="3">{"rtn",#N/A,FALSE,"RTN";"tables",#N/A,FALSE,"RTN";"cf",#N/A,FALSE,"CF";"stats",#N/A,FALSE,"Stats";"prop",#N/A,FALSE,"Prop"}</definedName>
    <definedName name="wrn.Tycon._.Model." localSheetId="11">{"rtn",#N/A,FALSE,"RTN";"tables",#N/A,FALSE,"RTN";"cf",#N/A,FALSE,"CF";"stats",#N/A,FALSE,"Stats";"prop",#N/A,FALSE,"Prop"}</definedName>
    <definedName name="wrn.Tycon._.Model." localSheetId="7">{"rtn",#N/A,FALSE,"RTN";"tables",#N/A,FALSE,"RTN";"cf",#N/A,FALSE,"CF";"stats",#N/A,FALSE,"Stats";"prop",#N/A,FALSE,"Prop"}</definedName>
    <definedName name="wrn.Tycon._.Model.">{"rtn",#N/A,FALSE,"RTN";"tables",#N/A,FALSE,"RTN";"cf",#N/A,FALSE,"CF";"stats",#N/A,FALSE,"Stats";"prop",#N/A,FALSE,"Prop"}</definedName>
    <definedName name="wrn.Underwriting." localSheetId="7">{#N/A,#N/A,FALSE,"proforma";#N/A,#N/A,FALSE,"loananalysis";#N/A,#N/A,FALSE,"unitmix"}</definedName>
    <definedName name="wrn.Underwriting.">{#N/A,#N/A,FALSE,"proforma";#N/A,#N/A,FALSE,"loananalysis";#N/A,#N/A,FALSE,"unitmix"}</definedName>
    <definedName name="wrn.Underwriting._.Analysis." localSheetId="7">{#N/A,#N/A,FALSE,"Underwriting Analysis"}</definedName>
    <definedName name="wrn.Underwriting._.Analysis.">{#N/A,#N/A,FALSE,"Underwriting Analysis"}</definedName>
    <definedName name="wrn.Unit._.Information." localSheetId="3">{#N/A,#N/A,FALSE,"Unit Info";#N/A,#N/A,FALSE,"Unit Info"}</definedName>
    <definedName name="wrn.Unit._.Information." localSheetId="11">{#N/A,#N/A,FALSE,"Unit Info";#N/A,#N/A,FALSE,"Unit Info"}</definedName>
    <definedName name="wrn.Unit._.Information." localSheetId="7">{#N/A,#N/A,FALSE,"Unit Info";#N/A,#N/A,FALSE,"Unit Info"}</definedName>
    <definedName name="wrn.Unit._.Information.">{#N/A,#N/A,FALSE,"Unit Info";#N/A,#N/A,FALSE,"Unit Info"}</definedName>
    <definedName name="wrn.USSC_Reports." localSheetId="3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1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7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localSheetId="3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localSheetId="1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localSheetId="7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localSheetId="3">{"Page1",#N/A,FALSE,"7979";"Page2",#N/A,FALSE,"7979";"Page3",#N/A,FALSE,"7979"}</definedName>
    <definedName name="wrn.valuation." localSheetId="11">{"Page1",#N/A,FALSE,"7979";"Page2",#N/A,FALSE,"7979";"Page3",#N/A,FALSE,"7979"}</definedName>
    <definedName name="wrn.valuation." localSheetId="7">{"Page1",#N/A,FALSE,"7979";"Page2",#N/A,FALSE,"7979";"Page3",#N/A,FALSE,"7979"}</definedName>
    <definedName name="wrn.valuation.">{"Page1",#N/A,FALSE,"7979";"Page2",#N/A,FALSE,"7979";"Page3",#N/A,FALSE,"7979"}</definedName>
    <definedName name="wrn.Value." localSheetId="3">{#N/A,#N/A,FALSE,"Cashflow Analysis";#N/A,#N/A,FALSE,"Sensitivity Analysis";#N/A,#N/A,FALSE,"PV";#N/A,#N/A,FALSE,"Pro Forma"}</definedName>
    <definedName name="wrn.Value." localSheetId="11">{#N/A,#N/A,FALSE,"Cashflow Analysis";#N/A,#N/A,FALSE,"Sensitivity Analysis";#N/A,#N/A,FALSE,"PV";#N/A,#N/A,FALSE,"Pro Forma"}</definedName>
    <definedName name="wrn.Value." localSheetId="7">{#N/A,#N/A,FALSE,"Cashflow Analysis";#N/A,#N/A,FALSE,"Sensitivity Analysis";#N/A,#N/A,FALSE,"PV";#N/A,#N/A,FALSE,"Pro Forma"}</definedName>
    <definedName name="wrn.Value.">{#N/A,#N/A,FALSE,"Cashflow Analysis";#N/A,#N/A,FALSE,"Sensitivity Analysis";#N/A,#N/A,FALSE,"PV";#N/A,#N/A,FALSE,"Pro Forma"}</definedName>
    <definedName name="wrn.Variance." localSheetId="3">{#N/A,#N/A,FALSE,"CCC Variance";#N/A,#N/A,FALSE,"CCC Notes"}</definedName>
    <definedName name="wrn.Variance." localSheetId="11">{#N/A,#N/A,FALSE,"CCC Variance";#N/A,#N/A,FALSE,"CCC Notes"}</definedName>
    <definedName name="wrn.Variance." localSheetId="7">{#N/A,#N/A,FALSE,"CCC Variance";#N/A,#N/A,FALSE,"CCC Notes"}</definedName>
    <definedName name="wrn.Variance.">{#N/A,#N/A,FALSE,"CCC Variance";#N/A,#N/A,FALSE,"CCC Notes"}</definedName>
    <definedName name="wrn.Variance._.Worksheet." localSheetId="3">{#N/A,#N/A,FALSE,"VARSTRIP"}</definedName>
    <definedName name="wrn.Variance._.Worksheet." localSheetId="11">{#N/A,#N/A,FALSE,"VARSTRIP"}</definedName>
    <definedName name="wrn.Variance._.Worksheet." localSheetId="7">{#N/A,#N/A,FALSE,"VARSTRIP"}</definedName>
    <definedName name="wrn.Variance._.Worksheet.">{#N/A,#N/A,FALSE,"VARSTRIP"}</definedName>
    <definedName name="wrn.ventana." localSheetId="3">{#N/A,#N/A,FALSE,"Cash Flow";#N/A,#N/A,FALSE,"scenario 1"}</definedName>
    <definedName name="wrn.ventana." localSheetId="11">{#N/A,#N/A,FALSE,"Cash Flow";#N/A,#N/A,FALSE,"scenario 1"}</definedName>
    <definedName name="wrn.ventana." localSheetId="7">{#N/A,#N/A,FALSE,"Cash Flow";#N/A,#N/A,FALSE,"scenario 1"}</definedName>
    <definedName name="wrn.ventana.">{#N/A,#N/A,FALSE,"Cash Flow";#N/A,#N/A,FALSE,"scenario 1"}</definedName>
    <definedName name="wrn.villages." localSheetId="3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localSheetId="1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localSheetId="7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localSheetId="3">{"Area1",#N/A,FALSE,"OREWACC";"Area2",#N/A,FALSE,"OREWACC"}</definedName>
    <definedName name="wrn.Wacc." localSheetId="11">{"Area1",#N/A,FALSE,"OREWACC";"Area2",#N/A,FALSE,"OREWACC"}</definedName>
    <definedName name="wrn.Wacc." localSheetId="7">{"Area1",#N/A,FALSE,"OREWACC";"Area2",#N/A,FALSE,"OREWACC"}</definedName>
    <definedName name="wrn.Wacc.">{"Area1",#N/A,FALSE,"OREWACC";"Area2",#N/A,FALSE,"OREWACC"}</definedName>
    <definedName name="wrn.WAGE._.RATES." localSheetId="3">{#N/A,#N/A,FALSE,"WAGE FORM - UNION";#N/A,#N/A,FALSE,"EST. WAGE RATES - UNION";#N/A,#N/A,FALSE,"WAGE RATE DETAILS - UNION"}</definedName>
    <definedName name="wrn.WAGE._.RATES." localSheetId="11">{#N/A,#N/A,FALSE,"WAGE FORM - UNION";#N/A,#N/A,FALSE,"EST. WAGE RATES - UNION";#N/A,#N/A,FALSE,"WAGE RATE DETAILS - UNION"}</definedName>
    <definedName name="wrn.WAGE._.RATES." localSheetId="7">{#N/A,#N/A,FALSE,"WAGE FORM - UNION";#N/A,#N/A,FALSE,"EST. WAGE RATES - UNION";#N/A,#N/A,FALSE,"WAGE RATE DETAILS - UNION"}</definedName>
    <definedName name="wrn.WAGE._.RATES.">{#N/A,#N/A,FALSE,"WAGE FORM - UNION";#N/A,#N/A,FALSE,"EST. WAGE RATES - UNION";#N/A,#N/A,FALSE,"WAGE RATE DETAILS - UNION"}</definedName>
    <definedName name="wrn.weekly." localSheetId="3">{#N/A,#N/A,FALSE,"Large Operators";#N/A,#N/A,FALSE,"Smaller Operators";#N/A,#N/A,FALSE,"Equip. Supply";#N/A,#N/A,FALSE,"EBITDA";#N/A,#N/A,FALSE,"perform"}</definedName>
    <definedName name="wrn.weekly." localSheetId="11">{#N/A,#N/A,FALSE,"Large Operators";#N/A,#N/A,FALSE,"Smaller Operators";#N/A,#N/A,FALSE,"Equip. Supply";#N/A,#N/A,FALSE,"EBITDA";#N/A,#N/A,FALSE,"perform"}</definedName>
    <definedName name="wrn.weekly." localSheetId="7">{#N/A,#N/A,FALSE,"Large Operators";#N/A,#N/A,FALSE,"Smaller Operators";#N/A,#N/A,FALSE,"Equip. Supply";#N/A,#N/A,FALSE,"EBITDA";#N/A,#N/A,FALSE,"perform"}</definedName>
    <definedName name="wrn.weekly.">{#N/A,#N/A,FALSE,"Large Operators";#N/A,#N/A,FALSE,"Smaller Operators";#N/A,#N/A,FALSE,"Equip. Supply";#N/A,#N/A,FALSE,"EBITDA";#N/A,#N/A,FALSE,"perform"}</definedName>
    <definedName name="wrn.wicor." localSheetId="3">{#N/A,#N/A,FALSE,"FACTSHEETS";#N/A,#N/A,FALSE,"pump";#N/A,#N/A,FALSE,"filter"}</definedName>
    <definedName name="wrn.wicor." localSheetId="11">{#N/A,#N/A,FALSE,"FACTSHEETS";#N/A,#N/A,FALSE,"pump";#N/A,#N/A,FALSE,"filter"}</definedName>
    <definedName name="wrn.wicor." localSheetId="7">{#N/A,#N/A,FALSE,"FACTSHEETS";#N/A,#N/A,FALSE,"pump";#N/A,#N/A,FALSE,"filter"}</definedName>
    <definedName name="wrn.wicor.">{#N/A,#N/A,FALSE,"FACTSHEETS";#N/A,#N/A,FALSE,"pump";#N/A,#N/A,FALSE,"filter"}</definedName>
    <definedName name="wrn.Working._.Party._.List." localSheetId="3">{#N/A,#N/A,FALSE,"Working List"}</definedName>
    <definedName name="wrn.Working._.Party._.List." localSheetId="11">{#N/A,#N/A,FALSE,"Working List"}</definedName>
    <definedName name="wrn.Working._.Party._.List." localSheetId="7">{#N/A,#N/A,FALSE,"Working List"}</definedName>
    <definedName name="wrn.Working._.Party._.List.">{#N/A,#N/A,FALSE,"Working List"}</definedName>
    <definedName name="wrn.Worksheet." localSheetId="3">{"Worksheet",#N/A,FALSE,"Worksheet"}</definedName>
    <definedName name="wrn.Worksheet." localSheetId="11">{"Worksheet",#N/A,FALSE,"Worksheet"}</definedName>
    <definedName name="wrn.Worksheet." localSheetId="7">{"Worksheet",#N/A,FALSE,"Worksheet"}</definedName>
    <definedName name="wrn.Worksheet.">{"Worksheet",#N/A,FALSE,"Worksheet"}</definedName>
    <definedName name="wrn.Year._.End._.APF._.reports." localSheetId="3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" localSheetId="1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" localSheetId="7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ild._.graph.1" localSheetId="3">{#N/A,#N/A,FALSE,"Yield Graph"}</definedName>
    <definedName name="wrn.yeild._.graph.1" localSheetId="11">{#N/A,#N/A,FALSE,"Yield Graph"}</definedName>
    <definedName name="wrn.yeild._.graph.1" localSheetId="7">{#N/A,#N/A,FALSE,"Yield Graph"}</definedName>
    <definedName name="wrn.yeild._.graph.1">{#N/A,#N/A,FALSE,"Yield Graph"}</definedName>
    <definedName name="wrn.Yield._.Graph." localSheetId="3">{#N/A,#N/A,FALSE,"Yield Graph"}</definedName>
    <definedName name="wrn.Yield._.Graph." localSheetId="11">{#N/A,#N/A,FALSE,"Yield Graph"}</definedName>
    <definedName name="wrn.Yield._.Graph." localSheetId="7">{#N/A,#N/A,FALSE,"Yield Graph"}</definedName>
    <definedName name="wrn.Yield._.Graph.">{#N/A,#N/A,FALSE,"Yield Graph"}</definedName>
    <definedName name="wrn.Yield._.Graph._.plus._.Input." localSheetId="3">{#N/A,#N/A,FALSE,"Yield Graph";#N/A,#N/A,FALSE,"Rent Roll";#N/A,#N/A,FALSE,"OE Yr1";#N/A,#N/A,FALSE,"Repl.Cst.+Ins."}</definedName>
    <definedName name="wrn.Yield._.Graph._.plus._.Input." localSheetId="11">{#N/A,#N/A,FALSE,"Yield Graph";#N/A,#N/A,FALSE,"Rent Roll";#N/A,#N/A,FALSE,"OE Yr1";#N/A,#N/A,FALSE,"Repl.Cst.+Ins."}</definedName>
    <definedName name="wrn.Yield._.Graph._.plus._.Input." localSheetId="7">{#N/A,#N/A,FALSE,"Yield Graph";#N/A,#N/A,FALSE,"Rent Roll";#N/A,#N/A,FALSE,"OE Yr1";#N/A,#N/A,FALSE,"Repl.Cst.+Ins."}</definedName>
    <definedName name="wrn.Yield._.Graph._.plus._.Input.">{#N/A,#N/A,FALSE,"Yield Graph";#N/A,#N/A,FALSE,"Rent Roll";#N/A,#N/A,FALSE,"OE Yr1";#N/A,#N/A,FALSE,"Repl.Cst.+Ins."}</definedName>
    <definedName name="wrn.ZML123._.Financial._.Summaries." localSheetId="7">{#N/A,#N/A,FALSE,"ZM3 FinSummary";#N/A,#N/A,FALSE,"ZM2 FinSummary";#N/A,#N/A,FALSE,"ZM1 FinSummary"}</definedName>
    <definedName name="wrn.ZML123._.Financial._.Summaries.">{#N/A,#N/A,FALSE,"ZM3 FinSummary";#N/A,#N/A,FALSE,"ZM2 FinSummary";#N/A,#N/A,FALSE,"ZM1 FinSummary"}</definedName>
    <definedName name="wrng" localSheetId="3">{"Output-BaseYear",#N/A,FALSE,"Output"}</definedName>
    <definedName name="wrng" localSheetId="11">{"Output-BaseYear",#N/A,FALSE,"Output"}</definedName>
    <definedName name="wrng" localSheetId="7">{"Output-BaseYear",#N/A,FALSE,"Output"}</definedName>
    <definedName name="wrng">{"Output-BaseYear",#N/A,FALSE,"Output"}</definedName>
    <definedName name="wrnh" localSheetId="3">{"Output-All",#N/A,FALSE,"Output"}</definedName>
    <definedName name="wrnh" localSheetId="11">{"Output-All",#N/A,FALSE,"Output"}</definedName>
    <definedName name="wrnh" localSheetId="7">{"Output-All",#N/A,FALSE,"Output"}</definedName>
    <definedName name="wrnh">{"Output-All",#N/A,FALSE,"Output"}</definedName>
    <definedName name="wrnpkg" localSheetId="3">{#N/A,#N/A,FALSE,"Income Stmt";#N/A,#N/A,FALSE,"Income Summary"}</definedName>
    <definedName name="wrnpkg" localSheetId="11">{#N/A,#N/A,FALSE,"Income Stmt";#N/A,#N/A,FALSE,"Income Summary"}</definedName>
    <definedName name="wrnpkg" localSheetId="7">{#N/A,#N/A,FALSE,"Income Stmt";#N/A,#N/A,FALSE,"Income Summary"}</definedName>
    <definedName name="wrnpkg">{#N/A,#N/A,FALSE,"Income Stmt";#N/A,#N/A,FALSE,"Income Summary"}</definedName>
    <definedName name="wrnpkgs" localSheetId="3">{#N/A,#N/A,FALSE,"Income Stmt";#N/A,#N/A,FALSE,"Income Summary"}</definedName>
    <definedName name="wrnpkgs" localSheetId="11">{#N/A,#N/A,FALSE,"Income Stmt";#N/A,#N/A,FALSE,"Income Summary"}</definedName>
    <definedName name="wrnpkgs" localSheetId="7">{#N/A,#N/A,FALSE,"Income Stmt";#N/A,#N/A,FALSE,"Income Summary"}</definedName>
    <definedName name="wrnpkgs">{#N/A,#N/A,FALSE,"Income Stmt";#N/A,#N/A,FALSE,"Income Summary"}</definedName>
    <definedName name="wt" localSheetId="3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localSheetId="1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localSheetId="7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LL." localSheetId="3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ALL." localSheetId="11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ALL." localSheetId="7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ALL.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As._.Is._.Value." localSheetId="3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1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7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CAM._.RATES." localSheetId="3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ATES." localSheetId="1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ATES." localSheetId="7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ATES.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 localSheetId="3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CAM._.RECOVERY." localSheetId="1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CAM._.RECOVERY." localSheetId="7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CAM._.RECOVERY.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Détails." localSheetId="3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Détails." localSheetId="11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Détails." localSheetId="7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Détails.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Escalation._.Table." localSheetId="3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wvu.Escalation._.Table." localSheetId="1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wvu.Escalation._.Table." localSheetId="7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wvu.Escalation._.Table.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wvu.inputs._.raw._.data." localSheetId="3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7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SMEET." localSheetId="3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LSMEET." localSheetId="1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LSMEET." localSheetId="7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LSMEET.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 localSheetId="3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ARKETING._.REVENUE." localSheetId="1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ARKETING._.REVENUE." localSheetId="7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ARKETING._.REVENUE.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 localSheetId="3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MINIMUM._.RENT." localSheetId="1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MINIMUM._.RENT." localSheetId="7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MINIMUM._.RENT.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 localSheetId="3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CCUPANCY." localSheetId="1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CCUPANCY." localSheetId="7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CCUPANCY.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PERCENTAGE._.RENT." localSheetId="3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PERCENTAGE._.RENT." localSheetId="1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PERCENTAGE._.RENT." localSheetId="7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PERCENTAGE._.RENT.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Sommaire." localSheetId="3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ommaire." localSheetId="11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ommaire." localSheetId="7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ommaire.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ummary1." localSheetId="3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7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7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7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AX._.RATES." localSheetId="3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ATES." localSheetId="1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ATES." localSheetId="7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ATES.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 localSheetId="3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vu.TAX._.RECOVERY." localSheetId="1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vu.TAX._.RECOVERY." localSheetId="7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vu.TAX._.RECOVERY.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ww" localSheetId="3">{"data",#N/A,FALSE,"INPUT"}</definedName>
    <definedName name="www" localSheetId="11">{"data",#N/A,FALSE,"INPUT"}</definedName>
    <definedName name="www" localSheetId="7">{"data",#N/A,FALSE,"INPUT"}</definedName>
    <definedName name="www">{"data",#N/A,FALSE,"INPUT"}</definedName>
    <definedName name="www.cc" localSheetId="3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" localSheetId="1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" localSheetId="7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e" localSheetId="3">{"land1",#N/A,FALSE,"Land";"land2",#N/A,FALSE,"Land";"land3",#N/A,FALSE,"Land"}</definedName>
    <definedName name="wwwe" localSheetId="11">{"land1",#N/A,FALSE,"Land";"land2",#N/A,FALSE,"Land";"land3",#N/A,FALSE,"Land"}</definedName>
    <definedName name="wwwe" localSheetId="7">{"land1",#N/A,FALSE,"Land";"land2",#N/A,FALSE,"Land";"land3",#N/A,FALSE,"Land"}</definedName>
    <definedName name="wwwe">{"land1",#N/A,FALSE,"Land";"land2",#N/A,FALSE,"Land";"land3",#N/A,FALSE,"Land"}</definedName>
    <definedName name="wwwww" localSheetId="3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wwww" localSheetId="1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wwww" localSheetId="7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wwww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wwwwwwwww" localSheetId="3">{#N/A,#N/A,TRUE,"A-site";#N/A,#N/A,TRUE,"B-Buildings";#N/A,#N/A,TRUE,"c-out-of-fence";#N/A,#N/A,TRUE,"d-proj.infr.";#N/A,#N/A,TRUE,"e- land"}</definedName>
    <definedName name="wwwwwwwwww" localSheetId="11">{#N/A,#N/A,TRUE,"A-site";#N/A,#N/A,TRUE,"B-Buildings";#N/A,#N/A,TRUE,"c-out-of-fence";#N/A,#N/A,TRUE,"d-proj.infr.";#N/A,#N/A,TRUE,"e- land"}</definedName>
    <definedName name="wwwwwwwwww" localSheetId="7">{#N/A,#N/A,TRUE,"A-site";#N/A,#N/A,TRUE,"B-Buildings";#N/A,#N/A,TRUE,"c-out-of-fence";#N/A,#N/A,TRUE,"d-proj.infr.";#N/A,#N/A,TRUE,"e- land"}</definedName>
    <definedName name="wwwwwwwwww">{#N/A,#N/A,TRUE,"A-site";#N/A,#N/A,TRUE,"B-Buildings";#N/A,#N/A,TRUE,"c-out-of-fence";#N/A,#N/A,TRUE,"d-proj.infr.";#N/A,#N/A,TRUE,"e- land"}</definedName>
    <definedName name="x">#REF!</definedName>
    <definedName name="xcvxv" localSheetId="3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xcvxv" localSheetId="1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xcvxv" localSheetId="7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xcvxv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xdrtuyxftgu" localSheetId="3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xdrtuyxftgu" localSheetId="1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xdrtuyxftgu" localSheetId="7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xdrtuyxftgu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xdxdy" localSheetId="3">{#N/A,#N/A,FALSE,"A";#N/A,#N/A,FALSE,"B"}</definedName>
    <definedName name="xdxdy" localSheetId="11">{#N/A,#N/A,FALSE,"A";#N/A,#N/A,FALSE,"B"}</definedName>
    <definedName name="xdxdy" localSheetId="7">{#N/A,#N/A,FALSE,"A";#N/A,#N/A,FALSE,"B"}</definedName>
    <definedName name="xdxdy">{#N/A,#N/A,FALSE,"A";#N/A,#N/A,FALSE,"B"}</definedName>
    <definedName name="xfgjxcfgj" localSheetId="3">{#N/A,#N/A,FALSE,"LP Exp";#N/A,#N/A,FALSE,"Salary";#N/A,#N/A,FALSE,"Admin Exp";#N/A,#N/A,FALSE,"QTS Bud";#N/A,#N/A,FALSE,"Marketing"}</definedName>
    <definedName name="xfgjxcfgj" localSheetId="11">{#N/A,#N/A,FALSE,"LP Exp";#N/A,#N/A,FALSE,"Salary";#N/A,#N/A,FALSE,"Admin Exp";#N/A,#N/A,FALSE,"QTS Bud";#N/A,#N/A,FALSE,"Marketing"}</definedName>
    <definedName name="xfgjxcfgj" localSheetId="7">{#N/A,#N/A,FALSE,"LP Exp";#N/A,#N/A,FALSE,"Salary";#N/A,#N/A,FALSE,"Admin Exp";#N/A,#N/A,FALSE,"QTS Bud";#N/A,#N/A,FALSE,"Marketing"}</definedName>
    <definedName name="xfgjxcfgj">{#N/A,#N/A,FALSE,"LP Exp";#N/A,#N/A,FALSE,"Salary";#N/A,#N/A,FALSE,"Admin Exp";#N/A,#N/A,FALSE,"QTS Bud";#N/A,#N/A,FALSE,"Marketing"}</definedName>
    <definedName name="xfgujxcfgj" localSheetId="3">{#N/A,#N/A,FALSE,"Common Area Accrual";#N/A,#N/A,FALSE,"Unit One LaSalle";#N/A,#N/A,FALSE,"Unit One CW";#N/A,#N/A,FALSE,"Unit One LaSallle + C &amp; W";#N/A,#N/A,FALSE,"Consolidated Accrual"}</definedName>
    <definedName name="xfgujxcfgj" localSheetId="11">{#N/A,#N/A,FALSE,"Common Area Accrual";#N/A,#N/A,FALSE,"Unit One LaSalle";#N/A,#N/A,FALSE,"Unit One CW";#N/A,#N/A,FALSE,"Unit One LaSallle + C &amp; W";#N/A,#N/A,FALSE,"Consolidated Accrual"}</definedName>
    <definedName name="xfgujxcfgj" localSheetId="7">{#N/A,#N/A,FALSE,"Common Area Accrual";#N/A,#N/A,FALSE,"Unit One LaSalle";#N/A,#N/A,FALSE,"Unit One CW";#N/A,#N/A,FALSE,"Unit One LaSallle + C &amp; W";#N/A,#N/A,FALSE,"Consolidated Accrual"}</definedName>
    <definedName name="xfgujxcfgj">{#N/A,#N/A,FALSE,"Common Area Accrual";#N/A,#N/A,FALSE,"Unit One LaSalle";#N/A,#N/A,FALSE,"Unit One CW";#N/A,#N/A,FALSE,"Unit One LaSallle + C &amp; W";#N/A,#N/A,FALSE,"Consolidated Accrual"}</definedName>
    <definedName name="xfgxcfgj" localSheetId="3">{#N/A,#N/A,FALSE,"399 Park Var";#N/A,#N/A,FALSE,"PK NOTES"}</definedName>
    <definedName name="xfgxcfgj" localSheetId="11">{#N/A,#N/A,FALSE,"399 Park Var";#N/A,#N/A,FALSE,"PK NOTES"}</definedName>
    <definedName name="xfgxcfgj" localSheetId="7">{#N/A,#N/A,FALSE,"399 Park Var";#N/A,#N/A,FALSE,"PK NOTES"}</definedName>
    <definedName name="xfgxcfgj">{#N/A,#N/A,FALSE,"399 Park Var";#N/A,#N/A,FALSE,"PK NOTES"}</definedName>
    <definedName name="xftxft" localSheetId="3">{#N/A,#N/A,FALSE,"A";#N/A,#N/A,FALSE,"C"}</definedName>
    <definedName name="xftxft" localSheetId="11">{#N/A,#N/A,FALSE,"A";#N/A,#N/A,FALSE,"C"}</definedName>
    <definedName name="xftxft" localSheetId="7">{#N/A,#N/A,FALSE,"A";#N/A,#N/A,FALSE,"C"}</definedName>
    <definedName name="xftxft">{#N/A,#N/A,FALSE,"A";#N/A,#N/A,FALSE,"C"}</definedName>
    <definedName name="xp" localSheetId="3">#REF!</definedName>
    <definedName name="xp" localSheetId="7">#REF!</definedName>
    <definedName name="xp">#REF!</definedName>
    <definedName name="XREF_COLUMN_1" localSheetId="3">#REF!</definedName>
    <definedName name="XREF_COLUMN_1" localSheetId="7">#REF!</definedName>
    <definedName name="XREF_COLUMN_1">#REF!</definedName>
    <definedName name="XREF_COLUMN_10" localSheetId="3">#REF!</definedName>
    <definedName name="XREF_COLUMN_10" localSheetId="7">#REF!</definedName>
    <definedName name="XREF_COLUMN_10">#REF!</definedName>
    <definedName name="XREF_COLUMN_2" localSheetId="3">#REF!</definedName>
    <definedName name="XREF_COLUMN_2">#REF!</definedName>
    <definedName name="XREF_COLUMN_3" localSheetId="3">#REF!</definedName>
    <definedName name="XREF_COLUMN_3">#REF!</definedName>
    <definedName name="XREF_COLUMN_4" localSheetId="3">#REF!</definedName>
    <definedName name="XREF_COLUMN_4">#REF!</definedName>
    <definedName name="XREF_COLUMN_5" localSheetId="3">#REF!</definedName>
    <definedName name="XREF_COLUMN_5">#REF!</definedName>
    <definedName name="XREF_COLUMN_6" localSheetId="3">#REF!</definedName>
    <definedName name="XREF_COLUMN_6">#REF!</definedName>
    <definedName name="XREF_COLUMN_7" localSheetId="3">#REF!</definedName>
    <definedName name="XREF_COLUMN_7">#REF!</definedName>
    <definedName name="XREF_COLUMN_8" localSheetId="3">#REF!</definedName>
    <definedName name="XREF_COLUMN_8">#REF!</definedName>
    <definedName name="XREF_COLUMN_9" localSheetId="3">#REF!</definedName>
    <definedName name="XREF_COLUMN_9">#REF!</definedName>
    <definedName name="XRefColumnsCount">13</definedName>
    <definedName name="XRefCopy1" localSheetId="3">#REF!</definedName>
    <definedName name="XRefCopy1" localSheetId="7">#REF!</definedName>
    <definedName name="XRefCopy1">#REF!</definedName>
    <definedName name="XRefCopy10" localSheetId="3">#REF!</definedName>
    <definedName name="XRefCopy10" localSheetId="7">#REF!</definedName>
    <definedName name="XRefCopy10">#REF!</definedName>
    <definedName name="XRefCopy10Row" localSheetId="3">#REF!</definedName>
    <definedName name="XRefCopy10Row" localSheetId="7">#REF!</definedName>
    <definedName name="XRefCopy10Row">#REF!</definedName>
    <definedName name="XRefCopy11" localSheetId="3">#REF!</definedName>
    <definedName name="XRefCopy11">#REF!</definedName>
    <definedName name="XRefCopy12" localSheetId="3">#REF!</definedName>
    <definedName name="XRefCopy12">#REF!</definedName>
    <definedName name="XRefCopy12Row" localSheetId="3">#REF!</definedName>
    <definedName name="XRefCopy12Row">#REF!</definedName>
    <definedName name="XRefCopy13" localSheetId="3">#REF!</definedName>
    <definedName name="XRefCopy13">#REF!</definedName>
    <definedName name="XRefCopy13Row" localSheetId="3">#REF!</definedName>
    <definedName name="XRefCopy13Row">#REF!</definedName>
    <definedName name="XRefCopy14" localSheetId="3">#REF!</definedName>
    <definedName name="XRefCopy14">#REF!</definedName>
    <definedName name="XRefCopy14Row" localSheetId="3">#REF!</definedName>
    <definedName name="XRefCopy14Row">#REF!</definedName>
    <definedName name="XRefCopy15" localSheetId="3">#REF!</definedName>
    <definedName name="XRefCopy15">#REF!</definedName>
    <definedName name="XRefCopy15Row" localSheetId="3">#REF!</definedName>
    <definedName name="XRefCopy15Row">#REF!</definedName>
    <definedName name="XRefCopy16" localSheetId="3">#REF!</definedName>
    <definedName name="XRefCopy16">#REF!</definedName>
    <definedName name="XRefCopy16Row" localSheetId="3">#REF!</definedName>
    <definedName name="XRefCopy16Row">#REF!</definedName>
    <definedName name="XRefCopy17" localSheetId="3">#REF!</definedName>
    <definedName name="XRefCopy17">#REF!</definedName>
    <definedName name="XRefCopy17Row" localSheetId="3">#REF!</definedName>
    <definedName name="XRefCopy17Row">#REF!</definedName>
    <definedName name="XRefCopy1Row" localSheetId="3">#REF!</definedName>
    <definedName name="XRefCopy1Row">#REF!</definedName>
    <definedName name="XRefCopy2" localSheetId="3">#REF!</definedName>
    <definedName name="XRefCopy2">#REF!</definedName>
    <definedName name="XRefCopy27" localSheetId="3">'[34]6522'!#REF!</definedName>
    <definedName name="XRefCopy27" localSheetId="7">'[34]6522'!#REF!</definedName>
    <definedName name="XRefCopy27">'[34]6522'!#REF!</definedName>
    <definedName name="XRefCopy28" localSheetId="3">'[34]6522'!#REF!</definedName>
    <definedName name="XRefCopy28" localSheetId="7">'[34]6522'!#REF!</definedName>
    <definedName name="XRefCopy28">'[34]6522'!#REF!</definedName>
    <definedName name="XRefCopy29" localSheetId="3">'[34]6522'!#REF!</definedName>
    <definedName name="XRefCopy29" localSheetId="7">'[34]6522'!#REF!</definedName>
    <definedName name="XRefCopy29">'[34]6522'!#REF!</definedName>
    <definedName name="XRefCopy2Row" localSheetId="3">#REF!</definedName>
    <definedName name="XRefCopy2Row" localSheetId="7">#REF!</definedName>
    <definedName name="XRefCopy2Row">#REF!</definedName>
    <definedName name="XRefCopy3" localSheetId="3">#REF!</definedName>
    <definedName name="XRefCopy3" localSheetId="7">#REF!</definedName>
    <definedName name="XRefCopy3">#REF!</definedName>
    <definedName name="XRefCopy3Row" localSheetId="3">#REF!</definedName>
    <definedName name="XRefCopy3Row" localSheetId="7">#REF!</definedName>
    <definedName name="XRefCopy3Row">#REF!</definedName>
    <definedName name="XRefCopy4" localSheetId="3">#REF!</definedName>
    <definedName name="XRefCopy4">#REF!</definedName>
    <definedName name="XRefCopy4Row" localSheetId="3">#REF!</definedName>
    <definedName name="XRefCopy4Row">#REF!</definedName>
    <definedName name="XRefCopy5" localSheetId="3">#REF!</definedName>
    <definedName name="XRefCopy5">#REF!</definedName>
    <definedName name="XRefCopy5Row" localSheetId="3">#REF!</definedName>
    <definedName name="XRefCopy5Row">#REF!</definedName>
    <definedName name="XRefCopy6" localSheetId="3">#REF!</definedName>
    <definedName name="XRefCopy6">#REF!</definedName>
    <definedName name="XRefCopy7" localSheetId="3">#REF!</definedName>
    <definedName name="XRefCopy7">#REF!</definedName>
    <definedName name="XRefCopy7Row" localSheetId="3">#REF!</definedName>
    <definedName name="XRefCopy7Row">#REF!</definedName>
    <definedName name="XRefCopy8" localSheetId="3">#REF!</definedName>
    <definedName name="XRefCopy8">#REF!</definedName>
    <definedName name="XRefCopy8Row" localSheetId="3">#REF!</definedName>
    <definedName name="XRefCopy8Row">#REF!</definedName>
    <definedName name="XRefCopy9" localSheetId="3">#REF!</definedName>
    <definedName name="XRefCopy9">#REF!</definedName>
    <definedName name="XRefCopy9Row" localSheetId="3">#REF!</definedName>
    <definedName name="XRefCopy9Row">#REF!</definedName>
    <definedName name="XRefCopyRangeCount">31</definedName>
    <definedName name="XRefPaste1" localSheetId="3">#REF!</definedName>
    <definedName name="XRefPaste1" localSheetId="7">#REF!</definedName>
    <definedName name="XRefPaste1">#REF!</definedName>
    <definedName name="XRefPaste1Row" localSheetId="3">#REF!</definedName>
    <definedName name="XRefPaste1Row" localSheetId="7">#REF!</definedName>
    <definedName name="XRefPaste1Row">#REF!</definedName>
    <definedName name="XRefPaste2" localSheetId="3">#REF!</definedName>
    <definedName name="XRefPaste2" localSheetId="7">#REF!</definedName>
    <definedName name="XRefPaste2">#REF!</definedName>
    <definedName name="XRefPaste2Row" localSheetId="3">#REF!</definedName>
    <definedName name="XRefPaste2Row">#REF!</definedName>
    <definedName name="XRefPaste3" localSheetId="3">#REF!</definedName>
    <definedName name="XRefPaste3">#REF!</definedName>
    <definedName name="XRefPaste3Row" localSheetId="3">#REF!</definedName>
    <definedName name="XRefPaste3Row">#REF!</definedName>
    <definedName name="XRefPaste4" localSheetId="3">#REF!</definedName>
    <definedName name="XRefPaste4">#REF!</definedName>
    <definedName name="XRefPaste4Row" localSheetId="3">#REF!</definedName>
    <definedName name="XRefPaste4Row">#REF!</definedName>
    <definedName name="XRefPasteRangeCount">14</definedName>
    <definedName name="xrttd" localSheetId="3">{"Total",#N/A,FALSE,"Total Proved + Probable";"PDP",#N/A,FALSE,"Total Proved + Probable";"PNP",#N/A,FALSE,"Total Proved + Probable";"PUD",#N/A,FALSE,"Total Proved + Probable";"Prob",#N/A,FALSE,"Total Proved + Probable"}</definedName>
    <definedName name="xrttd" localSheetId="11">{"Total",#N/A,FALSE,"Total Proved + Probable";"PDP",#N/A,FALSE,"Total Proved + Probable";"PNP",#N/A,FALSE,"Total Proved + Probable";"PUD",#N/A,FALSE,"Total Proved + Probable";"Prob",#N/A,FALSE,"Total Proved + Probable"}</definedName>
    <definedName name="xrttd" localSheetId="7">{"Total",#N/A,FALSE,"Total Proved + Probable";"PDP",#N/A,FALSE,"Total Proved + Probable";"PNP",#N/A,FALSE,"Total Proved + Probable";"PUD",#N/A,FALSE,"Total Proved + Probable";"Prob",#N/A,FALSE,"Total Proved + Probable"}</definedName>
    <definedName name="xrttd">{"Total",#N/A,FALSE,"Total Proved + Probable";"PDP",#N/A,FALSE,"Total Proved + Probable";"PNP",#N/A,FALSE,"Total Proved + Probable";"PUD",#N/A,FALSE,"Total Proved + Probable";"Prob",#N/A,FALSE,"Total Proved + Probable"}</definedName>
    <definedName name="xs" localSheetId="3">#REF!</definedName>
    <definedName name="xs" localSheetId="7">#REF!</definedName>
    <definedName name="xs">#REF!</definedName>
    <definedName name="xx" localSheetId="3">#REF!</definedName>
    <definedName name="xx" localSheetId="7">#REF!</definedName>
    <definedName name="xx">#REF!</definedName>
    <definedName name="xxx" localSheetId="3">#REF!</definedName>
    <definedName name="xxx" localSheetId="7">#REF!</definedName>
    <definedName name="xxx">#REF!</definedName>
    <definedName name="xxx.detail" localSheetId="3">{"detail305",#N/A,FALSE,"BI-305"}</definedName>
    <definedName name="xxx.detail" localSheetId="11">{"detail305",#N/A,FALSE,"BI-305"}</definedName>
    <definedName name="xxx.detail" localSheetId="7">{"detail305",#N/A,FALSE,"BI-305"}</definedName>
    <definedName name="xxx.detail">{"detail305",#N/A,FALSE,"BI-305"}</definedName>
    <definedName name="xxx.directory" localSheetId="3">{"summary",#N/A,FALSE,"PCR DIRECTORY"}</definedName>
    <definedName name="xxx.directory" localSheetId="11">{"summary",#N/A,FALSE,"PCR DIRECTORY"}</definedName>
    <definedName name="xxx.directory" localSheetId="7">{"summary",#N/A,FALSE,"PCR DIRECTORY"}</definedName>
    <definedName name="xxx.directory">{"summary",#N/A,FALSE,"PCR DIRECTORY"}</definedName>
    <definedName name="xxxx" localSheetId="3">{"mgmt forecast",#N/A,FALSE,"Mgmt Forecast";"dcf table",#N/A,FALSE,"Mgmt Forecast";"sensitivity",#N/A,FALSE,"Mgmt Forecast";"table inputs",#N/A,FALSE,"Mgmt Forecast";"calculations",#N/A,FALSE,"Mgmt Forecast"}</definedName>
    <definedName name="xxxx" localSheetId="11">{"mgmt forecast",#N/A,FALSE,"Mgmt Forecast";"dcf table",#N/A,FALSE,"Mgmt Forecast";"sensitivity",#N/A,FALSE,"Mgmt Forecast";"table inputs",#N/A,FALSE,"Mgmt Forecast";"calculations",#N/A,FALSE,"Mgmt Forecast"}</definedName>
    <definedName name="xxxx" localSheetId="7">{"mgmt forecast",#N/A,FALSE,"Mgmt Forecast";"dcf table",#N/A,FALSE,"Mgmt Forecast";"sensitivity",#N/A,FALSE,"Mgmt Forecast";"table inputs",#N/A,FALSE,"Mgmt Forecast";"calculations",#N/A,FALSE,"Mgmt Forecast"}</definedName>
    <definedName name="xxxx">{"mgmt forecast",#N/A,FALSE,"Mgmt Forecast";"dcf table",#N/A,FALSE,"Mgmt Forecast";"sensitivity",#N/A,FALSE,"Mgmt Forecast";"table inputs",#N/A,FALSE,"Mgmt Forecast";"calculations",#N/A,FALSE,"Mgmt Forecast"}</definedName>
    <definedName name="XYZ" localSheetId="3">{#N/A,#N/A,FALSE,"Loan Summary";#N/A,#N/A,FALSE,"Development Analysis";#N/A,#N/A,FALSE,"Market Analysis";#N/A,#N/A,FALSE,"Pro Forma Analysis"}</definedName>
    <definedName name="XYZ" localSheetId="11">{#N/A,#N/A,FALSE,"Loan Summary";#N/A,#N/A,FALSE,"Development Analysis";#N/A,#N/A,FALSE,"Market Analysis";#N/A,#N/A,FALSE,"Pro Forma Analysis"}</definedName>
    <definedName name="XYZ" localSheetId="7">{#N/A,#N/A,FALSE,"Loan Summary";#N/A,#N/A,FALSE,"Development Analysis";#N/A,#N/A,FALSE,"Market Analysis";#N/A,#N/A,FALSE,"Pro Forma Analysis"}</definedName>
    <definedName name="XYZ">{#N/A,#N/A,FALSE,"Loan Summary";#N/A,#N/A,FALSE,"Development Analysis";#N/A,#N/A,FALSE,"Market Analysis";#N/A,#N/A,FALSE,"Pro Forma Analysis"}</definedName>
    <definedName name="xzf" localSheetId="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1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7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3">#REF!</definedName>
    <definedName name="y">#REF!</definedName>
    <definedName name="YGJ" localSheetId="3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localSheetId="1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localSheetId="7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jhj" localSheetId="3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localSheetId="1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localSheetId="7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ield_graph" localSheetId="3">{#N/A,#N/A,FALSE,"Yield Graph"}</definedName>
    <definedName name="yield_graph" localSheetId="11">{#N/A,#N/A,FALSE,"Yield Graph"}</definedName>
    <definedName name="yield_graph" localSheetId="7">{#N/A,#N/A,FALSE,"Yield Graph"}</definedName>
    <definedName name="yield_graph">{#N/A,#N/A,FALSE,"Yield Graph"}</definedName>
    <definedName name="you" localSheetId="3">{"Financials",#N/A,FALSE,"Financials";"AVP",#N/A,FALSE,"AVP";"DCF",#N/A,FALSE,"DCF";"CSC",#N/A,FALSE,"CSC";"Deal_Comp",#N/A,FALSE,"DealComp"}</definedName>
    <definedName name="you" localSheetId="11">{"'Assump'!$F$6:$J$6"}</definedName>
    <definedName name="you" localSheetId="7">{"Financials",#N/A,FALSE,"Financials";"AVP",#N/A,FALSE,"AVP";"DCF",#N/A,FALSE,"DCF";"CSC",#N/A,FALSE,"CSC";"Deal_Comp",#N/A,FALSE,"DealComp"}</definedName>
    <definedName name="you">{"'Assump'!$F$6:$J$6"}</definedName>
    <definedName name="yui" localSheetId="3">{"Total",#N/A,FALSE,"Six Fields";"PDP",#N/A,FALSE,"Six Fields";"PNP",#N/A,FALSE,"Six Fields";"PUD",#N/A,FALSE,"Six Fields";"Prob",#N/A,FALSE,"Six Fields"}</definedName>
    <definedName name="yui" localSheetId="11">{"Total",#N/A,FALSE,"Six Fields";"PDP",#N/A,FALSE,"Six Fields";"PNP",#N/A,FALSE,"Six Fields";"PUD",#N/A,FALSE,"Six Fields";"Prob",#N/A,FALSE,"Six Fields"}</definedName>
    <definedName name="yui" localSheetId="7">{"Total",#N/A,FALSE,"Six Fields";"PDP",#N/A,FALSE,"Six Fields";"PNP",#N/A,FALSE,"Six Fields";"PUD",#N/A,FALSE,"Six Fields";"Prob",#N/A,FALSE,"Six Fields"}</definedName>
    <definedName name="yui">{"Total",#N/A,FALSE,"Six Fields";"PDP",#N/A,FALSE,"Six Fields";"PNP",#N/A,FALSE,"Six Fields";"PUD",#N/A,FALSE,"Six Fields";"Prob",#N/A,FALSE,"Six Fields"}</definedName>
    <definedName name="yuiy" localSheetId="3">{#N/A,#N/A,FALSE,"COVER";#N/A,#N/A,FALSE,"Construction CF";#N/A,#N/A,FALSE,"PROFORMA";#N/A,#N/A,FALSE,"CASHFLOW"}</definedName>
    <definedName name="yuiy" localSheetId="11">{#N/A,#N/A,FALSE,"COVER";#N/A,#N/A,FALSE,"Construction CF";#N/A,#N/A,FALSE,"PROFORMA";#N/A,#N/A,FALSE,"CASHFLOW"}</definedName>
    <definedName name="yuiy" localSheetId="7">{#N/A,#N/A,FALSE,"COVER";#N/A,#N/A,FALSE,"Construction CF";#N/A,#N/A,FALSE,"PROFORMA";#N/A,#N/A,FALSE,"CASHFLOW"}</definedName>
    <definedName name="yuiy">{#N/A,#N/A,FALSE,"COVER";#N/A,#N/A,FALSE,"Construction CF";#N/A,#N/A,FALSE,"PROFORMA";#N/A,#N/A,FALSE,"CASHFLOW"}</definedName>
    <definedName name="yyy" localSheetId="3">#REF!</definedName>
    <definedName name="yyy" localSheetId="7">#REF!</definedName>
    <definedName name="yyy">#REF!</definedName>
    <definedName name="yyy.detail" localSheetId="3">{"detail305",#N/A,FALSE,"BI-305"}</definedName>
    <definedName name="yyy.detail" localSheetId="11">{"detail305",#N/A,FALSE,"BI-305"}</definedName>
    <definedName name="yyy.detail" localSheetId="7">{"detail305",#N/A,FALSE,"BI-305"}</definedName>
    <definedName name="yyy.detail">{"detail305",#N/A,FALSE,"BI-305"}</definedName>
    <definedName name="z" localSheetId="3">{"CSheet",#N/A,FALSE,"C";"SmCap",#N/A,FALSE,"VAL1";"GulfCoast",#N/A,FALSE,"VAL1";"nav",#N/A,FALSE,"NAV";"Summary",#N/A,FALSE,"NAV"}</definedName>
    <definedName name="z" localSheetId="11">{"CSheet",#N/A,FALSE,"C";"SmCap",#N/A,FALSE,"VAL1";"GulfCoast",#N/A,FALSE,"VAL1";"nav",#N/A,FALSE,"NAV";"Summary",#N/A,FALSE,"NAV"}</definedName>
    <definedName name="z" localSheetId="7">{"CSheet",#N/A,FALSE,"C";"SmCap",#N/A,FALSE,"VAL1";"GulfCoast",#N/A,FALSE,"VAL1";"nav",#N/A,FALSE,"NAV";"Summary",#N/A,FALSE,"NAV"}</definedName>
    <definedName name="z">{"CSheet",#N/A,FALSE,"C";"SmCap",#N/A,FALSE,"VAL1";"GulfCoast",#N/A,FALSE,"VAL1";"nav",#N/A,FALSE,"NAV";"Summary",#N/A,FALSE,"NAV"}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1" roundtripDataChecksum="WSVonwwLw6/J07dDxOOaWULxF024bb2Pea4FunQnCFg="/>
    </ext>
  </extLst>
</workbook>
</file>

<file path=xl/calcChain.xml><?xml version="1.0" encoding="utf-8"?>
<calcChain xmlns="http://schemas.openxmlformats.org/spreadsheetml/2006/main">
  <c r="F129" i="12" l="1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E71" i="12"/>
  <c r="E72" i="12" s="1"/>
  <c r="F70" i="12"/>
  <c r="G70" i="12" s="1"/>
  <c r="G7" i="12" s="1"/>
  <c r="H69" i="12"/>
  <c r="E9" i="12"/>
  <c r="E10" i="12" s="1"/>
  <c r="E8" i="12"/>
  <c r="H6" i="12"/>
  <c r="H7" i="12" s="1"/>
  <c r="B4" i="12"/>
  <c r="E130" i="11"/>
  <c r="D130" i="11"/>
  <c r="E129" i="11"/>
  <c r="D129" i="11"/>
  <c r="E128" i="11"/>
  <c r="D128" i="11"/>
  <c r="E127" i="11"/>
  <c r="D127" i="11"/>
  <c r="E126" i="11"/>
  <c r="D126" i="11"/>
  <c r="E125" i="11"/>
  <c r="D125" i="11"/>
  <c r="E124" i="11"/>
  <c r="D124" i="11"/>
  <c r="E123" i="11"/>
  <c r="D123" i="11"/>
  <c r="E122" i="11"/>
  <c r="D122" i="11"/>
  <c r="E121" i="11"/>
  <c r="D121" i="11"/>
  <c r="E120" i="11"/>
  <c r="D120" i="11"/>
  <c r="E119" i="11"/>
  <c r="D119" i="11"/>
  <c r="E118" i="11"/>
  <c r="D118" i="11"/>
  <c r="E117" i="11"/>
  <c r="D117" i="11"/>
  <c r="E116" i="11"/>
  <c r="D116" i="11"/>
  <c r="E115" i="11"/>
  <c r="D115" i="11"/>
  <c r="E114" i="11"/>
  <c r="D114" i="11"/>
  <c r="E113" i="11"/>
  <c r="D113" i="11"/>
  <c r="E112" i="11"/>
  <c r="D112" i="11"/>
  <c r="E111" i="11"/>
  <c r="D111" i="11"/>
  <c r="E110" i="11"/>
  <c r="D110" i="11"/>
  <c r="E109" i="11"/>
  <c r="D109" i="11"/>
  <c r="E108" i="11"/>
  <c r="D108" i="11"/>
  <c r="E107" i="11"/>
  <c r="D107" i="11"/>
  <c r="E106" i="11"/>
  <c r="D106" i="11"/>
  <c r="E105" i="11"/>
  <c r="D105" i="11"/>
  <c r="E104" i="11"/>
  <c r="D104" i="11"/>
  <c r="E103" i="11"/>
  <c r="D103" i="11"/>
  <c r="E102" i="11"/>
  <c r="D102" i="11"/>
  <c r="E101" i="11"/>
  <c r="D101" i="11"/>
  <c r="E100" i="11"/>
  <c r="D100" i="11"/>
  <c r="E99" i="11"/>
  <c r="D99" i="11"/>
  <c r="E98" i="11"/>
  <c r="D98" i="11"/>
  <c r="E97" i="11"/>
  <c r="D97" i="11"/>
  <c r="E96" i="11"/>
  <c r="D96" i="11"/>
  <c r="E95" i="11"/>
  <c r="D95" i="11"/>
  <c r="E94" i="11"/>
  <c r="D94" i="11"/>
  <c r="E93" i="11"/>
  <c r="D93" i="11"/>
  <c r="E92" i="11"/>
  <c r="D92" i="11"/>
  <c r="E91" i="11"/>
  <c r="D91" i="11"/>
  <c r="E90" i="11"/>
  <c r="D90" i="11"/>
  <c r="E89" i="11"/>
  <c r="D89" i="11"/>
  <c r="E88" i="11"/>
  <c r="D88" i="11"/>
  <c r="E87" i="11"/>
  <c r="D87" i="11"/>
  <c r="E86" i="11"/>
  <c r="D86" i="11"/>
  <c r="E85" i="11"/>
  <c r="D85" i="11"/>
  <c r="E84" i="11"/>
  <c r="D84" i="11"/>
  <c r="E83" i="11"/>
  <c r="D83" i="11"/>
  <c r="E82" i="11"/>
  <c r="D82" i="11"/>
  <c r="E81" i="11"/>
  <c r="D81" i="11"/>
  <c r="E80" i="11"/>
  <c r="D80" i="11"/>
  <c r="E79" i="11"/>
  <c r="D79" i="11"/>
  <c r="E78" i="11"/>
  <c r="D78" i="11"/>
  <c r="E77" i="11"/>
  <c r="D77" i="11"/>
  <c r="E76" i="11"/>
  <c r="D76" i="11"/>
  <c r="E75" i="11"/>
  <c r="D75" i="11"/>
  <c r="E74" i="11"/>
  <c r="D74" i="11"/>
  <c r="E73" i="11"/>
  <c r="D73" i="11"/>
  <c r="E72" i="11"/>
  <c r="D72" i="11"/>
  <c r="E71" i="11"/>
  <c r="D71" i="11"/>
  <c r="E70" i="11"/>
  <c r="D70" i="11"/>
  <c r="E69" i="11"/>
  <c r="D69" i="11"/>
  <c r="E68" i="11"/>
  <c r="D68" i="11"/>
  <c r="E67" i="11"/>
  <c r="D67" i="11"/>
  <c r="E66" i="11"/>
  <c r="D66" i="11"/>
  <c r="E65" i="11"/>
  <c r="D65" i="11"/>
  <c r="E64" i="11"/>
  <c r="D64" i="11"/>
  <c r="E63" i="11"/>
  <c r="D63" i="11"/>
  <c r="E62" i="11"/>
  <c r="D62" i="11"/>
  <c r="E61" i="11"/>
  <c r="D61" i="11"/>
  <c r="E60" i="11"/>
  <c r="D60" i="11"/>
  <c r="E59" i="11"/>
  <c r="D59" i="11"/>
  <c r="E58" i="11"/>
  <c r="D58" i="11"/>
  <c r="E57" i="11"/>
  <c r="D57" i="11"/>
  <c r="E56" i="11"/>
  <c r="D56" i="11"/>
  <c r="E55" i="11"/>
  <c r="D55" i="11"/>
  <c r="E54" i="11"/>
  <c r="D54" i="11"/>
  <c r="E53" i="11"/>
  <c r="D53" i="11"/>
  <c r="E52" i="11"/>
  <c r="D52" i="11"/>
  <c r="E51" i="11"/>
  <c r="D51" i="11"/>
  <c r="E50" i="11"/>
  <c r="D50" i="11"/>
  <c r="E49" i="11"/>
  <c r="D49" i="11"/>
  <c r="E48" i="11"/>
  <c r="D48" i="11"/>
  <c r="E47" i="11"/>
  <c r="D47" i="11"/>
  <c r="E46" i="11"/>
  <c r="D46" i="11"/>
  <c r="E45" i="11"/>
  <c r="D45" i="11"/>
  <c r="E44" i="11"/>
  <c r="D44" i="11"/>
  <c r="E43" i="11"/>
  <c r="D43" i="11"/>
  <c r="E42" i="11"/>
  <c r="D42" i="11"/>
  <c r="E41" i="11"/>
  <c r="D41" i="11"/>
  <c r="E40" i="11"/>
  <c r="D40" i="11"/>
  <c r="E39" i="11"/>
  <c r="D39" i="11"/>
  <c r="E38" i="11"/>
  <c r="D38" i="11"/>
  <c r="E37" i="1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DS4" i="11"/>
  <c r="DR4" i="11"/>
  <c r="DQ4" i="11"/>
  <c r="DP4" i="11"/>
  <c r="DO4" i="11"/>
  <c r="DN4" i="11"/>
  <c r="DM4" i="11"/>
  <c r="DL4" i="11"/>
  <c r="DK4" i="11"/>
  <c r="DJ4" i="11"/>
  <c r="DI4" i="11"/>
  <c r="DH4" i="11"/>
  <c r="DG4" i="11"/>
  <c r="DF4" i="11"/>
  <c r="DE4" i="11"/>
  <c r="DD4" i="11"/>
  <c r="DC4" i="11"/>
  <c r="DB4" i="11"/>
  <c r="DA4" i="11"/>
  <c r="CZ4" i="11"/>
  <c r="CY4" i="11"/>
  <c r="CX4" i="11"/>
  <c r="CW4" i="11"/>
  <c r="CV4" i="11"/>
  <c r="CU4" i="11"/>
  <c r="CT4" i="11"/>
  <c r="CS4" i="11"/>
  <c r="CR4" i="11"/>
  <c r="CQ4" i="11"/>
  <c r="CP4" i="11"/>
  <c r="CO4" i="11"/>
  <c r="CN4" i="11"/>
  <c r="CM4" i="11"/>
  <c r="CL4" i="11"/>
  <c r="CK4" i="11"/>
  <c r="CJ4" i="11"/>
  <c r="CI4" i="11"/>
  <c r="CH4" i="11"/>
  <c r="CG4" i="11"/>
  <c r="CF4" i="11"/>
  <c r="CE4" i="11"/>
  <c r="CD4" i="11"/>
  <c r="CC4" i="11"/>
  <c r="CB4" i="11"/>
  <c r="CA4" i="11"/>
  <c r="BZ4" i="11"/>
  <c r="BY4" i="11"/>
  <c r="BX4" i="11"/>
  <c r="BW4" i="11"/>
  <c r="BV4" i="11"/>
  <c r="BU4" i="11"/>
  <c r="BT4" i="11"/>
  <c r="BS4" i="11"/>
  <c r="BR4" i="11"/>
  <c r="BQ4" i="11"/>
  <c r="BP4" i="11"/>
  <c r="BO4" i="11"/>
  <c r="BN4" i="11"/>
  <c r="BM4" i="11"/>
  <c r="BL4" i="11"/>
  <c r="BK4" i="11"/>
  <c r="BJ4" i="11"/>
  <c r="BI4" i="11"/>
  <c r="BH4" i="11"/>
  <c r="BG4" i="11"/>
  <c r="BF4" i="11"/>
  <c r="BE4" i="11"/>
  <c r="BD4" i="11"/>
  <c r="BC4" i="11"/>
  <c r="BB4" i="11"/>
  <c r="BA4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C19" i="10"/>
  <c r="J17" i="10"/>
  <c r="C17" i="10"/>
  <c r="N16" i="10"/>
  <c r="N18" i="10" s="1"/>
  <c r="J16" i="10"/>
  <c r="I16" i="10"/>
  <c r="H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B9" i="10"/>
  <c r="B10" i="10" s="1"/>
  <c r="B11" i="10" s="1"/>
  <c r="B12" i="10" s="1"/>
  <c r="B13" i="10" s="1"/>
  <c r="B14" i="10" s="1"/>
  <c r="B15" i="10" s="1"/>
  <c r="M8" i="10"/>
  <c r="L8" i="10"/>
  <c r="D20" i="9"/>
  <c r="D19" i="9"/>
  <c r="D18" i="9"/>
  <c r="D17" i="9"/>
  <c r="D16" i="9"/>
  <c r="D15" i="9"/>
  <c r="D14" i="9"/>
  <c r="D13" i="9"/>
  <c r="D12" i="9"/>
  <c r="D11" i="9"/>
  <c r="D10" i="9"/>
  <c r="C3" i="9"/>
  <c r="D29" i="8"/>
  <c r="F20" i="8"/>
  <c r="F10" i="8"/>
  <c r="G25" i="4" s="1"/>
  <c r="F7" i="8"/>
  <c r="G22" i="4" s="1"/>
  <c r="G4" i="8"/>
  <c r="G7" i="8" s="1" a="1"/>
  <c r="G7" i="8" s="1"/>
  <c r="E79" i="7"/>
  <c r="E73" i="7"/>
  <c r="E40" i="7"/>
  <c r="F49" i="6"/>
  <c r="E49" i="6"/>
  <c r="E6" i="6"/>
  <c r="E29" i="6" s="1"/>
  <c r="G16" i="2" s="1"/>
  <c r="I16" i="2" s="1"/>
  <c r="G38" i="5"/>
  <c r="G39" i="5" s="1"/>
  <c r="G7" i="5"/>
  <c r="H6" i="5"/>
  <c r="G5" i="5"/>
  <c r="G25" i="5" s="1" a="1"/>
  <c r="G25" i="5" s="1"/>
  <c r="E48" i="4"/>
  <c r="E42" i="4"/>
  <c r="G39" i="4"/>
  <c r="E16" i="4"/>
  <c r="E15" i="4"/>
  <c r="E14" i="4"/>
  <c r="E13" i="4"/>
  <c r="J6" i="4"/>
  <c r="K6" i="4" s="1"/>
  <c r="L6" i="4" s="1"/>
  <c r="M6" i="4" s="1"/>
  <c r="N6" i="4" s="1"/>
  <c r="L18" i="3"/>
  <c r="M18" i="3" s="1"/>
  <c r="K18" i="3"/>
  <c r="J18" i="3"/>
  <c r="H18" i="3"/>
  <c r="F18" i="3"/>
  <c r="L17" i="3"/>
  <c r="M17" i="3" s="1"/>
  <c r="J17" i="3"/>
  <c r="G17" i="3"/>
  <c r="H17" i="3" s="1"/>
  <c r="E32" i="1" s="1"/>
  <c r="F32" i="1" s="1"/>
  <c r="F17" i="3"/>
  <c r="L16" i="3"/>
  <c r="M16" i="3" s="1"/>
  <c r="K16" i="3"/>
  <c r="J16" i="3"/>
  <c r="H16" i="3"/>
  <c r="E31" i="1" s="1"/>
  <c r="F16" i="3"/>
  <c r="L15" i="3"/>
  <c r="M15" i="3" s="1"/>
  <c r="K15" i="3"/>
  <c r="H30" i="1" s="1"/>
  <c r="J15" i="3"/>
  <c r="H15" i="3"/>
  <c r="E30" i="1" s="1"/>
  <c r="F15" i="3"/>
  <c r="J14" i="3"/>
  <c r="G14" i="3"/>
  <c r="D14" i="3"/>
  <c r="L14" i="3" s="1"/>
  <c r="A14" i="3"/>
  <c r="L13" i="3"/>
  <c r="M13" i="3" s="1"/>
  <c r="J13" i="3"/>
  <c r="G13" i="3"/>
  <c r="H13" i="3" s="1"/>
  <c r="E28" i="1" s="1"/>
  <c r="F13" i="3"/>
  <c r="L12" i="3"/>
  <c r="M12" i="3" s="1"/>
  <c r="K12" i="3"/>
  <c r="J12" i="3"/>
  <c r="H12" i="3"/>
  <c r="F12" i="3"/>
  <c r="L11" i="3"/>
  <c r="M11" i="3" s="1"/>
  <c r="K11" i="3"/>
  <c r="J11" i="3"/>
  <c r="H11" i="3"/>
  <c r="H26" i="1" s="1"/>
  <c r="F11" i="3"/>
  <c r="I10" i="3"/>
  <c r="G25" i="1" s="1"/>
  <c r="G10" i="3"/>
  <c r="E10" i="3"/>
  <c r="L9" i="3"/>
  <c r="M9" i="3" s="1"/>
  <c r="K9" i="3"/>
  <c r="J9" i="3"/>
  <c r="H9" i="3"/>
  <c r="H24" i="1" s="1"/>
  <c r="F9" i="3"/>
  <c r="I8" i="3"/>
  <c r="G23" i="1" s="1"/>
  <c r="G8" i="3"/>
  <c r="H8" i="3" s="1"/>
  <c r="F8" i="3"/>
  <c r="M7" i="3"/>
  <c r="L7" i="3"/>
  <c r="K7" i="3"/>
  <c r="J7" i="3"/>
  <c r="H7" i="3"/>
  <c r="F7" i="3"/>
  <c r="C2" i="3"/>
  <c r="N95" i="2"/>
  <c r="N94" i="2"/>
  <c r="W84" i="2"/>
  <c r="EY83" i="2"/>
  <c r="EX83" i="2"/>
  <c r="EW83" i="2"/>
  <c r="EV83" i="2"/>
  <c r="EU83" i="2"/>
  <c r="ET83" i="2"/>
  <c r="ES83" i="2"/>
  <c r="ER83" i="2"/>
  <c r="EQ83" i="2"/>
  <c r="EP83" i="2"/>
  <c r="EO83" i="2"/>
  <c r="EN83" i="2"/>
  <c r="EM83" i="2"/>
  <c r="EL83" i="2"/>
  <c r="EK83" i="2"/>
  <c r="EJ83" i="2"/>
  <c r="EI83" i="2"/>
  <c r="EH83" i="2"/>
  <c r="EG83" i="2"/>
  <c r="EF83" i="2"/>
  <c r="EE83" i="2"/>
  <c r="ED83" i="2"/>
  <c r="EC83" i="2"/>
  <c r="EB83" i="2"/>
  <c r="EA83" i="2"/>
  <c r="DZ83" i="2"/>
  <c r="DY83" i="2"/>
  <c r="DX83" i="2"/>
  <c r="DW83" i="2"/>
  <c r="DV83" i="2"/>
  <c r="DU83" i="2"/>
  <c r="DT83" i="2"/>
  <c r="DS83" i="2"/>
  <c r="DR83" i="2"/>
  <c r="DQ83" i="2"/>
  <c r="DP83" i="2"/>
  <c r="DO83" i="2"/>
  <c r="DN83" i="2"/>
  <c r="DM83" i="2"/>
  <c r="DL83" i="2"/>
  <c r="DK83" i="2"/>
  <c r="DJ83" i="2"/>
  <c r="DI83" i="2"/>
  <c r="DH83" i="2"/>
  <c r="DG83" i="2"/>
  <c r="DF83" i="2"/>
  <c r="DE83" i="2"/>
  <c r="DD83" i="2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EY82" i="2"/>
  <c r="EX82" i="2"/>
  <c r="EW82" i="2"/>
  <c r="EV82" i="2"/>
  <c r="EU82" i="2"/>
  <c r="ET82" i="2"/>
  <c r="ES82" i="2"/>
  <c r="ER82" i="2"/>
  <c r="EQ82" i="2"/>
  <c r="EP82" i="2"/>
  <c r="EO82" i="2"/>
  <c r="EN82" i="2"/>
  <c r="EM82" i="2"/>
  <c r="EL82" i="2"/>
  <c r="EK82" i="2"/>
  <c r="EJ82" i="2"/>
  <c r="EI82" i="2"/>
  <c r="EH82" i="2"/>
  <c r="EG82" i="2"/>
  <c r="EF82" i="2"/>
  <c r="EE82" i="2"/>
  <c r="ED82" i="2"/>
  <c r="EC82" i="2"/>
  <c r="EB82" i="2"/>
  <c r="EA82" i="2"/>
  <c r="DZ82" i="2"/>
  <c r="DY82" i="2"/>
  <c r="DX82" i="2"/>
  <c r="DW82" i="2"/>
  <c r="DV82" i="2"/>
  <c r="DU82" i="2"/>
  <c r="DT82" i="2"/>
  <c r="DS82" i="2"/>
  <c r="DR82" i="2"/>
  <c r="DQ82" i="2"/>
  <c r="DP82" i="2"/>
  <c r="DO82" i="2"/>
  <c r="DN82" i="2"/>
  <c r="DM82" i="2"/>
  <c r="DL82" i="2"/>
  <c r="DK82" i="2"/>
  <c r="DJ82" i="2"/>
  <c r="DI82" i="2"/>
  <c r="DH82" i="2"/>
  <c r="DG82" i="2"/>
  <c r="DF82" i="2"/>
  <c r="DE82" i="2"/>
  <c r="DD82" i="2"/>
  <c r="DC82" i="2"/>
  <c r="DB82" i="2"/>
  <c r="DA82" i="2"/>
  <c r="CZ82" i="2"/>
  <c r="CY82" i="2"/>
  <c r="CX82" i="2"/>
  <c r="CW82" i="2"/>
  <c r="CV82" i="2"/>
  <c r="CU82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EY81" i="2"/>
  <c r="EX81" i="2"/>
  <c r="EW81" i="2"/>
  <c r="EV81" i="2"/>
  <c r="EU81" i="2"/>
  <c r="ET81" i="2"/>
  <c r="ES81" i="2"/>
  <c r="ER81" i="2"/>
  <c r="EQ81" i="2"/>
  <c r="EP81" i="2"/>
  <c r="EO81" i="2"/>
  <c r="EN81" i="2"/>
  <c r="EM81" i="2"/>
  <c r="EL81" i="2"/>
  <c r="EK81" i="2"/>
  <c r="EJ81" i="2"/>
  <c r="EI81" i="2"/>
  <c r="EH81" i="2"/>
  <c r="EG81" i="2"/>
  <c r="EF81" i="2"/>
  <c r="EE81" i="2"/>
  <c r="ED81" i="2"/>
  <c r="EC81" i="2"/>
  <c r="EB81" i="2"/>
  <c r="EA81" i="2"/>
  <c r="DZ81" i="2"/>
  <c r="DY81" i="2"/>
  <c r="DX81" i="2"/>
  <c r="DW81" i="2"/>
  <c r="DV81" i="2"/>
  <c r="DU81" i="2"/>
  <c r="DT81" i="2"/>
  <c r="DS81" i="2"/>
  <c r="DR81" i="2"/>
  <c r="DQ81" i="2"/>
  <c r="DP81" i="2"/>
  <c r="DO81" i="2"/>
  <c r="DN81" i="2"/>
  <c r="DM81" i="2"/>
  <c r="DL81" i="2"/>
  <c r="DK81" i="2"/>
  <c r="DJ81" i="2"/>
  <c r="DI81" i="2"/>
  <c r="DH81" i="2"/>
  <c r="DG81" i="2"/>
  <c r="DF81" i="2"/>
  <c r="DE81" i="2"/>
  <c r="DD81" i="2"/>
  <c r="DC81" i="2"/>
  <c r="DB81" i="2"/>
  <c r="DA81" i="2"/>
  <c r="CZ81" i="2"/>
  <c r="CY81" i="2"/>
  <c r="CX81" i="2"/>
  <c r="CW81" i="2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W75" i="2"/>
  <c r="W74" i="2"/>
  <c r="N58" i="2"/>
  <c r="N57" i="2"/>
  <c r="N56" i="2"/>
  <c r="N55" i="2"/>
  <c r="N54" i="2"/>
  <c r="N52" i="2"/>
  <c r="N50" i="2"/>
  <c r="N49" i="2"/>
  <c r="N48" i="2"/>
  <c r="S47" i="2"/>
  <c r="R47" i="2"/>
  <c r="N47" i="2"/>
  <c r="S46" i="2"/>
  <c r="N46" i="2"/>
  <c r="S45" i="2"/>
  <c r="R45" i="2"/>
  <c r="N45" i="2"/>
  <c r="S44" i="2"/>
  <c r="R44" i="2"/>
  <c r="N44" i="2"/>
  <c r="N43" i="2"/>
  <c r="N41" i="2"/>
  <c r="N39" i="2"/>
  <c r="R38" i="2"/>
  <c r="S38" i="2" s="1"/>
  <c r="G38" i="2"/>
  <c r="D38" i="2"/>
  <c r="N38" i="2" s="1"/>
  <c r="D37" i="2"/>
  <c r="N37" i="2" s="1"/>
  <c r="R36" i="2"/>
  <c r="S36" i="2" s="1"/>
  <c r="G36" i="2"/>
  <c r="D36" i="2"/>
  <c r="N36" i="2" s="1"/>
  <c r="R35" i="2"/>
  <c r="S35" i="2" s="1"/>
  <c r="G35" i="2"/>
  <c r="I35" i="2" s="1"/>
  <c r="D35" i="2"/>
  <c r="N35" i="2" s="1"/>
  <c r="R34" i="2"/>
  <c r="S34" i="2" s="1"/>
  <c r="G34" i="2"/>
  <c r="D34" i="2"/>
  <c r="N34" i="2" s="1"/>
  <c r="G33" i="2"/>
  <c r="D33" i="2"/>
  <c r="N33" i="2" s="1"/>
  <c r="T32" i="2"/>
  <c r="D32" i="2"/>
  <c r="N32" i="2" s="1"/>
  <c r="R31" i="2"/>
  <c r="S31" i="2" s="1"/>
  <c r="G31" i="2"/>
  <c r="D31" i="2"/>
  <c r="N31" i="2" s="1"/>
  <c r="T30" i="2"/>
  <c r="G30" i="2"/>
  <c r="D30" i="2"/>
  <c r="N30" i="2" s="1"/>
  <c r="T29" i="2"/>
  <c r="G29" i="2"/>
  <c r="D29" i="2"/>
  <c r="N29" i="2" s="1"/>
  <c r="R28" i="2"/>
  <c r="S28" i="2" s="1"/>
  <c r="G28" i="2"/>
  <c r="D28" i="2"/>
  <c r="N28" i="2" s="1"/>
  <c r="R27" i="2"/>
  <c r="S27" i="2" s="1"/>
  <c r="G27" i="2"/>
  <c r="D27" i="2"/>
  <c r="N27" i="2" s="1"/>
  <c r="R26" i="2"/>
  <c r="S26" i="2" s="1"/>
  <c r="N26" i="2"/>
  <c r="G26" i="2"/>
  <c r="D26" i="2"/>
  <c r="N25" i="2"/>
  <c r="N23" i="2"/>
  <c r="D22" i="2"/>
  <c r="N22" i="2" s="1"/>
  <c r="G21" i="2"/>
  <c r="D21" i="2"/>
  <c r="N21" i="2" s="1"/>
  <c r="D20" i="2"/>
  <c r="N20" i="2" s="1"/>
  <c r="N19" i="2"/>
  <c r="D19" i="2"/>
  <c r="D18" i="2"/>
  <c r="N18" i="2" s="1"/>
  <c r="D17" i="2"/>
  <c r="N17" i="2" s="1"/>
  <c r="D16" i="2"/>
  <c r="N16" i="2" s="1"/>
  <c r="N15" i="2"/>
  <c r="N13" i="2"/>
  <c r="G13" i="2"/>
  <c r="G54" i="2" s="1"/>
  <c r="S12" i="2"/>
  <c r="R12" i="2"/>
  <c r="T12" i="2" s="1"/>
  <c r="N12" i="2"/>
  <c r="G12" i="2"/>
  <c r="N11" i="2"/>
  <c r="W8" i="2"/>
  <c r="W5" i="2" s="1"/>
  <c r="X7" i="2"/>
  <c r="X6" i="2"/>
  <c r="W6" i="2"/>
  <c r="L45" i="1"/>
  <c r="H41" i="1"/>
  <c r="B3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AG2" i="12" s="1"/>
  <c r="AH2" i="12" s="1"/>
  <c r="AI2" i="12" s="1"/>
  <c r="AJ2" i="12" s="1"/>
  <c r="AK2" i="12" s="1"/>
  <c r="AL2" i="12" s="1"/>
  <c r="AM2" i="12" s="1"/>
  <c r="AN2" i="12" s="1"/>
  <c r="AO2" i="12" s="1"/>
  <c r="AP2" i="12" s="1"/>
  <c r="AQ2" i="12" s="1"/>
  <c r="AR2" i="12" s="1"/>
  <c r="AS2" i="12" s="1"/>
  <c r="AT2" i="12" s="1"/>
  <c r="AU2" i="12" s="1"/>
  <c r="AV2" i="12" s="1"/>
  <c r="AW2" i="12" s="1"/>
  <c r="AX2" i="12" s="1"/>
  <c r="AY2" i="12" s="1"/>
  <c r="AZ2" i="12" s="1"/>
  <c r="BA2" i="12" s="1"/>
  <c r="BB2" i="12" s="1"/>
  <c r="BC2" i="12" s="1"/>
  <c r="BD2" i="12" s="1"/>
  <c r="BE2" i="12" s="1"/>
  <c r="BF2" i="12" s="1"/>
  <c r="BG2" i="12" s="1"/>
  <c r="BH2" i="12" s="1"/>
  <c r="BI2" i="12" s="1"/>
  <c r="BJ2" i="12" s="1"/>
  <c r="BK2" i="12" s="1"/>
  <c r="BL2" i="12" s="1"/>
  <c r="BM2" i="12" s="1"/>
  <c r="BN2" i="12" s="1"/>
  <c r="T37" i="1"/>
  <c r="T38" i="1" s="1"/>
  <c r="T39" i="1" s="1"/>
  <c r="T40" i="1" s="1"/>
  <c r="T35" i="1"/>
  <c r="T34" i="1"/>
  <c r="V33" i="1"/>
  <c r="W33" i="1" s="1"/>
  <c r="X33" i="1" s="1"/>
  <c r="Y33" i="1" s="1"/>
  <c r="G33" i="1"/>
  <c r="D33" i="1"/>
  <c r="C33" i="1"/>
  <c r="G32" i="1"/>
  <c r="D32" i="1"/>
  <c r="C32" i="1"/>
  <c r="G31" i="1"/>
  <c r="D31" i="1"/>
  <c r="C31" i="1"/>
  <c r="L30" i="1" a="1"/>
  <c r="L30" i="1" s="1"/>
  <c r="L33" i="1" s="1"/>
  <c r="L35" i="1" s="1"/>
  <c r="G30" i="1"/>
  <c r="D30" i="1"/>
  <c r="C30" i="1"/>
  <c r="C29" i="1"/>
  <c r="G28" i="1"/>
  <c r="D28" i="1"/>
  <c r="C28" i="1"/>
  <c r="G27" i="1"/>
  <c r="D27" i="1"/>
  <c r="C27" i="1"/>
  <c r="G26" i="1"/>
  <c r="E26" i="1"/>
  <c r="D26" i="1"/>
  <c r="C26" i="1"/>
  <c r="D25" i="1"/>
  <c r="C25" i="1"/>
  <c r="L24" i="1"/>
  <c r="G45" i="2" s="1"/>
  <c r="G24" i="1"/>
  <c r="D24" i="1"/>
  <c r="C24" i="1"/>
  <c r="E23" i="1"/>
  <c r="D23" i="1"/>
  <c r="C23" i="1"/>
  <c r="G22" i="1"/>
  <c r="D22" i="1"/>
  <c r="C22" i="1"/>
  <c r="H11" i="1"/>
  <c r="E24" i="1" l="1"/>
  <c r="F24" i="1" s="1"/>
  <c r="H31" i="1"/>
  <c r="L10" i="3"/>
  <c r="M10" i="3" s="1"/>
  <c r="H27" i="1"/>
  <c r="G28" i="5" a="1"/>
  <c r="G28" i="5" s="1"/>
  <c r="K17" i="3"/>
  <c r="H32" i="1" s="1"/>
  <c r="K6" i="1"/>
  <c r="L6" i="1" s="1"/>
  <c r="M6" i="1" s="1"/>
  <c r="D29" i="1"/>
  <c r="H22" i="1"/>
  <c r="J8" i="3"/>
  <c r="J10" i="3"/>
  <c r="E27" i="1"/>
  <c r="G29" i="1"/>
  <c r="K8" i="3"/>
  <c r="H23" i="1" s="1"/>
  <c r="K10" i="3"/>
  <c r="F14" i="3"/>
  <c r="L8" i="3"/>
  <c r="M8" i="3" s="1"/>
  <c r="H33" i="1"/>
  <c r="M16" i="10"/>
  <c r="E33" i="1"/>
  <c r="F33" i="1" s="1"/>
  <c r="H10" i="3"/>
  <c r="E25" i="1" s="1"/>
  <c r="F25" i="1" s="1"/>
  <c r="H4" i="8"/>
  <c r="G20" i="8" a="1"/>
  <c r="G20" i="8" s="1"/>
  <c r="E22" i="1"/>
  <c r="W15" i="2"/>
  <c r="W21" i="2" s="1"/>
  <c r="R29" i="2"/>
  <c r="S29" i="2" s="1"/>
  <c r="H43" i="1"/>
  <c r="H44" i="1" s="1"/>
  <c r="S33" i="2" s="1"/>
  <c r="R33" i="2" s="1"/>
  <c r="X15" i="2"/>
  <c r="X16" i="2" s="1"/>
  <c r="R32" i="2"/>
  <c r="S32" i="2" s="1"/>
  <c r="D19" i="3"/>
  <c r="E19" i="3" s="1"/>
  <c r="F27" i="1"/>
  <c r="G10" i="8" a="1"/>
  <c r="G10" i="8" s="1"/>
  <c r="I36" i="2"/>
  <c r="F26" i="1"/>
  <c r="F10" i="3"/>
  <c r="W72" i="2"/>
  <c r="F23" i="1"/>
  <c r="I30" i="2"/>
  <c r="F31" i="1"/>
  <c r="I26" i="2"/>
  <c r="H48" i="1"/>
  <c r="H49" i="1" s="1"/>
  <c r="H51" i="1" s="1"/>
  <c r="W85" i="2" s="1"/>
  <c r="I12" i="2"/>
  <c r="I13" i="2" s="1"/>
  <c r="F30" i="1"/>
  <c r="F72" i="7"/>
  <c r="F68" i="7"/>
  <c r="F64" i="7"/>
  <c r="F60" i="7"/>
  <c r="F56" i="7"/>
  <c r="F52" i="7"/>
  <c r="F46" i="7"/>
  <c r="F84" i="7"/>
  <c r="F69" i="7"/>
  <c r="F55" i="7"/>
  <c r="F44" i="7"/>
  <c r="F38" i="7"/>
  <c r="F59" i="7"/>
  <c r="F48" i="7"/>
  <c r="F83" i="7"/>
  <c r="F63" i="7"/>
  <c r="F54" i="7"/>
  <c r="F43" i="7"/>
  <c r="F37" i="7"/>
  <c r="F30" i="7"/>
  <c r="F21" i="7"/>
  <c r="F10" i="7"/>
  <c r="F28" i="6"/>
  <c r="F19" i="6"/>
  <c r="F10" i="6"/>
  <c r="F76" i="7"/>
  <c r="F70" i="7"/>
  <c r="F61" i="7"/>
  <c r="F45" i="7"/>
  <c r="F39" i="7"/>
  <c r="F28" i="7"/>
  <c r="F19" i="7"/>
  <c r="F12" i="7"/>
  <c r="F26" i="6"/>
  <c r="F21" i="6"/>
  <c r="F12" i="6"/>
  <c r="F87" i="7"/>
  <c r="F24" i="7"/>
  <c r="F27" i="6"/>
  <c r="F15" i="6"/>
  <c r="F78" i="7"/>
  <c r="F29" i="7"/>
  <c r="F23" i="7"/>
  <c r="F17" i="7"/>
  <c r="F9" i="7"/>
  <c r="F20" i="6"/>
  <c r="F14" i="6"/>
  <c r="F77" i="7"/>
  <c r="F67" i="7"/>
  <c r="F58" i="7"/>
  <c r="F47" i="7"/>
  <c r="F36" i="7"/>
  <c r="F22" i="7"/>
  <c r="F8" i="7"/>
  <c r="F25" i="6"/>
  <c r="F13" i="6"/>
  <c r="F25" i="7"/>
  <c r="F11" i="7"/>
  <c r="F16" i="6"/>
  <c r="F62" i="7"/>
  <c r="F18" i="6"/>
  <c r="F7" i="7"/>
  <c r="F17" i="6"/>
  <c r="F57" i="7"/>
  <c r="F35" i="7"/>
  <c r="F82" i="7"/>
  <c r="F66" i="7"/>
  <c r="F27" i="7"/>
  <c r="F13" i="7"/>
  <c r="F22" i="6"/>
  <c r="F9" i="6"/>
  <c r="F18" i="7"/>
  <c r="F71" i="7"/>
  <c r="F11" i="6"/>
  <c r="F53" i="7"/>
  <c r="F20" i="7"/>
  <c r="F23" i="6"/>
  <c r="F65" i="7"/>
  <c r="F31" i="7"/>
  <c r="F24" i="6"/>
  <c r="F26" i="7"/>
  <c r="I38" i="2"/>
  <c r="I47" i="2"/>
  <c r="I28" i="2"/>
  <c r="W80" i="2"/>
  <c r="W47" i="2"/>
  <c r="W44" i="2"/>
  <c r="W38" i="2"/>
  <c r="W29" i="2"/>
  <c r="W28" i="2"/>
  <c r="W45" i="2"/>
  <c r="W31" i="2"/>
  <c r="W94" i="2"/>
  <c r="W12" i="2"/>
  <c r="W9" i="2"/>
  <c r="W35" i="2"/>
  <c r="W26" i="2"/>
  <c r="R3" i="2"/>
  <c r="W36" i="2"/>
  <c r="W34" i="2"/>
  <c r="W27" i="2"/>
  <c r="W46" i="2"/>
  <c r="F22" i="1"/>
  <c r="I33" i="2"/>
  <c r="D34" i="1"/>
  <c r="H12" i="2" s="1"/>
  <c r="H13" i="2" s="1"/>
  <c r="I21" i="2"/>
  <c r="X8" i="2"/>
  <c r="F28" i="1"/>
  <c r="W16" i="2"/>
  <c r="X21" i="2"/>
  <c r="I31" i="2"/>
  <c r="H31" i="2"/>
  <c r="I34" i="2"/>
  <c r="W77" i="2"/>
  <c r="G44" i="2"/>
  <c r="X74" i="2"/>
  <c r="X75" i="2"/>
  <c r="X77" i="2"/>
  <c r="X84" i="2"/>
  <c r="I27" i="2"/>
  <c r="R30" i="2"/>
  <c r="S30" i="2" s="1"/>
  <c r="I45" i="2"/>
  <c r="Y7" i="2"/>
  <c r="I29" i="2"/>
  <c r="F19" i="3"/>
  <c r="H18" i="1" s="1"/>
  <c r="M14" i="3"/>
  <c r="M19" i="3" s="1"/>
  <c r="L19" i="3"/>
  <c r="K14" i="3"/>
  <c r="H14" i="3"/>
  <c r="E29" i="1" s="1"/>
  <c r="F29" i="1" s="1"/>
  <c r="K13" i="3"/>
  <c r="H28" i="1" s="1"/>
  <c r="I6" i="5"/>
  <c r="H5" i="5"/>
  <c r="H7" i="5"/>
  <c r="G4" i="5"/>
  <c r="O6" i="4"/>
  <c r="G24" i="5" a="1"/>
  <c r="G24" i="5" s="1"/>
  <c r="G44" i="5" s="1"/>
  <c r="G23" i="5" a="1"/>
  <c r="G23" i="5" s="1"/>
  <c r="G43" i="5" s="1"/>
  <c r="G45" i="5"/>
  <c r="G68" i="5" a="1"/>
  <c r="G68" i="5" s="1"/>
  <c r="G69" i="5" a="1"/>
  <c r="G69" i="5" s="1"/>
  <c r="G32" i="5" a="1"/>
  <c r="G32" i="5" s="1"/>
  <c r="G31" i="5" a="1"/>
  <c r="G31" i="5" s="1"/>
  <c r="G33" i="5" a="1"/>
  <c r="G33" i="5" s="1"/>
  <c r="G19" i="5" a="1"/>
  <c r="G19" i="5" s="1"/>
  <c r="G20" i="5" a="1"/>
  <c r="G20" i="5" s="1"/>
  <c r="E11" i="12"/>
  <c r="E81" i="7"/>
  <c r="E32" i="6"/>
  <c r="E33" i="6" s="1"/>
  <c r="E34" i="6" s="1"/>
  <c r="L16" i="10"/>
  <c r="G72" i="12"/>
  <c r="G9" i="12" s="1"/>
  <c r="E73" i="12"/>
  <c r="I6" i="12"/>
  <c r="G71" i="12"/>
  <c r="G8" i="12" s="1"/>
  <c r="H70" i="12"/>
  <c r="I69" i="12"/>
  <c r="T33" i="2" l="1"/>
  <c r="W33" i="2"/>
  <c r="H19" i="3"/>
  <c r="H26" i="2"/>
  <c r="W32" i="2"/>
  <c r="H17" i="10"/>
  <c r="H19" i="10" s="1"/>
  <c r="H20" i="8" a="1"/>
  <c r="H20" i="8" s="1"/>
  <c r="I20" i="8" s="1" a="1"/>
  <c r="I20" i="8" s="1"/>
  <c r="J20" i="8" s="1" a="1"/>
  <c r="J20" i="8" s="1"/>
  <c r="K20" i="8" s="1" a="1"/>
  <c r="K20" i="8" s="1"/>
  <c r="L20" i="8" s="1" a="1"/>
  <c r="L20" i="8" s="1"/>
  <c r="M20" i="8" s="1" a="1"/>
  <c r="M20" i="8" s="1"/>
  <c r="N20" i="8" s="1" a="1"/>
  <c r="N20" i="8" s="1"/>
  <c r="O20" i="8" s="1" a="1"/>
  <c r="O20" i="8" s="1"/>
  <c r="P20" i="8" s="1" a="1"/>
  <c r="P20" i="8" s="1"/>
  <c r="H45" i="2"/>
  <c r="G34" i="1"/>
  <c r="H29" i="1"/>
  <c r="H35" i="2"/>
  <c r="H33" i="2"/>
  <c r="H27" i="2"/>
  <c r="F79" i="7"/>
  <c r="H10" i="8" a="1"/>
  <c r="H10" i="8" s="1"/>
  <c r="H25" i="1"/>
  <c r="H16" i="2"/>
  <c r="H72" i="12"/>
  <c r="H9" i="12" s="1"/>
  <c r="I4" i="8"/>
  <c r="J4" i="8" s="1"/>
  <c r="K4" i="8" s="1"/>
  <c r="L4" i="8" s="1"/>
  <c r="M4" i="8" s="1"/>
  <c r="N4" i="8" s="1"/>
  <c r="O4" i="8" s="1"/>
  <c r="P4" i="8" s="1"/>
  <c r="H71" i="12"/>
  <c r="H8" i="12" s="1"/>
  <c r="I19" i="3"/>
  <c r="K19" i="3" s="1"/>
  <c r="G19" i="3"/>
  <c r="H29" i="2"/>
  <c r="E34" i="1"/>
  <c r="W30" i="2"/>
  <c r="H7" i="8" a="1"/>
  <c r="H7" i="8" s="1"/>
  <c r="W48" i="2"/>
  <c r="K17" i="1" s="1"/>
  <c r="H4" i="5"/>
  <c r="I7" i="5"/>
  <c r="G34" i="6"/>
  <c r="F34" i="6"/>
  <c r="G19" i="2"/>
  <c r="E35" i="6"/>
  <c r="H44" i="2"/>
  <c r="I44" i="2"/>
  <c r="F15" i="8"/>
  <c r="G77" i="7"/>
  <c r="G36" i="7"/>
  <c r="G30" i="7"/>
  <c r="G26" i="7"/>
  <c r="G22" i="7"/>
  <c r="G18" i="7"/>
  <c r="G12" i="7"/>
  <c r="G8" i="7"/>
  <c r="G45" i="6"/>
  <c r="G25" i="6"/>
  <c r="G21" i="6"/>
  <c r="G17" i="6"/>
  <c r="G13" i="6"/>
  <c r="G9" i="6"/>
  <c r="F22" i="8"/>
  <c r="D20" i="8"/>
  <c r="D26" i="8" s="1"/>
  <c r="D27" i="8" s="1"/>
  <c r="F9" i="8"/>
  <c r="G64" i="7"/>
  <c r="G59" i="7"/>
  <c r="G48" i="7"/>
  <c r="F14" i="8"/>
  <c r="G83" i="7"/>
  <c r="G68" i="7"/>
  <c r="G63" i="7"/>
  <c r="G54" i="7"/>
  <c r="G43" i="7"/>
  <c r="G37" i="7"/>
  <c r="F17" i="8"/>
  <c r="F8" i="8"/>
  <c r="G87" i="7"/>
  <c r="G78" i="7"/>
  <c r="G72" i="7"/>
  <c r="G67" i="7"/>
  <c r="G58" i="7"/>
  <c r="G47" i="7"/>
  <c r="G25" i="7"/>
  <c r="G46" i="6"/>
  <c r="G23" i="6"/>
  <c r="G14" i="6"/>
  <c r="F21" i="8"/>
  <c r="G85" i="7"/>
  <c r="G65" i="7"/>
  <c r="G56" i="7"/>
  <c r="G23" i="7"/>
  <c r="G7" i="7"/>
  <c r="G41" i="6"/>
  <c r="G16" i="6"/>
  <c r="G70" i="7"/>
  <c r="G61" i="7"/>
  <c r="G52" i="7"/>
  <c r="G39" i="7"/>
  <c r="G29" i="7"/>
  <c r="G17" i="7"/>
  <c r="G9" i="7"/>
  <c r="G20" i="6"/>
  <c r="G69" i="7"/>
  <c r="G60" i="7"/>
  <c r="G38" i="7"/>
  <c r="G26" i="6"/>
  <c r="F13" i="8"/>
  <c r="G28" i="7"/>
  <c r="G19" i="6"/>
  <c r="G71" i="7"/>
  <c r="G62" i="7"/>
  <c r="G53" i="7"/>
  <c r="G31" i="7"/>
  <c r="G19" i="7"/>
  <c r="G43" i="6"/>
  <c r="G28" i="6"/>
  <c r="G22" i="6"/>
  <c r="G10" i="6"/>
  <c r="G24" i="7"/>
  <c r="G10" i="7"/>
  <c r="G47" i="6"/>
  <c r="G76" i="7"/>
  <c r="G57" i="7"/>
  <c r="G35" i="7"/>
  <c r="G21" i="7"/>
  <c r="G44" i="6"/>
  <c r="G20" i="7"/>
  <c r="G42" i="6"/>
  <c r="G27" i="6"/>
  <c r="G15" i="6"/>
  <c r="G45" i="7"/>
  <c r="G46" i="7"/>
  <c r="G18" i="6"/>
  <c r="G44" i="7"/>
  <c r="G13" i="7"/>
  <c r="G12" i="6"/>
  <c r="G82" i="7"/>
  <c r="G48" i="6"/>
  <c r="G55" i="7"/>
  <c r="F16" i="8"/>
  <c r="G66" i="7"/>
  <c r="G24" i="6"/>
  <c r="G27" i="7"/>
  <c r="G11" i="6"/>
  <c r="G11" i="7"/>
  <c r="G84" i="7"/>
  <c r="G15" i="5"/>
  <c r="H47" i="2"/>
  <c r="H38" i="2"/>
  <c r="H28" i="2"/>
  <c r="H46" i="1"/>
  <c r="H34" i="2"/>
  <c r="H21" i="2"/>
  <c r="L47" i="1"/>
  <c r="H36" i="2"/>
  <c r="G81" i="7"/>
  <c r="F81" i="7"/>
  <c r="G32" i="2"/>
  <c r="H34" i="1"/>
  <c r="H35" i="1" s="1"/>
  <c r="K20" i="3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W13" i="2"/>
  <c r="F32" i="7"/>
  <c r="P24" i="1"/>
  <c r="H52" i="1"/>
  <c r="P23" i="1" s="1"/>
  <c r="H28" i="5" a="1"/>
  <c r="H28" i="5" s="1"/>
  <c r="H31" i="5" a="1"/>
  <c r="H31" i="5" s="1"/>
  <c r="H24" i="5" a="1"/>
  <c r="H24" i="5" s="1"/>
  <c r="H23" i="5" a="1"/>
  <c r="H23" i="5" s="1"/>
  <c r="H32" i="5" a="1"/>
  <c r="H32" i="5" s="1"/>
  <c r="H19" i="5" a="1"/>
  <c r="H19" i="5" s="1"/>
  <c r="H20" i="5" a="1"/>
  <c r="H20" i="5" s="1"/>
  <c r="H25" i="5" a="1"/>
  <c r="H25" i="5" s="1"/>
  <c r="H33" i="5" a="1"/>
  <c r="H33" i="5" s="1"/>
  <c r="W95" i="2"/>
  <c r="I5" i="5"/>
  <c r="J6" i="5"/>
  <c r="G9" i="4"/>
  <c r="G10" i="4" s="1"/>
  <c r="E74" i="12"/>
  <c r="G73" i="12"/>
  <c r="G10" i="12" s="1"/>
  <c r="Y75" i="2"/>
  <c r="Y74" i="2"/>
  <c r="Y84" i="2"/>
  <c r="Y6" i="2"/>
  <c r="Y15" i="2"/>
  <c r="Y77" i="2"/>
  <c r="Z7" i="2"/>
  <c r="F49" i="7"/>
  <c r="X96" i="2"/>
  <c r="X80" i="2"/>
  <c r="X85" i="2"/>
  <c r="X94" i="2"/>
  <c r="X38" i="2"/>
  <c r="X45" i="2"/>
  <c r="X33" i="2"/>
  <c r="X32" i="2"/>
  <c r="X31" i="2"/>
  <c r="X34" i="2"/>
  <c r="X35" i="2"/>
  <c r="X29" i="2"/>
  <c r="X26" i="2"/>
  <c r="X36" i="2"/>
  <c r="X27" i="2"/>
  <c r="X5" i="2"/>
  <c r="X44" i="2"/>
  <c r="X30" i="2"/>
  <c r="X47" i="2"/>
  <c r="X9" i="2"/>
  <c r="X46" i="2"/>
  <c r="Y8" i="2"/>
  <c r="X28" i="2"/>
  <c r="X3" i="2"/>
  <c r="X12" i="2"/>
  <c r="X13" i="2" s="1"/>
  <c r="X54" i="2" s="1"/>
  <c r="F40" i="7"/>
  <c r="I70" i="12"/>
  <c r="J69" i="12"/>
  <c r="I71" i="12"/>
  <c r="I72" i="12"/>
  <c r="I9" i="12" s="1"/>
  <c r="F34" i="1"/>
  <c r="H16" i="1"/>
  <c r="F33" i="6"/>
  <c r="G33" i="6"/>
  <c r="G18" i="2"/>
  <c r="G48" i="4"/>
  <c r="F29" i="6"/>
  <c r="P6" i="4"/>
  <c r="J6" i="12"/>
  <c r="I7" i="12"/>
  <c r="I8" i="12"/>
  <c r="G32" i="6"/>
  <c r="E36" i="6"/>
  <c r="E38" i="6" s="1"/>
  <c r="F32" i="6"/>
  <c r="G17" i="2"/>
  <c r="E12" i="12"/>
  <c r="J19" i="3"/>
  <c r="W3" i="2"/>
  <c r="W96" i="2"/>
  <c r="F14" i="7"/>
  <c r="F73" i="7"/>
  <c r="H30" i="2"/>
  <c r="L17" i="10" l="1"/>
  <c r="L18" i="10" s="1"/>
  <c r="I7" i="8" a="1"/>
  <c r="I7" i="8" s="1"/>
  <c r="J7" i="8" s="1" a="1"/>
  <c r="J7" i="8" s="1"/>
  <c r="K7" i="8" s="1" a="1"/>
  <c r="K7" i="8" s="1"/>
  <c r="L7" i="8" s="1" a="1"/>
  <c r="L7" i="8" s="1"/>
  <c r="M7" i="8" s="1" a="1"/>
  <c r="M7" i="8" s="1"/>
  <c r="N7" i="8" s="1" a="1"/>
  <c r="N7" i="8" s="1"/>
  <c r="O7" i="8" s="1" a="1"/>
  <c r="O7" i="8" s="1"/>
  <c r="P7" i="8" s="1" a="1"/>
  <c r="P7" i="8" s="1"/>
  <c r="I10" i="8" a="1"/>
  <c r="I10" i="8" s="1"/>
  <c r="J10" i="8" s="1" a="1"/>
  <c r="J10" i="8" s="1"/>
  <c r="K10" i="8" s="1" a="1"/>
  <c r="K10" i="8" s="1"/>
  <c r="L10" i="8" s="1" a="1"/>
  <c r="L10" i="8" s="1"/>
  <c r="M10" i="8" s="1" a="1"/>
  <c r="M10" i="8" s="1"/>
  <c r="N10" i="8" s="1" a="1"/>
  <c r="N10" i="8" s="1"/>
  <c r="O10" i="8" s="1" a="1"/>
  <c r="O10" i="8" s="1"/>
  <c r="P10" i="8" s="1" a="1"/>
  <c r="P10" i="8" s="1"/>
  <c r="H12" i="5" a="1"/>
  <c r="H12" i="5" s="1"/>
  <c r="G79" i="7"/>
  <c r="G13" i="8" a="1"/>
  <c r="G13" i="8" s="1"/>
  <c r="H13" i="8" s="1" a="1"/>
  <c r="H13" i="8" s="1"/>
  <c r="I13" i="8" s="1" a="1"/>
  <c r="I13" i="8" s="1"/>
  <c r="J13" i="8" s="1" a="1"/>
  <c r="J13" i="8" s="1"/>
  <c r="K13" i="8" s="1" a="1"/>
  <c r="K13" i="8" s="1"/>
  <c r="L13" i="8" s="1" a="1"/>
  <c r="L13" i="8" s="1"/>
  <c r="M13" i="8" s="1" a="1"/>
  <c r="M13" i="8" s="1"/>
  <c r="N13" i="8" s="1" a="1"/>
  <c r="N13" i="8" s="1"/>
  <c r="O13" i="8" s="1" a="1"/>
  <c r="O13" i="8" s="1"/>
  <c r="P13" i="8" s="1" a="1"/>
  <c r="P13" i="8" s="1"/>
  <c r="G31" i="4"/>
  <c r="G32" i="7"/>
  <c r="G49" i="6"/>
  <c r="G22" i="8" a="1"/>
  <c r="G22" i="8" s="1"/>
  <c r="H22" i="8" s="1" a="1"/>
  <c r="H22" i="8" s="1"/>
  <c r="I22" i="8" s="1" a="1"/>
  <c r="I22" i="8" s="1"/>
  <c r="J22" i="8" s="1" a="1"/>
  <c r="J22" i="8" s="1"/>
  <c r="K22" i="8" s="1" a="1"/>
  <c r="K22" i="8" s="1"/>
  <c r="L22" i="8" s="1" a="1"/>
  <c r="L22" i="8" s="1"/>
  <c r="M22" i="8" s="1" a="1"/>
  <c r="M22" i="8" s="1"/>
  <c r="N22" i="8" s="1" a="1"/>
  <c r="N22" i="8" s="1"/>
  <c r="O22" i="8" s="1" a="1"/>
  <c r="O22" i="8" s="1"/>
  <c r="P22" i="8" s="1" a="1"/>
  <c r="P22" i="8" s="1"/>
  <c r="G41" i="4"/>
  <c r="W54" i="2"/>
  <c r="K11" i="1"/>
  <c r="G16" i="5"/>
  <c r="G40" i="7"/>
  <c r="G14" i="7"/>
  <c r="E13" i="12"/>
  <c r="G16" i="4"/>
  <c r="G14" i="4"/>
  <c r="G15" i="4"/>
  <c r="G13" i="4"/>
  <c r="G8" i="8" a="1"/>
  <c r="G8" i="8" s="1"/>
  <c r="H8" i="8" s="1" a="1"/>
  <c r="H8" i="8" s="1"/>
  <c r="I8" i="8" s="1" a="1"/>
  <c r="I8" i="8" s="1"/>
  <c r="J8" i="8" s="1" a="1"/>
  <c r="J8" i="8" s="1"/>
  <c r="K8" i="8" s="1" a="1"/>
  <c r="K8" i="8" s="1"/>
  <c r="L8" i="8" s="1" a="1"/>
  <c r="L8" i="8" s="1"/>
  <c r="M8" i="8" s="1" a="1"/>
  <c r="M8" i="8" s="1"/>
  <c r="N8" i="8" s="1" a="1"/>
  <c r="N8" i="8" s="1"/>
  <c r="O8" i="8" s="1" a="1"/>
  <c r="O8" i="8" s="1"/>
  <c r="P8" i="8" s="1" a="1"/>
  <c r="P8" i="8" s="1"/>
  <c r="G23" i="4"/>
  <c r="G14" i="8" a="1"/>
  <c r="G14" i="8" s="1"/>
  <c r="H14" i="8" s="1" a="1"/>
  <c r="H14" i="8" s="1"/>
  <c r="I14" i="8" s="1" a="1"/>
  <c r="I14" i="8" s="1"/>
  <c r="J14" i="8" s="1" a="1"/>
  <c r="J14" i="8" s="1"/>
  <c r="K14" i="8" s="1" a="1"/>
  <c r="K14" i="8" s="1"/>
  <c r="L14" i="8" s="1" a="1"/>
  <c r="L14" i="8" s="1"/>
  <c r="M14" i="8" s="1" a="1"/>
  <c r="M14" i="8" s="1"/>
  <c r="N14" i="8" s="1" a="1"/>
  <c r="N14" i="8" s="1"/>
  <c r="O14" i="8" s="1" a="1"/>
  <c r="O14" i="8" s="1"/>
  <c r="P14" i="8" s="1" a="1"/>
  <c r="P14" i="8" s="1"/>
  <c r="G32" i="4"/>
  <c r="G15" i="8" a="1"/>
  <c r="G15" i="8" s="1"/>
  <c r="H15" i="8" s="1" a="1"/>
  <c r="H15" i="8" s="1"/>
  <c r="I15" i="8" s="1" a="1"/>
  <c r="I15" i="8" s="1"/>
  <c r="J15" i="8" s="1" a="1"/>
  <c r="J15" i="8" s="1"/>
  <c r="K15" i="8" s="1" a="1"/>
  <c r="K15" i="8" s="1"/>
  <c r="L15" i="8" s="1" a="1"/>
  <c r="L15" i="8" s="1"/>
  <c r="M15" i="8" s="1" a="1"/>
  <c r="M15" i="8" s="1"/>
  <c r="N15" i="8" s="1" a="1"/>
  <c r="N15" i="8" s="1"/>
  <c r="O15" i="8" s="1" a="1"/>
  <c r="O15" i="8" s="1"/>
  <c r="P15" i="8" s="1" a="1"/>
  <c r="P15" i="8" s="1"/>
  <c r="G33" i="4"/>
  <c r="X19" i="2"/>
  <c r="W19" i="2"/>
  <c r="I19" i="2"/>
  <c r="Y19" i="2"/>
  <c r="J19" i="2"/>
  <c r="H19" i="2"/>
  <c r="J18" i="2"/>
  <c r="I18" i="2"/>
  <c r="W18" i="2"/>
  <c r="Y18" i="2"/>
  <c r="X18" i="2"/>
  <c r="H18" i="2"/>
  <c r="G74" i="12"/>
  <c r="G11" i="12" s="1"/>
  <c r="E75" i="12"/>
  <c r="Z75" i="2"/>
  <c r="Z74" i="2"/>
  <c r="Z84" i="2"/>
  <c r="Z77" i="2"/>
  <c r="Z15" i="2"/>
  <c r="Z18" i="2" s="1"/>
  <c r="AA7" i="2"/>
  <c r="Z6" i="2"/>
  <c r="G73" i="7"/>
  <c r="G17" i="8" a="1"/>
  <c r="G17" i="8" s="1"/>
  <c r="H17" i="8" s="1" a="1"/>
  <c r="H17" i="8" s="1"/>
  <c r="I17" i="8" s="1" a="1"/>
  <c r="I17" i="8" s="1"/>
  <c r="J17" i="8" s="1" a="1"/>
  <c r="J17" i="8" s="1"/>
  <c r="K17" i="8" s="1" a="1"/>
  <c r="K17" i="8" s="1"/>
  <c r="L17" i="8" s="1" a="1"/>
  <c r="L17" i="8" s="1"/>
  <c r="M17" i="8" s="1" a="1"/>
  <c r="M17" i="8" s="1"/>
  <c r="N17" i="8" s="1" a="1"/>
  <c r="N17" i="8" s="1"/>
  <c r="O17" i="8" s="1" a="1"/>
  <c r="O17" i="8" s="1"/>
  <c r="P17" i="8" s="1" a="1"/>
  <c r="P17" i="8" s="1"/>
  <c r="G35" i="4"/>
  <c r="H73" i="12"/>
  <c r="I17" i="2"/>
  <c r="W17" i="2"/>
  <c r="Y17" i="2"/>
  <c r="H17" i="2"/>
  <c r="X17" i="2"/>
  <c r="J17" i="2"/>
  <c r="K6" i="5"/>
  <c r="J5" i="5"/>
  <c r="I25" i="5" a="1"/>
  <c r="I25" i="5" s="1"/>
  <c r="I28" i="5" a="1"/>
  <c r="I28" i="5" s="1"/>
  <c r="I32" i="5" a="1"/>
  <c r="I32" i="5" s="1"/>
  <c r="I31" i="5" a="1"/>
  <c r="I31" i="5" s="1"/>
  <c r="I12" i="5" a="1"/>
  <c r="I12" i="5" s="1"/>
  <c r="I24" i="5" a="1"/>
  <c r="I24" i="5" s="1"/>
  <c r="I23" i="5" a="1"/>
  <c r="I23" i="5" s="1"/>
  <c r="I20" i="5" a="1"/>
  <c r="I20" i="5" s="1"/>
  <c r="I19" i="5" a="1"/>
  <c r="I19" i="5" s="1"/>
  <c r="I33" i="5" a="1"/>
  <c r="I33" i="5" s="1"/>
  <c r="E51" i="6"/>
  <c r="I17" i="10"/>
  <c r="J47" i="2"/>
  <c r="J36" i="2"/>
  <c r="J21" i="2"/>
  <c r="J28" i="2"/>
  <c r="J38" i="2"/>
  <c r="J26" i="2"/>
  <c r="J12" i="2"/>
  <c r="J13" i="2" s="1"/>
  <c r="J31" i="2"/>
  <c r="L48" i="1"/>
  <c r="J29" i="2"/>
  <c r="J16" i="2"/>
  <c r="J27" i="2"/>
  <c r="J35" i="2"/>
  <c r="J30" i="2"/>
  <c r="J45" i="2"/>
  <c r="J33" i="2"/>
  <c r="J34" i="2"/>
  <c r="Y80" i="2"/>
  <c r="Y96" i="2"/>
  <c r="Y85" i="2"/>
  <c r="Y94" i="2"/>
  <c r="Y45" i="2"/>
  <c r="Y33" i="2"/>
  <c r="Y34" i="2"/>
  <c r="Y35" i="2"/>
  <c r="Y47" i="2"/>
  <c r="Y44" i="2"/>
  <c r="Y36" i="2"/>
  <c r="Y31" i="2"/>
  <c r="Y27" i="2"/>
  <c r="Y32" i="2"/>
  <c r="Y5" i="2"/>
  <c r="Z8" i="2"/>
  <c r="Y38" i="2"/>
  <c r="Y12" i="2"/>
  <c r="Y13" i="2" s="1"/>
  <c r="Y54" i="2" s="1"/>
  <c r="Y9" i="2"/>
  <c r="Y3" i="2"/>
  <c r="Y46" i="2"/>
  <c r="Y29" i="2"/>
  <c r="Y30" i="2"/>
  <c r="Y26" i="2"/>
  <c r="Y28" i="2"/>
  <c r="G16" i="8" a="1"/>
  <c r="G16" i="8" s="1"/>
  <c r="H16" i="8" s="1" a="1"/>
  <c r="H16" i="8" s="1"/>
  <c r="I16" i="8" s="1" a="1"/>
  <c r="I16" i="8" s="1"/>
  <c r="J16" i="8" s="1" a="1"/>
  <c r="J16" i="8" s="1"/>
  <c r="K16" i="8" s="1" a="1"/>
  <c r="K16" i="8" s="1"/>
  <c r="L16" i="8" s="1" a="1"/>
  <c r="L16" i="8" s="1"/>
  <c r="M16" i="8" s="1" a="1"/>
  <c r="M16" i="8" s="1"/>
  <c r="N16" i="8" s="1" a="1"/>
  <c r="N16" i="8" s="1"/>
  <c r="O16" i="8" s="1" a="1"/>
  <c r="O16" i="8" s="1"/>
  <c r="P16" i="8" s="1" a="1"/>
  <c r="P16" i="8" s="1"/>
  <c r="G34" i="4"/>
  <c r="G29" i="6"/>
  <c r="J7" i="12"/>
  <c r="J9" i="12"/>
  <c r="K6" i="12"/>
  <c r="J8" i="12"/>
  <c r="J72" i="12"/>
  <c r="J70" i="12"/>
  <c r="J71" i="12"/>
  <c r="K69" i="12"/>
  <c r="Y21" i="2"/>
  <c r="Y16" i="2"/>
  <c r="J32" i="2"/>
  <c r="I32" i="2"/>
  <c r="H32" i="2"/>
  <c r="G49" i="7"/>
  <c r="J7" i="5"/>
  <c r="I4" i="5"/>
  <c r="W97" i="2"/>
  <c r="W108" i="2" s="1"/>
  <c r="G21" i="8" a="1"/>
  <c r="G21" i="8" s="1"/>
  <c r="H21" i="8" s="1" a="1"/>
  <c r="H21" i="8" s="1"/>
  <c r="I21" i="8" s="1" a="1"/>
  <c r="I21" i="8" s="1"/>
  <c r="J21" i="8" s="1" a="1"/>
  <c r="J21" i="8" s="1"/>
  <c r="K21" i="8" s="1" a="1"/>
  <c r="K21" i="8" s="1"/>
  <c r="L21" i="8" s="1" a="1"/>
  <c r="L21" i="8" s="1"/>
  <c r="M21" i="8" s="1" a="1"/>
  <c r="M21" i="8" s="1"/>
  <c r="N21" i="8" s="1" a="1"/>
  <c r="N21" i="8" s="1"/>
  <c r="O21" i="8" s="1" a="1"/>
  <c r="O21" i="8" s="1"/>
  <c r="P21" i="8" s="1" a="1"/>
  <c r="P21" i="8" s="1"/>
  <c r="G40" i="4"/>
  <c r="G9" i="8" a="1"/>
  <c r="G9" i="8" s="1"/>
  <c r="H9" i="8" s="1" a="1"/>
  <c r="H9" i="8" s="1"/>
  <c r="I9" i="8" s="1" a="1"/>
  <c r="I9" i="8" s="1"/>
  <c r="J9" i="8" s="1" a="1"/>
  <c r="J9" i="8" s="1"/>
  <c r="K9" i="8" s="1" a="1"/>
  <c r="K9" i="8" s="1"/>
  <c r="L9" i="8" s="1" a="1"/>
  <c r="L9" i="8" s="1"/>
  <c r="M9" i="8" s="1" a="1"/>
  <c r="M9" i="8" s="1"/>
  <c r="N9" i="8" s="1" a="1"/>
  <c r="N9" i="8" s="1"/>
  <c r="O9" i="8" s="1" a="1"/>
  <c r="O9" i="8" s="1"/>
  <c r="P9" i="8" s="1" a="1"/>
  <c r="P9" i="8" s="1"/>
  <c r="G24" i="4"/>
  <c r="X95" i="2"/>
  <c r="X97" i="2" s="1"/>
  <c r="X108" i="2" s="1"/>
  <c r="Q6" i="4"/>
  <c r="X48" i="2"/>
  <c r="J44" i="2"/>
  <c r="G35" i="6"/>
  <c r="G36" i="6" s="1"/>
  <c r="F35" i="6"/>
  <c r="F36" i="6" s="1"/>
  <c r="F38" i="6" s="1"/>
  <c r="G20" i="2"/>
  <c r="Z17" i="2" l="1"/>
  <c r="Z19" i="2"/>
  <c r="I19" i="10"/>
  <c r="M17" i="10"/>
  <c r="M18" i="10" s="1"/>
  <c r="AA84" i="2"/>
  <c r="AA75" i="2"/>
  <c r="AA77" i="2"/>
  <c r="AA74" i="2"/>
  <c r="AA15" i="2"/>
  <c r="AA6" i="2"/>
  <c r="AB7" i="2"/>
  <c r="J33" i="5" a="1"/>
  <c r="J33" i="5" s="1"/>
  <c r="J32" i="5" a="1"/>
  <c r="J32" i="5" s="1"/>
  <c r="J25" i="5" a="1"/>
  <c r="J25" i="5" s="1"/>
  <c r="J31" i="5" a="1"/>
  <c r="J31" i="5" s="1"/>
  <c r="J12" i="5" a="1"/>
  <c r="J12" i="5" s="1"/>
  <c r="J20" i="5" a="1"/>
  <c r="J20" i="5" s="1"/>
  <c r="J28" i="5" a="1"/>
  <c r="J28" i="5" s="1"/>
  <c r="J19" i="5" a="1"/>
  <c r="J19" i="5" s="1"/>
  <c r="J24" i="5" a="1"/>
  <c r="J24" i="5" s="1"/>
  <c r="J23" i="5" a="1"/>
  <c r="J23" i="5" s="1"/>
  <c r="G36" i="4"/>
  <c r="R6" i="4"/>
  <c r="K5" i="5"/>
  <c r="L6" i="5"/>
  <c r="E76" i="12"/>
  <c r="G75" i="12"/>
  <c r="G12" i="12" s="1"/>
  <c r="H75" i="12"/>
  <c r="H12" i="12" s="1"/>
  <c r="I75" i="12"/>
  <c r="I12" i="12" s="1"/>
  <c r="K7" i="12"/>
  <c r="K8" i="12"/>
  <c r="K9" i="12"/>
  <c r="K10" i="12"/>
  <c r="L6" i="12"/>
  <c r="G38" i="6"/>
  <c r="Z16" i="2"/>
  <c r="Z21" i="2"/>
  <c r="H74" i="12"/>
  <c r="E14" i="12"/>
  <c r="G17" i="5"/>
  <c r="H15" i="5"/>
  <c r="Z80" i="2"/>
  <c r="Z94" i="2"/>
  <c r="Z96" i="2"/>
  <c r="Z34" i="2"/>
  <c r="Z35" i="2"/>
  <c r="Z46" i="2"/>
  <c r="Z36" i="2"/>
  <c r="Z38" i="2"/>
  <c r="Z33" i="2"/>
  <c r="Z32" i="2"/>
  <c r="Z5" i="2"/>
  <c r="AA8" i="2"/>
  <c r="Z28" i="2"/>
  <c r="Z85" i="2"/>
  <c r="Z47" i="2"/>
  <c r="Z29" i="2"/>
  <c r="Z26" i="2"/>
  <c r="Z44" i="2"/>
  <c r="Z9" i="2"/>
  <c r="Z3" i="2"/>
  <c r="Z30" i="2"/>
  <c r="Z45" i="2"/>
  <c r="Z12" i="2"/>
  <c r="Z31" i="2"/>
  <c r="Z27" i="2"/>
  <c r="Y95" i="2"/>
  <c r="Y97" i="2" s="1"/>
  <c r="Y108" i="2" s="1"/>
  <c r="F51" i="6"/>
  <c r="F53" i="6" s="1"/>
  <c r="G51" i="6"/>
  <c r="G22" i="2"/>
  <c r="G17" i="4"/>
  <c r="G19" i="4" s="1"/>
  <c r="AA20" i="2"/>
  <c r="J20" i="2"/>
  <c r="Z20" i="2"/>
  <c r="I20" i="2"/>
  <c r="Y20" i="2"/>
  <c r="H20" i="2"/>
  <c r="X20" i="2"/>
  <c r="W20" i="2"/>
  <c r="K7" i="5"/>
  <c r="J4" i="5"/>
  <c r="K71" i="12"/>
  <c r="K72" i="12"/>
  <c r="K70" i="12"/>
  <c r="L69" i="12"/>
  <c r="K73" i="12"/>
  <c r="Y48" i="2"/>
  <c r="E53" i="6"/>
  <c r="H10" i="12"/>
  <c r="I73" i="12"/>
  <c r="G26" i="4"/>
  <c r="M11" i="1"/>
  <c r="G53" i="6" l="1"/>
  <c r="L5" i="5"/>
  <c r="M6" i="5"/>
  <c r="N11" i="1"/>
  <c r="O11" i="1"/>
  <c r="L73" i="12"/>
  <c r="L71" i="12"/>
  <c r="M69" i="12"/>
  <c r="L70" i="12"/>
  <c r="L72" i="12"/>
  <c r="L74" i="12"/>
  <c r="Z48" i="2"/>
  <c r="G54" i="5" a="1"/>
  <c r="G54" i="5" s="1"/>
  <c r="G42" i="5"/>
  <c r="G46" i="5" s="1"/>
  <c r="G48" i="5" s="1"/>
  <c r="G62" i="5" a="1"/>
  <c r="G62" i="5" s="1"/>
  <c r="G61" i="5" a="1"/>
  <c r="G61" i="5" s="1"/>
  <c r="G63" i="5" a="1"/>
  <c r="G63" i="5" s="1"/>
  <c r="G52" i="5" a="1"/>
  <c r="G52" i="5" s="1"/>
  <c r="G64" i="5" a="1"/>
  <c r="G64" i="5" s="1"/>
  <c r="G70" i="5" a="1"/>
  <c r="G70" i="5" s="1"/>
  <c r="G60" i="5" a="1"/>
  <c r="G60" i="5" s="1"/>
  <c r="G51" i="5" a="1"/>
  <c r="G51" i="5" s="1"/>
  <c r="G53" i="5" a="1"/>
  <c r="G53" i="5" s="1"/>
  <c r="G77" i="5" a="1"/>
  <c r="G77" i="5" s="1"/>
  <c r="AA94" i="2"/>
  <c r="AA96" i="2"/>
  <c r="AA80" i="2"/>
  <c r="AA35" i="2"/>
  <c r="AA46" i="2"/>
  <c r="AA36" i="2"/>
  <c r="AA85" i="2"/>
  <c r="AA45" i="2"/>
  <c r="AA33" i="2"/>
  <c r="AA30" i="2"/>
  <c r="AA47" i="2"/>
  <c r="AB8" i="2"/>
  <c r="AA34" i="2"/>
  <c r="AA38" i="2"/>
  <c r="AA28" i="2"/>
  <c r="AA31" i="2"/>
  <c r="AA27" i="2"/>
  <c r="AA32" i="2"/>
  <c r="AA29" i="2"/>
  <c r="AA26" i="2"/>
  <c r="AA5" i="2"/>
  <c r="AA12" i="2"/>
  <c r="AA13" i="2" s="1"/>
  <c r="AA54" i="2" s="1"/>
  <c r="AA3" i="2"/>
  <c r="AA44" i="2"/>
  <c r="AA9" i="2"/>
  <c r="L11" i="12"/>
  <c r="L7" i="12"/>
  <c r="L8" i="12"/>
  <c r="L10" i="12"/>
  <c r="L9" i="12"/>
  <c r="M6" i="12"/>
  <c r="G28" i="4"/>
  <c r="K33" i="5" a="1"/>
  <c r="K33" i="5" s="1"/>
  <c r="K32" i="5" a="1"/>
  <c r="K32" i="5" s="1"/>
  <c r="K31" i="5" a="1"/>
  <c r="K31" i="5" s="1"/>
  <c r="K25" i="5" a="1"/>
  <c r="K25" i="5" s="1"/>
  <c r="K20" i="5" a="1"/>
  <c r="K20" i="5" s="1"/>
  <c r="K19" i="5" a="1"/>
  <c r="K19" i="5" s="1"/>
  <c r="K12" i="5" a="1"/>
  <c r="K12" i="5" s="1"/>
  <c r="K28" i="5" a="1"/>
  <c r="K28" i="5" s="1"/>
  <c r="K24" i="5" a="1"/>
  <c r="K24" i="5" s="1"/>
  <c r="K23" i="5" a="1"/>
  <c r="K23" i="5" s="1"/>
  <c r="J75" i="12"/>
  <c r="AA21" i="2"/>
  <c r="AA16" i="2"/>
  <c r="AA18" i="2"/>
  <c r="AA19" i="2"/>
  <c r="AA17" i="2"/>
  <c r="Z95" i="2"/>
  <c r="Z97" i="2" s="1"/>
  <c r="Z108" i="2" s="1"/>
  <c r="H11" i="12"/>
  <c r="I74" i="12"/>
  <c r="E77" i="12"/>
  <c r="G76" i="12"/>
  <c r="G13" i="12" s="1"/>
  <c r="H76" i="12"/>
  <c r="H13" i="12" s="1"/>
  <c r="I10" i="12"/>
  <c r="J73" i="12"/>
  <c r="J10" i="12" s="1"/>
  <c r="L7" i="5"/>
  <c r="K4" i="5"/>
  <c r="E15" i="12"/>
  <c r="AB84" i="2"/>
  <c r="AB77" i="2"/>
  <c r="AB74" i="2"/>
  <c r="AB75" i="2"/>
  <c r="AB15" i="2"/>
  <c r="AB6" i="2"/>
  <c r="AC7" i="2"/>
  <c r="Y22" i="2"/>
  <c r="Y23" i="2" s="1"/>
  <c r="Y55" i="2" s="1"/>
  <c r="H22" i="2"/>
  <c r="H23" i="2" s="1"/>
  <c r="AB22" i="2"/>
  <c r="J22" i="2"/>
  <c r="J23" i="2" s="1"/>
  <c r="AA22" i="2"/>
  <c r="I22" i="2"/>
  <c r="I23" i="2" s="1"/>
  <c r="Z22" i="2"/>
  <c r="Z23" i="2" s="1"/>
  <c r="Z55" i="2" s="1"/>
  <c r="X22" i="2"/>
  <c r="X23" i="2" s="1"/>
  <c r="X55" i="2" s="1"/>
  <c r="W22" i="2"/>
  <c r="W23" i="2" s="1"/>
  <c r="G23" i="2"/>
  <c r="Z13" i="2"/>
  <c r="H16" i="5"/>
  <c r="S6" i="4"/>
  <c r="I76" i="12" l="1"/>
  <c r="I13" i="12" s="1"/>
  <c r="G55" i="5"/>
  <c r="AA23" i="2"/>
  <c r="AA55" i="2" s="1"/>
  <c r="H17" i="5"/>
  <c r="I15" i="5"/>
  <c r="J12" i="12"/>
  <c r="K75" i="12"/>
  <c r="G55" i="2"/>
  <c r="L12" i="1"/>
  <c r="AB21" i="2"/>
  <c r="AB16" i="2"/>
  <c r="AB19" i="2"/>
  <c r="AB18" i="2"/>
  <c r="AB17" i="2"/>
  <c r="AB20" i="2"/>
  <c r="L4" i="5"/>
  <c r="M7" i="5"/>
  <c r="J76" i="12"/>
  <c r="M75" i="12"/>
  <c r="N69" i="12"/>
  <c r="M74" i="12"/>
  <c r="M73" i="12"/>
  <c r="M71" i="12"/>
  <c r="M70" i="12"/>
  <c r="M72" i="12"/>
  <c r="AA95" i="2"/>
  <c r="AA97" i="2" s="1"/>
  <c r="AA108" i="2" s="1"/>
  <c r="G42" i="4"/>
  <c r="G43" i="4" s="1"/>
  <c r="G44" i="4" s="1"/>
  <c r="V44" i="4" s="1"/>
  <c r="M12" i="12"/>
  <c r="M8" i="12"/>
  <c r="M7" i="12"/>
  <c r="M10" i="12"/>
  <c r="M11" i="12"/>
  <c r="M9" i="12"/>
  <c r="N6" i="12"/>
  <c r="AA48" i="2"/>
  <c r="G57" i="5"/>
  <c r="G65" i="5"/>
  <c r="N6" i="5"/>
  <c r="M5" i="5"/>
  <c r="E78" i="12"/>
  <c r="G77" i="12"/>
  <c r="G14" i="12" s="1"/>
  <c r="W55" i="2"/>
  <c r="K12" i="1"/>
  <c r="AC84" i="2"/>
  <c r="AC77" i="2"/>
  <c r="AC74" i="2"/>
  <c r="AC75" i="2"/>
  <c r="AC6" i="2"/>
  <c r="AC15" i="2"/>
  <c r="AD7" i="2"/>
  <c r="E16" i="12"/>
  <c r="AB94" i="2"/>
  <c r="AB96" i="2"/>
  <c r="AB80" i="2"/>
  <c r="AB46" i="2"/>
  <c r="AB36" i="2"/>
  <c r="AB26" i="2"/>
  <c r="AB34" i="2"/>
  <c r="AB32" i="2"/>
  <c r="AB47" i="2"/>
  <c r="AB85" i="2"/>
  <c r="AB38" i="2"/>
  <c r="AB28" i="2"/>
  <c r="AB44" i="2"/>
  <c r="AB30" i="2"/>
  <c r="AB5" i="2"/>
  <c r="AB33" i="2"/>
  <c r="AB3" i="2"/>
  <c r="AC8" i="2"/>
  <c r="AB12" i="2"/>
  <c r="AB13" i="2" s="1"/>
  <c r="AB54" i="2" s="1"/>
  <c r="AB29" i="2"/>
  <c r="AB35" i="2"/>
  <c r="AB45" i="2"/>
  <c r="AB31" i="2"/>
  <c r="AB9" i="2"/>
  <c r="AB27" i="2"/>
  <c r="L12" i="5" a="1"/>
  <c r="L12" i="5" s="1"/>
  <c r="L28" i="5" a="1"/>
  <c r="L28" i="5" s="1"/>
  <c r="L32" i="5" a="1"/>
  <c r="L32" i="5" s="1"/>
  <c r="L31" i="5" a="1"/>
  <c r="L31" i="5" s="1"/>
  <c r="L19" i="5" a="1"/>
  <c r="L19" i="5" s="1"/>
  <c r="L20" i="5" a="1"/>
  <c r="L20" i="5" s="1"/>
  <c r="L33" i="5" a="1"/>
  <c r="L33" i="5" s="1"/>
  <c r="L24" i="5" a="1"/>
  <c r="L24" i="5" s="1"/>
  <c r="L23" i="5" a="1"/>
  <c r="L23" i="5" s="1"/>
  <c r="L25" i="5" a="1"/>
  <c r="L25" i="5" s="1"/>
  <c r="Z54" i="2"/>
  <c r="I11" i="12"/>
  <c r="J74" i="12"/>
  <c r="AB23" i="2" l="1"/>
  <c r="AB55" i="2" s="1"/>
  <c r="H77" i="12"/>
  <c r="H14" i="12" s="1"/>
  <c r="I16" i="5"/>
  <c r="G71" i="5" a="1"/>
  <c r="G71" i="5" s="1"/>
  <c r="G72" i="5" s="1"/>
  <c r="G73" i="5" s="1"/>
  <c r="G75" i="5" s="1"/>
  <c r="G78" i="5" s="1"/>
  <c r="W87" i="2" s="1" a="1"/>
  <c r="W87" i="2" s="1"/>
  <c r="J13" i="12"/>
  <c r="K76" i="12"/>
  <c r="H13" i="5"/>
  <c r="H38" i="5" s="1"/>
  <c r="H42" i="5"/>
  <c r="H54" i="5" a="1"/>
  <c r="H54" i="5" s="1"/>
  <c r="H62" i="5" a="1"/>
  <c r="H62" i="5" s="1"/>
  <c r="H61" i="5" a="1"/>
  <c r="H61" i="5" s="1"/>
  <c r="H68" i="5" a="1"/>
  <c r="H68" i="5" s="1"/>
  <c r="H64" i="5" a="1"/>
  <c r="H64" i="5" s="1"/>
  <c r="H51" i="5" a="1"/>
  <c r="H51" i="5" s="1"/>
  <c r="H60" i="5" a="1"/>
  <c r="H60" i="5" s="1"/>
  <c r="H70" i="5" a="1"/>
  <c r="H70" i="5" s="1"/>
  <c r="H53" i="5" a="1"/>
  <c r="H53" i="5" s="1"/>
  <c r="H77" i="5" a="1"/>
  <c r="H77" i="5" s="1"/>
  <c r="H63" i="5" a="1"/>
  <c r="H63" i="5" s="1"/>
  <c r="H69" i="5" a="1"/>
  <c r="H69" i="5" s="1"/>
  <c r="H52" i="5" a="1"/>
  <c r="H52" i="5" s="1"/>
  <c r="E17" i="12"/>
  <c r="AD77" i="2"/>
  <c r="AD74" i="2"/>
  <c r="AD84" i="2"/>
  <c r="AD75" i="2"/>
  <c r="AE7" i="2"/>
  <c r="AD15" i="2"/>
  <c r="AD6" i="2"/>
  <c r="AC16" i="2"/>
  <c r="AC21" i="2"/>
  <c r="AC19" i="2"/>
  <c r="AC17" i="2"/>
  <c r="AC18" i="2"/>
  <c r="AC20" i="2"/>
  <c r="AC22" i="2"/>
  <c r="M12" i="1"/>
  <c r="G78" i="12"/>
  <c r="G15" i="12" s="1"/>
  <c r="E79" i="12"/>
  <c r="G46" i="4"/>
  <c r="N7" i="5"/>
  <c r="M4" i="5"/>
  <c r="J11" i="12"/>
  <c r="K74" i="12"/>
  <c r="K11" i="12" s="1"/>
  <c r="AC94" i="2"/>
  <c r="AC85" i="2"/>
  <c r="AC80" i="2"/>
  <c r="AC47" i="2"/>
  <c r="AC44" i="2"/>
  <c r="AC27" i="2"/>
  <c r="AC96" i="2"/>
  <c r="AC35" i="2"/>
  <c r="AC46" i="2"/>
  <c r="AC38" i="2"/>
  <c r="AC34" i="2"/>
  <c r="AC28" i="2"/>
  <c r="AC45" i="2"/>
  <c r="AC30" i="2"/>
  <c r="AC12" i="2"/>
  <c r="AC9" i="2"/>
  <c r="AC3" i="2"/>
  <c r="AC29" i="2"/>
  <c r="AC33" i="2"/>
  <c r="AC32" i="2"/>
  <c r="AD8" i="2"/>
  <c r="AC26" i="2"/>
  <c r="AC36" i="2"/>
  <c r="AC5" i="2"/>
  <c r="AC31" i="2"/>
  <c r="AB48" i="2"/>
  <c r="M25" i="5" a="1"/>
  <c r="M25" i="5" s="1"/>
  <c r="M28" i="5" a="1"/>
  <c r="M28" i="5" s="1"/>
  <c r="M33" i="5" a="1"/>
  <c r="M33" i="5" s="1"/>
  <c r="M24" i="5" a="1"/>
  <c r="M24" i="5" s="1"/>
  <c r="M23" i="5" a="1"/>
  <c r="M23" i="5" s="1"/>
  <c r="M20" i="5" a="1"/>
  <c r="M20" i="5" s="1"/>
  <c r="M12" i="5" a="1"/>
  <c r="M12" i="5" s="1"/>
  <c r="M31" i="5" a="1"/>
  <c r="M31" i="5" s="1"/>
  <c r="M19" i="5" a="1"/>
  <c r="M19" i="5" s="1"/>
  <c r="M32" i="5" a="1"/>
  <c r="M32" i="5" s="1"/>
  <c r="N74" i="12"/>
  <c r="O69" i="12"/>
  <c r="N76" i="12"/>
  <c r="N71" i="12"/>
  <c r="N72" i="12"/>
  <c r="N75" i="12"/>
  <c r="N73" i="12"/>
  <c r="N70" i="12"/>
  <c r="O6" i="5"/>
  <c r="N5" i="5"/>
  <c r="N12" i="12"/>
  <c r="N8" i="12"/>
  <c r="N13" i="12"/>
  <c r="N9" i="12"/>
  <c r="O6" i="12"/>
  <c r="N11" i="12"/>
  <c r="N7" i="12"/>
  <c r="N10" i="12"/>
  <c r="K12" i="12"/>
  <c r="L75" i="12"/>
  <c r="L12" i="12" s="1"/>
  <c r="AB95" i="2"/>
  <c r="AB97" i="2" s="1"/>
  <c r="AB108" i="2" s="1"/>
  <c r="I77" i="12"/>
  <c r="AC23" i="2" l="1"/>
  <c r="AC55" i="2" s="1"/>
  <c r="H78" i="12"/>
  <c r="H15" i="12" s="1"/>
  <c r="G51" i="4"/>
  <c r="G49" i="4"/>
  <c r="K40" i="1"/>
  <c r="I14" i="12"/>
  <c r="J77" i="12"/>
  <c r="O13" i="12"/>
  <c r="O9" i="12"/>
  <c r="P6" i="12"/>
  <c r="O11" i="12"/>
  <c r="O12" i="12"/>
  <c r="O10" i="12"/>
  <c r="O8" i="12"/>
  <c r="O7" i="12"/>
  <c r="O14" i="12"/>
  <c r="AD85" i="2"/>
  <c r="AD96" i="2"/>
  <c r="AD94" i="2"/>
  <c r="AD80" i="2"/>
  <c r="AD47" i="2"/>
  <c r="AD44" i="2"/>
  <c r="AD27" i="2"/>
  <c r="AD38" i="2"/>
  <c r="AD30" i="2"/>
  <c r="AD29" i="2"/>
  <c r="AD28" i="2"/>
  <c r="AD46" i="2"/>
  <c r="AD36" i="2"/>
  <c r="AD12" i="2"/>
  <c r="AD13" i="2" s="1"/>
  <c r="AD54" i="2" s="1"/>
  <c r="AD9" i="2"/>
  <c r="AD3" i="2"/>
  <c r="AD26" i="2"/>
  <c r="AD45" i="2"/>
  <c r="AD31" i="2"/>
  <c r="AD35" i="2"/>
  <c r="AE8" i="2"/>
  <c r="AD5" i="2"/>
  <c r="AD32" i="2"/>
  <c r="AD34" i="2"/>
  <c r="AD33" i="2"/>
  <c r="O5" i="5"/>
  <c r="P6" i="5"/>
  <c r="AC13" i="2"/>
  <c r="O7" i="5"/>
  <c r="N4" i="5"/>
  <c r="W88" i="2"/>
  <c r="W89" i="2" s="1"/>
  <c r="W91" i="2"/>
  <c r="O12" i="1"/>
  <c r="N12" i="1"/>
  <c r="J15" i="5"/>
  <c r="I17" i="5"/>
  <c r="H65" i="5"/>
  <c r="H39" i="5"/>
  <c r="O76" i="12"/>
  <c r="O77" i="12"/>
  <c r="O72" i="12"/>
  <c r="O75" i="12"/>
  <c r="O74" i="12"/>
  <c r="O70" i="12"/>
  <c r="O73" i="12"/>
  <c r="O71" i="12"/>
  <c r="P69" i="12"/>
  <c r="N25" i="5" a="1"/>
  <c r="N25" i="5" s="1"/>
  <c r="N12" i="5" a="1"/>
  <c r="N12" i="5" s="1"/>
  <c r="N28" i="5" a="1"/>
  <c r="N28" i="5" s="1"/>
  <c r="N23" i="5" a="1"/>
  <c r="N23" i="5" s="1"/>
  <c r="N20" i="5" a="1"/>
  <c r="N20" i="5" s="1"/>
  <c r="N19" i="5" a="1"/>
  <c r="N19" i="5" s="1"/>
  <c r="N33" i="5" a="1"/>
  <c r="N33" i="5" s="1"/>
  <c r="N24" i="5" a="1"/>
  <c r="N24" i="5" s="1"/>
  <c r="N32" i="5" a="1"/>
  <c r="N32" i="5" s="1"/>
  <c r="N31" i="5" a="1"/>
  <c r="N31" i="5" s="1"/>
  <c r="I78" i="12"/>
  <c r="E18" i="12"/>
  <c r="H55" i="5"/>
  <c r="K13" i="12"/>
  <c r="L76" i="12"/>
  <c r="AC48" i="2"/>
  <c r="AD16" i="2"/>
  <c r="AD21" i="2"/>
  <c r="AD19" i="2"/>
  <c r="AD18" i="2"/>
  <c r="AD17" i="2"/>
  <c r="AD20" i="2"/>
  <c r="AD22" i="2"/>
  <c r="AC95" i="2"/>
  <c r="AC97" i="2"/>
  <c r="AC108" i="2" s="1"/>
  <c r="G79" i="12"/>
  <c r="G16" i="12" s="1"/>
  <c r="E80" i="12"/>
  <c r="AE74" i="2"/>
  <c r="AE77" i="2"/>
  <c r="AE84" i="2"/>
  <c r="AE75" i="2"/>
  <c r="AF7" i="2"/>
  <c r="AE6" i="2"/>
  <c r="AE15" i="2"/>
  <c r="H79" i="12" l="1"/>
  <c r="L13" i="12"/>
  <c r="M76" i="12"/>
  <c r="M13" i="12" s="1"/>
  <c r="P75" i="12"/>
  <c r="P78" i="12"/>
  <c r="P77" i="12"/>
  <c r="P72" i="12"/>
  <c r="P70" i="12"/>
  <c r="Q69" i="12"/>
  <c r="P76" i="12"/>
  <c r="P74" i="12"/>
  <c r="P71" i="12"/>
  <c r="P73" i="12"/>
  <c r="J16" i="5"/>
  <c r="W49" i="2"/>
  <c r="W90" i="2"/>
  <c r="Q6" i="5"/>
  <c r="P5" i="5"/>
  <c r="O33" i="5" a="1"/>
  <c r="O33" i="5" s="1"/>
  <c r="O31" i="5" a="1"/>
  <c r="O31" i="5" s="1"/>
  <c r="O32" i="5" a="1"/>
  <c r="O32" i="5" s="1"/>
  <c r="O24" i="5" a="1"/>
  <c r="O24" i="5" s="1"/>
  <c r="O12" i="5" a="1"/>
  <c r="O12" i="5" s="1"/>
  <c r="O28" i="5" a="1"/>
  <c r="O28" i="5" s="1"/>
  <c r="O19" i="5" a="1"/>
  <c r="O19" i="5" s="1"/>
  <c r="O25" i="5" a="1"/>
  <c r="O25" i="5" s="1"/>
  <c r="O23" i="5" a="1"/>
  <c r="O23" i="5" s="1"/>
  <c r="O20" i="5" a="1"/>
  <c r="O20" i="5" s="1"/>
  <c r="E19" i="12"/>
  <c r="AD95" i="2"/>
  <c r="AD97" i="2" s="1"/>
  <c r="AD108" i="2" s="1"/>
  <c r="AE21" i="2"/>
  <c r="AE16" i="2"/>
  <c r="AE19" i="2"/>
  <c r="AE18" i="2"/>
  <c r="AE17" i="2"/>
  <c r="AE20" i="2"/>
  <c r="AE22" i="2"/>
  <c r="AF74" i="2"/>
  <c r="AF75" i="2"/>
  <c r="AF77" i="2"/>
  <c r="AG7" i="2"/>
  <c r="AF84" i="2"/>
  <c r="AF6" i="2"/>
  <c r="AF15" i="2"/>
  <c r="AD48" i="2"/>
  <c r="W107" i="2"/>
  <c r="W109" i="2" s="1"/>
  <c r="P7" i="5"/>
  <c r="O4" i="5"/>
  <c r="I15" i="12"/>
  <c r="J78" i="12"/>
  <c r="G80" i="12"/>
  <c r="G17" i="12" s="1"/>
  <c r="E81" i="12"/>
  <c r="AD23" i="2"/>
  <c r="H45" i="5"/>
  <c r="H43" i="5"/>
  <c r="H44" i="5"/>
  <c r="I42" i="5"/>
  <c r="I54" i="5" a="1"/>
  <c r="I54" i="5" s="1"/>
  <c r="I13" i="5"/>
  <c r="I38" i="5" s="1"/>
  <c r="I77" i="5" a="1"/>
  <c r="I77" i="5" s="1"/>
  <c r="I60" i="5" a="1"/>
  <c r="I60" i="5" s="1"/>
  <c r="I69" i="5" a="1"/>
  <c r="I69" i="5" s="1"/>
  <c r="I52" i="5" a="1"/>
  <c r="I52" i="5" s="1"/>
  <c r="I62" i="5" a="1"/>
  <c r="I62" i="5" s="1"/>
  <c r="I70" i="5" a="1"/>
  <c r="I70" i="5" s="1"/>
  <c r="I51" i="5" a="1"/>
  <c r="I51" i="5" s="1"/>
  <c r="I63" i="5" a="1"/>
  <c r="I63" i="5" s="1"/>
  <c r="I68" i="5" a="1"/>
  <c r="I68" i="5" s="1"/>
  <c r="I64" i="5" a="1"/>
  <c r="I64" i="5" s="1"/>
  <c r="I61" i="5" a="1"/>
  <c r="I61" i="5" s="1"/>
  <c r="I53" i="5" a="1"/>
  <c r="I53" i="5" s="1"/>
  <c r="W37" i="2"/>
  <c r="W39" i="2" s="1"/>
  <c r="AC54" i="2"/>
  <c r="AE85" i="2"/>
  <c r="AE96" i="2"/>
  <c r="AE80" i="2"/>
  <c r="AE47" i="2"/>
  <c r="AE44" i="2"/>
  <c r="AE38" i="2"/>
  <c r="AE30" i="2"/>
  <c r="AE29" i="2"/>
  <c r="AE28" i="2"/>
  <c r="AE94" i="2"/>
  <c r="AE45" i="2"/>
  <c r="AE33" i="2"/>
  <c r="AE32" i="2"/>
  <c r="AE31" i="2"/>
  <c r="AE46" i="2"/>
  <c r="AE12" i="2"/>
  <c r="AE13" i="2" s="1"/>
  <c r="AE54" i="2" s="1"/>
  <c r="AE9" i="2"/>
  <c r="AE3" i="2"/>
  <c r="AE26" i="2"/>
  <c r="AE36" i="2"/>
  <c r="AE34" i="2"/>
  <c r="AE5" i="2"/>
  <c r="AE35" i="2"/>
  <c r="AE27" i="2"/>
  <c r="AF8" i="2"/>
  <c r="P13" i="12"/>
  <c r="P9" i="12"/>
  <c r="Q6" i="12"/>
  <c r="P14" i="12"/>
  <c r="P10" i="12"/>
  <c r="P12" i="12"/>
  <c r="P8" i="12"/>
  <c r="P11" i="12"/>
  <c r="P7" i="12"/>
  <c r="P15" i="12"/>
  <c r="J14" i="12"/>
  <c r="K77" i="12"/>
  <c r="H16" i="12" l="1"/>
  <c r="I79" i="12"/>
  <c r="E20" i="12"/>
  <c r="I39" i="5"/>
  <c r="Q14" i="12"/>
  <c r="Q10" i="12"/>
  <c r="Q16" i="12"/>
  <c r="Q12" i="12"/>
  <c r="Q13" i="12"/>
  <c r="Q9" i="12"/>
  <c r="Q8" i="12"/>
  <c r="Q7" i="12"/>
  <c r="R6" i="12"/>
  <c r="Q11" i="12"/>
  <c r="Q15" i="12"/>
  <c r="J15" i="12"/>
  <c r="K78" i="12"/>
  <c r="Q7" i="5"/>
  <c r="P4" i="5"/>
  <c r="AG75" i="2"/>
  <c r="AG74" i="2"/>
  <c r="AG77" i="2"/>
  <c r="AG84" i="2"/>
  <c r="AH7" i="2"/>
  <c r="AG6" i="2"/>
  <c r="AG15" i="2"/>
  <c r="R6" i="5"/>
  <c r="Q5" i="5"/>
  <c r="I55" i="5"/>
  <c r="AE23" i="2"/>
  <c r="AE55" i="2" s="1"/>
  <c r="K18" i="1"/>
  <c r="K16" i="1" s="1"/>
  <c r="W50" i="2"/>
  <c r="W56" i="2"/>
  <c r="W41" i="2"/>
  <c r="K13" i="1"/>
  <c r="H46" i="5"/>
  <c r="H48" i="5" s="1"/>
  <c r="H57" i="5" s="1"/>
  <c r="J17" i="5"/>
  <c r="K15" i="5"/>
  <c r="Q79" i="12"/>
  <c r="Q77" i="12"/>
  <c r="Q72" i="12"/>
  <c r="Q70" i="12"/>
  <c r="Q73" i="12"/>
  <c r="Q76" i="12"/>
  <c r="Q78" i="12"/>
  <c r="Q74" i="12"/>
  <c r="Q75" i="12"/>
  <c r="R69" i="12"/>
  <c r="Q71" i="12"/>
  <c r="AE95" i="2"/>
  <c r="AE97" i="2" s="1"/>
  <c r="AE108" i="2" s="1"/>
  <c r="H80" i="12"/>
  <c r="AF16" i="2"/>
  <c r="AF21" i="2"/>
  <c r="AF17" i="2"/>
  <c r="AF19" i="2"/>
  <c r="AF18" i="2"/>
  <c r="AF20" i="2"/>
  <c r="AF22" i="2"/>
  <c r="K14" i="12"/>
  <c r="L77" i="12"/>
  <c r="AF96" i="2"/>
  <c r="AF80" i="2"/>
  <c r="AF85" i="2"/>
  <c r="AF38" i="2"/>
  <c r="AF94" i="2"/>
  <c r="AF45" i="2"/>
  <c r="AF33" i="2"/>
  <c r="AF32" i="2"/>
  <c r="AF31" i="2"/>
  <c r="AF34" i="2"/>
  <c r="AF47" i="2"/>
  <c r="AF46" i="2"/>
  <c r="AF30" i="2"/>
  <c r="AF26" i="2"/>
  <c r="AF44" i="2"/>
  <c r="AF29" i="2"/>
  <c r="AF5" i="2"/>
  <c r="AF27" i="2"/>
  <c r="AF36" i="2"/>
  <c r="AF12" i="2"/>
  <c r="AF13" i="2" s="1"/>
  <c r="AF54" i="2" s="1"/>
  <c r="AG8" i="2"/>
  <c r="AF35" i="2"/>
  <c r="AF3" i="2"/>
  <c r="AF28" i="2"/>
  <c r="AF9" i="2"/>
  <c r="AD55" i="2"/>
  <c r="E82" i="12"/>
  <c r="G81" i="12"/>
  <c r="G18" i="12" s="1"/>
  <c r="AE48" i="2"/>
  <c r="I65" i="5"/>
  <c r="P32" i="5" a="1"/>
  <c r="P32" i="5" s="1"/>
  <c r="P12" i="5" a="1"/>
  <c r="P12" i="5" s="1"/>
  <c r="P28" i="5" a="1"/>
  <c r="P28" i="5" s="1"/>
  <c r="P33" i="5" a="1"/>
  <c r="P33" i="5" s="1"/>
  <c r="P31" i="5" a="1"/>
  <c r="P31" i="5" s="1"/>
  <c r="P19" i="5" a="1"/>
  <c r="P19" i="5" s="1"/>
  <c r="P25" i="5" a="1"/>
  <c r="P25" i="5" s="1"/>
  <c r="P23" i="5" a="1"/>
  <c r="P23" i="5" s="1"/>
  <c r="P24" i="5" a="1"/>
  <c r="P24" i="5" s="1"/>
  <c r="P20" i="5" a="1"/>
  <c r="P20" i="5" s="1"/>
  <c r="I16" i="12" l="1"/>
  <c r="J79" i="12"/>
  <c r="AF95" i="2"/>
  <c r="AF97" i="2" s="1"/>
  <c r="AF108" i="2" s="1"/>
  <c r="L14" i="12"/>
  <c r="M77" i="12"/>
  <c r="J54" i="5" a="1"/>
  <c r="J54" i="5" s="1"/>
  <c r="J13" i="5"/>
  <c r="J38" i="5" s="1"/>
  <c r="J42" i="5"/>
  <c r="J77" i="5" a="1"/>
  <c r="J77" i="5" s="1"/>
  <c r="J70" i="5" a="1"/>
  <c r="J70" i="5" s="1"/>
  <c r="J51" i="5" a="1"/>
  <c r="J51" i="5" s="1"/>
  <c r="J61" i="5" a="1"/>
  <c r="J61" i="5" s="1"/>
  <c r="J64" i="5" a="1"/>
  <c r="J64" i="5" s="1"/>
  <c r="J68" i="5" a="1"/>
  <c r="J68" i="5" s="1"/>
  <c r="J52" i="5" a="1"/>
  <c r="J52" i="5" s="1"/>
  <c r="J63" i="5" a="1"/>
  <c r="J63" i="5" s="1"/>
  <c r="J60" i="5" a="1"/>
  <c r="J60" i="5" s="1"/>
  <c r="J69" i="5" a="1"/>
  <c r="J69" i="5" s="1"/>
  <c r="J53" i="5" a="1"/>
  <c r="J53" i="5" s="1"/>
  <c r="J62" i="5" a="1"/>
  <c r="J62" i="5" s="1"/>
  <c r="Q25" i="5" a="1"/>
  <c r="Q25" i="5" s="1"/>
  <c r="Q28" i="5" a="1"/>
  <c r="Q28" i="5" s="1"/>
  <c r="Q31" i="5" a="1"/>
  <c r="Q31" i="5" s="1"/>
  <c r="Q19" i="5" a="1"/>
  <c r="Q19" i="5" s="1"/>
  <c r="Q32" i="5" a="1"/>
  <c r="Q32" i="5" s="1"/>
  <c r="Q24" i="5" a="1"/>
  <c r="Q24" i="5" s="1"/>
  <c r="Q23" i="5" a="1"/>
  <c r="Q23" i="5" s="1"/>
  <c r="Q20" i="5" a="1"/>
  <c r="Q20" i="5" s="1"/>
  <c r="Q33" i="5" a="1"/>
  <c r="Q33" i="5" s="1"/>
  <c r="Q12" i="5" a="1"/>
  <c r="Q12" i="5" s="1"/>
  <c r="E83" i="12"/>
  <c r="G82" i="12"/>
  <c r="G19" i="12" s="1"/>
  <c r="H82" i="12"/>
  <c r="H19" i="12" s="1"/>
  <c r="H71" i="5" a="1"/>
  <c r="H71" i="5" s="1"/>
  <c r="S6" i="5"/>
  <c r="R5" i="5"/>
  <c r="R80" i="12"/>
  <c r="R76" i="12"/>
  <c r="R72" i="12"/>
  <c r="R70" i="12"/>
  <c r="R73" i="12"/>
  <c r="R74" i="12"/>
  <c r="R71" i="12"/>
  <c r="R78" i="12"/>
  <c r="R75" i="12"/>
  <c r="R77" i="12"/>
  <c r="S69" i="12"/>
  <c r="R79" i="12"/>
  <c r="K14" i="1"/>
  <c r="K19" i="1" s="1"/>
  <c r="K8" i="1" s="1"/>
  <c r="R14" i="12"/>
  <c r="R10" i="12"/>
  <c r="R11" i="12"/>
  <c r="R7" i="12"/>
  <c r="R13" i="12"/>
  <c r="R9" i="12"/>
  <c r="S6" i="12"/>
  <c r="R12" i="12"/>
  <c r="R16" i="12"/>
  <c r="R17" i="12"/>
  <c r="R8" i="12"/>
  <c r="R15" i="12"/>
  <c r="AH75" i="2"/>
  <c r="AH77" i="2"/>
  <c r="AH74" i="2"/>
  <c r="AH84" i="2"/>
  <c r="AH15" i="2"/>
  <c r="AI7" i="2"/>
  <c r="AH6" i="2"/>
  <c r="K15" i="12"/>
  <c r="L78" i="12"/>
  <c r="H17" i="12"/>
  <c r="I80" i="12"/>
  <c r="E21" i="12"/>
  <c r="AG80" i="2"/>
  <c r="AG96" i="2"/>
  <c r="AG85" i="2"/>
  <c r="AG94" i="2"/>
  <c r="AG45" i="2"/>
  <c r="AG33" i="2"/>
  <c r="AG34" i="2"/>
  <c r="AG35" i="2"/>
  <c r="AG47" i="2"/>
  <c r="AG44" i="2"/>
  <c r="AG36" i="2"/>
  <c r="AG30" i="2"/>
  <c r="AG26" i="2"/>
  <c r="AG46" i="2"/>
  <c r="AG29" i="2"/>
  <c r="AG5" i="2"/>
  <c r="AG31" i="2"/>
  <c r="AG27" i="2"/>
  <c r="AH8" i="2"/>
  <c r="AG28" i="2"/>
  <c r="AG12" i="2"/>
  <c r="AG13" i="2" s="1"/>
  <c r="AG54" i="2" s="1"/>
  <c r="AG9" i="2"/>
  <c r="AG3" i="2"/>
  <c r="AG38" i="2"/>
  <c r="AG32" i="2"/>
  <c r="AG21" i="2"/>
  <c r="AG16" i="2"/>
  <c r="AG18" i="2"/>
  <c r="AG17" i="2"/>
  <c r="AG19" i="2"/>
  <c r="AG20" i="2"/>
  <c r="AG22" i="2"/>
  <c r="I45" i="5"/>
  <c r="I43" i="5"/>
  <c r="I44" i="5"/>
  <c r="Q4" i="5"/>
  <c r="R7" i="5"/>
  <c r="AF48" i="2"/>
  <c r="AF23" i="2"/>
  <c r="H81" i="12"/>
  <c r="K16" i="5"/>
  <c r="W57" i="2"/>
  <c r="W58" i="2" s="1"/>
  <c r="W52" i="2"/>
  <c r="K15" i="1"/>
  <c r="J16" i="12" l="1"/>
  <c r="K79" i="12"/>
  <c r="L15" i="5"/>
  <c r="L16" i="5" s="1"/>
  <c r="K17" i="5"/>
  <c r="AI84" i="2"/>
  <c r="AI75" i="2"/>
  <c r="AI77" i="2"/>
  <c r="AI74" i="2"/>
  <c r="AI15" i="2"/>
  <c r="AI6" i="2"/>
  <c r="AJ7" i="2"/>
  <c r="J39" i="5"/>
  <c r="AH21" i="2"/>
  <c r="AH16" i="2"/>
  <c r="AH19" i="2"/>
  <c r="AH17" i="2"/>
  <c r="AH18" i="2"/>
  <c r="AH20" i="2"/>
  <c r="AH22" i="2"/>
  <c r="S81" i="12"/>
  <c r="S77" i="12"/>
  <c r="S73" i="12"/>
  <c r="S74" i="12"/>
  <c r="S71" i="12"/>
  <c r="S79" i="12"/>
  <c r="S76" i="12"/>
  <c r="T69" i="12"/>
  <c r="S78" i="12"/>
  <c r="S80" i="12"/>
  <c r="S75" i="12"/>
  <c r="S72" i="12"/>
  <c r="S70" i="12"/>
  <c r="M14" i="12"/>
  <c r="N77" i="12"/>
  <c r="N14" i="12" s="1"/>
  <c r="I46" i="5"/>
  <c r="I48" i="5" s="1"/>
  <c r="I57" i="5" s="1"/>
  <c r="W67" i="2"/>
  <c r="K9" i="1"/>
  <c r="S5" i="5"/>
  <c r="T6" i="5"/>
  <c r="H18" i="12"/>
  <c r="I81" i="12"/>
  <c r="E22" i="12"/>
  <c r="L15" i="12"/>
  <c r="M78" i="12"/>
  <c r="H72" i="5"/>
  <c r="H73" i="5" s="1"/>
  <c r="H75" i="5" s="1"/>
  <c r="H78" i="5" s="1"/>
  <c r="X87" i="2" s="1" a="1"/>
  <c r="X87" i="2" s="1"/>
  <c r="G83" i="12"/>
  <c r="G20" i="12" s="1"/>
  <c r="E84" i="12"/>
  <c r="AF55" i="2"/>
  <c r="R25" i="5" a="1"/>
  <c r="R25" i="5" s="1"/>
  <c r="R32" i="5" a="1"/>
  <c r="R32" i="5" s="1"/>
  <c r="R23" i="5" a="1"/>
  <c r="R23" i="5" s="1"/>
  <c r="R20" i="5" a="1"/>
  <c r="R20" i="5" s="1"/>
  <c r="R19" i="5" a="1"/>
  <c r="R19" i="5" s="1"/>
  <c r="R24" i="5" a="1"/>
  <c r="R24" i="5" s="1"/>
  <c r="R12" i="5" a="1"/>
  <c r="R12" i="5" s="1"/>
  <c r="R28" i="5" a="1"/>
  <c r="R28" i="5" s="1"/>
  <c r="R33" i="5" a="1"/>
  <c r="R33" i="5" s="1"/>
  <c r="R31" i="5" a="1"/>
  <c r="R31" i="5" s="1"/>
  <c r="AG95" i="2"/>
  <c r="AG97" i="2" s="1"/>
  <c r="AG108" i="2" s="1"/>
  <c r="I17" i="12"/>
  <c r="J80" i="12"/>
  <c r="J65" i="5"/>
  <c r="S15" i="12"/>
  <c r="S18" i="12"/>
  <c r="S11" i="12"/>
  <c r="S7" i="12"/>
  <c r="S17" i="12"/>
  <c r="S16" i="12"/>
  <c r="S13" i="12"/>
  <c r="S14" i="12"/>
  <c r="S10" i="12"/>
  <c r="S8" i="12"/>
  <c r="T6" i="12"/>
  <c r="S9" i="12"/>
  <c r="S12" i="12"/>
  <c r="J55" i="5"/>
  <c r="S7" i="5"/>
  <c r="R4" i="5"/>
  <c r="AG23" i="2"/>
  <c r="AG55" i="2" s="1"/>
  <c r="AH80" i="2"/>
  <c r="AH94" i="2"/>
  <c r="AH34" i="2"/>
  <c r="AH35" i="2"/>
  <c r="AH46" i="2"/>
  <c r="AH36" i="2"/>
  <c r="AH38" i="2"/>
  <c r="AH45" i="2"/>
  <c r="AH44" i="2"/>
  <c r="AH31" i="2"/>
  <c r="AH96" i="2"/>
  <c r="AH85" i="2"/>
  <c r="AH29" i="2"/>
  <c r="AH5" i="2"/>
  <c r="AH27" i="2"/>
  <c r="AI8" i="2"/>
  <c r="AH32" i="2"/>
  <c r="AH9" i="2"/>
  <c r="AH30" i="2"/>
  <c r="AH12" i="2"/>
  <c r="AH13" i="2" s="1"/>
  <c r="AH54" i="2" s="1"/>
  <c r="AH3" i="2"/>
  <c r="AH28" i="2"/>
  <c r="AH47" i="2"/>
  <c r="AH33" i="2"/>
  <c r="AH26" i="2"/>
  <c r="AG48" i="2"/>
  <c r="I82" i="12"/>
  <c r="K16" i="12" l="1"/>
  <c r="L79" i="12"/>
  <c r="H83" i="12"/>
  <c r="H20" i="12" s="1"/>
  <c r="T11" i="12"/>
  <c r="T7" i="12"/>
  <c r="T19" i="12"/>
  <c r="T15" i="12"/>
  <c r="T12" i="12"/>
  <c r="T8" i="12"/>
  <c r="T14" i="12"/>
  <c r="T10" i="12"/>
  <c r="T13" i="12"/>
  <c r="T18" i="12"/>
  <c r="U6" i="12"/>
  <c r="T16" i="12"/>
  <c r="T9" i="12"/>
  <c r="T17" i="12"/>
  <c r="M15" i="5"/>
  <c r="M16" i="5" s="1"/>
  <c r="L17" i="5"/>
  <c r="T7" i="5"/>
  <c r="S4" i="5"/>
  <c r="AH97" i="2"/>
  <c r="AH108" i="2" s="1"/>
  <c r="AH95" i="2"/>
  <c r="I19" i="12"/>
  <c r="J82" i="12"/>
  <c r="J17" i="12"/>
  <c r="K80" i="12"/>
  <c r="I83" i="12"/>
  <c r="AH23" i="2"/>
  <c r="AH55" i="2" s="1"/>
  <c r="AI21" i="2"/>
  <c r="AI16" i="2"/>
  <c r="AI19" i="2"/>
  <c r="AI18" i="2"/>
  <c r="AI17" i="2"/>
  <c r="AI20" i="2"/>
  <c r="AI22" i="2"/>
  <c r="K54" i="5" a="1"/>
  <c r="K54" i="5" s="1"/>
  <c r="K42" i="5"/>
  <c r="K13" i="5"/>
  <c r="K38" i="5" s="1"/>
  <c r="K77" i="5" a="1"/>
  <c r="K77" i="5" s="1"/>
  <c r="K68" i="5" a="1"/>
  <c r="K68" i="5" s="1"/>
  <c r="K52" i="5" a="1"/>
  <c r="K52" i="5" s="1"/>
  <c r="K51" i="5" a="1"/>
  <c r="K51" i="5" s="1"/>
  <c r="K69" i="5" a="1"/>
  <c r="K69" i="5" s="1"/>
  <c r="K61" i="5" a="1"/>
  <c r="K61" i="5" s="1"/>
  <c r="K62" i="5" a="1"/>
  <c r="K62" i="5" s="1"/>
  <c r="K63" i="5" a="1"/>
  <c r="K63" i="5" s="1"/>
  <c r="K53" i="5" a="1"/>
  <c r="K53" i="5" s="1"/>
  <c r="K64" i="5" a="1"/>
  <c r="K64" i="5" s="1"/>
  <c r="K70" i="5" a="1"/>
  <c r="K70" i="5" s="1"/>
  <c r="K60" i="5" a="1"/>
  <c r="K60" i="5" s="1"/>
  <c r="AH48" i="2"/>
  <c r="E85" i="12"/>
  <c r="G84" i="12"/>
  <c r="G21" i="12" s="1"/>
  <c r="E23" i="12"/>
  <c r="T5" i="5"/>
  <c r="U6" i="5"/>
  <c r="J45" i="5"/>
  <c r="J44" i="5"/>
  <c r="J43" i="5"/>
  <c r="W69" i="2"/>
  <c r="W60" i="2"/>
  <c r="W73" i="2"/>
  <c r="S31" i="5" a="1"/>
  <c r="S31" i="5" s="1"/>
  <c r="S33" i="5" a="1"/>
  <c r="S33" i="5" s="1"/>
  <c r="S24" i="5" a="1"/>
  <c r="S24" i="5" s="1"/>
  <c r="S25" i="5" a="1"/>
  <c r="S25" i="5" s="1"/>
  <c r="S20" i="5" a="1"/>
  <c r="S20" i="5" s="1"/>
  <c r="S19" i="5" a="1"/>
  <c r="S19" i="5" s="1"/>
  <c r="S32" i="5" a="1"/>
  <c r="S32" i="5" s="1"/>
  <c r="S23" i="5" a="1"/>
  <c r="S23" i="5" s="1"/>
  <c r="S12" i="5" a="1"/>
  <c r="S12" i="5" s="1"/>
  <c r="S28" i="5" a="1"/>
  <c r="S28" i="5" s="1"/>
  <c r="M15" i="12"/>
  <c r="N78" i="12"/>
  <c r="T81" i="12"/>
  <c r="T77" i="12"/>
  <c r="T73" i="12"/>
  <c r="T82" i="12"/>
  <c r="T78" i="12"/>
  <c r="T74" i="12"/>
  <c r="T71" i="12"/>
  <c r="T80" i="12"/>
  <c r="T75" i="12"/>
  <c r="U69" i="12"/>
  <c r="T72" i="12"/>
  <c r="T70" i="12"/>
  <c r="T79" i="12"/>
  <c r="T76" i="12"/>
  <c r="AJ84" i="2"/>
  <c r="AJ77" i="2"/>
  <c r="AJ75" i="2"/>
  <c r="AJ74" i="2"/>
  <c r="AJ15" i="2"/>
  <c r="AJ6" i="2"/>
  <c r="AK7" i="2"/>
  <c r="X88" i="2"/>
  <c r="X91" i="2"/>
  <c r="AI94" i="2"/>
  <c r="AI80" i="2"/>
  <c r="AI85" i="2"/>
  <c r="AI35" i="2"/>
  <c r="AI46" i="2"/>
  <c r="AI36" i="2"/>
  <c r="AI45" i="2"/>
  <c r="AI33" i="2"/>
  <c r="AI96" i="2"/>
  <c r="AI38" i="2"/>
  <c r="AI27" i="2"/>
  <c r="AJ8" i="2"/>
  <c r="AI44" i="2"/>
  <c r="AI31" i="2"/>
  <c r="AI32" i="2"/>
  <c r="AI47" i="2"/>
  <c r="AI30" i="2"/>
  <c r="AI26" i="2"/>
  <c r="AI12" i="2"/>
  <c r="AI13" i="2" s="1"/>
  <c r="AI54" i="2" s="1"/>
  <c r="AI3" i="2"/>
  <c r="AI9" i="2"/>
  <c r="AI28" i="2"/>
  <c r="AI34" i="2"/>
  <c r="AI29" i="2"/>
  <c r="AI5" i="2"/>
  <c r="I18" i="12"/>
  <c r="J81" i="12"/>
  <c r="I71" i="5" a="1"/>
  <c r="I71" i="5" s="1"/>
  <c r="L16" i="12" l="1"/>
  <c r="M79" i="12"/>
  <c r="H84" i="12"/>
  <c r="W61" i="2"/>
  <c r="W76" i="2"/>
  <c r="X72" i="2" s="1"/>
  <c r="V6" i="5"/>
  <c r="U5" i="5"/>
  <c r="AI48" i="2"/>
  <c r="AI95" i="2"/>
  <c r="AI97" i="2" s="1"/>
  <c r="AI108" i="2" s="1"/>
  <c r="AK84" i="2"/>
  <c r="AK77" i="2"/>
  <c r="AK74" i="2"/>
  <c r="AK75" i="2"/>
  <c r="AK6" i="2"/>
  <c r="AL7" i="2"/>
  <c r="AK15" i="2"/>
  <c r="E24" i="12"/>
  <c r="U82" i="12"/>
  <c r="U78" i="12"/>
  <c r="U83" i="12"/>
  <c r="U80" i="12"/>
  <c r="U75" i="12"/>
  <c r="V69" i="12"/>
  <c r="U77" i="12"/>
  <c r="U79" i="12"/>
  <c r="U81" i="12"/>
  <c r="U76" i="12"/>
  <c r="U72" i="12"/>
  <c r="U74" i="12"/>
  <c r="U71" i="12"/>
  <c r="U70" i="12"/>
  <c r="U73" i="12"/>
  <c r="K65" i="5"/>
  <c r="K55" i="5"/>
  <c r="I20" i="12"/>
  <c r="J83" i="12"/>
  <c r="K17" i="12"/>
  <c r="L80" i="12"/>
  <c r="T4" i="5"/>
  <c r="U7" i="5"/>
  <c r="J18" i="12"/>
  <c r="K81" i="12"/>
  <c r="AJ94" i="2"/>
  <c r="AJ85" i="2"/>
  <c r="AJ96" i="2"/>
  <c r="AJ46" i="2"/>
  <c r="AJ36" i="2"/>
  <c r="AJ26" i="2"/>
  <c r="AJ34" i="2"/>
  <c r="AJ35" i="2"/>
  <c r="AJ47" i="2"/>
  <c r="AJ44" i="2"/>
  <c r="AJ31" i="2"/>
  <c r="AJ45" i="2"/>
  <c r="AJ32" i="2"/>
  <c r="AJ33" i="2"/>
  <c r="AJ28" i="2"/>
  <c r="AJ80" i="2"/>
  <c r="AJ38" i="2"/>
  <c r="AJ29" i="2"/>
  <c r="AJ5" i="2"/>
  <c r="AJ30" i="2"/>
  <c r="AJ12" i="2"/>
  <c r="AJ13" i="2" s="1"/>
  <c r="AJ54" i="2" s="1"/>
  <c r="AJ3" i="2"/>
  <c r="AJ9" i="2"/>
  <c r="AJ27" i="2"/>
  <c r="AK8" i="2"/>
  <c r="X107" i="2"/>
  <c r="X109" i="2" s="1"/>
  <c r="T33" i="5" a="1"/>
  <c r="T33" i="5" s="1"/>
  <c r="T12" i="5" a="1"/>
  <c r="T12" i="5" s="1"/>
  <c r="T32" i="5" a="1"/>
  <c r="T32" i="5" s="1"/>
  <c r="T28" i="5" a="1"/>
  <c r="T28" i="5" s="1"/>
  <c r="T31" i="5" a="1"/>
  <c r="T31" i="5" s="1"/>
  <c r="T24" i="5" a="1"/>
  <c r="T24" i="5" s="1"/>
  <c r="T23" i="5" a="1"/>
  <c r="T23" i="5" s="1"/>
  <c r="T25" i="5" a="1"/>
  <c r="T25" i="5" s="1"/>
  <c r="T20" i="5" a="1"/>
  <c r="T20" i="5" s="1"/>
  <c r="T19" i="5" a="1"/>
  <c r="T19" i="5" s="1"/>
  <c r="L54" i="5" a="1"/>
  <c r="L54" i="5" s="1"/>
  <c r="L42" i="5"/>
  <c r="L13" i="5"/>
  <c r="L38" i="5" s="1"/>
  <c r="L39" i="5" s="1"/>
  <c r="L77" i="5" a="1"/>
  <c r="L77" i="5" s="1"/>
  <c r="L64" i="5" a="1"/>
  <c r="L64" i="5" s="1"/>
  <c r="L53" i="5" a="1"/>
  <c r="L53" i="5" s="1"/>
  <c r="L62" i="5" a="1"/>
  <c r="L62" i="5" s="1"/>
  <c r="L63" i="5" a="1"/>
  <c r="L63" i="5" s="1"/>
  <c r="L70" i="5" a="1"/>
  <c r="L70" i="5" s="1"/>
  <c r="L61" i="5" a="1"/>
  <c r="L61" i="5" s="1"/>
  <c r="L51" i="5" a="1"/>
  <c r="L51" i="5" s="1"/>
  <c r="L69" i="5" a="1"/>
  <c r="L69" i="5" s="1"/>
  <c r="L68" i="5" a="1"/>
  <c r="L68" i="5" s="1"/>
  <c r="L60" i="5" a="1"/>
  <c r="L60" i="5" s="1"/>
  <c r="L52" i="5" a="1"/>
  <c r="L52" i="5" s="1"/>
  <c r="N15" i="12"/>
  <c r="O78" i="12"/>
  <c r="O15" i="12" s="1"/>
  <c r="J46" i="5"/>
  <c r="J48" i="5" s="1"/>
  <c r="J57" i="5" s="1"/>
  <c r="K39" i="5"/>
  <c r="AI23" i="2"/>
  <c r="AI55" i="2" s="1"/>
  <c r="J19" i="12"/>
  <c r="K82" i="12"/>
  <c r="M17" i="5"/>
  <c r="N15" i="5"/>
  <c r="N16" i="5" s="1"/>
  <c r="U20" i="12"/>
  <c r="U16" i="12"/>
  <c r="U19" i="12"/>
  <c r="U15" i="12"/>
  <c r="U12" i="12"/>
  <c r="U8" i="12"/>
  <c r="U18" i="12"/>
  <c r="U14" i="12"/>
  <c r="V6" i="12"/>
  <c r="U11" i="12"/>
  <c r="U9" i="12"/>
  <c r="U17" i="12"/>
  <c r="U7" i="12"/>
  <c r="U10" i="12"/>
  <c r="U13" i="12"/>
  <c r="I72" i="5"/>
  <c r="I73" i="5" s="1"/>
  <c r="I75" i="5" s="1"/>
  <c r="I78" i="5" s="1"/>
  <c r="Y87" i="2" s="1" a="1"/>
  <c r="Y87" i="2" s="1"/>
  <c r="AJ21" i="2"/>
  <c r="AJ16" i="2"/>
  <c r="AJ19" i="2"/>
  <c r="AJ18" i="2"/>
  <c r="AJ17" i="2"/>
  <c r="AJ20" i="2"/>
  <c r="AJ22" i="2"/>
  <c r="X37" i="2"/>
  <c r="X39" i="2" s="1"/>
  <c r="X89" i="2"/>
  <c r="W110" i="2"/>
  <c r="W111" i="2" s="1"/>
  <c r="G85" i="12"/>
  <c r="G22" i="12" s="1"/>
  <c r="E86" i="12"/>
  <c r="H85" i="12"/>
  <c r="H22" i="12" s="1"/>
  <c r="I85" i="12"/>
  <c r="I22" i="12" s="1"/>
  <c r="N79" i="12" l="1"/>
  <c r="M16" i="12"/>
  <c r="L55" i="5"/>
  <c r="AJ23" i="2"/>
  <c r="AJ55" i="2" s="1"/>
  <c r="H21" i="12"/>
  <c r="I84" i="12"/>
  <c r="V5" i="5"/>
  <c r="W6" i="5"/>
  <c r="X56" i="2"/>
  <c r="X41" i="2"/>
  <c r="J85" i="12"/>
  <c r="X49" i="2"/>
  <c r="X50" i="2" s="1"/>
  <c r="X90" i="2"/>
  <c r="K45" i="5"/>
  <c r="K44" i="5"/>
  <c r="K43" i="5"/>
  <c r="U25" i="5" a="1"/>
  <c r="U25" i="5" s="1"/>
  <c r="U32" i="5" a="1"/>
  <c r="U32" i="5" s="1"/>
  <c r="U28" i="5" a="1"/>
  <c r="U28" i="5" s="1"/>
  <c r="U33" i="5" a="1"/>
  <c r="U33" i="5" s="1"/>
  <c r="U24" i="5" a="1"/>
  <c r="U24" i="5" s="1"/>
  <c r="U20" i="5" a="1"/>
  <c r="U20" i="5" s="1"/>
  <c r="U23" i="5" a="1"/>
  <c r="U23" i="5" s="1"/>
  <c r="U19" i="5" a="1"/>
  <c r="U19" i="5" s="1"/>
  <c r="U31" i="5" a="1"/>
  <c r="U31" i="5" s="1"/>
  <c r="U12" i="5" a="1"/>
  <c r="U12" i="5" s="1"/>
  <c r="L43" i="5"/>
  <c r="L44" i="5"/>
  <c r="L45" i="5"/>
  <c r="V15" i="12"/>
  <c r="V12" i="12"/>
  <c r="V8" i="12"/>
  <c r="V20" i="12"/>
  <c r="V21" i="12"/>
  <c r="V16" i="12"/>
  <c r="V13" i="12"/>
  <c r="V9" i="12"/>
  <c r="W6" i="12"/>
  <c r="V11" i="12"/>
  <c r="V7" i="12"/>
  <c r="V14" i="12"/>
  <c r="V18" i="12"/>
  <c r="V19" i="12"/>
  <c r="V17" i="12"/>
  <c r="V10" i="12"/>
  <c r="J20" i="12"/>
  <c r="K83" i="12"/>
  <c r="G86" i="12"/>
  <c r="G23" i="12" s="1"/>
  <c r="E87" i="12"/>
  <c r="M42" i="5"/>
  <c r="M54" i="5" a="1"/>
  <c r="M54" i="5" s="1"/>
  <c r="M13" i="5"/>
  <c r="M38" i="5" s="1"/>
  <c r="M39" i="5" s="1"/>
  <c r="M77" i="5" a="1"/>
  <c r="M77" i="5" s="1"/>
  <c r="M68" i="5" a="1"/>
  <c r="M68" i="5" s="1"/>
  <c r="M62" i="5" a="1"/>
  <c r="M62" i="5" s="1"/>
  <c r="M60" i="5" a="1"/>
  <c r="M60" i="5" s="1"/>
  <c r="M69" i="5" a="1"/>
  <c r="M69" i="5" s="1"/>
  <c r="M52" i="5" a="1"/>
  <c r="M52" i="5" s="1"/>
  <c r="M51" i="5" a="1"/>
  <c r="M51" i="5" s="1"/>
  <c r="M63" i="5" a="1"/>
  <c r="M63" i="5" s="1"/>
  <c r="M70" i="5" a="1"/>
  <c r="M70" i="5" s="1"/>
  <c r="M53" i="5" a="1"/>
  <c r="M53" i="5" s="1"/>
  <c r="M64" i="5" a="1"/>
  <c r="M64" i="5" s="1"/>
  <c r="M61" i="5" a="1"/>
  <c r="M61" i="5" s="1"/>
  <c r="Y88" i="2"/>
  <c r="Y89" i="2" s="1"/>
  <c r="Y91" i="2"/>
  <c r="AL77" i="2"/>
  <c r="AL74" i="2"/>
  <c r="AL84" i="2"/>
  <c r="AL75" i="2"/>
  <c r="AM7" i="2"/>
  <c r="AL15" i="2"/>
  <c r="AL6" i="2"/>
  <c r="V7" i="5"/>
  <c r="U4" i="5"/>
  <c r="V82" i="12"/>
  <c r="V78" i="12"/>
  <c r="V74" i="12"/>
  <c r="V83" i="12"/>
  <c r="V79" i="12"/>
  <c r="V80" i="12"/>
  <c r="V75" i="12"/>
  <c r="W69" i="12"/>
  <c r="V84" i="12"/>
  <c r="V81" i="12"/>
  <c r="V76" i="12"/>
  <c r="V73" i="12"/>
  <c r="V71" i="12"/>
  <c r="V77" i="12"/>
  <c r="V70" i="12"/>
  <c r="V72" i="12"/>
  <c r="AK16" i="2"/>
  <c r="AK21" i="2"/>
  <c r="AK19" i="2"/>
  <c r="AK17" i="2"/>
  <c r="AK18" i="2"/>
  <c r="AK20" i="2"/>
  <c r="AK22" i="2"/>
  <c r="AJ48" i="2"/>
  <c r="O15" i="5"/>
  <c r="O16" i="5" s="1"/>
  <c r="N17" i="5"/>
  <c r="E25" i="12"/>
  <c r="J71" i="5" a="1"/>
  <c r="J71" i="5" s="1"/>
  <c r="K18" i="12"/>
  <c r="L81" i="12"/>
  <c r="K19" i="12"/>
  <c r="L82" i="12"/>
  <c r="W62" i="2"/>
  <c r="W63" i="2" s="1"/>
  <c r="L65" i="5"/>
  <c r="AK94" i="2"/>
  <c r="AK85" i="2"/>
  <c r="AK47" i="2"/>
  <c r="AK44" i="2"/>
  <c r="AK27" i="2"/>
  <c r="AK80" i="2"/>
  <c r="AK35" i="2"/>
  <c r="AK33" i="2"/>
  <c r="AK30" i="2"/>
  <c r="AK45" i="2"/>
  <c r="AK32" i="2"/>
  <c r="AK46" i="2"/>
  <c r="AK28" i="2"/>
  <c r="AK12" i="2"/>
  <c r="AK13" i="2" s="1"/>
  <c r="AK54" i="2" s="1"/>
  <c r="AK9" i="2"/>
  <c r="AK3" i="2"/>
  <c r="AK96" i="2"/>
  <c r="AL8" i="2"/>
  <c r="AK31" i="2"/>
  <c r="AK38" i="2"/>
  <c r="AK34" i="2"/>
  <c r="AK29" i="2"/>
  <c r="AK5" i="2"/>
  <c r="AK26" i="2"/>
  <c r="AK36" i="2"/>
  <c r="AJ95" i="2"/>
  <c r="AJ97" i="2" s="1"/>
  <c r="AJ108" i="2" s="1"/>
  <c r="L17" i="12"/>
  <c r="M80" i="12"/>
  <c r="L46" i="5" l="1"/>
  <c r="L48" i="5" s="1"/>
  <c r="L57" i="5" s="1"/>
  <c r="O79" i="12"/>
  <c r="N16" i="12"/>
  <c r="I21" i="12"/>
  <c r="J84" i="12"/>
  <c r="H86" i="12"/>
  <c r="L71" i="5" a="1"/>
  <c r="L71" i="5" s="1"/>
  <c r="L72" i="5" s="1"/>
  <c r="L73" i="5" s="1"/>
  <c r="L75" i="5" s="1"/>
  <c r="L78" i="5" s="1"/>
  <c r="AB87" i="2" s="1" a="1"/>
  <c r="AB87" i="2" s="1"/>
  <c r="M17" i="12"/>
  <c r="N80" i="12"/>
  <c r="W7" i="5"/>
  <c r="V4" i="5"/>
  <c r="E88" i="12"/>
  <c r="G87" i="12"/>
  <c r="G24" i="12" s="1"/>
  <c r="H87" i="12"/>
  <c r="H24" i="12" s="1"/>
  <c r="I87" i="12"/>
  <c r="I24" i="12" s="1"/>
  <c r="AK48" i="2"/>
  <c r="L18" i="12"/>
  <c r="M81" i="12"/>
  <c r="W83" i="12"/>
  <c r="W79" i="12"/>
  <c r="W85" i="12"/>
  <c r="W84" i="12"/>
  <c r="W80" i="12"/>
  <c r="W81" i="12"/>
  <c r="W76" i="12"/>
  <c r="W82" i="12"/>
  <c r="W74" i="12"/>
  <c r="X69" i="12"/>
  <c r="W77" i="12"/>
  <c r="W75" i="12"/>
  <c r="W73" i="12"/>
  <c r="W70" i="12"/>
  <c r="W78" i="12"/>
  <c r="W71" i="12"/>
  <c r="W72" i="12"/>
  <c r="W5" i="5"/>
  <c r="X6" i="5"/>
  <c r="AK23" i="2"/>
  <c r="AK55" i="2" s="1"/>
  <c r="M44" i="5"/>
  <c r="M43" i="5"/>
  <c r="M45" i="5"/>
  <c r="V25" i="5" a="1"/>
  <c r="V25" i="5" s="1"/>
  <c r="V33" i="5" a="1"/>
  <c r="V33" i="5" s="1"/>
  <c r="V28" i="5" a="1"/>
  <c r="V28" i="5" s="1"/>
  <c r="V23" i="5" a="1"/>
  <c r="V23" i="5" s="1"/>
  <c r="V20" i="5" a="1"/>
  <c r="V20" i="5" s="1"/>
  <c r="V19" i="5" a="1"/>
  <c r="V19" i="5" s="1"/>
  <c r="V12" i="5" a="1"/>
  <c r="V12" i="5" s="1"/>
  <c r="V32" i="5" a="1"/>
  <c r="V32" i="5" s="1"/>
  <c r="V31" i="5" a="1"/>
  <c r="V31" i="5" s="1"/>
  <c r="V24" i="5" a="1"/>
  <c r="V24" i="5" s="1"/>
  <c r="J72" i="5"/>
  <c r="J73" i="5" s="1"/>
  <c r="J75" i="5" s="1"/>
  <c r="J78" i="5" s="1"/>
  <c r="Z87" i="2" s="1" a="1"/>
  <c r="Z87" i="2" s="1"/>
  <c r="E26" i="12"/>
  <c r="AL16" i="2"/>
  <c r="AL21" i="2"/>
  <c r="AL17" i="2"/>
  <c r="AL19" i="2"/>
  <c r="AL18" i="2"/>
  <c r="AL20" i="2"/>
  <c r="AL22" i="2"/>
  <c r="Y107" i="2"/>
  <c r="Y109" i="2" s="1"/>
  <c r="W21" i="12"/>
  <c r="W17" i="12"/>
  <c r="W20" i="12"/>
  <c r="W16" i="12"/>
  <c r="W13" i="12"/>
  <c r="W9" i="12"/>
  <c r="X6" i="12"/>
  <c r="W19" i="12"/>
  <c r="W18" i="12"/>
  <c r="W15" i="12"/>
  <c r="W12" i="12"/>
  <c r="W10" i="12"/>
  <c r="W8" i="12"/>
  <c r="W7" i="12"/>
  <c r="W11" i="12"/>
  <c r="W14" i="12"/>
  <c r="W22" i="12"/>
  <c r="M55" i="5"/>
  <c r="AL85" i="2"/>
  <c r="AL96" i="2"/>
  <c r="AL94" i="2"/>
  <c r="AL47" i="2"/>
  <c r="AL44" i="2"/>
  <c r="AL27" i="2"/>
  <c r="AL38" i="2"/>
  <c r="AL30" i="2"/>
  <c r="AL29" i="2"/>
  <c r="AL28" i="2"/>
  <c r="AL46" i="2"/>
  <c r="AL36" i="2"/>
  <c r="AL34" i="2"/>
  <c r="AL32" i="2"/>
  <c r="AL80" i="2"/>
  <c r="AL12" i="2"/>
  <c r="AL13" i="2" s="1"/>
  <c r="AL54" i="2" s="1"/>
  <c r="AL9" i="2"/>
  <c r="AL3" i="2"/>
  <c r="AL35" i="2"/>
  <c r="AL33" i="2"/>
  <c r="AL31" i="2"/>
  <c r="AL45" i="2"/>
  <c r="AM8" i="2"/>
  <c r="AL26" i="2"/>
  <c r="AL5" i="2"/>
  <c r="L19" i="12"/>
  <c r="M82" i="12"/>
  <c r="AM74" i="2"/>
  <c r="AM77" i="2"/>
  <c r="AM84" i="2"/>
  <c r="AM75" i="2"/>
  <c r="AN7" i="2"/>
  <c r="AM6" i="2"/>
  <c r="AM15" i="2"/>
  <c r="Y37" i="2"/>
  <c r="Y39" i="2" s="1"/>
  <c r="K20" i="12"/>
  <c r="L83" i="12"/>
  <c r="X57" i="2"/>
  <c r="X58" i="2" s="1"/>
  <c r="X52" i="2"/>
  <c r="Y49" i="2"/>
  <c r="Y50" i="2" s="1"/>
  <c r="Y90" i="2"/>
  <c r="J22" i="12"/>
  <c r="K85" i="12"/>
  <c r="N54" i="5" a="1"/>
  <c r="N54" i="5" s="1"/>
  <c r="N42" i="5"/>
  <c r="N13" i="5"/>
  <c r="N38" i="5" s="1"/>
  <c r="N39" i="5" s="1"/>
  <c r="N77" i="5" a="1"/>
  <c r="N77" i="5" s="1"/>
  <c r="N61" i="5" a="1"/>
  <c r="N61" i="5" s="1"/>
  <c r="N60" i="5" a="1"/>
  <c r="N60" i="5" s="1"/>
  <c r="N64" i="5" a="1"/>
  <c r="N64" i="5" s="1"/>
  <c r="N70" i="5" a="1"/>
  <c r="N70" i="5" s="1"/>
  <c r="N69" i="5" a="1"/>
  <c r="N69" i="5" s="1"/>
  <c r="N51" i="5" a="1"/>
  <c r="N51" i="5" s="1"/>
  <c r="N52" i="5" a="1"/>
  <c r="N52" i="5" s="1"/>
  <c r="N68" i="5" a="1"/>
  <c r="N68" i="5" s="1"/>
  <c r="N53" i="5" a="1"/>
  <c r="N53" i="5" s="1"/>
  <c r="N62" i="5" a="1"/>
  <c r="N62" i="5" s="1"/>
  <c r="N63" i="5" a="1"/>
  <c r="N63" i="5" s="1"/>
  <c r="AK95" i="2"/>
  <c r="AK97" i="2"/>
  <c r="AK108" i="2" s="1"/>
  <c r="O17" i="5"/>
  <c r="P15" i="5"/>
  <c r="P16" i="5" s="1"/>
  <c r="M65" i="5"/>
  <c r="K46" i="5"/>
  <c r="K48" i="5" s="1"/>
  <c r="K57" i="5" s="1"/>
  <c r="J87" i="12" l="1"/>
  <c r="O16" i="12"/>
  <c r="P79" i="12"/>
  <c r="P16" i="12" s="1"/>
  <c r="M46" i="5"/>
  <c r="M48" i="5" s="1"/>
  <c r="M57" i="5" s="1"/>
  <c r="M71" i="5" s="1" a="1"/>
  <c r="M71" i="5" s="1"/>
  <c r="M72" i="5" s="1"/>
  <c r="M73" i="5" s="1"/>
  <c r="M75" i="5" s="1"/>
  <c r="M78" i="5" s="1"/>
  <c r="AC87" i="2" s="1" a="1"/>
  <c r="AC87" i="2" s="1"/>
  <c r="H23" i="12"/>
  <c r="I86" i="12"/>
  <c r="J21" i="12"/>
  <c r="K84" i="12"/>
  <c r="AB91" i="2"/>
  <c r="AB107" i="2" s="1"/>
  <c r="AB109" i="2" s="1"/>
  <c r="AB88" i="2"/>
  <c r="AB37" i="2" s="1"/>
  <c r="AB39" i="2" s="1"/>
  <c r="AL48" i="2"/>
  <c r="Y57" i="2"/>
  <c r="Y56" i="2"/>
  <c r="Y58" i="2" s="1"/>
  <c r="Y41" i="2"/>
  <c r="AL23" i="2"/>
  <c r="AL55" i="2" s="1"/>
  <c r="W31" i="5" a="1"/>
  <c r="W31" i="5" s="1"/>
  <c r="W20" i="5" a="1"/>
  <c r="W20" i="5" s="1"/>
  <c r="W19" i="5" a="1"/>
  <c r="W19" i="5" s="1"/>
  <c r="W12" i="5" a="1"/>
  <c r="W12" i="5" s="1"/>
  <c r="W23" i="5" a="1"/>
  <c r="W23" i="5" s="1"/>
  <c r="W24" i="5" a="1"/>
  <c r="W24" i="5" s="1"/>
  <c r="W25" i="5" a="1"/>
  <c r="W25" i="5" s="1"/>
  <c r="W32" i="5" a="1"/>
  <c r="W32" i="5" s="1"/>
  <c r="W33" i="5" a="1"/>
  <c r="W33" i="5" s="1"/>
  <c r="W28" i="5" a="1"/>
  <c r="W28" i="5" s="1"/>
  <c r="P17" i="5"/>
  <c r="Q15" i="5"/>
  <c r="Q16" i="5" s="1"/>
  <c r="N44" i="5"/>
  <c r="N46" i="5" s="1"/>
  <c r="N48" i="5" s="1"/>
  <c r="N57" i="5" s="1"/>
  <c r="N43" i="5"/>
  <c r="N45" i="5"/>
  <c r="AL95" i="2"/>
  <c r="AL97" i="2" s="1"/>
  <c r="AL108" i="2" s="1"/>
  <c r="AM21" i="2"/>
  <c r="AM16" i="2"/>
  <c r="AM19" i="2"/>
  <c r="AM17" i="2"/>
  <c r="AM18" i="2"/>
  <c r="AM20" i="2"/>
  <c r="AM22" i="2"/>
  <c r="M19" i="12"/>
  <c r="N82" i="12"/>
  <c r="M18" i="12"/>
  <c r="N81" i="12"/>
  <c r="N17" i="12"/>
  <c r="O80" i="12"/>
  <c r="Z91" i="2"/>
  <c r="Z107" i="2" s="1"/>
  <c r="Z109" i="2" s="1"/>
  <c r="Z88" i="2"/>
  <c r="X16" i="12"/>
  <c r="X13" i="12"/>
  <c r="X9" i="12"/>
  <c r="Y6" i="12"/>
  <c r="X21" i="12"/>
  <c r="X22" i="12"/>
  <c r="X17" i="12"/>
  <c r="X14" i="12"/>
  <c r="X10" i="12"/>
  <c r="X15" i="12"/>
  <c r="X12" i="12"/>
  <c r="X8" i="12"/>
  <c r="X23" i="12"/>
  <c r="X20" i="12"/>
  <c r="X7" i="12"/>
  <c r="X19" i="12"/>
  <c r="X11" i="12"/>
  <c r="X18" i="12"/>
  <c r="X7" i="5"/>
  <c r="W4" i="5"/>
  <c r="O54" i="5" a="1"/>
  <c r="O54" i="5" s="1"/>
  <c r="O13" i="5"/>
  <c r="O38" i="5" s="1"/>
  <c r="O39" i="5" s="1"/>
  <c r="O42" i="5"/>
  <c r="O77" i="5" a="1"/>
  <c r="O77" i="5" s="1"/>
  <c r="O64" i="5" a="1"/>
  <c r="O64" i="5" s="1"/>
  <c r="O63" i="5" a="1"/>
  <c r="O63" i="5" s="1"/>
  <c r="O70" i="5" a="1"/>
  <c r="O70" i="5" s="1"/>
  <c r="O53" i="5" a="1"/>
  <c r="O53" i="5" s="1"/>
  <c r="O68" i="5" a="1"/>
  <c r="O68" i="5" s="1"/>
  <c r="O69" i="5" a="1"/>
  <c r="O69" i="5" s="1"/>
  <c r="O52" i="5" a="1"/>
  <c r="O52" i="5" s="1"/>
  <c r="O61" i="5" a="1"/>
  <c r="O61" i="5" s="1"/>
  <c r="O62" i="5" a="1"/>
  <c r="O62" i="5" s="1"/>
  <c r="O51" i="5" a="1"/>
  <c r="O51" i="5" s="1"/>
  <c r="O60" i="5" a="1"/>
  <c r="O60" i="5" s="1"/>
  <c r="N55" i="5"/>
  <c r="AN74" i="2"/>
  <c r="AN75" i="2"/>
  <c r="AN77" i="2"/>
  <c r="AN84" i="2"/>
  <c r="AO7" i="2"/>
  <c r="AN6" i="2"/>
  <c r="AN15" i="2"/>
  <c r="X83" i="12"/>
  <c r="X79" i="12"/>
  <c r="X75" i="12"/>
  <c r="X85" i="12"/>
  <c r="X86" i="12"/>
  <c r="X84" i="12"/>
  <c r="X80" i="12"/>
  <c r="X81" i="12"/>
  <c r="X76" i="12"/>
  <c r="X82" i="12"/>
  <c r="X72" i="12"/>
  <c r="X70" i="12"/>
  <c r="Y69" i="12"/>
  <c r="X77" i="12"/>
  <c r="X73" i="12"/>
  <c r="X71" i="12"/>
  <c r="X74" i="12"/>
  <c r="X78" i="12"/>
  <c r="L20" i="12"/>
  <c r="M83" i="12"/>
  <c r="K22" i="12"/>
  <c r="L85" i="12"/>
  <c r="AM85" i="2"/>
  <c r="AM96" i="2"/>
  <c r="AM80" i="2"/>
  <c r="AM47" i="2"/>
  <c r="AM44" i="2"/>
  <c r="AM38" i="2"/>
  <c r="AM30" i="2"/>
  <c r="AM29" i="2"/>
  <c r="AM28" i="2"/>
  <c r="AM45" i="2"/>
  <c r="AM33" i="2"/>
  <c r="AM32" i="2"/>
  <c r="AM31" i="2"/>
  <c r="AM46" i="2"/>
  <c r="AM12" i="2"/>
  <c r="AM13" i="2" s="1"/>
  <c r="AM54" i="2" s="1"/>
  <c r="AM9" i="2"/>
  <c r="AM3" i="2"/>
  <c r="AM34" i="2"/>
  <c r="AM36" i="2"/>
  <c r="AM26" i="2"/>
  <c r="AM35" i="2"/>
  <c r="AM27" i="2"/>
  <c r="AM94" i="2"/>
  <c r="AN8" i="2"/>
  <c r="AM5" i="2"/>
  <c r="K71" i="5" a="1"/>
  <c r="K71" i="5" s="1"/>
  <c r="N65" i="5"/>
  <c r="E27" i="12"/>
  <c r="Y6" i="5"/>
  <c r="X5" i="5"/>
  <c r="G88" i="12"/>
  <c r="G25" i="12" s="1"/>
  <c r="E89" i="12"/>
  <c r="J24" i="12" l="1"/>
  <c r="K87" i="12"/>
  <c r="I23" i="12"/>
  <c r="J86" i="12"/>
  <c r="K21" i="12"/>
  <c r="L84" i="12"/>
  <c r="N71" i="5" a="1"/>
  <c r="N71" i="5" s="1"/>
  <c r="N72" i="5" s="1"/>
  <c r="N73" i="5" s="1"/>
  <c r="N75" i="5" s="1"/>
  <c r="N78" i="5" s="1"/>
  <c r="AD87" i="2" s="1" a="1"/>
  <c r="AD87" i="2" s="1"/>
  <c r="AC88" i="2"/>
  <c r="AC37" i="2" s="1"/>
  <c r="AC39" i="2" s="1"/>
  <c r="AC91" i="2"/>
  <c r="AC107" i="2" s="1"/>
  <c r="AC109" i="2" s="1"/>
  <c r="H88" i="12"/>
  <c r="Y22" i="12"/>
  <c r="Y18" i="12"/>
  <c r="Y21" i="12"/>
  <c r="Y17" i="12"/>
  <c r="Y14" i="12"/>
  <c r="Y10" i="12"/>
  <c r="Y20" i="12"/>
  <c r="Z6" i="12"/>
  <c r="Y15" i="12"/>
  <c r="Y7" i="12"/>
  <c r="Y9" i="12"/>
  <c r="Y8" i="12"/>
  <c r="Y16" i="12"/>
  <c r="Y13" i="12"/>
  <c r="Y23" i="12"/>
  <c r="Y11" i="12"/>
  <c r="Y24" i="12"/>
  <c r="Y12" i="12"/>
  <c r="Y19" i="12"/>
  <c r="AM23" i="2"/>
  <c r="AM55" i="2" s="1"/>
  <c r="R15" i="5"/>
  <c r="R16" i="5" s="1"/>
  <c r="Q17" i="5"/>
  <c r="AB89" i="2"/>
  <c r="E90" i="12"/>
  <c r="G89" i="12"/>
  <c r="G26" i="12" s="1"/>
  <c r="H89" i="12"/>
  <c r="H26" i="12" s="1"/>
  <c r="O44" i="5"/>
  <c r="O43" i="5"/>
  <c r="O45" i="5"/>
  <c r="N19" i="12"/>
  <c r="O82" i="12"/>
  <c r="P54" i="5" a="1"/>
  <c r="P54" i="5" s="1"/>
  <c r="P42" i="5"/>
  <c r="P13" i="5"/>
  <c r="P38" i="5" s="1"/>
  <c r="P39" i="5" s="1"/>
  <c r="P77" i="5" a="1"/>
  <c r="P77" i="5" s="1"/>
  <c r="P63" i="5" a="1"/>
  <c r="P63" i="5" s="1"/>
  <c r="P52" i="5" a="1"/>
  <c r="P52" i="5" s="1"/>
  <c r="P53" i="5" a="1"/>
  <c r="P53" i="5" s="1"/>
  <c r="P62" i="5" a="1"/>
  <c r="P62" i="5" s="1"/>
  <c r="P70" i="5" a="1"/>
  <c r="P70" i="5" s="1"/>
  <c r="P61" i="5" a="1"/>
  <c r="P61" i="5" s="1"/>
  <c r="P60" i="5" a="1"/>
  <c r="P60" i="5" s="1"/>
  <c r="P64" i="5" a="1"/>
  <c r="P64" i="5" s="1"/>
  <c r="P51" i="5" a="1"/>
  <c r="P51" i="5" s="1"/>
  <c r="P69" i="5" a="1"/>
  <c r="P69" i="5" s="1"/>
  <c r="P68" i="5" a="1"/>
  <c r="P68" i="5" s="1"/>
  <c r="AB41" i="2"/>
  <c r="AB56" i="2"/>
  <c r="K72" i="5"/>
  <c r="K73" i="5" s="1"/>
  <c r="K75" i="5" s="1"/>
  <c r="K78" i="5" s="1"/>
  <c r="AA87" i="2" s="1" a="1"/>
  <c r="AA87" i="2" s="1"/>
  <c r="AN16" i="2"/>
  <c r="AN21" i="2"/>
  <c r="AN17" i="2"/>
  <c r="AN18" i="2"/>
  <c r="AN19" i="2"/>
  <c r="AN20" i="2"/>
  <c r="AN22" i="2"/>
  <c r="O17" i="12"/>
  <c r="P80" i="12"/>
  <c r="X12" i="5" a="1"/>
  <c r="X12" i="5" s="1"/>
  <c r="X33" i="5" a="1"/>
  <c r="X33" i="5" s="1"/>
  <c r="X28" i="5" a="1"/>
  <c r="X28" i="5" s="1"/>
  <c r="X32" i="5" a="1"/>
  <c r="X32" i="5" s="1"/>
  <c r="X31" i="5" a="1"/>
  <c r="X31" i="5" s="1"/>
  <c r="X24" i="5" a="1"/>
  <c r="X24" i="5" s="1"/>
  <c r="X23" i="5" a="1"/>
  <c r="X23" i="5" s="1"/>
  <c r="X19" i="5" a="1"/>
  <c r="X19" i="5" s="1"/>
  <c r="X20" i="5" a="1"/>
  <c r="X20" i="5" s="1"/>
  <c r="X25" i="5" a="1"/>
  <c r="X25" i="5" s="1"/>
  <c r="Z6" i="5"/>
  <c r="Y5" i="5"/>
  <c r="E28" i="12"/>
  <c r="AN96" i="2"/>
  <c r="AN80" i="2"/>
  <c r="AN85" i="2"/>
  <c r="AN94" i="2"/>
  <c r="AN38" i="2"/>
  <c r="AN45" i="2"/>
  <c r="AN33" i="2"/>
  <c r="AN32" i="2"/>
  <c r="AN31" i="2"/>
  <c r="AN34" i="2"/>
  <c r="AN47" i="2"/>
  <c r="AN46" i="2"/>
  <c r="AN35" i="2"/>
  <c r="AN28" i="2"/>
  <c r="AN36" i="2"/>
  <c r="AN26" i="2"/>
  <c r="AN5" i="2"/>
  <c r="AN44" i="2"/>
  <c r="AN27" i="2"/>
  <c r="AN30" i="2"/>
  <c r="AN9" i="2"/>
  <c r="AO8" i="2"/>
  <c r="AN29" i="2"/>
  <c r="AN12" i="2"/>
  <c r="AN13" i="2" s="1"/>
  <c r="AN54" i="2" s="1"/>
  <c r="AN3" i="2"/>
  <c r="AM48" i="2"/>
  <c r="AO75" i="2"/>
  <c r="AO74" i="2"/>
  <c r="AO84" i="2"/>
  <c r="AO77" i="2"/>
  <c r="AO6" i="2"/>
  <c r="AO15" i="2"/>
  <c r="AP7" i="2"/>
  <c r="O65" i="5"/>
  <c r="X4" i="5"/>
  <c r="Y7" i="5"/>
  <c r="Y52" i="2"/>
  <c r="AM95" i="2"/>
  <c r="AM97" i="2" s="1"/>
  <c r="AM108" i="2" s="1"/>
  <c r="O55" i="5"/>
  <c r="Z37" i="2"/>
  <c r="Z39" i="2" s="1"/>
  <c r="L22" i="12"/>
  <c r="M85" i="12"/>
  <c r="Y87" i="12"/>
  <c r="Y85" i="12"/>
  <c r="Y86" i="12"/>
  <c r="Y84" i="12"/>
  <c r="Y80" i="12"/>
  <c r="Y81" i="12"/>
  <c r="Y82" i="12"/>
  <c r="Y83" i="12"/>
  <c r="Y72" i="12"/>
  <c r="Y70" i="12"/>
  <c r="Y78" i="12"/>
  <c r="Y77" i="12"/>
  <c r="Y75" i="12"/>
  <c r="Y79" i="12"/>
  <c r="Y73" i="12"/>
  <c r="Z69" i="12"/>
  <c r="Y71" i="12"/>
  <c r="Y76" i="12"/>
  <c r="Y74" i="12"/>
  <c r="M20" i="12"/>
  <c r="N83" i="12"/>
  <c r="Z89" i="2"/>
  <c r="N18" i="12"/>
  <c r="O81" i="12"/>
  <c r="I89" i="12" l="1"/>
  <c r="K24" i="12"/>
  <c r="L87" i="12"/>
  <c r="O46" i="5"/>
  <c r="O48" i="5" s="1"/>
  <c r="O57" i="5" s="1"/>
  <c r="O71" i="5" s="1" a="1"/>
  <c r="O71" i="5" s="1"/>
  <c r="O72" i="5" s="1"/>
  <c r="O73" i="5" s="1"/>
  <c r="O75" i="5" s="1"/>
  <c r="O78" i="5" s="1"/>
  <c r="AE87" i="2" s="1" a="1"/>
  <c r="AE87" i="2" s="1"/>
  <c r="L21" i="12"/>
  <c r="M84" i="12"/>
  <c r="J23" i="12"/>
  <c r="K86" i="12"/>
  <c r="AC89" i="2"/>
  <c r="AC49" i="2" s="1"/>
  <c r="AC50" i="2" s="1"/>
  <c r="AD88" i="2"/>
  <c r="AD37" i="2" s="1"/>
  <c r="AD39" i="2" s="1"/>
  <c r="AD89" i="2"/>
  <c r="AD91" i="2"/>
  <c r="AD107" i="2" s="1"/>
  <c r="AD109" i="2" s="1"/>
  <c r="AO80" i="2"/>
  <c r="AO96" i="2"/>
  <c r="AO85" i="2"/>
  <c r="AO94" i="2"/>
  <c r="AO45" i="2"/>
  <c r="AO33" i="2"/>
  <c r="AO34" i="2"/>
  <c r="AO35" i="2"/>
  <c r="AO47" i="2"/>
  <c r="AO44" i="2"/>
  <c r="AO46" i="2"/>
  <c r="AO28" i="2"/>
  <c r="AO29" i="2"/>
  <c r="AO36" i="2"/>
  <c r="AO26" i="2"/>
  <c r="AO5" i="2"/>
  <c r="AO30" i="2"/>
  <c r="AP8" i="2"/>
  <c r="AO12" i="2"/>
  <c r="AO13" i="2" s="1"/>
  <c r="AO54" i="2" s="1"/>
  <c r="AO9" i="2"/>
  <c r="AO3" i="2"/>
  <c r="AO38" i="2"/>
  <c r="AO31" i="2"/>
  <c r="AO27" i="2"/>
  <c r="AO32" i="2"/>
  <c r="P45" i="5"/>
  <c r="P46" i="5" s="1"/>
  <c r="P48" i="5" s="1"/>
  <c r="P57" i="5" s="1"/>
  <c r="P44" i="5"/>
  <c r="P43" i="5"/>
  <c r="H25" i="12"/>
  <c r="I88" i="12"/>
  <c r="AC90" i="2"/>
  <c r="Z56" i="2"/>
  <c r="Z41" i="2"/>
  <c r="AP75" i="2"/>
  <c r="AP74" i="2"/>
  <c r="AP84" i="2"/>
  <c r="AP77" i="2"/>
  <c r="AP15" i="2"/>
  <c r="AQ7" i="2"/>
  <c r="AP6" i="2"/>
  <c r="AN95" i="2"/>
  <c r="AN97" i="2" s="1"/>
  <c r="AN108" i="2" s="1"/>
  <c r="P17" i="12"/>
  <c r="Q80" i="12"/>
  <c r="Q17" i="12" s="1"/>
  <c r="AA91" i="2"/>
  <c r="AA107" i="2" s="1"/>
  <c r="AA109" i="2" s="1"/>
  <c r="AA88" i="2"/>
  <c r="AA89" i="2" s="1"/>
  <c r="P55" i="5"/>
  <c r="Q42" i="5"/>
  <c r="Q54" i="5" a="1"/>
  <c r="Q54" i="5" s="1"/>
  <c r="Q13" i="5"/>
  <c r="Q38" i="5" s="1"/>
  <c r="Q39" i="5" s="1"/>
  <c r="Q77" i="5" a="1"/>
  <c r="Q77" i="5" s="1"/>
  <c r="Q68" i="5" a="1"/>
  <c r="Q68" i="5" s="1"/>
  <c r="Q70" i="5" a="1"/>
  <c r="Q70" i="5" s="1"/>
  <c r="Q51" i="5" a="1"/>
  <c r="Q51" i="5" s="1"/>
  <c r="Q60" i="5" a="1"/>
  <c r="Q60" i="5" s="1"/>
  <c r="Q69" i="5" a="1"/>
  <c r="Q69" i="5" s="1"/>
  <c r="Q53" i="5" a="1"/>
  <c r="Q53" i="5" s="1"/>
  <c r="Q62" i="5" a="1"/>
  <c r="Q62" i="5" s="1"/>
  <c r="Q61" i="5" a="1"/>
  <c r="Q61" i="5" s="1"/>
  <c r="Q64" i="5" a="1"/>
  <c r="Q64" i="5" s="1"/>
  <c r="Q52" i="5" a="1"/>
  <c r="Q52" i="5" s="1"/>
  <c r="Q63" i="5" a="1"/>
  <c r="Q63" i="5" s="1"/>
  <c r="Y4" i="5"/>
  <c r="Z7" i="5"/>
  <c r="R17" i="5"/>
  <c r="S15" i="5"/>
  <c r="S16" i="5" s="1"/>
  <c r="E29" i="12"/>
  <c r="AN23" i="2"/>
  <c r="AN55" i="2" s="1"/>
  <c r="AO21" i="2"/>
  <c r="AO16" i="2"/>
  <c r="AO19" i="2"/>
  <c r="AO18" i="2"/>
  <c r="AO17" i="2"/>
  <c r="AO20" i="2"/>
  <c r="AO22" i="2"/>
  <c r="AN48" i="2"/>
  <c r="O19" i="12"/>
  <c r="P82" i="12"/>
  <c r="AC41" i="2"/>
  <c r="AC56" i="2"/>
  <c r="Y32" i="5" a="1"/>
  <c r="Y32" i="5" s="1"/>
  <c r="Y25" i="5" a="1"/>
  <c r="Y25" i="5" s="1"/>
  <c r="Y33" i="5" a="1"/>
  <c r="Y33" i="5" s="1"/>
  <c r="Y28" i="5" a="1"/>
  <c r="Y28" i="5" s="1"/>
  <c r="Y31" i="5" a="1"/>
  <c r="Y31" i="5" s="1"/>
  <c r="Y24" i="5" a="1"/>
  <c r="Y24" i="5" s="1"/>
  <c r="Y23" i="5" a="1"/>
  <c r="Y23" i="5" s="1"/>
  <c r="Y20" i="5" a="1"/>
  <c r="Y20" i="5" s="1"/>
  <c r="Y19" i="5" a="1"/>
  <c r="Y19" i="5" s="1"/>
  <c r="Y12" i="5" a="1"/>
  <c r="Y12" i="5" s="1"/>
  <c r="O18" i="12"/>
  <c r="P81" i="12"/>
  <c r="Z17" i="12"/>
  <c r="Z14" i="12"/>
  <c r="Z10" i="12"/>
  <c r="Z22" i="12"/>
  <c r="Z23" i="12"/>
  <c r="Z18" i="12"/>
  <c r="Z11" i="12"/>
  <c r="Z7" i="12"/>
  <c r="Z25" i="12"/>
  <c r="Z16" i="12"/>
  <c r="Z13" i="12"/>
  <c r="Z9" i="12"/>
  <c r="AA6" i="12"/>
  <c r="Z15" i="12"/>
  <c r="Z20" i="12"/>
  <c r="Z8" i="12"/>
  <c r="Z21" i="12"/>
  <c r="Z24" i="12"/>
  <c r="Z12" i="12"/>
  <c r="Z19" i="12"/>
  <c r="E91" i="12"/>
  <c r="G90" i="12"/>
  <c r="G27" i="12" s="1"/>
  <c r="P65" i="5"/>
  <c r="AA6" i="5"/>
  <c r="Z5" i="5"/>
  <c r="Z49" i="2"/>
  <c r="Z50" i="2" s="1"/>
  <c r="Z90" i="2"/>
  <c r="N20" i="12"/>
  <c r="O83" i="12"/>
  <c r="Z87" i="12"/>
  <c r="Z88" i="12"/>
  <c r="Z86" i="12"/>
  <c r="Z84" i="12"/>
  <c r="Z80" i="12"/>
  <c r="Z76" i="12"/>
  <c r="Z72" i="12"/>
  <c r="Z81" i="12"/>
  <c r="Z83" i="12"/>
  <c r="Z70" i="12"/>
  <c r="Z78" i="12"/>
  <c r="Z77" i="12"/>
  <c r="Z79" i="12"/>
  <c r="Z73" i="12"/>
  <c r="Z71" i="12"/>
  <c r="Z75" i="12"/>
  <c r="Z82" i="12"/>
  <c r="AA69" i="12"/>
  <c r="Z85" i="12"/>
  <c r="Z74" i="12"/>
  <c r="M22" i="12"/>
  <c r="N85" i="12"/>
  <c r="AB49" i="2"/>
  <c r="AB50" i="2" s="1"/>
  <c r="AB90" i="2"/>
  <c r="L24" i="12" l="1"/>
  <c r="M87" i="12"/>
  <c r="I26" i="12"/>
  <c r="J89" i="12"/>
  <c r="H90" i="12"/>
  <c r="L86" i="12"/>
  <c r="K23" i="12"/>
  <c r="M21" i="12"/>
  <c r="N84" i="12"/>
  <c r="AA49" i="2"/>
  <c r="AA50" i="2" s="1"/>
  <c r="AA90" i="2"/>
  <c r="P71" i="5" a="1"/>
  <c r="P71" i="5" s="1"/>
  <c r="P72" i="5" s="1"/>
  <c r="P73" i="5" s="1"/>
  <c r="P75" i="5" s="1"/>
  <c r="P78" i="5" s="1"/>
  <c r="AF87" i="2" s="1" a="1"/>
  <c r="AF87" i="2" s="1"/>
  <c r="R54" i="5" a="1"/>
  <c r="R54" i="5" s="1"/>
  <c r="R42" i="5"/>
  <c r="R13" i="5"/>
  <c r="R38" i="5" s="1"/>
  <c r="R39" i="5" s="1"/>
  <c r="R77" i="5" a="1"/>
  <c r="R77" i="5" s="1"/>
  <c r="R61" i="5" a="1"/>
  <c r="R61" i="5" s="1"/>
  <c r="R53" i="5" a="1"/>
  <c r="R53" i="5" s="1"/>
  <c r="R52" i="5" a="1"/>
  <c r="R52" i="5" s="1"/>
  <c r="R62" i="5" a="1"/>
  <c r="R62" i="5" s="1"/>
  <c r="R69" i="5" a="1"/>
  <c r="R69" i="5" s="1"/>
  <c r="R51" i="5" a="1"/>
  <c r="R51" i="5" s="1"/>
  <c r="R60" i="5" a="1"/>
  <c r="R60" i="5" s="1"/>
  <c r="R68" i="5" a="1"/>
  <c r="R68" i="5" s="1"/>
  <c r="R70" i="5" a="1"/>
  <c r="R70" i="5" s="1"/>
  <c r="R63" i="5" a="1"/>
  <c r="R63" i="5" s="1"/>
  <c r="R64" i="5" a="1"/>
  <c r="R64" i="5" s="1"/>
  <c r="Z52" i="2"/>
  <c r="Z57" i="2"/>
  <c r="Z58" i="2" s="1"/>
  <c r="Z4" i="5"/>
  <c r="AA7" i="5"/>
  <c r="N22" i="12"/>
  <c r="O85" i="12"/>
  <c r="AC52" i="2"/>
  <c r="AC57" i="2"/>
  <c r="AC58" i="2" s="1"/>
  <c r="T15" i="5"/>
  <c r="T16" i="5" s="1"/>
  <c r="S17" i="5"/>
  <c r="G91" i="12"/>
  <c r="G28" i="12" s="1"/>
  <c r="E92" i="12"/>
  <c r="H91" i="12"/>
  <c r="H28" i="12" s="1"/>
  <c r="I25" i="12"/>
  <c r="J88" i="12"/>
  <c r="P18" i="12"/>
  <c r="Q81" i="12"/>
  <c r="Q82" i="12"/>
  <c r="P19" i="12"/>
  <c r="AO95" i="2"/>
  <c r="AO97" i="2" s="1"/>
  <c r="AO108" i="2" s="1"/>
  <c r="Q45" i="5"/>
  <c r="Q44" i="5"/>
  <c r="Q43" i="5"/>
  <c r="AD56" i="2"/>
  <c r="AD41" i="2"/>
  <c r="AA88" i="12"/>
  <c r="AA81" i="12"/>
  <c r="AA77" i="12"/>
  <c r="AA89" i="12"/>
  <c r="AA82" i="12"/>
  <c r="AA78" i="12"/>
  <c r="AA72" i="12"/>
  <c r="AA84" i="12"/>
  <c r="AA79" i="12"/>
  <c r="AA73" i="12"/>
  <c r="AA71" i="12"/>
  <c r="AA87" i="12"/>
  <c r="AA74" i="12"/>
  <c r="AA76" i="12"/>
  <c r="AA75" i="12"/>
  <c r="AA70" i="12"/>
  <c r="AA86" i="12"/>
  <c r="AA80" i="12"/>
  <c r="AB69" i="12"/>
  <c r="AA83" i="12"/>
  <c r="AA85" i="12"/>
  <c r="Z25" i="5" a="1"/>
  <c r="Z25" i="5" s="1"/>
  <c r="Z32" i="5" a="1"/>
  <c r="Z32" i="5" s="1"/>
  <c r="Z33" i="5" a="1"/>
  <c r="Z33" i="5" s="1"/>
  <c r="Z24" i="5" a="1"/>
  <c r="Z24" i="5" s="1"/>
  <c r="Z31" i="5" a="1"/>
  <c r="Z31" i="5" s="1"/>
  <c r="Z12" i="5" a="1"/>
  <c r="Z12" i="5" s="1"/>
  <c r="Z23" i="5" a="1"/>
  <c r="Z23" i="5" s="1"/>
  <c r="Z19" i="5" a="1"/>
  <c r="Z19" i="5" s="1"/>
  <c r="Z20" i="5" a="1"/>
  <c r="Z20" i="5" s="1"/>
  <c r="Z28" i="5" a="1"/>
  <c r="Z28" i="5" s="1"/>
  <c r="Q65" i="5"/>
  <c r="AB57" i="2"/>
  <c r="AB58" i="2" s="1"/>
  <c r="AB52" i="2"/>
  <c r="AB6" i="5"/>
  <c r="AA5" i="5"/>
  <c r="Q55" i="5"/>
  <c r="AQ84" i="2"/>
  <c r="AQ75" i="2"/>
  <c r="AQ77" i="2"/>
  <c r="AQ15" i="2"/>
  <c r="AQ6" i="2"/>
  <c r="AQ74" i="2"/>
  <c r="AR7" i="2"/>
  <c r="AO48" i="2"/>
  <c r="AA23" i="12"/>
  <c r="AA19" i="12"/>
  <c r="AA15" i="12"/>
  <c r="AA22" i="12"/>
  <c r="AA18" i="12"/>
  <c r="AA11" i="12"/>
  <c r="AA7" i="12"/>
  <c r="AA21" i="12"/>
  <c r="AA20" i="12"/>
  <c r="AA8" i="12"/>
  <c r="AA25" i="12"/>
  <c r="AA9" i="12"/>
  <c r="AA17" i="12"/>
  <c r="AA10" i="12"/>
  <c r="AA26" i="12"/>
  <c r="AA14" i="12"/>
  <c r="AA16" i="12"/>
  <c r="AA24" i="12"/>
  <c r="AA12" i="12"/>
  <c r="AB6" i="12"/>
  <c r="AA13" i="12"/>
  <c r="AO23" i="2"/>
  <c r="AO55" i="2" s="1"/>
  <c r="E30" i="12"/>
  <c r="AP21" i="2"/>
  <c r="AP16" i="2"/>
  <c r="AP17" i="2"/>
  <c r="AP18" i="2"/>
  <c r="AP19" i="2"/>
  <c r="AP20" i="2"/>
  <c r="AP22" i="2"/>
  <c r="AP80" i="2"/>
  <c r="AP94" i="2"/>
  <c r="AP96" i="2"/>
  <c r="AP34" i="2"/>
  <c r="AP35" i="2"/>
  <c r="AP46" i="2"/>
  <c r="AP36" i="2"/>
  <c r="AP38" i="2"/>
  <c r="AP85" i="2"/>
  <c r="AP26" i="2"/>
  <c r="AP5" i="2"/>
  <c r="AP27" i="2"/>
  <c r="AP33" i="2"/>
  <c r="AQ8" i="2"/>
  <c r="AP47" i="2"/>
  <c r="AP30" i="2"/>
  <c r="AP29" i="2"/>
  <c r="AP45" i="2"/>
  <c r="AP44" i="2"/>
  <c r="AP32" i="2"/>
  <c r="AP9" i="2"/>
  <c r="AP31" i="2"/>
  <c r="AP28" i="2"/>
  <c r="AP12" i="2"/>
  <c r="AP13" i="2" s="1"/>
  <c r="AP54" i="2" s="1"/>
  <c r="AP3" i="2"/>
  <c r="AE88" i="2"/>
  <c r="AE37" i="2" s="1"/>
  <c r="AE39" i="2" s="1"/>
  <c r="AE91" i="2"/>
  <c r="AE107" i="2" s="1"/>
  <c r="AE109" i="2" s="1"/>
  <c r="AD49" i="2"/>
  <c r="AD50" i="2" s="1"/>
  <c r="AD90" i="2"/>
  <c r="O20" i="12"/>
  <c r="P83" i="12"/>
  <c r="AA37" i="2"/>
  <c r="AA39" i="2" s="1"/>
  <c r="M24" i="12" l="1"/>
  <c r="N87" i="12"/>
  <c r="J26" i="12"/>
  <c r="K89" i="12"/>
  <c r="I91" i="12"/>
  <c r="I28" i="12" s="1"/>
  <c r="J91" i="12"/>
  <c r="J28" i="12" s="1"/>
  <c r="N21" i="12"/>
  <c r="O84" i="12"/>
  <c r="Q46" i="5"/>
  <c r="Q48" i="5" s="1"/>
  <c r="Q57" i="5" s="1"/>
  <c r="Q71" i="5" s="1" a="1"/>
  <c r="Q71" i="5" s="1"/>
  <c r="Q72" i="5" s="1"/>
  <c r="Q73" i="5" s="1"/>
  <c r="Q75" i="5" s="1"/>
  <c r="Q78" i="5" s="1"/>
  <c r="AG87" i="2" s="1" a="1"/>
  <c r="AG87" i="2" s="1"/>
  <c r="R55" i="5"/>
  <c r="L23" i="12"/>
  <c r="M86" i="12"/>
  <c r="H27" i="12"/>
  <c r="I90" i="12"/>
  <c r="AF91" i="2"/>
  <c r="AF107" i="2" s="1"/>
  <c r="AF109" i="2" s="1"/>
  <c r="AF88" i="2"/>
  <c r="AF37" i="2" s="1"/>
  <c r="AF39" i="2" s="1"/>
  <c r="AE89" i="2"/>
  <c r="AA31" i="5" a="1"/>
  <c r="AA31" i="5" s="1"/>
  <c r="AA32" i="5" a="1"/>
  <c r="AA32" i="5" s="1"/>
  <c r="AA25" i="5" a="1"/>
  <c r="AA25" i="5" s="1"/>
  <c r="AA12" i="5" a="1"/>
  <c r="AA12" i="5" s="1"/>
  <c r="AA20" i="5" a="1"/>
  <c r="AA20" i="5" s="1"/>
  <c r="AA19" i="5" a="1"/>
  <c r="AA19" i="5" s="1"/>
  <c r="AA28" i="5" a="1"/>
  <c r="AA28" i="5" s="1"/>
  <c r="AA23" i="5" a="1"/>
  <c r="AA23" i="5" s="1"/>
  <c r="AA33" i="5" a="1"/>
  <c r="AA33" i="5" s="1"/>
  <c r="AA24" i="5" a="1"/>
  <c r="AA24" i="5" s="1"/>
  <c r="AA56" i="2"/>
  <c r="AA41" i="2"/>
  <c r="E31" i="12"/>
  <c r="R65" i="5"/>
  <c r="R45" i="5"/>
  <c r="R43" i="5"/>
  <c r="R44" i="5"/>
  <c r="AB88" i="12"/>
  <c r="AB89" i="12"/>
  <c r="AB85" i="12"/>
  <c r="AB90" i="12"/>
  <c r="AB81" i="12"/>
  <c r="AB77" i="12"/>
  <c r="AB73" i="12"/>
  <c r="AB82" i="12"/>
  <c r="AB78" i="12"/>
  <c r="AB84" i="12"/>
  <c r="AB79" i="12"/>
  <c r="AB71" i="12"/>
  <c r="AB87" i="12"/>
  <c r="AB74" i="12"/>
  <c r="AC69" i="12"/>
  <c r="AB86" i="12"/>
  <c r="AB83" i="12"/>
  <c r="AB80" i="12"/>
  <c r="AB70" i="12"/>
  <c r="AB72" i="12"/>
  <c r="AB75" i="12"/>
  <c r="AB76" i="12"/>
  <c r="AE56" i="2"/>
  <c r="AE41" i="2"/>
  <c r="AP95" i="2"/>
  <c r="AP97" i="2" s="1"/>
  <c r="AP108" i="2" s="1"/>
  <c r="AR84" i="2"/>
  <c r="AR77" i="2"/>
  <c r="AR75" i="2"/>
  <c r="AR15" i="2"/>
  <c r="AR6" i="2"/>
  <c r="AR74" i="2"/>
  <c r="AS7" i="2"/>
  <c r="AP48" i="2"/>
  <c r="AP23" i="2"/>
  <c r="AP55" i="2" s="1"/>
  <c r="AB18" i="12"/>
  <c r="AB11" i="12"/>
  <c r="AB7" i="12"/>
  <c r="AB23" i="12"/>
  <c r="AB24" i="12"/>
  <c r="AB19" i="12"/>
  <c r="AB12" i="12"/>
  <c r="AB8" i="12"/>
  <c r="AB27" i="12"/>
  <c r="AB26" i="12"/>
  <c r="AB17" i="12"/>
  <c r="AB14" i="12"/>
  <c r="AB10" i="12"/>
  <c r="AB25" i="12"/>
  <c r="AB9" i="12"/>
  <c r="AB22" i="12"/>
  <c r="AC6" i="12"/>
  <c r="AB20" i="12"/>
  <c r="AB13" i="12"/>
  <c r="AB21" i="12"/>
  <c r="AB15" i="12"/>
  <c r="AB16" i="12"/>
  <c r="Q18" i="12"/>
  <c r="R81" i="12"/>
  <c r="R18" i="12" s="1"/>
  <c r="G92" i="12"/>
  <c r="G29" i="12" s="1"/>
  <c r="E93" i="12"/>
  <c r="O22" i="12"/>
  <c r="P85" i="12"/>
  <c r="AQ21" i="2"/>
  <c r="AQ16" i="2"/>
  <c r="AQ18" i="2"/>
  <c r="AQ17" i="2"/>
  <c r="AQ19" i="2"/>
  <c r="AQ20" i="2"/>
  <c r="AQ22" i="2"/>
  <c r="AC6" i="5"/>
  <c r="AB5" i="5"/>
  <c r="S54" i="5" a="1"/>
  <c r="S54" i="5" s="1"/>
  <c r="S42" i="5"/>
  <c r="S13" i="5"/>
  <c r="S38" i="5" s="1"/>
  <c r="S39" i="5" s="1"/>
  <c r="S77" i="5" a="1"/>
  <c r="S77" i="5" s="1"/>
  <c r="S62" i="5" a="1"/>
  <c r="S62" i="5" s="1"/>
  <c r="S52" i="5" a="1"/>
  <c r="S52" i="5" s="1"/>
  <c r="S70" i="5" a="1"/>
  <c r="S70" i="5" s="1"/>
  <c r="S60" i="5" a="1"/>
  <c r="S60" i="5" s="1"/>
  <c r="S68" i="5" a="1"/>
  <c r="S68" i="5" s="1"/>
  <c r="S69" i="5" a="1"/>
  <c r="S69" i="5" s="1"/>
  <c r="S63" i="5" a="1"/>
  <c r="S63" i="5" s="1"/>
  <c r="S51" i="5" a="1"/>
  <c r="S51" i="5" s="1"/>
  <c r="S61" i="5" a="1"/>
  <c r="S61" i="5" s="1"/>
  <c r="S53" i="5" a="1"/>
  <c r="S53" i="5" s="1"/>
  <c r="S64" i="5" a="1"/>
  <c r="S64" i="5" s="1"/>
  <c r="AA52" i="2"/>
  <c r="AA57" i="2"/>
  <c r="Q19" i="12"/>
  <c r="R82" i="12"/>
  <c r="P20" i="12"/>
  <c r="Q83" i="12"/>
  <c r="AD57" i="2"/>
  <c r="AD58" i="2" s="1"/>
  <c r="AD52" i="2"/>
  <c r="AQ94" i="2"/>
  <c r="AQ96" i="2"/>
  <c r="AQ80" i="2"/>
  <c r="AQ35" i="2"/>
  <c r="AQ46" i="2"/>
  <c r="AQ36" i="2"/>
  <c r="AQ85" i="2"/>
  <c r="AQ45" i="2"/>
  <c r="AQ33" i="2"/>
  <c r="AQ47" i="2"/>
  <c r="AR8" i="2"/>
  <c r="AQ31" i="2"/>
  <c r="AQ30" i="2"/>
  <c r="AQ29" i="2"/>
  <c r="AQ38" i="2"/>
  <c r="AQ34" i="2"/>
  <c r="AQ27" i="2"/>
  <c r="AQ28" i="2"/>
  <c r="AQ5" i="2"/>
  <c r="AQ32" i="2"/>
  <c r="AQ26" i="2"/>
  <c r="AQ12" i="2"/>
  <c r="AQ13" i="2" s="1"/>
  <c r="AQ54" i="2" s="1"/>
  <c r="AQ3" i="2"/>
  <c r="AQ44" i="2"/>
  <c r="AQ9" i="2"/>
  <c r="J25" i="12"/>
  <c r="K88" i="12"/>
  <c r="U15" i="5"/>
  <c r="U16" i="5" s="1"/>
  <c r="T17" i="5"/>
  <c r="AB7" i="5"/>
  <c r="AA4" i="5"/>
  <c r="R46" i="5" l="1"/>
  <c r="R48" i="5" s="1"/>
  <c r="K26" i="12"/>
  <c r="L89" i="12"/>
  <c r="H92" i="12"/>
  <c r="N24" i="12"/>
  <c r="O87" i="12"/>
  <c r="K91" i="12"/>
  <c r="R57" i="5"/>
  <c r="R71" i="5" s="1" a="1"/>
  <c r="R71" i="5" s="1"/>
  <c r="R72" i="5" s="1"/>
  <c r="R73" i="5" s="1"/>
  <c r="R75" i="5" s="1"/>
  <c r="R78" i="5" s="1"/>
  <c r="AH87" i="2" s="1" a="1"/>
  <c r="AH87" i="2" s="1"/>
  <c r="S55" i="5"/>
  <c r="M23" i="12"/>
  <c r="N86" i="12"/>
  <c r="O21" i="12"/>
  <c r="P84" i="12"/>
  <c r="I27" i="12"/>
  <c r="J90" i="12"/>
  <c r="AG91" i="2"/>
  <c r="AG107" i="2" s="1"/>
  <c r="AG109" i="2" s="1"/>
  <c r="AG88" i="2"/>
  <c r="AG37" i="2" s="1"/>
  <c r="AG39" i="2" s="1"/>
  <c r="AS84" i="2"/>
  <c r="AS77" i="2"/>
  <c r="AS75" i="2"/>
  <c r="AS74" i="2"/>
  <c r="AS6" i="2"/>
  <c r="AS15" i="2"/>
  <c r="AT7" i="2"/>
  <c r="Q20" i="12"/>
  <c r="R83" i="12"/>
  <c r="AF56" i="2"/>
  <c r="AF41" i="2"/>
  <c r="S45" i="5"/>
  <c r="S43" i="5"/>
  <c r="S44" i="5"/>
  <c r="R19" i="12"/>
  <c r="S82" i="12"/>
  <c r="S19" i="12" s="1"/>
  <c r="AF89" i="2"/>
  <c r="AB4" i="5"/>
  <c r="AC7" i="5"/>
  <c r="AR94" i="2"/>
  <c r="AR96" i="2"/>
  <c r="AR46" i="2"/>
  <c r="AR36" i="2"/>
  <c r="AR85" i="2"/>
  <c r="AR26" i="2"/>
  <c r="AR34" i="2"/>
  <c r="AR31" i="2"/>
  <c r="AR80" i="2"/>
  <c r="AR47" i="2"/>
  <c r="AR35" i="2"/>
  <c r="AR33" i="2"/>
  <c r="AR30" i="2"/>
  <c r="AR29" i="2"/>
  <c r="AR27" i="2"/>
  <c r="AR38" i="2"/>
  <c r="AR5" i="2"/>
  <c r="AR28" i="2"/>
  <c r="AR9" i="2"/>
  <c r="AS8" i="2"/>
  <c r="AR3" i="2"/>
  <c r="AR45" i="2"/>
  <c r="AR32" i="2"/>
  <c r="AR12" i="2"/>
  <c r="AR13" i="2" s="1"/>
  <c r="AR54" i="2" s="1"/>
  <c r="AR44" i="2"/>
  <c r="T54" i="5" a="1"/>
  <c r="T54" i="5" s="1"/>
  <c r="T42" i="5"/>
  <c r="T13" i="5"/>
  <c r="T38" i="5" s="1"/>
  <c r="T39" i="5" s="1"/>
  <c r="T77" i="5" a="1"/>
  <c r="T77" i="5" s="1"/>
  <c r="T53" i="5" a="1"/>
  <c r="T53" i="5" s="1"/>
  <c r="T51" i="5" a="1"/>
  <c r="T51" i="5" s="1"/>
  <c r="T69" i="5" a="1"/>
  <c r="T69" i="5" s="1"/>
  <c r="T61" i="5" a="1"/>
  <c r="T61" i="5" s="1"/>
  <c r="T64" i="5" a="1"/>
  <c r="T64" i="5" s="1"/>
  <c r="T62" i="5" a="1"/>
  <c r="T62" i="5" s="1"/>
  <c r="T52" i="5" a="1"/>
  <c r="T52" i="5" s="1"/>
  <c r="T70" i="5" a="1"/>
  <c r="T70" i="5" s="1"/>
  <c r="T68" i="5" a="1"/>
  <c r="T68" i="5" s="1"/>
  <c r="T60" i="5" a="1"/>
  <c r="T60" i="5" s="1"/>
  <c r="T63" i="5" a="1"/>
  <c r="T63" i="5" s="1"/>
  <c r="V15" i="5"/>
  <c r="V16" i="5" s="1"/>
  <c r="U17" i="5"/>
  <c r="AQ95" i="2"/>
  <c r="AQ97" i="2" s="1"/>
  <c r="AQ108" i="2" s="1"/>
  <c r="AQ23" i="2"/>
  <c r="AQ55" i="2" s="1"/>
  <c r="G93" i="12"/>
  <c r="G30" i="12" s="1"/>
  <c r="E94" i="12"/>
  <c r="AC28" i="12"/>
  <c r="AC24" i="12"/>
  <c r="AC20" i="12"/>
  <c r="AC16" i="12"/>
  <c r="AC23" i="12"/>
  <c r="AC19" i="12"/>
  <c r="AC12" i="12"/>
  <c r="AC8" i="12"/>
  <c r="AC15" i="12"/>
  <c r="AC22" i="12"/>
  <c r="AC7" i="12"/>
  <c r="AC17" i="12"/>
  <c r="AC10" i="12"/>
  <c r="AC11" i="12"/>
  <c r="AC18" i="12"/>
  <c r="AC26" i="12"/>
  <c r="AC9" i="12"/>
  <c r="AD6" i="12"/>
  <c r="AC13" i="12"/>
  <c r="AC21" i="12"/>
  <c r="AC27" i="12"/>
  <c r="AC14" i="12"/>
  <c r="AC25" i="12"/>
  <c r="AC91" i="12"/>
  <c r="AC87" i="12"/>
  <c r="AC89" i="12"/>
  <c r="AC82" i="12"/>
  <c r="AC78" i="12"/>
  <c r="AC83" i="12"/>
  <c r="AC77" i="12"/>
  <c r="AC74" i="12"/>
  <c r="AC73" i="12"/>
  <c r="AD69" i="12"/>
  <c r="AC85" i="12"/>
  <c r="AC75" i="12"/>
  <c r="AC90" i="12"/>
  <c r="AC72" i="12"/>
  <c r="AC71" i="12"/>
  <c r="AC70" i="12"/>
  <c r="AC88" i="12"/>
  <c r="AC81" i="12"/>
  <c r="AC86" i="12"/>
  <c r="AC76" i="12"/>
  <c r="AC84" i="12"/>
  <c r="AC79" i="12"/>
  <c r="AC80" i="12"/>
  <c r="AR21" i="2"/>
  <c r="AR16" i="2"/>
  <c r="AR17" i="2"/>
  <c r="AR19" i="2"/>
  <c r="AR18" i="2"/>
  <c r="AR20" i="2"/>
  <c r="AR22" i="2"/>
  <c r="E32" i="12"/>
  <c r="K25" i="12"/>
  <c r="L88" i="12"/>
  <c r="S65" i="5"/>
  <c r="AB12" i="5" a="1"/>
  <c r="AB12" i="5" s="1"/>
  <c r="AB28" i="5" a="1"/>
  <c r="AB28" i="5" s="1"/>
  <c r="AB33" i="5" a="1"/>
  <c r="AB33" i="5" s="1"/>
  <c r="AB31" i="5" a="1"/>
  <c r="AB31" i="5" s="1"/>
  <c r="AB19" i="5" a="1"/>
  <c r="AB19" i="5" s="1"/>
  <c r="AB20" i="5" a="1"/>
  <c r="AB20" i="5" s="1"/>
  <c r="AB24" i="5" a="1"/>
  <c r="AB24" i="5" s="1"/>
  <c r="AB23" i="5" a="1"/>
  <c r="AB23" i="5" s="1"/>
  <c r="AB32" i="5" a="1"/>
  <c r="AB32" i="5" s="1"/>
  <c r="AB25" i="5" a="1"/>
  <c r="AB25" i="5" s="1"/>
  <c r="K28" i="12"/>
  <c r="L91" i="12"/>
  <c r="AE49" i="2"/>
  <c r="AE50" i="2" s="1"/>
  <c r="AE90" i="2"/>
  <c r="AQ48" i="2"/>
  <c r="AC5" i="5"/>
  <c r="AD6" i="5"/>
  <c r="P22" i="12"/>
  <c r="Q85" i="12"/>
  <c r="AA58" i="2"/>
  <c r="H93" i="12" l="1"/>
  <c r="P87" i="12"/>
  <c r="O24" i="12"/>
  <c r="H29" i="12"/>
  <c r="I92" i="12"/>
  <c r="L26" i="12"/>
  <c r="M89" i="12"/>
  <c r="Q84" i="12"/>
  <c r="P21" i="12"/>
  <c r="O86" i="12"/>
  <c r="N23" i="12"/>
  <c r="S46" i="5"/>
  <c r="S48" i="5" s="1"/>
  <c r="S57" i="5" s="1"/>
  <c r="S71" i="5" s="1" a="1"/>
  <c r="S71" i="5" s="1"/>
  <c r="S72" i="5" s="1"/>
  <c r="S73" i="5" s="1"/>
  <c r="S75" i="5" s="1"/>
  <c r="S78" i="5" s="1"/>
  <c r="AI87" i="2" s="1" a="1"/>
  <c r="AI87" i="2" s="1"/>
  <c r="J27" i="12"/>
  <c r="K90" i="12"/>
  <c r="AH91" i="2"/>
  <c r="AH107" i="2" s="1"/>
  <c r="AH109" i="2" s="1"/>
  <c r="AH88" i="2"/>
  <c r="AH37" i="2" s="1"/>
  <c r="AH39" i="2" s="1"/>
  <c r="AF49" i="2"/>
  <c r="AF50" i="2" s="1"/>
  <c r="AF90" i="2"/>
  <c r="U42" i="5"/>
  <c r="U54" i="5" a="1"/>
  <c r="U54" i="5" s="1"/>
  <c r="U13" i="5"/>
  <c r="U38" i="5" s="1"/>
  <c r="U39" i="5" s="1"/>
  <c r="U77" i="5" a="1"/>
  <c r="U77" i="5" s="1"/>
  <c r="U60" i="5" a="1"/>
  <c r="U60" i="5" s="1"/>
  <c r="U68" i="5" a="1"/>
  <c r="U68" i="5" s="1"/>
  <c r="U69" i="5" a="1"/>
  <c r="U69" i="5" s="1"/>
  <c r="U53" i="5" a="1"/>
  <c r="U53" i="5" s="1"/>
  <c r="U64" i="5" a="1"/>
  <c r="U64" i="5" s="1"/>
  <c r="U70" i="5" a="1"/>
  <c r="U70" i="5" s="1"/>
  <c r="U51" i="5" a="1"/>
  <c r="U51" i="5" s="1"/>
  <c r="U52" i="5" a="1"/>
  <c r="U52" i="5" s="1"/>
  <c r="U63" i="5" a="1"/>
  <c r="U63" i="5" s="1"/>
  <c r="U62" i="5" a="1"/>
  <c r="U62" i="5" s="1"/>
  <c r="U61" i="5" a="1"/>
  <c r="U61" i="5" s="1"/>
  <c r="E95" i="12"/>
  <c r="G94" i="12"/>
  <c r="G31" i="12" s="1"/>
  <c r="H94" i="12"/>
  <c r="H31" i="12" s="1"/>
  <c r="AG56" i="2"/>
  <c r="AG41" i="2"/>
  <c r="AR95" i="2"/>
  <c r="AR97" i="2"/>
  <c r="AR108" i="2" s="1"/>
  <c r="E33" i="12"/>
  <c r="T65" i="5"/>
  <c r="T55" i="5"/>
  <c r="AD7" i="5"/>
  <c r="AC4" i="5"/>
  <c r="AG89" i="2"/>
  <c r="AE57" i="2"/>
  <c r="AE58" i="2" s="1"/>
  <c r="AE52" i="2"/>
  <c r="L25" i="12"/>
  <c r="M88" i="12"/>
  <c r="W15" i="5"/>
  <c r="W16" i="5" s="1"/>
  <c r="V17" i="5"/>
  <c r="AS21" i="2"/>
  <c r="AS16" i="2"/>
  <c r="AS17" i="2"/>
  <c r="AS18" i="2"/>
  <c r="AS19" i="2"/>
  <c r="AS20" i="2"/>
  <c r="AS22" i="2"/>
  <c r="L28" i="12"/>
  <c r="M91" i="12"/>
  <c r="AR48" i="2"/>
  <c r="AR23" i="2"/>
  <c r="AR55" i="2" s="1"/>
  <c r="AD89" i="12"/>
  <c r="AD90" i="12"/>
  <c r="AD86" i="12"/>
  <c r="AD91" i="12"/>
  <c r="AD82" i="12"/>
  <c r="AD78" i="12"/>
  <c r="AD74" i="12"/>
  <c r="AD83" i="12"/>
  <c r="AD79" i="12"/>
  <c r="AD88" i="12"/>
  <c r="AD87" i="12"/>
  <c r="AE69" i="12"/>
  <c r="AD85" i="12"/>
  <c r="AD75" i="12"/>
  <c r="AD84" i="12"/>
  <c r="AD81" i="12"/>
  <c r="AD71" i="12"/>
  <c r="AD92" i="12"/>
  <c r="AD77" i="12"/>
  <c r="AD76" i="12"/>
  <c r="AD72" i="12"/>
  <c r="AD70" i="12"/>
  <c r="AD80" i="12"/>
  <c r="AD73" i="12"/>
  <c r="AT77" i="2"/>
  <c r="AT74" i="2"/>
  <c r="AT84" i="2"/>
  <c r="AT75" i="2"/>
  <c r="AU7" i="2"/>
  <c r="AT15" i="2"/>
  <c r="AT6" i="2"/>
  <c r="Q22" i="12"/>
  <c r="R85" i="12"/>
  <c r="AD5" i="5"/>
  <c r="AE6" i="5"/>
  <c r="AC33" i="5" a="1"/>
  <c r="AC33" i="5" s="1"/>
  <c r="AC32" i="5" a="1"/>
  <c r="AC32" i="5" s="1"/>
  <c r="AC25" i="5" a="1"/>
  <c r="AC25" i="5" s="1"/>
  <c r="AC28" i="5" a="1"/>
  <c r="AC28" i="5" s="1"/>
  <c r="AC24" i="5" a="1"/>
  <c r="AC24" i="5" s="1"/>
  <c r="AC23" i="5" a="1"/>
  <c r="AC23" i="5" s="1"/>
  <c r="AC20" i="5" a="1"/>
  <c r="AC20" i="5" s="1"/>
  <c r="AC12" i="5" a="1"/>
  <c r="AC12" i="5" s="1"/>
  <c r="AC31" i="5" a="1"/>
  <c r="AC31" i="5" s="1"/>
  <c r="AC19" i="5" a="1"/>
  <c r="AC19" i="5" s="1"/>
  <c r="AD29" i="12"/>
  <c r="AD19" i="12"/>
  <c r="AD12" i="12"/>
  <c r="AD8" i="12"/>
  <c r="AD24" i="12"/>
  <c r="AD15" i="12"/>
  <c r="AD25" i="12"/>
  <c r="AD20" i="12"/>
  <c r="AD13" i="12"/>
  <c r="AD9" i="12"/>
  <c r="AE6" i="12"/>
  <c r="AD28" i="12"/>
  <c r="AD18" i="12"/>
  <c r="AD11" i="12"/>
  <c r="AD7" i="12"/>
  <c r="AD17" i="12"/>
  <c r="AD10" i="12"/>
  <c r="AD22" i="12"/>
  <c r="AD23" i="12"/>
  <c r="AD21" i="12"/>
  <c r="AD27" i="12"/>
  <c r="AD14" i="12"/>
  <c r="AD16" i="12"/>
  <c r="AD26" i="12"/>
  <c r="T43" i="5"/>
  <c r="T45" i="5"/>
  <c r="T44" i="5"/>
  <c r="AS94" i="2"/>
  <c r="AS85" i="2"/>
  <c r="AS80" i="2"/>
  <c r="AS96" i="2"/>
  <c r="AS47" i="2"/>
  <c r="AS44" i="2"/>
  <c r="AS27" i="2"/>
  <c r="AS35" i="2"/>
  <c r="AS46" i="2"/>
  <c r="AS36" i="2"/>
  <c r="AS38" i="2"/>
  <c r="AS34" i="2"/>
  <c r="AS31" i="2"/>
  <c r="AS12" i="2"/>
  <c r="AS13" i="2" s="1"/>
  <c r="AS54" i="2" s="1"/>
  <c r="AS9" i="2"/>
  <c r="AS3" i="2"/>
  <c r="AS32" i="2"/>
  <c r="AS26" i="2"/>
  <c r="AT8" i="2"/>
  <c r="AS29" i="2"/>
  <c r="AS45" i="2"/>
  <c r="AS5" i="2"/>
  <c r="AS28" i="2"/>
  <c r="AS33" i="2"/>
  <c r="AS30" i="2"/>
  <c r="R20" i="12"/>
  <c r="S83" i="12"/>
  <c r="N89" i="12" l="1"/>
  <c r="M26" i="12"/>
  <c r="I29" i="12"/>
  <c r="J92" i="12"/>
  <c r="P24" i="12"/>
  <c r="Q87" i="12"/>
  <c r="H30" i="12"/>
  <c r="I93" i="12"/>
  <c r="O23" i="12"/>
  <c r="P86" i="12"/>
  <c r="T46" i="5"/>
  <c r="T48" i="5" s="1"/>
  <c r="T57" i="5" s="1"/>
  <c r="T71" i="5" s="1" a="1"/>
  <c r="T71" i="5" s="1"/>
  <c r="T72" i="5" s="1"/>
  <c r="T73" i="5" s="1"/>
  <c r="T75" i="5" s="1"/>
  <c r="T78" i="5" s="1"/>
  <c r="AJ87" i="2" s="1" a="1"/>
  <c r="AJ87" i="2" s="1"/>
  <c r="K27" i="12"/>
  <c r="L90" i="12"/>
  <c r="Q21" i="12"/>
  <c r="R84" i="12"/>
  <c r="AI91" i="2"/>
  <c r="AI107" i="2" s="1"/>
  <c r="AI109" i="2" s="1"/>
  <c r="AI88" i="2"/>
  <c r="AI37" i="2" s="1"/>
  <c r="AI39" i="2" s="1"/>
  <c r="AI89" i="2"/>
  <c r="S20" i="12"/>
  <c r="T83" i="12"/>
  <c r="T20" i="12" s="1"/>
  <c r="AT85" i="2"/>
  <c r="AT96" i="2"/>
  <c r="AT94" i="2"/>
  <c r="AT80" i="2"/>
  <c r="AT47" i="2"/>
  <c r="AT44" i="2"/>
  <c r="AT27" i="2"/>
  <c r="AT38" i="2"/>
  <c r="AT30" i="2"/>
  <c r="AT29" i="2"/>
  <c r="AT28" i="2"/>
  <c r="AT46" i="2"/>
  <c r="AT36" i="2"/>
  <c r="AT34" i="2"/>
  <c r="AT31" i="2"/>
  <c r="AT12" i="2"/>
  <c r="AT13" i="2" s="1"/>
  <c r="AT54" i="2" s="1"/>
  <c r="AT9" i="2"/>
  <c r="AT3" i="2"/>
  <c r="AT32" i="2"/>
  <c r="AT45" i="2"/>
  <c r="AT33" i="2"/>
  <c r="AT35" i="2"/>
  <c r="AU8" i="2"/>
  <c r="AT5" i="2"/>
  <c r="AT26" i="2"/>
  <c r="AT21" i="2"/>
  <c r="AT16" i="2"/>
  <c r="AT17" i="2"/>
  <c r="AT19" i="2"/>
  <c r="AT18" i="2"/>
  <c r="AT20" i="2"/>
  <c r="AT22" i="2"/>
  <c r="AS23" i="2"/>
  <c r="AS55" i="2" s="1"/>
  <c r="U55" i="5"/>
  <c r="U45" i="5"/>
  <c r="U43" i="5"/>
  <c r="U44" i="5"/>
  <c r="AE29" i="12"/>
  <c r="AE25" i="12"/>
  <c r="AE21" i="12"/>
  <c r="AE17" i="12"/>
  <c r="AE30" i="12"/>
  <c r="AE24" i="12"/>
  <c r="AE15" i="12"/>
  <c r="AE20" i="12"/>
  <c r="AE13" i="12"/>
  <c r="AE9" i="12"/>
  <c r="AF6" i="12"/>
  <c r="AE16" i="12"/>
  <c r="AE23" i="12"/>
  <c r="AE22" i="12"/>
  <c r="AE11" i="12"/>
  <c r="AE19" i="12"/>
  <c r="AE12" i="12"/>
  <c r="AE28" i="12"/>
  <c r="AE10" i="12"/>
  <c r="AE8" i="12"/>
  <c r="AE7" i="12"/>
  <c r="AE27" i="12"/>
  <c r="AE14" i="12"/>
  <c r="AE18" i="12"/>
  <c r="AE26" i="12"/>
  <c r="AU84" i="2"/>
  <c r="AU75" i="2"/>
  <c r="AV7" i="2"/>
  <c r="AU6" i="2"/>
  <c r="AU15" i="2"/>
  <c r="M28" i="12"/>
  <c r="N91" i="12"/>
  <c r="AG49" i="2"/>
  <c r="AG50" i="2" s="1"/>
  <c r="AG90" i="2"/>
  <c r="G95" i="12"/>
  <c r="G32" i="12" s="1"/>
  <c r="E96" i="12"/>
  <c r="AS48" i="2"/>
  <c r="AS95" i="2"/>
  <c r="AS97" i="2" s="1"/>
  <c r="AS108" i="2" s="1"/>
  <c r="AH56" i="2"/>
  <c r="AH41" i="2"/>
  <c r="M25" i="12"/>
  <c r="N88" i="12"/>
  <c r="AE7" i="5"/>
  <c r="AD4" i="5"/>
  <c r="AH89" i="2"/>
  <c r="AD33" i="5" a="1"/>
  <c r="AD33" i="5" s="1"/>
  <c r="AD32" i="5" a="1"/>
  <c r="AD32" i="5" s="1"/>
  <c r="AD25" i="5" a="1"/>
  <c r="AD25" i="5" s="1"/>
  <c r="AD28" i="5" a="1"/>
  <c r="AD28" i="5" s="1"/>
  <c r="AD23" i="5" a="1"/>
  <c r="AD23" i="5" s="1"/>
  <c r="AD20" i="5" a="1"/>
  <c r="AD20" i="5" s="1"/>
  <c r="AD19" i="5" a="1"/>
  <c r="AD19" i="5" s="1"/>
  <c r="AD12" i="5" a="1"/>
  <c r="AD12" i="5" s="1"/>
  <c r="AD31" i="5" a="1"/>
  <c r="AD31" i="5" s="1"/>
  <c r="AD24" i="5" a="1"/>
  <c r="AD24" i="5" s="1"/>
  <c r="E34" i="12"/>
  <c r="AF57" i="2"/>
  <c r="AF58" i="2" s="1"/>
  <c r="AF52" i="2"/>
  <c r="AE5" i="5"/>
  <c r="AF6" i="5"/>
  <c r="R22" i="12"/>
  <c r="S85" i="12"/>
  <c r="V54" i="5" a="1"/>
  <c r="V54" i="5" s="1"/>
  <c r="V42" i="5"/>
  <c r="V13" i="5"/>
  <c r="V38" i="5" s="1"/>
  <c r="V39" i="5" s="1"/>
  <c r="V77" i="5" a="1"/>
  <c r="V77" i="5" s="1"/>
  <c r="V69" i="5" a="1"/>
  <c r="V69" i="5" s="1"/>
  <c r="V53" i="5" a="1"/>
  <c r="V53" i="5" s="1"/>
  <c r="V70" i="5" a="1"/>
  <c r="V70" i="5" s="1"/>
  <c r="V64" i="5" a="1"/>
  <c r="V64" i="5" s="1"/>
  <c r="V51" i="5" a="1"/>
  <c r="V51" i="5" s="1"/>
  <c r="V63" i="5" a="1"/>
  <c r="V63" i="5" s="1"/>
  <c r="V68" i="5" a="1"/>
  <c r="V68" i="5" s="1"/>
  <c r="V62" i="5" a="1"/>
  <c r="V62" i="5" s="1"/>
  <c r="V52" i="5" a="1"/>
  <c r="V52" i="5" s="1"/>
  <c r="V60" i="5" a="1"/>
  <c r="V60" i="5" s="1"/>
  <c r="V61" i="5" a="1"/>
  <c r="V61" i="5" s="1"/>
  <c r="AE92" i="12"/>
  <c r="AE88" i="12"/>
  <c r="AE90" i="12"/>
  <c r="AE86" i="12"/>
  <c r="AE93" i="12"/>
  <c r="AE91" i="12"/>
  <c r="AE89" i="12"/>
  <c r="AE83" i="12"/>
  <c r="AE79" i="12"/>
  <c r="AE85" i="12"/>
  <c r="AE84" i="12"/>
  <c r="AE80" i="12"/>
  <c r="AE75" i="12"/>
  <c r="AE76" i="12"/>
  <c r="AE82" i="12"/>
  <c r="AE77" i="12"/>
  <c r="AE73" i="12"/>
  <c r="AE72" i="12"/>
  <c r="AE87" i="12"/>
  <c r="AE70" i="12"/>
  <c r="AF69" i="12"/>
  <c r="AE81" i="12"/>
  <c r="AE71" i="12"/>
  <c r="AE78" i="12"/>
  <c r="AE74" i="12"/>
  <c r="W17" i="5"/>
  <c r="X15" i="5"/>
  <c r="X16" i="5" s="1"/>
  <c r="I94" i="12"/>
  <c r="U65" i="5"/>
  <c r="I30" i="12" l="1"/>
  <c r="J93" i="12"/>
  <c r="J29" i="12"/>
  <c r="K92" i="12"/>
  <c r="Q24" i="12"/>
  <c r="R87" i="12"/>
  <c r="N26" i="12"/>
  <c r="O89" i="12"/>
  <c r="V55" i="5"/>
  <c r="M90" i="12"/>
  <c r="L27" i="12"/>
  <c r="U46" i="5"/>
  <c r="U48" i="5" s="1"/>
  <c r="U57" i="5" s="1"/>
  <c r="U71" i="5" s="1" a="1"/>
  <c r="U71" i="5" s="1"/>
  <c r="U72" i="5" s="1"/>
  <c r="U73" i="5" s="1"/>
  <c r="U75" i="5" s="1"/>
  <c r="U78" i="5" s="1"/>
  <c r="AK87" i="2" s="1" a="1"/>
  <c r="AK87" i="2" s="1"/>
  <c r="Q86" i="12"/>
  <c r="P23" i="12"/>
  <c r="R21" i="12"/>
  <c r="S84" i="12"/>
  <c r="AJ91" i="2"/>
  <c r="AJ107" i="2" s="1"/>
  <c r="AJ109" i="2" s="1"/>
  <c r="AJ88" i="2"/>
  <c r="AJ37" i="2" s="1"/>
  <c r="AJ39" i="2" s="1"/>
  <c r="AG57" i="2"/>
  <c r="AG58" i="2" s="1"/>
  <c r="AG52" i="2"/>
  <c r="X17" i="5"/>
  <c r="Y15" i="5"/>
  <c r="Y16" i="5" s="1"/>
  <c r="V65" i="5"/>
  <c r="T85" i="12"/>
  <c r="S22" i="12"/>
  <c r="N25" i="12"/>
  <c r="O88" i="12"/>
  <c r="AU85" i="2"/>
  <c r="AU96" i="2"/>
  <c r="AU80" i="2"/>
  <c r="AU47" i="2"/>
  <c r="AU44" i="2"/>
  <c r="AU38" i="2"/>
  <c r="AU30" i="2"/>
  <c r="AU29" i="2"/>
  <c r="AU28" i="2"/>
  <c r="AU45" i="2"/>
  <c r="AU33" i="2"/>
  <c r="AU32" i="2"/>
  <c r="AU31" i="2"/>
  <c r="AU94" i="2"/>
  <c r="AU27" i="2"/>
  <c r="AU12" i="2"/>
  <c r="AU13" i="2" s="1"/>
  <c r="AU54" i="2" s="1"/>
  <c r="AU9" i="2"/>
  <c r="AU3" i="2"/>
  <c r="AU35" i="2"/>
  <c r="AU5" i="2"/>
  <c r="AU34" i="2"/>
  <c r="AU26" i="2"/>
  <c r="AU36" i="2"/>
  <c r="AV8" i="2"/>
  <c r="V44" i="5"/>
  <c r="V43" i="5"/>
  <c r="V45" i="5"/>
  <c r="AI49" i="2"/>
  <c r="AI50" i="2" s="1"/>
  <c r="AI90" i="2"/>
  <c r="I31" i="12"/>
  <c r="J94" i="12"/>
  <c r="AG6" i="5"/>
  <c r="AF5" i="5"/>
  <c r="N28" i="12"/>
  <c r="O91" i="12"/>
  <c r="W42" i="5"/>
  <c r="W13" i="5"/>
  <c r="W38" i="5" s="1"/>
  <c r="W39" i="5" s="1"/>
  <c r="W54" i="5" a="1"/>
  <c r="W54" i="5" s="1"/>
  <c r="W77" i="5" a="1"/>
  <c r="W77" i="5" s="1"/>
  <c r="W70" i="5" a="1"/>
  <c r="W70" i="5" s="1"/>
  <c r="W52" i="5" a="1"/>
  <c r="W52" i="5" s="1"/>
  <c r="W63" i="5" a="1"/>
  <c r="W63" i="5" s="1"/>
  <c r="W53" i="5" a="1"/>
  <c r="W53" i="5" s="1"/>
  <c r="W68" i="5" a="1"/>
  <c r="W68" i="5" s="1"/>
  <c r="W60" i="5" a="1"/>
  <c r="W60" i="5" s="1"/>
  <c r="W69" i="5" a="1"/>
  <c r="W69" i="5" s="1"/>
  <c r="W61" i="5" a="1"/>
  <c r="W61" i="5" s="1"/>
  <c r="W64" i="5" a="1"/>
  <c r="W64" i="5" s="1"/>
  <c r="W62" i="5" a="1"/>
  <c r="W62" i="5" s="1"/>
  <c r="W51" i="5" a="1"/>
  <c r="W51" i="5" s="1"/>
  <c r="AT23" i="2"/>
  <c r="AT55" i="2" s="1"/>
  <c r="AI56" i="2"/>
  <c r="AI41" i="2"/>
  <c r="AE31" i="5" a="1"/>
  <c r="AE31" i="5" s="1"/>
  <c r="AE33" i="5" a="1"/>
  <c r="AE33" i="5" s="1"/>
  <c r="AE12" i="5" a="1"/>
  <c r="AE12" i="5" s="1"/>
  <c r="AE32" i="5" a="1"/>
  <c r="AE32" i="5" s="1"/>
  <c r="AE24" i="5" a="1"/>
  <c r="AE24" i="5" s="1"/>
  <c r="AE23" i="5" a="1"/>
  <c r="AE23" i="5" s="1"/>
  <c r="AE28" i="5" a="1"/>
  <c r="AE28" i="5" s="1"/>
  <c r="AE20" i="5" a="1"/>
  <c r="AE20" i="5" s="1"/>
  <c r="AE19" i="5" a="1"/>
  <c r="AE19" i="5" s="1"/>
  <c r="AE25" i="5" a="1"/>
  <c r="AE25" i="5" s="1"/>
  <c r="AF30" i="12"/>
  <c r="AF20" i="12"/>
  <c r="AF13" i="12"/>
  <c r="AF9" i="12"/>
  <c r="AG6" i="12"/>
  <c r="AF31" i="12"/>
  <c r="AF25" i="12"/>
  <c r="AF16" i="12"/>
  <c r="AF27" i="12"/>
  <c r="AF26" i="12"/>
  <c r="AF21" i="12"/>
  <c r="AF14" i="12"/>
  <c r="AF10" i="12"/>
  <c r="AF29" i="12"/>
  <c r="AF19" i="12"/>
  <c r="AF12" i="12"/>
  <c r="AF8" i="12"/>
  <c r="AF11" i="12"/>
  <c r="AF24" i="12"/>
  <c r="AF15" i="12"/>
  <c r="AF7" i="12"/>
  <c r="AF23" i="12"/>
  <c r="AF17" i="12"/>
  <c r="AF18" i="12"/>
  <c r="AF22" i="12"/>
  <c r="AF28" i="12"/>
  <c r="AT95" i="2"/>
  <c r="AT97" i="2"/>
  <c r="AT108" i="2" s="1"/>
  <c r="AH49" i="2"/>
  <c r="AH50" i="2" s="1"/>
  <c r="AH90" i="2"/>
  <c r="AU21" i="2"/>
  <c r="AU16" i="2"/>
  <c r="AU18" i="2"/>
  <c r="AU17" i="2"/>
  <c r="AU19" i="2"/>
  <c r="AU20" i="2"/>
  <c r="AU22" i="2"/>
  <c r="AF93" i="12"/>
  <c r="AF90" i="12"/>
  <c r="AF91" i="12"/>
  <c r="AF89" i="12"/>
  <c r="AF83" i="12"/>
  <c r="AF79" i="12"/>
  <c r="AF75" i="12"/>
  <c r="AF88" i="12"/>
  <c r="AF85" i="12"/>
  <c r="AF84" i="12"/>
  <c r="AF80" i="12"/>
  <c r="AF92" i="12"/>
  <c r="AF87" i="12"/>
  <c r="AF94" i="12"/>
  <c r="AF76" i="12"/>
  <c r="AF70" i="12"/>
  <c r="AF78" i="12"/>
  <c r="AF74" i="12"/>
  <c r="AG69" i="12"/>
  <c r="AF72" i="12"/>
  <c r="AF73" i="12"/>
  <c r="AF71" i="12"/>
  <c r="AF82" i="12"/>
  <c r="AF81" i="12"/>
  <c r="AF77" i="12"/>
  <c r="AF86" i="12"/>
  <c r="E35" i="12"/>
  <c r="H95" i="12"/>
  <c r="AT48" i="2"/>
  <c r="AF7" i="5"/>
  <c r="AE4" i="5"/>
  <c r="G96" i="12"/>
  <c r="G33" i="12" s="1"/>
  <c r="E97" i="12"/>
  <c r="AV74" i="2"/>
  <c r="AV75" i="2"/>
  <c r="AW7" i="2"/>
  <c r="AV6" i="2"/>
  <c r="O26" i="12" l="1"/>
  <c r="P89" i="12"/>
  <c r="R24" i="12"/>
  <c r="S87" i="12"/>
  <c r="K29" i="12"/>
  <c r="L92" i="12"/>
  <c r="K93" i="12"/>
  <c r="J30" i="12"/>
  <c r="V46" i="5"/>
  <c r="V48" i="5" s="1"/>
  <c r="V57" i="5" s="1"/>
  <c r="Q23" i="12"/>
  <c r="R86" i="12"/>
  <c r="S21" i="12"/>
  <c r="T84" i="12"/>
  <c r="M27" i="12"/>
  <c r="N90" i="12"/>
  <c r="V71" i="5" a="1"/>
  <c r="V71" i="5" s="1"/>
  <c r="V72" i="5" s="1"/>
  <c r="V73" i="5" s="1"/>
  <c r="V75" i="5" s="1"/>
  <c r="V78" i="5" s="1"/>
  <c r="AL87" i="2" s="1" a="1"/>
  <c r="AL87" i="2" s="1"/>
  <c r="AK88" i="2"/>
  <c r="AK37" i="2" s="1"/>
  <c r="AK39" i="2" s="1"/>
  <c r="AK91" i="2"/>
  <c r="AK107" i="2" s="1"/>
  <c r="AK109" i="2" s="1"/>
  <c r="AK89" i="2"/>
  <c r="AJ41" i="2"/>
  <c r="AJ56" i="2"/>
  <c r="E98" i="12"/>
  <c r="G97" i="12"/>
  <c r="G34" i="12" s="1"/>
  <c r="Z15" i="5"/>
  <c r="Z16" i="5" s="1"/>
  <c r="Y17" i="5"/>
  <c r="AU23" i="2"/>
  <c r="AU55" i="2" s="1"/>
  <c r="J31" i="12"/>
  <c r="K94" i="12"/>
  <c r="AU48" i="2"/>
  <c r="T22" i="12"/>
  <c r="U85" i="12"/>
  <c r="AV96" i="2"/>
  <c r="AV80" i="2"/>
  <c r="AV84" i="2" s="1"/>
  <c r="AV38" i="2"/>
  <c r="AV45" i="2"/>
  <c r="AV33" i="2"/>
  <c r="AV32" i="2"/>
  <c r="AV31" i="2"/>
  <c r="AV34" i="2"/>
  <c r="AV47" i="2"/>
  <c r="AV46" i="2"/>
  <c r="AV94" i="2"/>
  <c r="AV44" i="2"/>
  <c r="AV28" i="2"/>
  <c r="AV5" i="2"/>
  <c r="AV26" i="2"/>
  <c r="AV36" i="2"/>
  <c r="AV30" i="2"/>
  <c r="AV29" i="2"/>
  <c r="AV3" i="2"/>
  <c r="AV27" i="2"/>
  <c r="AV12" i="2"/>
  <c r="AV13" i="2" s="1"/>
  <c r="AV54" i="2" s="1"/>
  <c r="AW8" i="2"/>
  <c r="AV35" i="2"/>
  <c r="AV9" i="2"/>
  <c r="H32" i="12"/>
  <c r="I95" i="12"/>
  <c r="E36" i="12"/>
  <c r="W65" i="5"/>
  <c r="W44" i="5"/>
  <c r="W43" i="5"/>
  <c r="W45" i="5"/>
  <c r="AJ89" i="2"/>
  <c r="AW75" i="2"/>
  <c r="AW74" i="2"/>
  <c r="AX7" i="2"/>
  <c r="AW6" i="2"/>
  <c r="AG93" i="12"/>
  <c r="AG89" i="12"/>
  <c r="AG95" i="12"/>
  <c r="AG91" i="12"/>
  <c r="AG87" i="12"/>
  <c r="AG94" i="12"/>
  <c r="AG92" i="12"/>
  <c r="AG88" i="12"/>
  <c r="AG85" i="12"/>
  <c r="AG84" i="12"/>
  <c r="AG80" i="12"/>
  <c r="AG86" i="12"/>
  <c r="AG81" i="12"/>
  <c r="AG76" i="12"/>
  <c r="AG70" i="12"/>
  <c r="AG72" i="12"/>
  <c r="AG79" i="12"/>
  <c r="AG90" i="12"/>
  <c r="AG74" i="12"/>
  <c r="AG77" i="12"/>
  <c r="AG75" i="12"/>
  <c r="AG71" i="12"/>
  <c r="AG83" i="12"/>
  <c r="AG78" i="12"/>
  <c r="AG73" i="12"/>
  <c r="AG82" i="12"/>
  <c r="AH69" i="12"/>
  <c r="AG7" i="5"/>
  <c r="AF4" i="5"/>
  <c r="AG30" i="12"/>
  <c r="AG26" i="12"/>
  <c r="AG22" i="12"/>
  <c r="AG18" i="12"/>
  <c r="AG31" i="12"/>
  <c r="AG25" i="12"/>
  <c r="AG16" i="12"/>
  <c r="AG27" i="12"/>
  <c r="AG21" i="12"/>
  <c r="AG14" i="12"/>
  <c r="AG10" i="12"/>
  <c r="AG32" i="12"/>
  <c r="AG17" i="12"/>
  <c r="AG24" i="12"/>
  <c r="AG15" i="12"/>
  <c r="AG19" i="12"/>
  <c r="AG12" i="12"/>
  <c r="AG13" i="12"/>
  <c r="AG20" i="12"/>
  <c r="AG9" i="12"/>
  <c r="AG8" i="12"/>
  <c r="AG7" i="12"/>
  <c r="AH6" i="12"/>
  <c r="AG11" i="12"/>
  <c r="AG29" i="12"/>
  <c r="AG28" i="12"/>
  <c r="AG23" i="12"/>
  <c r="W55" i="5"/>
  <c r="AH52" i="2"/>
  <c r="AH57" i="2"/>
  <c r="AH58" i="2" s="1"/>
  <c r="O28" i="12"/>
  <c r="P91" i="12"/>
  <c r="AI52" i="2"/>
  <c r="AI57" i="2"/>
  <c r="AI58" i="2" s="1"/>
  <c r="AU95" i="2"/>
  <c r="AU97" i="2" s="1"/>
  <c r="AU108" i="2" s="1"/>
  <c r="O25" i="12"/>
  <c r="P88" i="12"/>
  <c r="AF12" i="5" a="1"/>
  <c r="AF12" i="5" s="1"/>
  <c r="AF28" i="5" a="1"/>
  <c r="AF28" i="5" s="1"/>
  <c r="AF31" i="5" a="1"/>
  <c r="AF31" i="5" s="1"/>
  <c r="AF19" i="5" a="1"/>
  <c r="AF19" i="5" s="1"/>
  <c r="AF33" i="5" a="1"/>
  <c r="AF33" i="5" s="1"/>
  <c r="AF25" i="5" a="1"/>
  <c r="AF25" i="5" s="1"/>
  <c r="AF20" i="5" a="1"/>
  <c r="AF20" i="5" s="1"/>
  <c r="AF32" i="5" a="1"/>
  <c r="AF32" i="5" s="1"/>
  <c r="AF24" i="5" a="1"/>
  <c r="AF24" i="5" s="1"/>
  <c r="AF23" i="5" a="1"/>
  <c r="AF23" i="5" s="1"/>
  <c r="X54" i="5" a="1"/>
  <c r="X54" i="5" s="1"/>
  <c r="X42" i="5"/>
  <c r="X13" i="5"/>
  <c r="X38" i="5" s="1"/>
  <c r="X39" i="5" s="1"/>
  <c r="X77" i="5" a="1"/>
  <c r="X77" i="5" s="1"/>
  <c r="X63" i="5" a="1"/>
  <c r="X63" i="5" s="1"/>
  <c r="X64" i="5" a="1"/>
  <c r="X64" i="5" s="1"/>
  <c r="X53" i="5" a="1"/>
  <c r="X53" i="5" s="1"/>
  <c r="X69" i="5" a="1"/>
  <c r="X69" i="5" s="1"/>
  <c r="X61" i="5" a="1"/>
  <c r="X61" i="5" s="1"/>
  <c r="X70" i="5" a="1"/>
  <c r="X70" i="5" s="1"/>
  <c r="X62" i="5" a="1"/>
  <c r="X62" i="5" s="1"/>
  <c r="X51" i="5" a="1"/>
  <c r="X51" i="5" s="1"/>
  <c r="X68" i="5" a="1"/>
  <c r="X68" i="5" s="1"/>
  <c r="X60" i="5" a="1"/>
  <c r="X60" i="5" s="1"/>
  <c r="X52" i="5" a="1"/>
  <c r="X52" i="5" s="1"/>
  <c r="H96" i="12"/>
  <c r="AG5" i="5"/>
  <c r="AH6" i="5"/>
  <c r="K30" i="12" l="1"/>
  <c r="L93" i="12"/>
  <c r="L29" i="12"/>
  <c r="M92" i="12"/>
  <c r="T87" i="12"/>
  <c r="S24" i="12"/>
  <c r="P26" i="12"/>
  <c r="Q89" i="12"/>
  <c r="X55" i="5"/>
  <c r="O90" i="12"/>
  <c r="N27" i="12"/>
  <c r="T21" i="12"/>
  <c r="U84" i="12"/>
  <c r="U21" i="12" s="1"/>
  <c r="W46" i="5"/>
  <c r="W48" i="5" s="1"/>
  <c r="W57" i="5" s="1"/>
  <c r="W71" i="5" s="1" a="1"/>
  <c r="W71" i="5" s="1"/>
  <c r="W72" i="5" s="1"/>
  <c r="W73" i="5" s="1"/>
  <c r="X65" i="5"/>
  <c r="S86" i="12"/>
  <c r="R23" i="12"/>
  <c r="H97" i="12"/>
  <c r="AL88" i="2"/>
  <c r="AL37" i="2" s="1"/>
  <c r="AL39" i="2" s="1"/>
  <c r="AL89" i="2"/>
  <c r="AL91" i="2"/>
  <c r="AL107" i="2" s="1"/>
  <c r="AL109" i="2" s="1"/>
  <c r="AG33" i="5" a="1"/>
  <c r="AG33" i="5" s="1"/>
  <c r="AG25" i="5" a="1"/>
  <c r="AG25" i="5" s="1"/>
  <c r="AG32" i="5" a="1"/>
  <c r="AG32" i="5" s="1"/>
  <c r="AG28" i="5" a="1"/>
  <c r="AG28" i="5" s="1"/>
  <c r="AG31" i="5" a="1"/>
  <c r="AG31" i="5" s="1"/>
  <c r="AG19" i="5" a="1"/>
  <c r="AG19" i="5" s="1"/>
  <c r="AG24" i="5" a="1"/>
  <c r="AG24" i="5" s="1"/>
  <c r="AG23" i="5" a="1"/>
  <c r="AG23" i="5" s="1"/>
  <c r="AG20" i="5" a="1"/>
  <c r="AG20" i="5" s="1"/>
  <c r="AG12" i="5" a="1"/>
  <c r="AG12" i="5" s="1"/>
  <c r="AG4" i="5"/>
  <c r="AH7" i="5"/>
  <c r="I32" i="12"/>
  <c r="J95" i="12"/>
  <c r="U22" i="12"/>
  <c r="V85" i="12"/>
  <c r="V22" i="12" s="1"/>
  <c r="Y42" i="5"/>
  <c r="Y54" i="5" a="1"/>
  <c r="Y54" i="5" s="1"/>
  <c r="Y13" i="5"/>
  <c r="Y38" i="5" s="1"/>
  <c r="Y39" i="5" s="1"/>
  <c r="Y77" i="5" a="1"/>
  <c r="Y77" i="5" s="1"/>
  <c r="Y63" i="5" a="1"/>
  <c r="Y63" i="5" s="1"/>
  <c r="Y61" i="5" a="1"/>
  <c r="Y61" i="5" s="1"/>
  <c r="Y68" i="5" a="1"/>
  <c r="Y68" i="5" s="1"/>
  <c r="Y64" i="5" a="1"/>
  <c r="Y64" i="5" s="1"/>
  <c r="Y62" i="5" a="1"/>
  <c r="Y62" i="5" s="1"/>
  <c r="Y51" i="5" a="1"/>
  <c r="Y51" i="5" s="1"/>
  <c r="Y53" i="5" a="1"/>
  <c r="Y53" i="5" s="1"/>
  <c r="Y60" i="5" a="1"/>
  <c r="Y60" i="5" s="1"/>
  <c r="Y69" i="5" a="1"/>
  <c r="Y69" i="5" s="1"/>
  <c r="Y70" i="5" a="1"/>
  <c r="Y70" i="5" s="1"/>
  <c r="Y52" i="5" a="1"/>
  <c r="Y52" i="5" s="1"/>
  <c r="X44" i="5"/>
  <c r="X43" i="5"/>
  <c r="X45" i="5"/>
  <c r="P25" i="12"/>
  <c r="Q88" i="12"/>
  <c r="AX75" i="2"/>
  <c r="AX74" i="2"/>
  <c r="AY7" i="2"/>
  <c r="AX6" i="2"/>
  <c r="AV95" i="2"/>
  <c r="AV97" i="2" s="1"/>
  <c r="AV108" i="2" s="1"/>
  <c r="Z17" i="5"/>
  <c r="AA15" i="5"/>
  <c r="AA16" i="5" s="1"/>
  <c r="AH93" i="12"/>
  <c r="AH94" i="12"/>
  <c r="AH96" i="12"/>
  <c r="AH91" i="12"/>
  <c r="AH87" i="12"/>
  <c r="AH92" i="12"/>
  <c r="AH88" i="12"/>
  <c r="AH85" i="12"/>
  <c r="AH84" i="12"/>
  <c r="AH80" i="12"/>
  <c r="AH76" i="12"/>
  <c r="AH72" i="12"/>
  <c r="AH86" i="12"/>
  <c r="AH81" i="12"/>
  <c r="AH77" i="12"/>
  <c r="AH70" i="12"/>
  <c r="AH71" i="12"/>
  <c r="AH89" i="12"/>
  <c r="AH75" i="12"/>
  <c r="AH74" i="12"/>
  <c r="AH83" i="12"/>
  <c r="AH82" i="12"/>
  <c r="AH78" i="12"/>
  <c r="AH95" i="12"/>
  <c r="AH79" i="12"/>
  <c r="AH90" i="12"/>
  <c r="AH73" i="12"/>
  <c r="AI69" i="12"/>
  <c r="AH31" i="12"/>
  <c r="AH27" i="12"/>
  <c r="AH30" i="12"/>
  <c r="AH21" i="12"/>
  <c r="AH14" i="12"/>
  <c r="AH10" i="12"/>
  <c r="AH32" i="12"/>
  <c r="AH26" i="12"/>
  <c r="AH17" i="12"/>
  <c r="AH28" i="12"/>
  <c r="AH22" i="12"/>
  <c r="AH11" i="12"/>
  <c r="AH7" i="12"/>
  <c r="AH20" i="12"/>
  <c r="AH13" i="12"/>
  <c r="AH9" i="12"/>
  <c r="AI6" i="12"/>
  <c r="AH19" i="12"/>
  <c r="AH12" i="12"/>
  <c r="AH24" i="12"/>
  <c r="AH16" i="12"/>
  <c r="AH25" i="12"/>
  <c r="AH8" i="12"/>
  <c r="AH33" i="12"/>
  <c r="AH18" i="12"/>
  <c r="AH29" i="12"/>
  <c r="AH15" i="12"/>
  <c r="AH23" i="12"/>
  <c r="H33" i="12"/>
  <c r="I96" i="12"/>
  <c r="AK49" i="2"/>
  <c r="AK50" i="2" s="1"/>
  <c r="AK90" i="2"/>
  <c r="AI6" i="5"/>
  <c r="AH5" i="5"/>
  <c r="K31" i="12"/>
  <c r="L94" i="12"/>
  <c r="AK41" i="2"/>
  <c r="AK56" i="2"/>
  <c r="E37" i="12"/>
  <c r="AW80" i="2"/>
  <c r="AW84" i="2" s="1"/>
  <c r="AW96" i="2"/>
  <c r="AW45" i="2"/>
  <c r="AW33" i="2"/>
  <c r="AW34" i="2"/>
  <c r="AW35" i="2"/>
  <c r="AW47" i="2"/>
  <c r="AW44" i="2"/>
  <c r="AW36" i="2"/>
  <c r="AW30" i="2"/>
  <c r="AW94" i="2"/>
  <c r="AW38" i="2"/>
  <c r="AW31" i="2"/>
  <c r="AW32" i="2"/>
  <c r="AW5" i="2"/>
  <c r="AW28" i="2"/>
  <c r="AW26" i="2"/>
  <c r="AX8" i="2"/>
  <c r="AW27" i="2"/>
  <c r="AW12" i="2"/>
  <c r="AW13" i="2" s="1"/>
  <c r="AW54" i="2" s="1"/>
  <c r="AW9" i="2"/>
  <c r="AW3" i="2"/>
  <c r="AW46" i="2"/>
  <c r="AW29" i="2"/>
  <c r="P28" i="12"/>
  <c r="Q91" i="12"/>
  <c r="AJ49" i="2"/>
  <c r="AJ50" i="2" s="1"/>
  <c r="AJ90" i="2"/>
  <c r="E99" i="12"/>
  <c r="G98" i="12"/>
  <c r="G35" i="12" s="1"/>
  <c r="H98" i="12"/>
  <c r="H35" i="12" s="1"/>
  <c r="T24" i="12" l="1"/>
  <c r="U87" i="12"/>
  <c r="M29" i="12"/>
  <c r="N92" i="12"/>
  <c r="R89" i="12"/>
  <c r="Q26" i="12"/>
  <c r="L30" i="12"/>
  <c r="M93" i="12"/>
  <c r="X46" i="5"/>
  <c r="X48" i="5" s="1"/>
  <c r="X57" i="5" s="1"/>
  <c r="S23" i="12"/>
  <c r="T86" i="12"/>
  <c r="W75" i="5"/>
  <c r="W78" i="5" s="1"/>
  <c r="AM87" i="2" s="1" a="1"/>
  <c r="AM87" i="2" s="1"/>
  <c r="H34" i="12"/>
  <c r="I97" i="12"/>
  <c r="P90" i="12"/>
  <c r="O27" i="12"/>
  <c r="X71" i="5" a="1"/>
  <c r="X71" i="5" s="1"/>
  <c r="X72" i="5" s="1"/>
  <c r="X73" i="5" s="1"/>
  <c r="X75" i="5" s="1"/>
  <c r="X78" i="5" s="1"/>
  <c r="AN87" i="2" s="1" a="1"/>
  <c r="AN87" i="2" s="1"/>
  <c r="AY75" i="2"/>
  <c r="AY74" i="2"/>
  <c r="AY6" i="2"/>
  <c r="AZ7" i="2"/>
  <c r="J32" i="12"/>
  <c r="K95" i="12"/>
  <c r="Y65" i="5"/>
  <c r="E100" i="12"/>
  <c r="G99" i="12"/>
  <c r="G36" i="12" s="1"/>
  <c r="AB15" i="5"/>
  <c r="AB16" i="5" s="1"/>
  <c r="AA17" i="5"/>
  <c r="Y43" i="5"/>
  <c r="Y45" i="5"/>
  <c r="Y44" i="5"/>
  <c r="AH4" i="5"/>
  <c r="AI7" i="5"/>
  <c r="AJ57" i="2"/>
  <c r="AJ58" i="2" s="1"/>
  <c r="AJ52" i="2"/>
  <c r="AI94" i="12"/>
  <c r="AI90" i="12"/>
  <c r="AI97" i="12"/>
  <c r="AI87" i="12"/>
  <c r="AI92" i="12"/>
  <c r="AI93" i="12"/>
  <c r="AI88" i="12"/>
  <c r="AI86" i="12"/>
  <c r="AI81" i="12"/>
  <c r="AI77" i="12"/>
  <c r="AI82" i="12"/>
  <c r="AI85" i="12"/>
  <c r="AI72" i="12"/>
  <c r="AI71" i="12"/>
  <c r="AI73" i="12"/>
  <c r="AI95" i="12"/>
  <c r="AI91" i="12"/>
  <c r="AI89" i="12"/>
  <c r="AI74" i="12"/>
  <c r="AI96" i="12"/>
  <c r="AI83" i="12"/>
  <c r="AI78" i="12"/>
  <c r="AI76" i="12"/>
  <c r="AI84" i="12"/>
  <c r="AJ69" i="12"/>
  <c r="AI70" i="12"/>
  <c r="AI80" i="12"/>
  <c r="AI79" i="12"/>
  <c r="AI75" i="12"/>
  <c r="Z54" i="5" a="1"/>
  <c r="Z54" i="5" s="1"/>
  <c r="Z13" i="5"/>
  <c r="Z38" i="5" s="1"/>
  <c r="Z39" i="5" s="1"/>
  <c r="Z42" i="5"/>
  <c r="Z77" i="5" a="1"/>
  <c r="Z77" i="5" s="1"/>
  <c r="Z60" i="5" a="1"/>
  <c r="Z60" i="5" s="1"/>
  <c r="Z64" i="5" a="1"/>
  <c r="Z64" i="5" s="1"/>
  <c r="Z69" i="5" a="1"/>
  <c r="Z69" i="5" s="1"/>
  <c r="Z52" i="5" a="1"/>
  <c r="Z52" i="5" s="1"/>
  <c r="Z51" i="5" a="1"/>
  <c r="Z51" i="5" s="1"/>
  <c r="Z68" i="5" a="1"/>
  <c r="Z68" i="5" s="1"/>
  <c r="Z62" i="5" a="1"/>
  <c r="Z62" i="5" s="1"/>
  <c r="Z70" i="5" a="1"/>
  <c r="Z70" i="5" s="1"/>
  <c r="Z61" i="5" a="1"/>
  <c r="Z61" i="5" s="1"/>
  <c r="Z63" i="5" a="1"/>
  <c r="Z63" i="5" s="1"/>
  <c r="Z53" i="5" a="1"/>
  <c r="Z53" i="5" s="1"/>
  <c r="Y55" i="5"/>
  <c r="Q28" i="12"/>
  <c r="R91" i="12"/>
  <c r="I98" i="12"/>
  <c r="E38" i="12"/>
  <c r="AH33" i="5" a="1"/>
  <c r="AH33" i="5" s="1"/>
  <c r="AH32" i="5" a="1"/>
  <c r="AH32" i="5" s="1"/>
  <c r="AH25" i="5" a="1"/>
  <c r="AH25" i="5" s="1"/>
  <c r="AH23" i="5" a="1"/>
  <c r="AH23" i="5" s="1"/>
  <c r="AH20" i="5" a="1"/>
  <c r="AH20" i="5" s="1"/>
  <c r="AH19" i="5" a="1"/>
  <c r="AH19" i="5" s="1"/>
  <c r="AH24" i="5" a="1"/>
  <c r="AH24" i="5" s="1"/>
  <c r="AH28" i="5" a="1"/>
  <c r="AH28" i="5" s="1"/>
  <c r="AH31" i="5" a="1"/>
  <c r="AH31" i="5" s="1"/>
  <c r="AH12" i="5" a="1"/>
  <c r="AH12" i="5" s="1"/>
  <c r="I33" i="12"/>
  <c r="J96" i="12"/>
  <c r="AL49" i="2"/>
  <c r="AL50" i="2" s="1"/>
  <c r="AL90" i="2"/>
  <c r="AW95" i="2"/>
  <c r="AW97" i="2" s="1"/>
  <c r="AW108" i="2" s="1"/>
  <c r="AL56" i="2"/>
  <c r="AL41" i="2"/>
  <c r="L31" i="12"/>
  <c r="M94" i="12"/>
  <c r="AJ6" i="5"/>
  <c r="AI5" i="5"/>
  <c r="AX80" i="2"/>
  <c r="AX84" i="2" s="1"/>
  <c r="AX94" i="2"/>
  <c r="AX34" i="2"/>
  <c r="AX96" i="2"/>
  <c r="AX35" i="2"/>
  <c r="AX46" i="2"/>
  <c r="AX36" i="2"/>
  <c r="AX38" i="2"/>
  <c r="AX45" i="2"/>
  <c r="AX44" i="2"/>
  <c r="AX32" i="2"/>
  <c r="AX5" i="2"/>
  <c r="AX47" i="2"/>
  <c r="AX28" i="2"/>
  <c r="AX26" i="2"/>
  <c r="AY8" i="2"/>
  <c r="AX31" i="2"/>
  <c r="AX27" i="2"/>
  <c r="AX29" i="2"/>
  <c r="AX12" i="2"/>
  <c r="AX13" i="2" s="1"/>
  <c r="AX54" i="2" s="1"/>
  <c r="AX3" i="2"/>
  <c r="AX9" i="2"/>
  <c r="AX33" i="2"/>
  <c r="AX30" i="2"/>
  <c r="AI31" i="12"/>
  <c r="AI27" i="12"/>
  <c r="AI23" i="12"/>
  <c r="AI19" i="12"/>
  <c r="AI15" i="12"/>
  <c r="AI32" i="12"/>
  <c r="AI34" i="12"/>
  <c r="AI30" i="12"/>
  <c r="AI26" i="12"/>
  <c r="AI17" i="12"/>
  <c r="AI28" i="12"/>
  <c r="AI22" i="12"/>
  <c r="AI11" i="12"/>
  <c r="AI7" i="12"/>
  <c r="AI33" i="12"/>
  <c r="AI18" i="12"/>
  <c r="AI25" i="12"/>
  <c r="AI16" i="12"/>
  <c r="AI24" i="12"/>
  <c r="AI13" i="12"/>
  <c r="AI21" i="12"/>
  <c r="AI14" i="12"/>
  <c r="AI10" i="12"/>
  <c r="AI20" i="12"/>
  <c r="AI9" i="12"/>
  <c r="AI12" i="12"/>
  <c r="AI29" i="12"/>
  <c r="AI8" i="12"/>
  <c r="AJ6" i="12"/>
  <c r="AM88" i="2"/>
  <c r="AM37" i="2" s="1"/>
  <c r="AM39" i="2" s="1"/>
  <c r="AM91" i="2"/>
  <c r="AM107" i="2" s="1"/>
  <c r="AM109" i="2" s="1"/>
  <c r="AK52" i="2"/>
  <c r="AK57" i="2"/>
  <c r="AK58" i="2" s="1"/>
  <c r="Q25" i="12"/>
  <c r="R88" i="12"/>
  <c r="M30" i="12" l="1"/>
  <c r="N93" i="12"/>
  <c r="R26" i="12"/>
  <c r="S89" i="12"/>
  <c r="O92" i="12"/>
  <c r="N29" i="12"/>
  <c r="U24" i="12"/>
  <c r="V87" i="12"/>
  <c r="Y46" i="5"/>
  <c r="Y48" i="5" s="1"/>
  <c r="I34" i="12"/>
  <c r="J97" i="12"/>
  <c r="Y57" i="5"/>
  <c r="Y71" i="5" s="1" a="1"/>
  <c r="Y71" i="5" s="1"/>
  <c r="Y72" i="5" s="1"/>
  <c r="Y73" i="5" s="1"/>
  <c r="Y75" i="5" s="1"/>
  <c r="Y78" i="5" s="1"/>
  <c r="AO87" i="2" s="1" a="1"/>
  <c r="AO87" i="2" s="1"/>
  <c r="T23" i="12"/>
  <c r="U86" i="12"/>
  <c r="Z55" i="5"/>
  <c r="P27" i="12"/>
  <c r="Q90" i="12"/>
  <c r="AN88" i="2"/>
  <c r="AN37" i="2" s="1"/>
  <c r="AN39" i="2" s="1"/>
  <c r="AN91" i="2"/>
  <c r="AN107" i="2" s="1"/>
  <c r="AN109" i="2" s="1"/>
  <c r="K32" i="12"/>
  <c r="L95" i="12"/>
  <c r="AJ98" i="12"/>
  <c r="AJ94" i="12"/>
  <c r="AJ95" i="12"/>
  <c r="AJ97" i="12"/>
  <c r="AJ92" i="12"/>
  <c r="AJ93" i="12"/>
  <c r="AJ88" i="12"/>
  <c r="AJ85" i="12"/>
  <c r="AJ86" i="12"/>
  <c r="AJ81" i="12"/>
  <c r="AJ77" i="12"/>
  <c r="AJ73" i="12"/>
  <c r="AJ87" i="12"/>
  <c r="AJ82" i="12"/>
  <c r="AJ78" i="12"/>
  <c r="AJ72" i="12"/>
  <c r="AJ71" i="12"/>
  <c r="AJ83" i="12"/>
  <c r="AJ80" i="12"/>
  <c r="AJ74" i="12"/>
  <c r="AK69" i="12"/>
  <c r="AJ96" i="12"/>
  <c r="AJ76" i="12"/>
  <c r="AJ70" i="12"/>
  <c r="AJ91" i="12"/>
  <c r="AJ84" i="12"/>
  <c r="AJ90" i="12"/>
  <c r="AJ79" i="12"/>
  <c r="AJ89" i="12"/>
  <c r="AJ75" i="12"/>
  <c r="AM41" i="2"/>
  <c r="AM56" i="2"/>
  <c r="AC15" i="5"/>
  <c r="AC16" i="5" s="1"/>
  <c r="AB17" i="5"/>
  <c r="G100" i="12"/>
  <c r="G37" i="12" s="1"/>
  <c r="E101" i="12"/>
  <c r="Z45" i="5"/>
  <c r="Z44" i="5"/>
  <c r="Z43" i="5"/>
  <c r="AZ75" i="2"/>
  <c r="AZ74" i="2"/>
  <c r="AZ6" i="2"/>
  <c r="BA7" i="2"/>
  <c r="R25" i="12"/>
  <c r="S88" i="12"/>
  <c r="AM89" i="2"/>
  <c r="AX95" i="2"/>
  <c r="AX97" i="2" s="1"/>
  <c r="AX108" i="2" s="1"/>
  <c r="M31" i="12"/>
  <c r="N94" i="12"/>
  <c r="I35" i="12"/>
  <c r="J98" i="12"/>
  <c r="Z65" i="5"/>
  <c r="AJ7" i="5"/>
  <c r="AI4" i="5"/>
  <c r="R28" i="12"/>
  <c r="S91" i="12"/>
  <c r="AJ32" i="12"/>
  <c r="AJ28" i="12"/>
  <c r="AJ31" i="12"/>
  <c r="AJ27" i="12"/>
  <c r="AJ22" i="12"/>
  <c r="AJ11" i="12"/>
  <c r="AJ7" i="12"/>
  <c r="AJ33" i="12"/>
  <c r="AJ18" i="12"/>
  <c r="AJ29" i="12"/>
  <c r="AJ23" i="12"/>
  <c r="AJ12" i="12"/>
  <c r="AJ8" i="12"/>
  <c r="AJ21" i="12"/>
  <c r="AJ14" i="12"/>
  <c r="AJ10" i="12"/>
  <c r="AJ13" i="12"/>
  <c r="AJ16" i="12"/>
  <c r="AJ30" i="12"/>
  <c r="AJ26" i="12"/>
  <c r="AK6" i="12"/>
  <c r="AJ17" i="12"/>
  <c r="AJ24" i="12"/>
  <c r="AJ34" i="12"/>
  <c r="AJ35" i="12"/>
  <c r="AJ15" i="12"/>
  <c r="AJ25" i="12"/>
  <c r="AJ19" i="12"/>
  <c r="AJ20" i="12"/>
  <c r="AJ9" i="12"/>
  <c r="AL57" i="2"/>
  <c r="AL58" i="2" s="1"/>
  <c r="AL52" i="2"/>
  <c r="J33" i="12"/>
  <c r="K96" i="12"/>
  <c r="AY94" i="2"/>
  <c r="AY80" i="2"/>
  <c r="AY84" i="2" s="1"/>
  <c r="AY96" i="2"/>
  <c r="AY35" i="2"/>
  <c r="AY46" i="2"/>
  <c r="AY36" i="2"/>
  <c r="AY45" i="2"/>
  <c r="AY33" i="2"/>
  <c r="AY38" i="2"/>
  <c r="AY47" i="2"/>
  <c r="AY32" i="2"/>
  <c r="AY28" i="2"/>
  <c r="AY26" i="2"/>
  <c r="AZ8" i="2"/>
  <c r="AY29" i="2"/>
  <c r="AY44" i="2"/>
  <c r="AY34" i="2"/>
  <c r="AY31" i="2"/>
  <c r="AY3" i="2"/>
  <c r="AY12" i="2"/>
  <c r="AY13" i="2" s="1"/>
  <c r="AY54" i="2" s="1"/>
  <c r="AY9" i="2"/>
  <c r="AY30" i="2"/>
  <c r="AY27" i="2"/>
  <c r="AY5" i="2"/>
  <c r="AI31" i="5" a="1"/>
  <c r="AI31" i="5" s="1"/>
  <c r="AI32" i="5" a="1"/>
  <c r="AI32" i="5" s="1"/>
  <c r="AI24" i="5" a="1"/>
  <c r="AI24" i="5" s="1"/>
  <c r="AI25" i="5" a="1"/>
  <c r="AI25" i="5" s="1"/>
  <c r="AI33" i="5" a="1"/>
  <c r="AI33" i="5" s="1"/>
  <c r="AI20" i="5" a="1"/>
  <c r="AI20" i="5" s="1"/>
  <c r="AI19" i="5" a="1"/>
  <c r="AI19" i="5" s="1"/>
  <c r="AI12" i="5" a="1"/>
  <c r="AI12" i="5" s="1"/>
  <c r="AI28" i="5" a="1"/>
  <c r="AI28" i="5" s="1"/>
  <c r="AI23" i="5" a="1"/>
  <c r="AI23" i="5" s="1"/>
  <c r="E39" i="12"/>
  <c r="H99" i="12"/>
  <c r="AK6" i="5"/>
  <c r="AJ5" i="5"/>
  <c r="AA54" i="5" a="1"/>
  <c r="AA54" i="5" s="1"/>
  <c r="AA13" i="5"/>
  <c r="AA38" i="5" s="1"/>
  <c r="AA39" i="5" s="1"/>
  <c r="AA42" i="5"/>
  <c r="AA77" i="5" a="1"/>
  <c r="AA77" i="5" s="1"/>
  <c r="AA64" i="5" a="1"/>
  <c r="AA64" i="5" s="1"/>
  <c r="AA51" i="5" a="1"/>
  <c r="AA51" i="5" s="1"/>
  <c r="AA63" i="5" a="1"/>
  <c r="AA63" i="5" s="1"/>
  <c r="AA69" i="5" a="1"/>
  <c r="AA69" i="5" s="1"/>
  <c r="AA70" i="5" a="1"/>
  <c r="AA70" i="5" s="1"/>
  <c r="AA52" i="5" a="1"/>
  <c r="AA52" i="5" s="1"/>
  <c r="AA61" i="5" a="1"/>
  <c r="AA61" i="5" s="1"/>
  <c r="AA53" i="5" a="1"/>
  <c r="AA53" i="5" s="1"/>
  <c r="AA62" i="5" a="1"/>
  <c r="AA62" i="5" s="1"/>
  <c r="AA68" i="5" a="1"/>
  <c r="AA68" i="5" s="1"/>
  <c r="AA60" i="5" a="1"/>
  <c r="AA60" i="5" s="1"/>
  <c r="W87" i="12" l="1"/>
  <c r="V24" i="12"/>
  <c r="Z46" i="5"/>
  <c r="Z48" i="5" s="1"/>
  <c r="Z57" i="5" s="1"/>
  <c r="S26" i="12"/>
  <c r="T89" i="12"/>
  <c r="O93" i="12"/>
  <c r="N30" i="12"/>
  <c r="O29" i="12"/>
  <c r="P92" i="12"/>
  <c r="AA55" i="5"/>
  <c r="U23" i="12"/>
  <c r="V86" i="12"/>
  <c r="AA65" i="5"/>
  <c r="Q27" i="12"/>
  <c r="R90" i="12"/>
  <c r="J34" i="12"/>
  <c r="K97" i="12"/>
  <c r="Z71" i="5" a="1"/>
  <c r="Z71" i="5" s="1"/>
  <c r="Z72" i="5" s="1"/>
  <c r="Z73" i="5" s="1"/>
  <c r="Z75" i="5" s="1"/>
  <c r="Z78" i="5" s="1"/>
  <c r="AP87" i="2" s="1" a="1"/>
  <c r="AP87" i="2" s="1"/>
  <c r="AO91" i="2"/>
  <c r="AO107" i="2" s="1"/>
  <c r="AO109" i="2" s="1"/>
  <c r="AO88" i="2"/>
  <c r="AO37" i="2" s="1"/>
  <c r="AO39" i="2" s="1"/>
  <c r="AK36" i="12"/>
  <c r="AK32" i="12"/>
  <c r="AK28" i="12"/>
  <c r="AK24" i="12"/>
  <c r="AK20" i="12"/>
  <c r="AK16" i="12"/>
  <c r="AK33" i="12"/>
  <c r="AK35" i="12"/>
  <c r="AK31" i="12"/>
  <c r="AK18" i="12"/>
  <c r="AK29" i="12"/>
  <c r="AK23" i="12"/>
  <c r="AK12" i="12"/>
  <c r="AK8" i="12"/>
  <c r="AK34" i="12"/>
  <c r="AK19" i="12"/>
  <c r="AK30" i="12"/>
  <c r="AK26" i="12"/>
  <c r="AK17" i="12"/>
  <c r="AK21" i="12"/>
  <c r="AK14" i="12"/>
  <c r="AL6" i="12"/>
  <c r="AK27" i="12"/>
  <c r="AK22" i="12"/>
  <c r="AK11" i="12"/>
  <c r="AK10" i="12"/>
  <c r="AK13" i="12"/>
  <c r="AK15" i="12"/>
  <c r="AK25" i="12"/>
  <c r="AK9" i="12"/>
  <c r="AK7" i="12"/>
  <c r="G101" i="12"/>
  <c r="G38" i="12" s="1"/>
  <c r="E102" i="12"/>
  <c r="H36" i="12"/>
  <c r="I99" i="12"/>
  <c r="N31" i="12"/>
  <c r="O94" i="12"/>
  <c r="BA74" i="2"/>
  <c r="BA75" i="2"/>
  <c r="BA6" i="2"/>
  <c r="BB7" i="2"/>
  <c r="L32" i="12"/>
  <c r="M95" i="12"/>
  <c r="AJ12" i="5" a="1"/>
  <c r="AJ12" i="5" s="1"/>
  <c r="AJ28" i="5" a="1"/>
  <c r="AJ28" i="5" s="1"/>
  <c r="AJ31" i="5" a="1"/>
  <c r="AJ31" i="5" s="1"/>
  <c r="AJ32" i="5" a="1"/>
  <c r="AJ32" i="5" s="1"/>
  <c r="AJ24" i="5" a="1"/>
  <c r="AJ24" i="5" s="1"/>
  <c r="AJ23" i="5" a="1"/>
  <c r="AJ23" i="5" s="1"/>
  <c r="AJ20" i="5" a="1"/>
  <c r="AJ20" i="5" s="1"/>
  <c r="AJ25" i="5" a="1"/>
  <c r="AJ25" i="5" s="1"/>
  <c r="AJ19" i="5" a="1"/>
  <c r="AJ19" i="5" s="1"/>
  <c r="AJ33" i="5" a="1"/>
  <c r="AJ33" i="5" s="1"/>
  <c r="E40" i="12"/>
  <c r="S28" i="12"/>
  <c r="T91" i="12"/>
  <c r="AB54" i="5" a="1"/>
  <c r="AB54" i="5" s="1"/>
  <c r="AB13" i="5"/>
  <c r="AB38" i="5" s="1"/>
  <c r="AB39" i="5" s="1"/>
  <c r="AB42" i="5"/>
  <c r="AB77" i="5" a="1"/>
  <c r="AB77" i="5" s="1"/>
  <c r="AB70" i="5" a="1"/>
  <c r="AB70" i="5" s="1"/>
  <c r="AB51" i="5" a="1"/>
  <c r="AB51" i="5" s="1"/>
  <c r="AB69" i="5" a="1"/>
  <c r="AB69" i="5" s="1"/>
  <c r="AB61" i="5" a="1"/>
  <c r="AB61" i="5" s="1"/>
  <c r="AB68" i="5" a="1"/>
  <c r="AB68" i="5" s="1"/>
  <c r="AB60" i="5" a="1"/>
  <c r="AB60" i="5" s="1"/>
  <c r="AB53" i="5" a="1"/>
  <c r="AB53" i="5" s="1"/>
  <c r="AB62" i="5" a="1"/>
  <c r="AB62" i="5" s="1"/>
  <c r="AB63" i="5" a="1"/>
  <c r="AB63" i="5" s="1"/>
  <c r="AB64" i="5" a="1"/>
  <c r="AB64" i="5" s="1"/>
  <c r="AB52" i="5" a="1"/>
  <c r="AB52" i="5" s="1"/>
  <c r="AJ4" i="5"/>
  <c r="AK7" i="5"/>
  <c r="AM49" i="2"/>
  <c r="AM50" i="2" s="1"/>
  <c r="AM90" i="2"/>
  <c r="AN89" i="2"/>
  <c r="AY95" i="2"/>
  <c r="AY97" i="2" s="1"/>
  <c r="AY108" i="2" s="1"/>
  <c r="AZ94" i="2"/>
  <c r="AZ96" i="2"/>
  <c r="AZ46" i="2"/>
  <c r="AZ36" i="2"/>
  <c r="AZ26" i="2"/>
  <c r="AZ34" i="2"/>
  <c r="AZ80" i="2"/>
  <c r="AZ84" i="2" s="1"/>
  <c r="AZ35" i="2"/>
  <c r="AZ47" i="2"/>
  <c r="AZ30" i="2"/>
  <c r="AZ44" i="2"/>
  <c r="AZ27" i="2"/>
  <c r="AZ45" i="2"/>
  <c r="AZ29" i="2"/>
  <c r="AZ5" i="2"/>
  <c r="AZ38" i="2"/>
  <c r="AZ12" i="2"/>
  <c r="AZ13" i="2" s="1"/>
  <c r="AZ54" i="2" s="1"/>
  <c r="AZ3" i="2"/>
  <c r="AZ32" i="2"/>
  <c r="AZ9" i="2"/>
  <c r="AZ33" i="2"/>
  <c r="AZ31" i="2"/>
  <c r="BA8" i="2"/>
  <c r="AZ28" i="2"/>
  <c r="K33" i="12"/>
  <c r="L96" i="12"/>
  <c r="S25" i="12"/>
  <c r="T88" i="12"/>
  <c r="AK99" i="12"/>
  <c r="AK95" i="12"/>
  <c r="AK91" i="12"/>
  <c r="AK87" i="12"/>
  <c r="AK93" i="12"/>
  <c r="AK88" i="12"/>
  <c r="AK94" i="12"/>
  <c r="AK89" i="12"/>
  <c r="AK82" i="12"/>
  <c r="AK78" i="12"/>
  <c r="AK92" i="12"/>
  <c r="AK90" i="12"/>
  <c r="AK83" i="12"/>
  <c r="AK80" i="12"/>
  <c r="AK74" i="12"/>
  <c r="AK73" i="12"/>
  <c r="AL69" i="12"/>
  <c r="AK79" i="12"/>
  <c r="AK98" i="12"/>
  <c r="AK96" i="12"/>
  <c r="AK84" i="12"/>
  <c r="AK76" i="12"/>
  <c r="AK81" i="12"/>
  <c r="AK97" i="12"/>
  <c r="AK72" i="12"/>
  <c r="AK86" i="12"/>
  <c r="AK77" i="12"/>
  <c r="AK85" i="12"/>
  <c r="AK75" i="12"/>
  <c r="AK71" i="12"/>
  <c r="AK70" i="12"/>
  <c r="AC17" i="5"/>
  <c r="AD15" i="5"/>
  <c r="AD16" i="5" s="1"/>
  <c r="AN56" i="2"/>
  <c r="AN41" i="2"/>
  <c r="AL6" i="5"/>
  <c r="AK5" i="5"/>
  <c r="AA45" i="5"/>
  <c r="AA43" i="5"/>
  <c r="AA46" i="5" s="1"/>
  <c r="AA48" i="5" s="1"/>
  <c r="AA57" i="5" s="1"/>
  <c r="AA44" i="5"/>
  <c r="J35" i="12"/>
  <c r="K98" i="12"/>
  <c r="H100" i="12"/>
  <c r="O30" i="12" l="1"/>
  <c r="P93" i="12"/>
  <c r="T26" i="12"/>
  <c r="U89" i="12"/>
  <c r="P29" i="12"/>
  <c r="Q92" i="12"/>
  <c r="W24" i="12"/>
  <c r="X87" i="12"/>
  <c r="X24" i="12" s="1"/>
  <c r="R27" i="12"/>
  <c r="S90" i="12"/>
  <c r="AO89" i="2"/>
  <c r="AO90" i="2" s="1"/>
  <c r="V23" i="12"/>
  <c r="W86" i="12"/>
  <c r="W23" i="12" s="1"/>
  <c r="K34" i="12"/>
  <c r="L97" i="12"/>
  <c r="AA71" i="5" a="1"/>
  <c r="AA71" i="5" s="1"/>
  <c r="AA72" i="5" s="1"/>
  <c r="AA73" i="5" s="1"/>
  <c r="AA75" i="5" s="1"/>
  <c r="AA78" i="5" s="1"/>
  <c r="AQ87" i="2" s="1" a="1"/>
  <c r="AQ87" i="2" s="1"/>
  <c r="AP91" i="2"/>
  <c r="AP107" i="2" s="1"/>
  <c r="AP109" i="2" s="1"/>
  <c r="AP88" i="2"/>
  <c r="AP37" i="2" s="1"/>
  <c r="AP39" i="2" s="1"/>
  <c r="T25" i="12"/>
  <c r="U88" i="12"/>
  <c r="H37" i="12"/>
  <c r="I100" i="12"/>
  <c r="AM6" i="5"/>
  <c r="AL5" i="5"/>
  <c r="AL7" i="5"/>
  <c r="AK4" i="5"/>
  <c r="E41" i="12"/>
  <c r="M32" i="12"/>
  <c r="N95" i="12"/>
  <c r="G102" i="12"/>
  <c r="G39" i="12" s="1"/>
  <c r="E103" i="12"/>
  <c r="K35" i="12"/>
  <c r="L98" i="12"/>
  <c r="AK25" i="5" a="1"/>
  <c r="AK25" i="5" s="1"/>
  <c r="AK33" i="5" a="1"/>
  <c r="AK33" i="5" s="1"/>
  <c r="AK28" i="5" a="1"/>
  <c r="AK28" i="5" s="1"/>
  <c r="AK12" i="5" a="1"/>
  <c r="AK12" i="5" s="1"/>
  <c r="AK32" i="5" a="1"/>
  <c r="AK32" i="5" s="1"/>
  <c r="AK19" i="5" a="1"/>
  <c r="AK19" i="5" s="1"/>
  <c r="AK23" i="5" a="1"/>
  <c r="AK23" i="5" s="1"/>
  <c r="AK31" i="5" a="1"/>
  <c r="AK31" i="5" s="1"/>
  <c r="AK24" i="5" a="1"/>
  <c r="AK24" i="5" s="1"/>
  <c r="AK20" i="5" a="1"/>
  <c r="AK20" i="5" s="1"/>
  <c r="T28" i="12"/>
  <c r="U91" i="12"/>
  <c r="I36" i="12"/>
  <c r="J99" i="12"/>
  <c r="AO56" i="2"/>
  <c r="AO41" i="2"/>
  <c r="L33" i="12"/>
  <c r="M96" i="12"/>
  <c r="AN49" i="2"/>
  <c r="AN50" i="2" s="1"/>
  <c r="AN90" i="2"/>
  <c r="AL37" i="12"/>
  <c r="AL33" i="12"/>
  <c r="AL29" i="12"/>
  <c r="AL32" i="12"/>
  <c r="AL28" i="12"/>
  <c r="AL23" i="12"/>
  <c r="AL12" i="12"/>
  <c r="AL8" i="12"/>
  <c r="AL34" i="12"/>
  <c r="AL19" i="12"/>
  <c r="AL24" i="12"/>
  <c r="AL15" i="12"/>
  <c r="AL13" i="12"/>
  <c r="AL9" i="12"/>
  <c r="AM6" i="12"/>
  <c r="AL27" i="12"/>
  <c r="AL22" i="12"/>
  <c r="AL11" i="12"/>
  <c r="AL7" i="12"/>
  <c r="AL21" i="12"/>
  <c r="AL16" i="12"/>
  <c r="AL14" i="12"/>
  <c r="AL30" i="12"/>
  <c r="AL26" i="12"/>
  <c r="AL31" i="12"/>
  <c r="AL18" i="12"/>
  <c r="AL17" i="12"/>
  <c r="AL35" i="12"/>
  <c r="AL25" i="12"/>
  <c r="AL36" i="12"/>
  <c r="AL20" i="12"/>
  <c r="AL10" i="12"/>
  <c r="AB55" i="5"/>
  <c r="BB74" i="2"/>
  <c r="BC7" i="2"/>
  <c r="BB75" i="2"/>
  <c r="BB6" i="2"/>
  <c r="AE15" i="5"/>
  <c r="AE16" i="5" s="1"/>
  <c r="AD17" i="5"/>
  <c r="AL99" i="12"/>
  <c r="AL95" i="12"/>
  <c r="AL100" i="12"/>
  <c r="AL96" i="12"/>
  <c r="AL98" i="12"/>
  <c r="AL94" i="12"/>
  <c r="AL89" i="12"/>
  <c r="AL86" i="12"/>
  <c r="AL82" i="12"/>
  <c r="AL78" i="12"/>
  <c r="AL74" i="12"/>
  <c r="AL92" i="12"/>
  <c r="AL87" i="12"/>
  <c r="AL93" i="12"/>
  <c r="AL90" i="12"/>
  <c r="AL83" i="12"/>
  <c r="AL79" i="12"/>
  <c r="AL80" i="12"/>
  <c r="AL73" i="12"/>
  <c r="AM69" i="12"/>
  <c r="AL84" i="12"/>
  <c r="AL81" i="12"/>
  <c r="AL77" i="12"/>
  <c r="AL75" i="12"/>
  <c r="AL97" i="12"/>
  <c r="AL88" i="12"/>
  <c r="AL85" i="12"/>
  <c r="AL72" i="12"/>
  <c r="AL71" i="12"/>
  <c r="AL70" i="12"/>
  <c r="AL91" i="12"/>
  <c r="AL76" i="12"/>
  <c r="O31" i="12"/>
  <c r="P94" i="12"/>
  <c r="AC54" i="5" a="1"/>
  <c r="AC54" i="5" s="1"/>
  <c r="AC42" i="5"/>
  <c r="AC13" i="5"/>
  <c r="AC38" i="5" s="1"/>
  <c r="AC39" i="5" s="1"/>
  <c r="AC77" i="5" a="1"/>
  <c r="AC77" i="5" s="1"/>
  <c r="AC64" i="5" a="1"/>
  <c r="AC64" i="5" s="1"/>
  <c r="AC52" i="5" a="1"/>
  <c r="AC52" i="5" s="1"/>
  <c r="AC60" i="5" a="1"/>
  <c r="AC60" i="5" s="1"/>
  <c r="AC53" i="5" a="1"/>
  <c r="AC53" i="5" s="1"/>
  <c r="AC62" i="5" a="1"/>
  <c r="AC62" i="5" s="1"/>
  <c r="AC61" i="5" a="1"/>
  <c r="AC61" i="5" s="1"/>
  <c r="AC70" i="5" a="1"/>
  <c r="AC70" i="5" s="1"/>
  <c r="AC51" i="5" a="1"/>
  <c r="AC51" i="5" s="1"/>
  <c r="AC63" i="5" a="1"/>
  <c r="AC63" i="5" s="1"/>
  <c r="AC69" i="5" a="1"/>
  <c r="AC69" i="5" s="1"/>
  <c r="AC68" i="5" a="1"/>
  <c r="AC68" i="5" s="1"/>
  <c r="BA94" i="2"/>
  <c r="BA80" i="2"/>
  <c r="BA84" i="2" s="1"/>
  <c r="BA47" i="2"/>
  <c r="BA44" i="2"/>
  <c r="BA27" i="2"/>
  <c r="BA35" i="2"/>
  <c r="BA33" i="2"/>
  <c r="BA45" i="2"/>
  <c r="BA29" i="2"/>
  <c r="BA30" i="2"/>
  <c r="BA12" i="2"/>
  <c r="BA13" i="2" s="1"/>
  <c r="BA54" i="2" s="1"/>
  <c r="BA9" i="2"/>
  <c r="BA3" i="2"/>
  <c r="BA46" i="2"/>
  <c r="BA38" i="2"/>
  <c r="BA32" i="2"/>
  <c r="BA28" i="2"/>
  <c r="BB8" i="2"/>
  <c r="BA26" i="2"/>
  <c r="BA5" i="2"/>
  <c r="BA34" i="2"/>
  <c r="BA36" i="2"/>
  <c r="BA31" i="2"/>
  <c r="BA96" i="2"/>
  <c r="AZ95" i="2"/>
  <c r="AZ97" i="2"/>
  <c r="AZ108" i="2" s="1"/>
  <c r="AM52" i="2"/>
  <c r="AM57" i="2"/>
  <c r="AM58" i="2" s="1"/>
  <c r="AB65" i="5"/>
  <c r="AB43" i="5"/>
  <c r="AB45" i="5"/>
  <c r="AB44" i="5"/>
  <c r="H101" i="12"/>
  <c r="Q29" i="12" l="1"/>
  <c r="R92" i="12"/>
  <c r="P30" i="12"/>
  <c r="Q93" i="12"/>
  <c r="V89" i="12"/>
  <c r="U26" i="12"/>
  <c r="AB46" i="5"/>
  <c r="AB48" i="5" s="1"/>
  <c r="AB57" i="5" s="1"/>
  <c r="AO49" i="2"/>
  <c r="AO50" i="2" s="1"/>
  <c r="AO52" i="2" s="1"/>
  <c r="AC55" i="5"/>
  <c r="T90" i="12"/>
  <c r="S27" i="12"/>
  <c r="L34" i="12"/>
  <c r="M97" i="12"/>
  <c r="AB71" i="5" a="1"/>
  <c r="AB71" i="5" s="1"/>
  <c r="AB72" i="5" s="1"/>
  <c r="AB73" i="5" s="1"/>
  <c r="AB75" i="5" s="1"/>
  <c r="AB78" i="5" s="1"/>
  <c r="AR87" i="2" s="1" a="1"/>
  <c r="AR87" i="2" s="1"/>
  <c r="AQ91" i="2"/>
  <c r="AQ107" i="2" s="1"/>
  <c r="AQ109" i="2" s="1"/>
  <c r="AQ88" i="2"/>
  <c r="AQ37" i="2" s="1"/>
  <c r="AQ39" i="2" s="1"/>
  <c r="AC65" i="5"/>
  <c r="P31" i="12"/>
  <c r="Q94" i="12"/>
  <c r="BC74" i="2"/>
  <c r="BC75" i="2"/>
  <c r="BD7" i="2"/>
  <c r="BC6" i="2"/>
  <c r="U25" i="12"/>
  <c r="V88" i="12"/>
  <c r="M33" i="12"/>
  <c r="N96" i="12"/>
  <c r="J36" i="12"/>
  <c r="K99" i="12"/>
  <c r="H102" i="12"/>
  <c r="AD54" i="5" a="1"/>
  <c r="AD54" i="5" s="1"/>
  <c r="AD42" i="5"/>
  <c r="AD13" i="5"/>
  <c r="AD38" i="5" s="1"/>
  <c r="AD39" i="5" s="1"/>
  <c r="AD77" i="5" a="1"/>
  <c r="AD77" i="5" s="1"/>
  <c r="AD68" i="5" a="1"/>
  <c r="AD68" i="5" s="1"/>
  <c r="AD63" i="5" a="1"/>
  <c r="AD63" i="5" s="1"/>
  <c r="AD60" i="5" a="1"/>
  <c r="AD60" i="5" s="1"/>
  <c r="AD53" i="5" a="1"/>
  <c r="AD53" i="5" s="1"/>
  <c r="AD69" i="5" a="1"/>
  <c r="AD69" i="5" s="1"/>
  <c r="AD52" i="5" a="1"/>
  <c r="AD52" i="5" s="1"/>
  <c r="AD70" i="5" a="1"/>
  <c r="AD70" i="5" s="1"/>
  <c r="AD61" i="5" a="1"/>
  <c r="AD61" i="5" s="1"/>
  <c r="AD64" i="5" a="1"/>
  <c r="AD64" i="5" s="1"/>
  <c r="AD62" i="5" a="1"/>
  <c r="AD62" i="5" s="1"/>
  <c r="AD51" i="5" a="1"/>
  <c r="AD51" i="5" s="1"/>
  <c r="AM37" i="12"/>
  <c r="AM33" i="12"/>
  <c r="AM29" i="12"/>
  <c r="AM25" i="12"/>
  <c r="AM21" i="12"/>
  <c r="AM17" i="12"/>
  <c r="AM38" i="12"/>
  <c r="AM34" i="12"/>
  <c r="AM30" i="12"/>
  <c r="AM36" i="12"/>
  <c r="AM32" i="12"/>
  <c r="AM19" i="12"/>
  <c r="AM24" i="12"/>
  <c r="AM15" i="12"/>
  <c r="AM13" i="12"/>
  <c r="AM9" i="12"/>
  <c r="AN6" i="12"/>
  <c r="AM35" i="12"/>
  <c r="AM20" i="12"/>
  <c r="AM31" i="12"/>
  <c r="AM18" i="12"/>
  <c r="AM26" i="12"/>
  <c r="AM27" i="12"/>
  <c r="AM28" i="12"/>
  <c r="AM23" i="12"/>
  <c r="AM12" i="12"/>
  <c r="AM11" i="12"/>
  <c r="AM14" i="12"/>
  <c r="AM22" i="12"/>
  <c r="AM16" i="12"/>
  <c r="AM10" i="12"/>
  <c r="AM8" i="12"/>
  <c r="AM7" i="12"/>
  <c r="U28" i="12"/>
  <c r="V91" i="12"/>
  <c r="L35" i="12"/>
  <c r="M98" i="12"/>
  <c r="AL33" i="5" a="1"/>
  <c r="AL33" i="5" s="1"/>
  <c r="AL32" i="5" a="1"/>
  <c r="AL32" i="5" s="1"/>
  <c r="AL25" i="5" a="1"/>
  <c r="AL25" i="5" s="1"/>
  <c r="AL28" i="5" a="1"/>
  <c r="AL28" i="5" s="1"/>
  <c r="AL23" i="5" a="1"/>
  <c r="AL23" i="5" s="1"/>
  <c r="AL20" i="5" a="1"/>
  <c r="AL20" i="5" s="1"/>
  <c r="AL19" i="5" a="1"/>
  <c r="AL19" i="5" s="1"/>
  <c r="AL12" i="5" a="1"/>
  <c r="AL12" i="5" s="1"/>
  <c r="AL31" i="5" a="1"/>
  <c r="AL31" i="5" s="1"/>
  <c r="AL24" i="5" a="1"/>
  <c r="AL24" i="5" s="1"/>
  <c r="AP89" i="2"/>
  <c r="BB96" i="2"/>
  <c r="BB94" i="2"/>
  <c r="BB80" i="2"/>
  <c r="BB84" i="2" s="1"/>
  <c r="BB47" i="2"/>
  <c r="BB44" i="2"/>
  <c r="BB27" i="2"/>
  <c r="BB38" i="2"/>
  <c r="BB30" i="2"/>
  <c r="BB29" i="2"/>
  <c r="BB28" i="2"/>
  <c r="BB46" i="2"/>
  <c r="BB36" i="2"/>
  <c r="BB34" i="2"/>
  <c r="BB31" i="2"/>
  <c r="BB45" i="2"/>
  <c r="BB12" i="2"/>
  <c r="BB13" i="2" s="1"/>
  <c r="BB54" i="2" s="1"/>
  <c r="BB9" i="2"/>
  <c r="BB3" i="2"/>
  <c r="BB33" i="2"/>
  <c r="BB26" i="2"/>
  <c r="BB32" i="2"/>
  <c r="BC8" i="2"/>
  <c r="BB5" i="2"/>
  <c r="BB35" i="2"/>
  <c r="E42" i="12"/>
  <c r="AC45" i="5"/>
  <c r="AC44" i="5"/>
  <c r="AC43" i="5"/>
  <c r="AO57" i="2"/>
  <c r="AO58" i="2" s="1"/>
  <c r="N32" i="12"/>
  <c r="O95" i="12"/>
  <c r="AM5" i="5"/>
  <c r="AN6" i="5"/>
  <c r="AM7" i="5"/>
  <c r="AL4" i="5"/>
  <c r="I37" i="12"/>
  <c r="J100" i="12"/>
  <c r="H38" i="12"/>
  <c r="I101" i="12"/>
  <c r="E104" i="12"/>
  <c r="G103" i="12"/>
  <c r="G40" i="12" s="1"/>
  <c r="AP56" i="2"/>
  <c r="AP41" i="2"/>
  <c r="AF15" i="5"/>
  <c r="AF16" i="5" s="1"/>
  <c r="AE17" i="5"/>
  <c r="BA95" i="2"/>
  <c r="BA97" i="2"/>
  <c r="BA108" i="2" s="1"/>
  <c r="AM101" i="12"/>
  <c r="AM100" i="12"/>
  <c r="AM96" i="12"/>
  <c r="AM92" i="12"/>
  <c r="AM88" i="12"/>
  <c r="AM94" i="12"/>
  <c r="AM89" i="12"/>
  <c r="AM86" i="12"/>
  <c r="AM90" i="12"/>
  <c r="AM87" i="12"/>
  <c r="AM93" i="12"/>
  <c r="AM83" i="12"/>
  <c r="AM79" i="12"/>
  <c r="AM84" i="12"/>
  <c r="AM80" i="12"/>
  <c r="AM74" i="12"/>
  <c r="AM81" i="12"/>
  <c r="AM77" i="12"/>
  <c r="AM75" i="12"/>
  <c r="AM82" i="12"/>
  <c r="AM78" i="12"/>
  <c r="AM99" i="12"/>
  <c r="AM98" i="12"/>
  <c r="AN69" i="12"/>
  <c r="AM85" i="12"/>
  <c r="AM70" i="12"/>
  <c r="AM91" i="12"/>
  <c r="AM76" i="12"/>
  <c r="AM72" i="12"/>
  <c r="AM97" i="12"/>
  <c r="AM73" i="12"/>
  <c r="AM71" i="12"/>
  <c r="AM95" i="12"/>
  <c r="AN57" i="2"/>
  <c r="AN58" i="2" s="1"/>
  <c r="AN52" i="2"/>
  <c r="H103" i="12" l="1"/>
  <c r="V26" i="12"/>
  <c r="W89" i="12"/>
  <c r="Q30" i="12"/>
  <c r="R93" i="12"/>
  <c r="AD55" i="5"/>
  <c r="AD65" i="5"/>
  <c r="R29" i="12"/>
  <c r="S92" i="12"/>
  <c r="U90" i="12"/>
  <c r="T27" i="12"/>
  <c r="M34" i="12"/>
  <c r="N97" i="12"/>
  <c r="AQ89" i="2"/>
  <c r="AQ49" i="2" s="1"/>
  <c r="AQ50" i="2" s="1"/>
  <c r="AC46" i="5"/>
  <c r="AC48" i="5" s="1"/>
  <c r="AC57" i="5" s="1"/>
  <c r="AC71" i="5" s="1" a="1"/>
  <c r="AC71" i="5" s="1"/>
  <c r="AC72" i="5" s="1"/>
  <c r="AC73" i="5" s="1"/>
  <c r="AC75" i="5" s="1"/>
  <c r="AC78" i="5" s="1"/>
  <c r="AS87" i="2" s="1" a="1"/>
  <c r="AS87" i="2" s="1"/>
  <c r="AR91" i="2"/>
  <c r="AR107" i="2" s="1"/>
  <c r="AR109" i="2" s="1"/>
  <c r="AR88" i="2"/>
  <c r="AR37" i="2" s="1"/>
  <c r="AR39" i="2" s="1"/>
  <c r="AR89" i="2"/>
  <c r="BB95" i="2"/>
  <c r="BB97" i="2" s="1"/>
  <c r="BB108" i="2" s="1"/>
  <c r="M35" i="12"/>
  <c r="N98" i="12"/>
  <c r="V25" i="12"/>
  <c r="W88" i="12"/>
  <c r="AQ56" i="2"/>
  <c r="AQ41" i="2"/>
  <c r="H39" i="12"/>
  <c r="I102" i="12"/>
  <c r="J37" i="12"/>
  <c r="K100" i="12"/>
  <c r="AP49" i="2"/>
  <c r="AP50" i="2" s="1"/>
  <c r="AP90" i="2"/>
  <c r="V28" i="12"/>
  <c r="W91" i="12"/>
  <c r="AN102" i="12"/>
  <c r="AN100" i="12"/>
  <c r="AN96" i="12"/>
  <c r="AN101" i="12"/>
  <c r="AN97" i="12"/>
  <c r="AN93" i="12"/>
  <c r="AN99" i="12"/>
  <c r="AN95" i="12"/>
  <c r="AN90" i="12"/>
  <c r="AN91" i="12"/>
  <c r="AN92" i="12"/>
  <c r="AN83" i="12"/>
  <c r="AN79" i="12"/>
  <c r="AN75" i="12"/>
  <c r="AN84" i="12"/>
  <c r="AN80" i="12"/>
  <c r="AN85" i="12"/>
  <c r="AN81" i="12"/>
  <c r="AN77" i="12"/>
  <c r="AN82" i="12"/>
  <c r="AN78" i="12"/>
  <c r="AN86" i="12"/>
  <c r="AN76" i="12"/>
  <c r="AN70" i="12"/>
  <c r="AN87" i="12"/>
  <c r="AN73" i="12"/>
  <c r="AO69" i="12"/>
  <c r="AN88" i="12"/>
  <c r="AN71" i="12"/>
  <c r="AN89" i="12"/>
  <c r="AN72" i="12"/>
  <c r="AN94" i="12"/>
  <c r="AN98" i="12"/>
  <c r="AN74" i="12"/>
  <c r="AE54" i="5" a="1"/>
  <c r="AE54" i="5" s="1"/>
  <c r="AE42" i="5"/>
  <c r="AE13" i="5"/>
  <c r="AE38" i="5" s="1"/>
  <c r="AE39" i="5" s="1"/>
  <c r="AE77" i="5" a="1"/>
  <c r="AE77" i="5" s="1"/>
  <c r="AE60" i="5" a="1"/>
  <c r="AE60" i="5" s="1"/>
  <c r="AE70" i="5" a="1"/>
  <c r="AE70" i="5" s="1"/>
  <c r="AE52" i="5" a="1"/>
  <c r="AE52" i="5" s="1"/>
  <c r="AE69" i="5" a="1"/>
  <c r="AE69" i="5" s="1"/>
  <c r="AE68" i="5" a="1"/>
  <c r="AE68" i="5" s="1"/>
  <c r="AE51" i="5" a="1"/>
  <c r="AE51" i="5" s="1"/>
  <c r="AE61" i="5" a="1"/>
  <c r="AE61" i="5" s="1"/>
  <c r="AE63" i="5" a="1"/>
  <c r="AE63" i="5" s="1"/>
  <c r="AE53" i="5" a="1"/>
  <c r="AE53" i="5" s="1"/>
  <c r="AE62" i="5" a="1"/>
  <c r="AE62" i="5" s="1"/>
  <c r="AE64" i="5" a="1"/>
  <c r="AE64" i="5" s="1"/>
  <c r="E105" i="12"/>
  <c r="G104" i="12"/>
  <c r="G41" i="12" s="1"/>
  <c r="H104" i="12"/>
  <c r="H41" i="12" s="1"/>
  <c r="AO6" i="5"/>
  <c r="AN5" i="5"/>
  <c r="K36" i="12"/>
  <c r="L99" i="12"/>
  <c r="BD74" i="2"/>
  <c r="BD75" i="2"/>
  <c r="BE7" i="2"/>
  <c r="BD6" i="2"/>
  <c r="Q31" i="12"/>
  <c r="R94" i="12"/>
  <c r="AF17" i="5"/>
  <c r="AG15" i="5"/>
  <c r="AG16" i="5" s="1"/>
  <c r="AM32" i="5" a="1"/>
  <c r="AM32" i="5" s="1"/>
  <c r="AM31" i="5" a="1"/>
  <c r="AM31" i="5" s="1"/>
  <c r="AM33" i="5" a="1"/>
  <c r="AM33" i="5" s="1"/>
  <c r="AM20" i="5" a="1"/>
  <c r="AM20" i="5" s="1"/>
  <c r="AM19" i="5" a="1"/>
  <c r="AM19" i="5" s="1"/>
  <c r="AM23" i="5" a="1"/>
  <c r="AM23" i="5" s="1"/>
  <c r="AM24" i="5" a="1"/>
  <c r="AM24" i="5" s="1"/>
  <c r="AM25" i="5" a="1"/>
  <c r="AM25" i="5" s="1"/>
  <c r="AM28" i="5" a="1"/>
  <c r="AM28" i="5" s="1"/>
  <c r="AM12" i="5" a="1"/>
  <c r="AM12" i="5" s="1"/>
  <c r="AN38" i="12"/>
  <c r="AN34" i="12"/>
  <c r="AN30" i="12"/>
  <c r="AN33" i="12"/>
  <c r="AN29" i="12"/>
  <c r="AN24" i="12"/>
  <c r="AN15" i="12"/>
  <c r="AN13" i="12"/>
  <c r="AN9" i="12"/>
  <c r="AO6" i="12"/>
  <c r="AN35" i="12"/>
  <c r="AN20" i="12"/>
  <c r="AN25" i="12"/>
  <c r="AN16" i="12"/>
  <c r="AN14" i="12"/>
  <c r="AN10" i="12"/>
  <c r="AN39" i="12"/>
  <c r="AN28" i="12"/>
  <c r="AN23" i="12"/>
  <c r="AN12" i="12"/>
  <c r="AN8" i="12"/>
  <c r="AN27" i="12"/>
  <c r="AN31" i="12"/>
  <c r="AN18" i="12"/>
  <c r="AN32" i="12"/>
  <c r="AN7" i="12"/>
  <c r="AN19" i="12"/>
  <c r="AN21" i="12"/>
  <c r="AN36" i="12"/>
  <c r="AN37" i="12"/>
  <c r="AN22" i="12"/>
  <c r="AN26" i="12"/>
  <c r="AN11" i="12"/>
  <c r="AN17" i="12"/>
  <c r="AD45" i="5"/>
  <c r="AD43" i="5"/>
  <c r="AD44" i="5"/>
  <c r="BC96" i="2"/>
  <c r="BC80" i="2"/>
  <c r="BC84" i="2" s="1"/>
  <c r="BC47" i="2"/>
  <c r="BC44" i="2"/>
  <c r="BC38" i="2"/>
  <c r="BC30" i="2"/>
  <c r="BC29" i="2"/>
  <c r="BC28" i="2"/>
  <c r="BC45" i="2"/>
  <c r="BC33" i="2"/>
  <c r="BC32" i="2"/>
  <c r="BC31" i="2"/>
  <c r="BC94" i="2"/>
  <c r="BC46" i="2"/>
  <c r="BC12" i="2"/>
  <c r="BC13" i="2" s="1"/>
  <c r="BC54" i="2" s="1"/>
  <c r="BC9" i="2"/>
  <c r="BC3" i="2"/>
  <c r="BC35" i="2"/>
  <c r="BC27" i="2"/>
  <c r="BC26" i="2"/>
  <c r="BC5" i="2"/>
  <c r="BC34" i="2"/>
  <c r="BD8" i="2"/>
  <c r="BC36" i="2"/>
  <c r="AN7" i="5"/>
  <c r="AM4" i="5"/>
  <c r="I38" i="12"/>
  <c r="J101" i="12"/>
  <c r="O32" i="12"/>
  <c r="P95" i="12"/>
  <c r="E43" i="12"/>
  <c r="N33" i="12"/>
  <c r="O96" i="12"/>
  <c r="R30" i="12" l="1"/>
  <c r="S93" i="12"/>
  <c r="AQ90" i="2"/>
  <c r="X89" i="12"/>
  <c r="W26" i="12"/>
  <c r="T92" i="12"/>
  <c r="S29" i="12"/>
  <c r="H40" i="12"/>
  <c r="I103" i="12"/>
  <c r="I104" i="12"/>
  <c r="O97" i="12"/>
  <c r="N34" i="12"/>
  <c r="AD46" i="5"/>
  <c r="AD48" i="5" s="1"/>
  <c r="AD57" i="5" s="1"/>
  <c r="AD71" i="5" s="1" a="1"/>
  <c r="AD71" i="5" s="1"/>
  <c r="AD72" i="5" s="1"/>
  <c r="AD73" i="5" s="1"/>
  <c r="AD75" i="5" s="1"/>
  <c r="AD78" i="5" s="1"/>
  <c r="AT87" i="2" s="1" a="1"/>
  <c r="AT87" i="2" s="1"/>
  <c r="V90" i="12"/>
  <c r="U27" i="12"/>
  <c r="AS88" i="2"/>
  <c r="AS37" i="2" s="1"/>
  <c r="AS39" i="2" s="1"/>
  <c r="AS91" i="2"/>
  <c r="AS107" i="2" s="1"/>
  <c r="AS109" i="2" s="1"/>
  <c r="AS89" i="2"/>
  <c r="O33" i="12"/>
  <c r="P96" i="12"/>
  <c r="J38" i="12"/>
  <c r="K101" i="12"/>
  <c r="L36" i="12"/>
  <c r="M99" i="12"/>
  <c r="AP57" i="2"/>
  <c r="AP58" i="2" s="1"/>
  <c r="AP52" i="2"/>
  <c r="E44" i="12"/>
  <c r="AH15" i="5"/>
  <c r="AH16" i="5" s="1"/>
  <c r="AG17" i="5"/>
  <c r="AN12" i="5" a="1"/>
  <c r="AN12" i="5" s="1"/>
  <c r="AN28" i="5" a="1"/>
  <c r="AN28" i="5" s="1"/>
  <c r="AN31" i="5" a="1"/>
  <c r="AN31" i="5" s="1"/>
  <c r="AN24" i="5" a="1"/>
  <c r="AN24" i="5" s="1"/>
  <c r="AN23" i="5" a="1"/>
  <c r="AN23" i="5" s="1"/>
  <c r="AN33" i="5" a="1"/>
  <c r="AN33" i="5" s="1"/>
  <c r="AN32" i="5" a="1"/>
  <c r="AN32" i="5" s="1"/>
  <c r="AN19" i="5" a="1"/>
  <c r="AN19" i="5" s="1"/>
  <c r="AN25" i="5" a="1"/>
  <c r="AN25" i="5" s="1"/>
  <c r="AN20" i="5" a="1"/>
  <c r="AN20" i="5" s="1"/>
  <c r="AE44" i="5"/>
  <c r="AE45" i="5"/>
  <c r="AE43" i="5"/>
  <c r="AE46" i="5" s="1"/>
  <c r="AE48" i="5" s="1"/>
  <c r="AE57" i="5" s="1"/>
  <c r="K37" i="12"/>
  <c r="L100" i="12"/>
  <c r="W25" i="12"/>
  <c r="X88" i="12"/>
  <c r="AO38" i="12"/>
  <c r="AO34" i="12"/>
  <c r="AO30" i="12"/>
  <c r="AO26" i="12"/>
  <c r="AO22" i="12"/>
  <c r="AO18" i="12"/>
  <c r="AO39" i="12"/>
  <c r="AO35" i="12"/>
  <c r="AO31" i="12"/>
  <c r="AO37" i="12"/>
  <c r="AO33" i="12"/>
  <c r="AO20" i="12"/>
  <c r="AO25" i="12"/>
  <c r="AO16" i="12"/>
  <c r="AO14" i="12"/>
  <c r="AO10" i="12"/>
  <c r="AO36" i="12"/>
  <c r="AO21" i="12"/>
  <c r="AO40" i="12"/>
  <c r="AO32" i="12"/>
  <c r="AO19" i="12"/>
  <c r="AP6" i="12"/>
  <c r="AO28" i="12"/>
  <c r="AO23" i="12"/>
  <c r="AO7" i="12"/>
  <c r="AO29" i="12"/>
  <c r="AO15" i="12"/>
  <c r="AO9" i="12"/>
  <c r="AO8" i="12"/>
  <c r="AO24" i="12"/>
  <c r="AO13" i="12"/>
  <c r="AO12" i="12"/>
  <c r="AO27" i="12"/>
  <c r="AO17" i="12"/>
  <c r="AO11" i="12"/>
  <c r="AR49" i="2"/>
  <c r="AR50" i="2" s="1"/>
  <c r="AR90" i="2"/>
  <c r="BE75" i="2"/>
  <c r="BE74" i="2"/>
  <c r="BE6" i="2"/>
  <c r="BF7" i="2"/>
  <c r="AE65" i="5"/>
  <c r="AO7" i="5"/>
  <c r="AN4" i="5"/>
  <c r="AF54" i="5" a="1"/>
  <c r="AF54" i="5" s="1"/>
  <c r="AF42" i="5"/>
  <c r="AF13" i="5"/>
  <c r="AF38" i="5" s="1"/>
  <c r="AF39" i="5" s="1"/>
  <c r="AF77" i="5" a="1"/>
  <c r="AF77" i="5" s="1"/>
  <c r="AF51" i="5" a="1"/>
  <c r="AF51" i="5" s="1"/>
  <c r="AF69" i="5" a="1"/>
  <c r="AF69" i="5" s="1"/>
  <c r="AF52" i="5" a="1"/>
  <c r="AF52" i="5" s="1"/>
  <c r="AF62" i="5" a="1"/>
  <c r="AF62" i="5" s="1"/>
  <c r="AF70" i="5" a="1"/>
  <c r="AF70" i="5" s="1"/>
  <c r="AF61" i="5" a="1"/>
  <c r="AF61" i="5" s="1"/>
  <c r="AF68" i="5" a="1"/>
  <c r="AF68" i="5" s="1"/>
  <c r="AF53" i="5" a="1"/>
  <c r="AF53" i="5" s="1"/>
  <c r="AF60" i="5" a="1"/>
  <c r="AF60" i="5" s="1"/>
  <c r="AF63" i="5" a="1"/>
  <c r="AF63" i="5" s="1"/>
  <c r="AF64" i="5" a="1"/>
  <c r="AF64" i="5" s="1"/>
  <c r="AP6" i="5"/>
  <c r="AO5" i="5"/>
  <c r="AE55" i="5"/>
  <c r="P32" i="12"/>
  <c r="Q95" i="12"/>
  <c r="R31" i="12"/>
  <c r="S94" i="12"/>
  <c r="G105" i="12"/>
  <c r="G42" i="12" s="1"/>
  <c r="E106" i="12"/>
  <c r="H105" i="12"/>
  <c r="H42" i="12" s="1"/>
  <c r="W28" i="12"/>
  <c r="X91" i="12"/>
  <c r="I39" i="12"/>
  <c r="J102" i="12"/>
  <c r="N35" i="12"/>
  <c r="O98" i="12"/>
  <c r="BC95" i="2"/>
  <c r="BC97" i="2" s="1"/>
  <c r="BC108" i="2" s="1"/>
  <c r="AR41" i="2"/>
  <c r="AR56" i="2"/>
  <c r="AQ57" i="2"/>
  <c r="AQ58" i="2" s="1"/>
  <c r="AQ52" i="2"/>
  <c r="BD96" i="2"/>
  <c r="BD80" i="2"/>
  <c r="BD84" i="2" s="1"/>
  <c r="BD94" i="2"/>
  <c r="BD38" i="2"/>
  <c r="BD45" i="2"/>
  <c r="BD33" i="2"/>
  <c r="BD32" i="2"/>
  <c r="BD31" i="2"/>
  <c r="BD34" i="2"/>
  <c r="BD29" i="2"/>
  <c r="BD44" i="2"/>
  <c r="BD36" i="2"/>
  <c r="BD30" i="2"/>
  <c r="BD27" i="2"/>
  <c r="BD35" i="2"/>
  <c r="BD5" i="2"/>
  <c r="BD47" i="2"/>
  <c r="BD46" i="2"/>
  <c r="BD9" i="2"/>
  <c r="BE8" i="2"/>
  <c r="BD28" i="2"/>
  <c r="BD12" i="2"/>
  <c r="BD13" i="2" s="1"/>
  <c r="BD54" i="2" s="1"/>
  <c r="BD26" i="2"/>
  <c r="BD3" i="2"/>
  <c r="AO102" i="12"/>
  <c r="AO103" i="12"/>
  <c r="AO101" i="12"/>
  <c r="AO97" i="12"/>
  <c r="AO93" i="12"/>
  <c r="AO89" i="12"/>
  <c r="AO90" i="12"/>
  <c r="AO100" i="12"/>
  <c r="AO91" i="12"/>
  <c r="AO84" i="12"/>
  <c r="AO80" i="12"/>
  <c r="AO85" i="12"/>
  <c r="AO98" i="12"/>
  <c r="AO96" i="12"/>
  <c r="AO95" i="12"/>
  <c r="AO81" i="12"/>
  <c r="AO82" i="12"/>
  <c r="AO78" i="12"/>
  <c r="AO75" i="12"/>
  <c r="AO86" i="12"/>
  <c r="AO83" i="12"/>
  <c r="AO79" i="12"/>
  <c r="AO76" i="12"/>
  <c r="AO70" i="12"/>
  <c r="AO94" i="12"/>
  <c r="AO92" i="12"/>
  <c r="AO74" i="12"/>
  <c r="AP69" i="12"/>
  <c r="AO87" i="12"/>
  <c r="AO71" i="12"/>
  <c r="AO73" i="12"/>
  <c r="AO88" i="12"/>
  <c r="AO77" i="12"/>
  <c r="AO99" i="12"/>
  <c r="AO72" i="12"/>
  <c r="T29" i="12" l="1"/>
  <c r="U92" i="12"/>
  <c r="X26" i="12"/>
  <c r="Y89" i="12"/>
  <c r="S30" i="12"/>
  <c r="T93" i="12"/>
  <c r="I40" i="12"/>
  <c r="J103" i="12"/>
  <c r="W90" i="12"/>
  <c r="V27" i="12"/>
  <c r="I105" i="12"/>
  <c r="P97" i="12"/>
  <c r="O34" i="12"/>
  <c r="I41" i="12"/>
  <c r="J104" i="12"/>
  <c r="AE71" i="5" a="1"/>
  <c r="AE71" i="5" s="1"/>
  <c r="AE72" i="5" s="1"/>
  <c r="AE73" i="5" s="1"/>
  <c r="AE75" i="5"/>
  <c r="AE78" i="5" s="1"/>
  <c r="AU87" i="2" s="1" a="1"/>
  <c r="AU87" i="2" s="1"/>
  <c r="AT88" i="2"/>
  <c r="AT37" i="2" s="1"/>
  <c r="AT39" i="2" s="1"/>
  <c r="AT89" i="2"/>
  <c r="AT91" i="2"/>
  <c r="AT107" i="2" s="1"/>
  <c r="AT109" i="2" s="1"/>
  <c r="Q32" i="12"/>
  <c r="R95" i="12"/>
  <c r="AQ6" i="5"/>
  <c r="AP5" i="5"/>
  <c r="P33" i="12"/>
  <c r="Q96" i="12"/>
  <c r="BF75" i="2"/>
  <c r="BF74" i="2"/>
  <c r="BG7" i="2"/>
  <c r="BF6" i="2"/>
  <c r="E107" i="12"/>
  <c r="G106" i="12"/>
  <c r="G43" i="12" s="1"/>
  <c r="AP39" i="12"/>
  <c r="AP35" i="12"/>
  <c r="AP31" i="12"/>
  <c r="AP27" i="12"/>
  <c r="AP34" i="12"/>
  <c r="AP25" i="12"/>
  <c r="AP16" i="12"/>
  <c r="AP14" i="12"/>
  <c r="AP10" i="12"/>
  <c r="AP36" i="12"/>
  <c r="AP21" i="12"/>
  <c r="AP26" i="12"/>
  <c r="AP17" i="12"/>
  <c r="AP11" i="12"/>
  <c r="AP7" i="12"/>
  <c r="AP37" i="12"/>
  <c r="AP40" i="12"/>
  <c r="AP29" i="12"/>
  <c r="AP24" i="12"/>
  <c r="AP15" i="12"/>
  <c r="AP13" i="12"/>
  <c r="AP9" i="12"/>
  <c r="AQ6" i="12"/>
  <c r="AP30" i="12"/>
  <c r="AP28" i="12"/>
  <c r="AP23" i="12"/>
  <c r="AP18" i="12"/>
  <c r="AP32" i="12"/>
  <c r="AP8" i="12"/>
  <c r="AP41" i="12"/>
  <c r="AP33" i="12"/>
  <c r="AP20" i="12"/>
  <c r="AP22" i="12"/>
  <c r="AP19" i="12"/>
  <c r="AP38" i="12"/>
  <c r="AP12" i="12"/>
  <c r="AS41" i="2"/>
  <c r="AS56" i="2"/>
  <c r="AG42" i="5"/>
  <c r="AG54" i="5" a="1"/>
  <c r="AG54" i="5" s="1"/>
  <c r="AG13" i="5"/>
  <c r="AG38" i="5" s="1"/>
  <c r="AG39" i="5" s="1"/>
  <c r="AG77" i="5" a="1"/>
  <c r="AG77" i="5" s="1"/>
  <c r="AG68" i="5" a="1"/>
  <c r="AG68" i="5" s="1"/>
  <c r="AG53" i="5" a="1"/>
  <c r="AG53" i="5" s="1"/>
  <c r="AG62" i="5" a="1"/>
  <c r="AG62" i="5" s="1"/>
  <c r="AG60" i="5" a="1"/>
  <c r="AG60" i="5" s="1"/>
  <c r="AG51" i="5" a="1"/>
  <c r="AG51" i="5" s="1"/>
  <c r="AG64" i="5" a="1"/>
  <c r="AG64" i="5" s="1"/>
  <c r="AG61" i="5" a="1"/>
  <c r="AG61" i="5" s="1"/>
  <c r="AG70" i="5" a="1"/>
  <c r="AG70" i="5" s="1"/>
  <c r="AG52" i="5" a="1"/>
  <c r="AG52" i="5" s="1"/>
  <c r="AG69" i="5" a="1"/>
  <c r="AG69" i="5" s="1"/>
  <c r="AG63" i="5" a="1"/>
  <c r="AG63" i="5" s="1"/>
  <c r="M36" i="12"/>
  <c r="N99" i="12"/>
  <c r="AF55" i="5"/>
  <c r="BD97" i="2"/>
  <c r="BD108" i="2" s="1"/>
  <c r="BD95" i="2"/>
  <c r="O35" i="12"/>
  <c r="P98" i="12"/>
  <c r="AF44" i="5"/>
  <c r="AF45" i="5"/>
  <c r="AF43" i="5"/>
  <c r="AF46" i="5" s="1"/>
  <c r="AF48" i="5" s="1"/>
  <c r="AF57" i="5" s="1"/>
  <c r="AR57" i="2"/>
  <c r="AR58" i="2" s="1"/>
  <c r="AR52" i="2"/>
  <c r="L37" i="12"/>
  <c r="M100" i="12"/>
  <c r="E45" i="12"/>
  <c r="AP103" i="12"/>
  <c r="AP97" i="12"/>
  <c r="AP93" i="12"/>
  <c r="AP98" i="12"/>
  <c r="AP94" i="12"/>
  <c r="AP104" i="12"/>
  <c r="AP100" i="12"/>
  <c r="AP96" i="12"/>
  <c r="AP101" i="12"/>
  <c r="AP91" i="12"/>
  <c r="AP87" i="12"/>
  <c r="AP102" i="12"/>
  <c r="AP95" i="12"/>
  <c r="AP92" i="12"/>
  <c r="AP84" i="12"/>
  <c r="AP80" i="12"/>
  <c r="AP76" i="12"/>
  <c r="AP72" i="12"/>
  <c r="AP90" i="12"/>
  <c r="AP85" i="12"/>
  <c r="AP81" i="12"/>
  <c r="AP77" i="12"/>
  <c r="AP99" i="12"/>
  <c r="AP89" i="12"/>
  <c r="AP86" i="12"/>
  <c r="AP83" i="12"/>
  <c r="AP79" i="12"/>
  <c r="AP70" i="12"/>
  <c r="AP71" i="12"/>
  <c r="AP78" i="12"/>
  <c r="AP82" i="12"/>
  <c r="AP73" i="12"/>
  <c r="AP75" i="12"/>
  <c r="AP88" i="12"/>
  <c r="AP74" i="12"/>
  <c r="AQ69" i="12"/>
  <c r="AH17" i="5"/>
  <c r="AI15" i="5"/>
  <c r="AI16" i="5" s="1"/>
  <c r="S31" i="12"/>
  <c r="T94" i="12"/>
  <c r="K38" i="12"/>
  <c r="L101" i="12"/>
  <c r="X28" i="12"/>
  <c r="Y91" i="12"/>
  <c r="AP7" i="5"/>
  <c r="AO4" i="5"/>
  <c r="AS49" i="2"/>
  <c r="AS50" i="2" s="1"/>
  <c r="AS90" i="2"/>
  <c r="AF65" i="5"/>
  <c r="X25" i="12"/>
  <c r="Y88" i="12"/>
  <c r="Y25" i="12" s="1"/>
  <c r="BE80" i="2"/>
  <c r="BE84" i="2" s="1"/>
  <c r="BE96" i="2"/>
  <c r="BE94" i="2"/>
  <c r="BE45" i="2"/>
  <c r="BE33" i="2"/>
  <c r="BE34" i="2"/>
  <c r="BE35" i="2"/>
  <c r="BE47" i="2"/>
  <c r="BE44" i="2"/>
  <c r="BE30" i="2"/>
  <c r="BE29" i="2"/>
  <c r="BE27" i="2"/>
  <c r="BE26" i="2"/>
  <c r="BE5" i="2"/>
  <c r="BE31" i="2"/>
  <c r="BE36" i="2"/>
  <c r="BF8" i="2"/>
  <c r="BE12" i="2"/>
  <c r="BE13" i="2" s="1"/>
  <c r="BE54" i="2" s="1"/>
  <c r="BE9" i="2"/>
  <c r="BE3" i="2"/>
  <c r="BE32" i="2"/>
  <c r="BE38" i="2"/>
  <c r="BE28" i="2"/>
  <c r="BE46" i="2"/>
  <c r="J39" i="12"/>
  <c r="K102" i="12"/>
  <c r="AO25" i="5" a="1"/>
  <c r="AO25" i="5" s="1"/>
  <c r="AO28" i="5" a="1"/>
  <c r="AO28" i="5" s="1"/>
  <c r="AO31" i="5" a="1"/>
  <c r="AO31" i="5" s="1"/>
  <c r="AO12" i="5" a="1"/>
  <c r="AO12" i="5" s="1"/>
  <c r="AO24" i="5" a="1"/>
  <c r="AO24" i="5" s="1"/>
  <c r="AO23" i="5" a="1"/>
  <c r="AO23" i="5" s="1"/>
  <c r="AO20" i="5" a="1"/>
  <c r="AO20" i="5" s="1"/>
  <c r="AO19" i="5" a="1"/>
  <c r="AO19" i="5" s="1"/>
  <c r="AO32" i="5" a="1"/>
  <c r="AO32" i="5" s="1"/>
  <c r="AO33" i="5" a="1"/>
  <c r="AO33" i="5" s="1"/>
  <c r="Y26" i="12" l="1"/>
  <c r="Z89" i="12"/>
  <c r="Z26" i="12" s="1"/>
  <c r="T30" i="12"/>
  <c r="U93" i="12"/>
  <c r="U29" i="12"/>
  <c r="V92" i="12"/>
  <c r="J40" i="12"/>
  <c r="K103" i="12"/>
  <c r="P34" i="12"/>
  <c r="Q97" i="12"/>
  <c r="I42" i="12"/>
  <c r="J105" i="12"/>
  <c r="J41" i="12"/>
  <c r="K104" i="12"/>
  <c r="W27" i="12"/>
  <c r="X90" i="12"/>
  <c r="E46" i="12"/>
  <c r="BE95" i="2"/>
  <c r="BE97" i="2" s="1"/>
  <c r="BE108" i="2" s="1"/>
  <c r="Y28" i="12"/>
  <c r="Z91" i="12"/>
  <c r="AG55" i="5"/>
  <c r="BF80" i="2"/>
  <c r="BF84" i="2" s="1"/>
  <c r="BF94" i="2"/>
  <c r="BF96" i="2"/>
  <c r="BF34" i="2"/>
  <c r="BF35" i="2"/>
  <c r="BF46" i="2"/>
  <c r="BF36" i="2"/>
  <c r="BF38" i="2"/>
  <c r="BF5" i="2"/>
  <c r="BF32" i="2"/>
  <c r="BG8" i="2"/>
  <c r="BF28" i="2"/>
  <c r="BF33" i="2"/>
  <c r="BF31" i="2"/>
  <c r="BF26" i="2"/>
  <c r="BF47" i="2"/>
  <c r="BF45" i="2"/>
  <c r="BF44" i="2"/>
  <c r="BF29" i="2"/>
  <c r="BF9" i="2"/>
  <c r="BF3" i="2"/>
  <c r="BF30" i="2"/>
  <c r="BF27" i="2"/>
  <c r="BF12" i="2"/>
  <c r="BF13" i="2" s="1"/>
  <c r="BF54" i="2" s="1"/>
  <c r="AQ39" i="12"/>
  <c r="AQ35" i="12"/>
  <c r="AQ31" i="12"/>
  <c r="AQ27" i="12"/>
  <c r="AQ23" i="12"/>
  <c r="AQ19" i="12"/>
  <c r="AQ15" i="12"/>
  <c r="AQ40" i="12"/>
  <c r="AQ36" i="12"/>
  <c r="AQ32" i="12"/>
  <c r="AQ42" i="12"/>
  <c r="AQ38" i="12"/>
  <c r="AQ34" i="12"/>
  <c r="AQ30" i="12"/>
  <c r="AQ21" i="12"/>
  <c r="AQ26" i="12"/>
  <c r="AQ17" i="12"/>
  <c r="AQ11" i="12"/>
  <c r="AQ7" i="12"/>
  <c r="AQ37" i="12"/>
  <c r="AQ22" i="12"/>
  <c r="AQ41" i="12"/>
  <c r="AQ33" i="12"/>
  <c r="AQ20" i="12"/>
  <c r="AQ8" i="12"/>
  <c r="AQ29" i="12"/>
  <c r="AQ9" i="12"/>
  <c r="AQ25" i="12"/>
  <c r="AQ10" i="12"/>
  <c r="AQ16" i="12"/>
  <c r="AQ14" i="12"/>
  <c r="AQ24" i="12"/>
  <c r="AQ13" i="12"/>
  <c r="AQ18" i="12"/>
  <c r="AQ28" i="12"/>
  <c r="AQ12" i="12"/>
  <c r="AR6" i="12"/>
  <c r="H106" i="12"/>
  <c r="R32" i="12"/>
  <c r="S95" i="12"/>
  <c r="AS52" i="2"/>
  <c r="AS57" i="2"/>
  <c r="AS58" i="2" s="1"/>
  <c r="L38" i="12"/>
  <c r="M101" i="12"/>
  <c r="AF71" i="5" a="1"/>
  <c r="AF71" i="5" s="1"/>
  <c r="AF72" i="5" s="1"/>
  <c r="AF73" i="5" s="1"/>
  <c r="AF75" i="5"/>
  <c r="AF78" i="5" s="1"/>
  <c r="AV87" i="2" s="1" a="1"/>
  <c r="AV87" i="2" s="1"/>
  <c r="E108" i="12"/>
  <c r="G107" i="12"/>
  <c r="G44" i="12" s="1"/>
  <c r="M37" i="12"/>
  <c r="N100" i="12"/>
  <c r="T31" i="12"/>
  <c r="U94" i="12"/>
  <c r="AG44" i="5"/>
  <c r="AG43" i="5"/>
  <c r="AG45" i="5"/>
  <c r="Q33" i="12"/>
  <c r="R96" i="12"/>
  <c r="AT49" i="2"/>
  <c r="AT50" i="2" s="1"/>
  <c r="AT90" i="2"/>
  <c r="K39" i="12"/>
  <c r="L102" i="12"/>
  <c r="AQ7" i="5"/>
  <c r="AP4" i="5"/>
  <c r="P35" i="12"/>
  <c r="Q98" i="12"/>
  <c r="BG75" i="2"/>
  <c r="BG74" i="2"/>
  <c r="BG6" i="2"/>
  <c r="BH7" i="2"/>
  <c r="AT56" i="2"/>
  <c r="AT41" i="2"/>
  <c r="AQ103" i="12"/>
  <c r="AQ99" i="12"/>
  <c r="AQ104" i="12"/>
  <c r="AQ98" i="12"/>
  <c r="AQ94" i="12"/>
  <c r="AQ90" i="12"/>
  <c r="AQ101" i="12"/>
  <c r="AQ105" i="12"/>
  <c r="AQ100" i="12"/>
  <c r="AQ91" i="12"/>
  <c r="AQ87" i="12"/>
  <c r="AQ102" i="12"/>
  <c r="AQ95" i="12"/>
  <c r="AQ92" i="12"/>
  <c r="AQ96" i="12"/>
  <c r="AQ93" i="12"/>
  <c r="AQ85" i="12"/>
  <c r="AQ81" i="12"/>
  <c r="AQ77" i="12"/>
  <c r="AQ89" i="12"/>
  <c r="AQ97" i="12"/>
  <c r="AQ88" i="12"/>
  <c r="AQ86" i="12"/>
  <c r="AQ82" i="12"/>
  <c r="AQ76" i="12"/>
  <c r="AQ84" i="12"/>
  <c r="AQ71" i="12"/>
  <c r="AQ72" i="12"/>
  <c r="AQ78" i="12"/>
  <c r="AQ75" i="12"/>
  <c r="AQ83" i="12"/>
  <c r="AQ73" i="12"/>
  <c r="AQ70" i="12"/>
  <c r="AQ80" i="12"/>
  <c r="AR69" i="12"/>
  <c r="AQ79" i="12"/>
  <c r="AQ74" i="12"/>
  <c r="AP33" i="5" a="1"/>
  <c r="AP33" i="5" s="1"/>
  <c r="AP32" i="5" a="1"/>
  <c r="AP32" i="5" s="1"/>
  <c r="AP25" i="5" a="1"/>
  <c r="AP25" i="5" s="1"/>
  <c r="AP31" i="5" a="1"/>
  <c r="AP31" i="5" s="1"/>
  <c r="AP20" i="5" a="1"/>
  <c r="AP20" i="5" s="1"/>
  <c r="AP28" i="5" a="1"/>
  <c r="AP28" i="5" s="1"/>
  <c r="AP23" i="5" a="1"/>
  <c r="AP23" i="5" s="1"/>
  <c r="AP12" i="5" a="1"/>
  <c r="AP12" i="5" s="1"/>
  <c r="AP19" i="5" a="1"/>
  <c r="AP19" i="5" s="1"/>
  <c r="AP24" i="5" a="1"/>
  <c r="AP24" i="5" s="1"/>
  <c r="AU88" i="2"/>
  <c r="AU37" i="2" s="1"/>
  <c r="AU39" i="2" s="1"/>
  <c r="AU91" i="2"/>
  <c r="AU107" i="2" s="1"/>
  <c r="AU109" i="2" s="1"/>
  <c r="AJ15" i="5"/>
  <c r="AJ16" i="5" s="1"/>
  <c r="AI17" i="5"/>
  <c r="N36" i="12"/>
  <c r="O99" i="12"/>
  <c r="AH54" i="5" a="1"/>
  <c r="AH54" i="5" s="1"/>
  <c r="AH42" i="5"/>
  <c r="AH13" i="5"/>
  <c r="AH38" i="5" s="1"/>
  <c r="AH39" i="5" s="1"/>
  <c r="AH77" i="5" a="1"/>
  <c r="AH77" i="5" s="1"/>
  <c r="AH61" i="5" a="1"/>
  <c r="AH61" i="5" s="1"/>
  <c r="AH63" i="5" a="1"/>
  <c r="AH63" i="5" s="1"/>
  <c r="AH70" i="5" a="1"/>
  <c r="AH70" i="5" s="1"/>
  <c r="AH69" i="5" a="1"/>
  <c r="AH69" i="5" s="1"/>
  <c r="AH64" i="5" a="1"/>
  <c r="AH64" i="5" s="1"/>
  <c r="AH68" i="5" a="1"/>
  <c r="AH68" i="5" s="1"/>
  <c r="AH52" i="5" a="1"/>
  <c r="AH52" i="5" s="1"/>
  <c r="AH51" i="5" a="1"/>
  <c r="AH51" i="5" s="1"/>
  <c r="AH62" i="5" a="1"/>
  <c r="AH62" i="5" s="1"/>
  <c r="AH60" i="5" a="1"/>
  <c r="AH60" i="5" s="1"/>
  <c r="AH53" i="5" a="1"/>
  <c r="AH53" i="5" s="1"/>
  <c r="AG65" i="5"/>
  <c r="AR6" i="5"/>
  <c r="AQ5" i="5"/>
  <c r="K40" i="12" l="1"/>
  <c r="L103" i="12"/>
  <c r="AG46" i="5"/>
  <c r="AG48" i="5" s="1"/>
  <c r="W92" i="12"/>
  <c r="V29" i="12"/>
  <c r="U30" i="12"/>
  <c r="V93" i="12"/>
  <c r="K41" i="12"/>
  <c r="L104" i="12"/>
  <c r="J42" i="12"/>
  <c r="K105" i="12"/>
  <c r="AU89" i="2"/>
  <c r="Y90" i="12"/>
  <c r="X27" i="12"/>
  <c r="Q34" i="12"/>
  <c r="R97" i="12"/>
  <c r="AR104" i="12"/>
  <c r="AR100" i="12"/>
  <c r="AR105" i="12"/>
  <c r="AR98" i="12"/>
  <c r="AR94" i="12"/>
  <c r="AR106" i="12"/>
  <c r="AR95" i="12"/>
  <c r="AR97" i="12"/>
  <c r="AR87" i="12"/>
  <c r="AR102" i="12"/>
  <c r="AR92" i="12"/>
  <c r="AR96" i="12"/>
  <c r="AR88" i="12"/>
  <c r="AR85" i="12"/>
  <c r="AR99" i="12"/>
  <c r="AR90" i="12"/>
  <c r="AR81" i="12"/>
  <c r="AR77" i="12"/>
  <c r="AR73" i="12"/>
  <c r="AR101" i="12"/>
  <c r="AR89" i="12"/>
  <c r="AR86" i="12"/>
  <c r="AR82" i="12"/>
  <c r="AR78" i="12"/>
  <c r="AR91" i="12"/>
  <c r="AR84" i="12"/>
  <c r="AR71" i="12"/>
  <c r="AR93" i="12"/>
  <c r="AR72" i="12"/>
  <c r="AS69" i="12"/>
  <c r="AR83" i="12"/>
  <c r="AR80" i="12"/>
  <c r="AR79" i="12"/>
  <c r="AR70" i="12"/>
  <c r="AR75" i="12"/>
  <c r="AR103" i="12"/>
  <c r="AR74" i="12"/>
  <c r="AR76" i="12"/>
  <c r="Q35" i="12"/>
  <c r="R98" i="12"/>
  <c r="BH74" i="2"/>
  <c r="BH6" i="2"/>
  <c r="BH75" i="2"/>
  <c r="BI7" i="2"/>
  <c r="AQ33" i="5" a="1"/>
  <c r="AQ33" i="5" s="1"/>
  <c r="AQ32" i="5" a="1"/>
  <c r="AQ32" i="5" s="1"/>
  <c r="AQ31" i="5" a="1"/>
  <c r="AQ31" i="5" s="1"/>
  <c r="AQ25" i="5" a="1"/>
  <c r="AQ25" i="5" s="1"/>
  <c r="AQ20" i="5" a="1"/>
  <c r="AQ20" i="5" s="1"/>
  <c r="AQ19" i="5" a="1"/>
  <c r="AQ19" i="5" s="1"/>
  <c r="AQ28" i="5" a="1"/>
  <c r="AQ28" i="5" s="1"/>
  <c r="AQ24" i="5" a="1"/>
  <c r="AQ24" i="5" s="1"/>
  <c r="AQ23" i="5" a="1"/>
  <c r="AQ23" i="5" s="1"/>
  <c r="AQ12" i="5" a="1"/>
  <c r="AQ12" i="5" s="1"/>
  <c r="AH55" i="5"/>
  <c r="AI54" i="5" a="1"/>
  <c r="AI54" i="5" s="1"/>
  <c r="AI42" i="5"/>
  <c r="AI13" i="5"/>
  <c r="AI38" i="5" s="1"/>
  <c r="AI39" i="5" s="1"/>
  <c r="AI77" i="5" a="1"/>
  <c r="AI77" i="5" s="1"/>
  <c r="AI61" i="5" a="1"/>
  <c r="AI61" i="5" s="1"/>
  <c r="AI53" i="5" a="1"/>
  <c r="AI53" i="5" s="1"/>
  <c r="AI64" i="5" a="1"/>
  <c r="AI64" i="5" s="1"/>
  <c r="AI62" i="5" a="1"/>
  <c r="AI62" i="5" s="1"/>
  <c r="AI70" i="5" a="1"/>
  <c r="AI70" i="5" s="1"/>
  <c r="AI60" i="5" a="1"/>
  <c r="AI60" i="5" s="1"/>
  <c r="AI63" i="5" a="1"/>
  <c r="AI63" i="5" s="1"/>
  <c r="AI68" i="5" a="1"/>
  <c r="AI68" i="5" s="1"/>
  <c r="AI52" i="5" a="1"/>
  <c r="AI52" i="5" s="1"/>
  <c r="AI51" i="5" a="1"/>
  <c r="AI51" i="5" s="1"/>
  <c r="AI69" i="5" a="1"/>
  <c r="AI69" i="5" s="1"/>
  <c r="AT57" i="2"/>
  <c r="AT58" i="2" s="1"/>
  <c r="AT52" i="2"/>
  <c r="G108" i="12"/>
  <c r="G45" i="12" s="1"/>
  <c r="E109" i="12"/>
  <c r="AU49" i="2"/>
  <c r="AU90" i="2"/>
  <c r="AK15" i="5"/>
  <c r="AK16" i="5" s="1"/>
  <c r="AJ17" i="5"/>
  <c r="R33" i="12"/>
  <c r="S96" i="12"/>
  <c r="U31" i="12"/>
  <c r="V94" i="12"/>
  <c r="AG57" i="5"/>
  <c r="AR7" i="5"/>
  <c r="AQ4" i="5"/>
  <c r="H43" i="12"/>
  <c r="I106" i="12"/>
  <c r="BF95" i="2"/>
  <c r="BF97" i="2" s="1"/>
  <c r="BF108" i="2" s="1"/>
  <c r="AH45" i="5"/>
  <c r="AH43" i="5"/>
  <c r="AH44" i="5"/>
  <c r="S32" i="12"/>
  <c r="T95" i="12"/>
  <c r="Z28" i="12"/>
  <c r="AA91" i="12"/>
  <c r="N37" i="12"/>
  <c r="O100" i="12"/>
  <c r="BG94" i="2"/>
  <c r="BG96" i="2"/>
  <c r="BG80" i="2"/>
  <c r="BG84" i="2" s="1"/>
  <c r="BG35" i="2"/>
  <c r="BG46" i="2"/>
  <c r="BG36" i="2"/>
  <c r="BG45" i="2"/>
  <c r="BG33" i="2"/>
  <c r="BG30" i="2"/>
  <c r="BG47" i="2"/>
  <c r="BH8" i="2"/>
  <c r="BG31" i="2"/>
  <c r="BG26" i="2"/>
  <c r="BG34" i="2"/>
  <c r="BG32" i="2"/>
  <c r="BG28" i="2"/>
  <c r="BG44" i="2"/>
  <c r="BG29" i="2"/>
  <c r="BG27" i="2"/>
  <c r="BG38" i="2"/>
  <c r="BG5" i="2"/>
  <c r="BG12" i="2"/>
  <c r="BG13" i="2" s="1"/>
  <c r="BG54" i="2" s="1"/>
  <c r="BG3" i="2"/>
  <c r="BG9" i="2"/>
  <c r="L39" i="12"/>
  <c r="M102" i="12"/>
  <c r="AR40" i="12"/>
  <c r="AR36" i="12"/>
  <c r="AR32" i="12"/>
  <c r="AR28" i="12"/>
  <c r="AR35" i="12"/>
  <c r="AR26" i="12"/>
  <c r="AR17" i="12"/>
  <c r="AR11" i="12"/>
  <c r="AR7" i="12"/>
  <c r="AR37" i="12"/>
  <c r="AR22" i="12"/>
  <c r="AR27" i="12"/>
  <c r="AR18" i="12"/>
  <c r="AR12" i="12"/>
  <c r="AR8" i="12"/>
  <c r="AR43" i="12"/>
  <c r="AR38" i="12"/>
  <c r="AR41" i="12"/>
  <c r="AR25" i="12"/>
  <c r="AR16" i="12"/>
  <c r="AR14" i="12"/>
  <c r="AR10" i="12"/>
  <c r="AR31" i="12"/>
  <c r="AR29" i="12"/>
  <c r="AR9" i="12"/>
  <c r="AR33" i="12"/>
  <c r="AR20" i="12"/>
  <c r="AR15" i="12"/>
  <c r="AR34" i="12"/>
  <c r="AR42" i="12"/>
  <c r="AR21" i="12"/>
  <c r="AS6" i="12"/>
  <c r="AR30" i="12"/>
  <c r="AR39" i="12"/>
  <c r="AR19" i="12"/>
  <c r="AR23" i="12"/>
  <c r="AR24" i="12"/>
  <c r="AR13" i="12"/>
  <c r="E47" i="12"/>
  <c r="AR5" i="5"/>
  <c r="AS6" i="5"/>
  <c r="AV88" i="2"/>
  <c r="AV37" i="2" s="1"/>
  <c r="AV39" i="2" s="1"/>
  <c r="AH65" i="5"/>
  <c r="O36" i="12"/>
  <c r="P99" i="12"/>
  <c r="AU56" i="2"/>
  <c r="AU41" i="2"/>
  <c r="H107" i="12"/>
  <c r="M38" i="12"/>
  <c r="N101" i="12"/>
  <c r="W29" i="12" l="1"/>
  <c r="X92" i="12"/>
  <c r="AH46" i="5"/>
  <c r="AH48" i="5" s="1"/>
  <c r="AH57" i="5" s="1"/>
  <c r="AH71" i="5" s="1" a="1"/>
  <c r="AH71" i="5" s="1"/>
  <c r="AH72" i="5" s="1"/>
  <c r="AH73" i="5" s="1"/>
  <c r="AH75" i="5" s="1"/>
  <c r="AH78" i="5" s="1"/>
  <c r="AX87" i="2" s="1" a="1"/>
  <c r="AX87" i="2" s="1"/>
  <c r="M103" i="12"/>
  <c r="L40" i="12"/>
  <c r="V30" i="12"/>
  <c r="W93" i="12"/>
  <c r="Y27" i="12"/>
  <c r="Z90" i="12"/>
  <c r="K42" i="12"/>
  <c r="L105" i="12"/>
  <c r="L41" i="12"/>
  <c r="M104" i="12"/>
  <c r="R34" i="12"/>
  <c r="S97" i="12"/>
  <c r="H44" i="12"/>
  <c r="I107" i="12"/>
  <c r="N38" i="12"/>
  <c r="O101" i="12"/>
  <c r="O37" i="12"/>
  <c r="P100" i="12"/>
  <c r="S33" i="12"/>
  <c r="T96" i="12"/>
  <c r="AR31" i="5" a="1"/>
  <c r="AR31" i="5" s="1"/>
  <c r="AR12" i="5" a="1"/>
  <c r="AR12" i="5" s="1"/>
  <c r="AR28" i="5" a="1"/>
  <c r="AR28" i="5" s="1"/>
  <c r="AR32" i="5" a="1"/>
  <c r="AR32" i="5" s="1"/>
  <c r="AR19" i="5" a="1"/>
  <c r="AR19" i="5" s="1"/>
  <c r="AR20" i="5" a="1"/>
  <c r="AR20" i="5" s="1"/>
  <c r="AR24" i="5" a="1"/>
  <c r="AR24" i="5" s="1"/>
  <c r="AR23" i="5" a="1"/>
  <c r="AR23" i="5" s="1"/>
  <c r="AR33" i="5" a="1"/>
  <c r="AR33" i="5" s="1"/>
  <c r="AR25" i="5" a="1"/>
  <c r="AR25" i="5" s="1"/>
  <c r="V31" i="12"/>
  <c r="W94" i="12"/>
  <c r="AI43" i="5"/>
  <c r="AI46" i="5" s="1"/>
  <c r="AI48" i="5" s="1"/>
  <c r="AI45" i="5"/>
  <c r="AI44" i="5"/>
  <c r="BI74" i="2"/>
  <c r="BI75" i="2"/>
  <c r="BI6" i="2"/>
  <c r="BJ7" i="2"/>
  <c r="AI65" i="5"/>
  <c r="R35" i="12"/>
  <c r="S98" i="12"/>
  <c r="M39" i="12"/>
  <c r="N102" i="12"/>
  <c r="E48" i="12"/>
  <c r="AS40" i="12"/>
  <c r="AS36" i="12"/>
  <c r="AS32" i="12"/>
  <c r="AS28" i="12"/>
  <c r="AS24" i="12"/>
  <c r="AS20" i="12"/>
  <c r="AS16" i="12"/>
  <c r="AS41" i="12"/>
  <c r="AS37" i="12"/>
  <c r="AS33" i="12"/>
  <c r="AS44" i="12"/>
  <c r="AS39" i="12"/>
  <c r="AS35" i="12"/>
  <c r="AS31" i="12"/>
  <c r="AS22" i="12"/>
  <c r="AS27" i="12"/>
  <c r="AS18" i="12"/>
  <c r="AS12" i="12"/>
  <c r="AS8" i="12"/>
  <c r="AS43" i="12"/>
  <c r="AS38" i="12"/>
  <c r="AS30" i="12"/>
  <c r="AS23" i="12"/>
  <c r="AS42" i="12"/>
  <c r="AS34" i="12"/>
  <c r="AS21" i="12"/>
  <c r="AS15" i="12"/>
  <c r="AS7" i="12"/>
  <c r="AS25" i="12"/>
  <c r="AS10" i="12"/>
  <c r="AS17" i="12"/>
  <c r="AS11" i="12"/>
  <c r="AS26" i="12"/>
  <c r="AS14" i="12"/>
  <c r="AS29" i="12"/>
  <c r="AS19" i="12"/>
  <c r="AS9" i="12"/>
  <c r="AT6" i="12"/>
  <c r="AS13" i="12"/>
  <c r="AG71" i="5" a="1"/>
  <c r="AG71" i="5" s="1"/>
  <c r="AG72" i="5" s="1"/>
  <c r="AG73" i="5" s="1"/>
  <c r="AG75" i="5" s="1"/>
  <c r="AG78" i="5" s="1"/>
  <c r="AW87" i="2" s="1" a="1"/>
  <c r="AW87" i="2" s="1"/>
  <c r="AK17" i="5"/>
  <c r="AL15" i="5"/>
  <c r="AL16" i="5" s="1"/>
  <c r="AI55" i="5"/>
  <c r="AR4" i="5"/>
  <c r="AS7" i="5"/>
  <c r="P36" i="12"/>
  <c r="Q99" i="12"/>
  <c r="BG95" i="2"/>
  <c r="BG97" i="2" s="1"/>
  <c r="BG108" i="2" s="1"/>
  <c r="T32" i="12"/>
  <c r="U95" i="12"/>
  <c r="I43" i="12"/>
  <c r="J106" i="12"/>
  <c r="H108" i="12"/>
  <c r="BH94" i="2"/>
  <c r="BH96" i="2"/>
  <c r="BH80" i="2"/>
  <c r="BH84" i="2" s="1"/>
  <c r="BH46" i="2"/>
  <c r="BH36" i="2"/>
  <c r="BH26" i="2"/>
  <c r="BH34" i="2"/>
  <c r="BH32" i="2"/>
  <c r="BH47" i="2"/>
  <c r="BH31" i="2"/>
  <c r="BH38" i="2"/>
  <c r="BH35" i="2"/>
  <c r="BH33" i="2"/>
  <c r="BH28" i="2"/>
  <c r="BH45" i="2"/>
  <c r="BH30" i="2"/>
  <c r="BH5" i="2"/>
  <c r="BH3" i="2"/>
  <c r="BI8" i="2"/>
  <c r="BH12" i="2"/>
  <c r="BH13" i="2" s="1"/>
  <c r="BH54" i="2" s="1"/>
  <c r="BH29" i="2"/>
  <c r="BH44" i="2"/>
  <c r="BH27" i="2"/>
  <c r="BH9" i="2"/>
  <c r="AS104" i="12"/>
  <c r="AS100" i="12"/>
  <c r="AS105" i="12"/>
  <c r="AS106" i="12"/>
  <c r="AS95" i="12"/>
  <c r="AS91" i="12"/>
  <c r="AS87" i="12"/>
  <c r="AS102" i="12"/>
  <c r="AS99" i="12"/>
  <c r="AS107" i="12"/>
  <c r="AS92" i="12"/>
  <c r="AS96" i="12"/>
  <c r="AS88" i="12"/>
  <c r="AS98" i="12"/>
  <c r="AS97" i="12"/>
  <c r="AS93" i="12"/>
  <c r="AS101" i="12"/>
  <c r="AS89" i="12"/>
  <c r="AS86" i="12"/>
  <c r="AS82" i="12"/>
  <c r="AS78" i="12"/>
  <c r="AS103" i="12"/>
  <c r="AS83" i="12"/>
  <c r="AS72" i="12"/>
  <c r="AT69" i="12"/>
  <c r="AS90" i="12"/>
  <c r="AS74" i="12"/>
  <c r="AS73" i="12"/>
  <c r="AS77" i="12"/>
  <c r="AS76" i="12"/>
  <c r="AS75" i="12"/>
  <c r="AS71" i="12"/>
  <c r="AS70" i="12"/>
  <c r="AS85" i="12"/>
  <c r="AS81" i="12"/>
  <c r="AS80" i="12"/>
  <c r="AS94" i="12"/>
  <c r="AS79" i="12"/>
  <c r="AS84" i="12"/>
  <c r="AV56" i="2"/>
  <c r="AA28" i="12"/>
  <c r="AB91" i="12"/>
  <c r="AB28" i="12" s="1"/>
  <c r="AJ54" i="5" a="1"/>
  <c r="AJ54" i="5" s="1"/>
  <c r="AJ42" i="5"/>
  <c r="AJ13" i="5"/>
  <c r="AJ38" i="5" s="1"/>
  <c r="AJ39" i="5" s="1"/>
  <c r="AJ77" i="5" a="1"/>
  <c r="AJ77" i="5" s="1"/>
  <c r="AJ64" i="5" a="1"/>
  <c r="AJ64" i="5" s="1"/>
  <c r="AJ51" i="5" a="1"/>
  <c r="AJ51" i="5" s="1"/>
  <c r="AJ62" i="5" a="1"/>
  <c r="AJ62" i="5" s="1"/>
  <c r="AJ53" i="5" a="1"/>
  <c r="AJ53" i="5" s="1"/>
  <c r="AJ60" i="5" a="1"/>
  <c r="AJ60" i="5" s="1"/>
  <c r="AJ70" i="5" a="1"/>
  <c r="AJ70" i="5" s="1"/>
  <c r="AJ68" i="5" a="1"/>
  <c r="AJ68" i="5" s="1"/>
  <c r="AJ52" i="5" a="1"/>
  <c r="AJ52" i="5" s="1"/>
  <c r="AJ63" i="5" a="1"/>
  <c r="AJ63" i="5" s="1"/>
  <c r="AJ61" i="5" a="1"/>
  <c r="AJ61" i="5" s="1"/>
  <c r="AJ69" i="5" a="1"/>
  <c r="AJ69" i="5" s="1"/>
  <c r="AS5" i="5"/>
  <c r="AT6" i="5"/>
  <c r="G109" i="12"/>
  <c r="G46" i="12" s="1"/>
  <c r="E110" i="12"/>
  <c r="AI57" i="5" l="1"/>
  <c r="M40" i="12"/>
  <c r="N103" i="12"/>
  <c r="X29" i="12"/>
  <c r="Y92" i="12"/>
  <c r="W30" i="12"/>
  <c r="X93" i="12"/>
  <c r="S34" i="12"/>
  <c r="T97" i="12"/>
  <c r="L42" i="12"/>
  <c r="M105" i="12"/>
  <c r="M41" i="12"/>
  <c r="N104" i="12"/>
  <c r="Z27" i="12"/>
  <c r="AA90" i="12"/>
  <c r="AA27" i="12" s="1"/>
  <c r="H109" i="12"/>
  <c r="AI71" i="5" a="1"/>
  <c r="AI71" i="5" s="1"/>
  <c r="AI72" i="5" s="1"/>
  <c r="AI73" i="5" s="1"/>
  <c r="AI75" i="5"/>
  <c r="AI78" i="5" s="1"/>
  <c r="AY87" i="2" s="1" a="1"/>
  <c r="AY87" i="2" s="1"/>
  <c r="AX88" i="2"/>
  <c r="AX37" i="2" s="1"/>
  <c r="AX39" i="2" s="1"/>
  <c r="I44" i="12"/>
  <c r="J107" i="12"/>
  <c r="BJ74" i="2"/>
  <c r="BJ75" i="2"/>
  <c r="BK7" i="2"/>
  <c r="BJ6" i="2"/>
  <c r="AT5" i="5"/>
  <c r="AU6" i="5"/>
  <c r="BI94" i="2"/>
  <c r="BI80" i="2"/>
  <c r="BI84" i="2" s="1"/>
  <c r="BI47" i="2"/>
  <c r="BI44" i="2"/>
  <c r="BI27" i="2"/>
  <c r="BI96" i="2"/>
  <c r="BI35" i="2"/>
  <c r="BI46" i="2"/>
  <c r="BI33" i="2"/>
  <c r="BI28" i="2"/>
  <c r="BI26" i="2"/>
  <c r="BI36" i="2"/>
  <c r="BI32" i="2"/>
  <c r="BI38" i="2"/>
  <c r="BI34" i="2"/>
  <c r="BI12" i="2"/>
  <c r="BI13" i="2" s="1"/>
  <c r="BI54" i="2" s="1"/>
  <c r="BI9" i="2"/>
  <c r="BI3" i="2"/>
  <c r="BJ8" i="2"/>
  <c r="BI45" i="2"/>
  <c r="BI30" i="2"/>
  <c r="BI5" i="2"/>
  <c r="BI31" i="2"/>
  <c r="BI29" i="2"/>
  <c r="AL17" i="5"/>
  <c r="AM15" i="5"/>
  <c r="AM16" i="5" s="1"/>
  <c r="Q36" i="12"/>
  <c r="R99" i="12"/>
  <c r="AS25" i="5" a="1"/>
  <c r="AS25" i="5" s="1"/>
  <c r="AS28" i="5" a="1"/>
  <c r="AS28" i="5" s="1"/>
  <c r="AS24" i="5" a="1"/>
  <c r="AS24" i="5" s="1"/>
  <c r="AS23" i="5" a="1"/>
  <c r="AS23" i="5" s="1"/>
  <c r="AS20" i="5" a="1"/>
  <c r="AS20" i="5" s="1"/>
  <c r="AS32" i="5" a="1"/>
  <c r="AS32" i="5" s="1"/>
  <c r="AS12" i="5" a="1"/>
  <c r="AS12" i="5" s="1"/>
  <c r="AS31" i="5" a="1"/>
  <c r="AS31" i="5" s="1"/>
  <c r="AS33" i="5" a="1"/>
  <c r="AS33" i="5" s="1"/>
  <c r="AS19" i="5" a="1"/>
  <c r="AS19" i="5" s="1"/>
  <c r="AJ65" i="5"/>
  <c r="H45" i="12"/>
  <c r="I108" i="12"/>
  <c r="AK13" i="5"/>
  <c r="AK38" i="5" s="1"/>
  <c r="AK39" i="5" s="1"/>
  <c r="AK54" i="5" a="1"/>
  <c r="AK54" i="5" s="1"/>
  <c r="AK42" i="5"/>
  <c r="AK77" i="5" a="1"/>
  <c r="AK77" i="5" s="1"/>
  <c r="AK62" i="5" a="1"/>
  <c r="AK62" i="5" s="1"/>
  <c r="AK70" i="5" a="1"/>
  <c r="AK70" i="5" s="1"/>
  <c r="AK60" i="5" a="1"/>
  <c r="AK60" i="5" s="1"/>
  <c r="AK68" i="5" a="1"/>
  <c r="AK68" i="5" s="1"/>
  <c r="AK61" i="5" a="1"/>
  <c r="AK61" i="5" s="1"/>
  <c r="AK51" i="5" a="1"/>
  <c r="AK51" i="5" s="1"/>
  <c r="AK53" i="5" a="1"/>
  <c r="AK53" i="5" s="1"/>
  <c r="AK69" i="5" a="1"/>
  <c r="AK69" i="5" s="1"/>
  <c r="AK52" i="5" a="1"/>
  <c r="AK52" i="5" s="1"/>
  <c r="AK63" i="5" a="1"/>
  <c r="AK63" i="5" s="1"/>
  <c r="AK64" i="5" a="1"/>
  <c r="AK64" i="5" s="1"/>
  <c r="N39" i="12"/>
  <c r="O102" i="12"/>
  <c r="W31" i="12"/>
  <c r="X94" i="12"/>
  <c r="T33" i="12"/>
  <c r="U96" i="12"/>
  <c r="P37" i="12"/>
  <c r="Q100" i="12"/>
  <c r="AW88" i="2"/>
  <c r="AW37" i="2" s="1"/>
  <c r="AW39" i="2" s="1"/>
  <c r="BH95" i="2"/>
  <c r="BH97" i="2" s="1"/>
  <c r="BH108" i="2" s="1"/>
  <c r="S35" i="12"/>
  <c r="T98" i="12"/>
  <c r="AJ55" i="5"/>
  <c r="AT108" i="12"/>
  <c r="AT105" i="12"/>
  <c r="AT101" i="12"/>
  <c r="AT106" i="12"/>
  <c r="AT95" i="12"/>
  <c r="AT102" i="12"/>
  <c r="AT99" i="12"/>
  <c r="AT96" i="12"/>
  <c r="AT98" i="12"/>
  <c r="AT88" i="12"/>
  <c r="AT104" i="12"/>
  <c r="AT97" i="12"/>
  <c r="AT93" i="12"/>
  <c r="AT89" i="12"/>
  <c r="AT86" i="12"/>
  <c r="AT82" i="12"/>
  <c r="AT78" i="12"/>
  <c r="AT74" i="12"/>
  <c r="AT103" i="12"/>
  <c r="AT91" i="12"/>
  <c r="AT83" i="12"/>
  <c r="AT79" i="12"/>
  <c r="AT94" i="12"/>
  <c r="AU69" i="12"/>
  <c r="AT90" i="12"/>
  <c r="AT73" i="12"/>
  <c r="AT100" i="12"/>
  <c r="AT84" i="12"/>
  <c r="AT81" i="12"/>
  <c r="AT71" i="12"/>
  <c r="AT107" i="12"/>
  <c r="AT87" i="12"/>
  <c r="AT85" i="12"/>
  <c r="AT80" i="12"/>
  <c r="AT92" i="12"/>
  <c r="AT75" i="12"/>
  <c r="AT72" i="12"/>
  <c r="AT76" i="12"/>
  <c r="AT70" i="12"/>
  <c r="AT77" i="12"/>
  <c r="U32" i="12"/>
  <c r="V95" i="12"/>
  <c r="E111" i="12"/>
  <c r="G110" i="12"/>
  <c r="G47" i="12" s="1"/>
  <c r="J43" i="12"/>
  <c r="K106" i="12"/>
  <c r="AT7" i="5"/>
  <c r="AS4" i="5"/>
  <c r="AJ43" i="5"/>
  <c r="AJ45" i="5"/>
  <c r="AJ44" i="5"/>
  <c r="AT41" i="12"/>
  <c r="AT37" i="12"/>
  <c r="AT33" i="12"/>
  <c r="AT29" i="12"/>
  <c r="AT36" i="12"/>
  <c r="AT27" i="12"/>
  <c r="AT18" i="12"/>
  <c r="AT12" i="12"/>
  <c r="AT8" i="12"/>
  <c r="AT43" i="12"/>
  <c r="AT38" i="12"/>
  <c r="AT30" i="12"/>
  <c r="AT23" i="12"/>
  <c r="AT28" i="12"/>
  <c r="AT19" i="12"/>
  <c r="AT13" i="12"/>
  <c r="AT9" i="12"/>
  <c r="AU6" i="12"/>
  <c r="AT39" i="12"/>
  <c r="AT45" i="12"/>
  <c r="AT40" i="12"/>
  <c r="AT42" i="12"/>
  <c r="AT26" i="12"/>
  <c r="AT17" i="12"/>
  <c r="AT11" i="12"/>
  <c r="AT7" i="12"/>
  <c r="AT32" i="12"/>
  <c r="AT25" i="12"/>
  <c r="AT20" i="12"/>
  <c r="AT10" i="12"/>
  <c r="AT34" i="12"/>
  <c r="AT35" i="12"/>
  <c r="AT22" i="12"/>
  <c r="AT21" i="12"/>
  <c r="AT44" i="12"/>
  <c r="AT31" i="12"/>
  <c r="AT15" i="12"/>
  <c r="AT16" i="12"/>
  <c r="AT24" i="12"/>
  <c r="AT14" i="12"/>
  <c r="E49" i="12"/>
  <c r="O38" i="12"/>
  <c r="P101" i="12"/>
  <c r="Z92" i="12" l="1"/>
  <c r="Y29" i="12"/>
  <c r="Y93" i="12"/>
  <c r="X30" i="12"/>
  <c r="O103" i="12"/>
  <c r="N40" i="12"/>
  <c r="N41" i="12"/>
  <c r="O104" i="12"/>
  <c r="M42" i="12"/>
  <c r="N105" i="12"/>
  <c r="AJ46" i="5"/>
  <c r="AJ48" i="5" s="1"/>
  <c r="AJ57" i="5" s="1"/>
  <c r="H46" i="12"/>
  <c r="I109" i="12"/>
  <c r="T34" i="12"/>
  <c r="U97" i="12"/>
  <c r="H110" i="12"/>
  <c r="AJ71" i="5" a="1"/>
  <c r="AJ71" i="5" s="1"/>
  <c r="AJ72" i="5" s="1"/>
  <c r="AJ73" i="5" s="1"/>
  <c r="AJ75" i="5" s="1"/>
  <c r="AJ78" i="5" s="1"/>
  <c r="AZ87" i="2" s="1" a="1"/>
  <c r="AZ87" i="2" s="1"/>
  <c r="AU108" i="12"/>
  <c r="AU101" i="12"/>
  <c r="AU106" i="12"/>
  <c r="AU102" i="12"/>
  <c r="AU109" i="12"/>
  <c r="AU99" i="12"/>
  <c r="AU96" i="12"/>
  <c r="AU92" i="12"/>
  <c r="AU88" i="12"/>
  <c r="AU107" i="12"/>
  <c r="AU105" i="12"/>
  <c r="AU103" i="12"/>
  <c r="AU104" i="12"/>
  <c r="AU97" i="12"/>
  <c r="AU95" i="12"/>
  <c r="AU93" i="12"/>
  <c r="AU89" i="12"/>
  <c r="AU86" i="12"/>
  <c r="AU98" i="12"/>
  <c r="AU94" i="12"/>
  <c r="AU91" i="12"/>
  <c r="AU83" i="12"/>
  <c r="AU79" i="12"/>
  <c r="AU84" i="12"/>
  <c r="AU80" i="12"/>
  <c r="AU90" i="12"/>
  <c r="AU73" i="12"/>
  <c r="AU74" i="12"/>
  <c r="AU85" i="12"/>
  <c r="AU75" i="12"/>
  <c r="AU82" i="12"/>
  <c r="AU72" i="12"/>
  <c r="AU81" i="12"/>
  <c r="AU77" i="12"/>
  <c r="AU70" i="12"/>
  <c r="AU100" i="12"/>
  <c r="AU76" i="12"/>
  <c r="AU87" i="12"/>
  <c r="AU78" i="12"/>
  <c r="AU71" i="12"/>
  <c r="AV69" i="12"/>
  <c r="BJ96" i="2"/>
  <c r="BJ94" i="2"/>
  <c r="BJ80" i="2"/>
  <c r="BJ84" i="2" s="1"/>
  <c r="BJ47" i="2"/>
  <c r="BJ44" i="2"/>
  <c r="BJ27" i="2"/>
  <c r="BJ38" i="2"/>
  <c r="BJ30" i="2"/>
  <c r="BJ29" i="2"/>
  <c r="BJ28" i="2"/>
  <c r="BJ46" i="2"/>
  <c r="BJ36" i="2"/>
  <c r="BJ35" i="2"/>
  <c r="BJ32" i="2"/>
  <c r="BJ34" i="2"/>
  <c r="BJ12" i="2"/>
  <c r="BJ13" i="2" s="1"/>
  <c r="BJ54" i="2" s="1"/>
  <c r="BJ9" i="2"/>
  <c r="BJ3" i="2"/>
  <c r="BJ31" i="2"/>
  <c r="BK8" i="2"/>
  <c r="BJ5" i="2"/>
  <c r="BJ33" i="2"/>
  <c r="BJ26" i="2"/>
  <c r="BJ45" i="2"/>
  <c r="J44" i="12"/>
  <c r="K107" i="12"/>
  <c r="AN15" i="5"/>
  <c r="AN16" i="5" s="1"/>
  <c r="AM17" i="5"/>
  <c r="E50" i="12"/>
  <c r="AW56" i="2"/>
  <c r="AK55" i="5"/>
  <c r="BI95" i="2"/>
  <c r="BI97" i="2"/>
  <c r="BI108" i="2" s="1"/>
  <c r="U33" i="12"/>
  <c r="V96" i="12"/>
  <c r="P38" i="12"/>
  <c r="Q101" i="12"/>
  <c r="Q37" i="12"/>
  <c r="R100" i="12"/>
  <c r="O39" i="12"/>
  <c r="P102" i="12"/>
  <c r="AK45" i="5"/>
  <c r="AK43" i="5"/>
  <c r="AK44" i="5"/>
  <c r="AY88" i="2"/>
  <c r="AY37" i="2" s="1"/>
  <c r="AY39" i="2" s="1"/>
  <c r="AU7" i="5"/>
  <c r="AT4" i="5"/>
  <c r="BK74" i="2"/>
  <c r="BK75" i="2"/>
  <c r="BL7" i="2"/>
  <c r="BK6" i="2"/>
  <c r="K43" i="12"/>
  <c r="L106" i="12"/>
  <c r="G111" i="12"/>
  <c r="G48" i="12" s="1"/>
  <c r="E112" i="12"/>
  <c r="T35" i="12"/>
  <c r="U98" i="12"/>
  <c r="I45" i="12"/>
  <c r="J108" i="12"/>
  <c r="AU5" i="5"/>
  <c r="AV6" i="5"/>
  <c r="AL54" i="5" a="1"/>
  <c r="AL54" i="5" s="1"/>
  <c r="AL13" i="5"/>
  <c r="AL38" i="5" s="1"/>
  <c r="AL39" i="5" s="1"/>
  <c r="AL42" i="5"/>
  <c r="AL77" i="5" a="1"/>
  <c r="AL77" i="5" s="1"/>
  <c r="AL69" i="5" a="1"/>
  <c r="AL69" i="5" s="1"/>
  <c r="AL61" i="5" a="1"/>
  <c r="AL61" i="5" s="1"/>
  <c r="AL63" i="5" a="1"/>
  <c r="AL63" i="5" s="1"/>
  <c r="AL64" i="5" a="1"/>
  <c r="AL64" i="5" s="1"/>
  <c r="AL68" i="5" a="1"/>
  <c r="AL68" i="5" s="1"/>
  <c r="AL62" i="5" a="1"/>
  <c r="AL62" i="5" s="1"/>
  <c r="AL52" i="5" a="1"/>
  <c r="AL52" i="5" s="1"/>
  <c r="AL60" i="5" a="1"/>
  <c r="AL60" i="5" s="1"/>
  <c r="AL70" i="5" a="1"/>
  <c r="AL70" i="5" s="1"/>
  <c r="AL53" i="5" a="1"/>
  <c r="AL53" i="5" s="1"/>
  <c r="AL51" i="5" a="1"/>
  <c r="AL51" i="5" s="1"/>
  <c r="AX56" i="2"/>
  <c r="AU41" i="12"/>
  <c r="AU37" i="12"/>
  <c r="AU33" i="12"/>
  <c r="AU29" i="12"/>
  <c r="AU25" i="12"/>
  <c r="AU21" i="12"/>
  <c r="AU17" i="12"/>
  <c r="AU43" i="12"/>
  <c r="AU42" i="12"/>
  <c r="AU38" i="12"/>
  <c r="AU34" i="12"/>
  <c r="AU30" i="12"/>
  <c r="AU46" i="12"/>
  <c r="AU45" i="12"/>
  <c r="AU40" i="12"/>
  <c r="AU36" i="12"/>
  <c r="AU32" i="12"/>
  <c r="AU23" i="12"/>
  <c r="AU28" i="12"/>
  <c r="AU19" i="12"/>
  <c r="AU13" i="12"/>
  <c r="AU9" i="12"/>
  <c r="AV6" i="12"/>
  <c r="AU39" i="12"/>
  <c r="AU31" i="12"/>
  <c r="AU24" i="12"/>
  <c r="AU15" i="12"/>
  <c r="AU44" i="12"/>
  <c r="AU35" i="12"/>
  <c r="AU22" i="12"/>
  <c r="AU11" i="12"/>
  <c r="AU12" i="12"/>
  <c r="AU27" i="12"/>
  <c r="AU18" i="12"/>
  <c r="AU16" i="12"/>
  <c r="AU26" i="12"/>
  <c r="AU20" i="12"/>
  <c r="AU10" i="12"/>
  <c r="AU8" i="12"/>
  <c r="AU7" i="12"/>
  <c r="AU14" i="12"/>
  <c r="V32" i="12"/>
  <c r="W95" i="12"/>
  <c r="X31" i="12"/>
  <c r="Y94" i="12"/>
  <c r="AK46" i="5"/>
  <c r="AK48" i="5" s="1"/>
  <c r="AK57" i="5" s="1"/>
  <c r="AK65" i="5"/>
  <c r="R36" i="12"/>
  <c r="S99" i="12"/>
  <c r="AT25" i="5" a="1"/>
  <c r="AT25" i="5" s="1"/>
  <c r="AT12" i="5" a="1"/>
  <c r="AT12" i="5" s="1"/>
  <c r="AT28" i="5" a="1"/>
  <c r="AT28" i="5" s="1"/>
  <c r="AT23" i="5" a="1"/>
  <c r="AT23" i="5" s="1"/>
  <c r="AT20" i="5" a="1"/>
  <c r="AT20" i="5" s="1"/>
  <c r="AT19" i="5" a="1"/>
  <c r="AT19" i="5" s="1"/>
  <c r="AT24" i="5" a="1"/>
  <c r="AT24" i="5" s="1"/>
  <c r="AT33" i="5" a="1"/>
  <c r="AT33" i="5" s="1"/>
  <c r="AT31" i="5" a="1"/>
  <c r="AT31" i="5" s="1"/>
  <c r="AT32" i="5" a="1"/>
  <c r="AT32" i="5" s="1"/>
  <c r="O40" i="12" l="1"/>
  <c r="P103" i="12"/>
  <c r="Y30" i="12"/>
  <c r="Z93" i="12"/>
  <c r="Z29" i="12"/>
  <c r="AA92" i="12"/>
  <c r="H111" i="12"/>
  <c r="H47" i="12"/>
  <c r="I110" i="12"/>
  <c r="V97" i="12"/>
  <c r="U34" i="12"/>
  <c r="O41" i="12"/>
  <c r="P104" i="12"/>
  <c r="O105" i="12"/>
  <c r="N42" i="12"/>
  <c r="I46" i="12"/>
  <c r="J109" i="12"/>
  <c r="AK71" i="5" a="1"/>
  <c r="AK71" i="5" s="1"/>
  <c r="AK72" i="5" s="1"/>
  <c r="AK73" i="5" s="1"/>
  <c r="AK75" i="5" s="1"/>
  <c r="AK78" i="5" s="1"/>
  <c r="BA87" i="2" s="1" a="1"/>
  <c r="BA87" i="2" s="1"/>
  <c r="AZ88" i="2"/>
  <c r="AZ37" i="2" s="1"/>
  <c r="AZ39" i="2" s="1"/>
  <c r="BL74" i="2"/>
  <c r="BL75" i="2"/>
  <c r="BM7" i="2"/>
  <c r="BL6" i="2"/>
  <c r="AV47" i="12"/>
  <c r="AV43" i="12"/>
  <c r="AV42" i="12"/>
  <c r="AV38" i="12"/>
  <c r="AV34" i="12"/>
  <c r="AV30" i="12"/>
  <c r="AV26" i="12"/>
  <c r="AV37" i="12"/>
  <c r="AV28" i="12"/>
  <c r="AV19" i="12"/>
  <c r="AV13" i="12"/>
  <c r="AV9" i="12"/>
  <c r="AW6" i="12"/>
  <c r="AV39" i="12"/>
  <c r="AV31" i="12"/>
  <c r="AV24" i="12"/>
  <c r="AV15" i="12"/>
  <c r="AV29" i="12"/>
  <c r="AV20" i="12"/>
  <c r="AV14" i="12"/>
  <c r="AV10" i="12"/>
  <c r="AV46" i="12"/>
  <c r="AV45" i="12"/>
  <c r="AV40" i="12"/>
  <c r="AV41" i="12"/>
  <c r="AV44" i="12"/>
  <c r="AV27" i="12"/>
  <c r="AV18" i="12"/>
  <c r="AV12" i="12"/>
  <c r="AV8" i="12"/>
  <c r="AV33" i="12"/>
  <c r="AV11" i="12"/>
  <c r="AV35" i="12"/>
  <c r="AV22" i="12"/>
  <c r="AV17" i="12"/>
  <c r="AV36" i="12"/>
  <c r="AV23" i="12"/>
  <c r="AV7" i="12"/>
  <c r="AV32" i="12"/>
  <c r="AV25" i="12"/>
  <c r="AV16" i="12"/>
  <c r="AV21" i="12"/>
  <c r="AY56" i="2"/>
  <c r="R37" i="12"/>
  <c r="S100" i="12"/>
  <c r="AM54" i="5" a="1"/>
  <c r="AM54" i="5" s="1"/>
  <c r="AM42" i="5"/>
  <c r="AM13" i="5"/>
  <c r="AM38" i="5" s="1"/>
  <c r="AM39" i="5" s="1"/>
  <c r="AM77" i="5" a="1"/>
  <c r="AM77" i="5" s="1"/>
  <c r="AM53" i="5" a="1"/>
  <c r="AM53" i="5" s="1"/>
  <c r="AM70" i="5" a="1"/>
  <c r="AM70" i="5" s="1"/>
  <c r="AM68" i="5" a="1"/>
  <c r="AM68" i="5" s="1"/>
  <c r="AM52" i="5" a="1"/>
  <c r="AM52" i="5" s="1"/>
  <c r="AM64" i="5" a="1"/>
  <c r="AM64" i="5" s="1"/>
  <c r="AM62" i="5" a="1"/>
  <c r="AM62" i="5" s="1"/>
  <c r="AM63" i="5" a="1"/>
  <c r="AM63" i="5" s="1"/>
  <c r="AM69" i="5" a="1"/>
  <c r="AM69" i="5" s="1"/>
  <c r="AM60" i="5" a="1"/>
  <c r="AM60" i="5" s="1"/>
  <c r="AM51" i="5" a="1"/>
  <c r="AM51" i="5" s="1"/>
  <c r="AM61" i="5" a="1"/>
  <c r="AM61" i="5" s="1"/>
  <c r="U35" i="12"/>
  <c r="V98" i="12"/>
  <c r="G112" i="12"/>
  <c r="G49" i="12" s="1"/>
  <c r="E113" i="12"/>
  <c r="H112" i="12"/>
  <c r="H49" i="12" s="1"/>
  <c r="S36" i="12"/>
  <c r="T99" i="12"/>
  <c r="Q38" i="12"/>
  <c r="R101" i="12"/>
  <c r="AL65" i="5"/>
  <c r="J45" i="12"/>
  <c r="K108" i="12"/>
  <c r="AV7" i="5"/>
  <c r="AU4" i="5"/>
  <c r="P39" i="12"/>
  <c r="Q102" i="12"/>
  <c r="BJ95" i="2"/>
  <c r="BJ97" i="2" s="1"/>
  <c r="BJ108" i="2" s="1"/>
  <c r="E51" i="12"/>
  <c r="V33" i="12"/>
  <c r="W96" i="12"/>
  <c r="AN17" i="5"/>
  <c r="AO15" i="5"/>
  <c r="AO16" i="5" s="1"/>
  <c r="AV109" i="12"/>
  <c r="AV105" i="12"/>
  <c r="AV106" i="12"/>
  <c r="AV102" i="12"/>
  <c r="AV108" i="12"/>
  <c r="AV107" i="12"/>
  <c r="AV96" i="12"/>
  <c r="AV110" i="12"/>
  <c r="AV103" i="12"/>
  <c r="AV100" i="12"/>
  <c r="AV97" i="12"/>
  <c r="AV93" i="12"/>
  <c r="AV95" i="12"/>
  <c r="AV104" i="12"/>
  <c r="AV89" i="12"/>
  <c r="AV86" i="12"/>
  <c r="AV98" i="12"/>
  <c r="AV99" i="12"/>
  <c r="AV94" i="12"/>
  <c r="AV90" i="12"/>
  <c r="AV91" i="12"/>
  <c r="AV83" i="12"/>
  <c r="AV79" i="12"/>
  <c r="AV75" i="12"/>
  <c r="AV88" i="12"/>
  <c r="AV84" i="12"/>
  <c r="AV80" i="12"/>
  <c r="AV87" i="12"/>
  <c r="AV101" i="12"/>
  <c r="AV74" i="12"/>
  <c r="AV85" i="12"/>
  <c r="AV70" i="12"/>
  <c r="AW69" i="12"/>
  <c r="AV82" i="12"/>
  <c r="AV77" i="12"/>
  <c r="AV76" i="12"/>
  <c r="AV72" i="12"/>
  <c r="AV92" i="12"/>
  <c r="AV78" i="12"/>
  <c r="AV71" i="12"/>
  <c r="AV73" i="12"/>
  <c r="AV81" i="12"/>
  <c r="W32" i="12"/>
  <c r="X95" i="12"/>
  <c r="AW6" i="5"/>
  <c r="AV5" i="5"/>
  <c r="BK96" i="2"/>
  <c r="BK80" i="2"/>
  <c r="BK84" i="2" s="1"/>
  <c r="BK47" i="2"/>
  <c r="BK44" i="2"/>
  <c r="BK38" i="2"/>
  <c r="BK30" i="2"/>
  <c r="BK29" i="2"/>
  <c r="BK28" i="2"/>
  <c r="BK94" i="2"/>
  <c r="BK45" i="2"/>
  <c r="BK33" i="2"/>
  <c r="BK32" i="2"/>
  <c r="BK31" i="2"/>
  <c r="BK46" i="2"/>
  <c r="BK36" i="2"/>
  <c r="BK34" i="2"/>
  <c r="BK12" i="2"/>
  <c r="BK13" i="2" s="1"/>
  <c r="BK54" i="2" s="1"/>
  <c r="BK9" i="2"/>
  <c r="BK3" i="2"/>
  <c r="BK26" i="2"/>
  <c r="BK5" i="2"/>
  <c r="BK27" i="2"/>
  <c r="BK35" i="2"/>
  <c r="BL8" i="2"/>
  <c r="Y31" i="12"/>
  <c r="Z94" i="12"/>
  <c r="AL44" i="5"/>
  <c r="AL43" i="5"/>
  <c r="AL45" i="5"/>
  <c r="AL55" i="5"/>
  <c r="AU33" i="5" a="1"/>
  <c r="AU33" i="5" s="1"/>
  <c r="AU32" i="5" a="1"/>
  <c r="AU32" i="5" s="1"/>
  <c r="AU31" i="5" a="1"/>
  <c r="AU31" i="5" s="1"/>
  <c r="AU24" i="5" a="1"/>
  <c r="AU24" i="5" s="1"/>
  <c r="AU12" i="5" a="1"/>
  <c r="AU12" i="5" s="1"/>
  <c r="AU28" i="5" a="1"/>
  <c r="AU28" i="5" s="1"/>
  <c r="AU19" i="5" a="1"/>
  <c r="AU19" i="5" s="1"/>
  <c r="AU25" i="5" a="1"/>
  <c r="AU25" i="5" s="1"/>
  <c r="AU20" i="5" a="1"/>
  <c r="AU20" i="5" s="1"/>
  <c r="AU23" i="5" a="1"/>
  <c r="AU23" i="5" s="1"/>
  <c r="L43" i="12"/>
  <c r="M106" i="12"/>
  <c r="K44" i="12"/>
  <c r="L107" i="12"/>
  <c r="AA29" i="12" l="1"/>
  <c r="AB92" i="12"/>
  <c r="AL46" i="5"/>
  <c r="AL48" i="5" s="1"/>
  <c r="AL57" i="5" s="1"/>
  <c r="Z30" i="12"/>
  <c r="AA93" i="12"/>
  <c r="P40" i="12"/>
  <c r="Q103" i="12"/>
  <c r="O42" i="12"/>
  <c r="P105" i="12"/>
  <c r="P41" i="12"/>
  <c r="Q104" i="12"/>
  <c r="AM55" i="5"/>
  <c r="W97" i="12"/>
  <c r="V34" i="12"/>
  <c r="AM65" i="5"/>
  <c r="J46" i="12"/>
  <c r="K109" i="12"/>
  <c r="I47" i="12"/>
  <c r="J110" i="12"/>
  <c r="H48" i="12"/>
  <c r="I111" i="12"/>
  <c r="AL71" i="5" a="1"/>
  <c r="AL71" i="5" s="1"/>
  <c r="AL72" i="5" s="1"/>
  <c r="AL73" i="5" s="1"/>
  <c r="AL75" i="5" s="1"/>
  <c r="AL78" i="5" s="1"/>
  <c r="BB87" i="2" s="1" a="1"/>
  <c r="BB87" i="2" s="1"/>
  <c r="BA88" i="2"/>
  <c r="BA37" i="2" s="1"/>
  <c r="BA39" i="2" s="1"/>
  <c r="Z31" i="12"/>
  <c r="AA94" i="12"/>
  <c r="E52" i="12"/>
  <c r="I112" i="12"/>
  <c r="S37" i="12"/>
  <c r="T100" i="12"/>
  <c r="T36" i="12"/>
  <c r="U99" i="12"/>
  <c r="AP15" i="5"/>
  <c r="AP16" i="5" s="1"/>
  <c r="AO17" i="5"/>
  <c r="AZ56" i="2"/>
  <c r="AN54" i="5" a="1"/>
  <c r="AN54" i="5" s="1"/>
  <c r="AN42" i="5"/>
  <c r="AN13" i="5"/>
  <c r="AN38" i="5" s="1"/>
  <c r="AN39" i="5" s="1"/>
  <c r="AN77" i="5" a="1"/>
  <c r="AN77" i="5" s="1"/>
  <c r="AN60" i="5" a="1"/>
  <c r="AN60" i="5" s="1"/>
  <c r="AN62" i="5" a="1"/>
  <c r="AN62" i="5" s="1"/>
  <c r="AN68" i="5" a="1"/>
  <c r="AN68" i="5" s="1"/>
  <c r="AN63" i="5" a="1"/>
  <c r="AN63" i="5" s="1"/>
  <c r="AN52" i="5" a="1"/>
  <c r="AN52" i="5" s="1"/>
  <c r="AN70" i="5" a="1"/>
  <c r="AN70" i="5" s="1"/>
  <c r="AN53" i="5" a="1"/>
  <c r="AN53" i="5" s="1"/>
  <c r="AN61" i="5" a="1"/>
  <c r="AN61" i="5" s="1"/>
  <c r="AN69" i="5" a="1"/>
  <c r="AN69" i="5" s="1"/>
  <c r="AN64" i="5" a="1"/>
  <c r="AN64" i="5" s="1"/>
  <c r="AN51" i="5" a="1"/>
  <c r="AN51" i="5" s="1"/>
  <c r="K45" i="12"/>
  <c r="L108" i="12"/>
  <c r="BL96" i="2"/>
  <c r="BL80" i="2"/>
  <c r="BL84" i="2" s="1"/>
  <c r="BL38" i="2"/>
  <c r="BL94" i="2"/>
  <c r="BL45" i="2"/>
  <c r="BL33" i="2"/>
  <c r="BL32" i="2"/>
  <c r="BL31" i="2"/>
  <c r="BL34" i="2"/>
  <c r="BL47" i="2"/>
  <c r="BL46" i="2"/>
  <c r="BL5" i="2"/>
  <c r="BL29" i="2"/>
  <c r="BL27" i="2"/>
  <c r="BL35" i="2"/>
  <c r="BL28" i="2"/>
  <c r="BL12" i="2"/>
  <c r="BL13" i="2" s="1"/>
  <c r="BL54" i="2" s="1"/>
  <c r="BL30" i="2"/>
  <c r="BL3" i="2"/>
  <c r="BL44" i="2"/>
  <c r="BL36" i="2"/>
  <c r="BL26" i="2"/>
  <c r="BL9" i="2"/>
  <c r="BM8" i="2"/>
  <c r="W33" i="12"/>
  <c r="X96" i="12"/>
  <c r="V35" i="12"/>
  <c r="W98" i="12"/>
  <c r="AM44" i="5"/>
  <c r="AM45" i="5"/>
  <c r="AM43" i="5"/>
  <c r="BM75" i="2"/>
  <c r="BM74" i="2"/>
  <c r="BN7" i="2"/>
  <c r="BM6" i="2"/>
  <c r="BK95" i="2"/>
  <c r="BK97" i="2" s="1"/>
  <c r="BK108" i="2" s="1"/>
  <c r="X32" i="12"/>
  <c r="Y95" i="12"/>
  <c r="AW7" i="5"/>
  <c r="AV4" i="5"/>
  <c r="AW48" i="12"/>
  <c r="AW42" i="12"/>
  <c r="AW38" i="12"/>
  <c r="AW34" i="12"/>
  <c r="AW30" i="12"/>
  <c r="AW26" i="12"/>
  <c r="AW22" i="12"/>
  <c r="AW18" i="12"/>
  <c r="AW43" i="12"/>
  <c r="AW44" i="12"/>
  <c r="AW39" i="12"/>
  <c r="AW35" i="12"/>
  <c r="AW31" i="12"/>
  <c r="AW41" i="12"/>
  <c r="AW37" i="12"/>
  <c r="AW33" i="12"/>
  <c r="AW24" i="12"/>
  <c r="AW15" i="12"/>
  <c r="AW29" i="12"/>
  <c r="AW20" i="12"/>
  <c r="AW14" i="12"/>
  <c r="AW10" i="12"/>
  <c r="AW46" i="12"/>
  <c r="AW45" i="12"/>
  <c r="AW40" i="12"/>
  <c r="AW32" i="12"/>
  <c r="AW25" i="12"/>
  <c r="AW16" i="12"/>
  <c r="AW36" i="12"/>
  <c r="AW23" i="12"/>
  <c r="AW17" i="12"/>
  <c r="AW12" i="12"/>
  <c r="AW19" i="12"/>
  <c r="AW13" i="12"/>
  <c r="AW47" i="12"/>
  <c r="AW28" i="12"/>
  <c r="AW9" i="12"/>
  <c r="AW8" i="12"/>
  <c r="AW27" i="12"/>
  <c r="AW7" i="12"/>
  <c r="AX6" i="12"/>
  <c r="AW11" i="12"/>
  <c r="AW21" i="12"/>
  <c r="AW109" i="12"/>
  <c r="AW102" i="12"/>
  <c r="AW108" i="12"/>
  <c r="AW107" i="12"/>
  <c r="AW103" i="12"/>
  <c r="AW110" i="12"/>
  <c r="AW111" i="12"/>
  <c r="AW105" i="12"/>
  <c r="AW100" i="12"/>
  <c r="AW97" i="12"/>
  <c r="AW93" i="12"/>
  <c r="AW89" i="12"/>
  <c r="AW104" i="12"/>
  <c r="AW101" i="12"/>
  <c r="AW99" i="12"/>
  <c r="AW98" i="12"/>
  <c r="AW96" i="12"/>
  <c r="AW95" i="12"/>
  <c r="AW94" i="12"/>
  <c r="AW90" i="12"/>
  <c r="AW91" i="12"/>
  <c r="AW86" i="12"/>
  <c r="AW88" i="12"/>
  <c r="AW84" i="12"/>
  <c r="AW80" i="12"/>
  <c r="AW87" i="12"/>
  <c r="AW85" i="12"/>
  <c r="AW81" i="12"/>
  <c r="AW75" i="12"/>
  <c r="AW70" i="12"/>
  <c r="AW106" i="12"/>
  <c r="AW77" i="12"/>
  <c r="AW76" i="12"/>
  <c r="AW73" i="12"/>
  <c r="AW79" i="12"/>
  <c r="AW72" i="12"/>
  <c r="AW92" i="12"/>
  <c r="AW74" i="12"/>
  <c r="AW82" i="12"/>
  <c r="AW83" i="12"/>
  <c r="AW78" i="12"/>
  <c r="AW71" i="12"/>
  <c r="AX69" i="12"/>
  <c r="Q39" i="12"/>
  <c r="R102" i="12"/>
  <c r="R38" i="12"/>
  <c r="S101" i="12"/>
  <c r="M43" i="12"/>
  <c r="N106" i="12"/>
  <c r="AV32" i="5" a="1"/>
  <c r="AV32" i="5" s="1"/>
  <c r="AV12" i="5" a="1"/>
  <c r="AV12" i="5" s="1"/>
  <c r="AV31" i="5" a="1"/>
  <c r="AV31" i="5" s="1"/>
  <c r="AV28" i="5" a="1"/>
  <c r="AV28" i="5" s="1"/>
  <c r="AV33" i="5" a="1"/>
  <c r="AV33" i="5" s="1"/>
  <c r="AV19" i="5" a="1"/>
  <c r="AV19" i="5" s="1"/>
  <c r="AV25" i="5" a="1"/>
  <c r="AV25" i="5" s="1"/>
  <c r="AV23" i="5" a="1"/>
  <c r="AV23" i="5" s="1"/>
  <c r="AV20" i="5" a="1"/>
  <c r="AV20" i="5" s="1"/>
  <c r="AV24" i="5" a="1"/>
  <c r="AV24" i="5" s="1"/>
  <c r="AX6" i="5"/>
  <c r="AW5" i="5"/>
  <c r="G113" i="12"/>
  <c r="G50" i="12" s="1"/>
  <c r="E114" i="12"/>
  <c r="H113" i="12"/>
  <c r="H50" i="12" s="1"/>
  <c r="L44" i="12"/>
  <c r="M107" i="12"/>
  <c r="Q40" i="12" l="1"/>
  <c r="R103" i="12"/>
  <c r="AA30" i="12"/>
  <c r="AB93" i="12"/>
  <c r="AM46" i="5"/>
  <c r="AM48" i="5" s="1"/>
  <c r="AM57" i="5" s="1"/>
  <c r="AM71" i="5" s="1" a="1"/>
  <c r="AM71" i="5" s="1"/>
  <c r="AM72" i="5" s="1"/>
  <c r="AM73" i="5" s="1"/>
  <c r="AM75" i="5" s="1"/>
  <c r="AM78" i="5" s="1"/>
  <c r="BC87" i="2" s="1" a="1"/>
  <c r="BC87" i="2" s="1"/>
  <c r="AC92" i="12"/>
  <c r="AC29" i="12" s="1"/>
  <c r="AB29" i="12"/>
  <c r="I113" i="12"/>
  <c r="I50" i="12" s="1"/>
  <c r="I48" i="12"/>
  <c r="J111" i="12"/>
  <c r="J47" i="12"/>
  <c r="K110" i="12"/>
  <c r="Q41" i="12"/>
  <c r="R104" i="12"/>
  <c r="W34" i="12"/>
  <c r="X97" i="12"/>
  <c r="K46" i="12"/>
  <c r="L109" i="12"/>
  <c r="P42" i="12"/>
  <c r="Q105" i="12"/>
  <c r="AN55" i="5"/>
  <c r="AY6" i="5"/>
  <c r="AX5" i="5"/>
  <c r="R39" i="12"/>
  <c r="S102" i="12"/>
  <c r="BL95" i="2"/>
  <c r="BL97" i="2" s="1"/>
  <c r="BL108" i="2" s="1"/>
  <c r="I49" i="12"/>
  <c r="J112" i="12"/>
  <c r="AX7" i="5"/>
  <c r="AW4" i="5"/>
  <c r="AN65" i="5"/>
  <c r="AW25" i="5" a="1"/>
  <c r="AW25" i="5" s="1"/>
  <c r="AW31" i="5" a="1"/>
  <c r="AW31" i="5" s="1"/>
  <c r="AW28" i="5" a="1"/>
  <c r="AW28" i="5" s="1"/>
  <c r="AW33" i="5" a="1"/>
  <c r="AW33" i="5" s="1"/>
  <c r="AW19" i="5" a="1"/>
  <c r="AW19" i="5" s="1"/>
  <c r="AW24" i="5" a="1"/>
  <c r="AW24" i="5" s="1"/>
  <c r="AW23" i="5" a="1"/>
  <c r="AW23" i="5" s="1"/>
  <c r="AW20" i="5" a="1"/>
  <c r="AW20" i="5" s="1"/>
  <c r="AW32" i="5" a="1"/>
  <c r="AW32" i="5" s="1"/>
  <c r="AW12" i="5" a="1"/>
  <c r="AW12" i="5" s="1"/>
  <c r="BM80" i="2"/>
  <c r="BM84" i="2" s="1"/>
  <c r="BM96" i="2"/>
  <c r="BM94" i="2"/>
  <c r="BM45" i="2"/>
  <c r="BM33" i="2"/>
  <c r="BM34" i="2"/>
  <c r="BM35" i="2"/>
  <c r="BM47" i="2"/>
  <c r="BM44" i="2"/>
  <c r="BM36" i="2"/>
  <c r="BM38" i="2"/>
  <c r="BM5" i="2"/>
  <c r="BM46" i="2"/>
  <c r="BM29" i="2"/>
  <c r="BM27" i="2"/>
  <c r="BN8" i="2"/>
  <c r="BM30" i="2"/>
  <c r="BM28" i="2"/>
  <c r="BM12" i="2"/>
  <c r="BM13" i="2" s="1"/>
  <c r="BM54" i="2" s="1"/>
  <c r="BM9" i="2"/>
  <c r="BM3" i="2"/>
  <c r="BM32" i="2"/>
  <c r="BM31" i="2"/>
  <c r="BM26" i="2"/>
  <c r="AP17" i="5"/>
  <c r="AQ15" i="5"/>
  <c r="AQ16" i="5" s="1"/>
  <c r="AX110" i="12"/>
  <c r="AX106" i="12"/>
  <c r="AX108" i="12"/>
  <c r="AX107" i="12"/>
  <c r="AX103" i="12"/>
  <c r="AX109" i="12"/>
  <c r="AX112" i="12"/>
  <c r="AX111" i="12"/>
  <c r="AX105" i="12"/>
  <c r="AX102" i="12"/>
  <c r="AX100" i="12"/>
  <c r="AX97" i="12"/>
  <c r="AX93" i="12"/>
  <c r="AX104" i="12"/>
  <c r="AX101" i="12"/>
  <c r="AX98" i="12"/>
  <c r="AX94" i="12"/>
  <c r="AX96" i="12"/>
  <c r="AX90" i="12"/>
  <c r="AX99" i="12"/>
  <c r="AX91" i="12"/>
  <c r="AX84" i="12"/>
  <c r="AX88" i="12"/>
  <c r="AX80" i="12"/>
  <c r="AX76" i="12"/>
  <c r="AX72" i="12"/>
  <c r="AX87" i="12"/>
  <c r="AX95" i="12"/>
  <c r="AX85" i="12"/>
  <c r="AX81" i="12"/>
  <c r="AX77" i="12"/>
  <c r="AX92" i="12"/>
  <c r="AX75" i="12"/>
  <c r="AX70" i="12"/>
  <c r="AX89" i="12"/>
  <c r="AX78" i="12"/>
  <c r="AX71" i="12"/>
  <c r="AX74" i="12"/>
  <c r="AX79" i="12"/>
  <c r="AX86" i="12"/>
  <c r="AX83" i="12"/>
  <c r="AX82" i="12"/>
  <c r="AX73" i="12"/>
  <c r="AY69" i="12"/>
  <c r="BN75" i="2"/>
  <c r="BN74" i="2"/>
  <c r="BO7" i="2"/>
  <c r="BN6" i="2"/>
  <c r="AN44" i="5"/>
  <c r="AN45" i="5"/>
  <c r="AN43" i="5"/>
  <c r="AN46" i="5" s="1"/>
  <c r="AN48" i="5" s="1"/>
  <c r="U36" i="12"/>
  <c r="V99" i="12"/>
  <c r="BA56" i="2"/>
  <c r="AO42" i="5"/>
  <c r="AO54" i="5" a="1"/>
  <c r="AO54" i="5" s="1"/>
  <c r="AO13" i="5"/>
  <c r="AO38" i="5" s="1"/>
  <c r="AO39" i="5" s="1"/>
  <c r="AO77" i="5" a="1"/>
  <c r="AO77" i="5" s="1"/>
  <c r="AO53" i="5" a="1"/>
  <c r="AO53" i="5" s="1"/>
  <c r="AO63" i="5" a="1"/>
  <c r="AO63" i="5" s="1"/>
  <c r="AO52" i="5" a="1"/>
  <c r="AO52" i="5" s="1"/>
  <c r="AO62" i="5" a="1"/>
  <c r="AO62" i="5" s="1"/>
  <c r="AO70" i="5" a="1"/>
  <c r="AO70" i="5" s="1"/>
  <c r="AO69" i="5" a="1"/>
  <c r="AO69" i="5" s="1"/>
  <c r="AO68" i="5" a="1"/>
  <c r="AO68" i="5" s="1"/>
  <c r="AO64" i="5" a="1"/>
  <c r="AO64" i="5" s="1"/>
  <c r="AO61" i="5" a="1"/>
  <c r="AO61" i="5" s="1"/>
  <c r="AO60" i="5" a="1"/>
  <c r="AO60" i="5" s="1"/>
  <c r="AO51" i="5" a="1"/>
  <c r="AO51" i="5" s="1"/>
  <c r="E53" i="12"/>
  <c r="M44" i="12"/>
  <c r="N107" i="12"/>
  <c r="BB88" i="2"/>
  <c r="BB37" i="2" s="1"/>
  <c r="BB39" i="2" s="1"/>
  <c r="E115" i="12"/>
  <c r="G114" i="12"/>
  <c r="G51" i="12" s="1"/>
  <c r="H114" i="12"/>
  <c r="H51" i="12" s="1"/>
  <c r="L45" i="12"/>
  <c r="M108" i="12"/>
  <c r="S38" i="12"/>
  <c r="T101" i="12"/>
  <c r="AX48" i="12"/>
  <c r="AX44" i="12"/>
  <c r="AX49" i="12"/>
  <c r="AX43" i="12"/>
  <c r="AX39" i="12"/>
  <c r="AX35" i="12"/>
  <c r="AX31" i="12"/>
  <c r="AX27" i="12"/>
  <c r="AX38" i="12"/>
  <c r="AX30" i="12"/>
  <c r="AX29" i="12"/>
  <c r="AX20" i="12"/>
  <c r="AX14" i="12"/>
  <c r="AX10" i="12"/>
  <c r="AX46" i="12"/>
  <c r="AX45" i="12"/>
  <c r="AX40" i="12"/>
  <c r="AX32" i="12"/>
  <c r="AX25" i="12"/>
  <c r="AX16" i="12"/>
  <c r="AX21" i="12"/>
  <c r="AX11" i="12"/>
  <c r="AX7" i="12"/>
  <c r="AX41" i="12"/>
  <c r="AX42" i="12"/>
  <c r="AX47" i="12"/>
  <c r="AX28" i="12"/>
  <c r="AX19" i="12"/>
  <c r="AX13" i="12"/>
  <c r="AX9" i="12"/>
  <c r="AY6" i="12"/>
  <c r="AX34" i="12"/>
  <c r="AX22" i="12"/>
  <c r="AX12" i="12"/>
  <c r="AX36" i="12"/>
  <c r="AX24" i="12"/>
  <c r="AX15" i="12"/>
  <c r="AX18" i="12"/>
  <c r="AX33" i="12"/>
  <c r="AX37" i="12"/>
  <c r="AX26" i="12"/>
  <c r="AX23" i="12"/>
  <c r="AX8" i="12"/>
  <c r="AX17" i="12"/>
  <c r="Y32" i="12"/>
  <c r="Z95" i="12"/>
  <c r="W35" i="12"/>
  <c r="X98" i="12"/>
  <c r="T37" i="12"/>
  <c r="U100" i="12"/>
  <c r="AA31" i="12"/>
  <c r="AB94" i="12"/>
  <c r="X33" i="12"/>
  <c r="Y96" i="12"/>
  <c r="N43" i="12"/>
  <c r="O106" i="12"/>
  <c r="R40" i="12" l="1"/>
  <c r="S103" i="12"/>
  <c r="AB30" i="12"/>
  <c r="AC93" i="12"/>
  <c r="J113" i="12"/>
  <c r="J50" i="12" s="1"/>
  <c r="AN57" i="5"/>
  <c r="K47" i="12"/>
  <c r="L110" i="12"/>
  <c r="L46" i="12"/>
  <c r="M109" i="12"/>
  <c r="J48" i="12"/>
  <c r="K111" i="12"/>
  <c r="Q42" i="12"/>
  <c r="R105" i="12"/>
  <c r="R41" i="12"/>
  <c r="S104" i="12"/>
  <c r="X34" i="12"/>
  <c r="Y97" i="12"/>
  <c r="AN71" i="5" a="1"/>
  <c r="AN71" i="5" s="1"/>
  <c r="AN72" i="5" s="1"/>
  <c r="AN73" i="5" s="1"/>
  <c r="AN75" i="5" s="1"/>
  <c r="AN78" i="5" s="1"/>
  <c r="BD87" i="2" s="1" a="1"/>
  <c r="BD87" i="2" s="1"/>
  <c r="BC88" i="2"/>
  <c r="BC37" i="2" s="1"/>
  <c r="BC39" i="2" s="1"/>
  <c r="J49" i="12"/>
  <c r="K112" i="12"/>
  <c r="U37" i="12"/>
  <c r="V100" i="12"/>
  <c r="AB31" i="12"/>
  <c r="AC94" i="12"/>
  <c r="M45" i="12"/>
  <c r="N108" i="12"/>
  <c r="N44" i="12"/>
  <c r="O107" i="12"/>
  <c r="I114" i="12"/>
  <c r="AO44" i="5"/>
  <c r="AO45" i="5"/>
  <c r="AO43" i="5"/>
  <c r="AO46" i="5" s="1"/>
  <c r="AO48" i="5" s="1"/>
  <c r="AO57" i="5" s="1"/>
  <c r="S39" i="12"/>
  <c r="T102" i="12"/>
  <c r="AX25" i="5" a="1"/>
  <c r="AX25" i="5" s="1"/>
  <c r="AX33" i="5" a="1"/>
  <c r="AX33" i="5" s="1"/>
  <c r="AX23" i="5" a="1"/>
  <c r="AX23" i="5" s="1"/>
  <c r="AX20" i="5" a="1"/>
  <c r="AX20" i="5" s="1"/>
  <c r="AX19" i="5" a="1"/>
  <c r="AX19" i="5" s="1"/>
  <c r="AX31" i="5" a="1"/>
  <c r="AX31" i="5" s="1"/>
  <c r="AX24" i="5" a="1"/>
  <c r="AX24" i="5" s="1"/>
  <c r="AX12" i="5" a="1"/>
  <c r="AX12" i="5" s="1"/>
  <c r="AX28" i="5" a="1"/>
  <c r="AX28" i="5" s="1"/>
  <c r="AX32" i="5" a="1"/>
  <c r="AX32" i="5" s="1"/>
  <c r="Y33" i="12"/>
  <c r="Z96" i="12"/>
  <c r="E116" i="12"/>
  <c r="G115" i="12"/>
  <c r="G52" i="12" s="1"/>
  <c r="T38" i="12"/>
  <c r="U101" i="12"/>
  <c r="AO55" i="5"/>
  <c r="BO75" i="2"/>
  <c r="BO74" i="2"/>
  <c r="BO6" i="2"/>
  <c r="BP7" i="2"/>
  <c r="AR15" i="5"/>
  <c r="AR16" i="5" s="1"/>
  <c r="AQ17" i="5"/>
  <c r="AX4" i="5"/>
  <c r="AY7" i="5"/>
  <c r="X35" i="12"/>
  <c r="Y98" i="12"/>
  <c r="E54" i="12"/>
  <c r="BM97" i="2"/>
  <c r="BM108" i="2" s="1"/>
  <c r="BM95" i="2"/>
  <c r="AZ6" i="5"/>
  <c r="AY5" i="5"/>
  <c r="Z32" i="12"/>
  <c r="AA95" i="12"/>
  <c r="AY49" i="12"/>
  <c r="AY39" i="12"/>
  <c r="AY35" i="12"/>
  <c r="AY31" i="12"/>
  <c r="AY27" i="12"/>
  <c r="AY23" i="12"/>
  <c r="AY19" i="12"/>
  <c r="AY15" i="12"/>
  <c r="AY44" i="12"/>
  <c r="AY46" i="12"/>
  <c r="AY45" i="12"/>
  <c r="AY40" i="12"/>
  <c r="AY36" i="12"/>
  <c r="AY32" i="12"/>
  <c r="AY42" i="12"/>
  <c r="AY38" i="12"/>
  <c r="AY34" i="12"/>
  <c r="AY30" i="12"/>
  <c r="AY43" i="12"/>
  <c r="AY25" i="12"/>
  <c r="AY16" i="12"/>
  <c r="AY21" i="12"/>
  <c r="AY11" i="12"/>
  <c r="AY7" i="12"/>
  <c r="AY41" i="12"/>
  <c r="AY33" i="12"/>
  <c r="AY17" i="12"/>
  <c r="AY48" i="12"/>
  <c r="AY50" i="12"/>
  <c r="AY47" i="12"/>
  <c r="AY37" i="12"/>
  <c r="AY24" i="12"/>
  <c r="AY13" i="12"/>
  <c r="AY14" i="12"/>
  <c r="AY29" i="12"/>
  <c r="AY20" i="12"/>
  <c r="AY10" i="12"/>
  <c r="AY22" i="12"/>
  <c r="AY26" i="12"/>
  <c r="AY8" i="12"/>
  <c r="AZ6" i="12"/>
  <c r="AY28" i="12"/>
  <c r="AY9" i="12"/>
  <c r="AY12" i="12"/>
  <c r="AY18" i="12"/>
  <c r="AO65" i="5"/>
  <c r="V36" i="12"/>
  <c r="W99" i="12"/>
  <c r="AY110" i="12"/>
  <c r="AY103" i="12"/>
  <c r="AY99" i="12"/>
  <c r="AY109" i="12"/>
  <c r="AY104" i="12"/>
  <c r="AY108" i="12"/>
  <c r="AY101" i="12"/>
  <c r="AY107" i="12"/>
  <c r="AY98" i="12"/>
  <c r="AY94" i="12"/>
  <c r="AY90" i="12"/>
  <c r="AY106" i="12"/>
  <c r="AY102" i="12"/>
  <c r="AY97" i="12"/>
  <c r="AY93" i="12"/>
  <c r="AY113" i="12"/>
  <c r="AY91" i="12"/>
  <c r="AY111" i="12"/>
  <c r="AY87" i="12"/>
  <c r="AY92" i="12"/>
  <c r="AY112" i="12"/>
  <c r="AY84" i="12"/>
  <c r="AY95" i="12"/>
  <c r="AY85" i="12"/>
  <c r="AY81" i="12"/>
  <c r="AY77" i="12"/>
  <c r="AY96" i="12"/>
  <c r="AY100" i="12"/>
  <c r="AY82" i="12"/>
  <c r="AY105" i="12"/>
  <c r="AY89" i="12"/>
  <c r="AY78" i="12"/>
  <c r="AY76" i="12"/>
  <c r="AY71" i="12"/>
  <c r="AY88" i="12"/>
  <c r="AY79" i="12"/>
  <c r="AY86" i="12"/>
  <c r="AY72" i="12"/>
  <c r="AY74" i="12"/>
  <c r="AZ69" i="12"/>
  <c r="AY75" i="12"/>
  <c r="AY80" i="12"/>
  <c r="AY73" i="12"/>
  <c r="AY70" i="12"/>
  <c r="AY83" i="12"/>
  <c r="AP54" i="5" a="1"/>
  <c r="AP54" i="5" s="1"/>
  <c r="AP42" i="5"/>
  <c r="AP13" i="5"/>
  <c r="AP38" i="5" s="1"/>
  <c r="AP39" i="5" s="1"/>
  <c r="AP77" i="5" a="1"/>
  <c r="AP77" i="5" s="1"/>
  <c r="AP63" i="5" a="1"/>
  <c r="AP63" i="5" s="1"/>
  <c r="AP60" i="5" a="1"/>
  <c r="AP60" i="5" s="1"/>
  <c r="AP70" i="5" a="1"/>
  <c r="AP70" i="5" s="1"/>
  <c r="AP69" i="5" a="1"/>
  <c r="AP69" i="5" s="1"/>
  <c r="AP51" i="5" a="1"/>
  <c r="AP51" i="5" s="1"/>
  <c r="AP68" i="5" a="1"/>
  <c r="AP68" i="5" s="1"/>
  <c r="AP64" i="5" a="1"/>
  <c r="AP64" i="5" s="1"/>
  <c r="AP62" i="5" a="1"/>
  <c r="AP62" i="5" s="1"/>
  <c r="AP53" i="5" a="1"/>
  <c r="AP53" i="5" s="1"/>
  <c r="AP61" i="5" a="1"/>
  <c r="AP61" i="5" s="1"/>
  <c r="AP52" i="5" a="1"/>
  <c r="AP52" i="5" s="1"/>
  <c r="O43" i="12"/>
  <c r="P106" i="12"/>
  <c r="BB56" i="2"/>
  <c r="BN80" i="2"/>
  <c r="BN84" i="2" s="1"/>
  <c r="BN94" i="2"/>
  <c r="BN34" i="2"/>
  <c r="BN35" i="2"/>
  <c r="BN46" i="2"/>
  <c r="BN36" i="2"/>
  <c r="BN38" i="2"/>
  <c r="BN45" i="2"/>
  <c r="BN44" i="2"/>
  <c r="BN31" i="2"/>
  <c r="BN29" i="2"/>
  <c r="BN96" i="2"/>
  <c r="BN5" i="2"/>
  <c r="BN27" i="2"/>
  <c r="BO8" i="2"/>
  <c r="BN26" i="2"/>
  <c r="BN30" i="2"/>
  <c r="BN33" i="2"/>
  <c r="BN32" i="2"/>
  <c r="BN9" i="2"/>
  <c r="BN28" i="2"/>
  <c r="BN12" i="2"/>
  <c r="BN13" i="2" s="1"/>
  <c r="BN54" i="2" s="1"/>
  <c r="BN3" i="2"/>
  <c r="BN47" i="2"/>
  <c r="K113" i="12" l="1"/>
  <c r="AD93" i="12"/>
  <c r="AD30" i="12" s="1"/>
  <c r="AC30" i="12"/>
  <c r="S40" i="12"/>
  <c r="T103" i="12"/>
  <c r="K48" i="12"/>
  <c r="L111" i="12"/>
  <c r="N109" i="12"/>
  <c r="M46" i="12"/>
  <c r="K50" i="12"/>
  <c r="L113" i="12"/>
  <c r="Y34" i="12"/>
  <c r="Z97" i="12"/>
  <c r="S41" i="12"/>
  <c r="T104" i="12"/>
  <c r="L47" i="12"/>
  <c r="M110" i="12"/>
  <c r="R42" i="12"/>
  <c r="S105" i="12"/>
  <c r="AO71" i="5" a="1"/>
  <c r="AO71" i="5" s="1"/>
  <c r="AO72" i="5" s="1"/>
  <c r="AO73" i="5" s="1"/>
  <c r="AO75" i="5" s="1"/>
  <c r="AO78" i="5" s="1"/>
  <c r="BE87" i="2" s="1" a="1"/>
  <c r="BE87" i="2" s="1"/>
  <c r="BD88" i="2"/>
  <c r="BD37" i="2" s="1"/>
  <c r="BD39" i="2" s="1"/>
  <c r="AY33" i="5" a="1"/>
  <c r="AY33" i="5" s="1"/>
  <c r="AY24" i="5" a="1"/>
  <c r="AY24" i="5" s="1"/>
  <c r="AY25" i="5" a="1"/>
  <c r="AY25" i="5" s="1"/>
  <c r="AY20" i="5" a="1"/>
  <c r="AY20" i="5" s="1"/>
  <c r="AY19" i="5" a="1"/>
  <c r="AY19" i="5" s="1"/>
  <c r="AY23" i="5" a="1"/>
  <c r="AY23" i="5" s="1"/>
  <c r="AY32" i="5" a="1"/>
  <c r="AY32" i="5" s="1"/>
  <c r="AY28" i="5" a="1"/>
  <c r="AY28" i="5" s="1"/>
  <c r="AY12" i="5" a="1"/>
  <c r="AY12" i="5" s="1"/>
  <c r="AY31" i="5" a="1"/>
  <c r="AY31" i="5" s="1"/>
  <c r="AP55" i="5"/>
  <c r="AS15" i="5"/>
  <c r="AS16" i="5" s="1"/>
  <c r="AR17" i="5"/>
  <c r="N45" i="12"/>
  <c r="O108" i="12"/>
  <c r="BP75" i="2"/>
  <c r="BP74" i="2"/>
  <c r="BP6" i="2"/>
  <c r="BQ7" i="2"/>
  <c r="G116" i="12"/>
  <c r="G53" i="12" s="1"/>
  <c r="E117" i="12"/>
  <c r="U38" i="12"/>
  <c r="V101" i="12"/>
  <c r="Z33" i="12"/>
  <c r="AA96" i="12"/>
  <c r="AC31" i="12"/>
  <c r="AD94" i="12"/>
  <c r="BC56" i="2"/>
  <c r="AP65" i="5"/>
  <c r="AZ7" i="5"/>
  <c r="AY4" i="5"/>
  <c r="T39" i="12"/>
  <c r="U102" i="12"/>
  <c r="I51" i="12"/>
  <c r="J114" i="12"/>
  <c r="AP45" i="5"/>
  <c r="AP44" i="5"/>
  <c r="AP43" i="5"/>
  <c r="AZ111" i="12"/>
  <c r="AZ107" i="12"/>
  <c r="AZ109" i="12"/>
  <c r="AZ104" i="12"/>
  <c r="AZ100" i="12"/>
  <c r="AZ110" i="12"/>
  <c r="AZ108" i="12"/>
  <c r="AZ103" i="12"/>
  <c r="AZ98" i="12"/>
  <c r="AZ94" i="12"/>
  <c r="AZ113" i="12"/>
  <c r="AZ95" i="12"/>
  <c r="AZ112" i="12"/>
  <c r="AZ105" i="12"/>
  <c r="AZ102" i="12"/>
  <c r="AZ97" i="12"/>
  <c r="AZ114" i="12"/>
  <c r="AZ99" i="12"/>
  <c r="AZ91" i="12"/>
  <c r="AZ87" i="12"/>
  <c r="AZ92" i="12"/>
  <c r="AZ85" i="12"/>
  <c r="AZ81" i="12"/>
  <c r="AZ77" i="12"/>
  <c r="AZ73" i="12"/>
  <c r="AZ96" i="12"/>
  <c r="AZ82" i="12"/>
  <c r="AZ78" i="12"/>
  <c r="AZ93" i="12"/>
  <c r="AZ89" i="12"/>
  <c r="AZ76" i="12"/>
  <c r="AZ71" i="12"/>
  <c r="AZ106" i="12"/>
  <c r="AZ88" i="12"/>
  <c r="AZ79" i="12"/>
  <c r="AZ83" i="12"/>
  <c r="AZ80" i="12"/>
  <c r="AZ72" i="12"/>
  <c r="BA69" i="12"/>
  <c r="AZ75" i="12"/>
  <c r="AZ70" i="12"/>
  <c r="AZ86" i="12"/>
  <c r="AZ74" i="12"/>
  <c r="AZ84" i="12"/>
  <c r="AZ90" i="12"/>
  <c r="AZ101" i="12"/>
  <c r="W36" i="12"/>
  <c r="X99" i="12"/>
  <c r="AZ49" i="12"/>
  <c r="AZ45" i="12"/>
  <c r="AZ50" i="12"/>
  <c r="AZ44" i="12"/>
  <c r="AZ46" i="12"/>
  <c r="AZ40" i="12"/>
  <c r="AZ36" i="12"/>
  <c r="AZ32" i="12"/>
  <c r="AZ28" i="12"/>
  <c r="AZ47" i="12"/>
  <c r="AZ43" i="12"/>
  <c r="AZ39" i="12"/>
  <c r="AZ31" i="12"/>
  <c r="AZ21" i="12"/>
  <c r="AZ11" i="12"/>
  <c r="AZ7" i="12"/>
  <c r="AZ41" i="12"/>
  <c r="AZ33" i="12"/>
  <c r="AZ17" i="12"/>
  <c r="AZ48" i="12"/>
  <c r="AZ26" i="12"/>
  <c r="AZ22" i="12"/>
  <c r="AZ12" i="12"/>
  <c r="AZ8" i="12"/>
  <c r="AZ42" i="12"/>
  <c r="AZ51" i="12"/>
  <c r="AZ29" i="12"/>
  <c r="AZ20" i="12"/>
  <c r="AZ15" i="12"/>
  <c r="AZ14" i="12"/>
  <c r="AZ10" i="12"/>
  <c r="AZ35" i="12"/>
  <c r="AZ13" i="12"/>
  <c r="AZ24" i="12"/>
  <c r="AZ19" i="12"/>
  <c r="AZ38" i="12"/>
  <c r="AZ37" i="12"/>
  <c r="AZ16" i="12"/>
  <c r="BA6" i="12"/>
  <c r="AZ30" i="12"/>
  <c r="AZ25" i="12"/>
  <c r="AZ34" i="12"/>
  <c r="AZ23" i="12"/>
  <c r="AZ9" i="12"/>
  <c r="AZ18" i="12"/>
  <c r="AZ27" i="12"/>
  <c r="E55" i="12"/>
  <c r="O44" i="12"/>
  <c r="P107" i="12"/>
  <c r="K49" i="12"/>
  <c r="L112" i="12"/>
  <c r="BN95" i="2"/>
  <c r="BN97" i="2" s="1"/>
  <c r="BN108" i="2" s="1"/>
  <c r="BO94" i="2"/>
  <c r="BO80" i="2"/>
  <c r="BO84" i="2" s="1"/>
  <c r="BO35" i="2"/>
  <c r="BO46" i="2"/>
  <c r="BO36" i="2"/>
  <c r="BO45" i="2"/>
  <c r="BO33" i="2"/>
  <c r="BO38" i="2"/>
  <c r="BO27" i="2"/>
  <c r="BP8" i="2"/>
  <c r="BO30" i="2"/>
  <c r="BO29" i="2"/>
  <c r="BO26" i="2"/>
  <c r="BO44" i="2"/>
  <c r="BO96" i="2"/>
  <c r="BO47" i="2"/>
  <c r="BO34" i="2"/>
  <c r="BO3" i="2"/>
  <c r="BO9" i="2"/>
  <c r="BO28" i="2"/>
  <c r="BO12" i="2"/>
  <c r="BO13" i="2" s="1"/>
  <c r="BO54" i="2" s="1"/>
  <c r="BO31" i="2"/>
  <c r="BO32" i="2"/>
  <c r="BO5" i="2"/>
  <c r="BA6" i="5"/>
  <c r="AZ5" i="5"/>
  <c r="V37" i="12"/>
  <c r="W100" i="12"/>
  <c r="P43" i="12"/>
  <c r="Q106" i="12"/>
  <c r="AA32" i="12"/>
  <c r="AB95" i="12"/>
  <c r="Y35" i="12"/>
  <c r="Z98" i="12"/>
  <c r="AQ54" i="5" a="1"/>
  <c r="AQ54" i="5" s="1"/>
  <c r="AQ42" i="5"/>
  <c r="AQ13" i="5"/>
  <c r="AQ38" i="5" s="1"/>
  <c r="AQ39" i="5" s="1"/>
  <c r="AQ77" i="5" a="1"/>
  <c r="AQ77" i="5" s="1"/>
  <c r="AQ68" i="5" a="1"/>
  <c r="AQ68" i="5" s="1"/>
  <c r="AQ62" i="5" a="1"/>
  <c r="AQ62" i="5" s="1"/>
  <c r="AQ69" i="5" a="1"/>
  <c r="AQ69" i="5" s="1"/>
  <c r="AQ52" i="5" a="1"/>
  <c r="AQ52" i="5" s="1"/>
  <c r="AQ61" i="5" a="1"/>
  <c r="AQ61" i="5" s="1"/>
  <c r="AQ53" i="5" a="1"/>
  <c r="AQ53" i="5" s="1"/>
  <c r="AQ63" i="5" a="1"/>
  <c r="AQ63" i="5" s="1"/>
  <c r="AQ70" i="5" a="1"/>
  <c r="AQ70" i="5" s="1"/>
  <c r="AQ60" i="5" a="1"/>
  <c r="AQ60" i="5" s="1"/>
  <c r="AQ51" i="5" a="1"/>
  <c r="AQ51" i="5" s="1"/>
  <c r="AQ64" i="5" a="1"/>
  <c r="AQ64" i="5" s="1"/>
  <c r="H115" i="12"/>
  <c r="T40" i="12" l="1"/>
  <c r="U103" i="12"/>
  <c r="AP46" i="5"/>
  <c r="AP48" i="5" s="1"/>
  <c r="AP57" i="5" s="1"/>
  <c r="AA97" i="12"/>
  <c r="Z34" i="12"/>
  <c r="M113" i="12"/>
  <c r="L50" i="12"/>
  <c r="M47" i="12"/>
  <c r="N110" i="12"/>
  <c r="O109" i="12"/>
  <c r="N46" i="12"/>
  <c r="U104" i="12"/>
  <c r="T41" i="12"/>
  <c r="L48" i="12"/>
  <c r="M111" i="12"/>
  <c r="S42" i="12"/>
  <c r="T105" i="12"/>
  <c r="AQ65" i="5"/>
  <c r="AP71" i="5" a="1"/>
  <c r="AP71" i="5" s="1"/>
  <c r="AP72" i="5" s="1"/>
  <c r="AP73" i="5" s="1"/>
  <c r="AP75" i="5" s="1"/>
  <c r="AP78" i="5" s="1"/>
  <c r="BF87" i="2" s="1" a="1"/>
  <c r="BF87" i="2" s="1"/>
  <c r="X36" i="12"/>
  <c r="Y99" i="12"/>
  <c r="U39" i="12"/>
  <c r="V102" i="12"/>
  <c r="Q43" i="12"/>
  <c r="R106" i="12"/>
  <c r="J51" i="12"/>
  <c r="K114" i="12"/>
  <c r="AZ4" i="5"/>
  <c r="BA7" i="5"/>
  <c r="AD31" i="12"/>
  <c r="AE94" i="12"/>
  <c r="AE31" i="12" s="1"/>
  <c r="AR54" i="5" a="1"/>
  <c r="AR54" i="5" s="1"/>
  <c r="AR13" i="5"/>
  <c r="AR38" i="5" s="1"/>
  <c r="AR39" i="5" s="1"/>
  <c r="AR42" i="5"/>
  <c r="AR77" i="5" a="1"/>
  <c r="AR77" i="5" s="1"/>
  <c r="AR68" i="5" a="1"/>
  <c r="AR68" i="5" s="1"/>
  <c r="AR52" i="5" a="1"/>
  <c r="AR52" i="5" s="1"/>
  <c r="AR64" i="5" a="1"/>
  <c r="AR64" i="5" s="1"/>
  <c r="AR51" i="5" a="1"/>
  <c r="AR51" i="5" s="1"/>
  <c r="AR61" i="5" a="1"/>
  <c r="AR61" i="5" s="1"/>
  <c r="AR60" i="5" a="1"/>
  <c r="AR60" i="5" s="1"/>
  <c r="AR69" i="5" a="1"/>
  <c r="AR69" i="5" s="1"/>
  <c r="AR62" i="5" a="1"/>
  <c r="AR62" i="5" s="1"/>
  <c r="AR63" i="5" a="1"/>
  <c r="AR63" i="5" s="1"/>
  <c r="AR70" i="5" a="1"/>
  <c r="AR70" i="5" s="1"/>
  <c r="AR53" i="5" a="1"/>
  <c r="AR53" i="5" s="1"/>
  <c r="BD56" i="2"/>
  <c r="AZ33" i="5" a="1"/>
  <c r="AZ33" i="5" s="1"/>
  <c r="AZ12" i="5" a="1"/>
  <c r="AZ12" i="5" s="1"/>
  <c r="AZ32" i="5" a="1"/>
  <c r="AZ32" i="5" s="1"/>
  <c r="AZ28" i="5" a="1"/>
  <c r="AZ28" i="5" s="1"/>
  <c r="AZ31" i="5" a="1"/>
  <c r="AZ31" i="5" s="1"/>
  <c r="AZ24" i="5" a="1"/>
  <c r="AZ24" i="5" s="1"/>
  <c r="AZ23" i="5" a="1"/>
  <c r="AZ23" i="5" s="1"/>
  <c r="AZ25" i="5" a="1"/>
  <c r="AZ25" i="5" s="1"/>
  <c r="AZ19" i="5" a="1"/>
  <c r="AZ19" i="5" s="1"/>
  <c r="AZ20" i="5" a="1"/>
  <c r="AZ20" i="5" s="1"/>
  <c r="L49" i="12"/>
  <c r="M112" i="12"/>
  <c r="BQ74" i="2"/>
  <c r="BQ6" i="2"/>
  <c r="BR7" i="2"/>
  <c r="BQ75" i="2"/>
  <c r="O45" i="12"/>
  <c r="P108" i="12"/>
  <c r="AQ43" i="5"/>
  <c r="AQ45" i="5"/>
  <c r="AQ44" i="5"/>
  <c r="BA5" i="5"/>
  <c r="BB6" i="5"/>
  <c r="E56" i="12"/>
  <c r="Z35" i="12"/>
  <c r="AA98" i="12"/>
  <c r="W37" i="12"/>
  <c r="X100" i="12"/>
  <c r="BO95" i="2"/>
  <c r="BO97" i="2" s="1"/>
  <c r="BO108" i="2" s="1"/>
  <c r="AS17" i="5"/>
  <c r="AT15" i="5"/>
  <c r="AT16" i="5" s="1"/>
  <c r="V38" i="12"/>
  <c r="W101" i="12"/>
  <c r="BP94" i="2"/>
  <c r="BP96" i="2"/>
  <c r="BP46" i="2"/>
  <c r="BP36" i="2"/>
  <c r="BP26" i="2"/>
  <c r="BP34" i="2"/>
  <c r="BP35" i="2"/>
  <c r="BP47" i="2"/>
  <c r="BP38" i="2"/>
  <c r="BP30" i="2"/>
  <c r="BP29" i="2"/>
  <c r="BP45" i="2"/>
  <c r="BP44" i="2"/>
  <c r="BP31" i="2"/>
  <c r="BP28" i="2"/>
  <c r="BP80" i="2"/>
  <c r="BP84" i="2" s="1"/>
  <c r="BP5" i="2"/>
  <c r="BP12" i="2"/>
  <c r="BP13" i="2" s="1"/>
  <c r="BP54" i="2" s="1"/>
  <c r="BP3" i="2"/>
  <c r="BP33" i="2"/>
  <c r="BP9" i="2"/>
  <c r="BP27" i="2"/>
  <c r="BP32" i="2"/>
  <c r="BQ8" i="2"/>
  <c r="P44" i="12"/>
  <c r="Q107" i="12"/>
  <c r="BA50" i="12"/>
  <c r="BA46" i="12"/>
  <c r="BA40" i="12"/>
  <c r="BA36" i="12"/>
  <c r="BA32" i="12"/>
  <c r="BA28" i="12"/>
  <c r="BA24" i="12"/>
  <c r="BA20" i="12"/>
  <c r="BA16" i="12"/>
  <c r="BA47" i="12"/>
  <c r="BA45" i="12"/>
  <c r="BA41" i="12"/>
  <c r="BA37" i="12"/>
  <c r="BA33" i="12"/>
  <c r="BA29" i="12"/>
  <c r="BA39" i="12"/>
  <c r="BA35" i="12"/>
  <c r="BA31" i="12"/>
  <c r="BA17" i="12"/>
  <c r="BA48" i="12"/>
  <c r="BA26" i="12"/>
  <c r="BA22" i="12"/>
  <c r="BA12" i="12"/>
  <c r="BA8" i="12"/>
  <c r="BA42" i="12"/>
  <c r="BA34" i="12"/>
  <c r="BA18" i="12"/>
  <c r="BA44" i="12"/>
  <c r="BA51" i="12"/>
  <c r="BA38" i="12"/>
  <c r="BA30" i="12"/>
  <c r="BA25" i="12"/>
  <c r="BA19" i="12"/>
  <c r="BA49" i="12"/>
  <c r="BA14" i="12"/>
  <c r="BB6" i="12"/>
  <c r="BA43" i="12"/>
  <c r="BA21" i="12"/>
  <c r="BA11" i="12"/>
  <c r="BA15" i="12"/>
  <c r="BA23" i="12"/>
  <c r="BA9" i="12"/>
  <c r="BA7" i="12"/>
  <c r="BA10" i="12"/>
  <c r="BA13" i="12"/>
  <c r="BA52" i="12"/>
  <c r="BA27" i="12"/>
  <c r="AA33" i="12"/>
  <c r="AB96" i="12"/>
  <c r="H116" i="12"/>
  <c r="BE88" i="2"/>
  <c r="BE37" i="2" s="1"/>
  <c r="BE39" i="2" s="1"/>
  <c r="BA115" i="12"/>
  <c r="BA111" i="12"/>
  <c r="BA104" i="12"/>
  <c r="BA100" i="12"/>
  <c r="BA110" i="12"/>
  <c r="BA113" i="12"/>
  <c r="BA112" i="12"/>
  <c r="BA105" i="12"/>
  <c r="BA107" i="12"/>
  <c r="BA95" i="12"/>
  <c r="BA91" i="12"/>
  <c r="BA87" i="12"/>
  <c r="BA114" i="12"/>
  <c r="BA101" i="12"/>
  <c r="BA94" i="12"/>
  <c r="BA108" i="12"/>
  <c r="BA92" i="12"/>
  <c r="BA88" i="12"/>
  <c r="BA96" i="12"/>
  <c r="BA85" i="12"/>
  <c r="BA103" i="12"/>
  <c r="BA82" i="12"/>
  <c r="BA78" i="12"/>
  <c r="BA99" i="12"/>
  <c r="BA98" i="12"/>
  <c r="BA97" i="12"/>
  <c r="BA106" i="12"/>
  <c r="BA90" i="12"/>
  <c r="BA83" i="12"/>
  <c r="BA79" i="12"/>
  <c r="BA102" i="12"/>
  <c r="BA80" i="12"/>
  <c r="BA77" i="12"/>
  <c r="BA72" i="12"/>
  <c r="BB69" i="12"/>
  <c r="BA86" i="12"/>
  <c r="BA74" i="12"/>
  <c r="BA109" i="12"/>
  <c r="BA76" i="12"/>
  <c r="BA81" i="12"/>
  <c r="BA75" i="12"/>
  <c r="BA73" i="12"/>
  <c r="BA84" i="12"/>
  <c r="BA71" i="12"/>
  <c r="BA70" i="12"/>
  <c r="BA93" i="12"/>
  <c r="BA89" i="12"/>
  <c r="H52" i="12"/>
  <c r="I115" i="12"/>
  <c r="AQ55" i="5"/>
  <c r="AB32" i="12"/>
  <c r="AC95" i="12"/>
  <c r="G117" i="12"/>
  <c r="G54" i="12" s="1"/>
  <c r="E118" i="12"/>
  <c r="AQ46" i="5" l="1"/>
  <c r="AQ48" i="5" s="1"/>
  <c r="AQ57" i="5" s="1"/>
  <c r="U40" i="12"/>
  <c r="V103" i="12"/>
  <c r="O46" i="12"/>
  <c r="P109" i="12"/>
  <c r="N47" i="12"/>
  <c r="O110" i="12"/>
  <c r="N111" i="12"/>
  <c r="M48" i="12"/>
  <c r="N113" i="12"/>
  <c r="M50" i="12"/>
  <c r="U105" i="12"/>
  <c r="T42" i="12"/>
  <c r="V104" i="12"/>
  <c r="U41" i="12"/>
  <c r="AB97" i="12"/>
  <c r="AA34" i="12"/>
  <c r="AQ71" i="5" a="1"/>
  <c r="AQ71" i="5" s="1"/>
  <c r="AQ72" i="5" s="1"/>
  <c r="AQ73" i="5" s="1"/>
  <c r="AQ75" i="5" s="1"/>
  <c r="AQ78" i="5" s="1"/>
  <c r="BG87" i="2" s="1" a="1"/>
  <c r="BG87" i="2" s="1"/>
  <c r="BF88" i="2"/>
  <c r="BF37" i="2" s="1"/>
  <c r="BF39" i="2" s="1"/>
  <c r="BB7" i="5"/>
  <c r="BA4" i="5"/>
  <c r="X37" i="12"/>
  <c r="Y100" i="12"/>
  <c r="BE56" i="2"/>
  <c r="BB5" i="5"/>
  <c r="BC6" i="5"/>
  <c r="M49" i="12"/>
  <c r="N112" i="12"/>
  <c r="AR55" i="5"/>
  <c r="AC32" i="12"/>
  <c r="AD95" i="12"/>
  <c r="W38" i="12"/>
  <c r="X101" i="12"/>
  <c r="BQ94" i="2"/>
  <c r="BQ47" i="2"/>
  <c r="BQ44" i="2"/>
  <c r="BQ27" i="2"/>
  <c r="BQ80" i="2"/>
  <c r="BQ84" i="2" s="1"/>
  <c r="BQ35" i="2"/>
  <c r="BQ33" i="2"/>
  <c r="BQ30" i="2"/>
  <c r="BQ26" i="2"/>
  <c r="BQ3" i="2"/>
  <c r="BQ46" i="2"/>
  <c r="BQ45" i="2"/>
  <c r="BQ31" i="2"/>
  <c r="BQ28" i="2"/>
  <c r="BQ12" i="2"/>
  <c r="BQ13" i="2" s="1"/>
  <c r="BQ54" i="2" s="1"/>
  <c r="BQ9" i="2"/>
  <c r="BQ32" i="2"/>
  <c r="BQ96" i="2"/>
  <c r="BQ36" i="2"/>
  <c r="BQ34" i="2"/>
  <c r="BR8" i="2"/>
  <c r="BQ38" i="2"/>
  <c r="BQ5" i="2"/>
  <c r="BQ29" i="2"/>
  <c r="H117" i="12"/>
  <c r="BP95" i="2"/>
  <c r="BP97" i="2"/>
  <c r="BP108" i="2" s="1"/>
  <c r="BA31" i="5" a="1"/>
  <c r="BA31" i="5" s="1"/>
  <c r="BA25" i="5" a="1"/>
  <c r="BA25" i="5" s="1"/>
  <c r="BA32" i="5" a="1"/>
  <c r="BA32" i="5" s="1"/>
  <c r="BA28" i="5" a="1"/>
  <c r="BA28" i="5" s="1"/>
  <c r="BA33" i="5" a="1"/>
  <c r="BA33" i="5" s="1"/>
  <c r="BA24" i="5" a="1"/>
  <c r="BA24" i="5" s="1"/>
  <c r="BA20" i="5" a="1"/>
  <c r="BA20" i="5" s="1"/>
  <c r="BA12" i="5" a="1"/>
  <c r="BA12" i="5" s="1"/>
  <c r="BA19" i="5" a="1"/>
  <c r="BA19" i="5" s="1"/>
  <c r="BA23" i="5" a="1"/>
  <c r="BA23" i="5" s="1"/>
  <c r="V39" i="12"/>
  <c r="W102" i="12"/>
  <c r="G118" i="12"/>
  <c r="G55" i="12" s="1"/>
  <c r="E119" i="12"/>
  <c r="H118" i="12"/>
  <c r="H55" i="12" s="1"/>
  <c r="H53" i="12"/>
  <c r="I116" i="12"/>
  <c r="Y36" i="12"/>
  <c r="Z99" i="12"/>
  <c r="AB33" i="12"/>
  <c r="AC96" i="12"/>
  <c r="BB50" i="12"/>
  <c r="BB46" i="12"/>
  <c r="BB51" i="12"/>
  <c r="BB47" i="12"/>
  <c r="BB53" i="12"/>
  <c r="BB45" i="12"/>
  <c r="BB41" i="12"/>
  <c r="BB37" i="12"/>
  <c r="BB33" i="12"/>
  <c r="BB29" i="12"/>
  <c r="BB48" i="12"/>
  <c r="BB44" i="12"/>
  <c r="BB40" i="12"/>
  <c r="BB32" i="12"/>
  <c r="BB26" i="12"/>
  <c r="BB22" i="12"/>
  <c r="BB12" i="12"/>
  <c r="BB8" i="12"/>
  <c r="BB42" i="12"/>
  <c r="BB34" i="12"/>
  <c r="BB18" i="12"/>
  <c r="BB27" i="12"/>
  <c r="BB23" i="12"/>
  <c r="BB13" i="12"/>
  <c r="BB9" i="12"/>
  <c r="BC6" i="12"/>
  <c r="BB38" i="12"/>
  <c r="BB52" i="12"/>
  <c r="BB49" i="12"/>
  <c r="BB43" i="12"/>
  <c r="BB21" i="12"/>
  <c r="BB16" i="12"/>
  <c r="BB11" i="12"/>
  <c r="BB7" i="12"/>
  <c r="BB36" i="12"/>
  <c r="BB24" i="12"/>
  <c r="BB14" i="12"/>
  <c r="BB39" i="12"/>
  <c r="BB31" i="12"/>
  <c r="BB17" i="12"/>
  <c r="BB30" i="12"/>
  <c r="BB25" i="12"/>
  <c r="BB35" i="12"/>
  <c r="BB19" i="12"/>
  <c r="BB28" i="12"/>
  <c r="BB10" i="12"/>
  <c r="BB20" i="12"/>
  <c r="BB15" i="12"/>
  <c r="K51" i="12"/>
  <c r="L114" i="12"/>
  <c r="E57" i="12"/>
  <c r="AR65" i="5"/>
  <c r="AR43" i="5"/>
  <c r="AR44" i="5"/>
  <c r="AR45" i="5"/>
  <c r="R43" i="12"/>
  <c r="S106" i="12"/>
  <c r="BR74" i="2"/>
  <c r="BR75" i="2"/>
  <c r="BS7" i="2"/>
  <c r="BR6" i="2"/>
  <c r="I52" i="12"/>
  <c r="J115" i="12"/>
  <c r="BB112" i="12"/>
  <c r="BB108" i="12"/>
  <c r="BB104" i="12"/>
  <c r="BB110" i="12"/>
  <c r="BB116" i="12"/>
  <c r="BB113" i="12"/>
  <c r="BB105" i="12"/>
  <c r="BB101" i="12"/>
  <c r="BB111" i="12"/>
  <c r="BB109" i="12"/>
  <c r="BB107" i="12"/>
  <c r="BB95" i="12"/>
  <c r="BB99" i="12"/>
  <c r="BB96" i="12"/>
  <c r="BB103" i="12"/>
  <c r="BB100" i="12"/>
  <c r="BB98" i="12"/>
  <c r="BB92" i="12"/>
  <c r="BB87" i="12"/>
  <c r="BB88" i="12"/>
  <c r="BB86" i="12"/>
  <c r="BB106" i="12"/>
  <c r="BB82" i="12"/>
  <c r="BB78" i="12"/>
  <c r="BB74" i="12"/>
  <c r="BB97" i="12"/>
  <c r="BB94" i="12"/>
  <c r="BB90" i="12"/>
  <c r="BB83" i="12"/>
  <c r="BB79" i="12"/>
  <c r="BB89" i="12"/>
  <c r="BB102" i="12"/>
  <c r="BB85" i="12"/>
  <c r="BB80" i="12"/>
  <c r="BB77" i="12"/>
  <c r="BB72" i="12"/>
  <c r="BC69" i="12"/>
  <c r="BB114" i="12"/>
  <c r="BB91" i="12"/>
  <c r="BB81" i="12"/>
  <c r="BB73" i="12"/>
  <c r="BB93" i="12"/>
  <c r="BB76" i="12"/>
  <c r="BB71" i="12"/>
  <c r="BB75" i="12"/>
  <c r="BB115" i="12"/>
  <c r="BB84" i="12"/>
  <c r="BB70" i="12"/>
  <c r="Q44" i="12"/>
  <c r="R107" i="12"/>
  <c r="AU15" i="5"/>
  <c r="AU16" i="5" s="1"/>
  <c r="AT17" i="5"/>
  <c r="P45" i="12"/>
  <c r="Q108" i="12"/>
  <c r="AS54" i="5" a="1"/>
  <c r="AS54" i="5" s="1"/>
  <c r="AS13" i="5"/>
  <c r="AS38" i="5" s="1"/>
  <c r="AS39" i="5" s="1"/>
  <c r="AS42" i="5"/>
  <c r="AS77" i="5" a="1"/>
  <c r="AS77" i="5" s="1"/>
  <c r="AS52" i="5" a="1"/>
  <c r="AS52" i="5" s="1"/>
  <c r="AS62" i="5" a="1"/>
  <c r="AS62" i="5" s="1"/>
  <c r="AS61" i="5" a="1"/>
  <c r="AS61" i="5" s="1"/>
  <c r="AS69" i="5" a="1"/>
  <c r="AS69" i="5" s="1"/>
  <c r="AS51" i="5" a="1"/>
  <c r="AS51" i="5" s="1"/>
  <c r="AS64" i="5" a="1"/>
  <c r="AS64" i="5" s="1"/>
  <c r="AS63" i="5" a="1"/>
  <c r="AS63" i="5" s="1"/>
  <c r="AS68" i="5" a="1"/>
  <c r="AS68" i="5" s="1"/>
  <c r="AS70" i="5" a="1"/>
  <c r="AS70" i="5" s="1"/>
  <c r="AS60" i="5" a="1"/>
  <c r="AS60" i="5" s="1"/>
  <c r="AS53" i="5" a="1"/>
  <c r="AS53" i="5" s="1"/>
  <c r="AA35" i="12"/>
  <c r="AB98" i="12"/>
  <c r="V40" i="12" l="1"/>
  <c r="W103" i="12"/>
  <c r="AS55" i="5"/>
  <c r="AR46" i="5"/>
  <c r="AR48" i="5" s="1"/>
  <c r="AR57" i="5" s="1"/>
  <c r="O113" i="12"/>
  <c r="N50" i="12"/>
  <c r="I118" i="12"/>
  <c r="O47" i="12"/>
  <c r="P110" i="12"/>
  <c r="AB34" i="12"/>
  <c r="AC97" i="12"/>
  <c r="V41" i="12"/>
  <c r="W104" i="12"/>
  <c r="N48" i="12"/>
  <c r="O111" i="12"/>
  <c r="P46" i="12"/>
  <c r="Q109" i="12"/>
  <c r="V105" i="12"/>
  <c r="U42" i="12"/>
  <c r="AR71" i="5" a="1"/>
  <c r="AR71" i="5" s="1"/>
  <c r="AR72" i="5" s="1"/>
  <c r="AR73" i="5" s="1"/>
  <c r="AR75" i="5" s="1"/>
  <c r="AR78" i="5" s="1"/>
  <c r="BH87" i="2" s="1" a="1"/>
  <c r="BH87" i="2" s="1"/>
  <c r="BG88" i="2"/>
  <c r="BG37" i="2" s="1"/>
  <c r="BG39" i="2" s="1"/>
  <c r="W39" i="12"/>
  <c r="X102" i="12"/>
  <c r="E58" i="12"/>
  <c r="AD32" i="12"/>
  <c r="AE95" i="12"/>
  <c r="BS74" i="2"/>
  <c r="BS75" i="2"/>
  <c r="BT7" i="2"/>
  <c r="BS6" i="2"/>
  <c r="BC5" i="5"/>
  <c r="BD6" i="5"/>
  <c r="J52" i="12"/>
  <c r="K115" i="12"/>
  <c r="AS65" i="5"/>
  <c r="Q45" i="12"/>
  <c r="R108" i="12"/>
  <c r="BC112" i="12"/>
  <c r="BC108" i="12"/>
  <c r="BC113" i="12"/>
  <c r="BC116" i="12"/>
  <c r="BC105" i="12"/>
  <c r="BC101" i="12"/>
  <c r="BC111" i="12"/>
  <c r="BC114" i="12"/>
  <c r="BC106" i="12"/>
  <c r="BC102" i="12"/>
  <c r="BC104" i="12"/>
  <c r="BC99" i="12"/>
  <c r="BC96" i="12"/>
  <c r="BC92" i="12"/>
  <c r="BC88" i="12"/>
  <c r="BC115" i="12"/>
  <c r="BC109" i="12"/>
  <c r="BC86" i="12"/>
  <c r="BC89" i="12"/>
  <c r="BC117" i="12"/>
  <c r="BC103" i="12"/>
  <c r="BC97" i="12"/>
  <c r="BC95" i="12"/>
  <c r="BC87" i="12"/>
  <c r="BC98" i="12"/>
  <c r="BC94" i="12"/>
  <c r="BC90" i="12"/>
  <c r="BC83" i="12"/>
  <c r="BC79" i="12"/>
  <c r="BC100" i="12"/>
  <c r="BC93" i="12"/>
  <c r="BC80" i="12"/>
  <c r="BC78" i="12"/>
  <c r="BC110" i="12"/>
  <c r="BC91" i="12"/>
  <c r="BC81" i="12"/>
  <c r="BC73" i="12"/>
  <c r="BC84" i="12"/>
  <c r="BC82" i="12"/>
  <c r="BC74" i="12"/>
  <c r="BC77" i="12"/>
  <c r="BC76" i="12"/>
  <c r="BD69" i="12"/>
  <c r="BC70" i="12"/>
  <c r="BC107" i="12"/>
  <c r="BC71" i="12"/>
  <c r="BC85" i="12"/>
  <c r="BC75" i="12"/>
  <c r="BC72" i="12"/>
  <c r="BR96" i="2"/>
  <c r="BR94" i="2"/>
  <c r="BR47" i="2"/>
  <c r="BR44" i="2"/>
  <c r="BR27" i="2"/>
  <c r="BR38" i="2"/>
  <c r="BR30" i="2"/>
  <c r="BR29" i="2"/>
  <c r="BR28" i="2"/>
  <c r="BR46" i="2"/>
  <c r="BR36" i="2"/>
  <c r="BR34" i="2"/>
  <c r="BR32" i="2"/>
  <c r="BR26" i="2"/>
  <c r="BR45" i="2"/>
  <c r="BR31" i="2"/>
  <c r="BR12" i="2"/>
  <c r="BR13" i="2" s="1"/>
  <c r="BR54" i="2" s="1"/>
  <c r="BR9" i="2"/>
  <c r="BR3" i="2"/>
  <c r="BR80" i="2"/>
  <c r="BR84" i="2" s="1"/>
  <c r="BR33" i="2"/>
  <c r="BS8" i="2"/>
  <c r="BR35" i="2"/>
  <c r="BR5" i="2"/>
  <c r="X38" i="12"/>
  <c r="Y101" i="12"/>
  <c r="BB24" i="5" a="1"/>
  <c r="BB24" i="5" s="1"/>
  <c r="BB25" i="5" a="1"/>
  <c r="BB25" i="5" s="1"/>
  <c r="BB32" i="5" a="1"/>
  <c r="BB32" i="5" s="1"/>
  <c r="BB28" i="5" a="1"/>
  <c r="BB28" i="5" s="1"/>
  <c r="BB23" i="5" a="1"/>
  <c r="BB23" i="5" s="1"/>
  <c r="BB20" i="5" a="1"/>
  <c r="BB20" i="5" s="1"/>
  <c r="BB19" i="5" a="1"/>
  <c r="BB19" i="5" s="1"/>
  <c r="BB12" i="5" a="1"/>
  <c r="BB12" i="5" s="1"/>
  <c r="BB31" i="5" a="1"/>
  <c r="BB31" i="5" s="1"/>
  <c r="BB33" i="5" a="1"/>
  <c r="BB33" i="5" s="1"/>
  <c r="BB4" i="5"/>
  <c r="BC7" i="5"/>
  <c r="AU17" i="5"/>
  <c r="AV15" i="5"/>
  <c r="AV16" i="5" s="1"/>
  <c r="Z36" i="12"/>
  <c r="AA99" i="12"/>
  <c r="L51" i="12"/>
  <c r="M114" i="12"/>
  <c r="AS45" i="5"/>
  <c r="AS43" i="5"/>
  <c r="AS44" i="5"/>
  <c r="AS46" i="5" s="1"/>
  <c r="AS48" i="5" s="1"/>
  <c r="AS57" i="5" s="1"/>
  <c r="S43" i="12"/>
  <c r="T106" i="12"/>
  <c r="AC33" i="12"/>
  <c r="AD96" i="12"/>
  <c r="H54" i="12"/>
  <c r="I117" i="12"/>
  <c r="R44" i="12"/>
  <c r="S107" i="12"/>
  <c r="I53" i="12"/>
  <c r="J116" i="12"/>
  <c r="G119" i="12"/>
  <c r="G56" i="12" s="1"/>
  <c r="E120" i="12"/>
  <c r="N49" i="12"/>
  <c r="O112" i="12"/>
  <c r="Y37" i="12"/>
  <c r="Z100" i="12"/>
  <c r="BF56" i="2"/>
  <c r="AT54" i="5" a="1"/>
  <c r="AT54" i="5" s="1"/>
  <c r="AT13" i="5"/>
  <c r="AT38" i="5" s="1"/>
  <c r="AT39" i="5" s="1"/>
  <c r="AT42" i="5"/>
  <c r="AT77" i="5" a="1"/>
  <c r="AT77" i="5" s="1"/>
  <c r="AT53" i="5" a="1"/>
  <c r="AT53" i="5" s="1"/>
  <c r="AT69" i="5" a="1"/>
  <c r="AT69" i="5" s="1"/>
  <c r="AT60" i="5" a="1"/>
  <c r="AT60" i="5" s="1"/>
  <c r="AT70" i="5" a="1"/>
  <c r="AT70" i="5" s="1"/>
  <c r="AT64" i="5" a="1"/>
  <c r="AT64" i="5" s="1"/>
  <c r="AT51" i="5" a="1"/>
  <c r="AT51" i="5" s="1"/>
  <c r="AT68" i="5" a="1"/>
  <c r="AT68" i="5" s="1"/>
  <c r="AT62" i="5" a="1"/>
  <c r="AT62" i="5" s="1"/>
  <c r="AT61" i="5" a="1"/>
  <c r="AT61" i="5" s="1"/>
  <c r="AT52" i="5" a="1"/>
  <c r="AT52" i="5" s="1"/>
  <c r="AT63" i="5" a="1"/>
  <c r="AT63" i="5" s="1"/>
  <c r="AB35" i="12"/>
  <c r="AC98" i="12"/>
  <c r="BC51" i="12"/>
  <c r="BC47" i="12"/>
  <c r="BC46" i="12"/>
  <c r="BC41" i="12"/>
  <c r="BC37" i="12"/>
  <c r="BC33" i="12"/>
  <c r="BC29" i="12"/>
  <c r="BC25" i="12"/>
  <c r="BC21" i="12"/>
  <c r="BC17" i="12"/>
  <c r="BC48" i="12"/>
  <c r="BC50" i="12"/>
  <c r="BC42" i="12"/>
  <c r="BC38" i="12"/>
  <c r="BC34" i="12"/>
  <c r="BC30" i="12"/>
  <c r="BC54" i="12"/>
  <c r="BC40" i="12"/>
  <c r="BC36" i="12"/>
  <c r="BC32" i="12"/>
  <c r="BC45" i="12"/>
  <c r="BC18" i="12"/>
  <c r="BC27" i="12"/>
  <c r="BC23" i="12"/>
  <c r="BC13" i="12"/>
  <c r="BC9" i="12"/>
  <c r="BD6" i="12"/>
  <c r="BC35" i="12"/>
  <c r="BC19" i="12"/>
  <c r="BC44" i="12"/>
  <c r="BC52" i="12"/>
  <c r="BC49" i="12"/>
  <c r="BC43" i="12"/>
  <c r="BC39" i="12"/>
  <c r="BC31" i="12"/>
  <c r="BC53" i="12"/>
  <c r="BC16" i="12"/>
  <c r="BC26" i="12"/>
  <c r="BC22" i="12"/>
  <c r="BC12" i="12"/>
  <c r="BC28" i="12"/>
  <c r="BC10" i="12"/>
  <c r="BC8" i="12"/>
  <c r="BC7" i="12"/>
  <c r="BC20" i="12"/>
  <c r="BC11" i="12"/>
  <c r="BC24" i="12"/>
  <c r="BC14" i="12"/>
  <c r="BC15" i="12"/>
  <c r="BQ95" i="2"/>
  <c r="BQ97" i="2" s="1"/>
  <c r="BQ108" i="2" s="1"/>
  <c r="W40" i="12" l="1"/>
  <c r="X103" i="12"/>
  <c r="AC34" i="12"/>
  <c r="AD97" i="12"/>
  <c r="P47" i="12"/>
  <c r="Q110" i="12"/>
  <c r="V42" i="12"/>
  <c r="W105" i="12"/>
  <c r="O48" i="12"/>
  <c r="P111" i="12"/>
  <c r="I55" i="12"/>
  <c r="J118" i="12"/>
  <c r="Q46" i="12"/>
  <c r="R109" i="12"/>
  <c r="W41" i="12"/>
  <c r="X104" i="12"/>
  <c r="P113" i="12"/>
  <c r="O50" i="12"/>
  <c r="AT55" i="5"/>
  <c r="AS71" i="5" a="1"/>
  <c r="AS71" i="5" s="1"/>
  <c r="AS72" i="5" s="1"/>
  <c r="AS73" i="5" s="1"/>
  <c r="AS75" i="5" s="1"/>
  <c r="AS78" i="5" s="1"/>
  <c r="BI87" i="2" s="1" a="1"/>
  <c r="BI87" i="2" s="1"/>
  <c r="BH88" i="2"/>
  <c r="BH37" i="2" s="1"/>
  <c r="BH39" i="2" s="1"/>
  <c r="AD33" i="12"/>
  <c r="AE96" i="12"/>
  <c r="R45" i="12"/>
  <c r="S108" i="12"/>
  <c r="AT45" i="5"/>
  <c r="AT43" i="5"/>
  <c r="AT44" i="5"/>
  <c r="AT46" i="5" s="1"/>
  <c r="AT48" i="5" s="1"/>
  <c r="AT57" i="5" s="1"/>
  <c r="AV17" i="5"/>
  <c r="AW15" i="5"/>
  <c r="AW16" i="5" s="1"/>
  <c r="BD118" i="12"/>
  <c r="BD113" i="12"/>
  <c r="BD109" i="12"/>
  <c r="BD105" i="12"/>
  <c r="BD111" i="12"/>
  <c r="BD114" i="12"/>
  <c r="BD112" i="12"/>
  <c r="BD106" i="12"/>
  <c r="BD102" i="12"/>
  <c r="BD110" i="12"/>
  <c r="BD116" i="12"/>
  <c r="BD99" i="12"/>
  <c r="BD96" i="12"/>
  <c r="BD115" i="12"/>
  <c r="BD97" i="12"/>
  <c r="BD93" i="12"/>
  <c r="BD117" i="12"/>
  <c r="BD108" i="12"/>
  <c r="BD107" i="12"/>
  <c r="BD95" i="12"/>
  <c r="BD88" i="12"/>
  <c r="BD86" i="12"/>
  <c r="BD89" i="12"/>
  <c r="BD103" i="12"/>
  <c r="BD101" i="12"/>
  <c r="BD100" i="12"/>
  <c r="BD90" i="12"/>
  <c r="BD104" i="12"/>
  <c r="BD98" i="12"/>
  <c r="BD94" i="12"/>
  <c r="BD83" i="12"/>
  <c r="BD79" i="12"/>
  <c r="BD75" i="12"/>
  <c r="BD71" i="12"/>
  <c r="BD92" i="12"/>
  <c r="BD80" i="12"/>
  <c r="BD84" i="12"/>
  <c r="BD91" i="12"/>
  <c r="BD81" i="12"/>
  <c r="BD73" i="12"/>
  <c r="BD82" i="12"/>
  <c r="BD74" i="12"/>
  <c r="BD87" i="12"/>
  <c r="BD70" i="12"/>
  <c r="BD85" i="12"/>
  <c r="BD77" i="12"/>
  <c r="BD72" i="12"/>
  <c r="BE69" i="12"/>
  <c r="BD76" i="12"/>
  <c r="BD78" i="12"/>
  <c r="J53" i="12"/>
  <c r="K116" i="12"/>
  <c r="BD55" i="12"/>
  <c r="BD51" i="12"/>
  <c r="BD47" i="12"/>
  <c r="BD43" i="12"/>
  <c r="BD52" i="12"/>
  <c r="BD48" i="12"/>
  <c r="BD54" i="12"/>
  <c r="BD50" i="12"/>
  <c r="BD42" i="12"/>
  <c r="BD38" i="12"/>
  <c r="BD34" i="12"/>
  <c r="BD30" i="12"/>
  <c r="BD26" i="12"/>
  <c r="BD49" i="12"/>
  <c r="BD45" i="12"/>
  <c r="BD46" i="12"/>
  <c r="BD41" i="12"/>
  <c r="BD33" i="12"/>
  <c r="BD27" i="12"/>
  <c r="BD23" i="12"/>
  <c r="BD13" i="12"/>
  <c r="BD9" i="12"/>
  <c r="BE6" i="12"/>
  <c r="BD35" i="12"/>
  <c r="BD19" i="12"/>
  <c r="BD44" i="12"/>
  <c r="BD28" i="12"/>
  <c r="BD24" i="12"/>
  <c r="BD15" i="12"/>
  <c r="BD14" i="12"/>
  <c r="BD10" i="12"/>
  <c r="BD39" i="12"/>
  <c r="BD53" i="12"/>
  <c r="BD22" i="12"/>
  <c r="BD17" i="12"/>
  <c r="BD12" i="12"/>
  <c r="BD8" i="12"/>
  <c r="BD16" i="12"/>
  <c r="BD37" i="12"/>
  <c r="BD21" i="12"/>
  <c r="BD18" i="12"/>
  <c r="BD7" i="12"/>
  <c r="BD32" i="12"/>
  <c r="BD40" i="12"/>
  <c r="BD31" i="12"/>
  <c r="BD29" i="12"/>
  <c r="BD36" i="12"/>
  <c r="BD20" i="12"/>
  <c r="BD11" i="12"/>
  <c r="BD25" i="12"/>
  <c r="AC35" i="12"/>
  <c r="AD98" i="12"/>
  <c r="AU54" i="5" a="1"/>
  <c r="AU54" i="5" s="1"/>
  <c r="AU13" i="5"/>
  <c r="AU38" i="5" s="1"/>
  <c r="AU39" i="5" s="1"/>
  <c r="AU42" i="5"/>
  <c r="AU77" i="5" a="1"/>
  <c r="AU77" i="5" s="1"/>
  <c r="AU70" i="5" a="1"/>
  <c r="AU70" i="5" s="1"/>
  <c r="AU52" i="5" a="1"/>
  <c r="AU52" i="5" s="1"/>
  <c r="AU53" i="5" a="1"/>
  <c r="AU53" i="5" s="1"/>
  <c r="AU62" i="5" a="1"/>
  <c r="AU62" i="5" s="1"/>
  <c r="AU68" i="5" a="1"/>
  <c r="AU68" i="5" s="1"/>
  <c r="AU63" i="5" a="1"/>
  <c r="AU63" i="5" s="1"/>
  <c r="AU60" i="5" a="1"/>
  <c r="AU60" i="5" s="1"/>
  <c r="AU69" i="5" a="1"/>
  <c r="AU69" i="5" s="1"/>
  <c r="AU61" i="5" a="1"/>
  <c r="AU61" i="5" s="1"/>
  <c r="AU51" i="5" a="1"/>
  <c r="AU51" i="5" s="1"/>
  <c r="AU64" i="5" a="1"/>
  <c r="AU64" i="5" s="1"/>
  <c r="Y38" i="12"/>
  <c r="Z101" i="12"/>
  <c r="BR95" i="2"/>
  <c r="BR97" i="2" s="1"/>
  <c r="BR108" i="2" s="1"/>
  <c r="BT74" i="2"/>
  <c r="BT75" i="2"/>
  <c r="BU7" i="2"/>
  <c r="BT6" i="2"/>
  <c r="Z37" i="12"/>
  <c r="AA100" i="12"/>
  <c r="E59" i="12"/>
  <c r="AE32" i="12"/>
  <c r="AF95" i="12"/>
  <c r="AF32" i="12" s="1"/>
  <c r="H119" i="12"/>
  <c r="I54" i="12"/>
  <c r="J117" i="12"/>
  <c r="BS96" i="2"/>
  <c r="BS80" i="2"/>
  <c r="BS84" i="2" s="1"/>
  <c r="BS47" i="2"/>
  <c r="BS44" i="2"/>
  <c r="BS38" i="2"/>
  <c r="BS30" i="2"/>
  <c r="BS29" i="2"/>
  <c r="BS28" i="2"/>
  <c r="BS45" i="2"/>
  <c r="BS33" i="2"/>
  <c r="BS32" i="2"/>
  <c r="BS31" i="2"/>
  <c r="BS46" i="2"/>
  <c r="BS12" i="2"/>
  <c r="BS13" i="2" s="1"/>
  <c r="BS54" i="2" s="1"/>
  <c r="BS9" i="2"/>
  <c r="BS3" i="2"/>
  <c r="BS94" i="2"/>
  <c r="BS27" i="2"/>
  <c r="BS26" i="2"/>
  <c r="BT8" i="2"/>
  <c r="BS36" i="2"/>
  <c r="BS5" i="2"/>
  <c r="BS35" i="2"/>
  <c r="BS34" i="2"/>
  <c r="BE6" i="5"/>
  <c r="BD5" i="5"/>
  <c r="S44" i="12"/>
  <c r="T107" i="12"/>
  <c r="T43" i="12"/>
  <c r="U106" i="12"/>
  <c r="M51" i="12"/>
  <c r="N114" i="12"/>
  <c r="BD7" i="5"/>
  <c r="BC4" i="5"/>
  <c r="BG56" i="2"/>
  <c r="AT65" i="5"/>
  <c r="K52" i="12"/>
  <c r="L115" i="12"/>
  <c r="O49" i="12"/>
  <c r="P112" i="12"/>
  <c r="G120" i="12"/>
  <c r="G57" i="12" s="1"/>
  <c r="E121" i="12"/>
  <c r="AA36" i="12"/>
  <c r="AB99" i="12"/>
  <c r="BC32" i="5" a="1"/>
  <c r="BC32" i="5" s="1"/>
  <c r="BC20" i="5" a="1"/>
  <c r="BC20" i="5" s="1"/>
  <c r="BC19" i="5" a="1"/>
  <c r="BC19" i="5" s="1"/>
  <c r="BC12" i="5" a="1"/>
  <c r="BC12" i="5" s="1"/>
  <c r="BC23" i="5" a="1"/>
  <c r="BC23" i="5" s="1"/>
  <c r="BC25" i="5" a="1"/>
  <c r="BC25" i="5" s="1"/>
  <c r="BC24" i="5" a="1"/>
  <c r="BC24" i="5" s="1"/>
  <c r="BC31" i="5" a="1"/>
  <c r="BC31" i="5" s="1"/>
  <c r="BC33" i="5" a="1"/>
  <c r="BC33" i="5" s="1"/>
  <c r="BC28" i="5" a="1"/>
  <c r="BC28" i="5" s="1"/>
  <c r="X39" i="12"/>
  <c r="Y102" i="12"/>
  <c r="Y103" i="12" l="1"/>
  <c r="X40" i="12"/>
  <c r="Q111" i="12"/>
  <c r="P48" i="12"/>
  <c r="Y104" i="12"/>
  <c r="X41" i="12"/>
  <c r="R46" i="12"/>
  <c r="S109" i="12"/>
  <c r="Q47" i="12"/>
  <c r="R110" i="12"/>
  <c r="J55" i="12"/>
  <c r="K118" i="12"/>
  <c r="AD34" i="12"/>
  <c r="AE97" i="12"/>
  <c r="P50" i="12"/>
  <c r="Q113" i="12"/>
  <c r="W42" i="12"/>
  <c r="X105" i="12"/>
  <c r="AT71" i="5" a="1"/>
  <c r="AT71" i="5" s="1"/>
  <c r="AT72" i="5" s="1"/>
  <c r="AT73" i="5" s="1"/>
  <c r="AT75" i="5" s="1"/>
  <c r="AT78" i="5" s="1"/>
  <c r="BJ87" i="2" s="1" a="1"/>
  <c r="BJ87" i="2" s="1"/>
  <c r="BI88" i="2"/>
  <c r="BI37" i="2" s="1"/>
  <c r="BI39" i="2" s="1"/>
  <c r="AA37" i="12"/>
  <c r="AB100" i="12"/>
  <c r="Z38" i="12"/>
  <c r="AA101" i="12"/>
  <c r="AE33" i="12"/>
  <c r="AF96" i="12"/>
  <c r="BE7" i="5"/>
  <c r="BD4" i="5"/>
  <c r="T44" i="12"/>
  <c r="U107" i="12"/>
  <c r="BS95" i="2"/>
  <c r="BS97" i="2"/>
  <c r="BS108" i="2" s="1"/>
  <c r="P49" i="12"/>
  <c r="Q112" i="12"/>
  <c r="AD35" i="12"/>
  <c r="AE98" i="12"/>
  <c r="AX15" i="5"/>
  <c r="AX16" i="5" s="1"/>
  <c r="AW17" i="5"/>
  <c r="AU55" i="5"/>
  <c r="L52" i="12"/>
  <c r="M115" i="12"/>
  <c r="K53" i="12"/>
  <c r="L116" i="12"/>
  <c r="BE5" i="5"/>
  <c r="BF6" i="5"/>
  <c r="H56" i="12"/>
  <c r="I119" i="12"/>
  <c r="BD12" i="5" a="1"/>
  <c r="BD12" i="5" s="1"/>
  <c r="BD33" i="5" a="1"/>
  <c r="BD33" i="5" s="1"/>
  <c r="BD28" i="5" a="1"/>
  <c r="BD28" i="5" s="1"/>
  <c r="BD32" i="5" a="1"/>
  <c r="BD32" i="5" s="1"/>
  <c r="BD23" i="5" a="1"/>
  <c r="BD23" i="5" s="1"/>
  <c r="BD24" i="5" a="1"/>
  <c r="BD24" i="5" s="1"/>
  <c r="BD19" i="5" a="1"/>
  <c r="BD19" i="5" s="1"/>
  <c r="BD20" i="5" a="1"/>
  <c r="BD20" i="5" s="1"/>
  <c r="BD31" i="5" a="1"/>
  <c r="BD31" i="5" s="1"/>
  <c r="BD25" i="5" a="1"/>
  <c r="BD25" i="5" s="1"/>
  <c r="AB36" i="12"/>
  <c r="AC99" i="12"/>
  <c r="BT96" i="2"/>
  <c r="BT80" i="2"/>
  <c r="BT84" i="2" s="1"/>
  <c r="BT94" i="2"/>
  <c r="BT38" i="2"/>
  <c r="BT45" i="2"/>
  <c r="BT33" i="2"/>
  <c r="BT32" i="2"/>
  <c r="BT31" i="2"/>
  <c r="BT34" i="2"/>
  <c r="BT35" i="2"/>
  <c r="BT46" i="2"/>
  <c r="BT44" i="2"/>
  <c r="BT28" i="2"/>
  <c r="BT5" i="2"/>
  <c r="BT47" i="2"/>
  <c r="BT29" i="2"/>
  <c r="BT26" i="2"/>
  <c r="BT30" i="2"/>
  <c r="BT36" i="2"/>
  <c r="BT9" i="2"/>
  <c r="BT27" i="2"/>
  <c r="BU8" i="2"/>
  <c r="BT12" i="2"/>
  <c r="BT13" i="2" s="1"/>
  <c r="BT54" i="2" s="1"/>
  <c r="BT3" i="2"/>
  <c r="Y39" i="12"/>
  <c r="Z102" i="12"/>
  <c r="H120" i="12"/>
  <c r="U43" i="12"/>
  <c r="V106" i="12"/>
  <c r="BU75" i="2"/>
  <c r="BU74" i="2"/>
  <c r="BU6" i="2"/>
  <c r="BV7" i="2"/>
  <c r="AU65" i="5"/>
  <c r="BE56" i="12"/>
  <c r="BE52" i="12"/>
  <c r="BE48" i="12"/>
  <c r="BE47" i="12"/>
  <c r="BE42" i="12"/>
  <c r="BE38" i="12"/>
  <c r="BE34" i="12"/>
  <c r="BE30" i="12"/>
  <c r="BE26" i="12"/>
  <c r="BE22" i="12"/>
  <c r="BE18" i="12"/>
  <c r="BE50" i="12"/>
  <c r="BE49" i="12"/>
  <c r="BE51" i="12"/>
  <c r="BE43" i="12"/>
  <c r="BE39" i="12"/>
  <c r="BE35" i="12"/>
  <c r="BE31" i="12"/>
  <c r="BE55" i="12"/>
  <c r="BE46" i="12"/>
  <c r="BE41" i="12"/>
  <c r="BE37" i="12"/>
  <c r="BE33" i="12"/>
  <c r="BE19" i="12"/>
  <c r="BE44" i="12"/>
  <c r="BE28" i="12"/>
  <c r="BE24" i="12"/>
  <c r="BE15" i="12"/>
  <c r="BE14" i="12"/>
  <c r="BE10" i="12"/>
  <c r="BE36" i="12"/>
  <c r="BE20" i="12"/>
  <c r="BE53" i="12"/>
  <c r="BE40" i="12"/>
  <c r="BE32" i="12"/>
  <c r="BE21" i="12"/>
  <c r="BF6" i="12"/>
  <c r="BE7" i="12"/>
  <c r="BE27" i="12"/>
  <c r="BE23" i="12"/>
  <c r="BE9" i="12"/>
  <c r="BE8" i="12"/>
  <c r="BE13" i="12"/>
  <c r="BE16" i="12"/>
  <c r="BE11" i="12"/>
  <c r="BE17" i="12"/>
  <c r="BE12" i="12"/>
  <c r="BE54" i="12"/>
  <c r="BE45" i="12"/>
  <c r="BE25" i="12"/>
  <c r="BE29" i="12"/>
  <c r="BE113" i="12"/>
  <c r="BE109" i="12"/>
  <c r="BE114" i="12"/>
  <c r="BE112" i="12"/>
  <c r="BE106" i="12"/>
  <c r="BE102" i="12"/>
  <c r="BE118" i="12"/>
  <c r="BE115" i="12"/>
  <c r="BE107" i="12"/>
  <c r="BE103" i="12"/>
  <c r="BE116" i="12"/>
  <c r="BE97" i="12"/>
  <c r="BE93" i="12"/>
  <c r="BE89" i="12"/>
  <c r="BE111" i="12"/>
  <c r="BE110" i="12"/>
  <c r="BE104" i="12"/>
  <c r="BE119" i="12"/>
  <c r="BE108" i="12"/>
  <c r="BE117" i="12"/>
  <c r="BE101" i="12"/>
  <c r="BE100" i="12"/>
  <c r="BE90" i="12"/>
  <c r="BE99" i="12"/>
  <c r="BE92" i="12"/>
  <c r="BE80" i="12"/>
  <c r="BE84" i="12"/>
  <c r="BE86" i="12"/>
  <c r="BE81" i="12"/>
  <c r="BE105" i="12"/>
  <c r="BE88" i="12"/>
  <c r="BE82" i="12"/>
  <c r="BE74" i="12"/>
  <c r="BE87" i="12"/>
  <c r="BE83" i="12"/>
  <c r="BE70" i="12"/>
  <c r="BE75" i="12"/>
  <c r="BE78" i="12"/>
  <c r="BF69" i="12"/>
  <c r="BE94" i="12"/>
  <c r="BE71" i="12"/>
  <c r="BE98" i="12"/>
  <c r="BE85" i="12"/>
  <c r="BE76" i="12"/>
  <c r="BE72" i="12"/>
  <c r="BE79" i="12"/>
  <c r="BE95" i="12"/>
  <c r="BE91" i="12"/>
  <c r="BE73" i="12"/>
  <c r="BE96" i="12"/>
  <c r="BE77" i="12"/>
  <c r="AV54" i="5" a="1"/>
  <c r="AV54" i="5" s="1"/>
  <c r="AV42" i="5"/>
  <c r="AV13" i="5"/>
  <c r="AV38" i="5" s="1"/>
  <c r="AV39" i="5" s="1"/>
  <c r="AV77" i="5" a="1"/>
  <c r="AV77" i="5" s="1"/>
  <c r="AV68" i="5" a="1"/>
  <c r="AV68" i="5" s="1"/>
  <c r="AV52" i="5" a="1"/>
  <c r="AV52" i="5" s="1"/>
  <c r="AV64" i="5" a="1"/>
  <c r="AV64" i="5" s="1"/>
  <c r="AV62" i="5" a="1"/>
  <c r="AV62" i="5" s="1"/>
  <c r="AV60" i="5" a="1"/>
  <c r="AV60" i="5" s="1"/>
  <c r="AV51" i="5" a="1"/>
  <c r="AV51" i="5" s="1"/>
  <c r="AV61" i="5" a="1"/>
  <c r="AV61" i="5" s="1"/>
  <c r="AV53" i="5" a="1"/>
  <c r="AV53" i="5" s="1"/>
  <c r="AV63" i="5" a="1"/>
  <c r="AV63" i="5" s="1"/>
  <c r="AV69" i="5" a="1"/>
  <c r="AV69" i="5" s="1"/>
  <c r="AV70" i="5" a="1"/>
  <c r="AV70" i="5" s="1"/>
  <c r="BH56" i="2"/>
  <c r="J54" i="12"/>
  <c r="K117" i="12"/>
  <c r="N51" i="12"/>
  <c r="O114" i="12"/>
  <c r="E122" i="12"/>
  <c r="G121" i="12"/>
  <c r="G58" i="12" s="1"/>
  <c r="E60" i="12"/>
  <c r="AU44" i="5"/>
  <c r="AU43" i="5"/>
  <c r="AU45" i="5"/>
  <c r="S45" i="12"/>
  <c r="T108" i="12"/>
  <c r="Y40" i="12" l="1"/>
  <c r="Z103" i="12"/>
  <c r="X42" i="12"/>
  <c r="Y105" i="12"/>
  <c r="R113" i="12"/>
  <c r="Q50" i="12"/>
  <c r="AU46" i="5"/>
  <c r="AU48" i="5" s="1"/>
  <c r="AU57" i="5" s="1"/>
  <c r="AU71" i="5" s="1" a="1"/>
  <c r="AU71" i="5" s="1"/>
  <c r="AU72" i="5" s="1"/>
  <c r="AU73" i="5" s="1"/>
  <c r="AE34" i="12"/>
  <c r="AF97" i="12"/>
  <c r="Y41" i="12"/>
  <c r="Z104" i="12"/>
  <c r="R47" i="12"/>
  <c r="S110" i="12"/>
  <c r="S46" i="12"/>
  <c r="T109" i="12"/>
  <c r="K55" i="12"/>
  <c r="L118" i="12"/>
  <c r="H121" i="12"/>
  <c r="H58" i="12" s="1"/>
  <c r="Q48" i="12"/>
  <c r="R111" i="12"/>
  <c r="BJ88" i="2"/>
  <c r="BJ37" i="2" s="1"/>
  <c r="BJ39" i="2" s="1"/>
  <c r="U44" i="12"/>
  <c r="V107" i="12"/>
  <c r="O51" i="12"/>
  <c r="P114" i="12"/>
  <c r="V43" i="12"/>
  <c r="W106" i="12"/>
  <c r="AE35" i="12"/>
  <c r="AF98" i="12"/>
  <c r="AV43" i="5"/>
  <c r="AV46" i="5" s="1"/>
  <c r="AV48" i="5" s="1"/>
  <c r="AV57" i="5" s="1"/>
  <c r="AV44" i="5"/>
  <c r="AV45" i="5"/>
  <c r="I56" i="12"/>
  <c r="J119" i="12"/>
  <c r="M52" i="12"/>
  <c r="N115" i="12"/>
  <c r="AV55" i="5"/>
  <c r="BF120" i="12"/>
  <c r="BF114" i="12"/>
  <c r="BF110" i="12"/>
  <c r="BF106" i="12"/>
  <c r="BF113" i="12"/>
  <c r="BF118" i="12"/>
  <c r="BF115" i="12"/>
  <c r="BF107" i="12"/>
  <c r="BF103" i="12"/>
  <c r="BF119" i="12"/>
  <c r="BF117" i="12"/>
  <c r="BF108" i="12"/>
  <c r="BF111" i="12"/>
  <c r="BF97" i="12"/>
  <c r="BF93" i="12"/>
  <c r="BF100" i="12"/>
  <c r="BF98" i="12"/>
  <c r="BF94" i="12"/>
  <c r="BF99" i="12"/>
  <c r="BF96" i="12"/>
  <c r="BF89" i="12"/>
  <c r="BF101" i="12"/>
  <c r="BF90" i="12"/>
  <c r="BF84" i="12"/>
  <c r="BF116" i="12"/>
  <c r="BF109" i="12"/>
  <c r="BF95" i="12"/>
  <c r="BF91" i="12"/>
  <c r="BF92" i="12"/>
  <c r="BF80" i="12"/>
  <c r="BF76" i="12"/>
  <c r="BF72" i="12"/>
  <c r="BF86" i="12"/>
  <c r="BF81" i="12"/>
  <c r="BF77" i="12"/>
  <c r="BF102" i="12"/>
  <c r="BF85" i="12"/>
  <c r="BF112" i="12"/>
  <c r="BF87" i="12"/>
  <c r="BF83" i="12"/>
  <c r="BF70" i="12"/>
  <c r="BF75" i="12"/>
  <c r="BF79" i="12"/>
  <c r="BF73" i="12"/>
  <c r="BF71" i="12"/>
  <c r="BF104" i="12"/>
  <c r="BF105" i="12"/>
  <c r="BF88" i="12"/>
  <c r="BF78" i="12"/>
  <c r="BG69" i="12"/>
  <c r="BF74" i="12"/>
  <c r="BF82" i="12"/>
  <c r="Z39" i="12"/>
  <c r="AA102" i="12"/>
  <c r="BT97" i="2"/>
  <c r="BT108" i="2" s="1"/>
  <c r="BT95" i="2"/>
  <c r="Q49" i="12"/>
  <c r="R112" i="12"/>
  <c r="BF7" i="5"/>
  <c r="BE4" i="5"/>
  <c r="BI56" i="2"/>
  <c r="K54" i="12"/>
  <c r="L117" i="12"/>
  <c r="AV65" i="5"/>
  <c r="BF56" i="12"/>
  <c r="BF52" i="12"/>
  <c r="BF48" i="12"/>
  <c r="BF44" i="12"/>
  <c r="BF53" i="12"/>
  <c r="BF49" i="12"/>
  <c r="BF55" i="12"/>
  <c r="BF51" i="12"/>
  <c r="BF50" i="12"/>
  <c r="BF43" i="12"/>
  <c r="BF39" i="12"/>
  <c r="BF35" i="12"/>
  <c r="BF31" i="12"/>
  <c r="BF27" i="12"/>
  <c r="BF57" i="12"/>
  <c r="BF42" i="12"/>
  <c r="BF34" i="12"/>
  <c r="BF28" i="12"/>
  <c r="BF24" i="12"/>
  <c r="BF15" i="12"/>
  <c r="BF14" i="12"/>
  <c r="BF10" i="12"/>
  <c r="BF36" i="12"/>
  <c r="BF20" i="12"/>
  <c r="BF25" i="12"/>
  <c r="BF16" i="12"/>
  <c r="BF11" i="12"/>
  <c r="BF7" i="12"/>
  <c r="BF37" i="12"/>
  <c r="BF47" i="12"/>
  <c r="BF40" i="12"/>
  <c r="BF54" i="12"/>
  <c r="BF45" i="12"/>
  <c r="BF26" i="12"/>
  <c r="BF23" i="12"/>
  <c r="BF18" i="12"/>
  <c r="BF13" i="12"/>
  <c r="BF9" i="12"/>
  <c r="BG6" i="12"/>
  <c r="BF46" i="12"/>
  <c r="BF41" i="12"/>
  <c r="BF38" i="12"/>
  <c r="BF8" i="12"/>
  <c r="BF33" i="12"/>
  <c r="BF19" i="12"/>
  <c r="BF32" i="12"/>
  <c r="BF22" i="12"/>
  <c r="BF17" i="12"/>
  <c r="BF12" i="12"/>
  <c r="BF21" i="12"/>
  <c r="BF29" i="12"/>
  <c r="BF30" i="12"/>
  <c r="BG6" i="5"/>
  <c r="BF5" i="5"/>
  <c r="AF33" i="12"/>
  <c r="AG96" i="12"/>
  <c r="AG33" i="12" s="1"/>
  <c r="E123" i="12"/>
  <c r="G122" i="12"/>
  <c r="G59" i="12" s="1"/>
  <c r="AX17" i="5"/>
  <c r="AY15" i="5"/>
  <c r="AY16" i="5" s="1"/>
  <c r="AB37" i="12"/>
  <c r="AC100" i="12"/>
  <c r="AC36" i="12"/>
  <c r="AD99" i="12"/>
  <c r="T45" i="12"/>
  <c r="U108" i="12"/>
  <c r="BV75" i="2"/>
  <c r="BV74" i="2"/>
  <c r="BW7" i="2"/>
  <c r="BV6" i="2"/>
  <c r="BE32" i="5" a="1"/>
  <c r="BE32" i="5" s="1"/>
  <c r="BE31" i="5" a="1"/>
  <c r="BE31" i="5" s="1"/>
  <c r="BE25" i="5" a="1"/>
  <c r="BE25" i="5" s="1"/>
  <c r="BE33" i="5" a="1"/>
  <c r="BE33" i="5" s="1"/>
  <c r="BE28" i="5" a="1"/>
  <c r="BE28" i="5" s="1"/>
  <c r="BE23" i="5" a="1"/>
  <c r="BE23" i="5" s="1"/>
  <c r="BE20" i="5" a="1"/>
  <c r="BE20" i="5" s="1"/>
  <c r="BE12" i="5" a="1"/>
  <c r="BE12" i="5" s="1"/>
  <c r="BE24" i="5" a="1"/>
  <c r="BE24" i="5" s="1"/>
  <c r="BE19" i="5" a="1"/>
  <c r="BE19" i="5" s="1"/>
  <c r="AA38" i="12"/>
  <c r="AB101" i="12"/>
  <c r="BU80" i="2"/>
  <c r="BU84" i="2" s="1"/>
  <c r="BU96" i="2"/>
  <c r="BU94" i="2"/>
  <c r="BU45" i="2"/>
  <c r="BU33" i="2"/>
  <c r="BU34" i="2"/>
  <c r="BU35" i="2"/>
  <c r="BU47" i="2"/>
  <c r="BU44" i="2"/>
  <c r="BU46" i="2"/>
  <c r="BU31" i="2"/>
  <c r="BU28" i="2"/>
  <c r="BU5" i="2"/>
  <c r="BU32" i="2"/>
  <c r="BV8" i="2"/>
  <c r="BU36" i="2"/>
  <c r="BU38" i="2"/>
  <c r="BU30" i="2"/>
  <c r="BU12" i="2"/>
  <c r="BU13" i="2" s="1"/>
  <c r="BU54" i="2" s="1"/>
  <c r="BU9" i="2"/>
  <c r="BU3" i="2"/>
  <c r="BU27" i="2"/>
  <c r="BU26" i="2"/>
  <c r="BU29" i="2"/>
  <c r="H57" i="12"/>
  <c r="I120" i="12"/>
  <c r="E61" i="12"/>
  <c r="L53" i="12"/>
  <c r="M116" i="12"/>
  <c r="AW42" i="5"/>
  <c r="AW13" i="5"/>
  <c r="AW38" i="5" s="1"/>
  <c r="AW39" i="5" s="1"/>
  <c r="AW54" i="5" a="1"/>
  <c r="AW54" i="5" s="1"/>
  <c r="AW77" i="5" a="1"/>
  <c r="AW77" i="5" s="1"/>
  <c r="AW60" i="5" a="1"/>
  <c r="AW60" i="5" s="1"/>
  <c r="AW68" i="5" a="1"/>
  <c r="AW68" i="5" s="1"/>
  <c r="AW61" i="5" a="1"/>
  <c r="AW61" i="5" s="1"/>
  <c r="AW69" i="5" a="1"/>
  <c r="AW69" i="5" s="1"/>
  <c r="AW52" i="5" a="1"/>
  <c r="AW52" i="5" s="1"/>
  <c r="AW64" i="5" a="1"/>
  <c r="AW64" i="5" s="1"/>
  <c r="AW51" i="5" a="1"/>
  <c r="AW51" i="5" s="1"/>
  <c r="AW62" i="5" a="1"/>
  <c r="AW62" i="5" s="1"/>
  <c r="AW70" i="5" a="1"/>
  <c r="AW70" i="5" s="1"/>
  <c r="AW63" i="5" a="1"/>
  <c r="AW63" i="5" s="1"/>
  <c r="AW53" i="5" a="1"/>
  <c r="AW53" i="5" s="1"/>
  <c r="I121" i="12" l="1"/>
  <c r="Z40" i="12"/>
  <c r="AA103" i="12"/>
  <c r="M118" i="12"/>
  <c r="L55" i="12"/>
  <c r="AF34" i="12"/>
  <c r="AG97" i="12"/>
  <c r="AU75" i="5"/>
  <c r="AU78" i="5" s="1"/>
  <c r="BK87" i="2" s="1" a="1"/>
  <c r="BK87" i="2" s="1"/>
  <c r="BK88" i="2" s="1"/>
  <c r="BK37" i="2" s="1"/>
  <c r="BK39" i="2" s="1"/>
  <c r="R48" i="12"/>
  <c r="S111" i="12"/>
  <c r="S47" i="12"/>
  <c r="T110" i="12"/>
  <c r="S113" i="12"/>
  <c r="R50" i="12"/>
  <c r="Z105" i="12"/>
  <c r="Y42" i="12"/>
  <c r="U109" i="12"/>
  <c r="T46" i="12"/>
  <c r="Z41" i="12"/>
  <c r="AA104" i="12"/>
  <c r="AV71" i="5" a="1"/>
  <c r="AV71" i="5" s="1"/>
  <c r="AV72" i="5" s="1"/>
  <c r="AV73" i="5" s="1"/>
  <c r="AV75" i="5" s="1"/>
  <c r="AV78" i="5" s="1"/>
  <c r="BL87" i="2" s="1" a="1"/>
  <c r="BL87" i="2" s="1"/>
  <c r="AW55" i="5"/>
  <c r="R49" i="12"/>
  <c r="S112" i="12"/>
  <c r="AW44" i="5"/>
  <c r="AW45" i="5"/>
  <c r="AW43" i="5"/>
  <c r="AD36" i="12"/>
  <c r="AE99" i="12"/>
  <c r="G123" i="12"/>
  <c r="G60" i="12" s="1"/>
  <c r="E124" i="12"/>
  <c r="L54" i="12"/>
  <c r="M117" i="12"/>
  <c r="BG7" i="5"/>
  <c r="BF4" i="5"/>
  <c r="V44" i="12"/>
  <c r="W107" i="12"/>
  <c r="I57" i="12"/>
  <c r="J120" i="12"/>
  <c r="AF35" i="12"/>
  <c r="AG98" i="12"/>
  <c r="BF24" i="5" a="1"/>
  <c r="BF24" i="5" s="1"/>
  <c r="BF31" i="5" a="1"/>
  <c r="BF31" i="5" s="1"/>
  <c r="BF25" i="5" a="1"/>
  <c r="BF25" i="5" s="1"/>
  <c r="BF33" i="5" a="1"/>
  <c r="BF33" i="5" s="1"/>
  <c r="BF32" i="5" a="1"/>
  <c r="BF32" i="5" s="1"/>
  <c r="BF23" i="5" a="1"/>
  <c r="BF23" i="5" s="1"/>
  <c r="BF19" i="5" a="1"/>
  <c r="BF19" i="5" s="1"/>
  <c r="BF12" i="5" a="1"/>
  <c r="BF12" i="5" s="1"/>
  <c r="BF28" i="5" a="1"/>
  <c r="BF28" i="5" s="1"/>
  <c r="BF20" i="5" a="1"/>
  <c r="BF20" i="5" s="1"/>
  <c r="AB38" i="12"/>
  <c r="AC101" i="12"/>
  <c r="AZ15" i="5"/>
  <c r="AZ16" i="5" s="1"/>
  <c r="AY17" i="5"/>
  <c r="BH6" i="5"/>
  <c r="BG5" i="5"/>
  <c r="W43" i="12"/>
  <c r="X106" i="12"/>
  <c r="BJ56" i="2"/>
  <c r="BV80" i="2"/>
  <c r="BV84" i="2" s="1"/>
  <c r="BV94" i="2"/>
  <c r="BV96" i="2"/>
  <c r="BV34" i="2"/>
  <c r="BV35" i="2"/>
  <c r="BV46" i="2"/>
  <c r="BV36" i="2"/>
  <c r="BV38" i="2"/>
  <c r="BV45" i="2"/>
  <c r="BV44" i="2"/>
  <c r="BV5" i="2"/>
  <c r="BV33" i="2"/>
  <c r="BV32" i="2"/>
  <c r="BW8" i="2"/>
  <c r="BV27" i="2"/>
  <c r="BV47" i="2"/>
  <c r="BV28" i="2"/>
  <c r="BV9" i="2"/>
  <c r="BV26" i="2"/>
  <c r="BV31" i="2"/>
  <c r="BV29" i="2"/>
  <c r="BV3" i="2"/>
  <c r="BV12" i="2"/>
  <c r="BV13" i="2" s="1"/>
  <c r="BV54" i="2" s="1"/>
  <c r="BV30" i="2"/>
  <c r="AC37" i="12"/>
  <c r="AD100" i="12"/>
  <c r="BG53" i="12"/>
  <c r="BG49" i="12"/>
  <c r="BG57" i="12"/>
  <c r="BG48" i="12"/>
  <c r="BG43" i="12"/>
  <c r="BG39" i="12"/>
  <c r="BG35" i="12"/>
  <c r="BG31" i="12"/>
  <c r="BG27" i="12"/>
  <c r="BG23" i="12"/>
  <c r="BG19" i="12"/>
  <c r="BG15" i="12"/>
  <c r="BG51" i="12"/>
  <c r="BG52" i="12"/>
  <c r="BG44" i="12"/>
  <c r="BG40" i="12"/>
  <c r="BG36" i="12"/>
  <c r="BG32" i="12"/>
  <c r="BG56" i="12"/>
  <c r="BG47" i="12"/>
  <c r="BG42" i="12"/>
  <c r="BG38" i="12"/>
  <c r="BG34" i="12"/>
  <c r="BG30" i="12"/>
  <c r="BG20" i="12"/>
  <c r="BG25" i="12"/>
  <c r="BG16" i="12"/>
  <c r="BG11" i="12"/>
  <c r="BG7" i="12"/>
  <c r="BG58" i="12"/>
  <c r="BG37" i="12"/>
  <c r="BG29" i="12"/>
  <c r="BG21" i="12"/>
  <c r="BG50" i="12"/>
  <c r="BG54" i="12"/>
  <c r="BG45" i="12"/>
  <c r="BG46" i="12"/>
  <c r="BG41" i="12"/>
  <c r="BG33" i="12"/>
  <c r="BG8" i="12"/>
  <c r="BG26" i="12"/>
  <c r="BG18" i="12"/>
  <c r="BG9" i="12"/>
  <c r="BG28" i="12"/>
  <c r="BG10" i="12"/>
  <c r="BG24" i="12"/>
  <c r="BG14" i="12"/>
  <c r="BG17" i="12"/>
  <c r="BG12" i="12"/>
  <c r="BH6" i="12"/>
  <c r="BG55" i="12"/>
  <c r="BG13" i="12"/>
  <c r="BG22" i="12"/>
  <c r="BG121" i="12"/>
  <c r="BG114" i="12"/>
  <c r="BG110" i="12"/>
  <c r="BG120" i="12"/>
  <c r="BG116" i="12"/>
  <c r="BG115" i="12"/>
  <c r="BG118" i="12"/>
  <c r="BG107" i="12"/>
  <c r="BG103" i="12"/>
  <c r="BG99" i="12"/>
  <c r="BG119" i="12"/>
  <c r="BG117" i="12"/>
  <c r="BG108" i="12"/>
  <c r="BG112" i="12"/>
  <c r="BG113" i="12"/>
  <c r="BG100" i="12"/>
  <c r="BG98" i="12"/>
  <c r="BG94" i="12"/>
  <c r="BG90" i="12"/>
  <c r="BG106" i="12"/>
  <c r="BG102" i="12"/>
  <c r="BG101" i="12"/>
  <c r="BG111" i="12"/>
  <c r="BG109" i="12"/>
  <c r="BG95" i="12"/>
  <c r="BG91" i="12"/>
  <c r="BG96" i="12"/>
  <c r="BG93" i="12"/>
  <c r="BG86" i="12"/>
  <c r="BG84" i="12"/>
  <c r="BG81" i="12"/>
  <c r="BG77" i="12"/>
  <c r="BG89" i="12"/>
  <c r="BG85" i="12"/>
  <c r="BG88" i="12"/>
  <c r="BG82" i="12"/>
  <c r="BG75" i="12"/>
  <c r="BG92" i="12"/>
  <c r="BG76" i="12"/>
  <c r="BG71" i="12"/>
  <c r="BG105" i="12"/>
  <c r="BG74" i="12"/>
  <c r="BG104" i="12"/>
  <c r="BG70" i="12"/>
  <c r="BG97" i="12"/>
  <c r="BG78" i="12"/>
  <c r="BG73" i="12"/>
  <c r="BG87" i="12"/>
  <c r="BG80" i="12"/>
  <c r="BG79" i="12"/>
  <c r="BH69" i="12"/>
  <c r="BG72" i="12"/>
  <c r="BG83" i="12"/>
  <c r="J56" i="12"/>
  <c r="K119" i="12"/>
  <c r="BW75" i="2"/>
  <c r="BW74" i="2"/>
  <c r="BW6" i="2"/>
  <c r="BX7" i="2"/>
  <c r="AX54" i="5" a="1"/>
  <c r="AX54" i="5" s="1"/>
  <c r="AX42" i="5"/>
  <c r="AX13" i="5"/>
  <c r="AX38" i="5" s="1"/>
  <c r="AX39" i="5" s="1"/>
  <c r="AX77" i="5" a="1"/>
  <c r="AX77" i="5" s="1"/>
  <c r="AX64" i="5" a="1"/>
  <c r="AX64" i="5" s="1"/>
  <c r="AX53" i="5" a="1"/>
  <c r="AX53" i="5" s="1"/>
  <c r="AX63" i="5" a="1"/>
  <c r="AX63" i="5" s="1"/>
  <c r="AX68" i="5" a="1"/>
  <c r="AX68" i="5" s="1"/>
  <c r="AX60" i="5" a="1"/>
  <c r="AX60" i="5" s="1"/>
  <c r="AX62" i="5" a="1"/>
  <c r="AX62" i="5" s="1"/>
  <c r="AX61" i="5" a="1"/>
  <c r="AX61" i="5" s="1"/>
  <c r="AX70" i="5" a="1"/>
  <c r="AX70" i="5" s="1"/>
  <c r="AX52" i="5" a="1"/>
  <c r="AX52" i="5" s="1"/>
  <c r="AX69" i="5" a="1"/>
  <c r="AX69" i="5" s="1"/>
  <c r="AX51" i="5" a="1"/>
  <c r="AX51" i="5" s="1"/>
  <c r="I58" i="12"/>
  <c r="J121" i="12"/>
  <c r="E62" i="12"/>
  <c r="N52" i="12"/>
  <c r="O115" i="12"/>
  <c r="M53" i="12"/>
  <c r="N116" i="12"/>
  <c r="AW65" i="5"/>
  <c r="BU95" i="2"/>
  <c r="BU97" i="2" s="1"/>
  <c r="BU108" i="2" s="1"/>
  <c r="U45" i="12"/>
  <c r="V108" i="12"/>
  <c r="H122" i="12"/>
  <c r="AA39" i="12"/>
  <c r="AB102" i="12"/>
  <c r="P51" i="12"/>
  <c r="Q114" i="12"/>
  <c r="AB103" i="12" l="1"/>
  <c r="AA40" i="12"/>
  <c r="T111" i="12"/>
  <c r="S48" i="12"/>
  <c r="AW46" i="5"/>
  <c r="AW48" i="5" s="1"/>
  <c r="AW57" i="5" s="1"/>
  <c r="U46" i="12"/>
  <c r="V109" i="12"/>
  <c r="Z42" i="12"/>
  <c r="AA105" i="12"/>
  <c r="T113" i="12"/>
  <c r="S50" i="12"/>
  <c r="AH97" i="12"/>
  <c r="AH34" i="12" s="1"/>
  <c r="AG34" i="12"/>
  <c r="H123" i="12"/>
  <c r="AA41" i="12"/>
  <c r="AB104" i="12"/>
  <c r="T47" i="12"/>
  <c r="U110" i="12"/>
  <c r="M55" i="12"/>
  <c r="N118" i="12"/>
  <c r="AW71" i="5" a="1"/>
  <c r="AW71" i="5" s="1"/>
  <c r="AW72" i="5" s="1"/>
  <c r="AW73" i="5" s="1"/>
  <c r="AW75" i="5" s="1"/>
  <c r="AW78" i="5" s="1"/>
  <c r="BM87" i="2" s="1" a="1"/>
  <c r="BM87" i="2" s="1"/>
  <c r="BL88" i="2"/>
  <c r="BL37" i="2" s="1"/>
  <c r="BL39" i="2" s="1"/>
  <c r="AY42" i="5"/>
  <c r="AY54" i="5" a="1"/>
  <c r="AY54" i="5" s="1"/>
  <c r="AY13" i="5"/>
  <c r="AY38" i="5" s="1"/>
  <c r="AY39" i="5" s="1"/>
  <c r="AY77" i="5" a="1"/>
  <c r="AY77" i="5" s="1"/>
  <c r="AY64" i="5" a="1"/>
  <c r="AY64" i="5" s="1"/>
  <c r="AY69" i="5" a="1"/>
  <c r="AY69" i="5" s="1"/>
  <c r="AY60" i="5" a="1"/>
  <c r="AY60" i="5" s="1"/>
  <c r="AY70" i="5" a="1"/>
  <c r="AY70" i="5" s="1"/>
  <c r="AY63" i="5" a="1"/>
  <c r="AY63" i="5" s="1"/>
  <c r="AY53" i="5" a="1"/>
  <c r="AY53" i="5" s="1"/>
  <c r="AY68" i="5" a="1"/>
  <c r="AY68" i="5" s="1"/>
  <c r="AY51" i="5" a="1"/>
  <c r="AY51" i="5" s="1"/>
  <c r="AY61" i="5" a="1"/>
  <c r="AY61" i="5" s="1"/>
  <c r="AY52" i="5" a="1"/>
  <c r="AY52" i="5" s="1"/>
  <c r="AY62" i="5" a="1"/>
  <c r="AY62" i="5" s="1"/>
  <c r="AB39" i="12"/>
  <c r="AC102" i="12"/>
  <c r="BX75" i="2"/>
  <c r="BX74" i="2"/>
  <c r="BX6" i="2"/>
  <c r="BY7" i="2"/>
  <c r="AD37" i="12"/>
  <c r="AE100" i="12"/>
  <c r="BG24" i="5" a="1"/>
  <c r="BG24" i="5" s="1"/>
  <c r="BG33" i="5" a="1"/>
  <c r="BG33" i="5" s="1"/>
  <c r="BG31" i="5" a="1"/>
  <c r="BG31" i="5" s="1"/>
  <c r="BG25" i="5" a="1"/>
  <c r="BG25" i="5" s="1"/>
  <c r="BG12" i="5" a="1"/>
  <c r="BG12" i="5" s="1"/>
  <c r="BG20" i="5" a="1"/>
  <c r="BG20" i="5" s="1"/>
  <c r="BG19" i="5" a="1"/>
  <c r="BG19" i="5" s="1"/>
  <c r="BG32" i="5" a="1"/>
  <c r="BG32" i="5" s="1"/>
  <c r="BG28" i="5" a="1"/>
  <c r="BG28" i="5" s="1"/>
  <c r="BG23" i="5" a="1"/>
  <c r="BG23" i="5" s="1"/>
  <c r="AG35" i="12"/>
  <c r="AH98" i="12"/>
  <c r="M54" i="12"/>
  <c r="N117" i="12"/>
  <c r="K56" i="12"/>
  <c r="L119" i="12"/>
  <c r="H59" i="12"/>
  <c r="I122" i="12"/>
  <c r="Q51" i="12"/>
  <c r="R114" i="12"/>
  <c r="V45" i="12"/>
  <c r="W108" i="12"/>
  <c r="AX55" i="5"/>
  <c r="BV95" i="2"/>
  <c r="BV97" i="2" s="1"/>
  <c r="BV108" i="2" s="1"/>
  <c r="BI6" i="5"/>
  <c r="BH5" i="5"/>
  <c r="S49" i="12"/>
  <c r="T112" i="12"/>
  <c r="BK56" i="2"/>
  <c r="AX45" i="5"/>
  <c r="AX44" i="5"/>
  <c r="AX43" i="5"/>
  <c r="E63" i="12"/>
  <c r="W44" i="12"/>
  <c r="X107" i="12"/>
  <c r="G124" i="12"/>
  <c r="G61" i="12" s="1"/>
  <c r="E125" i="12"/>
  <c r="O52" i="12"/>
  <c r="P115" i="12"/>
  <c r="BH121" i="12"/>
  <c r="BH116" i="12"/>
  <c r="BH122" i="12"/>
  <c r="BH120" i="12"/>
  <c r="BH115" i="12"/>
  <c r="BH111" i="12"/>
  <c r="BH107" i="12"/>
  <c r="BH117" i="12"/>
  <c r="BH119" i="12"/>
  <c r="BH114" i="12"/>
  <c r="BH108" i="12"/>
  <c r="BH100" i="12"/>
  <c r="BH109" i="12"/>
  <c r="BH104" i="12"/>
  <c r="BH113" i="12"/>
  <c r="BH98" i="12"/>
  <c r="BH94" i="12"/>
  <c r="BH106" i="12"/>
  <c r="BH102" i="12"/>
  <c r="BH101" i="12"/>
  <c r="BH105" i="12"/>
  <c r="BH95" i="12"/>
  <c r="BH97" i="12"/>
  <c r="BH118" i="12"/>
  <c r="BH90" i="12"/>
  <c r="BH103" i="12"/>
  <c r="BH91" i="12"/>
  <c r="BH96" i="12"/>
  <c r="BH93" i="12"/>
  <c r="BH87" i="12"/>
  <c r="BH85" i="12"/>
  <c r="BH112" i="12"/>
  <c r="BH92" i="12"/>
  <c r="BH99" i="12"/>
  <c r="BH86" i="12"/>
  <c r="BH84" i="12"/>
  <c r="BH81" i="12"/>
  <c r="BH77" i="12"/>
  <c r="BH73" i="12"/>
  <c r="BH89" i="12"/>
  <c r="BH88" i="12"/>
  <c r="BH82" i="12"/>
  <c r="BH78" i="12"/>
  <c r="BH110" i="12"/>
  <c r="BH76" i="12"/>
  <c r="BH71" i="12"/>
  <c r="BI69" i="12"/>
  <c r="BH83" i="12"/>
  <c r="BH80" i="12"/>
  <c r="BH70" i="12"/>
  <c r="BH75" i="12"/>
  <c r="BH74" i="12"/>
  <c r="BH79" i="12"/>
  <c r="BH72" i="12"/>
  <c r="BH59" i="12"/>
  <c r="BH53" i="12"/>
  <c r="BH49" i="12"/>
  <c r="BH45" i="12"/>
  <c r="BH57" i="12"/>
  <c r="BH54" i="12"/>
  <c r="BH50" i="12"/>
  <c r="BH46" i="12"/>
  <c r="BH56" i="12"/>
  <c r="BH52" i="12"/>
  <c r="BH51" i="12"/>
  <c r="BH44" i="12"/>
  <c r="BH40" i="12"/>
  <c r="BH36" i="12"/>
  <c r="BH32" i="12"/>
  <c r="BH28" i="12"/>
  <c r="BH48" i="12"/>
  <c r="BH35" i="12"/>
  <c r="BH25" i="12"/>
  <c r="BH16" i="12"/>
  <c r="BH11" i="12"/>
  <c r="BH7" i="12"/>
  <c r="BH58" i="12"/>
  <c r="BH37" i="12"/>
  <c r="BH29" i="12"/>
  <c r="BH21" i="12"/>
  <c r="BH17" i="12"/>
  <c r="BH12" i="12"/>
  <c r="BH8" i="12"/>
  <c r="BH47" i="12"/>
  <c r="BH38" i="12"/>
  <c r="BH43" i="12"/>
  <c r="BH41" i="12"/>
  <c r="BH55" i="12"/>
  <c r="BH27" i="12"/>
  <c r="BH24" i="12"/>
  <c r="BH19" i="12"/>
  <c r="BH14" i="12"/>
  <c r="BH10" i="12"/>
  <c r="BH26" i="12"/>
  <c r="BH18" i="12"/>
  <c r="BH9" i="12"/>
  <c r="BH39" i="12"/>
  <c r="BH23" i="12"/>
  <c r="BH20" i="12"/>
  <c r="BH15" i="12"/>
  <c r="BH34" i="12"/>
  <c r="BI6" i="12"/>
  <c r="BH33" i="12"/>
  <c r="BH13" i="12"/>
  <c r="BH42" i="12"/>
  <c r="BH30" i="12"/>
  <c r="BH22" i="12"/>
  <c r="BH31" i="12"/>
  <c r="X43" i="12"/>
  <c r="Y106" i="12"/>
  <c r="AC38" i="12"/>
  <c r="AD101" i="12"/>
  <c r="AE36" i="12"/>
  <c r="AF99" i="12"/>
  <c r="J57" i="12"/>
  <c r="K120" i="12"/>
  <c r="BA15" i="5"/>
  <c r="BA16" i="5" s="1"/>
  <c r="AZ17" i="5"/>
  <c r="N53" i="12"/>
  <c r="O116" i="12"/>
  <c r="BW94" i="2"/>
  <c r="BW96" i="2"/>
  <c r="BW80" i="2"/>
  <c r="BW84" i="2" s="1"/>
  <c r="BW35" i="2"/>
  <c r="BW46" i="2"/>
  <c r="BW36" i="2"/>
  <c r="BW45" i="2"/>
  <c r="BW33" i="2"/>
  <c r="BW47" i="2"/>
  <c r="BW32" i="2"/>
  <c r="BX8" i="2"/>
  <c r="BW29" i="2"/>
  <c r="BW27" i="2"/>
  <c r="BW26" i="2"/>
  <c r="BW31" i="2"/>
  <c r="BW28" i="2"/>
  <c r="BW44" i="2"/>
  <c r="BW5" i="2"/>
  <c r="BW12" i="2"/>
  <c r="BW13" i="2" s="1"/>
  <c r="BW54" i="2" s="1"/>
  <c r="BW3" i="2"/>
  <c r="BW34" i="2"/>
  <c r="BW30" i="2"/>
  <c r="BW38" i="2"/>
  <c r="BW9" i="2"/>
  <c r="J58" i="12"/>
  <c r="K121" i="12"/>
  <c r="AX65" i="5"/>
  <c r="BH7" i="5"/>
  <c r="BG4" i="5"/>
  <c r="AX46" i="5" l="1"/>
  <c r="AX48" i="5" s="1"/>
  <c r="AX57" i="5" s="1"/>
  <c r="AB40" i="12"/>
  <c r="AC103" i="12"/>
  <c r="U47" i="12"/>
  <c r="V110" i="12"/>
  <c r="U113" i="12"/>
  <c r="T50" i="12"/>
  <c r="AA42" i="12"/>
  <c r="AB105" i="12"/>
  <c r="AC104" i="12"/>
  <c r="AB41" i="12"/>
  <c r="H60" i="12"/>
  <c r="I123" i="12"/>
  <c r="W109" i="12"/>
  <c r="V46" i="12"/>
  <c r="O118" i="12"/>
  <c r="N55" i="12"/>
  <c r="H124" i="12"/>
  <c r="H61" i="12" s="1"/>
  <c r="U111" i="12"/>
  <c r="T48" i="12"/>
  <c r="AX71" i="5" a="1"/>
  <c r="AX71" i="5" s="1"/>
  <c r="AX72" i="5" s="1"/>
  <c r="AX73" i="5" s="1"/>
  <c r="AX75" i="5" s="1"/>
  <c r="AX78" i="5" s="1"/>
  <c r="BN87" i="2" s="1" a="1"/>
  <c r="BN87" i="2" s="1"/>
  <c r="BM88" i="2"/>
  <c r="BM37" i="2" s="1"/>
  <c r="BM39" i="2" s="1"/>
  <c r="BX94" i="2"/>
  <c r="BX96" i="2"/>
  <c r="BX46" i="2"/>
  <c r="BX36" i="2"/>
  <c r="BX26" i="2"/>
  <c r="BX34" i="2"/>
  <c r="BX31" i="2"/>
  <c r="BX29" i="2"/>
  <c r="BX47" i="2"/>
  <c r="BX80" i="2"/>
  <c r="BX84" i="2" s="1"/>
  <c r="BX27" i="2"/>
  <c r="BX30" i="2"/>
  <c r="BX35" i="2"/>
  <c r="BX33" i="2"/>
  <c r="BX44" i="2"/>
  <c r="BX5" i="2"/>
  <c r="BX45" i="2"/>
  <c r="BX12" i="2"/>
  <c r="BX13" i="2" s="1"/>
  <c r="BX54" i="2" s="1"/>
  <c r="BX3" i="2"/>
  <c r="BY8" i="2"/>
  <c r="BX28" i="2"/>
  <c r="BX9" i="2"/>
  <c r="BX32" i="2"/>
  <c r="BX38" i="2"/>
  <c r="BB15" i="5"/>
  <c r="BB16" i="5" s="1"/>
  <c r="BA17" i="5"/>
  <c r="T49" i="12"/>
  <c r="U112" i="12"/>
  <c r="N54" i="12"/>
  <c r="O117" i="12"/>
  <c r="AC39" i="12"/>
  <c r="AD102" i="12"/>
  <c r="G125" i="12"/>
  <c r="G62" i="12" s="1"/>
  <c r="E126" i="12"/>
  <c r="I59" i="12"/>
  <c r="J122" i="12"/>
  <c r="AH35" i="12"/>
  <c r="AI98" i="12"/>
  <c r="AI35" i="12" s="1"/>
  <c r="BL56" i="2"/>
  <c r="BW95" i="2"/>
  <c r="BW97" i="2" s="1"/>
  <c r="BW108" i="2" s="1"/>
  <c r="X44" i="12"/>
  <c r="Y107" i="12"/>
  <c r="K57" i="12"/>
  <c r="L120" i="12"/>
  <c r="BH4" i="5"/>
  <c r="BI7" i="5"/>
  <c r="AF36" i="12"/>
  <c r="AG99" i="12"/>
  <c r="BH12" i="5" a="1"/>
  <c r="BH12" i="5" s="1"/>
  <c r="BH28" i="5" a="1"/>
  <c r="BH28" i="5" s="1"/>
  <c r="BH33" i="5" a="1"/>
  <c r="BH33" i="5" s="1"/>
  <c r="BH31" i="5" a="1"/>
  <c r="BH31" i="5" s="1"/>
  <c r="BH19" i="5" a="1"/>
  <c r="BH19" i="5" s="1"/>
  <c r="BH20" i="5" a="1"/>
  <c r="BH20" i="5" s="1"/>
  <c r="BH23" i="5" a="1"/>
  <c r="BH23" i="5" s="1"/>
  <c r="BH24" i="5" a="1"/>
  <c r="BH24" i="5" s="1"/>
  <c r="BH32" i="5" a="1"/>
  <c r="BH32" i="5" s="1"/>
  <c r="BH25" i="5" a="1"/>
  <c r="BH25" i="5" s="1"/>
  <c r="AE37" i="12"/>
  <c r="AF100" i="12"/>
  <c r="AY65" i="5"/>
  <c r="L56" i="12"/>
  <c r="M119" i="12"/>
  <c r="O53" i="12"/>
  <c r="P116" i="12"/>
  <c r="AD38" i="12"/>
  <c r="AE101" i="12"/>
  <c r="BI123" i="12"/>
  <c r="BI119" i="12"/>
  <c r="BI122" i="12"/>
  <c r="BI115" i="12"/>
  <c r="BI111" i="12"/>
  <c r="BI107" i="12"/>
  <c r="BI117" i="12"/>
  <c r="BI116" i="12"/>
  <c r="BI100" i="12"/>
  <c r="BI121" i="12"/>
  <c r="BI109" i="12"/>
  <c r="BI104" i="12"/>
  <c r="BI120" i="12"/>
  <c r="BI118" i="12"/>
  <c r="BI113" i="12"/>
  <c r="BI106" i="12"/>
  <c r="BI102" i="12"/>
  <c r="BI101" i="12"/>
  <c r="BI105" i="12"/>
  <c r="BI95" i="12"/>
  <c r="BI91" i="12"/>
  <c r="BI87" i="12"/>
  <c r="BI103" i="12"/>
  <c r="BI96" i="12"/>
  <c r="BI93" i="12"/>
  <c r="BI112" i="12"/>
  <c r="BI92" i="12"/>
  <c r="BI98" i="12"/>
  <c r="BI97" i="12"/>
  <c r="BI94" i="12"/>
  <c r="BI90" i="12"/>
  <c r="BI89" i="12"/>
  <c r="BI88" i="12"/>
  <c r="BI85" i="12"/>
  <c r="BI82" i="12"/>
  <c r="BI78" i="12"/>
  <c r="BI83" i="12"/>
  <c r="BI79" i="12"/>
  <c r="BI114" i="12"/>
  <c r="BI76" i="12"/>
  <c r="BI71" i="12"/>
  <c r="BI84" i="12"/>
  <c r="BJ69" i="12"/>
  <c r="BI72" i="12"/>
  <c r="BI75" i="12"/>
  <c r="BI70" i="12"/>
  <c r="BI73" i="12"/>
  <c r="BI99" i="12"/>
  <c r="BI77" i="12"/>
  <c r="BI81" i="12"/>
  <c r="BI74" i="12"/>
  <c r="BI108" i="12"/>
  <c r="BI110" i="12"/>
  <c r="BI80" i="12"/>
  <c r="BI86" i="12"/>
  <c r="P52" i="12"/>
  <c r="Q115" i="12"/>
  <c r="W45" i="12"/>
  <c r="X108" i="12"/>
  <c r="E64" i="12"/>
  <c r="AY55" i="5"/>
  <c r="BJ6" i="5"/>
  <c r="BI5" i="5"/>
  <c r="K58" i="12"/>
  <c r="L121" i="12"/>
  <c r="AZ54" i="5" a="1"/>
  <c r="AZ54" i="5" s="1"/>
  <c r="AZ42" i="5"/>
  <c r="AZ13" i="5"/>
  <c r="AZ38" i="5" s="1"/>
  <c r="AZ39" i="5" s="1"/>
  <c r="AZ77" i="5" a="1"/>
  <c r="AZ77" i="5" s="1"/>
  <c r="AZ53" i="5" a="1"/>
  <c r="AZ53" i="5" s="1"/>
  <c r="AZ70" i="5" a="1"/>
  <c r="AZ70" i="5" s="1"/>
  <c r="AZ68" i="5" a="1"/>
  <c r="AZ68" i="5" s="1"/>
  <c r="AZ60" i="5" a="1"/>
  <c r="AZ60" i="5" s="1"/>
  <c r="AZ69" i="5" a="1"/>
  <c r="AZ69" i="5" s="1"/>
  <c r="AZ51" i="5" a="1"/>
  <c r="AZ51" i="5" s="1"/>
  <c r="AZ63" i="5" a="1"/>
  <c r="AZ63" i="5" s="1"/>
  <c r="AZ61" i="5" a="1"/>
  <c r="AZ61" i="5" s="1"/>
  <c r="AZ64" i="5" a="1"/>
  <c r="AZ64" i="5" s="1"/>
  <c r="AZ62" i="5" a="1"/>
  <c r="AZ62" i="5" s="1"/>
  <c r="AZ52" i="5" a="1"/>
  <c r="AZ52" i="5" s="1"/>
  <c r="Y43" i="12"/>
  <c r="Z106" i="12"/>
  <c r="BI57" i="12"/>
  <c r="BI54" i="12"/>
  <c r="BI50" i="12"/>
  <c r="BI46" i="12"/>
  <c r="BI60" i="12"/>
  <c r="BI58" i="12"/>
  <c r="BI59" i="12"/>
  <c r="BI49" i="12"/>
  <c r="BI44" i="12"/>
  <c r="BI40" i="12"/>
  <c r="BI36" i="12"/>
  <c r="BI32" i="12"/>
  <c r="BI28" i="12"/>
  <c r="BI24" i="12"/>
  <c r="BI20" i="12"/>
  <c r="BI16" i="12"/>
  <c r="BI52" i="12"/>
  <c r="BI53" i="12"/>
  <c r="BI45" i="12"/>
  <c r="BI41" i="12"/>
  <c r="BI37" i="12"/>
  <c r="BI33" i="12"/>
  <c r="BI29" i="12"/>
  <c r="BI48" i="12"/>
  <c r="BI43" i="12"/>
  <c r="BI39" i="12"/>
  <c r="BI35" i="12"/>
  <c r="BI31" i="12"/>
  <c r="BI21" i="12"/>
  <c r="BI17" i="12"/>
  <c r="BI12" i="12"/>
  <c r="BI8" i="12"/>
  <c r="BI47" i="12"/>
  <c r="BI38" i="12"/>
  <c r="BI30" i="12"/>
  <c r="BI22" i="12"/>
  <c r="BI51" i="12"/>
  <c r="BI55" i="12"/>
  <c r="BI42" i="12"/>
  <c r="BI34" i="12"/>
  <c r="BI15" i="12"/>
  <c r="BI23" i="12"/>
  <c r="BI7" i="12"/>
  <c r="BI27" i="12"/>
  <c r="BI10" i="12"/>
  <c r="BI25" i="12"/>
  <c r="BI11" i="12"/>
  <c r="BI19" i="12"/>
  <c r="BI26" i="12"/>
  <c r="BI9" i="12"/>
  <c r="BJ6" i="12"/>
  <c r="BI56" i="12"/>
  <c r="BI13" i="12"/>
  <c r="BI14" i="12"/>
  <c r="BI18" i="12"/>
  <c r="R51" i="12"/>
  <c r="S114" i="12"/>
  <c r="BY74" i="2"/>
  <c r="BY6" i="2"/>
  <c r="BY75" i="2"/>
  <c r="BZ7" i="2"/>
  <c r="AY44" i="5"/>
  <c r="AY45" i="5"/>
  <c r="AY43" i="5"/>
  <c r="AC40" i="12" l="1"/>
  <c r="AD103" i="12"/>
  <c r="AZ65" i="5"/>
  <c r="AC41" i="12"/>
  <c r="AD104" i="12"/>
  <c r="I124" i="12"/>
  <c r="I61" i="12" s="1"/>
  <c r="AC105" i="12"/>
  <c r="AB42" i="12"/>
  <c r="W46" i="12"/>
  <c r="X109" i="12"/>
  <c r="V113" i="12"/>
  <c r="U50" i="12"/>
  <c r="U48" i="12"/>
  <c r="V111" i="12"/>
  <c r="O55" i="12"/>
  <c r="P118" i="12"/>
  <c r="AY46" i="5"/>
  <c r="AY48" i="5" s="1"/>
  <c r="AY57" i="5" s="1"/>
  <c r="AY71" i="5" s="1" a="1"/>
  <c r="AY71" i="5" s="1"/>
  <c r="AY72" i="5" s="1"/>
  <c r="AY73" i="5" s="1"/>
  <c r="AY75" i="5" s="1"/>
  <c r="AY78" i="5" s="1"/>
  <c r="BO87" i="2" s="1" a="1"/>
  <c r="BO87" i="2" s="1"/>
  <c r="I60" i="12"/>
  <c r="J123" i="12"/>
  <c r="V47" i="12"/>
  <c r="W110" i="12"/>
  <c r="BN88" i="2"/>
  <c r="BN37" i="2" s="1"/>
  <c r="BN39" i="2" s="1"/>
  <c r="L58" i="12"/>
  <c r="M121" i="12"/>
  <c r="BY94" i="2"/>
  <c r="BY80" i="2"/>
  <c r="BY84" i="2" s="1"/>
  <c r="BY96" i="2"/>
  <c r="BY47" i="2"/>
  <c r="BY44" i="2"/>
  <c r="BY27" i="2"/>
  <c r="BY35" i="2"/>
  <c r="BY46" i="2"/>
  <c r="BY33" i="2"/>
  <c r="BY36" i="2"/>
  <c r="BY30" i="2"/>
  <c r="BY29" i="2"/>
  <c r="BY26" i="2"/>
  <c r="BY12" i="2"/>
  <c r="BY13" i="2" s="1"/>
  <c r="BY54" i="2" s="1"/>
  <c r="BY9" i="2"/>
  <c r="BY3" i="2"/>
  <c r="BY38" i="2"/>
  <c r="BY34" i="2"/>
  <c r="BY45" i="2"/>
  <c r="BY32" i="2"/>
  <c r="BZ8" i="2"/>
  <c r="BY31" i="2"/>
  <c r="BY5" i="2"/>
  <c r="BY28" i="2"/>
  <c r="L57" i="12"/>
  <c r="M120" i="12"/>
  <c r="BI33" i="5" a="1"/>
  <c r="BI33" i="5" s="1"/>
  <c r="BI32" i="5" a="1"/>
  <c r="BI32" i="5" s="1"/>
  <c r="BI25" i="5" a="1"/>
  <c r="BI25" i="5" s="1"/>
  <c r="BI31" i="5" a="1"/>
  <c r="BI31" i="5" s="1"/>
  <c r="BI28" i="5" a="1"/>
  <c r="BI28" i="5" s="1"/>
  <c r="BI23" i="5" a="1"/>
  <c r="BI23" i="5" s="1"/>
  <c r="BI20" i="5" a="1"/>
  <c r="BI20" i="5" s="1"/>
  <c r="BI12" i="5" a="1"/>
  <c r="BI12" i="5" s="1"/>
  <c r="BI19" i="5" a="1"/>
  <c r="BI19" i="5" s="1"/>
  <c r="BI24" i="5" a="1"/>
  <c r="BI24" i="5" s="1"/>
  <c r="P53" i="12"/>
  <c r="Q116" i="12"/>
  <c r="BA54" i="5" a="1"/>
  <c r="BA54" i="5" s="1"/>
  <c r="BA42" i="5"/>
  <c r="BA13" i="5"/>
  <c r="BA38" i="5" s="1"/>
  <c r="BA39" i="5" s="1"/>
  <c r="BA77" i="5" a="1"/>
  <c r="BA77" i="5" s="1"/>
  <c r="BA70" i="5" a="1"/>
  <c r="BA70" i="5" s="1"/>
  <c r="BA52" i="5" a="1"/>
  <c r="BA52" i="5" s="1"/>
  <c r="BA63" i="5" a="1"/>
  <c r="BA63" i="5" s="1"/>
  <c r="BA64" i="5" a="1"/>
  <c r="BA64" i="5" s="1"/>
  <c r="BA51" i="5" a="1"/>
  <c r="BA51" i="5" s="1"/>
  <c r="BA62" i="5" a="1"/>
  <c r="BA62" i="5" s="1"/>
  <c r="BA61" i="5" a="1"/>
  <c r="BA61" i="5" s="1"/>
  <c r="BA68" i="5" a="1"/>
  <c r="BA68" i="5" s="1"/>
  <c r="BA69" i="5" a="1"/>
  <c r="BA69" i="5" s="1"/>
  <c r="BA53" i="5" a="1"/>
  <c r="BA53" i="5" s="1"/>
  <c r="BA60" i="5" a="1"/>
  <c r="BA60" i="5" s="1"/>
  <c r="X45" i="12"/>
  <c r="Y108" i="12"/>
  <c r="BJ122" i="12"/>
  <c r="BJ117" i="12"/>
  <c r="BJ123" i="12"/>
  <c r="BJ116" i="12"/>
  <c r="BJ112" i="12"/>
  <c r="BJ108" i="12"/>
  <c r="BJ104" i="12"/>
  <c r="BJ119" i="12"/>
  <c r="BJ118" i="12"/>
  <c r="BJ121" i="12"/>
  <c r="BJ115" i="12"/>
  <c r="BJ109" i="12"/>
  <c r="BJ101" i="12"/>
  <c r="BJ110" i="12"/>
  <c r="BJ105" i="12"/>
  <c r="BJ114" i="12"/>
  <c r="BJ124" i="12"/>
  <c r="BJ100" i="12"/>
  <c r="BJ95" i="12"/>
  <c r="BJ103" i="12"/>
  <c r="BJ96" i="12"/>
  <c r="BJ98" i="12"/>
  <c r="BJ113" i="12"/>
  <c r="BJ111" i="12"/>
  <c r="BJ93" i="12"/>
  <c r="BJ91" i="12"/>
  <c r="BJ120" i="12"/>
  <c r="BJ92" i="12"/>
  <c r="BJ87" i="12"/>
  <c r="BJ106" i="12"/>
  <c r="BJ97" i="12"/>
  <c r="BJ94" i="12"/>
  <c r="BJ88" i="12"/>
  <c r="BJ86" i="12"/>
  <c r="BJ99" i="12"/>
  <c r="BJ85" i="12"/>
  <c r="BJ82" i="12"/>
  <c r="BJ78" i="12"/>
  <c r="BJ74" i="12"/>
  <c r="BJ102" i="12"/>
  <c r="BJ83" i="12"/>
  <c r="BJ79" i="12"/>
  <c r="BJ107" i="12"/>
  <c r="BJ84" i="12"/>
  <c r="BK69" i="12"/>
  <c r="BJ72" i="12"/>
  <c r="BJ90" i="12"/>
  <c r="BJ89" i="12"/>
  <c r="BJ81" i="12"/>
  <c r="BJ73" i="12"/>
  <c r="BJ71" i="12"/>
  <c r="BJ75" i="12"/>
  <c r="BJ76" i="12"/>
  <c r="BJ70" i="12"/>
  <c r="BJ80" i="12"/>
  <c r="BJ77" i="12"/>
  <c r="M56" i="12"/>
  <c r="N119" i="12"/>
  <c r="AE38" i="12"/>
  <c r="AF101" i="12"/>
  <c r="Q52" i="12"/>
  <c r="R115" i="12"/>
  <c r="AD39" i="12"/>
  <c r="AE102" i="12"/>
  <c r="AF37" i="12"/>
  <c r="AG100" i="12"/>
  <c r="S51" i="12"/>
  <c r="T114" i="12"/>
  <c r="AZ43" i="5"/>
  <c r="AZ45" i="5"/>
  <c r="AZ44" i="5"/>
  <c r="BJ5" i="5"/>
  <c r="BK6" i="5"/>
  <c r="O54" i="12"/>
  <c r="P117" i="12"/>
  <c r="BC15" i="5"/>
  <c r="BC16" i="5" s="1"/>
  <c r="BB17" i="5"/>
  <c r="AZ55" i="5"/>
  <c r="E65" i="12"/>
  <c r="H125" i="12"/>
  <c r="BJ7" i="5"/>
  <c r="BI4" i="5"/>
  <c r="U49" i="12"/>
  <c r="V112" i="12"/>
  <c r="BM56" i="2"/>
  <c r="BZ74" i="2"/>
  <c r="BZ75" i="2"/>
  <c r="CA7" i="2"/>
  <c r="BZ6" i="2"/>
  <c r="BJ60" i="12"/>
  <c r="BJ61" i="12"/>
  <c r="BJ54" i="12"/>
  <c r="BJ50" i="12"/>
  <c r="BJ46" i="12"/>
  <c r="BJ42" i="12"/>
  <c r="BJ58" i="12"/>
  <c r="BJ55" i="12"/>
  <c r="BJ51" i="12"/>
  <c r="BJ47" i="12"/>
  <c r="BJ53" i="12"/>
  <c r="BJ52" i="12"/>
  <c r="BJ45" i="12"/>
  <c r="BJ41" i="12"/>
  <c r="BJ37" i="12"/>
  <c r="BJ33" i="12"/>
  <c r="BJ29" i="12"/>
  <c r="BJ57" i="12"/>
  <c r="BJ44" i="12"/>
  <c r="BJ36" i="12"/>
  <c r="BJ17" i="12"/>
  <c r="BJ12" i="12"/>
  <c r="BJ8" i="12"/>
  <c r="BJ38" i="12"/>
  <c r="BJ30" i="12"/>
  <c r="BJ22" i="12"/>
  <c r="BJ26" i="12"/>
  <c r="BJ18" i="12"/>
  <c r="BJ13" i="12"/>
  <c r="BJ9" i="12"/>
  <c r="BK6" i="12"/>
  <c r="BJ43" i="12"/>
  <c r="BJ39" i="12"/>
  <c r="BJ59" i="12"/>
  <c r="BJ49" i="12"/>
  <c r="BJ40" i="12"/>
  <c r="BJ56" i="12"/>
  <c r="BJ28" i="12"/>
  <c r="BJ25" i="12"/>
  <c r="BJ20" i="12"/>
  <c r="BJ11" i="12"/>
  <c r="BJ7" i="12"/>
  <c r="BJ27" i="12"/>
  <c r="BJ10" i="12"/>
  <c r="BJ15" i="12"/>
  <c r="BJ35" i="12"/>
  <c r="BJ21" i="12"/>
  <c r="BJ16" i="12"/>
  <c r="BJ34" i="12"/>
  <c r="BJ23" i="12"/>
  <c r="BJ48" i="12"/>
  <c r="BJ14" i="12"/>
  <c r="BJ24" i="12"/>
  <c r="BJ31" i="12"/>
  <c r="BJ19" i="12"/>
  <c r="BJ32" i="12"/>
  <c r="Z43" i="12"/>
  <c r="AA106" i="12"/>
  <c r="AG36" i="12"/>
  <c r="AH99" i="12"/>
  <c r="Y44" i="12"/>
  <c r="Z107" i="12"/>
  <c r="J59" i="12"/>
  <c r="K122" i="12"/>
  <c r="E127" i="12"/>
  <c r="G126" i="12"/>
  <c r="G63" i="12" s="1"/>
  <c r="H126" i="12"/>
  <c r="H63" i="12" s="1"/>
  <c r="BX95" i="2"/>
  <c r="BX97" i="2"/>
  <c r="BX108" i="2" s="1"/>
  <c r="I126" i="12" l="1"/>
  <c r="I63" i="12" s="1"/>
  <c r="J124" i="12"/>
  <c r="AE103" i="12"/>
  <c r="AD40" i="12"/>
  <c r="V50" i="12"/>
  <c r="W113" i="12"/>
  <c r="J60" i="12"/>
  <c r="K123" i="12"/>
  <c r="AC42" i="12"/>
  <c r="AD105" i="12"/>
  <c r="X46" i="12"/>
  <c r="Y109" i="12"/>
  <c r="AZ46" i="5"/>
  <c r="AZ48" i="5" s="1"/>
  <c r="AZ57" i="5" s="1"/>
  <c r="AZ75" i="5" s="1"/>
  <c r="AZ78" i="5" s="1"/>
  <c r="BP87" i="2" s="1" a="1"/>
  <c r="BP87" i="2" s="1"/>
  <c r="V48" i="12"/>
  <c r="W111" i="12"/>
  <c r="W47" i="12"/>
  <c r="X110" i="12"/>
  <c r="AD41" i="12"/>
  <c r="AE104" i="12"/>
  <c r="BA65" i="5"/>
  <c r="P55" i="12"/>
  <c r="Q118" i="12"/>
  <c r="AZ71" i="5" a="1"/>
  <c r="AZ71" i="5" s="1"/>
  <c r="AZ72" i="5" s="1"/>
  <c r="AZ73" i="5" s="1"/>
  <c r="BO88" i="2"/>
  <c r="BO37" i="2" s="1"/>
  <c r="BO39" i="2" s="1"/>
  <c r="AH36" i="12"/>
  <c r="AI99" i="12"/>
  <c r="P54" i="12"/>
  <c r="Q117" i="12"/>
  <c r="R52" i="12"/>
  <c r="S115" i="12"/>
  <c r="Q53" i="12"/>
  <c r="R116" i="12"/>
  <c r="M58" i="12"/>
  <c r="N121" i="12"/>
  <c r="J61" i="12"/>
  <c r="K124" i="12"/>
  <c r="BN56" i="2"/>
  <c r="BK58" i="12"/>
  <c r="BK60" i="12"/>
  <c r="BK55" i="12"/>
  <c r="BK51" i="12"/>
  <c r="BK47" i="12"/>
  <c r="BK61" i="12"/>
  <c r="BK59" i="12"/>
  <c r="BK57" i="12"/>
  <c r="BK45" i="12"/>
  <c r="BK41" i="12"/>
  <c r="BK37" i="12"/>
  <c r="BK33" i="12"/>
  <c r="BK29" i="12"/>
  <c r="BK25" i="12"/>
  <c r="BK21" i="12"/>
  <c r="BK17" i="12"/>
  <c r="BK53" i="12"/>
  <c r="BK54" i="12"/>
  <c r="BK38" i="12"/>
  <c r="BK34" i="12"/>
  <c r="BK30" i="12"/>
  <c r="BK50" i="12"/>
  <c r="BK49" i="12"/>
  <c r="BK44" i="12"/>
  <c r="BK40" i="12"/>
  <c r="BK36" i="12"/>
  <c r="BK32" i="12"/>
  <c r="BK62" i="12"/>
  <c r="BK22" i="12"/>
  <c r="BK26" i="12"/>
  <c r="BK18" i="12"/>
  <c r="BK13" i="12"/>
  <c r="BK9" i="12"/>
  <c r="BL6" i="12"/>
  <c r="BK43" i="12"/>
  <c r="BK39" i="12"/>
  <c r="BK31" i="12"/>
  <c r="BK23" i="12"/>
  <c r="BK52" i="12"/>
  <c r="BK56" i="12"/>
  <c r="BK46" i="12"/>
  <c r="BK42" i="12"/>
  <c r="BK48" i="12"/>
  <c r="BK35" i="12"/>
  <c r="BK16" i="12"/>
  <c r="BK15" i="12"/>
  <c r="BK28" i="12"/>
  <c r="BK20" i="12"/>
  <c r="BK11" i="12"/>
  <c r="BK12" i="12"/>
  <c r="BK10" i="12"/>
  <c r="BK8" i="12"/>
  <c r="BK7" i="12"/>
  <c r="BK14" i="12"/>
  <c r="BK24" i="12"/>
  <c r="BK27" i="12"/>
  <c r="BK19" i="12"/>
  <c r="AA43" i="12"/>
  <c r="AB106" i="12"/>
  <c r="T51" i="12"/>
  <c r="U114" i="12"/>
  <c r="AF38" i="12"/>
  <c r="AG101" i="12"/>
  <c r="E66" i="12"/>
  <c r="BK5" i="5"/>
  <c r="BL6" i="5"/>
  <c r="AG37" i="12"/>
  <c r="AH100" i="12"/>
  <c r="BK124" i="12"/>
  <c r="BK120" i="12"/>
  <c r="BK123" i="12"/>
  <c r="BK117" i="12"/>
  <c r="BK112" i="12"/>
  <c r="BK108" i="12"/>
  <c r="BK125" i="12"/>
  <c r="BK119" i="12"/>
  <c r="BK118" i="12"/>
  <c r="BK113" i="12"/>
  <c r="BK122" i="12"/>
  <c r="BK104" i="12"/>
  <c r="BK101" i="12"/>
  <c r="BK110" i="12"/>
  <c r="BK105" i="12"/>
  <c r="BK102" i="12"/>
  <c r="BK107" i="12"/>
  <c r="BK115" i="12"/>
  <c r="BK103" i="12"/>
  <c r="BK96" i="12"/>
  <c r="BK92" i="12"/>
  <c r="BK88" i="12"/>
  <c r="BK99" i="12"/>
  <c r="BK116" i="12"/>
  <c r="BK106" i="12"/>
  <c r="BK87" i="12"/>
  <c r="BK109" i="12"/>
  <c r="BK100" i="12"/>
  <c r="BK97" i="12"/>
  <c r="BK95" i="12"/>
  <c r="BK94" i="12"/>
  <c r="BK86" i="12"/>
  <c r="BK121" i="12"/>
  <c r="BK98" i="12"/>
  <c r="BK83" i="12"/>
  <c r="BK79" i="12"/>
  <c r="BK93" i="12"/>
  <c r="BK114" i="12"/>
  <c r="BK91" i="12"/>
  <c r="BK80" i="12"/>
  <c r="BK72" i="12"/>
  <c r="BK77" i="12"/>
  <c r="BK73" i="12"/>
  <c r="BK82" i="12"/>
  <c r="BK76" i="12"/>
  <c r="BK71" i="12"/>
  <c r="BK75" i="12"/>
  <c r="BK78" i="12"/>
  <c r="BK70" i="12"/>
  <c r="BK111" i="12"/>
  <c r="BK90" i="12"/>
  <c r="BL69" i="12"/>
  <c r="BK84" i="12"/>
  <c r="BK85" i="12"/>
  <c r="BK81" i="12"/>
  <c r="BK74" i="12"/>
  <c r="BK89" i="12"/>
  <c r="H62" i="12"/>
  <c r="I125" i="12"/>
  <c r="BJ31" i="5" a="1"/>
  <c r="BJ31" i="5" s="1"/>
  <c r="BJ24" i="5" a="1"/>
  <c r="BJ24" i="5" s="1"/>
  <c r="BJ33" i="5" a="1"/>
  <c r="BJ33" i="5" s="1"/>
  <c r="BJ32" i="5" a="1"/>
  <c r="BJ32" i="5" s="1"/>
  <c r="BJ25" i="5" a="1"/>
  <c r="BJ25" i="5" s="1"/>
  <c r="BJ28" i="5" a="1"/>
  <c r="BJ28" i="5" s="1"/>
  <c r="BJ23" i="5" a="1"/>
  <c r="BJ23" i="5" s="1"/>
  <c r="BJ20" i="5" a="1"/>
  <c r="BJ20" i="5" s="1"/>
  <c r="BJ19" i="5" a="1"/>
  <c r="BJ19" i="5" s="1"/>
  <c r="BJ12" i="5" a="1"/>
  <c r="BJ12" i="5" s="1"/>
  <c r="BA45" i="5"/>
  <c r="BA44" i="5"/>
  <c r="BA43" i="5"/>
  <c r="BY95" i="2"/>
  <c r="BY97" i="2" s="1"/>
  <c r="BY108" i="2" s="1"/>
  <c r="G127" i="12"/>
  <c r="G64" i="12" s="1"/>
  <c r="E128" i="12"/>
  <c r="K59" i="12"/>
  <c r="L122" i="12"/>
  <c r="Z44" i="12"/>
  <c r="AA107" i="12"/>
  <c r="CA74" i="2"/>
  <c r="CA75" i="2"/>
  <c r="CB7" i="2"/>
  <c r="CA6" i="2"/>
  <c r="V49" i="12"/>
  <c r="W112" i="12"/>
  <c r="BB54" i="5" a="1"/>
  <c r="BB54" i="5" s="1"/>
  <c r="BB42" i="5"/>
  <c r="BB13" i="5"/>
  <c r="BB38" i="5" s="1"/>
  <c r="BB39" i="5" s="1"/>
  <c r="BB77" i="5" a="1"/>
  <c r="BB77" i="5" s="1"/>
  <c r="BB68" i="5" a="1"/>
  <c r="BB68" i="5" s="1"/>
  <c r="BB61" i="5" a="1"/>
  <c r="BB61" i="5" s="1"/>
  <c r="BB63" i="5" a="1"/>
  <c r="BB63" i="5" s="1"/>
  <c r="BB62" i="5" a="1"/>
  <c r="BB62" i="5" s="1"/>
  <c r="BB53" i="5" a="1"/>
  <c r="BB53" i="5" s="1"/>
  <c r="BB70" i="5" a="1"/>
  <c r="BB70" i="5" s="1"/>
  <c r="BB60" i="5" a="1"/>
  <c r="BB60" i="5" s="1"/>
  <c r="BB69" i="5" a="1"/>
  <c r="BB69" i="5" s="1"/>
  <c r="BB52" i="5" a="1"/>
  <c r="BB52" i="5" s="1"/>
  <c r="BB64" i="5" a="1"/>
  <c r="BB64" i="5" s="1"/>
  <c r="BB51" i="5" a="1"/>
  <c r="BB51" i="5" s="1"/>
  <c r="AE39" i="12"/>
  <c r="AF102" i="12"/>
  <c r="Y45" i="12"/>
  <c r="Z108" i="12"/>
  <c r="BK7" i="5"/>
  <c r="BJ4" i="5"/>
  <c r="J126" i="12"/>
  <c r="BC17" i="5"/>
  <c r="BD15" i="5"/>
  <c r="BD16" i="5" s="1"/>
  <c r="N56" i="12"/>
  <c r="O119" i="12"/>
  <c r="BA55" i="5"/>
  <c r="M57" i="12"/>
  <c r="N120" i="12"/>
  <c r="BZ96" i="2"/>
  <c r="BZ94" i="2"/>
  <c r="BZ80" i="2"/>
  <c r="BZ84" i="2" s="1"/>
  <c r="BZ47" i="2"/>
  <c r="BZ44" i="2"/>
  <c r="BZ27" i="2"/>
  <c r="BZ38" i="2"/>
  <c r="BZ30" i="2"/>
  <c r="BZ29" i="2"/>
  <c r="BZ28" i="2"/>
  <c r="BZ46" i="2"/>
  <c r="BZ36" i="2"/>
  <c r="BZ33" i="2"/>
  <c r="BZ35" i="2"/>
  <c r="BZ26" i="2"/>
  <c r="BZ12" i="2"/>
  <c r="BZ13" i="2" s="1"/>
  <c r="BZ54" i="2" s="1"/>
  <c r="BZ9" i="2"/>
  <c r="BZ3" i="2"/>
  <c r="BZ34" i="2"/>
  <c r="BZ31" i="2"/>
  <c r="CA8" i="2"/>
  <c r="BZ5" i="2"/>
  <c r="BZ32" i="2"/>
  <c r="BZ45" i="2"/>
  <c r="AE40" i="12" l="1"/>
  <c r="AF103" i="12"/>
  <c r="BA46" i="5"/>
  <c r="BA48" i="5" s="1"/>
  <c r="Y46" i="12"/>
  <c r="Z109" i="12"/>
  <c r="AD42" i="12"/>
  <c r="AE105" i="12"/>
  <c r="W48" i="12"/>
  <c r="X111" i="12"/>
  <c r="X47" i="12"/>
  <c r="Y110" i="12"/>
  <c r="R118" i="12"/>
  <c r="Q55" i="12"/>
  <c r="W50" i="12"/>
  <c r="X113" i="12"/>
  <c r="AE41" i="12"/>
  <c r="AF104" i="12"/>
  <c r="BA57" i="5"/>
  <c r="BA71" i="5" s="1" a="1"/>
  <c r="BA71" i="5" s="1"/>
  <c r="BA72" i="5" s="1"/>
  <c r="BA73" i="5" s="1"/>
  <c r="BA75" i="5" s="1"/>
  <c r="BA78" i="5" s="1"/>
  <c r="BQ87" i="2" s="1" a="1"/>
  <c r="BQ87" i="2" s="1"/>
  <c r="K60" i="12"/>
  <c r="L123" i="12"/>
  <c r="BB55" i="5"/>
  <c r="H127" i="12"/>
  <c r="W49" i="12"/>
  <c r="X112" i="12"/>
  <c r="BM6" i="5"/>
  <c r="BL5" i="5"/>
  <c r="AO3" i="12"/>
  <c r="AW3" i="12"/>
  <c r="BB3" i="12"/>
  <c r="Q3" i="12"/>
  <c r="BF15" i="2" s="1"/>
  <c r="BI3" i="12"/>
  <c r="BC3" i="12"/>
  <c r="AI3" i="12"/>
  <c r="BX15" i="2" s="1"/>
  <c r="AY3" i="12"/>
  <c r="L3" i="12"/>
  <c r="BA15" i="2" s="1"/>
  <c r="AL3" i="12"/>
  <c r="CA15" i="2" s="1"/>
  <c r="AV3" i="12"/>
  <c r="X3" i="12"/>
  <c r="BM15" i="2" s="1"/>
  <c r="BJ3" i="12"/>
  <c r="AN3" i="12"/>
  <c r="BD3" i="12"/>
  <c r="BE3" i="12"/>
  <c r="AG3" i="12"/>
  <c r="BV15" i="2" s="1"/>
  <c r="AP3" i="12"/>
  <c r="BF3" i="12"/>
  <c r="P3" i="12"/>
  <c r="BE15" i="2" s="1"/>
  <c r="AH3" i="12"/>
  <c r="BW15" i="2" s="1"/>
  <c r="AQ3" i="12"/>
  <c r="BG3" i="12"/>
  <c r="V3" i="12"/>
  <c r="BK15" i="2" s="1"/>
  <c r="AJ3" i="12"/>
  <c r="BY15" i="2" s="1"/>
  <c r="AK3" i="12"/>
  <c r="BZ15" i="2" s="1"/>
  <c r="O3" i="12"/>
  <c r="BD15" i="2" s="1"/>
  <c r="M3" i="12"/>
  <c r="BB15" i="2" s="1"/>
  <c r="G3" i="12"/>
  <c r="AC3" i="12"/>
  <c r="BR15" i="2" s="1"/>
  <c r="J3" i="12"/>
  <c r="AY15" i="2" s="1"/>
  <c r="H3" i="12"/>
  <c r="AW15" i="2" s="1"/>
  <c r="BH3" i="12"/>
  <c r="U3" i="12"/>
  <c r="BJ15" i="2" s="1"/>
  <c r="Z3" i="12"/>
  <c r="BO15" i="2" s="1"/>
  <c r="AM3" i="12"/>
  <c r="CB15" i="2" s="1"/>
  <c r="AA3" i="12"/>
  <c r="BP15" i="2" s="1"/>
  <c r="BA3" i="12"/>
  <c r="AX3" i="12"/>
  <c r="AR3" i="12"/>
  <c r="AS3" i="12"/>
  <c r="R3" i="12"/>
  <c r="BG15" i="2" s="1"/>
  <c r="S3" i="12"/>
  <c r="BH15" i="2" s="1"/>
  <c r="AZ3" i="12"/>
  <c r="T3" i="12"/>
  <c r="BI15" i="2" s="1"/>
  <c r="AU3" i="12"/>
  <c r="AT3" i="12"/>
  <c r="N3" i="12"/>
  <c r="BC15" i="2" s="1"/>
  <c r="BK3" i="12"/>
  <c r="Y3" i="12"/>
  <c r="BN15" i="2" s="1"/>
  <c r="AE3" i="12"/>
  <c r="BT15" i="2" s="1"/>
  <c r="AF3" i="12"/>
  <c r="BU15" i="2" s="1"/>
  <c r="K3" i="12"/>
  <c r="AZ15" i="2" s="1"/>
  <c r="W3" i="12"/>
  <c r="BL15" i="2" s="1"/>
  <c r="I3" i="12"/>
  <c r="AX15" i="2" s="1"/>
  <c r="AD3" i="12"/>
  <c r="BS15" i="2" s="1"/>
  <c r="AB3" i="12"/>
  <c r="BQ15" i="2" s="1"/>
  <c r="BL7" i="5"/>
  <c r="BK4" i="5"/>
  <c r="BZ95" i="2"/>
  <c r="BZ97" i="2" s="1"/>
  <c r="BZ108" i="2" s="1"/>
  <c r="CB74" i="2"/>
  <c r="CB75" i="2"/>
  <c r="CC7" i="2"/>
  <c r="CB6" i="2"/>
  <c r="AA44" i="12"/>
  <c r="AB107" i="12"/>
  <c r="I62" i="12"/>
  <c r="J125" i="12"/>
  <c r="BL124" i="12"/>
  <c r="BL123" i="12"/>
  <c r="BL118" i="12"/>
  <c r="BL125" i="12"/>
  <c r="BL119" i="12"/>
  <c r="BL113" i="12"/>
  <c r="BL109" i="12"/>
  <c r="BL105" i="12"/>
  <c r="BL122" i="12"/>
  <c r="BL126" i="12"/>
  <c r="BL117" i="12"/>
  <c r="BL110" i="12"/>
  <c r="BL102" i="12"/>
  <c r="BL111" i="12"/>
  <c r="BL106" i="12"/>
  <c r="BL121" i="12"/>
  <c r="BL115" i="12"/>
  <c r="BL108" i="12"/>
  <c r="BL96" i="12"/>
  <c r="BL99" i="12"/>
  <c r="BL114" i="12"/>
  <c r="BL112" i="12"/>
  <c r="BL97" i="12"/>
  <c r="BL93" i="12"/>
  <c r="BL120" i="12"/>
  <c r="BL100" i="12"/>
  <c r="BL95" i="12"/>
  <c r="BL103" i="12"/>
  <c r="BL101" i="12"/>
  <c r="BL94" i="12"/>
  <c r="BL92" i="12"/>
  <c r="BL86" i="12"/>
  <c r="BL98" i="12"/>
  <c r="BL88" i="12"/>
  <c r="BL116" i="12"/>
  <c r="BL89" i="12"/>
  <c r="BL83" i="12"/>
  <c r="BL79" i="12"/>
  <c r="BL75" i="12"/>
  <c r="BL71" i="12"/>
  <c r="BL107" i="12"/>
  <c r="BL91" i="12"/>
  <c r="BL80" i="12"/>
  <c r="BL87" i="12"/>
  <c r="BL77" i="12"/>
  <c r="BL73" i="12"/>
  <c r="BL78" i="12"/>
  <c r="BL74" i="12"/>
  <c r="BL70" i="12"/>
  <c r="BL84" i="12"/>
  <c r="BM69" i="12"/>
  <c r="BL104" i="12"/>
  <c r="BL85" i="12"/>
  <c r="BL72" i="12"/>
  <c r="BL81" i="12"/>
  <c r="BL90" i="12"/>
  <c r="BL82" i="12"/>
  <c r="BL76" i="12"/>
  <c r="AB43" i="12"/>
  <c r="AC106" i="12"/>
  <c r="BP88" i="2"/>
  <c r="BP37" i="2" s="1"/>
  <c r="BP39" i="2" s="1"/>
  <c r="K61" i="12"/>
  <c r="L124" i="12"/>
  <c r="BO56" i="2"/>
  <c r="BD17" i="5"/>
  <c r="BE15" i="5"/>
  <c r="BE16" i="5" s="1"/>
  <c r="BB65" i="5"/>
  <c r="N58" i="12"/>
  <c r="O121" i="12"/>
  <c r="U51" i="12"/>
  <c r="V114" i="12"/>
  <c r="Q54" i="12"/>
  <c r="R117" i="12"/>
  <c r="BC54" i="5" a="1"/>
  <c r="BC54" i="5" s="1"/>
  <c r="BC13" i="5"/>
  <c r="BC38" i="5" s="1"/>
  <c r="BC39" i="5" s="1"/>
  <c r="BC42" i="5"/>
  <c r="BC77" i="5" a="1"/>
  <c r="BC77" i="5" s="1"/>
  <c r="BC64" i="5" a="1"/>
  <c r="BC64" i="5" s="1"/>
  <c r="BC68" i="5" a="1"/>
  <c r="BC68" i="5" s="1"/>
  <c r="BC62" i="5" a="1"/>
  <c r="BC62" i="5" s="1"/>
  <c r="BC60" i="5" a="1"/>
  <c r="BC60" i="5" s="1"/>
  <c r="BC63" i="5" a="1"/>
  <c r="BC63" i="5" s="1"/>
  <c r="BC52" i="5" a="1"/>
  <c r="BC52" i="5" s="1"/>
  <c r="BC61" i="5" a="1"/>
  <c r="BC61" i="5" s="1"/>
  <c r="BC53" i="5" a="1"/>
  <c r="BC53" i="5" s="1"/>
  <c r="BC70" i="5" a="1"/>
  <c r="BC70" i="5" s="1"/>
  <c r="BC51" i="5" a="1"/>
  <c r="BC51" i="5" s="1"/>
  <c r="BC69" i="5" a="1"/>
  <c r="BC69" i="5" s="1"/>
  <c r="Z45" i="12"/>
  <c r="AA108" i="12"/>
  <c r="BB45" i="5"/>
  <c r="BB43" i="5"/>
  <c r="BB44" i="5"/>
  <c r="J63" i="12"/>
  <c r="K126" i="12"/>
  <c r="L59" i="12"/>
  <c r="M122" i="12"/>
  <c r="G128" i="12"/>
  <c r="G65" i="12" s="1"/>
  <c r="E129" i="12"/>
  <c r="AH37" i="12"/>
  <c r="AI100" i="12"/>
  <c r="AG38" i="12"/>
  <c r="AH101" i="12"/>
  <c r="CA96" i="2"/>
  <c r="CA80" i="2"/>
  <c r="CA84" i="2" s="1"/>
  <c r="CA47" i="2"/>
  <c r="CA44" i="2"/>
  <c r="CA38" i="2"/>
  <c r="CA30" i="2"/>
  <c r="CA29" i="2"/>
  <c r="CA28" i="2"/>
  <c r="CA45" i="2"/>
  <c r="CA33" i="2"/>
  <c r="CA32" i="2"/>
  <c r="CA31" i="2"/>
  <c r="CA94" i="2"/>
  <c r="CA46" i="2"/>
  <c r="CA35" i="2"/>
  <c r="CA27" i="2"/>
  <c r="CA26" i="2"/>
  <c r="CA12" i="2"/>
  <c r="CA13" i="2" s="1"/>
  <c r="CA54" i="2" s="1"/>
  <c r="CA9" i="2"/>
  <c r="CA3" i="2"/>
  <c r="CA36" i="2"/>
  <c r="CA34" i="2"/>
  <c r="CA5" i="2"/>
  <c r="CB8" i="2"/>
  <c r="BK24" i="5" a="1"/>
  <c r="BK24" i="5" s="1"/>
  <c r="BK32" i="5" a="1"/>
  <c r="BK32" i="5" s="1"/>
  <c r="BK12" i="5" a="1"/>
  <c r="BK12" i="5" s="1"/>
  <c r="BK31" i="5" a="1"/>
  <c r="BK31" i="5" s="1"/>
  <c r="BK23" i="5" a="1"/>
  <c r="BK23" i="5" s="1"/>
  <c r="BK28" i="5" a="1"/>
  <c r="BK28" i="5" s="1"/>
  <c r="BK20" i="5" a="1"/>
  <c r="BK20" i="5" s="1"/>
  <c r="BK33" i="5" a="1"/>
  <c r="BK33" i="5" s="1"/>
  <c r="BK25" i="5" a="1"/>
  <c r="BK25" i="5" s="1"/>
  <c r="BK19" i="5" a="1"/>
  <c r="BK19" i="5" s="1"/>
  <c r="S52" i="12"/>
  <c r="T115" i="12"/>
  <c r="O56" i="12"/>
  <c r="P119" i="12"/>
  <c r="N57" i="12"/>
  <c r="O120" i="12"/>
  <c r="AF39" i="12"/>
  <c r="AG102" i="12"/>
  <c r="BL61" i="12"/>
  <c r="BL57" i="12"/>
  <c r="BL62" i="12"/>
  <c r="BL60" i="12"/>
  <c r="BL55" i="12"/>
  <c r="BL51" i="12"/>
  <c r="BL47" i="12"/>
  <c r="BL43" i="12"/>
  <c r="BL59" i="12"/>
  <c r="BL56" i="12"/>
  <c r="BL52" i="12"/>
  <c r="BL48" i="12"/>
  <c r="BL54" i="12"/>
  <c r="BL50" i="12"/>
  <c r="BL63" i="12"/>
  <c r="BL53" i="12"/>
  <c r="BL38" i="12"/>
  <c r="BL34" i="12"/>
  <c r="BL30" i="12"/>
  <c r="BL26" i="12"/>
  <c r="BL58" i="12"/>
  <c r="BL46" i="12"/>
  <c r="BL42" i="12"/>
  <c r="BL37" i="12"/>
  <c r="BL29" i="12"/>
  <c r="BL18" i="12"/>
  <c r="BL13" i="12"/>
  <c r="BL9" i="12"/>
  <c r="BM6" i="12"/>
  <c r="BL39" i="12"/>
  <c r="BL31" i="12"/>
  <c r="BL23" i="12"/>
  <c r="BL27" i="12"/>
  <c r="BL19" i="12"/>
  <c r="BL14" i="12"/>
  <c r="BL10" i="12"/>
  <c r="BL49" i="12"/>
  <c r="BL40" i="12"/>
  <c r="BL45" i="12"/>
  <c r="BL41" i="12"/>
  <c r="BL21" i="12"/>
  <c r="BL12" i="12"/>
  <c r="BL8" i="12"/>
  <c r="BL28" i="12"/>
  <c r="BL20" i="12"/>
  <c r="BL11" i="12"/>
  <c r="BL25" i="12"/>
  <c r="BL22" i="12"/>
  <c r="BL17" i="12"/>
  <c r="BL44" i="12"/>
  <c r="BL36" i="12"/>
  <c r="BL7" i="12"/>
  <c r="BL35" i="12"/>
  <c r="BL16" i="12"/>
  <c r="BL24" i="12"/>
  <c r="BL3" i="12" s="1"/>
  <c r="BL15" i="12"/>
  <c r="BL32" i="12"/>
  <c r="BL33" i="12"/>
  <c r="R53" i="12"/>
  <c r="S116" i="12"/>
  <c r="AI36" i="12"/>
  <c r="AJ99" i="12"/>
  <c r="AJ36" i="12" s="1"/>
  <c r="BB46" i="5" l="1"/>
  <c r="BB48" i="5" s="1"/>
  <c r="BB57" i="5" s="1"/>
  <c r="AF40" i="12"/>
  <c r="AG103" i="12"/>
  <c r="Z110" i="12"/>
  <c r="Y47" i="12"/>
  <c r="AF41" i="12"/>
  <c r="AG104" i="12"/>
  <c r="X48" i="12"/>
  <c r="Y111" i="12"/>
  <c r="Y113" i="12"/>
  <c r="X50" i="12"/>
  <c r="AF105" i="12"/>
  <c r="AE42" i="12"/>
  <c r="H64" i="12"/>
  <c r="I127" i="12"/>
  <c r="Z46" i="12"/>
  <c r="AA109" i="12"/>
  <c r="H128" i="12"/>
  <c r="M123" i="12"/>
  <c r="L60" i="12"/>
  <c r="R55" i="12"/>
  <c r="S118" i="12"/>
  <c r="BB71" i="5" a="1"/>
  <c r="BB71" i="5" s="1"/>
  <c r="BB72" i="5" s="1"/>
  <c r="BB73" i="5" s="1"/>
  <c r="BB75" i="5" s="1"/>
  <c r="BB78" i="5" s="1"/>
  <c r="BR87" i="2" s="1" a="1"/>
  <c r="BR87" i="2" s="1"/>
  <c r="BQ88" i="2"/>
  <c r="BQ37" i="2" s="1"/>
  <c r="BQ39" i="2" s="1"/>
  <c r="BO21" i="2"/>
  <c r="BO16" i="2"/>
  <c r="BO17" i="2"/>
  <c r="BO19" i="2"/>
  <c r="BO18" i="2"/>
  <c r="BO20" i="2"/>
  <c r="BO22" i="2"/>
  <c r="AH38" i="12"/>
  <c r="AI101" i="12"/>
  <c r="CB16" i="2"/>
  <c r="CB21" i="2"/>
  <c r="CB19" i="2"/>
  <c r="CB18" i="2"/>
  <c r="CB17" i="2"/>
  <c r="CB20" i="2"/>
  <c r="CB22" i="2"/>
  <c r="BG21" i="2"/>
  <c r="BG16" i="2"/>
  <c r="BG19" i="2"/>
  <c r="BG18" i="2"/>
  <c r="BG17" i="2"/>
  <c r="BG20" i="2"/>
  <c r="BG22" i="2"/>
  <c r="AG39" i="12"/>
  <c r="AH102" i="12"/>
  <c r="BU21" i="2"/>
  <c r="BU16" i="2"/>
  <c r="BU18" i="2"/>
  <c r="BU17" i="2"/>
  <c r="BU19" i="2"/>
  <c r="BU20" i="2"/>
  <c r="BU22" i="2"/>
  <c r="AY21" i="2"/>
  <c r="AY16" i="2"/>
  <c r="AY17" i="2"/>
  <c r="AY19" i="2"/>
  <c r="AY18" i="2"/>
  <c r="AY20" i="2"/>
  <c r="AY22" i="2"/>
  <c r="BA21" i="2"/>
  <c r="BA16" i="2"/>
  <c r="BA18" i="2"/>
  <c r="BA19" i="2"/>
  <c r="BA17" i="2"/>
  <c r="BA20" i="2"/>
  <c r="BA22" i="2"/>
  <c r="BL12" i="5" a="1"/>
  <c r="BL12" i="5" s="1"/>
  <c r="BL28" i="5" a="1"/>
  <c r="BL28" i="5" s="1"/>
  <c r="BL32" i="5" a="1"/>
  <c r="BL32" i="5" s="1"/>
  <c r="BL24" i="5" a="1"/>
  <c r="BL24" i="5" s="1"/>
  <c r="BL19" i="5" a="1"/>
  <c r="BL19" i="5" s="1"/>
  <c r="BL31" i="5" a="1"/>
  <c r="BL31" i="5" s="1"/>
  <c r="BL33" i="5" a="1"/>
  <c r="BL33" i="5" s="1"/>
  <c r="BL25" i="5" a="1"/>
  <c r="BL25" i="5" s="1"/>
  <c r="BL20" i="5" a="1"/>
  <c r="BL20" i="5" s="1"/>
  <c r="BL23" i="5" a="1"/>
  <c r="BL23" i="5" s="1"/>
  <c r="V51" i="12"/>
  <c r="W114" i="12"/>
  <c r="BN16" i="2"/>
  <c r="BN21" i="2"/>
  <c r="BN18" i="2"/>
  <c r="BN19" i="2"/>
  <c r="BN17" i="2"/>
  <c r="BN20" i="2"/>
  <c r="BN22" i="2"/>
  <c r="BM7" i="5"/>
  <c r="BL4" i="5"/>
  <c r="BB21" i="2"/>
  <c r="BB16" i="2"/>
  <c r="BB18" i="2"/>
  <c r="BB19" i="2"/>
  <c r="BB17" i="2"/>
  <c r="BB20" i="2"/>
  <c r="BB22" i="2"/>
  <c r="O57" i="12"/>
  <c r="P120" i="12"/>
  <c r="T52" i="12"/>
  <c r="U115" i="12"/>
  <c r="M59" i="12"/>
  <c r="N122" i="12"/>
  <c r="BP21" i="2"/>
  <c r="BP16" i="2"/>
  <c r="BP18" i="2"/>
  <c r="BP17" i="2"/>
  <c r="BP19" i="2"/>
  <c r="BP20" i="2"/>
  <c r="BP22" i="2"/>
  <c r="BC44" i="5"/>
  <c r="BC46" i="5" s="1"/>
  <c r="BC48" i="5" s="1"/>
  <c r="BC57" i="5" s="1"/>
  <c r="BC45" i="5"/>
  <c r="BC43" i="5"/>
  <c r="BM125" i="12"/>
  <c r="BM121" i="12"/>
  <c r="BM119" i="12"/>
  <c r="BM120" i="12"/>
  <c r="BM123" i="12"/>
  <c r="BM118" i="12"/>
  <c r="BM113" i="12"/>
  <c r="BM109" i="12"/>
  <c r="BM122" i="12"/>
  <c r="BM114" i="12"/>
  <c r="BM105" i="12"/>
  <c r="BM102" i="12"/>
  <c r="BM111" i="12"/>
  <c r="BM106" i="12"/>
  <c r="BM116" i="12"/>
  <c r="BM112" i="12"/>
  <c r="BM103" i="12"/>
  <c r="BM99" i="12"/>
  <c r="BM126" i="12"/>
  <c r="BM97" i="12"/>
  <c r="BM93" i="12"/>
  <c r="BM89" i="12"/>
  <c r="BM104" i="12"/>
  <c r="BM101" i="12"/>
  <c r="BM100" i="12"/>
  <c r="BM98" i="12"/>
  <c r="BM96" i="12"/>
  <c r="BM95" i="12"/>
  <c r="BM88" i="12"/>
  <c r="BM117" i="12"/>
  <c r="BM124" i="12"/>
  <c r="BM115" i="12"/>
  <c r="BM107" i="12"/>
  <c r="BM90" i="12"/>
  <c r="BM91" i="12"/>
  <c r="BM80" i="12"/>
  <c r="BM127" i="12"/>
  <c r="BM87" i="12"/>
  <c r="BM108" i="12"/>
  <c r="BM84" i="12"/>
  <c r="BM81" i="12"/>
  <c r="BM77" i="12"/>
  <c r="BM73" i="12"/>
  <c r="BM92" i="12"/>
  <c r="BM78" i="12"/>
  <c r="BM74" i="12"/>
  <c r="BM70" i="12"/>
  <c r="BM86" i="12"/>
  <c r="BM85" i="12"/>
  <c r="BM110" i="12"/>
  <c r="BM72" i="12"/>
  <c r="BM94" i="12"/>
  <c r="BM71" i="12"/>
  <c r="BM83" i="12"/>
  <c r="BM79" i="12"/>
  <c r="BM76" i="12"/>
  <c r="BM75" i="12"/>
  <c r="BM82" i="12"/>
  <c r="BN69" i="12"/>
  <c r="AB44" i="12"/>
  <c r="AC107" i="12"/>
  <c r="BT16" i="2"/>
  <c r="BT21" i="2"/>
  <c r="BT19" i="2"/>
  <c r="BT17" i="2"/>
  <c r="BT18" i="2"/>
  <c r="BT20" i="2"/>
  <c r="BT22" i="2"/>
  <c r="BR16" i="2"/>
  <c r="BR21" i="2"/>
  <c r="BR18" i="2"/>
  <c r="BR19" i="2"/>
  <c r="BR17" i="2"/>
  <c r="BR20" i="2"/>
  <c r="BR22" i="2"/>
  <c r="BM5" i="5"/>
  <c r="BN6" i="5"/>
  <c r="CA95" i="2"/>
  <c r="CA97" i="2" s="1"/>
  <c r="CA108" i="2" s="1"/>
  <c r="BW21" i="2"/>
  <c r="BW16" i="2"/>
  <c r="BW18" i="2"/>
  <c r="BW19" i="2"/>
  <c r="BW17" i="2"/>
  <c r="BW20" i="2"/>
  <c r="BW22" i="2"/>
  <c r="BX21" i="2"/>
  <c r="BX16" i="2"/>
  <c r="BX17" i="2"/>
  <c r="BX19" i="2"/>
  <c r="BX18" i="2"/>
  <c r="BX20" i="2"/>
  <c r="BX22" i="2"/>
  <c r="BE21" i="2"/>
  <c r="BE16" i="2"/>
  <c r="BE18" i="2"/>
  <c r="BE19" i="2"/>
  <c r="BE17" i="2"/>
  <c r="BE20" i="2"/>
  <c r="BE22" i="2"/>
  <c r="BM21" i="2"/>
  <c r="BM16" i="2"/>
  <c r="BM19" i="2"/>
  <c r="BM17" i="2"/>
  <c r="BM18" i="2"/>
  <c r="BM20" i="2"/>
  <c r="BM22" i="2"/>
  <c r="X49" i="12"/>
  <c r="Y112" i="12"/>
  <c r="BQ16" i="2"/>
  <c r="BQ21" i="2"/>
  <c r="BQ17" i="2"/>
  <c r="BQ18" i="2"/>
  <c r="BQ19" i="2"/>
  <c r="BQ20" i="2"/>
  <c r="BQ22" i="2"/>
  <c r="R54" i="12"/>
  <c r="S117" i="12"/>
  <c r="BH21" i="2"/>
  <c r="BH16" i="2"/>
  <c r="BH18" i="2"/>
  <c r="BH19" i="2"/>
  <c r="BH17" i="2"/>
  <c r="BH20" i="2"/>
  <c r="BH22" i="2"/>
  <c r="BC65" i="5"/>
  <c r="BF15" i="5"/>
  <c r="BF16" i="5" s="1"/>
  <c r="BE17" i="5"/>
  <c r="BJ21" i="2"/>
  <c r="BJ16" i="2"/>
  <c r="BJ19" i="2"/>
  <c r="BJ17" i="2"/>
  <c r="BJ18" i="2"/>
  <c r="BJ20" i="2"/>
  <c r="BJ22" i="2"/>
  <c r="AX21" i="2"/>
  <c r="AX16" i="2"/>
  <c r="AX18" i="2"/>
  <c r="AX19" i="2"/>
  <c r="AX17" i="2"/>
  <c r="AX20" i="2"/>
  <c r="AX22" i="2"/>
  <c r="BD16" i="2"/>
  <c r="BD21" i="2"/>
  <c r="BD19" i="2"/>
  <c r="BD18" i="2"/>
  <c r="BD17" i="2"/>
  <c r="BD20" i="2"/>
  <c r="BD22" i="2"/>
  <c r="AI37" i="12"/>
  <c r="AJ100" i="12"/>
  <c r="BC55" i="5"/>
  <c r="BL16" i="2"/>
  <c r="BL21" i="2"/>
  <c r="BL18" i="2"/>
  <c r="BL19" i="2"/>
  <c r="BL17" i="2"/>
  <c r="BL20" i="2"/>
  <c r="BL22" i="2"/>
  <c r="BZ16" i="2"/>
  <c r="BZ21" i="2"/>
  <c r="BZ19" i="2"/>
  <c r="BZ17" i="2"/>
  <c r="BZ18" i="2"/>
  <c r="BZ20" i="2"/>
  <c r="BZ22" i="2"/>
  <c r="BF21" i="2"/>
  <c r="BF16" i="2"/>
  <c r="BF18" i="2"/>
  <c r="BF19" i="2"/>
  <c r="BF17" i="2"/>
  <c r="BF20" i="2"/>
  <c r="BF22" i="2"/>
  <c r="AA45" i="12"/>
  <c r="AB108" i="12"/>
  <c r="BD54" i="5" a="1"/>
  <c r="BD54" i="5" s="1"/>
  <c r="BD13" i="5"/>
  <c r="BD38" i="5" s="1"/>
  <c r="BD39" i="5" s="1"/>
  <c r="BD77" i="5" a="1"/>
  <c r="BD77" i="5" s="1"/>
  <c r="BD70" i="5" a="1"/>
  <c r="BD70" i="5" s="1"/>
  <c r="BD53" i="5" a="1"/>
  <c r="BD53" i="5" s="1"/>
  <c r="BD69" i="5" a="1"/>
  <c r="BD69" i="5" s="1"/>
  <c r="BD64" i="5" a="1"/>
  <c r="BD64" i="5" s="1"/>
  <c r="BD68" i="5" a="1"/>
  <c r="BD68" i="5" s="1"/>
  <c r="BD60" i="5" a="1"/>
  <c r="BD60" i="5" s="1"/>
  <c r="BD61" i="5" a="1"/>
  <c r="BD61" i="5" s="1"/>
  <c r="BD63" i="5" a="1"/>
  <c r="BD63" i="5" s="1"/>
  <c r="BD52" i="5" a="1"/>
  <c r="BD52" i="5" s="1"/>
  <c r="BD62" i="5" a="1"/>
  <c r="BD62" i="5" s="1"/>
  <c r="BD51" i="5" a="1"/>
  <c r="BD51" i="5" s="1"/>
  <c r="AC43" i="12"/>
  <c r="AD106" i="12"/>
  <c r="BC21" i="2"/>
  <c r="BC16" i="2"/>
  <c r="BC18" i="2"/>
  <c r="BC17" i="2"/>
  <c r="BC19" i="2"/>
  <c r="BC20" i="2"/>
  <c r="BC22" i="2"/>
  <c r="CC75" i="2"/>
  <c r="CC74" i="2"/>
  <c r="CD7" i="2"/>
  <c r="CC6" i="2"/>
  <c r="CC15" i="2"/>
  <c r="AW21" i="2"/>
  <c r="AW16" i="2"/>
  <c r="AW18" i="2"/>
  <c r="AW19" i="2"/>
  <c r="AW17" i="2"/>
  <c r="AW20" i="2"/>
  <c r="AW22" i="2"/>
  <c r="BY16" i="2"/>
  <c r="BY21" i="2"/>
  <c r="BY17" i="2"/>
  <c r="BY18" i="2"/>
  <c r="BY19" i="2"/>
  <c r="BY20" i="2"/>
  <c r="BY22" i="2"/>
  <c r="BV21" i="2"/>
  <c r="BV16" i="2"/>
  <c r="BV19" i="2"/>
  <c r="BV17" i="2"/>
  <c r="BV18" i="2"/>
  <c r="BV20" i="2"/>
  <c r="BV22" i="2"/>
  <c r="CA21" i="2"/>
  <c r="CA16" i="2"/>
  <c r="CA18" i="2"/>
  <c r="CA17" i="2"/>
  <c r="CA19" i="2"/>
  <c r="CA20" i="2"/>
  <c r="CA22" i="2"/>
  <c r="BP56" i="2"/>
  <c r="AV15" i="2"/>
  <c r="K63" i="12"/>
  <c r="L126" i="12"/>
  <c r="BS21" i="2"/>
  <c r="BS16" i="2"/>
  <c r="BS19" i="2"/>
  <c r="BS17" i="2"/>
  <c r="BS18" i="2"/>
  <c r="BS20" i="2"/>
  <c r="BS22" i="2"/>
  <c r="BM64" i="12"/>
  <c r="BM59" i="12"/>
  <c r="BM61" i="12"/>
  <c r="BM56" i="12"/>
  <c r="BM52" i="12"/>
  <c r="BM48" i="12"/>
  <c r="BM62" i="12"/>
  <c r="BM58" i="12"/>
  <c r="BM38" i="12"/>
  <c r="BM34" i="12"/>
  <c r="BM30" i="12"/>
  <c r="BM26" i="12"/>
  <c r="BM22" i="12"/>
  <c r="BM18" i="12"/>
  <c r="BM54" i="12"/>
  <c r="BM46" i="12"/>
  <c r="BM42" i="12"/>
  <c r="BM55" i="12"/>
  <c r="BM39" i="12"/>
  <c r="BM35" i="12"/>
  <c r="BM31" i="12"/>
  <c r="BM60" i="12"/>
  <c r="BM51" i="12"/>
  <c r="BM45" i="12"/>
  <c r="BM41" i="12"/>
  <c r="BM37" i="12"/>
  <c r="BM33" i="12"/>
  <c r="BM29" i="12"/>
  <c r="BM23" i="12"/>
  <c r="BM47" i="12"/>
  <c r="BM43" i="12"/>
  <c r="BM27" i="12"/>
  <c r="BM19" i="12"/>
  <c r="BM14" i="12"/>
  <c r="BM10" i="12"/>
  <c r="BM49" i="12"/>
  <c r="BM40" i="12"/>
  <c r="BM32" i="12"/>
  <c r="BM24" i="12"/>
  <c r="BM3" i="12" s="1"/>
  <c r="BM15" i="12"/>
  <c r="BM50" i="12"/>
  <c r="BM63" i="12"/>
  <c r="BM53" i="12"/>
  <c r="BM44" i="12"/>
  <c r="BM36" i="12"/>
  <c r="BM17" i="12"/>
  <c r="BM25" i="12"/>
  <c r="BM57" i="12"/>
  <c r="BM12" i="12"/>
  <c r="BM13" i="12"/>
  <c r="BM9" i="12"/>
  <c r="BM8" i="12"/>
  <c r="BM7" i="12"/>
  <c r="BN6" i="12"/>
  <c r="BM28" i="12"/>
  <c r="BM20" i="12"/>
  <c r="BM11" i="12"/>
  <c r="BM21" i="12"/>
  <c r="BM16" i="12"/>
  <c r="P56" i="12"/>
  <c r="Q119" i="12"/>
  <c r="G129" i="12"/>
  <c r="G66" i="12" s="1"/>
  <c r="H129" i="12"/>
  <c r="H66" i="12" s="1"/>
  <c r="O58" i="12"/>
  <c r="P121" i="12"/>
  <c r="S53" i="12"/>
  <c r="T116" i="12"/>
  <c r="CB96" i="2"/>
  <c r="CB80" i="2"/>
  <c r="CB84" i="2" s="1"/>
  <c r="CB38" i="2"/>
  <c r="CB45" i="2"/>
  <c r="CB33" i="2"/>
  <c r="CB32" i="2"/>
  <c r="CB31" i="2"/>
  <c r="CB34" i="2"/>
  <c r="CB47" i="2"/>
  <c r="CB46" i="2"/>
  <c r="CB36" i="2"/>
  <c r="CB28" i="2"/>
  <c r="CB30" i="2"/>
  <c r="CB29" i="2"/>
  <c r="CB5" i="2"/>
  <c r="CB27" i="2"/>
  <c r="CB26" i="2"/>
  <c r="CB12" i="2"/>
  <c r="CB13" i="2" s="1"/>
  <c r="CB54" i="2" s="1"/>
  <c r="CB3" i="2"/>
  <c r="CB94" i="2"/>
  <c r="CB44" i="2"/>
  <c r="CB35" i="2"/>
  <c r="CC8" i="2"/>
  <c r="CB9" i="2"/>
  <c r="L61" i="12"/>
  <c r="M124" i="12"/>
  <c r="J62" i="12"/>
  <c r="K125" i="12"/>
  <c r="AZ21" i="2"/>
  <c r="AZ16" i="2"/>
  <c r="AZ18" i="2"/>
  <c r="AZ17" i="2"/>
  <c r="AZ19" i="2"/>
  <c r="AZ20" i="2"/>
  <c r="AZ22" i="2"/>
  <c r="BI21" i="2"/>
  <c r="BI16" i="2"/>
  <c r="BI17" i="2"/>
  <c r="BI19" i="2"/>
  <c r="BI18" i="2"/>
  <c r="BI20" i="2"/>
  <c r="BI22" i="2"/>
  <c r="BK21" i="2"/>
  <c r="BK16" i="2"/>
  <c r="BK18" i="2"/>
  <c r="BK17" i="2"/>
  <c r="BK19" i="2"/>
  <c r="BK20" i="2"/>
  <c r="BK22" i="2"/>
  <c r="I129" i="12" l="1"/>
  <c r="AG40" i="12"/>
  <c r="AH103" i="12"/>
  <c r="M60" i="12"/>
  <c r="N123" i="12"/>
  <c r="H65" i="12"/>
  <c r="I128" i="12"/>
  <c r="Y50" i="12"/>
  <c r="Z113" i="12"/>
  <c r="Y48" i="12"/>
  <c r="Z111" i="12"/>
  <c r="I64" i="12"/>
  <c r="J127" i="12"/>
  <c r="AH104" i="12"/>
  <c r="AG41" i="12"/>
  <c r="BH23" i="2"/>
  <c r="BH55" i="2" s="1"/>
  <c r="T118" i="12"/>
  <c r="S55" i="12"/>
  <c r="AZ23" i="2"/>
  <c r="AA46" i="12"/>
  <c r="AB109" i="12"/>
  <c r="AF42" i="12"/>
  <c r="AG105" i="12"/>
  <c r="AA110" i="12"/>
  <c r="Z47" i="12"/>
  <c r="BC71" i="5" a="1"/>
  <c r="BC71" i="5" s="1"/>
  <c r="BC72" i="5" s="1"/>
  <c r="BC73" i="5" s="1"/>
  <c r="BC75" i="5" s="1"/>
  <c r="BC78" i="5" s="1"/>
  <c r="BS87" i="2" s="1" a="1"/>
  <c r="BS87" i="2" s="1"/>
  <c r="BR88" i="2"/>
  <c r="BR37" i="2" s="1"/>
  <c r="BR39" i="2" s="1"/>
  <c r="CC80" i="2"/>
  <c r="CC84" i="2" s="1"/>
  <c r="CC96" i="2"/>
  <c r="CC45" i="2"/>
  <c r="CC33" i="2"/>
  <c r="CC34" i="2"/>
  <c r="CC35" i="2"/>
  <c r="CC47" i="2"/>
  <c r="CC44" i="2"/>
  <c r="CC36" i="2"/>
  <c r="CC30" i="2"/>
  <c r="CC94" i="2"/>
  <c r="CC29" i="2"/>
  <c r="CC31" i="2"/>
  <c r="CC5" i="2"/>
  <c r="CC38" i="2"/>
  <c r="CC28" i="2"/>
  <c r="CD8" i="2"/>
  <c r="CC27" i="2"/>
  <c r="CC26" i="2"/>
  <c r="CC12" i="2"/>
  <c r="CC13" i="2" s="1"/>
  <c r="CC54" i="2" s="1"/>
  <c r="CC9" i="2"/>
  <c r="CC3" i="2"/>
  <c r="CC46" i="2"/>
  <c r="CC32" i="2"/>
  <c r="AJ37" i="12"/>
  <c r="AK100" i="12"/>
  <c r="AK37" i="12" s="1"/>
  <c r="CC21" i="2"/>
  <c r="CC16" i="2"/>
  <c r="CC17" i="2"/>
  <c r="CC18" i="2"/>
  <c r="CC19" i="2"/>
  <c r="CC20" i="2"/>
  <c r="CC22" i="2"/>
  <c r="AB45" i="12"/>
  <c r="AC108" i="12"/>
  <c r="BO6" i="5"/>
  <c r="BN5" i="5"/>
  <c r="AC44" i="12"/>
  <c r="AD107" i="12"/>
  <c r="P58" i="12"/>
  <c r="Q121" i="12"/>
  <c r="CD75" i="2"/>
  <c r="CD74" i="2"/>
  <c r="CD15" i="2"/>
  <c r="CE7" i="2"/>
  <c r="CD6" i="2"/>
  <c r="AX23" i="2"/>
  <c r="BN125" i="12"/>
  <c r="BN128" i="12"/>
  <c r="BN124" i="12"/>
  <c r="BN122" i="12"/>
  <c r="BN114" i="12"/>
  <c r="BN110" i="12"/>
  <c r="BN106" i="12"/>
  <c r="BN121" i="12"/>
  <c r="BN111" i="12"/>
  <c r="BN116" i="12"/>
  <c r="BN112" i="12"/>
  <c r="BN103" i="12"/>
  <c r="BN126" i="12"/>
  <c r="BN117" i="12"/>
  <c r="BN109" i="12"/>
  <c r="BN105" i="12"/>
  <c r="BN97" i="12"/>
  <c r="BN93" i="12"/>
  <c r="BN123" i="12"/>
  <c r="BN104" i="12"/>
  <c r="BN127" i="12"/>
  <c r="BN108" i="12"/>
  <c r="BN107" i="12"/>
  <c r="BN98" i="12"/>
  <c r="BN94" i="12"/>
  <c r="BN115" i="12"/>
  <c r="BN113" i="12"/>
  <c r="BN102" i="12"/>
  <c r="BN96" i="12"/>
  <c r="BN120" i="12"/>
  <c r="BN89" i="12"/>
  <c r="BN99" i="12"/>
  <c r="BN90" i="12"/>
  <c r="BN84" i="12"/>
  <c r="BN91" i="12"/>
  <c r="BN88" i="12"/>
  <c r="BN80" i="12"/>
  <c r="BN76" i="12"/>
  <c r="BN72" i="12"/>
  <c r="BN100" i="12"/>
  <c r="BN87" i="12"/>
  <c r="BN81" i="12"/>
  <c r="BN77" i="12"/>
  <c r="BN119" i="12"/>
  <c r="BN92" i="12"/>
  <c r="BN78" i="12"/>
  <c r="BN74" i="12"/>
  <c r="BN70" i="12"/>
  <c r="BN86" i="12"/>
  <c r="BN85" i="12"/>
  <c r="BN79" i="12"/>
  <c r="BN75" i="12"/>
  <c r="BN101" i="12"/>
  <c r="BN83" i="12"/>
  <c r="BN82" i="12"/>
  <c r="BN71" i="12"/>
  <c r="BN95" i="12"/>
  <c r="BN73" i="12"/>
  <c r="BN118" i="12"/>
  <c r="P57" i="12"/>
  <c r="Q120" i="12"/>
  <c r="BG23" i="2"/>
  <c r="CB23" i="2"/>
  <c r="CB55" i="2" s="1"/>
  <c r="BO23" i="2"/>
  <c r="AH39" i="12"/>
  <c r="AI102" i="12"/>
  <c r="AI38" i="12"/>
  <c r="AJ101" i="12"/>
  <c r="BE54" i="5" a="1"/>
  <c r="BE54" i="5" s="1"/>
  <c r="BE13" i="5"/>
  <c r="BE38" i="5" s="1"/>
  <c r="BE39" i="5" s="1"/>
  <c r="BE77" i="5" a="1"/>
  <c r="BE77" i="5" s="1"/>
  <c r="BE62" i="5" a="1"/>
  <c r="BE62" i="5" s="1"/>
  <c r="BE61" i="5" a="1"/>
  <c r="BE61" i="5" s="1"/>
  <c r="BE70" i="5" a="1"/>
  <c r="BE70" i="5" s="1"/>
  <c r="BE60" i="5" a="1"/>
  <c r="BE60" i="5" s="1"/>
  <c r="BE53" i="5" a="1"/>
  <c r="BE53" i="5" s="1"/>
  <c r="BE52" i="5" a="1"/>
  <c r="BE52" i="5" s="1"/>
  <c r="BE69" i="5" a="1"/>
  <c r="BE69" i="5" s="1"/>
  <c r="BE68" i="5" a="1"/>
  <c r="BE68" i="5" s="1"/>
  <c r="BE64" i="5" a="1"/>
  <c r="BE64" i="5" s="1"/>
  <c r="BE51" i="5" a="1"/>
  <c r="BE51" i="5" s="1"/>
  <c r="BE63" i="5" a="1"/>
  <c r="BE63" i="5" s="1"/>
  <c r="BH41" i="2"/>
  <c r="BF17" i="5"/>
  <c r="BG15" i="5"/>
  <c r="BG16" i="5" s="1"/>
  <c r="BW23" i="2"/>
  <c r="BW55" i="2" s="1"/>
  <c r="BM4" i="5"/>
  <c r="BN7" i="5"/>
  <c r="BN23" i="2"/>
  <c r="BP23" i="2"/>
  <c r="BK23" i="2"/>
  <c r="K62" i="12"/>
  <c r="L125" i="12"/>
  <c r="BC23" i="2"/>
  <c r="BD43" i="5"/>
  <c r="BD45" i="5"/>
  <c r="BD44" i="5"/>
  <c r="BX23" i="2"/>
  <c r="BX55" i="2" s="1"/>
  <c r="U52" i="12"/>
  <c r="V115" i="12"/>
  <c r="CB95" i="2"/>
  <c r="CB97" i="2" s="1"/>
  <c r="CB108" i="2" s="1"/>
  <c r="T53" i="12"/>
  <c r="U116" i="12"/>
  <c r="L63" i="12"/>
  <c r="M126" i="12"/>
  <c r="AW23" i="2"/>
  <c r="BD65" i="5"/>
  <c r="BD42" i="5"/>
  <c r="BL23" i="2"/>
  <c r="BE23" i="2"/>
  <c r="BQ56" i="2"/>
  <c r="AZ55" i="2"/>
  <c r="AZ41" i="2"/>
  <c r="BD23" i="2"/>
  <c r="W51" i="12"/>
  <c r="X114" i="12"/>
  <c r="M61" i="12"/>
  <c r="N124" i="12"/>
  <c r="BN62" i="12"/>
  <c r="BN58" i="12"/>
  <c r="BN63" i="12"/>
  <c r="BN65" i="12"/>
  <c r="BN61" i="12"/>
  <c r="BN56" i="12"/>
  <c r="BN52" i="12"/>
  <c r="BN48" i="12"/>
  <c r="BN44" i="12"/>
  <c r="BN53" i="12"/>
  <c r="BN49" i="12"/>
  <c r="BN60" i="12"/>
  <c r="BN55" i="12"/>
  <c r="BN51" i="12"/>
  <c r="BN54" i="12"/>
  <c r="BN46" i="12"/>
  <c r="BN42" i="12"/>
  <c r="BN39" i="12"/>
  <c r="BN35" i="12"/>
  <c r="D35" i="12" s="1"/>
  <c r="BN31" i="12"/>
  <c r="D31" i="12" s="1"/>
  <c r="BN27" i="12"/>
  <c r="D27" i="12" s="1"/>
  <c r="BN47" i="12"/>
  <c r="BN43" i="12"/>
  <c r="BN64" i="12"/>
  <c r="BN59" i="12"/>
  <c r="BN38" i="12"/>
  <c r="BN30" i="12"/>
  <c r="D30" i="12" s="1"/>
  <c r="BN26" i="12"/>
  <c r="D26" i="12" s="1"/>
  <c r="BN19" i="12"/>
  <c r="D19" i="12" s="1"/>
  <c r="BN14" i="12"/>
  <c r="D14" i="12" s="1"/>
  <c r="BN10" i="12"/>
  <c r="D10" i="12" s="1"/>
  <c r="BN40" i="12"/>
  <c r="BN32" i="12"/>
  <c r="D32" i="12" s="1"/>
  <c r="BN24" i="12"/>
  <c r="BN15" i="12"/>
  <c r="D15" i="12" s="1"/>
  <c r="BN50" i="12"/>
  <c r="BN28" i="12"/>
  <c r="D28" i="12" s="1"/>
  <c r="BN20" i="12"/>
  <c r="D20" i="12" s="1"/>
  <c r="BN11" i="12"/>
  <c r="D11" i="12" s="1"/>
  <c r="BN7" i="12"/>
  <c r="D7" i="12" s="1"/>
  <c r="BN45" i="12"/>
  <c r="BN41" i="12"/>
  <c r="BN57" i="12"/>
  <c r="BN22" i="12"/>
  <c r="D22" i="12" s="1"/>
  <c r="BN13" i="12"/>
  <c r="D13" i="12" s="1"/>
  <c r="BN9" i="12"/>
  <c r="D9" i="12" s="1"/>
  <c r="BN37" i="12"/>
  <c r="BN12" i="12"/>
  <c r="D12" i="12" s="1"/>
  <c r="BN17" i="12"/>
  <c r="D17" i="12" s="1"/>
  <c r="BN29" i="12"/>
  <c r="D29" i="12" s="1"/>
  <c r="BN23" i="12"/>
  <c r="D23" i="12" s="1"/>
  <c r="BN18" i="12"/>
  <c r="D18" i="12" s="1"/>
  <c r="BN36" i="12"/>
  <c r="D36" i="12" s="1"/>
  <c r="BN8" i="12"/>
  <c r="D8" i="12" s="1"/>
  <c r="BN21" i="12"/>
  <c r="D21" i="12" s="1"/>
  <c r="BN25" i="12"/>
  <c r="D25" i="12" s="1"/>
  <c r="BN33" i="12"/>
  <c r="D33" i="12" s="1"/>
  <c r="BN16" i="12"/>
  <c r="D16" i="12" s="1"/>
  <c r="BN34" i="12"/>
  <c r="D34" i="12" s="1"/>
  <c r="AD43" i="12"/>
  <c r="AE106" i="12"/>
  <c r="BF23" i="2"/>
  <c r="BZ23" i="2"/>
  <c r="BZ55" i="2" s="1"/>
  <c r="S54" i="12"/>
  <c r="T117" i="12"/>
  <c r="BQ23" i="2"/>
  <c r="BQ55" i="2" s="1"/>
  <c r="BM23" i="2"/>
  <c r="BT23" i="2"/>
  <c r="BT55" i="2" s="1"/>
  <c r="BU23" i="2"/>
  <c r="BU55" i="2" s="1"/>
  <c r="N59" i="12"/>
  <c r="O122" i="12"/>
  <c r="BI23" i="2"/>
  <c r="BS23" i="2"/>
  <c r="BS55" i="2" s="1"/>
  <c r="Q56" i="12"/>
  <c r="R119" i="12"/>
  <c r="AV16" i="2"/>
  <c r="AV21" i="2"/>
  <c r="AV17" i="2"/>
  <c r="AV19" i="2"/>
  <c r="AV18" i="2"/>
  <c r="AV20" i="2"/>
  <c r="AV22" i="2"/>
  <c r="BV23" i="2"/>
  <c r="BV55" i="2" s="1"/>
  <c r="BY23" i="2"/>
  <c r="BY55" i="2" s="1"/>
  <c r="Y49" i="12"/>
  <c r="Z112" i="12"/>
  <c r="BR23" i="2"/>
  <c r="BR55" i="2" s="1"/>
  <c r="AY23" i="2"/>
  <c r="CA23" i="2"/>
  <c r="CA55" i="2" s="1"/>
  <c r="BD55" i="5"/>
  <c r="BJ23" i="2"/>
  <c r="BM33" i="5" a="1"/>
  <c r="BM33" i="5" s="1"/>
  <c r="BM25" i="5" a="1"/>
  <c r="BM25" i="5" s="1"/>
  <c r="BM32" i="5" a="1"/>
  <c r="BM32" i="5" s="1"/>
  <c r="BM28" i="5" a="1"/>
  <c r="BM28" i="5" s="1"/>
  <c r="BM19" i="5" a="1"/>
  <c r="BM19" i="5" s="1"/>
  <c r="BM23" i="5" a="1"/>
  <c r="BM23" i="5" s="1"/>
  <c r="BM20" i="5" a="1"/>
  <c r="BM20" i="5" s="1"/>
  <c r="BM12" i="5" a="1"/>
  <c r="BM12" i="5" s="1"/>
  <c r="BM24" i="5" a="1"/>
  <c r="BM24" i="5" s="1"/>
  <c r="BM31" i="5" a="1"/>
  <c r="BM31" i="5" s="1"/>
  <c r="BB23" i="2"/>
  <c r="BA23" i="2"/>
  <c r="AH40" i="12" l="1"/>
  <c r="AI103" i="12"/>
  <c r="I66" i="12"/>
  <c r="J129" i="12"/>
  <c r="CC23" i="2"/>
  <c r="CC55" i="2" s="1"/>
  <c r="Z48" i="12"/>
  <c r="AA111" i="12"/>
  <c r="AA47" i="12"/>
  <c r="AB110" i="12"/>
  <c r="Z50" i="12"/>
  <c r="AA113" i="12"/>
  <c r="U118" i="12"/>
  <c r="T55" i="12"/>
  <c r="AI104" i="12"/>
  <c r="AH41" i="12"/>
  <c r="AG42" i="12"/>
  <c r="AH105" i="12"/>
  <c r="BE55" i="5"/>
  <c r="AC109" i="12"/>
  <c r="AB46" i="12"/>
  <c r="J64" i="12"/>
  <c r="K127" i="12"/>
  <c r="O123" i="12"/>
  <c r="N60" i="12"/>
  <c r="I65" i="12"/>
  <c r="J128" i="12"/>
  <c r="BN4" i="5"/>
  <c r="BO7" i="5"/>
  <c r="O59" i="12"/>
  <c r="P122" i="12"/>
  <c r="T54" i="12"/>
  <c r="U117" i="12"/>
  <c r="BQ41" i="2"/>
  <c r="AW55" i="2"/>
  <c r="AW41" i="2"/>
  <c r="V52" i="12"/>
  <c r="W115" i="12"/>
  <c r="AD44" i="12"/>
  <c r="AE107" i="12"/>
  <c r="M63" i="12"/>
  <c r="N126" i="12"/>
  <c r="AI39" i="12"/>
  <c r="AJ102" i="12"/>
  <c r="BJ55" i="2"/>
  <c r="BJ41" i="2"/>
  <c r="Z49" i="12"/>
  <c r="AA112" i="12"/>
  <c r="D24" i="12"/>
  <c r="BN3" i="12"/>
  <c r="E3" i="12" s="1"/>
  <c r="L62" i="12"/>
  <c r="M125" i="12"/>
  <c r="BN33" i="5" a="1"/>
  <c r="BN33" i="5" s="1"/>
  <c r="BN32" i="5" a="1"/>
  <c r="BN32" i="5" s="1"/>
  <c r="BN31" i="5" a="1"/>
  <c r="BN31" i="5" s="1"/>
  <c r="BN24" i="5" a="1"/>
  <c r="BN24" i="5" s="1"/>
  <c r="BN25" i="5" a="1"/>
  <c r="BN25" i="5" s="1"/>
  <c r="BN23" i="5" a="1"/>
  <c r="BN23" i="5" s="1"/>
  <c r="BN20" i="5" a="1"/>
  <c r="BN20" i="5" s="1"/>
  <c r="BN19" i="5" a="1"/>
  <c r="BN19" i="5" s="1"/>
  <c r="BN28" i="5" a="1"/>
  <c r="BN28" i="5" s="1"/>
  <c r="BN12" i="5" a="1"/>
  <c r="BN12" i="5" s="1"/>
  <c r="BP6" i="5"/>
  <c r="BO5" i="5"/>
  <c r="BR56" i="2"/>
  <c r="BR41" i="2"/>
  <c r="BO55" i="2"/>
  <c r="BO41" i="2"/>
  <c r="BB55" i="2"/>
  <c r="BB41" i="2"/>
  <c r="BE55" i="2"/>
  <c r="BE41" i="2"/>
  <c r="U53" i="12"/>
  <c r="V116" i="12"/>
  <c r="BK55" i="2"/>
  <c r="BK41" i="2"/>
  <c r="BH15" i="5"/>
  <c r="BH16" i="5" s="1"/>
  <c r="BG17" i="5"/>
  <c r="BE43" i="5"/>
  <c r="BE45" i="5"/>
  <c r="BE44" i="5"/>
  <c r="AX55" i="2"/>
  <c r="AX41" i="2"/>
  <c r="AC45" i="12"/>
  <c r="AD108" i="12"/>
  <c r="CC95" i="2"/>
  <c r="CC97" i="2" s="1"/>
  <c r="CC108" i="2" s="1"/>
  <c r="BS88" i="2"/>
  <c r="BS37" i="2" s="1"/>
  <c r="BS39" i="2" s="1"/>
  <c r="BF55" i="2"/>
  <c r="BF41" i="2"/>
  <c r="D37" i="12"/>
  <c r="N61" i="12"/>
  <c r="O124" i="12"/>
  <c r="BD55" i="2"/>
  <c r="BD41" i="2"/>
  <c r="BL55" i="2"/>
  <c r="BL41" i="2"/>
  <c r="BP55" i="2"/>
  <c r="BP41" i="2"/>
  <c r="BF54" i="5" a="1"/>
  <c r="BF54" i="5" s="1"/>
  <c r="BF42" i="5"/>
  <c r="BF13" i="5"/>
  <c r="BF38" i="5" s="1"/>
  <c r="BF39" i="5" s="1"/>
  <c r="BF77" i="5" a="1"/>
  <c r="BF77" i="5" s="1"/>
  <c r="BF69" i="5" a="1"/>
  <c r="BF69" i="5" s="1"/>
  <c r="BF53" i="5" a="1"/>
  <c r="BF53" i="5" s="1"/>
  <c r="BF62" i="5" a="1"/>
  <c r="BF62" i="5" s="1"/>
  <c r="BF64" i="5" a="1"/>
  <c r="BF64" i="5" s="1"/>
  <c r="BF52" i="5" a="1"/>
  <c r="BF52" i="5" s="1"/>
  <c r="BF61" i="5" a="1"/>
  <c r="BF61" i="5" s="1"/>
  <c r="BF68" i="5" a="1"/>
  <c r="BF68" i="5" s="1"/>
  <c r="BF51" i="5" a="1"/>
  <c r="BF51" i="5" s="1"/>
  <c r="BF63" i="5" a="1"/>
  <c r="BF63" i="5" s="1"/>
  <c r="BF70" i="5" a="1"/>
  <c r="BF70" i="5" s="1"/>
  <c r="BF60" i="5" a="1"/>
  <c r="BF60" i="5" s="1"/>
  <c r="BG55" i="2"/>
  <c r="BG41" i="2"/>
  <c r="AY55" i="2"/>
  <c r="AY41" i="2"/>
  <c r="AV23" i="2"/>
  <c r="BM55" i="2"/>
  <c r="BM41" i="2"/>
  <c r="BD46" i="5"/>
  <c r="BD48" i="5" s="1"/>
  <c r="BD57" i="5" s="1"/>
  <c r="BN55" i="2"/>
  <c r="BN41" i="2"/>
  <c r="BE42" i="5"/>
  <c r="Q57" i="12"/>
  <c r="R120" i="12"/>
  <c r="CE75" i="2"/>
  <c r="CE74" i="2"/>
  <c r="CE15" i="2"/>
  <c r="CE6" i="2"/>
  <c r="CF7" i="2"/>
  <c r="Q58" i="12"/>
  <c r="R121" i="12"/>
  <c r="CD80" i="2"/>
  <c r="CD84" i="2" s="1"/>
  <c r="CD94" i="2"/>
  <c r="CD34" i="2"/>
  <c r="CD96" i="2"/>
  <c r="CD35" i="2"/>
  <c r="CD46" i="2"/>
  <c r="CD36" i="2"/>
  <c r="CD38" i="2"/>
  <c r="CD45" i="2"/>
  <c r="CD44" i="2"/>
  <c r="CD32" i="2"/>
  <c r="CD30" i="2"/>
  <c r="CD5" i="2"/>
  <c r="CD47" i="2"/>
  <c r="CD28" i="2"/>
  <c r="CE8" i="2"/>
  <c r="CD31" i="2"/>
  <c r="CD33" i="2"/>
  <c r="CD29" i="2"/>
  <c r="CD12" i="2"/>
  <c r="CD13" i="2" s="1"/>
  <c r="CD54" i="2" s="1"/>
  <c r="CD3" i="2"/>
  <c r="CD9" i="2"/>
  <c r="CD27" i="2"/>
  <c r="CD26" i="2"/>
  <c r="BA55" i="2"/>
  <c r="BA41" i="2"/>
  <c r="R56" i="12"/>
  <c r="S119" i="12"/>
  <c r="BI55" i="2"/>
  <c r="BI41" i="2"/>
  <c r="AE43" i="12"/>
  <c r="AF106" i="12"/>
  <c r="X51" i="12"/>
  <c r="Y114" i="12"/>
  <c r="BC55" i="2"/>
  <c r="BC41" i="2"/>
  <c r="BE65" i="5"/>
  <c r="AJ38" i="12"/>
  <c r="AK101" i="12"/>
  <c r="CD21" i="2"/>
  <c r="CD16" i="2"/>
  <c r="CD19" i="2"/>
  <c r="CD18" i="2"/>
  <c r="CD17" i="2"/>
  <c r="CD20" i="2"/>
  <c r="CD22" i="2"/>
  <c r="J66" i="12" l="1"/>
  <c r="K129" i="12"/>
  <c r="AJ103" i="12"/>
  <c r="AI40" i="12"/>
  <c r="U55" i="12"/>
  <c r="V118" i="12"/>
  <c r="AC46" i="12"/>
  <c r="AD109" i="12"/>
  <c r="AA50" i="12"/>
  <c r="AB113" i="12"/>
  <c r="J65" i="12"/>
  <c r="K128" i="12"/>
  <c r="AH42" i="12"/>
  <c r="AI105" i="12"/>
  <c r="AC110" i="12"/>
  <c r="AB47" i="12"/>
  <c r="P123" i="12"/>
  <c r="O60" i="12"/>
  <c r="AA48" i="12"/>
  <c r="AB111" i="12"/>
  <c r="K64" i="12"/>
  <c r="L127" i="12"/>
  <c r="AI41" i="12"/>
  <c r="AJ104" i="12"/>
  <c r="BF45" i="5"/>
  <c r="BF43" i="5"/>
  <c r="BF44" i="5"/>
  <c r="V53" i="12"/>
  <c r="W116" i="12"/>
  <c r="BQ6" i="5"/>
  <c r="BP5" i="5"/>
  <c r="M62" i="12"/>
  <c r="N125" i="12"/>
  <c r="P59" i="12"/>
  <c r="Q122" i="12"/>
  <c r="O61" i="12"/>
  <c r="P124" i="12"/>
  <c r="BP7" i="5"/>
  <c r="BO4" i="5"/>
  <c r="CD95" i="2"/>
  <c r="CD97" i="2" s="1"/>
  <c r="CD108" i="2" s="1"/>
  <c r="AV55" i="2"/>
  <c r="AV41" i="2"/>
  <c r="BF65" i="5"/>
  <c r="AD45" i="12"/>
  <c r="AE108" i="12"/>
  <c r="BG54" i="5" a="1"/>
  <c r="BG54" i="5" s="1"/>
  <c r="BG13" i="5"/>
  <c r="BG38" i="5" s="1"/>
  <c r="BG39" i="5" s="1"/>
  <c r="BG77" i="5" a="1"/>
  <c r="BG77" i="5" s="1"/>
  <c r="BG61" i="5" a="1"/>
  <c r="BG61" i="5" s="1"/>
  <c r="BG53" i="5" a="1"/>
  <c r="BG53" i="5" s="1"/>
  <c r="BG62" i="5" a="1"/>
  <c r="BG62" i="5" s="1"/>
  <c r="BG64" i="5" a="1"/>
  <c r="BG64" i="5" s="1"/>
  <c r="BG60" i="5" a="1"/>
  <c r="BG60" i="5" s="1"/>
  <c r="BG68" i="5" a="1"/>
  <c r="BG68" i="5" s="1"/>
  <c r="BG51" i="5" a="1"/>
  <c r="BG51" i="5" s="1"/>
  <c r="BG70" i="5" a="1"/>
  <c r="BG70" i="5" s="1"/>
  <c r="BG52" i="5" a="1"/>
  <c r="BG52" i="5" s="1"/>
  <c r="BG69" i="5" a="1"/>
  <c r="BG69" i="5" s="1"/>
  <c r="BG63" i="5" a="1"/>
  <c r="BG63" i="5" s="1"/>
  <c r="CF75" i="2"/>
  <c r="CF74" i="2"/>
  <c r="CF15" i="2"/>
  <c r="CF6" i="2"/>
  <c r="CG7" i="2"/>
  <c r="BE46" i="5"/>
  <c r="BE48" i="5" s="1"/>
  <c r="BE57" i="5" s="1"/>
  <c r="BH17" i="5"/>
  <c r="BI15" i="5"/>
  <c r="BI16" i="5" s="1"/>
  <c r="AE44" i="12"/>
  <c r="AF107" i="12"/>
  <c r="S56" i="12"/>
  <c r="T119" i="12"/>
  <c r="CD23" i="2"/>
  <c r="CD55" i="2" s="1"/>
  <c r="CE94" i="2"/>
  <c r="CE80" i="2"/>
  <c r="CE84" i="2" s="1"/>
  <c r="CE96" i="2"/>
  <c r="CE35" i="2"/>
  <c r="CE46" i="2"/>
  <c r="CE36" i="2"/>
  <c r="CE45" i="2"/>
  <c r="CE33" i="2"/>
  <c r="CE38" i="2"/>
  <c r="CE47" i="2"/>
  <c r="CE34" i="2"/>
  <c r="CE28" i="2"/>
  <c r="CF8" i="2"/>
  <c r="CE31" i="2"/>
  <c r="CE32" i="2"/>
  <c r="CE29" i="2"/>
  <c r="CE44" i="2"/>
  <c r="CE12" i="2"/>
  <c r="CE13" i="2" s="1"/>
  <c r="CE54" i="2" s="1"/>
  <c r="CE3" i="2"/>
  <c r="CE9" i="2"/>
  <c r="CE30" i="2"/>
  <c r="CE27" i="2"/>
  <c r="CE26" i="2"/>
  <c r="CE5" i="2"/>
  <c r="BD71" i="5" a="1"/>
  <c r="BD71" i="5" s="1"/>
  <c r="BD72" i="5" s="1"/>
  <c r="BD73" i="5" s="1"/>
  <c r="BD75" i="5"/>
  <c r="BD78" i="5" s="1"/>
  <c r="BT87" i="2" s="1" a="1"/>
  <c r="BT87" i="2" s="1"/>
  <c r="U54" i="12"/>
  <c r="V117" i="12"/>
  <c r="R57" i="12"/>
  <c r="S120" i="12"/>
  <c r="CE21" i="2"/>
  <c r="CE16" i="2"/>
  <c r="CE19" i="2"/>
  <c r="CE17" i="2"/>
  <c r="CE18" i="2"/>
  <c r="CE20" i="2"/>
  <c r="CE22" i="2"/>
  <c r="AJ39" i="12"/>
  <c r="AK102" i="12"/>
  <c r="Y51" i="12"/>
  <c r="Z114" i="12"/>
  <c r="AK38" i="12"/>
  <c r="AL101" i="12"/>
  <c r="AL38" i="12" s="1"/>
  <c r="AF43" i="12"/>
  <c r="AG106" i="12"/>
  <c r="R58" i="12"/>
  <c r="S121" i="12"/>
  <c r="BF55" i="5"/>
  <c r="BS41" i="2"/>
  <c r="BS56" i="2"/>
  <c r="BO12" i="5" a="1"/>
  <c r="BO12" i="5" s="1"/>
  <c r="BO32" i="5" a="1"/>
  <c r="BO32" i="5" s="1"/>
  <c r="BO31" i="5" a="1"/>
  <c r="BO31" i="5" s="1"/>
  <c r="BO24" i="5" a="1"/>
  <c r="BO24" i="5" s="1"/>
  <c r="BO25" i="5" a="1"/>
  <c r="BO25" i="5" s="1"/>
  <c r="BO33" i="5" a="1"/>
  <c r="BO33" i="5" s="1"/>
  <c r="BO20" i="5" a="1"/>
  <c r="BO20" i="5" s="1"/>
  <c r="BO19" i="5" a="1"/>
  <c r="BO19" i="5" s="1"/>
  <c r="BO23" i="5" a="1"/>
  <c r="BO23" i="5" s="1"/>
  <c r="BO28" i="5" a="1"/>
  <c r="BO28" i="5" s="1"/>
  <c r="AA49" i="12"/>
  <c r="AB112" i="12"/>
  <c r="N63" i="12"/>
  <c r="O126" i="12"/>
  <c r="W52" i="12"/>
  <c r="X115" i="12"/>
  <c r="BF46" i="5" l="1"/>
  <c r="BF48" i="5" s="1"/>
  <c r="AJ40" i="12"/>
  <c r="AK103" i="12"/>
  <c r="D38" i="12"/>
  <c r="L129" i="12"/>
  <c r="K66" i="12"/>
  <c r="BF57" i="5"/>
  <c r="BF71" i="5" s="1" a="1"/>
  <c r="BF71" i="5" s="1"/>
  <c r="BF72" i="5" s="1"/>
  <c r="BF73" i="5" s="1"/>
  <c r="BF75" i="5" s="1"/>
  <c r="BF78" i="5" s="1"/>
  <c r="BV87" i="2" s="1" a="1"/>
  <c r="BV87" i="2" s="1"/>
  <c r="AC111" i="12"/>
  <c r="AB48" i="12"/>
  <c r="K65" i="12"/>
  <c r="L128" i="12"/>
  <c r="AB50" i="12"/>
  <c r="AC113" i="12"/>
  <c r="P60" i="12"/>
  <c r="Q123" i="12"/>
  <c r="AJ41" i="12"/>
  <c r="AK104" i="12"/>
  <c r="AD46" i="12"/>
  <c r="AE109" i="12"/>
  <c r="AD110" i="12"/>
  <c r="AC47" i="12"/>
  <c r="L64" i="12"/>
  <c r="M127" i="12"/>
  <c r="AI42" i="12"/>
  <c r="AJ105" i="12"/>
  <c r="W118" i="12"/>
  <c r="V55" i="12"/>
  <c r="Z51" i="12"/>
  <c r="AA114" i="12"/>
  <c r="S57" i="12"/>
  <c r="T120" i="12"/>
  <c r="BT88" i="2"/>
  <c r="BT37" i="2" s="1"/>
  <c r="BT39" i="2" s="1"/>
  <c r="BH54" i="5" a="1"/>
  <c r="BH54" i="5" s="1"/>
  <c r="BH13" i="5"/>
  <c r="BH38" i="5" s="1"/>
  <c r="BH39" i="5" s="1"/>
  <c r="BH42" i="5" s="1"/>
  <c r="BH77" i="5" a="1"/>
  <c r="BH77" i="5" s="1"/>
  <c r="BH64" i="5" a="1"/>
  <c r="BH64" i="5" s="1"/>
  <c r="BH60" i="5" a="1"/>
  <c r="BH60" i="5" s="1"/>
  <c r="BH69" i="5" a="1"/>
  <c r="BH69" i="5" s="1"/>
  <c r="BH62" i="5" a="1"/>
  <c r="BH62" i="5" s="1"/>
  <c r="BH70" i="5" a="1"/>
  <c r="BH70" i="5" s="1"/>
  <c r="BH53" i="5" a="1"/>
  <c r="BH53" i="5" s="1"/>
  <c r="BH63" i="5" a="1"/>
  <c r="BH63" i="5" s="1"/>
  <c r="BH68" i="5" a="1"/>
  <c r="BH68" i="5" s="1"/>
  <c r="BH52" i="5" a="1"/>
  <c r="BH52" i="5" s="1"/>
  <c r="BH51" i="5" a="1"/>
  <c r="BH51" i="5" s="1"/>
  <c r="BH61" i="5" a="1"/>
  <c r="BH61" i="5" s="1"/>
  <c r="CG74" i="2"/>
  <c r="CG75" i="2"/>
  <c r="CG6" i="2"/>
  <c r="CH7" i="2"/>
  <c r="CG15" i="2"/>
  <c r="BG65" i="5"/>
  <c r="Q59" i="12"/>
  <c r="R122" i="12"/>
  <c r="W53" i="12"/>
  <c r="X116" i="12"/>
  <c r="CF16" i="2"/>
  <c r="CF21" i="2"/>
  <c r="CF17" i="2"/>
  <c r="CF19" i="2"/>
  <c r="CF18" i="2"/>
  <c r="CF20" i="2"/>
  <c r="CF22" i="2"/>
  <c r="O63" i="12"/>
  <c r="P126" i="12"/>
  <c r="S58" i="12"/>
  <c r="T121" i="12"/>
  <c r="AF44" i="12"/>
  <c r="AG107" i="12"/>
  <c r="AE45" i="12"/>
  <c r="AF108" i="12"/>
  <c r="CE95" i="2"/>
  <c r="CE97" i="2" s="1"/>
  <c r="CE108" i="2" s="1"/>
  <c r="AB49" i="12"/>
  <c r="AC112" i="12"/>
  <c r="N62" i="12"/>
  <c r="O125" i="12"/>
  <c r="AG43" i="12"/>
  <c r="AH106" i="12"/>
  <c r="V54" i="12"/>
  <c r="W117" i="12"/>
  <c r="CF46" i="2"/>
  <c r="CF36" i="2"/>
  <c r="CF26" i="2"/>
  <c r="CF34" i="2"/>
  <c r="CF35" i="2"/>
  <c r="CF47" i="2"/>
  <c r="CF31" i="2"/>
  <c r="CF27" i="2"/>
  <c r="CF80" i="2"/>
  <c r="CF84" i="2" s="1"/>
  <c r="CF38" i="2"/>
  <c r="CF44" i="2"/>
  <c r="CF32" i="2"/>
  <c r="CF33" i="2"/>
  <c r="CF30" i="2"/>
  <c r="CF5" i="2"/>
  <c r="CF12" i="2"/>
  <c r="CF13" i="2" s="1"/>
  <c r="CF54" i="2" s="1"/>
  <c r="CF3" i="2"/>
  <c r="CF29" i="2"/>
  <c r="CF9" i="2"/>
  <c r="CF45" i="2"/>
  <c r="CF28" i="2"/>
  <c r="CG8" i="2"/>
  <c r="T56" i="12"/>
  <c r="U119" i="12"/>
  <c r="BP4" i="5"/>
  <c r="BQ7" i="5"/>
  <c r="BE71" i="5" a="1"/>
  <c r="BE71" i="5" s="1"/>
  <c r="BE72" i="5" s="1"/>
  <c r="BE73" i="5" s="1"/>
  <c r="BE75" i="5"/>
  <c r="BE78" i="5" s="1"/>
  <c r="BU87" i="2" s="1" a="1"/>
  <c r="BU87" i="2" s="1"/>
  <c r="CE23" i="2"/>
  <c r="CE55" i="2" s="1"/>
  <c r="AK39" i="12"/>
  <c r="AL102" i="12"/>
  <c r="BG55" i="5"/>
  <c r="BG44" i="5"/>
  <c r="BG45" i="5"/>
  <c r="BG43" i="5"/>
  <c r="P61" i="12"/>
  <c r="Q124" i="12"/>
  <c r="BP12" i="5" a="1"/>
  <c r="BP12" i="5" s="1"/>
  <c r="BP28" i="5" a="1"/>
  <c r="BP28" i="5" s="1"/>
  <c r="BP33" i="5" a="1"/>
  <c r="BP33" i="5" s="1"/>
  <c r="BP31" i="5" a="1"/>
  <c r="BP31" i="5" s="1"/>
  <c r="BP23" i="5" a="1"/>
  <c r="BP23" i="5" s="1"/>
  <c r="BP20" i="5" a="1"/>
  <c r="BP20" i="5" s="1"/>
  <c r="BP25" i="5" a="1"/>
  <c r="BP25" i="5" s="1"/>
  <c r="BP19" i="5" a="1"/>
  <c r="BP19" i="5" s="1"/>
  <c r="BP32" i="5" a="1"/>
  <c r="BP32" i="5" s="1"/>
  <c r="BP24" i="5" a="1"/>
  <c r="BP24" i="5" s="1"/>
  <c r="X52" i="12"/>
  <c r="Y115" i="12"/>
  <c r="BJ15" i="5"/>
  <c r="BJ16" i="5" s="1"/>
  <c r="BI17" i="5"/>
  <c r="BG42" i="5"/>
  <c r="BR6" i="5"/>
  <c r="BQ5" i="5"/>
  <c r="L66" i="12" l="1"/>
  <c r="M129" i="12"/>
  <c r="AL103" i="12"/>
  <c r="AK40" i="12"/>
  <c r="AC50" i="12"/>
  <c r="AD113" i="12"/>
  <c r="AD47" i="12"/>
  <c r="AE110" i="12"/>
  <c r="AE46" i="12"/>
  <c r="AF109" i="12"/>
  <c r="W55" i="12"/>
  <c r="X118" i="12"/>
  <c r="L65" i="12"/>
  <c r="M128" i="12"/>
  <c r="AJ42" i="12"/>
  <c r="AK105" i="12"/>
  <c r="AK41" i="12"/>
  <c r="AL104" i="12"/>
  <c r="CF23" i="2"/>
  <c r="CF55" i="2" s="1"/>
  <c r="AC48" i="12"/>
  <c r="AD111" i="12"/>
  <c r="M64" i="12"/>
  <c r="N127" i="12"/>
  <c r="R123" i="12"/>
  <c r="Q60" i="12"/>
  <c r="BV88" i="2"/>
  <c r="BV37" i="2" s="1"/>
  <c r="BV39" i="2" s="1"/>
  <c r="Y52" i="12"/>
  <c r="Z115" i="12"/>
  <c r="BS6" i="5"/>
  <c r="BR5" i="5"/>
  <c r="BU88" i="2"/>
  <c r="BU37" i="2" s="1"/>
  <c r="BU39" i="2" s="1"/>
  <c r="T58" i="12"/>
  <c r="U121" i="12"/>
  <c r="Q61" i="12"/>
  <c r="R124" i="12"/>
  <c r="AL39" i="12"/>
  <c r="AM102" i="12"/>
  <c r="AM39" i="12" s="1"/>
  <c r="U56" i="12"/>
  <c r="V119" i="12"/>
  <c r="R59" i="12"/>
  <c r="S122" i="12"/>
  <c r="AA51" i="12"/>
  <c r="AB114" i="12"/>
  <c r="BQ25" i="5" a="1"/>
  <c r="BQ25" i="5" s="1"/>
  <c r="BQ33" i="5" a="1"/>
  <c r="BQ33" i="5" s="1"/>
  <c r="BQ28" i="5" a="1"/>
  <c r="BQ28" i="5" s="1"/>
  <c r="BQ31" i="5" a="1"/>
  <c r="BQ31" i="5" s="1"/>
  <c r="BQ12" i="5" a="1"/>
  <c r="BQ12" i="5" s="1"/>
  <c r="BQ32" i="5" a="1"/>
  <c r="BQ32" i="5" s="1"/>
  <c r="BQ24" i="5" a="1"/>
  <c r="BQ24" i="5" s="1"/>
  <c r="BQ19" i="5" a="1"/>
  <c r="BQ19" i="5" s="1"/>
  <c r="BQ23" i="5" a="1"/>
  <c r="BQ23" i="5" s="1"/>
  <c r="BQ20" i="5" a="1"/>
  <c r="BQ20" i="5" s="1"/>
  <c r="AH43" i="12"/>
  <c r="AI106" i="12"/>
  <c r="BR7" i="5"/>
  <c r="BQ4" i="5"/>
  <c r="W54" i="12"/>
  <c r="X117" i="12"/>
  <c r="O62" i="12"/>
  <c r="P125" i="12"/>
  <c r="P63" i="12"/>
  <c r="Q126" i="12"/>
  <c r="CG107" i="2"/>
  <c r="CG94" i="2"/>
  <c r="CG85" i="2"/>
  <c r="CG80" i="2"/>
  <c r="CG84" i="2" s="1"/>
  <c r="CG47" i="2"/>
  <c r="CG44" i="2"/>
  <c r="CG27" i="2"/>
  <c r="CG35" i="2"/>
  <c r="CG33" i="2"/>
  <c r="CG96" i="2"/>
  <c r="CG38" i="2"/>
  <c r="CG32" i="2"/>
  <c r="CG45" i="2"/>
  <c r="CG12" i="2"/>
  <c r="CG13" i="2" s="1"/>
  <c r="CG54" i="2" s="1"/>
  <c r="CG9" i="2"/>
  <c r="CG3" i="2"/>
  <c r="CG26" i="2"/>
  <c r="CG46" i="2"/>
  <c r="CG28" i="2"/>
  <c r="CH8" i="2"/>
  <c r="CG36" i="2"/>
  <c r="CG29" i="2"/>
  <c r="CG5" i="2"/>
  <c r="CG30" i="2"/>
  <c r="CG34" i="2"/>
  <c r="CG31" i="2"/>
  <c r="BH43" i="5"/>
  <c r="BH44" i="5"/>
  <c r="BH45" i="5"/>
  <c r="BG46" i="5"/>
  <c r="BG48" i="5" s="1"/>
  <c r="BG57" i="5" s="1"/>
  <c r="AC49" i="12"/>
  <c r="AD112" i="12"/>
  <c r="BK15" i="5"/>
  <c r="BK16" i="5" s="1"/>
  <c r="BJ17" i="5"/>
  <c r="AG44" i="12"/>
  <c r="AH107" i="12"/>
  <c r="X53" i="12"/>
  <c r="Y116" i="12"/>
  <c r="CG21" i="2"/>
  <c r="CG16" i="2"/>
  <c r="CG18" i="2"/>
  <c r="CG17" i="2"/>
  <c r="CG19" i="2"/>
  <c r="CG20" i="2"/>
  <c r="CG22" i="2"/>
  <c r="T57" i="12"/>
  <c r="U120" i="12"/>
  <c r="AF45" i="12"/>
  <c r="AG108" i="12"/>
  <c r="BI54" i="5" a="1"/>
  <c r="BI54" i="5" s="1"/>
  <c r="BI13" i="5"/>
  <c r="BI38" i="5" s="1"/>
  <c r="BI39" i="5" s="1"/>
  <c r="BI77" i="5" a="1"/>
  <c r="BI77" i="5" s="1"/>
  <c r="BI70" i="5" a="1"/>
  <c r="BI70" i="5" s="1"/>
  <c r="BI69" i="5" a="1"/>
  <c r="BI69" i="5" s="1"/>
  <c r="BI63" i="5" a="1"/>
  <c r="BI63" i="5" s="1"/>
  <c r="BI52" i="5" a="1"/>
  <c r="BI52" i="5" s="1"/>
  <c r="BI62" i="5" a="1"/>
  <c r="BI62" i="5" s="1"/>
  <c r="BI64" i="5" a="1"/>
  <c r="BI64" i="5" s="1"/>
  <c r="BI53" i="5" a="1"/>
  <c r="BI53" i="5" s="1"/>
  <c r="BI68" i="5" a="1"/>
  <c r="BI68" i="5" s="1"/>
  <c r="BI60" i="5" a="1"/>
  <c r="BI60" i="5" s="1"/>
  <c r="BI61" i="5" a="1"/>
  <c r="BI61" i="5" s="1"/>
  <c r="BI51" i="5" a="1"/>
  <c r="BI51" i="5" s="1"/>
  <c r="CH74" i="2"/>
  <c r="CH75" i="2"/>
  <c r="CI7" i="2"/>
  <c r="CH15" i="2"/>
  <c r="CH6" i="2"/>
  <c r="BH55" i="5"/>
  <c r="BH65" i="5"/>
  <c r="BT56" i="2"/>
  <c r="BT41" i="2"/>
  <c r="BH46" i="5" l="1"/>
  <c r="BH48" i="5" s="1"/>
  <c r="BH57" i="5" s="1"/>
  <c r="AL40" i="12"/>
  <c r="AM103" i="12"/>
  <c r="M66" i="12"/>
  <c r="N129" i="12"/>
  <c r="X55" i="12"/>
  <c r="Y118" i="12"/>
  <c r="AL41" i="12"/>
  <c r="AM104" i="12"/>
  <c r="AG109" i="12"/>
  <c r="AF46" i="12"/>
  <c r="R60" i="12"/>
  <c r="S123" i="12"/>
  <c r="AK42" i="12"/>
  <c r="AL105" i="12"/>
  <c r="N64" i="12"/>
  <c r="O127" i="12"/>
  <c r="AE47" i="12"/>
  <c r="AF110" i="12"/>
  <c r="AE111" i="12"/>
  <c r="AD48" i="12"/>
  <c r="M65" i="12"/>
  <c r="N128" i="12"/>
  <c r="AD50" i="12"/>
  <c r="AE113" i="12"/>
  <c r="D39" i="12"/>
  <c r="BH71" i="5" a="1"/>
  <c r="BH71" i="5" s="1"/>
  <c r="BH72" i="5" s="1"/>
  <c r="BH73" i="5" s="1"/>
  <c r="BH75" i="5" s="1"/>
  <c r="BH78" i="5" s="1"/>
  <c r="BX87" i="2" s="1" a="1"/>
  <c r="BX87" i="2" s="1"/>
  <c r="BI43" i="5"/>
  <c r="BI44" i="5"/>
  <c r="BI45" i="5"/>
  <c r="X54" i="12"/>
  <c r="Y117" i="12"/>
  <c r="BI42" i="5"/>
  <c r="BL15" i="5"/>
  <c r="BL16" i="5" s="1"/>
  <c r="BK17" i="5"/>
  <c r="CH85" i="2"/>
  <c r="CH96" i="2"/>
  <c r="CH107" i="2"/>
  <c r="CH94" i="2"/>
  <c r="CH80" i="2"/>
  <c r="CH84" i="2" s="1"/>
  <c r="CH47" i="2"/>
  <c r="CH44" i="2"/>
  <c r="CH27" i="2"/>
  <c r="CH38" i="2"/>
  <c r="CH30" i="2"/>
  <c r="CH29" i="2"/>
  <c r="CH28" i="2"/>
  <c r="CH46" i="2"/>
  <c r="CH36" i="2"/>
  <c r="CH34" i="2"/>
  <c r="CH31" i="2"/>
  <c r="CH32" i="2"/>
  <c r="CH12" i="2"/>
  <c r="CH13" i="2" s="1"/>
  <c r="CH54" i="2" s="1"/>
  <c r="CH9" i="2"/>
  <c r="CH3" i="2"/>
  <c r="CH45" i="2"/>
  <c r="CH26" i="2"/>
  <c r="CH35" i="2"/>
  <c r="CI8" i="2"/>
  <c r="CH5" i="2"/>
  <c r="CH33" i="2"/>
  <c r="BI65" i="5"/>
  <c r="U57" i="12"/>
  <c r="V120" i="12"/>
  <c r="P62" i="12"/>
  <c r="Q125" i="12"/>
  <c r="BS5" i="5"/>
  <c r="BT6" i="5"/>
  <c r="BJ54" i="5" a="1"/>
  <c r="BJ54" i="5" s="1"/>
  <c r="BJ13" i="5"/>
  <c r="BJ38" i="5" s="1"/>
  <c r="BJ39" i="5" s="1"/>
  <c r="BJ42" i="5" s="1"/>
  <c r="BJ77" i="5" a="1"/>
  <c r="BJ77" i="5" s="1"/>
  <c r="BJ62" i="5" a="1"/>
  <c r="BJ62" i="5" s="1"/>
  <c r="BJ61" i="5" a="1"/>
  <c r="BJ61" i="5" s="1"/>
  <c r="BJ69" i="5" a="1"/>
  <c r="BJ69" i="5" s="1"/>
  <c r="BJ60" i="5" a="1"/>
  <c r="BJ60" i="5" s="1"/>
  <c r="BJ70" i="5" a="1"/>
  <c r="BJ70" i="5" s="1"/>
  <c r="BJ63" i="5" a="1"/>
  <c r="BJ63" i="5" s="1"/>
  <c r="BJ53" i="5" a="1"/>
  <c r="BJ53" i="5" s="1"/>
  <c r="BJ64" i="5" a="1"/>
  <c r="BJ64" i="5" s="1"/>
  <c r="BJ68" i="5" a="1"/>
  <c r="BJ68" i="5" s="1"/>
  <c r="BJ52" i="5" a="1"/>
  <c r="BJ52" i="5" s="1"/>
  <c r="BJ51" i="5" a="1"/>
  <c r="BJ51" i="5" s="1"/>
  <c r="S59" i="12"/>
  <c r="T122" i="12"/>
  <c r="BU56" i="2"/>
  <c r="BU41" i="2"/>
  <c r="Z52" i="12"/>
  <c r="AA115" i="12"/>
  <c r="Y53" i="12"/>
  <c r="Z116" i="12"/>
  <c r="AG45" i="12"/>
  <c r="AH108" i="12"/>
  <c r="CG48" i="2"/>
  <c r="BR4" i="5"/>
  <c r="BS7" i="5"/>
  <c r="U58" i="12"/>
  <c r="V121" i="12"/>
  <c r="AH44" i="12"/>
  <c r="AI107" i="12"/>
  <c r="R61" i="12"/>
  <c r="S124" i="12"/>
  <c r="CH16" i="2"/>
  <c r="CH21" i="2"/>
  <c r="CH17" i="2"/>
  <c r="CH19" i="2"/>
  <c r="CH18" i="2"/>
  <c r="CH20" i="2"/>
  <c r="CH22" i="2"/>
  <c r="BI55" i="5"/>
  <c r="CG95" i="2"/>
  <c r="CG97" i="2" s="1"/>
  <c r="CG108" i="2" s="1"/>
  <c r="CG109" i="2" s="1"/>
  <c r="Q63" i="12"/>
  <c r="R126" i="12"/>
  <c r="BV41" i="2"/>
  <c r="BV56" i="2"/>
  <c r="BG71" i="5" a="1"/>
  <c r="BG71" i="5" s="1"/>
  <c r="BG72" i="5" s="1"/>
  <c r="BG73" i="5" s="1"/>
  <c r="BG75" i="5" s="1"/>
  <c r="BG78" i="5" s="1"/>
  <c r="BW87" i="2" s="1" a="1"/>
  <c r="BW87" i="2" s="1"/>
  <c r="AB51" i="12"/>
  <c r="AC114" i="12"/>
  <c r="AI43" i="12"/>
  <c r="AJ106" i="12"/>
  <c r="CI74" i="2"/>
  <c r="CI75" i="2"/>
  <c r="CJ7" i="2"/>
  <c r="CI6" i="2"/>
  <c r="CI15" i="2"/>
  <c r="CG23" i="2"/>
  <c r="CG55" i="2" s="1"/>
  <c r="AD49" i="12"/>
  <c r="AE112" i="12"/>
  <c r="V56" i="12"/>
  <c r="W119" i="12"/>
  <c r="BR33" i="5" a="1"/>
  <c r="BR33" i="5" s="1"/>
  <c r="BR32" i="5" a="1"/>
  <c r="BR32" i="5" s="1"/>
  <c r="BR24" i="5" a="1"/>
  <c r="BR24" i="5" s="1"/>
  <c r="BR31" i="5" a="1"/>
  <c r="BR31" i="5" s="1"/>
  <c r="BR25" i="5" a="1"/>
  <c r="BR25" i="5" s="1"/>
  <c r="BR28" i="5" a="1"/>
  <c r="BR28" i="5" s="1"/>
  <c r="BR23" i="5" a="1"/>
  <c r="BR23" i="5" s="1"/>
  <c r="BR20" i="5" a="1"/>
  <c r="BR20" i="5" s="1"/>
  <c r="BR19" i="5" a="1"/>
  <c r="BR19" i="5" s="1"/>
  <c r="BR12" i="5" a="1"/>
  <c r="BR12" i="5" s="1"/>
  <c r="N66" i="12" l="1"/>
  <c r="O129" i="12"/>
  <c r="AM40" i="12"/>
  <c r="AN103" i="12"/>
  <c r="AN40" i="12" s="1"/>
  <c r="D40" i="12"/>
  <c r="S60" i="12"/>
  <c r="T123" i="12"/>
  <c r="AF111" i="12"/>
  <c r="AE48" i="12"/>
  <c r="AF47" i="12"/>
  <c r="AG110" i="12"/>
  <c r="AG46" i="12"/>
  <c r="AH109" i="12"/>
  <c r="AF113" i="12"/>
  <c r="AE50" i="12"/>
  <c r="O64" i="12"/>
  <c r="P127" i="12"/>
  <c r="AM41" i="12"/>
  <c r="AN104" i="12"/>
  <c r="BJ55" i="5"/>
  <c r="O128" i="12"/>
  <c r="N65" i="12"/>
  <c r="AL42" i="12"/>
  <c r="AM105" i="12"/>
  <c r="Y55" i="12"/>
  <c r="Z118" i="12"/>
  <c r="BX88" i="2"/>
  <c r="BX37" i="2" s="1"/>
  <c r="BX39" i="2" s="1"/>
  <c r="Y54" i="12"/>
  <c r="Z117" i="12"/>
  <c r="AI44" i="12"/>
  <c r="AJ107" i="12"/>
  <c r="BS32" i="5" a="1"/>
  <c r="BS32" i="5" s="1"/>
  <c r="BS31" i="5" a="1"/>
  <c r="BS31" i="5" s="1"/>
  <c r="BS12" i="5" a="1"/>
  <c r="BS12" i="5" s="1"/>
  <c r="BS33" i="5" a="1"/>
  <c r="BS33" i="5" s="1"/>
  <c r="BS24" i="5" a="1"/>
  <c r="BS24" i="5" s="1"/>
  <c r="BS20" i="5" a="1"/>
  <c r="BS20" i="5" s="1"/>
  <c r="BS19" i="5" a="1"/>
  <c r="BS19" i="5" s="1"/>
  <c r="BS23" i="5" a="1"/>
  <c r="BS23" i="5" s="1"/>
  <c r="BS25" i="5" a="1"/>
  <c r="BS25" i="5" s="1"/>
  <c r="BS28" i="5" a="1"/>
  <c r="BS28" i="5" s="1"/>
  <c r="W56" i="12"/>
  <c r="X119" i="12"/>
  <c r="R63" i="12"/>
  <c r="S126" i="12"/>
  <c r="V58" i="12"/>
  <c r="W121" i="12"/>
  <c r="T59" i="12"/>
  <c r="U122" i="12"/>
  <c r="BW88" i="2"/>
  <c r="BW37" i="2" s="1"/>
  <c r="BW39" i="2" s="1"/>
  <c r="Z53" i="12"/>
  <c r="AA116" i="12"/>
  <c r="CI107" i="2"/>
  <c r="CI85" i="2"/>
  <c r="CI96" i="2"/>
  <c r="CI80" i="2"/>
  <c r="CI84" i="2" s="1"/>
  <c r="CI47" i="2"/>
  <c r="CI44" i="2"/>
  <c r="CI38" i="2"/>
  <c r="CI30" i="2"/>
  <c r="CI29" i="2"/>
  <c r="CI28" i="2"/>
  <c r="CI45" i="2"/>
  <c r="CI33" i="2"/>
  <c r="CI32" i="2"/>
  <c r="CI31" i="2"/>
  <c r="CI46" i="2"/>
  <c r="CI12" i="2"/>
  <c r="CI13" i="2" s="1"/>
  <c r="CI54" i="2" s="1"/>
  <c r="CI9" i="2"/>
  <c r="CI3" i="2"/>
  <c r="CI26" i="2"/>
  <c r="CI27" i="2"/>
  <c r="CI94" i="2"/>
  <c r="CI36" i="2"/>
  <c r="CI34" i="2"/>
  <c r="CJ8" i="2"/>
  <c r="CI35" i="2"/>
  <c r="CI5" i="2"/>
  <c r="BK54" i="5" a="1"/>
  <c r="BK54" i="5" s="1"/>
  <c r="BK13" i="5"/>
  <c r="BK38" i="5" s="1"/>
  <c r="BK39" i="5" s="1"/>
  <c r="BK42" i="5" s="1"/>
  <c r="BK77" i="5" a="1"/>
  <c r="BK77" i="5" s="1"/>
  <c r="BK60" i="5" a="1"/>
  <c r="BK60" i="5" s="1"/>
  <c r="BK70" i="5" a="1"/>
  <c r="BK70" i="5" s="1"/>
  <c r="BK63" i="5" a="1"/>
  <c r="BK63" i="5" s="1"/>
  <c r="BK52" i="5" a="1"/>
  <c r="BK52" i="5" s="1"/>
  <c r="BK68" i="5" a="1"/>
  <c r="BK68" i="5" s="1"/>
  <c r="BK69" i="5" a="1"/>
  <c r="BK69" i="5" s="1"/>
  <c r="BK51" i="5" a="1"/>
  <c r="BK51" i="5" s="1"/>
  <c r="BK53" i="5" a="1"/>
  <c r="BK53" i="5" s="1"/>
  <c r="BK62" i="5" a="1"/>
  <c r="BK62" i="5" s="1"/>
  <c r="BK64" i="5" a="1"/>
  <c r="BK64" i="5" s="1"/>
  <c r="BK61" i="5" a="1"/>
  <c r="BK61" i="5" s="1"/>
  <c r="CJ74" i="2"/>
  <c r="CJ75" i="2"/>
  <c r="CK7" i="2"/>
  <c r="CJ15" i="2"/>
  <c r="CJ6" i="2"/>
  <c r="CH23" i="2"/>
  <c r="CH55" i="2" s="1"/>
  <c r="BJ45" i="5"/>
  <c r="BJ44" i="5"/>
  <c r="BJ43" i="5"/>
  <c r="BL17" i="5"/>
  <c r="BM15" i="5"/>
  <c r="BM16" i="5" s="1"/>
  <c r="AC51" i="12"/>
  <c r="AD114" i="12"/>
  <c r="AE49" i="12"/>
  <c r="AF112" i="12"/>
  <c r="S61" i="12"/>
  <c r="T124" i="12"/>
  <c r="AH45" i="12"/>
  <c r="AI108" i="12"/>
  <c r="AA52" i="12"/>
  <c r="AB115" i="12"/>
  <c r="CI21" i="2"/>
  <c r="CI16" i="2"/>
  <c r="CI19" i="2"/>
  <c r="CI18" i="2"/>
  <c r="CI17" i="2"/>
  <c r="CI20" i="2"/>
  <c r="CI22" i="2"/>
  <c r="AJ43" i="12"/>
  <c r="AK106" i="12"/>
  <c r="Q62" i="12"/>
  <c r="R125" i="12"/>
  <c r="CH48" i="2"/>
  <c r="BT7" i="5"/>
  <c r="BS4" i="5"/>
  <c r="BJ65" i="5"/>
  <c r="BU6" i="5"/>
  <c r="BT5" i="5"/>
  <c r="V57" i="12"/>
  <c r="W120" i="12"/>
  <c r="BI46" i="5"/>
  <c r="BI48" i="5" s="1"/>
  <c r="BI57" i="5" s="1"/>
  <c r="CH95" i="2"/>
  <c r="CH97" i="2" s="1"/>
  <c r="CH108" i="2" s="1"/>
  <c r="CH109" i="2" s="1"/>
  <c r="BJ46" i="5" l="1"/>
  <c r="BJ48" i="5" s="1"/>
  <c r="BJ57" i="5" s="1"/>
  <c r="O66" i="12"/>
  <c r="P129" i="12"/>
  <c r="O65" i="12"/>
  <c r="P128" i="12"/>
  <c r="AI109" i="12"/>
  <c r="AH46" i="12"/>
  <c r="AN41" i="12"/>
  <c r="AO104" i="12"/>
  <c r="AO41" i="12" s="1"/>
  <c r="AG47" i="12"/>
  <c r="AH110" i="12"/>
  <c r="Z55" i="12"/>
  <c r="AA118" i="12"/>
  <c r="P64" i="12"/>
  <c r="Q127" i="12"/>
  <c r="AN105" i="12"/>
  <c r="AM42" i="12"/>
  <c r="AG111" i="12"/>
  <c r="AF48" i="12"/>
  <c r="T60" i="12"/>
  <c r="U123" i="12"/>
  <c r="AF50" i="12"/>
  <c r="AG113" i="12"/>
  <c r="BU5" i="5"/>
  <c r="BV6" i="5"/>
  <c r="R62" i="12"/>
  <c r="S125" i="12"/>
  <c r="AI45" i="12"/>
  <c r="AJ108" i="12"/>
  <c r="BN15" i="5"/>
  <c r="BN16" i="5" s="1"/>
  <c r="BM17" i="5"/>
  <c r="BJ71" i="5" a="1"/>
  <c r="BJ71" i="5" s="1"/>
  <c r="BJ72" i="5" s="1"/>
  <c r="BJ73" i="5" s="1"/>
  <c r="BJ75" i="5" s="1"/>
  <c r="BJ78" i="5" s="1"/>
  <c r="BZ87" i="2" s="1" a="1"/>
  <c r="BZ87" i="2" s="1"/>
  <c r="CJ21" i="2"/>
  <c r="CJ16" i="2"/>
  <c r="CJ17" i="2"/>
  <c r="CJ18" i="2"/>
  <c r="CJ19" i="2"/>
  <c r="CJ20" i="2"/>
  <c r="CJ22" i="2"/>
  <c r="CJ96" i="2"/>
  <c r="CJ80" i="2"/>
  <c r="CJ84" i="2" s="1"/>
  <c r="CJ85" i="2"/>
  <c r="CJ94" i="2"/>
  <c r="CJ38" i="2"/>
  <c r="CJ107" i="2"/>
  <c r="CJ45" i="2"/>
  <c r="CJ33" i="2"/>
  <c r="CJ32" i="2"/>
  <c r="CJ31" i="2"/>
  <c r="CJ34" i="2"/>
  <c r="CJ29" i="2"/>
  <c r="CJ26" i="2"/>
  <c r="CJ27" i="2"/>
  <c r="CJ44" i="2"/>
  <c r="CJ5" i="2"/>
  <c r="CJ47" i="2"/>
  <c r="CJ36" i="2"/>
  <c r="CJ35" i="2"/>
  <c r="CJ30" i="2"/>
  <c r="CJ9" i="2"/>
  <c r="CK8" i="2"/>
  <c r="CJ28" i="2"/>
  <c r="CJ46" i="2"/>
  <c r="CJ3" i="2"/>
  <c r="CJ12" i="2"/>
  <c r="CJ13" i="2" s="1"/>
  <c r="CJ54" i="2" s="1"/>
  <c r="X56" i="12"/>
  <c r="Y119" i="12"/>
  <c r="CI23" i="2"/>
  <c r="CI55" i="2" s="1"/>
  <c r="BL54" i="5" a="1"/>
  <c r="BL54" i="5" s="1"/>
  <c r="BL13" i="5"/>
  <c r="BL38" i="5" s="1"/>
  <c r="BL39" i="5" s="1"/>
  <c r="BL42" i="5" s="1"/>
  <c r="BL77" i="5" a="1"/>
  <c r="BL77" i="5" s="1"/>
  <c r="BL60" i="5" a="1"/>
  <c r="BL60" i="5" s="1"/>
  <c r="BL53" i="5" a="1"/>
  <c r="BL53" i="5" s="1"/>
  <c r="BL63" i="5" a="1"/>
  <c r="BL63" i="5" s="1"/>
  <c r="BL64" i="5" a="1"/>
  <c r="BL64" i="5" s="1"/>
  <c r="BL69" i="5" a="1"/>
  <c r="BL69" i="5" s="1"/>
  <c r="BL61" i="5" a="1"/>
  <c r="BL61" i="5" s="1"/>
  <c r="BL52" i="5" a="1"/>
  <c r="BL52" i="5" s="1"/>
  <c r="BL51" i="5" a="1"/>
  <c r="BL51" i="5" s="1"/>
  <c r="BL68" i="5" a="1"/>
  <c r="BL68" i="5" s="1"/>
  <c r="BL70" i="5" a="1"/>
  <c r="BL70" i="5" s="1"/>
  <c r="BL62" i="5" a="1"/>
  <c r="BL62" i="5" s="1"/>
  <c r="CK75" i="2"/>
  <c r="CK74" i="2"/>
  <c r="CK6" i="2"/>
  <c r="CK15" i="2"/>
  <c r="CL7" i="2"/>
  <c r="BK65" i="5"/>
  <c r="BT4" i="5"/>
  <c r="BU7" i="5"/>
  <c r="W58" i="12"/>
  <c r="X121" i="12"/>
  <c r="W57" i="12"/>
  <c r="X120" i="12"/>
  <c r="BW56" i="2"/>
  <c r="BW41" i="2"/>
  <c r="AK43" i="12"/>
  <c r="AL106" i="12"/>
  <c r="BK55" i="5"/>
  <c r="Z54" i="12"/>
  <c r="AA117" i="12"/>
  <c r="BI71" i="5" a="1"/>
  <c r="BI71" i="5" s="1"/>
  <c r="BI72" i="5" s="1"/>
  <c r="BI73" i="5" s="1"/>
  <c r="BI75" i="5" s="1"/>
  <c r="BI78" i="5" s="1"/>
  <c r="BY87" i="2" s="1" a="1"/>
  <c r="BY87" i="2" s="1"/>
  <c r="AF49" i="12"/>
  <c r="AG112" i="12"/>
  <c r="BK44" i="5"/>
  <c r="BK45" i="5"/>
  <c r="BK43" i="5"/>
  <c r="AB52" i="12"/>
  <c r="AC115" i="12"/>
  <c r="AD51" i="12"/>
  <c r="AE114" i="12"/>
  <c r="CI48" i="2"/>
  <c r="S63" i="12"/>
  <c r="T126" i="12"/>
  <c r="BX56" i="2"/>
  <c r="BX41" i="2"/>
  <c r="T61" i="12"/>
  <c r="U124" i="12"/>
  <c r="U59" i="12"/>
  <c r="V122" i="12"/>
  <c r="CI95" i="2"/>
  <c r="CI97" i="2" s="1"/>
  <c r="CI108" i="2" s="1"/>
  <c r="CI109" i="2" s="1"/>
  <c r="AA53" i="12"/>
  <c r="AB116" i="12"/>
  <c r="BT12" i="5" a="1"/>
  <c r="BT12" i="5" s="1"/>
  <c r="BT28" i="5" a="1"/>
  <c r="BT28" i="5" s="1"/>
  <c r="BT31" i="5" a="1"/>
  <c r="BT31" i="5" s="1"/>
  <c r="BT23" i="5" a="1"/>
  <c r="BT23" i="5" s="1"/>
  <c r="BT24" i="5" a="1"/>
  <c r="BT24" i="5" s="1"/>
  <c r="BT32" i="5" a="1"/>
  <c r="BT32" i="5" s="1"/>
  <c r="BT19" i="5" a="1"/>
  <c r="BT19" i="5" s="1"/>
  <c r="BT33" i="5" a="1"/>
  <c r="BT33" i="5" s="1"/>
  <c r="BT20" i="5" a="1"/>
  <c r="BT20" i="5" s="1"/>
  <c r="BT25" i="5" a="1"/>
  <c r="BT25" i="5" s="1"/>
  <c r="AJ44" i="12"/>
  <c r="AK107" i="12"/>
  <c r="BK46" i="5" l="1"/>
  <c r="BK48" i="5" s="1"/>
  <c r="BK57" i="5" s="1"/>
  <c r="P66" i="12"/>
  <c r="Q129" i="12"/>
  <c r="BL65" i="5"/>
  <c r="D41" i="12"/>
  <c r="CJ23" i="2"/>
  <c r="CJ55" i="2" s="1"/>
  <c r="AH47" i="12"/>
  <c r="AI110" i="12"/>
  <c r="BL55" i="5"/>
  <c r="AN42" i="12"/>
  <c r="AO105" i="12"/>
  <c r="AI46" i="12"/>
  <c r="AJ109" i="12"/>
  <c r="Q64" i="12"/>
  <c r="R127" i="12"/>
  <c r="U60" i="12"/>
  <c r="V123" i="12"/>
  <c r="AA55" i="12"/>
  <c r="AB118" i="12"/>
  <c r="Q128" i="12"/>
  <c r="P65" i="12"/>
  <c r="AH111" i="12"/>
  <c r="AG48" i="12"/>
  <c r="AG50" i="12"/>
  <c r="AH113" i="12"/>
  <c r="BY88" i="2"/>
  <c r="BY37" i="2" s="1"/>
  <c r="BY39" i="2" s="1"/>
  <c r="BK71" i="5" a="1"/>
  <c r="BK71" i="5" s="1"/>
  <c r="BK72" i="5" s="1"/>
  <c r="BK73" i="5" s="1"/>
  <c r="BK75" i="5" s="1"/>
  <c r="BK78" i="5" s="1"/>
  <c r="CA87" i="2" s="1" a="1"/>
  <c r="CA87" i="2" s="1"/>
  <c r="CJ48" i="2"/>
  <c r="AL43" i="12"/>
  <c r="AM106" i="12"/>
  <c r="AK44" i="12"/>
  <c r="AL107" i="12"/>
  <c r="AC52" i="12"/>
  <c r="AD115" i="12"/>
  <c r="Y56" i="12"/>
  <c r="Z119" i="12"/>
  <c r="AJ45" i="12"/>
  <c r="AK108" i="12"/>
  <c r="S62" i="12"/>
  <c r="T125" i="12"/>
  <c r="X57" i="12"/>
  <c r="Y120" i="12"/>
  <c r="V59" i="12"/>
  <c r="W122" i="12"/>
  <c r="T63" i="12"/>
  <c r="U126" i="12"/>
  <c r="X58" i="12"/>
  <c r="Y121" i="12"/>
  <c r="CJ95" i="2"/>
  <c r="CJ97" i="2" s="1"/>
  <c r="CJ108" i="2" s="1"/>
  <c r="CJ109" i="2" s="1"/>
  <c r="AA54" i="12"/>
  <c r="AB117" i="12"/>
  <c r="BZ88" i="2"/>
  <c r="BZ37" i="2" s="1"/>
  <c r="BZ39" i="2" s="1"/>
  <c r="BV7" i="5"/>
  <c r="BU4" i="5"/>
  <c r="BU25" i="5" a="1"/>
  <c r="BU25" i="5" s="1"/>
  <c r="BU28" i="5" a="1"/>
  <c r="BU28" i="5" s="1"/>
  <c r="BU32" i="5" a="1"/>
  <c r="BU32" i="5" s="1"/>
  <c r="BU23" i="5" a="1"/>
  <c r="BU23" i="5" s="1"/>
  <c r="BU20" i="5" a="1"/>
  <c r="BU20" i="5" s="1"/>
  <c r="BU19" i="5" a="1"/>
  <c r="BU19" i="5" s="1"/>
  <c r="BU24" i="5" a="1"/>
  <c r="BU24" i="5" s="1"/>
  <c r="BU12" i="5" a="1"/>
  <c r="BU12" i="5" s="1"/>
  <c r="BU33" i="5" a="1"/>
  <c r="BU33" i="5" s="1"/>
  <c r="BU31" i="5" a="1"/>
  <c r="BU31" i="5" s="1"/>
  <c r="U61" i="12"/>
  <c r="V124" i="12"/>
  <c r="AB53" i="12"/>
  <c r="AC116" i="12"/>
  <c r="BL45" i="5"/>
  <c r="BL43" i="5"/>
  <c r="BL44" i="5"/>
  <c r="BW6" i="5"/>
  <c r="BV5" i="5"/>
  <c r="AE51" i="12"/>
  <c r="AF114" i="12"/>
  <c r="AG49" i="12"/>
  <c r="AH112" i="12"/>
  <c r="CL75" i="2"/>
  <c r="CL74" i="2"/>
  <c r="CL15" i="2"/>
  <c r="CM7" i="2"/>
  <c r="CL6" i="2"/>
  <c r="BM13" i="5"/>
  <c r="BM38" i="5" s="1"/>
  <c r="BM39" i="5" s="1"/>
  <c r="BM42" i="5" s="1"/>
  <c r="BM54" i="5" a="1"/>
  <c r="BM54" i="5" s="1"/>
  <c r="BM77" i="5" a="1"/>
  <c r="BM77" i="5" s="1"/>
  <c r="BM68" i="5" a="1"/>
  <c r="BM68" i="5" s="1"/>
  <c r="BM62" i="5" a="1"/>
  <c r="BM62" i="5" s="1"/>
  <c r="BM60" i="5" a="1"/>
  <c r="BM60" i="5" s="1"/>
  <c r="BM61" i="5" a="1"/>
  <c r="BM61" i="5" s="1"/>
  <c r="BM53" i="5" a="1"/>
  <c r="BM53" i="5" s="1"/>
  <c r="BM70" i="5" a="1"/>
  <c r="BM70" i="5" s="1"/>
  <c r="BM52" i="5" a="1"/>
  <c r="BM52" i="5" s="1"/>
  <c r="BM64" i="5" a="1"/>
  <c r="BM64" i="5" s="1"/>
  <c r="BM69" i="5" a="1"/>
  <c r="BM69" i="5" s="1"/>
  <c r="BM51" i="5" a="1"/>
  <c r="BM51" i="5" s="1"/>
  <c r="BM63" i="5" a="1"/>
  <c r="BM63" i="5" s="1"/>
  <c r="CK16" i="2"/>
  <c r="CK21" i="2"/>
  <c r="CK18" i="2"/>
  <c r="CK19" i="2"/>
  <c r="CK17" i="2"/>
  <c r="CK20" i="2"/>
  <c r="CK22" i="2"/>
  <c r="CK107" i="2"/>
  <c r="CK80" i="2"/>
  <c r="CK84" i="2" s="1"/>
  <c r="CK96" i="2"/>
  <c r="CK85" i="2"/>
  <c r="CK94" i="2"/>
  <c r="CK45" i="2"/>
  <c r="CK33" i="2"/>
  <c r="CK34" i="2"/>
  <c r="CK35" i="2"/>
  <c r="CK47" i="2"/>
  <c r="CK44" i="2"/>
  <c r="CK27" i="2"/>
  <c r="CK30" i="2"/>
  <c r="CK5" i="2"/>
  <c r="CK29" i="2"/>
  <c r="CL8" i="2"/>
  <c r="CK31" i="2"/>
  <c r="CK12" i="2"/>
  <c r="CK13" i="2" s="1"/>
  <c r="CK54" i="2" s="1"/>
  <c r="CK9" i="2"/>
  <c r="CK3" i="2"/>
  <c r="CK38" i="2"/>
  <c r="CK32" i="2"/>
  <c r="CK28" i="2"/>
  <c r="CK46" i="2"/>
  <c r="CK26" i="2"/>
  <c r="CK36" i="2"/>
  <c r="BN17" i="5"/>
  <c r="BO15" i="5"/>
  <c r="BO16" i="5" s="1"/>
  <c r="Q66" i="12" l="1"/>
  <c r="R129" i="12"/>
  <c r="AJ46" i="12"/>
  <c r="AK109" i="12"/>
  <c r="AB55" i="12"/>
  <c r="AC118" i="12"/>
  <c r="AO42" i="12"/>
  <c r="AP105" i="12"/>
  <c r="AP42" i="12" s="1"/>
  <c r="Q65" i="12"/>
  <c r="R128" i="12"/>
  <c r="AH50" i="12"/>
  <c r="AI113" i="12"/>
  <c r="V60" i="12"/>
  <c r="W123" i="12"/>
  <c r="BM55" i="5"/>
  <c r="AI47" i="12"/>
  <c r="AJ110" i="12"/>
  <c r="BL46" i="5"/>
  <c r="BL48" i="5" s="1"/>
  <c r="BL57" i="5" s="1"/>
  <c r="R64" i="12"/>
  <c r="S127" i="12"/>
  <c r="AH48" i="12"/>
  <c r="AI111" i="12"/>
  <c r="BL71" i="5" a="1"/>
  <c r="BL71" i="5" s="1"/>
  <c r="BL72" i="5" s="1"/>
  <c r="BL73" i="5" s="1"/>
  <c r="BL75" i="5" s="1"/>
  <c r="BL78" i="5" s="1"/>
  <c r="CB87" i="2" s="1" a="1"/>
  <c r="CB87" i="2" s="1"/>
  <c r="CA88" i="2"/>
  <c r="CA37" i="2" s="1"/>
  <c r="CA39" i="2" s="1"/>
  <c r="BZ56" i="2"/>
  <c r="BZ41" i="2"/>
  <c r="AM43" i="12"/>
  <c r="AN106" i="12"/>
  <c r="CK95" i="2"/>
  <c r="CK97" i="2" s="1"/>
  <c r="CK108" i="2" s="1"/>
  <c r="CK109" i="2" s="1"/>
  <c r="BW5" i="5"/>
  <c r="BX6" i="5"/>
  <c r="W59" i="12"/>
  <c r="X122" i="12"/>
  <c r="AK45" i="12"/>
  <c r="AL108" i="12"/>
  <c r="BM65" i="5"/>
  <c r="CL107" i="2"/>
  <c r="CL80" i="2"/>
  <c r="CL84" i="2" s="1"/>
  <c r="CL94" i="2"/>
  <c r="CL96" i="2"/>
  <c r="CL34" i="2"/>
  <c r="CL35" i="2"/>
  <c r="CL46" i="2"/>
  <c r="CL36" i="2"/>
  <c r="CL38" i="2"/>
  <c r="CL85" i="2"/>
  <c r="CL5" i="2"/>
  <c r="CL45" i="2"/>
  <c r="CL44" i="2"/>
  <c r="CM8" i="2"/>
  <c r="CL28" i="2"/>
  <c r="CL30" i="2"/>
  <c r="CL29" i="2"/>
  <c r="CL47" i="2"/>
  <c r="CL32" i="2"/>
  <c r="CL26" i="2"/>
  <c r="CL9" i="2"/>
  <c r="CL3" i="2"/>
  <c r="CL33" i="2"/>
  <c r="CL27" i="2"/>
  <c r="CL31" i="2"/>
  <c r="CL12" i="2"/>
  <c r="CL13" i="2" s="1"/>
  <c r="CL54" i="2" s="1"/>
  <c r="AL44" i="12"/>
  <c r="AM107" i="12"/>
  <c r="AH49" i="12"/>
  <c r="AI112" i="12"/>
  <c r="CM75" i="2"/>
  <c r="CM74" i="2"/>
  <c r="CM15" i="2"/>
  <c r="CM6" i="2"/>
  <c r="CN7" i="2"/>
  <c r="CL16" i="2"/>
  <c r="CL21" i="2"/>
  <c r="CL19" i="2"/>
  <c r="CL17" i="2"/>
  <c r="CL18" i="2"/>
  <c r="CL20" i="2"/>
  <c r="CL22" i="2"/>
  <c r="V61" i="12"/>
  <c r="W124" i="12"/>
  <c r="AB54" i="12"/>
  <c r="AC117" i="12"/>
  <c r="Y58" i="12"/>
  <c r="Z121" i="12"/>
  <c r="AC53" i="12"/>
  <c r="AD116" i="12"/>
  <c r="BN54" i="5" a="1"/>
  <c r="BN54" i="5" s="1"/>
  <c r="BN13" i="5"/>
  <c r="BN38" i="5" s="1"/>
  <c r="BN39" i="5" s="1"/>
  <c r="BN42" i="5" s="1"/>
  <c r="BN77" i="5" a="1"/>
  <c r="BN77" i="5" s="1"/>
  <c r="BN70" i="5" a="1"/>
  <c r="BN70" i="5" s="1"/>
  <c r="BN69" i="5" a="1"/>
  <c r="BN69" i="5" s="1"/>
  <c r="BN53" i="5" a="1"/>
  <c r="BN53" i="5" s="1"/>
  <c r="BN64" i="5" a="1"/>
  <c r="BN64" i="5" s="1"/>
  <c r="BN61" i="5" a="1"/>
  <c r="BN61" i="5" s="1"/>
  <c r="BN51" i="5" a="1"/>
  <c r="BN51" i="5" s="1"/>
  <c r="BN68" i="5" a="1"/>
  <c r="BN68" i="5" s="1"/>
  <c r="BN52" i="5" a="1"/>
  <c r="BN52" i="5" s="1"/>
  <c r="BN62" i="5" a="1"/>
  <c r="BN62" i="5" s="1"/>
  <c r="BN63" i="5" a="1"/>
  <c r="BN63" i="5" s="1"/>
  <c r="BN60" i="5" a="1"/>
  <c r="BN60" i="5" s="1"/>
  <c r="CK48" i="2"/>
  <c r="BW7" i="5"/>
  <c r="BV4" i="5"/>
  <c r="U63" i="12"/>
  <c r="V126" i="12"/>
  <c r="T62" i="12"/>
  <c r="U125" i="12"/>
  <c r="Z56" i="12"/>
  <c r="AA119" i="12"/>
  <c r="BP15" i="5"/>
  <c r="BP16" i="5" s="1"/>
  <c r="BO17" i="5"/>
  <c r="AF51" i="12"/>
  <c r="AG114" i="12"/>
  <c r="Y57" i="12"/>
  <c r="Z120" i="12"/>
  <c r="CK23" i="2"/>
  <c r="CK55" i="2" s="1"/>
  <c r="BM44" i="5"/>
  <c r="BM45" i="5"/>
  <c r="BM43" i="5"/>
  <c r="BV24" i="5" a="1"/>
  <c r="BV24" i="5" s="1"/>
  <c r="BV33" i="5" a="1"/>
  <c r="BV33" i="5" s="1"/>
  <c r="BV32" i="5" a="1"/>
  <c r="BV32" i="5" s="1"/>
  <c r="BV25" i="5" a="1"/>
  <c r="BV25" i="5" s="1"/>
  <c r="BV12" i="5" a="1"/>
  <c r="BV12" i="5" s="1"/>
  <c r="BV31" i="5" a="1"/>
  <c r="BV31" i="5" s="1"/>
  <c r="BV20" i="5" a="1"/>
  <c r="BV20" i="5" s="1"/>
  <c r="BV28" i="5" a="1"/>
  <c r="BV28" i="5" s="1"/>
  <c r="BV19" i="5" a="1"/>
  <c r="BV19" i="5" s="1"/>
  <c r="BV23" i="5" a="1"/>
  <c r="BV23" i="5" s="1"/>
  <c r="AD52" i="12"/>
  <c r="AE115" i="12"/>
  <c r="BY56" i="2"/>
  <c r="BY41" i="2"/>
  <c r="D42" i="12" l="1"/>
  <c r="S129" i="12"/>
  <c r="R66" i="12"/>
  <c r="R65" i="12"/>
  <c r="S128" i="12"/>
  <c r="AI48" i="12"/>
  <c r="AJ111" i="12"/>
  <c r="AK110" i="12"/>
  <c r="AJ47" i="12"/>
  <c r="X123" i="12"/>
  <c r="W60" i="12"/>
  <c r="S64" i="12"/>
  <c r="T127" i="12"/>
  <c r="AI50" i="12"/>
  <c r="AJ113" i="12"/>
  <c r="AK46" i="12"/>
  <c r="AL109" i="12"/>
  <c r="AC55" i="12"/>
  <c r="AD118" i="12"/>
  <c r="BM46" i="5"/>
  <c r="BM48" i="5" s="1"/>
  <c r="BM57" i="5" s="1"/>
  <c r="BM71" i="5" s="1" a="1"/>
  <c r="BM71" i="5" s="1"/>
  <c r="BM72" i="5" s="1"/>
  <c r="BM73" i="5" s="1"/>
  <c r="BM75" i="5" s="1"/>
  <c r="BM78" i="5" s="1"/>
  <c r="CC87" i="2" s="1" a="1"/>
  <c r="CC87" i="2" s="1"/>
  <c r="BW33" i="5" a="1"/>
  <c r="BW33" i="5" s="1"/>
  <c r="BW32" i="5" a="1"/>
  <c r="BW32" i="5" s="1"/>
  <c r="BW31" i="5" a="1"/>
  <c r="BW31" i="5" s="1"/>
  <c r="BW12" i="5" a="1"/>
  <c r="BW12" i="5" s="1"/>
  <c r="BW24" i="5" a="1"/>
  <c r="BW24" i="5" s="1"/>
  <c r="BW25" i="5" a="1"/>
  <c r="BW25" i="5" s="1"/>
  <c r="BW20" i="5" a="1"/>
  <c r="BW20" i="5" s="1"/>
  <c r="BW19" i="5" a="1"/>
  <c r="BW19" i="5" s="1"/>
  <c r="BW28" i="5" a="1"/>
  <c r="BW28" i="5" s="1"/>
  <c r="BW23" i="5" a="1"/>
  <c r="BW23" i="5" s="1"/>
  <c r="CM16" i="2"/>
  <c r="CM21" i="2"/>
  <c r="CM19" i="2"/>
  <c r="CM18" i="2"/>
  <c r="CM17" i="2"/>
  <c r="CM20" i="2"/>
  <c r="CM22" i="2"/>
  <c r="AM44" i="12"/>
  <c r="AN107" i="12"/>
  <c r="CL95" i="2"/>
  <c r="CL97" i="2" s="1"/>
  <c r="CL108" i="2" s="1"/>
  <c r="CL109" i="2" s="1"/>
  <c r="V63" i="12"/>
  <c r="W126" i="12"/>
  <c r="BO54" i="5" a="1"/>
  <c r="BO54" i="5" s="1"/>
  <c r="BO13" i="5"/>
  <c r="BO38" i="5" s="1"/>
  <c r="BO39" i="5" s="1"/>
  <c r="BO77" i="5" a="1"/>
  <c r="BO77" i="5" s="1"/>
  <c r="BO69" i="5" a="1"/>
  <c r="BO69" i="5" s="1"/>
  <c r="BO61" i="5" a="1"/>
  <c r="BO61" i="5" s="1"/>
  <c r="BO53" i="5" a="1"/>
  <c r="BO53" i="5" s="1"/>
  <c r="BO52" i="5" a="1"/>
  <c r="BO52" i="5" s="1"/>
  <c r="BO64" i="5" a="1"/>
  <c r="BO64" i="5" s="1"/>
  <c r="BO62" i="5" a="1"/>
  <c r="BO62" i="5" s="1"/>
  <c r="BO70" i="5" a="1"/>
  <c r="BO70" i="5" s="1"/>
  <c r="BO63" i="5" a="1"/>
  <c r="BO63" i="5" s="1"/>
  <c r="BO68" i="5" a="1"/>
  <c r="BO68" i="5" s="1"/>
  <c r="BO51" i="5" a="1"/>
  <c r="BO51" i="5" s="1"/>
  <c r="BO60" i="5" a="1"/>
  <c r="BO60" i="5" s="1"/>
  <c r="CA56" i="2"/>
  <c r="CA41" i="2"/>
  <c r="BN65" i="5"/>
  <c r="BX7" i="5"/>
  <c r="BW4" i="5"/>
  <c r="AA56" i="12"/>
  <c r="AB119" i="12"/>
  <c r="AC54" i="12"/>
  <c r="AD117" i="12"/>
  <c r="Z57" i="12"/>
  <c r="AA120" i="12"/>
  <c r="BN45" i="5"/>
  <c r="BN43" i="5"/>
  <c r="BN44" i="5"/>
  <c r="X59" i="12"/>
  <c r="Y122" i="12"/>
  <c r="AL45" i="12"/>
  <c r="AM108" i="12"/>
  <c r="AE52" i="12"/>
  <c r="AF115" i="12"/>
  <c r="U62" i="12"/>
  <c r="V125" i="12"/>
  <c r="BN55" i="5"/>
  <c r="W61" i="12"/>
  <c r="X124" i="12"/>
  <c r="CL23" i="2"/>
  <c r="CL55" i="2" s="1"/>
  <c r="CB88" i="2"/>
  <c r="CB37" i="2" s="1"/>
  <c r="CB39" i="2" s="1"/>
  <c r="AD53" i="12"/>
  <c r="AE116" i="12"/>
  <c r="Z58" i="12"/>
  <c r="AA121" i="12"/>
  <c r="BQ15" i="5"/>
  <c r="BQ16" i="5" s="1"/>
  <c r="BP17" i="5"/>
  <c r="CL48" i="2"/>
  <c r="AG51" i="12"/>
  <c r="AH114" i="12"/>
  <c r="CN75" i="2"/>
  <c r="CN15" i="2"/>
  <c r="CN6" i="2"/>
  <c r="CN74" i="2"/>
  <c r="CO7" i="2"/>
  <c r="AI49" i="12"/>
  <c r="AJ112" i="12"/>
  <c r="CM94" i="2"/>
  <c r="CM96" i="2"/>
  <c r="CM80" i="2"/>
  <c r="CM84" i="2" s="1"/>
  <c r="CM107" i="2"/>
  <c r="CM35" i="2"/>
  <c r="CM46" i="2"/>
  <c r="CM36" i="2"/>
  <c r="CM85" i="2"/>
  <c r="CM45" i="2"/>
  <c r="CM33" i="2"/>
  <c r="CM30" i="2"/>
  <c r="CM47" i="2"/>
  <c r="CM44" i="2"/>
  <c r="CN8" i="2"/>
  <c r="CM29" i="2"/>
  <c r="CM28" i="2"/>
  <c r="CM38" i="2"/>
  <c r="CM27" i="2"/>
  <c r="CM32" i="2"/>
  <c r="CM5" i="2"/>
  <c r="CM34" i="2"/>
  <c r="CM26" i="2"/>
  <c r="CM31" i="2"/>
  <c r="CM12" i="2"/>
  <c r="CM13" i="2" s="1"/>
  <c r="CM54" i="2" s="1"/>
  <c r="CM3" i="2"/>
  <c r="CM9" i="2"/>
  <c r="BX5" i="5"/>
  <c r="BY6" i="5"/>
  <c r="AO106" i="12"/>
  <c r="AN43" i="12"/>
  <c r="T129" i="12" l="1"/>
  <c r="S66" i="12"/>
  <c r="AD55" i="12"/>
  <c r="AE118" i="12"/>
  <c r="X60" i="12"/>
  <c r="Y123" i="12"/>
  <c r="BN46" i="5"/>
  <c r="BN48" i="5" s="1"/>
  <c r="BN57" i="5" s="1"/>
  <c r="BN71" i="5" s="1" a="1"/>
  <c r="BN71" i="5" s="1"/>
  <c r="BN72" i="5" s="1"/>
  <c r="BN73" i="5" s="1"/>
  <c r="BN75" i="5" s="1"/>
  <c r="BN78" i="5" s="1"/>
  <c r="CD87" i="2" s="1" a="1"/>
  <c r="CD87" i="2" s="1"/>
  <c r="AM109" i="12"/>
  <c r="AL46" i="12"/>
  <c r="AK47" i="12"/>
  <c r="AL110" i="12"/>
  <c r="AK113" i="12"/>
  <c r="AJ50" i="12"/>
  <c r="AJ48" i="12"/>
  <c r="AK111" i="12"/>
  <c r="U127" i="12"/>
  <c r="T64" i="12"/>
  <c r="S65" i="12"/>
  <c r="T128" i="12"/>
  <c r="BX4" i="5"/>
  <c r="BY7" i="5"/>
  <c r="X61" i="12"/>
  <c r="Y124" i="12"/>
  <c r="CO75" i="2"/>
  <c r="CO6" i="2"/>
  <c r="CO74" i="2"/>
  <c r="CO15" i="2"/>
  <c r="CP7" i="2"/>
  <c r="BQ17" i="5"/>
  <c r="BR15" i="5"/>
  <c r="BR16" i="5" s="1"/>
  <c r="BO65" i="5"/>
  <c r="BX31" i="5" a="1"/>
  <c r="BX31" i="5" s="1"/>
  <c r="BX12" i="5" a="1"/>
  <c r="BX12" i="5" s="1"/>
  <c r="BX28" i="5" a="1"/>
  <c r="BX28" i="5" s="1"/>
  <c r="BX32" i="5" a="1"/>
  <c r="BX32" i="5" s="1"/>
  <c r="BX19" i="5" a="1"/>
  <c r="BX19" i="5" s="1"/>
  <c r="BX20" i="5" a="1"/>
  <c r="BX20" i="5" s="1"/>
  <c r="BX33" i="5" a="1"/>
  <c r="BX33" i="5" s="1"/>
  <c r="BX23" i="5" a="1"/>
  <c r="BX23" i="5" s="1"/>
  <c r="BX24" i="5" a="1"/>
  <c r="BX24" i="5" s="1"/>
  <c r="BX25" i="5" a="1"/>
  <c r="BX25" i="5" s="1"/>
  <c r="CN94" i="2"/>
  <c r="CN96" i="2"/>
  <c r="CN107" i="2"/>
  <c r="CN80" i="2"/>
  <c r="CN84" i="2" s="1"/>
  <c r="CN46" i="2"/>
  <c r="CN36" i="2"/>
  <c r="CN26" i="2"/>
  <c r="CN34" i="2"/>
  <c r="CN32" i="2"/>
  <c r="CN47" i="2"/>
  <c r="CN85" i="2"/>
  <c r="CN45" i="2"/>
  <c r="CN29" i="2"/>
  <c r="CN30" i="2"/>
  <c r="CN28" i="2"/>
  <c r="CN35" i="2"/>
  <c r="CN33" i="2"/>
  <c r="CN31" i="2"/>
  <c r="CN5" i="2"/>
  <c r="CN44" i="2"/>
  <c r="CO8" i="2"/>
  <c r="CN12" i="2"/>
  <c r="CN13" i="2" s="1"/>
  <c r="CN54" i="2" s="1"/>
  <c r="CN3" i="2"/>
  <c r="CN27" i="2"/>
  <c r="CN38" i="2"/>
  <c r="CN9" i="2"/>
  <c r="AH51" i="12"/>
  <c r="AI114" i="12"/>
  <c r="Y59" i="12"/>
  <c r="Z122" i="12"/>
  <c r="AO43" i="12"/>
  <c r="AP106" i="12"/>
  <c r="AA58" i="12"/>
  <c r="AB121" i="12"/>
  <c r="V62" i="12"/>
  <c r="W125" i="12"/>
  <c r="AA57" i="12"/>
  <c r="AB120" i="12"/>
  <c r="BO55" i="5"/>
  <c r="AN44" i="12"/>
  <c r="AO107" i="12"/>
  <c r="CM23" i="2"/>
  <c r="CM55" i="2" s="1"/>
  <c r="BO45" i="5"/>
  <c r="BO43" i="5"/>
  <c r="BO44" i="5"/>
  <c r="CM95" i="2"/>
  <c r="CM97" i="2" s="1"/>
  <c r="CM108" i="2" s="1"/>
  <c r="CM109" i="2" s="1"/>
  <c r="AE53" i="12"/>
  <c r="AF116" i="12"/>
  <c r="AM45" i="12"/>
  <c r="AN108" i="12"/>
  <c r="AD54" i="12"/>
  <c r="AE117" i="12"/>
  <c r="BO42" i="5"/>
  <c r="BZ6" i="5"/>
  <c r="BY5" i="5"/>
  <c r="CN21" i="2"/>
  <c r="CN16" i="2"/>
  <c r="CN19" i="2"/>
  <c r="CN18" i="2"/>
  <c r="CN17" i="2"/>
  <c r="CN20" i="2"/>
  <c r="CN22" i="2"/>
  <c r="AF52" i="12"/>
  <c r="AG115" i="12"/>
  <c r="CM48" i="2"/>
  <c r="AJ49" i="12"/>
  <c r="AK112" i="12"/>
  <c r="CC88" i="2"/>
  <c r="CC37" i="2" s="1"/>
  <c r="CC39" i="2" s="1"/>
  <c r="BP54" i="5" a="1"/>
  <c r="BP54" i="5" s="1"/>
  <c r="BP13" i="5"/>
  <c r="BP38" i="5" s="1"/>
  <c r="BP39" i="5" s="1"/>
  <c r="BP42" i="5" s="1"/>
  <c r="BP77" i="5" a="1"/>
  <c r="BP77" i="5" s="1"/>
  <c r="BP64" i="5" a="1"/>
  <c r="BP64" i="5" s="1"/>
  <c r="BP69" i="5" a="1"/>
  <c r="BP69" i="5" s="1"/>
  <c r="BP52" i="5" a="1"/>
  <c r="BP52" i="5" s="1"/>
  <c r="BP60" i="5" a="1"/>
  <c r="BP60" i="5" s="1"/>
  <c r="BP51" i="5" a="1"/>
  <c r="BP51" i="5" s="1"/>
  <c r="BP53" i="5" a="1"/>
  <c r="BP53" i="5" s="1"/>
  <c r="BP70" i="5" a="1"/>
  <c r="BP70" i="5" s="1"/>
  <c r="BP63" i="5" a="1"/>
  <c r="BP63" i="5" s="1"/>
  <c r="BP61" i="5" a="1"/>
  <c r="BP61" i="5" s="1"/>
  <c r="BP62" i="5" a="1"/>
  <c r="BP62" i="5" s="1"/>
  <c r="BP68" i="5" a="1"/>
  <c r="BP68" i="5" s="1"/>
  <c r="CB41" i="2"/>
  <c r="CB56" i="2"/>
  <c r="AB56" i="12"/>
  <c r="AC119" i="12"/>
  <c r="W63" i="12"/>
  <c r="X126" i="12"/>
  <c r="U129" i="12" l="1"/>
  <c r="T66" i="12"/>
  <c r="BP65" i="5"/>
  <c r="U64" i="12"/>
  <c r="V127" i="12"/>
  <c r="AN109" i="12"/>
  <c r="AM46" i="12"/>
  <c r="AK48" i="12"/>
  <c r="AL111" i="12"/>
  <c r="Y60" i="12"/>
  <c r="Z123" i="12"/>
  <c r="AL113" i="12"/>
  <c r="AK50" i="12"/>
  <c r="AE55" i="12"/>
  <c r="AF118" i="12"/>
  <c r="U128" i="12"/>
  <c r="T65" i="12"/>
  <c r="AL47" i="12"/>
  <c r="AM110" i="12"/>
  <c r="CD88" i="2"/>
  <c r="CD37" i="2" s="1"/>
  <c r="CD39" i="2" s="1"/>
  <c r="CP74" i="2"/>
  <c r="CP75" i="2"/>
  <c r="CQ7" i="2"/>
  <c r="CP15" i="2"/>
  <c r="CP6" i="2"/>
  <c r="AP43" i="12"/>
  <c r="AQ106" i="12"/>
  <c r="AQ43" i="12" s="1"/>
  <c r="AK49" i="12"/>
  <c r="AL112" i="12"/>
  <c r="AF53" i="12"/>
  <c r="AG116" i="12"/>
  <c r="BZ7" i="5"/>
  <c r="BY4" i="5"/>
  <c r="CC56" i="2"/>
  <c r="CC41" i="2"/>
  <c r="Z59" i="12"/>
  <c r="AA122" i="12"/>
  <c r="AG52" i="12"/>
  <c r="AH115" i="12"/>
  <c r="BQ54" i="5" a="1"/>
  <c r="BQ54" i="5" s="1"/>
  <c r="BQ13" i="5"/>
  <c r="BQ38" i="5" s="1"/>
  <c r="BQ39" i="5" s="1"/>
  <c r="BQ42" i="5" s="1"/>
  <c r="BQ77" i="5" a="1"/>
  <c r="BQ77" i="5" s="1"/>
  <c r="BQ69" i="5" a="1"/>
  <c r="BQ69" i="5" s="1"/>
  <c r="BQ61" i="5" a="1"/>
  <c r="BQ61" i="5" s="1"/>
  <c r="BQ51" i="5" a="1"/>
  <c r="BQ51" i="5" s="1"/>
  <c r="BQ63" i="5" a="1"/>
  <c r="BQ63" i="5" s="1"/>
  <c r="BQ62" i="5" a="1"/>
  <c r="BQ62" i="5" s="1"/>
  <c r="BQ64" i="5" a="1"/>
  <c r="BQ64" i="5" s="1"/>
  <c r="BQ60" i="5" a="1"/>
  <c r="BQ60" i="5" s="1"/>
  <c r="BQ53" i="5" a="1"/>
  <c r="BQ53" i="5" s="1"/>
  <c r="BQ70" i="5" a="1"/>
  <c r="BQ70" i="5" s="1"/>
  <c r="BQ52" i="5" a="1"/>
  <c r="BQ52" i="5" s="1"/>
  <c r="BQ68" i="5" a="1"/>
  <c r="BQ68" i="5" s="1"/>
  <c r="BY25" i="5" a="1"/>
  <c r="BY25" i="5" s="1"/>
  <c r="BY28" i="5" a="1"/>
  <c r="BY28" i="5" s="1"/>
  <c r="BY33" i="5" a="1"/>
  <c r="BY33" i="5" s="1"/>
  <c r="BY23" i="5" a="1"/>
  <c r="BY23" i="5" s="1"/>
  <c r="BY20" i="5" a="1"/>
  <c r="BY20" i="5" s="1"/>
  <c r="BY31" i="5" a="1"/>
  <c r="BY31" i="5" s="1"/>
  <c r="BY32" i="5" a="1"/>
  <c r="BY32" i="5" s="1"/>
  <c r="BY12" i="5" a="1"/>
  <c r="BY12" i="5" s="1"/>
  <c r="BY19" i="5" a="1"/>
  <c r="BY19" i="5" s="1"/>
  <c r="BY24" i="5" a="1"/>
  <c r="BY24" i="5" s="1"/>
  <c r="Y61" i="12"/>
  <c r="Z124" i="12"/>
  <c r="AC56" i="12"/>
  <c r="AD119" i="12"/>
  <c r="BP43" i="5"/>
  <c r="BP44" i="5"/>
  <c r="BP45" i="5"/>
  <c r="AE54" i="12"/>
  <c r="AF117" i="12"/>
  <c r="W62" i="12"/>
  <c r="X125" i="12"/>
  <c r="CO94" i="2"/>
  <c r="CO85" i="2"/>
  <c r="CO80" i="2"/>
  <c r="CO84" i="2" s="1"/>
  <c r="CO47" i="2"/>
  <c r="CO44" i="2"/>
  <c r="CO27" i="2"/>
  <c r="CO96" i="2"/>
  <c r="CO35" i="2"/>
  <c r="CO107" i="2"/>
  <c r="CO46" i="2"/>
  <c r="CO30" i="2"/>
  <c r="CO28" i="2"/>
  <c r="CO36" i="2"/>
  <c r="CO33" i="2"/>
  <c r="CO31" i="2"/>
  <c r="CO12" i="2"/>
  <c r="CO13" i="2" s="1"/>
  <c r="CO54" i="2" s="1"/>
  <c r="CO9" i="2"/>
  <c r="CO3" i="2"/>
  <c r="CP8" i="2"/>
  <c r="CO45" i="2"/>
  <c r="CO34" i="2"/>
  <c r="CO5" i="2"/>
  <c r="CO26" i="2"/>
  <c r="CO38" i="2"/>
  <c r="CO32" i="2"/>
  <c r="CO29" i="2"/>
  <c r="AO44" i="12"/>
  <c r="AP107" i="12"/>
  <c r="CO16" i="2"/>
  <c r="CO21" i="2"/>
  <c r="CO17" i="2"/>
  <c r="CO19" i="2"/>
  <c r="CO18" i="2"/>
  <c r="CO20" i="2"/>
  <c r="CO22" i="2"/>
  <c r="X63" i="12"/>
  <c r="Y126" i="12"/>
  <c r="BO46" i="5"/>
  <c r="BO48" i="5" s="1"/>
  <c r="BO57" i="5" s="1"/>
  <c r="AB57" i="12"/>
  <c r="AC120" i="12"/>
  <c r="CN95" i="2"/>
  <c r="CN97" i="2" s="1"/>
  <c r="CN108" i="2" s="1"/>
  <c r="CN109" i="2" s="1"/>
  <c r="CA6" i="5"/>
  <c r="BZ5" i="5"/>
  <c r="AI51" i="12"/>
  <c r="AJ114" i="12"/>
  <c r="BP55" i="5"/>
  <c r="CN23" i="2"/>
  <c r="CN55" i="2" s="1"/>
  <c r="AN45" i="12"/>
  <c r="AO108" i="12"/>
  <c r="AB58" i="12"/>
  <c r="AC121" i="12"/>
  <c r="CN48" i="2"/>
  <c r="BS15" i="5"/>
  <c r="BS16" i="5" s="1"/>
  <c r="BR17" i="5"/>
  <c r="U66" i="12" l="1"/>
  <c r="V129" i="12"/>
  <c r="AM111" i="12"/>
  <c r="AL48" i="12"/>
  <c r="BP46" i="5"/>
  <c r="BP48" i="5" s="1"/>
  <c r="BP57" i="5" s="1"/>
  <c r="AN46" i="12"/>
  <c r="AO109" i="12"/>
  <c r="V128" i="12"/>
  <c r="U65" i="12"/>
  <c r="W127" i="12"/>
  <c r="V64" i="12"/>
  <c r="AF55" i="12"/>
  <c r="AG118" i="12"/>
  <c r="AL50" i="12"/>
  <c r="AM113" i="12"/>
  <c r="AM47" i="12"/>
  <c r="AN110" i="12"/>
  <c r="Z60" i="12"/>
  <c r="AA123" i="12"/>
  <c r="BP71" i="5" a="1"/>
  <c r="BP71" i="5" s="1"/>
  <c r="BP72" i="5" s="1"/>
  <c r="BP73" i="5" s="1"/>
  <c r="BP75" i="5" s="1"/>
  <c r="BP78" i="5" s="1"/>
  <c r="CF87" i="2" s="1" a="1"/>
  <c r="CF87" i="2" s="1"/>
  <c r="AC57" i="12"/>
  <c r="AD120" i="12"/>
  <c r="CO48" i="2"/>
  <c r="AH52" i="12"/>
  <c r="AI115" i="12"/>
  <c r="CA5" i="5"/>
  <c r="CB6" i="5"/>
  <c r="CO95" i="2"/>
  <c r="CO97" i="2" s="1"/>
  <c r="CO108" i="2" s="1"/>
  <c r="CO109" i="2" s="1"/>
  <c r="BQ55" i="5"/>
  <c r="BO75" i="5"/>
  <c r="BO78" i="5" s="1"/>
  <c r="CE87" i="2" s="1" a="1"/>
  <c r="CE87" i="2" s="1"/>
  <c r="BO71" i="5" a="1"/>
  <c r="BO71" i="5" s="1"/>
  <c r="BO72" i="5" s="1"/>
  <c r="BO73" i="5" s="1"/>
  <c r="CP21" i="2"/>
  <c r="CP16" i="2"/>
  <c r="CP19" i="2"/>
  <c r="CP17" i="2"/>
  <c r="CP18" i="2"/>
  <c r="CP20" i="2"/>
  <c r="CP22" i="2"/>
  <c r="CQ74" i="2"/>
  <c r="CQ75" i="2"/>
  <c r="CR7" i="2"/>
  <c r="CQ6" i="2"/>
  <c r="CQ15" i="2"/>
  <c r="AG53" i="12"/>
  <c r="AH116" i="12"/>
  <c r="AD56" i="12"/>
  <c r="AE119" i="12"/>
  <c r="CA7" i="5"/>
  <c r="BZ4" i="5"/>
  <c r="CO23" i="2"/>
  <c r="CO55" i="2" s="1"/>
  <c r="AO45" i="12"/>
  <c r="AP108" i="12"/>
  <c r="BQ65" i="5"/>
  <c r="BQ44" i="5"/>
  <c r="BQ43" i="5"/>
  <c r="BQ45" i="5"/>
  <c r="AA59" i="12"/>
  <c r="AB122" i="12"/>
  <c r="AL49" i="12"/>
  <c r="AM112" i="12"/>
  <c r="CD56" i="2"/>
  <c r="CD41" i="2"/>
  <c r="X62" i="12"/>
  <c r="Y125" i="12"/>
  <c r="Z61" i="12"/>
  <c r="AA124" i="12"/>
  <c r="AC58" i="12"/>
  <c r="AD121" i="12"/>
  <c r="Y63" i="12"/>
  <c r="Z126" i="12"/>
  <c r="AJ51" i="12"/>
  <c r="AK114" i="12"/>
  <c r="BR54" i="5" a="1"/>
  <c r="BR54" i="5" s="1"/>
  <c r="BR13" i="5"/>
  <c r="BR38" i="5" s="1"/>
  <c r="BR39" i="5" s="1"/>
  <c r="BR42" i="5" s="1"/>
  <c r="BR77" i="5" a="1"/>
  <c r="BR77" i="5" s="1"/>
  <c r="BR64" i="5" a="1"/>
  <c r="BR64" i="5" s="1"/>
  <c r="BR51" i="5" a="1"/>
  <c r="BR51" i="5" s="1"/>
  <c r="BR68" i="5" a="1"/>
  <c r="BR68" i="5" s="1"/>
  <c r="BR61" i="5" a="1"/>
  <c r="BR61" i="5" s="1"/>
  <c r="BR63" i="5" a="1"/>
  <c r="BR63" i="5" s="1"/>
  <c r="BR69" i="5" a="1"/>
  <c r="BR69" i="5" s="1"/>
  <c r="BR62" i="5" a="1"/>
  <c r="BR62" i="5" s="1"/>
  <c r="BR53" i="5" a="1"/>
  <c r="BR53" i="5" s="1"/>
  <c r="BR60" i="5" a="1"/>
  <c r="BR60" i="5" s="1"/>
  <c r="BR70" i="5" a="1"/>
  <c r="BR70" i="5" s="1"/>
  <c r="BR52" i="5" a="1"/>
  <c r="BR52" i="5" s="1"/>
  <c r="AP44" i="12"/>
  <c r="AQ107" i="12"/>
  <c r="AF54" i="12"/>
  <c r="AG117" i="12"/>
  <c r="BZ24" i="5" a="1"/>
  <c r="BZ24" i="5" s="1"/>
  <c r="BZ25" i="5" a="1"/>
  <c r="BZ25" i="5" s="1"/>
  <c r="BZ31" i="5" a="1"/>
  <c r="BZ31" i="5" s="1"/>
  <c r="BZ28" i="5" a="1"/>
  <c r="BZ28" i="5" s="1"/>
  <c r="BZ23" i="5" a="1"/>
  <c r="BZ23" i="5" s="1"/>
  <c r="BZ20" i="5" a="1"/>
  <c r="BZ20" i="5" s="1"/>
  <c r="BZ19" i="5" a="1"/>
  <c r="BZ19" i="5" s="1"/>
  <c r="BZ32" i="5" a="1"/>
  <c r="BZ32" i="5" s="1"/>
  <c r="BZ12" i="5" a="1"/>
  <c r="BZ12" i="5" s="1"/>
  <c r="BZ33" i="5" a="1"/>
  <c r="BZ33" i="5" s="1"/>
  <c r="BS17" i="5"/>
  <c r="BT15" i="5"/>
  <c r="BT16" i="5" s="1"/>
  <c r="CP85" i="2"/>
  <c r="CP107" i="2"/>
  <c r="CP96" i="2"/>
  <c r="CP94" i="2"/>
  <c r="CP80" i="2"/>
  <c r="CP84" i="2" s="1"/>
  <c r="CP47" i="2"/>
  <c r="CP44" i="2"/>
  <c r="CP27" i="2"/>
  <c r="CP38" i="2"/>
  <c r="CP30" i="2"/>
  <c r="CP29" i="2"/>
  <c r="CP28" i="2"/>
  <c r="CP46" i="2"/>
  <c r="CP36" i="2"/>
  <c r="CP34" i="2"/>
  <c r="CP26" i="2"/>
  <c r="CP33" i="2"/>
  <c r="CP31" i="2"/>
  <c r="CP12" i="2"/>
  <c r="CP13" i="2" s="1"/>
  <c r="CP54" i="2" s="1"/>
  <c r="CP9" i="2"/>
  <c r="CP3" i="2"/>
  <c r="CP35" i="2"/>
  <c r="CP32" i="2"/>
  <c r="CP45" i="2"/>
  <c r="CQ8" i="2"/>
  <c r="CP5" i="2"/>
  <c r="D43" i="12"/>
  <c r="BR55" i="5" l="1"/>
  <c r="V66" i="12"/>
  <c r="W129" i="12"/>
  <c r="W64" i="12"/>
  <c r="X127" i="12"/>
  <c r="AO110" i="12"/>
  <c r="AN47" i="12"/>
  <c r="W128" i="12"/>
  <c r="V65" i="12"/>
  <c r="BQ46" i="5"/>
  <c r="BQ48" i="5" s="1"/>
  <c r="BQ57" i="5" s="1"/>
  <c r="BQ71" i="5" s="1" a="1"/>
  <c r="BQ71" i="5" s="1"/>
  <c r="BQ72" i="5" s="1"/>
  <c r="BQ73" i="5" s="1"/>
  <c r="BQ75" i="5" s="1"/>
  <c r="BQ78" i="5" s="1"/>
  <c r="CG87" i="2" s="1" a="1"/>
  <c r="CG87" i="2" s="1"/>
  <c r="AM50" i="12"/>
  <c r="AN113" i="12"/>
  <c r="AP109" i="12"/>
  <c r="AO46" i="12"/>
  <c r="AH118" i="12"/>
  <c r="AG55" i="12"/>
  <c r="AA60" i="12"/>
  <c r="AB123" i="12"/>
  <c r="AM48" i="12"/>
  <c r="AN111" i="12"/>
  <c r="CF88" i="2"/>
  <c r="CF37" i="2" s="1"/>
  <c r="CF39" i="2" s="1"/>
  <c r="BR44" i="5"/>
  <c r="BR45" i="5"/>
  <c r="BR43" i="5"/>
  <c r="BT17" i="5"/>
  <c r="BU15" i="5"/>
  <c r="BU16" i="5" s="1"/>
  <c r="BR65" i="5"/>
  <c r="Z63" i="12"/>
  <c r="AA126" i="12"/>
  <c r="CE88" i="2"/>
  <c r="CE37" i="2" s="1"/>
  <c r="CE39" i="2" s="1"/>
  <c r="CA33" i="5" a="1"/>
  <c r="CA33" i="5" s="1"/>
  <c r="CA32" i="5" a="1"/>
  <c r="CA32" i="5" s="1"/>
  <c r="CA31" i="5" a="1"/>
  <c r="CA31" i="5" s="1"/>
  <c r="CA12" i="5" a="1"/>
  <c r="CA12" i="5" s="1"/>
  <c r="CA24" i="5" a="1"/>
  <c r="CA24" i="5" s="1"/>
  <c r="CA28" i="5" a="1"/>
  <c r="CA28" i="5" s="1"/>
  <c r="CA19" i="5" a="1"/>
  <c r="CA19" i="5" s="1"/>
  <c r="CA25" i="5" a="1"/>
  <c r="CA25" i="5" s="1"/>
  <c r="CA23" i="5" a="1"/>
  <c r="CA23" i="5" s="1"/>
  <c r="CA20" i="5" a="1"/>
  <c r="CA20" i="5" s="1"/>
  <c r="AD57" i="12"/>
  <c r="AE120" i="12"/>
  <c r="AQ44" i="12"/>
  <c r="AR107" i="12"/>
  <c r="AR44" i="12" s="1"/>
  <c r="AH53" i="12"/>
  <c r="AI116" i="12"/>
  <c r="AK51" i="12"/>
  <c r="AL114" i="12"/>
  <c r="CC6" i="5"/>
  <c r="CB5" i="5"/>
  <c r="AM49" i="12"/>
  <c r="AN112" i="12"/>
  <c r="CB7" i="5"/>
  <c r="CA4" i="5"/>
  <c r="CQ107" i="2"/>
  <c r="CQ85" i="2"/>
  <c r="CQ96" i="2"/>
  <c r="CQ80" i="2"/>
  <c r="CQ84" i="2" s="1"/>
  <c r="CQ47" i="2"/>
  <c r="CQ44" i="2"/>
  <c r="CQ38" i="2"/>
  <c r="CQ30" i="2"/>
  <c r="CQ29" i="2"/>
  <c r="CQ28" i="2"/>
  <c r="CQ94" i="2"/>
  <c r="CQ45" i="2"/>
  <c r="CQ33" i="2"/>
  <c r="CQ32" i="2"/>
  <c r="CQ31" i="2"/>
  <c r="CQ46" i="2"/>
  <c r="CQ12" i="2"/>
  <c r="CQ13" i="2" s="1"/>
  <c r="CQ54" i="2" s="1"/>
  <c r="CQ9" i="2"/>
  <c r="CQ3" i="2"/>
  <c r="CQ35" i="2"/>
  <c r="CQ36" i="2"/>
  <c r="CQ34" i="2"/>
  <c r="CQ26" i="2"/>
  <c r="CQ5" i="2"/>
  <c r="CQ27" i="2"/>
  <c r="CR8" i="2"/>
  <c r="CP48" i="2"/>
  <c r="AA61" i="12"/>
  <c r="AB124" i="12"/>
  <c r="AB59" i="12"/>
  <c r="AC122" i="12"/>
  <c r="AP45" i="12"/>
  <c r="AQ108" i="12"/>
  <c r="AE56" i="12"/>
  <c r="AF119" i="12"/>
  <c r="AG54" i="12"/>
  <c r="AH117" i="12"/>
  <c r="AD58" i="12"/>
  <c r="AE121" i="12"/>
  <c r="CR74" i="2"/>
  <c r="CR75" i="2"/>
  <c r="CS7" i="2"/>
  <c r="CR6" i="2"/>
  <c r="CR15" i="2"/>
  <c r="CP95" i="2"/>
  <c r="CP97" i="2"/>
  <c r="CP108" i="2" s="1"/>
  <c r="CP109" i="2" s="1"/>
  <c r="CP23" i="2"/>
  <c r="CP55" i="2" s="1"/>
  <c r="AI52" i="12"/>
  <c r="AJ115" i="12"/>
  <c r="BS13" i="5"/>
  <c r="BS38" i="5" s="1"/>
  <c r="BS39" i="5" s="1"/>
  <c r="BS42" i="5" s="1"/>
  <c r="BS54" i="5" a="1"/>
  <c r="BS54" i="5" s="1"/>
  <c r="BS77" i="5" a="1"/>
  <c r="BS77" i="5" s="1"/>
  <c r="BS52" i="5" a="1"/>
  <c r="BS52" i="5" s="1"/>
  <c r="BS61" i="5" a="1"/>
  <c r="BS61" i="5" s="1"/>
  <c r="BS51" i="5" a="1"/>
  <c r="BS51" i="5" s="1"/>
  <c r="BS70" i="5" a="1"/>
  <c r="BS70" i="5" s="1"/>
  <c r="BS60" i="5" a="1"/>
  <c r="BS60" i="5" s="1"/>
  <c r="BS68" i="5" a="1"/>
  <c r="BS68" i="5" s="1"/>
  <c r="BS63" i="5" a="1"/>
  <c r="BS63" i="5" s="1"/>
  <c r="BS69" i="5" a="1"/>
  <c r="BS69" i="5" s="1"/>
  <c r="BS53" i="5" a="1"/>
  <c r="BS53" i="5" s="1"/>
  <c r="BS64" i="5" a="1"/>
  <c r="BS64" i="5" s="1"/>
  <c r="BS62" i="5" a="1"/>
  <c r="BS62" i="5" s="1"/>
  <c r="Y62" i="12"/>
  <c r="Z125" i="12"/>
  <c r="CQ21" i="2"/>
  <c r="CQ16" i="2"/>
  <c r="CQ19" i="2"/>
  <c r="CQ18" i="2"/>
  <c r="CQ17" i="2"/>
  <c r="CQ20" i="2"/>
  <c r="CQ22" i="2"/>
  <c r="BR46" i="5" l="1"/>
  <c r="BR48" i="5" s="1"/>
  <c r="BR57" i="5" s="1"/>
  <c r="X129" i="12"/>
  <c r="W66" i="12"/>
  <c r="AC123" i="12"/>
  <c r="AB60" i="12"/>
  <c r="W65" i="12"/>
  <c r="X128" i="12"/>
  <c r="AH55" i="12"/>
  <c r="AI118" i="12"/>
  <c r="AO47" i="12"/>
  <c r="AP110" i="12"/>
  <c r="AP46" i="12"/>
  <c r="AQ109" i="12"/>
  <c r="Y127" i="12"/>
  <c r="X64" i="12"/>
  <c r="BS65" i="5"/>
  <c r="AO111" i="12"/>
  <c r="AN48" i="12"/>
  <c r="AN50" i="12"/>
  <c r="AO113" i="12"/>
  <c r="CG88" i="2"/>
  <c r="CG37" i="2" s="1"/>
  <c r="CG39" i="2" s="1"/>
  <c r="CG91" i="2"/>
  <c r="CG89" i="2"/>
  <c r="AB61" i="12"/>
  <c r="AC124" i="12"/>
  <c r="AH54" i="12"/>
  <c r="AI117" i="12"/>
  <c r="AC59" i="12"/>
  <c r="AD122" i="12"/>
  <c r="CD6" i="5"/>
  <c r="CC5" i="5"/>
  <c r="AA63" i="12"/>
  <c r="AB126" i="12"/>
  <c r="BR71" i="5" a="1"/>
  <c r="BR71" i="5" s="1"/>
  <c r="BR72" i="5" s="1"/>
  <c r="BR73" i="5" s="1"/>
  <c r="BR75" i="5" s="1"/>
  <c r="BR78" i="5" s="1"/>
  <c r="CH87" i="2" s="1" a="1"/>
  <c r="CH87" i="2" s="1"/>
  <c r="Z62" i="12"/>
  <c r="AA125" i="12"/>
  <c r="AL51" i="12"/>
  <c r="AM114" i="12"/>
  <c r="D44" i="12"/>
  <c r="AE57" i="12"/>
  <c r="AF120" i="12"/>
  <c r="BV15" i="5"/>
  <c r="BV16" i="5" s="1"/>
  <c r="BU17" i="5"/>
  <c r="AI53" i="12"/>
  <c r="AJ116" i="12"/>
  <c r="CF41" i="2"/>
  <c r="CF56" i="2"/>
  <c r="BS44" i="5"/>
  <c r="BS45" i="5"/>
  <c r="BS43" i="5"/>
  <c r="CR16" i="2"/>
  <c r="CR21" i="2"/>
  <c r="CR18" i="2"/>
  <c r="CR17" i="2"/>
  <c r="CR19" i="2"/>
  <c r="CR20" i="2"/>
  <c r="CR22" i="2"/>
  <c r="AN49" i="12"/>
  <c r="AO112" i="12"/>
  <c r="BT54" i="5" a="1"/>
  <c r="BT54" i="5" s="1"/>
  <c r="BT13" i="5"/>
  <c r="BT38" i="5" s="1"/>
  <c r="BT39" i="5" s="1"/>
  <c r="BT42" i="5" s="1"/>
  <c r="BT77" i="5" a="1"/>
  <c r="BT77" i="5" s="1"/>
  <c r="BT64" i="5" a="1"/>
  <c r="BT64" i="5" s="1"/>
  <c r="BT51" i="5" a="1"/>
  <c r="BT51" i="5" s="1"/>
  <c r="BT70" i="5" a="1"/>
  <c r="BT70" i="5" s="1"/>
  <c r="BT52" i="5" a="1"/>
  <c r="BT52" i="5" s="1"/>
  <c r="BT60" i="5" a="1"/>
  <c r="BT60" i="5" s="1"/>
  <c r="BT62" i="5" a="1"/>
  <c r="BT62" i="5" s="1"/>
  <c r="BT53" i="5" a="1"/>
  <c r="BT53" i="5" s="1"/>
  <c r="BT69" i="5" a="1"/>
  <c r="BT69" i="5" s="1"/>
  <c r="BT68" i="5" a="1"/>
  <c r="BT68" i="5" s="1"/>
  <c r="BT63" i="5" a="1"/>
  <c r="BT63" i="5" s="1"/>
  <c r="BT61" i="5" a="1"/>
  <c r="BT61" i="5" s="1"/>
  <c r="BS55" i="5"/>
  <c r="AJ52" i="12"/>
  <c r="AK115" i="12"/>
  <c r="CS75" i="2"/>
  <c r="CS74" i="2"/>
  <c r="CT7" i="2"/>
  <c r="CS6" i="2"/>
  <c r="CS15" i="2"/>
  <c r="AE58" i="12"/>
  <c r="AF121" i="12"/>
  <c r="AQ45" i="12"/>
  <c r="AR108" i="12"/>
  <c r="CQ95" i="2"/>
  <c r="CQ97" i="2" s="1"/>
  <c r="CQ108" i="2" s="1"/>
  <c r="CQ109" i="2" s="1"/>
  <c r="CE56" i="2"/>
  <c r="CE41" i="2"/>
  <c r="CQ23" i="2"/>
  <c r="CQ55" i="2" s="1"/>
  <c r="CC7" i="5"/>
  <c r="CB4" i="5"/>
  <c r="AF56" i="12"/>
  <c r="AG119" i="12"/>
  <c r="CR96" i="2"/>
  <c r="CR107" i="2"/>
  <c r="CR80" i="2"/>
  <c r="CR84" i="2" s="1"/>
  <c r="CR85" i="2"/>
  <c r="CR38" i="2"/>
  <c r="CR94" i="2"/>
  <c r="CR45" i="2"/>
  <c r="CR33" i="2"/>
  <c r="CR32" i="2"/>
  <c r="CR31" i="2"/>
  <c r="CR34" i="2"/>
  <c r="CR47" i="2"/>
  <c r="CR46" i="2"/>
  <c r="CR35" i="2"/>
  <c r="CR36" i="2"/>
  <c r="CR26" i="2"/>
  <c r="CR5" i="2"/>
  <c r="CR27" i="2"/>
  <c r="CR44" i="2"/>
  <c r="CR29" i="2"/>
  <c r="CR3" i="2"/>
  <c r="CR30" i="2"/>
  <c r="CR28" i="2"/>
  <c r="CR12" i="2"/>
  <c r="CR13" i="2" s="1"/>
  <c r="CR54" i="2" s="1"/>
  <c r="CR9" i="2"/>
  <c r="CS8" i="2"/>
  <c r="CQ48" i="2"/>
  <c r="CB32" i="5" a="1"/>
  <c r="CB32" i="5" s="1"/>
  <c r="CB12" i="5" a="1"/>
  <c r="CB12" i="5" s="1"/>
  <c r="CB31" i="5" a="1"/>
  <c r="CB31" i="5" s="1"/>
  <c r="CB28" i="5" a="1"/>
  <c r="CB28" i="5" s="1"/>
  <c r="CB33" i="5" a="1"/>
  <c r="CB33" i="5" s="1"/>
  <c r="CB24" i="5" a="1"/>
  <c r="CB24" i="5" s="1"/>
  <c r="CB19" i="5" a="1"/>
  <c r="CB19" i="5" s="1"/>
  <c r="CB25" i="5" a="1"/>
  <c r="CB25" i="5" s="1"/>
  <c r="CB23" i="5" a="1"/>
  <c r="CB23" i="5" s="1"/>
  <c r="CB20" i="5" a="1"/>
  <c r="CB20" i="5" s="1"/>
  <c r="X66" i="12" l="1"/>
  <c r="Y129" i="12"/>
  <c r="AP47" i="12"/>
  <c r="AQ110" i="12"/>
  <c r="AJ118" i="12"/>
  <c r="AI55" i="12"/>
  <c r="Y128" i="12"/>
  <c r="X65" i="12"/>
  <c r="Y64" i="12"/>
  <c r="Z127" i="12"/>
  <c r="AO48" i="12"/>
  <c r="AP111" i="12"/>
  <c r="BS46" i="5"/>
  <c r="BS48" i="5" s="1"/>
  <c r="BS57" i="5" s="1"/>
  <c r="BS71" i="5" s="1" a="1"/>
  <c r="BS71" i="5" s="1"/>
  <c r="BS72" i="5" s="1"/>
  <c r="BS73" i="5" s="1"/>
  <c r="BS75" i="5" s="1"/>
  <c r="BS78" i="5" s="1"/>
  <c r="CI87" i="2" s="1" a="1"/>
  <c r="CI87" i="2" s="1"/>
  <c r="AQ46" i="12"/>
  <c r="AR109" i="12"/>
  <c r="AO50" i="12"/>
  <c r="AP113" i="12"/>
  <c r="AC60" i="12"/>
  <c r="AD123" i="12"/>
  <c r="AF58" i="12"/>
  <c r="AG121" i="12"/>
  <c r="CS21" i="2"/>
  <c r="CS16" i="2"/>
  <c r="CS18" i="2"/>
  <c r="CS19" i="2"/>
  <c r="CS17" i="2"/>
  <c r="CS20" i="2"/>
  <c r="CS22" i="2"/>
  <c r="AK52" i="12"/>
  <c r="AL115" i="12"/>
  <c r="BV17" i="5"/>
  <c r="BW15" i="5"/>
  <c r="BW16" i="5" s="1"/>
  <c r="AM51" i="12"/>
  <c r="AN114" i="12"/>
  <c r="CC25" i="5" a="1"/>
  <c r="CC25" i="5" s="1"/>
  <c r="CC31" i="5" a="1"/>
  <c r="CC31" i="5" s="1"/>
  <c r="CC28" i="5" a="1"/>
  <c r="CC28" i="5" s="1"/>
  <c r="CC19" i="5" a="1"/>
  <c r="CC19" i="5" s="1"/>
  <c r="CC32" i="5" a="1"/>
  <c r="CC32" i="5" s="1"/>
  <c r="CC23" i="5" a="1"/>
  <c r="CC23" i="5" s="1"/>
  <c r="CC20" i="5" a="1"/>
  <c r="CC20" i="5" s="1"/>
  <c r="CC24" i="5" a="1"/>
  <c r="CC24" i="5" s="1"/>
  <c r="CC12" i="5" a="1"/>
  <c r="CC12" i="5" s="1"/>
  <c r="CC33" i="5" a="1"/>
  <c r="CC33" i="5" s="1"/>
  <c r="AC61" i="12"/>
  <c r="AD124" i="12"/>
  <c r="CE6" i="5"/>
  <c r="CD5" i="5"/>
  <c r="AJ53" i="12"/>
  <c r="AK116" i="12"/>
  <c r="CR95" i="2"/>
  <c r="CR97" i="2" s="1"/>
  <c r="CR108" i="2" s="1"/>
  <c r="CR109" i="2" s="1"/>
  <c r="BT45" i="5"/>
  <c r="BT44" i="5"/>
  <c r="BT43" i="5"/>
  <c r="AA62" i="12"/>
  <c r="AB125" i="12"/>
  <c r="CG49" i="2"/>
  <c r="CG50" i="2" s="1"/>
  <c r="CG90" i="2"/>
  <c r="AF57" i="12"/>
  <c r="AG120" i="12"/>
  <c r="CR48" i="2"/>
  <c r="AG56" i="12"/>
  <c r="AH119" i="12"/>
  <c r="CH88" i="2"/>
  <c r="CH37" i="2" s="1"/>
  <c r="CH39" i="2" s="1"/>
  <c r="CH91" i="2"/>
  <c r="AD59" i="12"/>
  <c r="AE122" i="12"/>
  <c r="CT75" i="2"/>
  <c r="CT74" i="2"/>
  <c r="CT15" i="2"/>
  <c r="CU7" i="2"/>
  <c r="CT6" i="2"/>
  <c r="AO49" i="12"/>
  <c r="AP112" i="12"/>
  <c r="CR23" i="2"/>
  <c r="CR55" i="2" s="1"/>
  <c r="CG41" i="2"/>
  <c r="CG56" i="2"/>
  <c r="CS107" i="2"/>
  <c r="CS80" i="2"/>
  <c r="CS84" i="2" s="1"/>
  <c r="CS96" i="2"/>
  <c r="CS85" i="2"/>
  <c r="CS94" i="2"/>
  <c r="CS45" i="2"/>
  <c r="CS33" i="2"/>
  <c r="CS34" i="2"/>
  <c r="CS35" i="2"/>
  <c r="CS47" i="2"/>
  <c r="CS44" i="2"/>
  <c r="CS36" i="2"/>
  <c r="CS31" i="2"/>
  <c r="CS26" i="2"/>
  <c r="CS38" i="2"/>
  <c r="CS5" i="2"/>
  <c r="CS32" i="2"/>
  <c r="CS27" i="2"/>
  <c r="CT8" i="2"/>
  <c r="CS46" i="2"/>
  <c r="CS30" i="2"/>
  <c r="CS28" i="2"/>
  <c r="CS12" i="2"/>
  <c r="CS13" i="2" s="1"/>
  <c r="CS54" i="2" s="1"/>
  <c r="CS9" i="2"/>
  <c r="CS3" i="2"/>
  <c r="CS29" i="2"/>
  <c r="AB63" i="12"/>
  <c r="AC126" i="12"/>
  <c r="AI54" i="12"/>
  <c r="AJ117" i="12"/>
  <c r="BT65" i="5"/>
  <c r="CC4" i="5"/>
  <c r="CD7" i="5"/>
  <c r="AR45" i="12"/>
  <c r="AS108" i="12"/>
  <c r="AS45" i="12" s="1"/>
  <c r="BT55" i="5"/>
  <c r="BU54" i="5" a="1"/>
  <c r="BU54" i="5" s="1"/>
  <c r="BU13" i="5"/>
  <c r="BU38" i="5" s="1"/>
  <c r="BU39" i="5" s="1"/>
  <c r="BU42" i="5" s="1"/>
  <c r="BU77" i="5" a="1"/>
  <c r="BU77" i="5" s="1"/>
  <c r="BU64" i="5" a="1"/>
  <c r="BU64" i="5" s="1"/>
  <c r="BU69" i="5" a="1"/>
  <c r="BU69" i="5" s="1"/>
  <c r="BU53" i="5" a="1"/>
  <c r="BU53" i="5" s="1"/>
  <c r="BU63" i="5" a="1"/>
  <c r="BU63" i="5" s="1"/>
  <c r="BU60" i="5" a="1"/>
  <c r="BU60" i="5" s="1"/>
  <c r="BU61" i="5" a="1"/>
  <c r="BU61" i="5" s="1"/>
  <c r="BU52" i="5" a="1"/>
  <c r="BU52" i="5" s="1"/>
  <c r="BU68" i="5" a="1"/>
  <c r="BU68" i="5" s="1"/>
  <c r="BU62" i="5" a="1"/>
  <c r="BU62" i="5" s="1"/>
  <c r="BU70" i="5" a="1"/>
  <c r="BU70" i="5" s="1"/>
  <c r="BU51" i="5" a="1"/>
  <c r="BU51" i="5" s="1"/>
  <c r="Y66" i="12" l="1"/>
  <c r="Z129" i="12"/>
  <c r="BU65" i="5"/>
  <c r="Z64" i="12"/>
  <c r="AA127" i="12"/>
  <c r="AQ113" i="12"/>
  <c r="AP50" i="12"/>
  <c r="AR46" i="12"/>
  <c r="AS109" i="12"/>
  <c r="Z128" i="12"/>
  <c r="Y65" i="12"/>
  <c r="AK118" i="12"/>
  <c r="AJ55" i="12"/>
  <c r="AP48" i="12"/>
  <c r="AQ111" i="12"/>
  <c r="AQ47" i="12"/>
  <c r="AR110" i="12"/>
  <c r="D45" i="12"/>
  <c r="BT46" i="5"/>
  <c r="BT48" i="5" s="1"/>
  <c r="BT57" i="5" s="1"/>
  <c r="AE123" i="12"/>
  <c r="AD60" i="12"/>
  <c r="BT71" i="5" a="1"/>
  <c r="BT71" i="5" s="1"/>
  <c r="BT72" i="5" s="1"/>
  <c r="BT73" i="5" s="1"/>
  <c r="BT75" i="5" s="1"/>
  <c r="BT78" i="5" s="1"/>
  <c r="CJ87" i="2" s="1" a="1"/>
  <c r="CJ87" i="2" s="1"/>
  <c r="CI88" i="2"/>
  <c r="CI37" i="2" s="1"/>
  <c r="CI39" i="2" s="1"/>
  <c r="CI91" i="2"/>
  <c r="AL52" i="12"/>
  <c r="AM115" i="12"/>
  <c r="BU45" i="5"/>
  <c r="BU43" i="5"/>
  <c r="BU44" i="5"/>
  <c r="BU46" i="5" s="1"/>
  <c r="BU48" i="5" s="1"/>
  <c r="AN51" i="12"/>
  <c r="AO114" i="12"/>
  <c r="CU75" i="2"/>
  <c r="CU74" i="2"/>
  <c r="CU15" i="2"/>
  <c r="CU6" i="2"/>
  <c r="CV7" i="2"/>
  <c r="CH56" i="2"/>
  <c r="CH41" i="2"/>
  <c r="CG52" i="2"/>
  <c r="CG57" i="2"/>
  <c r="CG58" i="2" s="1"/>
  <c r="CE5" i="5"/>
  <c r="CF6" i="5"/>
  <c r="AJ54" i="12"/>
  <c r="AK117" i="12"/>
  <c r="AB62" i="12"/>
  <c r="AC125" i="12"/>
  <c r="AD61" i="12"/>
  <c r="AE124" i="12"/>
  <c r="CS23" i="2"/>
  <c r="CS55" i="2" s="1"/>
  <c r="CT16" i="2"/>
  <c r="CT21" i="2"/>
  <c r="CT19" i="2"/>
  <c r="CT18" i="2"/>
  <c r="CT17" i="2"/>
  <c r="CT20" i="2"/>
  <c r="CT22" i="2"/>
  <c r="AG57" i="12"/>
  <c r="AH120" i="12"/>
  <c r="AG58" i="12"/>
  <c r="AH121" i="12"/>
  <c r="AE59" i="12"/>
  <c r="AF122" i="12"/>
  <c r="AK53" i="12"/>
  <c r="AL116" i="12"/>
  <c r="CE7" i="5"/>
  <c r="CD4" i="5"/>
  <c r="CS48" i="2"/>
  <c r="BX15" i="5"/>
  <c r="BX16" i="5" s="1"/>
  <c r="BW17" i="5"/>
  <c r="AC63" i="12"/>
  <c r="AD126" i="12"/>
  <c r="AH56" i="12"/>
  <c r="AI119" i="12"/>
  <c r="BV54" i="5" a="1"/>
  <c r="BV54" i="5" s="1"/>
  <c r="BV13" i="5"/>
  <c r="BV38" i="5" s="1"/>
  <c r="BV39" i="5" s="1"/>
  <c r="BV42" i="5" s="1"/>
  <c r="BV77" i="5" a="1"/>
  <c r="BV77" i="5" s="1"/>
  <c r="BV60" i="5" a="1"/>
  <c r="BV60" i="5" s="1"/>
  <c r="BV51" i="5" a="1"/>
  <c r="BV51" i="5" s="1"/>
  <c r="BV68" i="5" a="1"/>
  <c r="BV68" i="5" s="1"/>
  <c r="BV62" i="5" a="1"/>
  <c r="BV62" i="5" s="1"/>
  <c r="BV69" i="5" a="1"/>
  <c r="BV69" i="5" s="1"/>
  <c r="BV53" i="5" a="1"/>
  <c r="BV53" i="5" s="1"/>
  <c r="BV70" i="5" a="1"/>
  <c r="BV70" i="5" s="1"/>
  <c r="BV52" i="5" a="1"/>
  <c r="BV52" i="5" s="1"/>
  <c r="BV61" i="5" a="1"/>
  <c r="BV61" i="5" s="1"/>
  <c r="BV63" i="5" a="1"/>
  <c r="BV63" i="5" s="1"/>
  <c r="BV64" i="5" a="1"/>
  <c r="BV64" i="5" s="1"/>
  <c r="BU55" i="5"/>
  <c r="CS95" i="2"/>
  <c r="CS97" i="2" s="1"/>
  <c r="CS108" i="2" s="1"/>
  <c r="CS109" i="2" s="1"/>
  <c r="CT107" i="2"/>
  <c r="CT80" i="2"/>
  <c r="CT84" i="2" s="1"/>
  <c r="CT94" i="2"/>
  <c r="CT34" i="2"/>
  <c r="CT35" i="2"/>
  <c r="CT46" i="2"/>
  <c r="CT36" i="2"/>
  <c r="CT38" i="2"/>
  <c r="CT45" i="2"/>
  <c r="CT44" i="2"/>
  <c r="CT31" i="2"/>
  <c r="CT29" i="2"/>
  <c r="CT96" i="2"/>
  <c r="CT85" i="2"/>
  <c r="CT33" i="2"/>
  <c r="CT5" i="2"/>
  <c r="CT32" i="2"/>
  <c r="CT27" i="2"/>
  <c r="CU8" i="2"/>
  <c r="CT9" i="2"/>
  <c r="CT30" i="2"/>
  <c r="CT28" i="2"/>
  <c r="CT26" i="2"/>
  <c r="CT12" i="2"/>
  <c r="CT13" i="2" s="1"/>
  <c r="CT54" i="2" s="1"/>
  <c r="CT3" i="2"/>
  <c r="CT47" i="2"/>
  <c r="AP49" i="12"/>
  <c r="AQ112" i="12"/>
  <c r="CH89" i="2"/>
  <c r="CD24" i="5" a="1"/>
  <c r="CD24" i="5" s="1"/>
  <c r="CD25" i="5" a="1"/>
  <c r="CD25" i="5" s="1"/>
  <c r="CD32" i="5" a="1"/>
  <c r="CD32" i="5" s="1"/>
  <c r="CD23" i="5" a="1"/>
  <c r="CD23" i="5" s="1"/>
  <c r="CD20" i="5" a="1"/>
  <c r="CD20" i="5" s="1"/>
  <c r="CD19" i="5" a="1"/>
  <c r="CD19" i="5" s="1"/>
  <c r="CD31" i="5" a="1"/>
  <c r="CD31" i="5" s="1"/>
  <c r="CD28" i="5" a="1"/>
  <c r="CD28" i="5" s="1"/>
  <c r="CD33" i="5" a="1"/>
  <c r="CD33" i="5" s="1"/>
  <c r="CD12" i="5" a="1"/>
  <c r="CD12" i="5" s="1"/>
  <c r="Z66" i="12" l="1"/>
  <c r="AA129" i="12"/>
  <c r="AA128" i="12"/>
  <c r="Z65" i="12"/>
  <c r="AS46" i="12"/>
  <c r="AT109" i="12"/>
  <c r="AT46" i="12" s="1"/>
  <c r="D46" i="12" s="1"/>
  <c r="BU57" i="5"/>
  <c r="BU71" i="5" s="1" a="1"/>
  <c r="BU71" i="5" s="1"/>
  <c r="BU72" i="5" s="1"/>
  <c r="BU73" i="5" s="1"/>
  <c r="BU75" i="5" s="1"/>
  <c r="BU78" i="5" s="1"/>
  <c r="CK87" i="2" s="1" a="1"/>
  <c r="CK87" i="2" s="1"/>
  <c r="AQ50" i="12"/>
  <c r="AR113" i="12"/>
  <c r="AA64" i="12"/>
  <c r="AB127" i="12"/>
  <c r="AR111" i="12"/>
  <c r="AQ48" i="12"/>
  <c r="AE60" i="12"/>
  <c r="AF123" i="12"/>
  <c r="AK55" i="12"/>
  <c r="AL118" i="12"/>
  <c r="AR47" i="12"/>
  <c r="AS110" i="12"/>
  <c r="CF5" i="5"/>
  <c r="CG6" i="5"/>
  <c r="AD63" i="12"/>
  <c r="AE126" i="12"/>
  <c r="AK54" i="12"/>
  <c r="AL117" i="12"/>
  <c r="CV75" i="2"/>
  <c r="CV74" i="2"/>
  <c r="CV15" i="2"/>
  <c r="CV6" i="2"/>
  <c r="CW7" i="2"/>
  <c r="AO51" i="12"/>
  <c r="AP114" i="12"/>
  <c r="BV45" i="5"/>
  <c r="BV44" i="5"/>
  <c r="BV43" i="5"/>
  <c r="BW54" i="5" a="1"/>
  <c r="BW54" i="5" s="1"/>
  <c r="BW13" i="5"/>
  <c r="BW38" i="5" s="1"/>
  <c r="BW39" i="5" s="1"/>
  <c r="BW42" i="5" s="1"/>
  <c r="BW77" i="5" a="1"/>
  <c r="BW77" i="5" s="1"/>
  <c r="BW68" i="5" a="1"/>
  <c r="BW68" i="5" s="1"/>
  <c r="BW69" i="5" a="1"/>
  <c r="BW69" i="5" s="1"/>
  <c r="BW61" i="5" a="1"/>
  <c r="BW61" i="5" s="1"/>
  <c r="BW53" i="5" a="1"/>
  <c r="BW53" i="5" s="1"/>
  <c r="BW51" i="5" a="1"/>
  <c r="BW51" i="5" s="1"/>
  <c r="BW62" i="5" a="1"/>
  <c r="BW62" i="5" s="1"/>
  <c r="BW60" i="5" a="1"/>
  <c r="BW60" i="5" s="1"/>
  <c r="BW63" i="5" a="1"/>
  <c r="BW63" i="5" s="1"/>
  <c r="BW70" i="5" a="1"/>
  <c r="BW70" i="5" s="1"/>
  <c r="BW52" i="5" a="1"/>
  <c r="BW52" i="5" s="1"/>
  <c r="BW64" i="5" a="1"/>
  <c r="BW64" i="5" s="1"/>
  <c r="CH49" i="2"/>
  <c r="CH50" i="2" s="1"/>
  <c r="CH90" i="2"/>
  <c r="AL53" i="12"/>
  <c r="AM116" i="12"/>
  <c r="AH57" i="12"/>
  <c r="AI120" i="12"/>
  <c r="AC62" i="12"/>
  <c r="AD125" i="12"/>
  <c r="AQ49" i="12"/>
  <c r="AR112" i="12"/>
  <c r="CI56" i="2"/>
  <c r="CI41" i="2"/>
  <c r="CU21" i="2"/>
  <c r="CU16" i="2"/>
  <c r="CU18" i="2"/>
  <c r="CU19" i="2"/>
  <c r="CU17" i="2"/>
  <c r="CU20" i="2"/>
  <c r="CU22" i="2"/>
  <c r="CT48" i="2"/>
  <c r="BY15" i="5"/>
  <c r="BY16" i="5" s="1"/>
  <c r="BX17" i="5"/>
  <c r="CT23" i="2"/>
  <c r="CT55" i="2" s="1"/>
  <c r="CE33" i="5" a="1"/>
  <c r="CE33" i="5" s="1"/>
  <c r="CE12" i="5" a="1"/>
  <c r="CE12" i="5" s="1"/>
  <c r="CE24" i="5" a="1"/>
  <c r="CE24" i="5" s="1"/>
  <c r="CE25" i="5" a="1"/>
  <c r="CE25" i="5" s="1"/>
  <c r="CE20" i="5" a="1"/>
  <c r="CE20" i="5" s="1"/>
  <c r="CE19" i="5" a="1"/>
  <c r="CE19" i="5" s="1"/>
  <c r="CE23" i="5" a="1"/>
  <c r="CE23" i="5" s="1"/>
  <c r="CE31" i="5" a="1"/>
  <c r="CE31" i="5" s="1"/>
  <c r="CE28" i="5" a="1"/>
  <c r="CE28" i="5" s="1"/>
  <c r="CE32" i="5" a="1"/>
  <c r="CE32" i="5" s="1"/>
  <c r="CI89" i="2"/>
  <c r="AH58" i="12"/>
  <c r="AI121" i="12"/>
  <c r="CJ88" i="2"/>
  <c r="CJ37" i="2" s="1"/>
  <c r="CJ39" i="2" s="1"/>
  <c r="CJ91" i="2"/>
  <c r="CU107" i="2"/>
  <c r="CU94" i="2"/>
  <c r="CU80" i="2"/>
  <c r="CU84" i="2" s="1"/>
  <c r="CU85" i="2"/>
  <c r="CU35" i="2"/>
  <c r="CU46" i="2"/>
  <c r="CU36" i="2"/>
  <c r="CU45" i="2"/>
  <c r="CU33" i="2"/>
  <c r="CU96" i="2"/>
  <c r="CU38" i="2"/>
  <c r="CU32" i="2"/>
  <c r="CU27" i="2"/>
  <c r="CV8" i="2"/>
  <c r="CU34" i="2"/>
  <c r="CU47" i="2"/>
  <c r="CU26" i="2"/>
  <c r="CU44" i="2"/>
  <c r="CU30" i="2"/>
  <c r="CU28" i="2"/>
  <c r="CU3" i="2"/>
  <c r="CU12" i="2"/>
  <c r="CU13" i="2" s="1"/>
  <c r="CU54" i="2" s="1"/>
  <c r="CU9" i="2"/>
  <c r="CU31" i="2"/>
  <c r="CU29" i="2"/>
  <c r="CU5" i="2"/>
  <c r="CT95" i="2"/>
  <c r="CT97" i="2" s="1"/>
  <c r="CT108" i="2" s="1"/>
  <c r="CT109" i="2" s="1"/>
  <c r="BV55" i="5"/>
  <c r="AI56" i="12"/>
  <c r="AJ119" i="12"/>
  <c r="BV65" i="5"/>
  <c r="CF7" i="5"/>
  <c r="CE4" i="5"/>
  <c r="AF59" i="12"/>
  <c r="AG122" i="12"/>
  <c r="AE61" i="12"/>
  <c r="AF124" i="12"/>
  <c r="AM52" i="12"/>
  <c r="AN115" i="12"/>
  <c r="AA66" i="12" l="1"/>
  <c r="AB129" i="12"/>
  <c r="AL55" i="12"/>
  <c r="AM118" i="12"/>
  <c r="BV46" i="5"/>
  <c r="BV48" i="5" s="1"/>
  <c r="BV57" i="5" s="1"/>
  <c r="BV71" i="5" s="1" a="1"/>
  <c r="BV71" i="5" s="1"/>
  <c r="BV72" i="5" s="1"/>
  <c r="BV73" i="5" s="1"/>
  <c r="BV75" i="5" s="1"/>
  <c r="BV78" i="5" s="1"/>
  <c r="CL87" i="2" s="1" a="1"/>
  <c r="CL87" i="2" s="1"/>
  <c r="AS113" i="12"/>
  <c r="AR50" i="12"/>
  <c r="AF60" i="12"/>
  <c r="AG123" i="12"/>
  <c r="AS111" i="12"/>
  <c r="AR48" i="12"/>
  <c r="AS47" i="12"/>
  <c r="AT110" i="12"/>
  <c r="AC127" i="12"/>
  <c r="AB64" i="12"/>
  <c r="AA65" i="12"/>
  <c r="AB128" i="12"/>
  <c r="CK88" i="2"/>
  <c r="CK37" i="2" s="1"/>
  <c r="CK39" i="2" s="1"/>
  <c r="CK91" i="2"/>
  <c r="AD62" i="12"/>
  <c r="AE125" i="12"/>
  <c r="CU48" i="2"/>
  <c r="CI49" i="2"/>
  <c r="CI50" i="2" s="1"/>
  <c r="CI90" i="2"/>
  <c r="AP51" i="12"/>
  <c r="AQ114" i="12"/>
  <c r="CH6" i="5"/>
  <c r="CG5" i="5"/>
  <c r="CF4" i="5"/>
  <c r="CG7" i="5"/>
  <c r="AL54" i="12"/>
  <c r="AM117" i="12"/>
  <c r="CF33" i="5" a="1"/>
  <c r="CF33" i="5" s="1"/>
  <c r="CF12" i="5" a="1"/>
  <c r="CF12" i="5" s="1"/>
  <c r="CF32" i="5" a="1"/>
  <c r="CF32" i="5" s="1"/>
  <c r="CF28" i="5" a="1"/>
  <c r="CF28" i="5" s="1"/>
  <c r="CF31" i="5" a="1"/>
  <c r="CF31" i="5" s="1"/>
  <c r="CF23" i="5" a="1"/>
  <c r="CF23" i="5" s="1"/>
  <c r="CF25" i="5" a="1"/>
  <c r="CF25" i="5" s="1"/>
  <c r="CF24" i="5" a="1"/>
  <c r="CF24" i="5" s="1"/>
  <c r="CF20" i="5" a="1"/>
  <c r="CF20" i="5" s="1"/>
  <c r="CF19" i="5" a="1"/>
  <c r="CF19" i="5" s="1"/>
  <c r="CV94" i="2"/>
  <c r="CV107" i="2"/>
  <c r="CV85" i="2"/>
  <c r="CV96" i="2"/>
  <c r="CV46" i="2"/>
  <c r="CV36" i="2"/>
  <c r="CV26" i="2"/>
  <c r="CV34" i="2"/>
  <c r="CV35" i="2"/>
  <c r="CV47" i="2"/>
  <c r="CV80" i="2"/>
  <c r="CV84" i="2" s="1"/>
  <c r="CV38" i="2"/>
  <c r="CV30" i="2"/>
  <c r="CV29" i="2"/>
  <c r="CV28" i="2"/>
  <c r="CV31" i="2"/>
  <c r="CV5" i="2"/>
  <c r="CV12" i="2"/>
  <c r="CV13" i="2" s="1"/>
  <c r="CV54" i="2" s="1"/>
  <c r="CV3" i="2"/>
  <c r="CV27" i="2"/>
  <c r="CV9" i="2"/>
  <c r="CV45" i="2"/>
  <c r="CV33" i="2"/>
  <c r="CW8" i="2"/>
  <c r="CV32" i="2"/>
  <c r="CV44" i="2"/>
  <c r="CJ89" i="2"/>
  <c r="AN52" i="12"/>
  <c r="AO115" i="12"/>
  <c r="CU95" i="2"/>
  <c r="CU97" i="2" s="1"/>
  <c r="CU108" i="2" s="1"/>
  <c r="CU109" i="2" s="1"/>
  <c r="CH57" i="2"/>
  <c r="CH58" i="2" s="1"/>
  <c r="CH52" i="2"/>
  <c r="AF61" i="12"/>
  <c r="AG124" i="12"/>
  <c r="AJ56" i="12"/>
  <c r="AK119" i="12"/>
  <c r="CJ56" i="2"/>
  <c r="CJ41" i="2"/>
  <c r="AI57" i="12"/>
  <c r="AJ120" i="12"/>
  <c r="CW74" i="2"/>
  <c r="CW75" i="2"/>
  <c r="CW6" i="2"/>
  <c r="CW15" i="2"/>
  <c r="CX7" i="2"/>
  <c r="AG59" i="12"/>
  <c r="AH122" i="12"/>
  <c r="AI58" i="12"/>
  <c r="AJ121" i="12"/>
  <c r="AM53" i="12"/>
  <c r="AN116" i="12"/>
  <c r="BW65" i="5"/>
  <c r="BW44" i="5"/>
  <c r="BW43" i="5"/>
  <c r="BW46" i="5" s="1"/>
  <c r="BW48" i="5" s="1"/>
  <c r="BW45" i="5"/>
  <c r="CV21" i="2"/>
  <c r="CV16" i="2"/>
  <c r="CV18" i="2"/>
  <c r="CV19" i="2"/>
  <c r="CV17" i="2"/>
  <c r="CV20" i="2"/>
  <c r="CV22" i="2"/>
  <c r="BX54" i="5" a="1"/>
  <c r="BX54" i="5" s="1"/>
  <c r="BX13" i="5"/>
  <c r="BX38" i="5" s="1"/>
  <c r="BX39" i="5" s="1"/>
  <c r="BX42" i="5" s="1"/>
  <c r="BX77" i="5" a="1"/>
  <c r="BX77" i="5" s="1"/>
  <c r="BX70" i="5" a="1"/>
  <c r="BX70" i="5" s="1"/>
  <c r="BX62" i="5" a="1"/>
  <c r="BX62" i="5" s="1"/>
  <c r="BX63" i="5" a="1"/>
  <c r="BX63" i="5" s="1"/>
  <c r="BX61" i="5" a="1"/>
  <c r="BX61" i="5" s="1"/>
  <c r="BX68" i="5" a="1"/>
  <c r="BX68" i="5" s="1"/>
  <c r="BX51" i="5" a="1"/>
  <c r="BX51" i="5" s="1"/>
  <c r="BX64" i="5" a="1"/>
  <c r="BX64" i="5" s="1"/>
  <c r="BX60" i="5" a="1"/>
  <c r="BX60" i="5" s="1"/>
  <c r="BX53" i="5" a="1"/>
  <c r="BX53" i="5" s="1"/>
  <c r="BX69" i="5" a="1"/>
  <c r="BX69" i="5" s="1"/>
  <c r="BX52" i="5" a="1"/>
  <c r="BX52" i="5" s="1"/>
  <c r="BY17" i="5"/>
  <c r="BZ15" i="5"/>
  <c r="BZ16" i="5" s="1"/>
  <c r="CU23" i="2"/>
  <c r="CU55" i="2" s="1"/>
  <c r="AR49" i="12"/>
  <c r="AS112" i="12"/>
  <c r="BW55" i="5"/>
  <c r="AE63" i="12"/>
  <c r="AF126" i="12"/>
  <c r="AC129" i="12" l="1"/>
  <c r="AB66" i="12"/>
  <c r="BW57" i="5"/>
  <c r="AS48" i="12"/>
  <c r="AT111" i="12"/>
  <c r="AG60" i="12"/>
  <c r="AH123" i="12"/>
  <c r="AB65" i="12"/>
  <c r="AC128" i="12"/>
  <c r="AD127" i="12"/>
  <c r="AC64" i="12"/>
  <c r="AS50" i="12"/>
  <c r="AT113" i="12"/>
  <c r="AT47" i="12"/>
  <c r="AU110" i="12"/>
  <c r="AU47" i="12" s="1"/>
  <c r="AM55" i="12"/>
  <c r="AN118" i="12"/>
  <c r="BW71" i="5" a="1"/>
  <c r="BW71" i="5" s="1"/>
  <c r="BW72" i="5" s="1"/>
  <c r="BW73" i="5" s="1"/>
  <c r="BW75" i="5" s="1"/>
  <c r="BW78" i="5" s="1"/>
  <c r="CM87" i="2" s="1" a="1"/>
  <c r="CM87" i="2" s="1"/>
  <c r="CL91" i="2"/>
  <c r="CL88" i="2"/>
  <c r="CL37" i="2" s="1"/>
  <c r="CL39" i="2" s="1"/>
  <c r="CV23" i="2"/>
  <c r="CV55" i="2" s="1"/>
  <c r="AM54" i="12"/>
  <c r="AN117" i="12"/>
  <c r="AQ51" i="12"/>
  <c r="AR114" i="12"/>
  <c r="AH59" i="12"/>
  <c r="AI122" i="12"/>
  <c r="CW94" i="2"/>
  <c r="CW85" i="2"/>
  <c r="CW107" i="2"/>
  <c r="CW47" i="2"/>
  <c r="CW44" i="2"/>
  <c r="CW27" i="2"/>
  <c r="CW80" i="2"/>
  <c r="CW84" i="2" s="1"/>
  <c r="CW35" i="2"/>
  <c r="CW33" i="2"/>
  <c r="CW30" i="2"/>
  <c r="CW36" i="2"/>
  <c r="CW34" i="2"/>
  <c r="CW38" i="2"/>
  <c r="CW96" i="2"/>
  <c r="CW46" i="2"/>
  <c r="CW29" i="2"/>
  <c r="CW28" i="2"/>
  <c r="CW12" i="2"/>
  <c r="CW13" i="2" s="1"/>
  <c r="CW54" i="2" s="1"/>
  <c r="CW9" i="2"/>
  <c r="CW3" i="2"/>
  <c r="CW32" i="2"/>
  <c r="CX8" i="2"/>
  <c r="CW26" i="2"/>
  <c r="CW31" i="2"/>
  <c r="CW45" i="2"/>
  <c r="CW5" i="2"/>
  <c r="CK56" i="2"/>
  <c r="CK41" i="2"/>
  <c r="AJ57" i="12"/>
  <c r="AK120" i="12"/>
  <c r="CW21" i="2"/>
  <c r="CW16" i="2"/>
  <c r="CW19" i="2"/>
  <c r="CW17" i="2"/>
  <c r="CW18" i="2"/>
  <c r="CW20" i="2"/>
  <c r="CW22" i="2"/>
  <c r="BY54" i="5" a="1"/>
  <c r="BY54" i="5" s="1"/>
  <c r="BY13" i="5"/>
  <c r="BY38" i="5" s="1"/>
  <c r="BY39" i="5" s="1"/>
  <c r="BY77" i="5" a="1"/>
  <c r="BY77" i="5" s="1"/>
  <c r="BY63" i="5" a="1"/>
  <c r="BY63" i="5" s="1"/>
  <c r="BY70" i="5" a="1"/>
  <c r="BY70" i="5" s="1"/>
  <c r="BY62" i="5" a="1"/>
  <c r="BY62" i="5" s="1"/>
  <c r="BY68" i="5" a="1"/>
  <c r="BY68" i="5" s="1"/>
  <c r="BY60" i="5" a="1"/>
  <c r="BY60" i="5" s="1"/>
  <c r="BY61" i="5" a="1"/>
  <c r="BY61" i="5" s="1"/>
  <c r="BY52" i="5" a="1"/>
  <c r="BY52" i="5" s="1"/>
  <c r="BY64" i="5" a="1"/>
  <c r="BY64" i="5" s="1"/>
  <c r="BY51" i="5" a="1"/>
  <c r="BY51" i="5" s="1"/>
  <c r="BY53" i="5" a="1"/>
  <c r="BY53" i="5" s="1"/>
  <c r="BY69" i="5" a="1"/>
  <c r="BY69" i="5" s="1"/>
  <c r="AN53" i="12"/>
  <c r="AO116" i="12"/>
  <c r="CX74" i="2"/>
  <c r="CX75" i="2"/>
  <c r="CY7" i="2"/>
  <c r="CX15" i="2"/>
  <c r="CX6" i="2"/>
  <c r="CI57" i="2"/>
  <c r="CI58" i="2" s="1"/>
  <c r="CI52" i="2"/>
  <c r="AS49" i="12"/>
  <c r="AT112" i="12"/>
  <c r="BX65" i="5"/>
  <c r="AG61" i="12"/>
  <c r="AH124" i="12"/>
  <c r="AO52" i="12"/>
  <c r="AP115" i="12"/>
  <c r="CG31" i="5" a="1"/>
  <c r="CG31" i="5" s="1"/>
  <c r="CG25" i="5" a="1"/>
  <c r="CG25" i="5" s="1"/>
  <c r="CG32" i="5" a="1"/>
  <c r="CG32" i="5" s="1"/>
  <c r="CG28" i="5" a="1"/>
  <c r="CG28" i="5" s="1"/>
  <c r="CG12" i="5" a="1"/>
  <c r="CG12" i="5" s="1"/>
  <c r="CG33" i="5" a="1"/>
  <c r="CG33" i="5" s="1"/>
  <c r="CG24" i="5" a="1"/>
  <c r="CG24" i="5" s="1"/>
  <c r="CG20" i="5" a="1"/>
  <c r="CG20" i="5" s="1"/>
  <c r="CG23" i="5" a="1"/>
  <c r="CG23" i="5" s="1"/>
  <c r="CG19" i="5" a="1"/>
  <c r="CG19" i="5" s="1"/>
  <c r="CK89" i="2"/>
  <c r="BX43" i="5"/>
  <c r="BX44" i="5"/>
  <c r="BX45" i="5"/>
  <c r="CI6" i="5"/>
  <c r="CH5" i="5"/>
  <c r="CV95" i="2"/>
  <c r="CV97" i="2" s="1"/>
  <c r="CV108" i="2" s="1"/>
  <c r="CV109" i="2" s="1"/>
  <c r="AK56" i="12"/>
  <c r="AL119" i="12"/>
  <c r="CH7" i="5"/>
  <c r="CG4" i="5"/>
  <c r="AF63" i="12"/>
  <c r="AG126" i="12"/>
  <c r="CA15" i="5"/>
  <c r="CA16" i="5" s="1"/>
  <c r="BZ17" i="5"/>
  <c r="BX55" i="5"/>
  <c r="AJ58" i="12"/>
  <c r="AK121" i="12"/>
  <c r="CJ49" i="2"/>
  <c r="CJ50" i="2" s="1"/>
  <c r="CJ90" i="2"/>
  <c r="CV48" i="2"/>
  <c r="AE62" i="12"/>
  <c r="AF125" i="12"/>
  <c r="D47" i="12" l="1"/>
  <c r="BX46" i="5"/>
  <c r="BX48" i="5" s="1"/>
  <c r="AD129" i="12"/>
  <c r="AC66" i="12"/>
  <c r="AC65" i="12"/>
  <c r="AD128" i="12"/>
  <c r="AH60" i="12"/>
  <c r="AI123" i="12"/>
  <c r="BY55" i="5"/>
  <c r="AE127" i="12"/>
  <c r="AD64" i="12"/>
  <c r="AN55" i="12"/>
  <c r="AO118" i="12"/>
  <c r="AU113" i="12"/>
  <c r="AT50" i="12"/>
  <c r="AT48" i="12"/>
  <c r="AU111" i="12"/>
  <c r="CM91" i="2"/>
  <c r="CM88" i="2"/>
  <c r="CM37" i="2" s="1"/>
  <c r="CM39" i="2" s="1"/>
  <c r="CX85" i="2"/>
  <c r="CX96" i="2"/>
  <c r="CX94" i="2"/>
  <c r="CX107" i="2"/>
  <c r="CX47" i="2"/>
  <c r="CX44" i="2"/>
  <c r="CX27" i="2"/>
  <c r="CX38" i="2"/>
  <c r="CX30" i="2"/>
  <c r="CX29" i="2"/>
  <c r="CX28" i="2"/>
  <c r="CX46" i="2"/>
  <c r="CX36" i="2"/>
  <c r="CX34" i="2"/>
  <c r="CX32" i="2"/>
  <c r="CX80" i="2"/>
  <c r="CX84" i="2" s="1"/>
  <c r="CX12" i="2"/>
  <c r="CX13" i="2" s="1"/>
  <c r="CX54" i="2" s="1"/>
  <c r="CX9" i="2"/>
  <c r="CX3" i="2"/>
  <c r="CX45" i="2"/>
  <c r="CX33" i="2"/>
  <c r="CX26" i="2"/>
  <c r="CY8" i="2"/>
  <c r="CX31" i="2"/>
  <c r="CX5" i="2"/>
  <c r="CX35" i="2"/>
  <c r="AI59" i="12"/>
  <c r="AJ122" i="12"/>
  <c r="CX21" i="2"/>
  <c r="CX16" i="2"/>
  <c r="CX18" i="2"/>
  <c r="CX17" i="2"/>
  <c r="CX19" i="2"/>
  <c r="CX20" i="2"/>
  <c r="CX22" i="2"/>
  <c r="AL56" i="12"/>
  <c r="AM119" i="12"/>
  <c r="AO53" i="12"/>
  <c r="AP116" i="12"/>
  <c r="BZ54" i="5" a="1"/>
  <c r="BZ54" i="5" s="1"/>
  <c r="BZ13" i="5"/>
  <c r="BZ38" i="5" s="1"/>
  <c r="BZ39" i="5" s="1"/>
  <c r="BZ77" i="5" a="1"/>
  <c r="BZ77" i="5" s="1"/>
  <c r="BZ63" i="5" a="1"/>
  <c r="BZ63" i="5" s="1"/>
  <c r="BZ68" i="5" a="1"/>
  <c r="BZ68" i="5" s="1"/>
  <c r="BZ53" i="5" a="1"/>
  <c r="BZ53" i="5" s="1"/>
  <c r="BZ64" i="5" a="1"/>
  <c r="BZ64" i="5" s="1"/>
  <c r="BZ69" i="5" a="1"/>
  <c r="BZ69" i="5" s="1"/>
  <c r="BZ60" i="5" a="1"/>
  <c r="BZ60" i="5" s="1"/>
  <c r="BZ51" i="5" a="1"/>
  <c r="BZ51" i="5" s="1"/>
  <c r="BZ70" i="5" a="1"/>
  <c r="BZ70" i="5" s="1"/>
  <c r="BZ62" i="5" a="1"/>
  <c r="BZ62" i="5" s="1"/>
  <c r="BZ61" i="5" a="1"/>
  <c r="BZ61" i="5" s="1"/>
  <c r="BZ52" i="5" a="1"/>
  <c r="BZ52" i="5" s="1"/>
  <c r="AP52" i="12"/>
  <c r="AQ115" i="12"/>
  <c r="CA17" i="5"/>
  <c r="CB15" i="5"/>
  <c r="CB16" i="5" s="1"/>
  <c r="BY44" i="5"/>
  <c r="BY45" i="5"/>
  <c r="BY43" i="5"/>
  <c r="CW48" i="2"/>
  <c r="AN54" i="12"/>
  <c r="AO117" i="12"/>
  <c r="AG63" i="12"/>
  <c r="AH126" i="12"/>
  <c r="CK49" i="2"/>
  <c r="CK50" i="2" s="1"/>
  <c r="CK90" i="2"/>
  <c r="AH61" i="12"/>
  <c r="AI124" i="12"/>
  <c r="CW95" i="2"/>
  <c r="CW97" i="2"/>
  <c r="CW108" i="2" s="1"/>
  <c r="CW109" i="2" s="1"/>
  <c r="CI7" i="5"/>
  <c r="CH4" i="5"/>
  <c r="CI5" i="5"/>
  <c r="CJ6" i="5"/>
  <c r="BX57" i="5"/>
  <c r="CL56" i="2"/>
  <c r="CL41" i="2"/>
  <c r="AT49" i="12"/>
  <c r="AU112" i="12"/>
  <c r="CW23" i="2"/>
  <c r="CW55" i="2" s="1"/>
  <c r="CL89" i="2"/>
  <c r="BY65" i="5"/>
  <c r="BY42" i="5"/>
  <c r="AK57" i="12"/>
  <c r="AL120" i="12"/>
  <c r="CY74" i="2"/>
  <c r="CZ7" i="2"/>
  <c r="CY75" i="2"/>
  <c r="CY6" i="2"/>
  <c r="CY15" i="2"/>
  <c r="AR51" i="12"/>
  <c r="AS114" i="12"/>
  <c r="CJ57" i="2"/>
  <c r="CJ58" i="2" s="1"/>
  <c r="CJ52" i="2"/>
  <c r="AF62" i="12"/>
  <c r="AG125" i="12"/>
  <c r="AK58" i="12"/>
  <c r="AL121" i="12"/>
  <c r="CH24" i="5" a="1"/>
  <c r="CH24" i="5" s="1"/>
  <c r="CH25" i="5" a="1"/>
  <c r="CH25" i="5" s="1"/>
  <c r="CH33" i="5" a="1"/>
  <c r="CH33" i="5" s="1"/>
  <c r="CH28" i="5" a="1"/>
  <c r="CH28" i="5" s="1"/>
  <c r="CH31" i="5" a="1"/>
  <c r="CH31" i="5" s="1"/>
  <c r="CH23" i="5" a="1"/>
  <c r="CH23" i="5" s="1"/>
  <c r="CH20" i="5" a="1"/>
  <c r="CH20" i="5" s="1"/>
  <c r="CH19" i="5" a="1"/>
  <c r="CH19" i="5" s="1"/>
  <c r="CH12" i="5" a="1"/>
  <c r="CH12" i="5" s="1"/>
  <c r="CH32" i="5" a="1"/>
  <c r="CH32" i="5" s="1"/>
  <c r="AD66" i="12" l="1"/>
  <c r="AE129" i="12"/>
  <c r="AF127" i="12"/>
  <c r="AE64" i="12"/>
  <c r="AV111" i="12"/>
  <c r="AV48" i="12" s="1"/>
  <c r="AU48" i="12"/>
  <c r="AI60" i="12"/>
  <c r="AJ123" i="12"/>
  <c r="AU50" i="12"/>
  <c r="AV113" i="12"/>
  <c r="AD65" i="12"/>
  <c r="AE128" i="12"/>
  <c r="AO55" i="12"/>
  <c r="AP118" i="12"/>
  <c r="CJ7" i="5"/>
  <c r="CI4" i="5"/>
  <c r="AS51" i="12"/>
  <c r="AT114" i="12"/>
  <c r="AM56" i="12"/>
  <c r="AN119" i="12"/>
  <c r="CX48" i="2"/>
  <c r="CX23" i="2"/>
  <c r="CX55" i="2" s="1"/>
  <c r="AO54" i="12"/>
  <c r="AP117" i="12"/>
  <c r="CB17" i="5"/>
  <c r="CC15" i="5"/>
  <c r="CC16" i="5" s="1"/>
  <c r="BZ55" i="5"/>
  <c r="BZ44" i="5"/>
  <c r="BZ45" i="5"/>
  <c r="BZ43" i="5"/>
  <c r="CM41" i="2"/>
  <c r="CM56" i="2"/>
  <c r="BX71" i="5" a="1"/>
  <c r="BX71" i="5" s="1"/>
  <c r="BX72" i="5" s="1"/>
  <c r="BX73" i="5" s="1"/>
  <c r="BX75" i="5" s="1"/>
  <c r="BX78" i="5" s="1"/>
  <c r="CN87" i="2" s="1" a="1"/>
  <c r="CN87" i="2" s="1"/>
  <c r="BY46" i="5"/>
  <c r="BY48" i="5" s="1"/>
  <c r="BY57" i="5" s="1"/>
  <c r="CL49" i="2"/>
  <c r="CL50" i="2" s="1"/>
  <c r="CL90" i="2"/>
  <c r="CK6" i="5"/>
  <c r="CJ5" i="5"/>
  <c r="CA54" i="5" a="1"/>
  <c r="CA54" i="5" s="1"/>
  <c r="CA13" i="5"/>
  <c r="CA38" i="5" s="1"/>
  <c r="CA39" i="5" s="1"/>
  <c r="CA42" i="5" s="1"/>
  <c r="CA77" i="5" a="1"/>
  <c r="CA77" i="5" s="1"/>
  <c r="CA69" i="5" a="1"/>
  <c r="CA69" i="5" s="1"/>
  <c r="CA62" i="5" a="1"/>
  <c r="CA62" i="5" s="1"/>
  <c r="CA51" i="5" a="1"/>
  <c r="CA51" i="5" s="1"/>
  <c r="CA61" i="5" a="1"/>
  <c r="CA61" i="5" s="1"/>
  <c r="CA63" i="5" a="1"/>
  <c r="CA63" i="5" s="1"/>
  <c r="CA53" i="5" a="1"/>
  <c r="CA53" i="5" s="1"/>
  <c r="CA60" i="5" a="1"/>
  <c r="CA60" i="5" s="1"/>
  <c r="CA70" i="5" a="1"/>
  <c r="CA70" i="5" s="1"/>
  <c r="CA52" i="5" a="1"/>
  <c r="CA52" i="5" s="1"/>
  <c r="CA68" i="5" a="1"/>
  <c r="CA68" i="5" s="1"/>
  <c r="CA64" i="5" a="1"/>
  <c r="CA64" i="5" s="1"/>
  <c r="BZ65" i="5"/>
  <c r="BZ42" i="5"/>
  <c r="CM89" i="2"/>
  <c r="CY21" i="2"/>
  <c r="CY16" i="2"/>
  <c r="CY19" i="2"/>
  <c r="CY17" i="2"/>
  <c r="CY18" i="2"/>
  <c r="CY20" i="2"/>
  <c r="CY22" i="2"/>
  <c r="AL57" i="12"/>
  <c r="AM120" i="12"/>
  <c r="AI61" i="12"/>
  <c r="AJ124" i="12"/>
  <c r="CI12" i="5" a="1"/>
  <c r="CI12" i="5" s="1"/>
  <c r="CI24" i="5" a="1"/>
  <c r="CI24" i="5" s="1"/>
  <c r="CI31" i="5" a="1"/>
  <c r="CI31" i="5" s="1"/>
  <c r="CI20" i="5" a="1"/>
  <c r="CI20" i="5" s="1"/>
  <c r="CI19" i="5" a="1"/>
  <c r="CI19" i="5" s="1"/>
  <c r="CI23" i="5" a="1"/>
  <c r="CI23" i="5" s="1"/>
  <c r="CI25" i="5" a="1"/>
  <c r="CI25" i="5" s="1"/>
  <c r="CI33" i="5" a="1"/>
  <c r="CI33" i="5" s="1"/>
  <c r="CI32" i="5" a="1"/>
  <c r="CI32" i="5" s="1"/>
  <c r="CI28" i="5" a="1"/>
  <c r="CI28" i="5" s="1"/>
  <c r="CK57" i="2"/>
  <c r="CK58" i="2" s="1"/>
  <c r="CK52" i="2"/>
  <c r="AQ52" i="12"/>
  <c r="AR115" i="12"/>
  <c r="AJ59" i="12"/>
  <c r="AK122" i="12"/>
  <c r="AL58" i="12"/>
  <c r="AM121" i="12"/>
  <c r="CY107" i="2"/>
  <c r="CY85" i="2"/>
  <c r="CY96" i="2"/>
  <c r="CY80" i="2"/>
  <c r="CY84" i="2" s="1"/>
  <c r="CY47" i="2"/>
  <c r="CY44" i="2"/>
  <c r="CY38" i="2"/>
  <c r="CY30" i="2"/>
  <c r="CY29" i="2"/>
  <c r="CY28" i="2"/>
  <c r="CY45" i="2"/>
  <c r="CY33" i="2"/>
  <c r="CY32" i="2"/>
  <c r="CY31" i="2"/>
  <c r="CY46" i="2"/>
  <c r="CY12" i="2"/>
  <c r="CY13" i="2" s="1"/>
  <c r="CY54" i="2" s="1"/>
  <c r="CY9" i="2"/>
  <c r="CY3" i="2"/>
  <c r="CY26" i="2"/>
  <c r="CY94" i="2"/>
  <c r="CY35" i="2"/>
  <c r="CY27" i="2"/>
  <c r="CY36" i="2"/>
  <c r="CZ8" i="2"/>
  <c r="CY5" i="2"/>
  <c r="CY34" i="2"/>
  <c r="AG62" i="12"/>
  <c r="AH125" i="12"/>
  <c r="CZ74" i="2"/>
  <c r="CZ75" i="2"/>
  <c r="DA7" i="2"/>
  <c r="CZ6" i="2"/>
  <c r="CZ15" i="2"/>
  <c r="AU49" i="12"/>
  <c r="AV112" i="12"/>
  <c r="AH63" i="12"/>
  <c r="AI126" i="12"/>
  <c r="AP53" i="12"/>
  <c r="AQ116" i="12"/>
  <c r="CX95" i="2"/>
  <c r="CX97" i="2" s="1"/>
  <c r="CX108" i="2" s="1"/>
  <c r="CX109" i="2" s="1"/>
  <c r="D48" i="12" l="1"/>
  <c r="AE66" i="12"/>
  <c r="AF129" i="12"/>
  <c r="AV50" i="12"/>
  <c r="AW113" i="12"/>
  <c r="AJ60" i="12"/>
  <c r="AK123" i="12"/>
  <c r="AQ118" i="12"/>
  <c r="AP55" i="12"/>
  <c r="CA55" i="5"/>
  <c r="AE65" i="12"/>
  <c r="AF128" i="12"/>
  <c r="AF64" i="12"/>
  <c r="AG127" i="12"/>
  <c r="AM58" i="12"/>
  <c r="AN121" i="12"/>
  <c r="CL52" i="2"/>
  <c r="CL57" i="2"/>
  <c r="CL58" i="2" s="1"/>
  <c r="AT51" i="12"/>
  <c r="AU114" i="12"/>
  <c r="AJ61" i="12"/>
  <c r="AK124" i="12"/>
  <c r="AP54" i="12"/>
  <c r="AQ117" i="12"/>
  <c r="CZ96" i="2"/>
  <c r="CZ80" i="2"/>
  <c r="CZ84" i="2" s="1"/>
  <c r="CZ85" i="2"/>
  <c r="CZ107" i="2"/>
  <c r="CZ94" i="2"/>
  <c r="CZ38" i="2"/>
  <c r="CZ45" i="2"/>
  <c r="CZ33" i="2"/>
  <c r="CZ32" i="2"/>
  <c r="CZ31" i="2"/>
  <c r="CZ34" i="2"/>
  <c r="CZ46" i="2"/>
  <c r="CZ29" i="2"/>
  <c r="CZ28" i="2"/>
  <c r="CZ47" i="2"/>
  <c r="CZ30" i="2"/>
  <c r="CZ26" i="2"/>
  <c r="CZ5" i="2"/>
  <c r="CZ44" i="2"/>
  <c r="CZ36" i="2"/>
  <c r="CZ27" i="2"/>
  <c r="CZ9" i="2"/>
  <c r="DA8" i="2"/>
  <c r="CZ35" i="2"/>
  <c r="CZ3" i="2"/>
  <c r="CZ12" i="2"/>
  <c r="CZ13" i="2" s="1"/>
  <c r="CZ54" i="2" s="1"/>
  <c r="AQ53" i="12"/>
  <c r="AR116" i="12"/>
  <c r="CY23" i="2"/>
  <c r="CY55" i="2" s="1"/>
  <c r="BY71" i="5" a="1"/>
  <c r="BY71" i="5" s="1"/>
  <c r="BY72" i="5" s="1"/>
  <c r="BY73" i="5" s="1"/>
  <c r="BY75" i="5" s="1"/>
  <c r="BY78" i="5" s="1"/>
  <c r="CO87" i="2" s="1" a="1"/>
  <c r="CO87" i="2" s="1"/>
  <c r="CA65" i="5"/>
  <c r="CN91" i="2"/>
  <c r="CN88" i="2"/>
  <c r="CN37" i="2" s="1"/>
  <c r="CN39" i="2" s="1"/>
  <c r="AN56" i="12"/>
  <c r="AO119" i="12"/>
  <c r="CZ16" i="2"/>
  <c r="CZ21" i="2"/>
  <c r="CZ17" i="2"/>
  <c r="CZ18" i="2"/>
  <c r="CZ19" i="2"/>
  <c r="CZ20" i="2"/>
  <c r="CZ22" i="2"/>
  <c r="AK59" i="12"/>
  <c r="AL122" i="12"/>
  <c r="CM49" i="2"/>
  <c r="CM50" i="2" s="1"/>
  <c r="CM90" i="2"/>
  <c r="CA44" i="5"/>
  <c r="CA45" i="5"/>
  <c r="CA43" i="5"/>
  <c r="CD15" i="5"/>
  <c r="CD16" i="5" s="1"/>
  <c r="CC17" i="5"/>
  <c r="CJ4" i="5"/>
  <c r="CK7" i="5"/>
  <c r="CL6" i="5"/>
  <c r="CK5" i="5"/>
  <c r="AM57" i="12"/>
  <c r="AN120" i="12"/>
  <c r="DA75" i="2"/>
  <c r="DA74" i="2"/>
  <c r="DA6" i="2"/>
  <c r="DA15" i="2"/>
  <c r="DB7" i="2"/>
  <c r="CY95" i="2"/>
  <c r="CY97" i="2"/>
  <c r="CY108" i="2" s="1"/>
  <c r="CY109" i="2" s="1"/>
  <c r="BZ46" i="5"/>
  <c r="BZ48" i="5" s="1"/>
  <c r="BZ57" i="5" s="1"/>
  <c r="CB13" i="5"/>
  <c r="CB38" i="5" s="1"/>
  <c r="CB39" i="5" s="1"/>
  <c r="CB42" i="5" s="1"/>
  <c r="CB54" i="5" a="1"/>
  <c r="CB54" i="5" s="1"/>
  <c r="CB77" i="5" a="1"/>
  <c r="CB77" i="5" s="1"/>
  <c r="CB61" i="5" a="1"/>
  <c r="CB61" i="5" s="1"/>
  <c r="CB62" i="5" a="1"/>
  <c r="CB62" i="5" s="1"/>
  <c r="CB52" i="5" a="1"/>
  <c r="CB52" i="5" s="1"/>
  <c r="CB69" i="5" a="1"/>
  <c r="CB69" i="5" s="1"/>
  <c r="CB70" i="5" a="1"/>
  <c r="CB70" i="5" s="1"/>
  <c r="CB51" i="5" a="1"/>
  <c r="CB51" i="5" s="1"/>
  <c r="CB68" i="5" a="1"/>
  <c r="CB68" i="5" s="1"/>
  <c r="CB64" i="5" a="1"/>
  <c r="CB64" i="5" s="1"/>
  <c r="CB60" i="5" a="1"/>
  <c r="CB60" i="5" s="1"/>
  <c r="CB63" i="5" a="1"/>
  <c r="CB63" i="5" s="1"/>
  <c r="CB53" i="5" a="1"/>
  <c r="CB53" i="5" s="1"/>
  <c r="AI63" i="12"/>
  <c r="AJ126" i="12"/>
  <c r="AH62" i="12"/>
  <c r="AI125" i="12"/>
  <c r="AV49" i="12"/>
  <c r="AW112" i="12"/>
  <c r="AW49" i="12" s="1"/>
  <c r="D49" i="12" s="1"/>
  <c r="CY48" i="2"/>
  <c r="AR52" i="12"/>
  <c r="AS115" i="12"/>
  <c r="CJ12" i="5" a="1"/>
  <c r="CJ12" i="5" s="1"/>
  <c r="CJ33" i="5" a="1"/>
  <c r="CJ33" i="5" s="1"/>
  <c r="CJ28" i="5" a="1"/>
  <c r="CJ28" i="5" s="1"/>
  <c r="CJ32" i="5" a="1"/>
  <c r="CJ32" i="5" s="1"/>
  <c r="CJ23" i="5" a="1"/>
  <c r="CJ23" i="5" s="1"/>
  <c r="CJ24" i="5" a="1"/>
  <c r="CJ24" i="5" s="1"/>
  <c r="CJ19" i="5" a="1"/>
  <c r="CJ19" i="5" s="1"/>
  <c r="CJ20" i="5" a="1"/>
  <c r="CJ20" i="5" s="1"/>
  <c r="CJ25" i="5" a="1"/>
  <c r="CJ25" i="5" s="1"/>
  <c r="CJ31" i="5" a="1"/>
  <c r="CJ31" i="5" s="1"/>
  <c r="AF66" i="12" l="1"/>
  <c r="AG129" i="12"/>
  <c r="CA46" i="5"/>
  <c r="CA48" i="5" s="1"/>
  <c r="CA57" i="5" s="1"/>
  <c r="CB55" i="5"/>
  <c r="AR118" i="12"/>
  <c r="AQ55" i="12"/>
  <c r="AG64" i="12"/>
  <c r="AH127" i="12"/>
  <c r="AL123" i="12"/>
  <c r="AK60" i="12"/>
  <c r="AW50" i="12"/>
  <c r="AX113" i="12"/>
  <c r="AX50" i="12" s="1"/>
  <c r="D50" i="12" s="1"/>
  <c r="AF65" i="12"/>
  <c r="AG128" i="12"/>
  <c r="CA71" i="5" a="1"/>
  <c r="CA71" i="5" s="1"/>
  <c r="CA72" i="5" s="1"/>
  <c r="CA73" i="5" s="1"/>
  <c r="CA75" i="5" s="1"/>
  <c r="CA78" i="5" s="1"/>
  <c r="CQ87" i="2" s="1" a="1"/>
  <c r="CQ87" i="2" s="1"/>
  <c r="CO88" i="2"/>
  <c r="CO37" i="2" s="1"/>
  <c r="CO39" i="2" s="1"/>
  <c r="CO91" i="2"/>
  <c r="CK32" i="5" a="1"/>
  <c r="CK32" i="5" s="1"/>
  <c r="CK31" i="5" a="1"/>
  <c r="CK31" i="5" s="1"/>
  <c r="CK25" i="5" a="1"/>
  <c r="CK25" i="5" s="1"/>
  <c r="CK33" i="5" a="1"/>
  <c r="CK33" i="5" s="1"/>
  <c r="CK28" i="5" a="1"/>
  <c r="CK28" i="5" s="1"/>
  <c r="CK23" i="5" a="1"/>
  <c r="CK23" i="5" s="1"/>
  <c r="CK20" i="5" a="1"/>
  <c r="CK20" i="5" s="1"/>
  <c r="CK24" i="5" a="1"/>
  <c r="CK24" i="5" s="1"/>
  <c r="CK12" i="5" a="1"/>
  <c r="CK12" i="5" s="1"/>
  <c r="CK19" i="5" a="1"/>
  <c r="CK19" i="5" s="1"/>
  <c r="AS52" i="12"/>
  <c r="AT115" i="12"/>
  <c r="AJ63" i="12"/>
  <c r="AK126" i="12"/>
  <c r="CM6" i="5"/>
  <c r="CL5" i="5"/>
  <c r="CN89" i="2"/>
  <c r="AQ54" i="12"/>
  <c r="AR117" i="12"/>
  <c r="DA16" i="2"/>
  <c r="DA21" i="2"/>
  <c r="DA19" i="2"/>
  <c r="DA17" i="2"/>
  <c r="DA18" i="2"/>
  <c r="DA20" i="2"/>
  <c r="DA22" i="2"/>
  <c r="AK61" i="12"/>
  <c r="AL124" i="12"/>
  <c r="AN58" i="12"/>
  <c r="AO121" i="12"/>
  <c r="CZ95" i="2"/>
  <c r="CZ97" i="2" s="1"/>
  <c r="CZ108" i="2" s="1"/>
  <c r="CZ109" i="2" s="1"/>
  <c r="AN57" i="12"/>
  <c r="AO120" i="12"/>
  <c r="AR53" i="12"/>
  <c r="AS116" i="12"/>
  <c r="DA107" i="2"/>
  <c r="DA80" i="2"/>
  <c r="DA84" i="2" s="1"/>
  <c r="DA96" i="2"/>
  <c r="DA85" i="2"/>
  <c r="DA94" i="2"/>
  <c r="DA45" i="2"/>
  <c r="DA33" i="2"/>
  <c r="DA34" i="2"/>
  <c r="DA35" i="2"/>
  <c r="DA47" i="2"/>
  <c r="DA44" i="2"/>
  <c r="DA46" i="2"/>
  <c r="DA38" i="2"/>
  <c r="DA29" i="2"/>
  <c r="DA28" i="2"/>
  <c r="DA30" i="2"/>
  <c r="DA26" i="2"/>
  <c r="DA5" i="2"/>
  <c r="DB8" i="2"/>
  <c r="DA31" i="2"/>
  <c r="DA12" i="2"/>
  <c r="DA13" i="2" s="1"/>
  <c r="DA54" i="2" s="1"/>
  <c r="DA9" i="2"/>
  <c r="DA3" i="2"/>
  <c r="DA27" i="2"/>
  <c r="DA32" i="2"/>
  <c r="DA36" i="2"/>
  <c r="CB44" i="5"/>
  <c r="CB45" i="5"/>
  <c r="CB43" i="5"/>
  <c r="CK4" i="5"/>
  <c r="CL7" i="5"/>
  <c r="CM52" i="2"/>
  <c r="CM57" i="2"/>
  <c r="CM58" i="2" s="1"/>
  <c r="CC54" i="5" a="1"/>
  <c r="CC54" i="5" s="1"/>
  <c r="CC13" i="5"/>
  <c r="CC38" i="5" s="1"/>
  <c r="CC39" i="5" s="1"/>
  <c r="CC77" i="5" a="1"/>
  <c r="CC77" i="5" s="1"/>
  <c r="CC69" i="5" a="1"/>
  <c r="CC69" i="5" s="1"/>
  <c r="CC61" i="5" a="1"/>
  <c r="CC61" i="5" s="1"/>
  <c r="CC70" i="5" a="1"/>
  <c r="CC70" i="5" s="1"/>
  <c r="CC64" i="5" a="1"/>
  <c r="CC64" i="5" s="1"/>
  <c r="CC52" i="5" a="1"/>
  <c r="CC52" i="5" s="1"/>
  <c r="CC51" i="5" a="1"/>
  <c r="CC51" i="5" s="1"/>
  <c r="CC68" i="5" a="1"/>
  <c r="CC68" i="5" s="1"/>
  <c r="CC63" i="5" a="1"/>
  <c r="CC63" i="5" s="1"/>
  <c r="CC60" i="5" a="1"/>
  <c r="CC60" i="5" s="1"/>
  <c r="CC53" i="5" a="1"/>
  <c r="CC53" i="5" s="1"/>
  <c r="CC62" i="5" a="1"/>
  <c r="CC62" i="5" s="1"/>
  <c r="AL59" i="12"/>
  <c r="AM122" i="12"/>
  <c r="CZ23" i="2"/>
  <c r="CZ55" i="2" s="1"/>
  <c r="AU51" i="12"/>
  <c r="AV114" i="12"/>
  <c r="BZ71" i="5" a="1"/>
  <c r="BZ71" i="5" s="1"/>
  <c r="BZ72" i="5" s="1"/>
  <c r="BZ73" i="5" s="1"/>
  <c r="BZ75" i="5" s="1"/>
  <c r="BZ78" i="5" s="1"/>
  <c r="CP87" i="2" s="1" a="1"/>
  <c r="CP87" i="2" s="1"/>
  <c r="CD17" i="5"/>
  <c r="CE15" i="5"/>
  <c r="CE16" i="5" s="1"/>
  <c r="AO56" i="12"/>
  <c r="AP119" i="12"/>
  <c r="CZ48" i="2"/>
  <c r="DB75" i="2"/>
  <c r="DB74" i="2"/>
  <c r="DB15" i="2"/>
  <c r="DC7" i="2"/>
  <c r="DB6" i="2"/>
  <c r="CN41" i="2"/>
  <c r="CN56" i="2"/>
  <c r="AI62" i="12"/>
  <c r="AJ125" i="12"/>
  <c r="CB65" i="5"/>
  <c r="CB46" i="5" l="1"/>
  <c r="CB48" i="5" s="1"/>
  <c r="CB57" i="5" s="1"/>
  <c r="AG66" i="12"/>
  <c r="AH129" i="12"/>
  <c r="AH64" i="12"/>
  <c r="AI127" i="12"/>
  <c r="AG65" i="12"/>
  <c r="AH128" i="12"/>
  <c r="AL60" i="12"/>
  <c r="AM123" i="12"/>
  <c r="AR55" i="12"/>
  <c r="AS118" i="12"/>
  <c r="CO89" i="2"/>
  <c r="CO90" i="2" s="1"/>
  <c r="CP88" i="2"/>
  <c r="CP37" i="2" s="1"/>
  <c r="CP39" i="2" s="1"/>
  <c r="CP89" i="2"/>
  <c r="CP91" i="2"/>
  <c r="CC65" i="5"/>
  <c r="CB71" i="5" a="1"/>
  <c r="CB71" i="5" s="1"/>
  <c r="CB72" i="5" s="1"/>
  <c r="CB73" i="5" s="1"/>
  <c r="CB75" i="5" s="1"/>
  <c r="CB78" i="5" s="1"/>
  <c r="CR87" i="2" s="1" a="1"/>
  <c r="CR87" i="2" s="1"/>
  <c r="DC75" i="2"/>
  <c r="DC74" i="2"/>
  <c r="DC15" i="2"/>
  <c r="DC6" i="2"/>
  <c r="DD7" i="2"/>
  <c r="AR54" i="12"/>
  <c r="AS117" i="12"/>
  <c r="AT52" i="12"/>
  <c r="AU115" i="12"/>
  <c r="AO57" i="12"/>
  <c r="AP120" i="12"/>
  <c r="DB21" i="2"/>
  <c r="DB16" i="2"/>
  <c r="DB17" i="2"/>
  <c r="DB18" i="2"/>
  <c r="DB19" i="2"/>
  <c r="DB20" i="2"/>
  <c r="DB22" i="2"/>
  <c r="AV51" i="12"/>
  <c r="AW114" i="12"/>
  <c r="CL24" i="5" a="1"/>
  <c r="CL24" i="5" s="1"/>
  <c r="CL31" i="5" a="1"/>
  <c r="CL31" i="5" s="1"/>
  <c r="CL25" i="5" a="1"/>
  <c r="CL25" i="5" s="1"/>
  <c r="CL12" i="5" a="1"/>
  <c r="CL12" i="5" s="1"/>
  <c r="CL32" i="5" a="1"/>
  <c r="CL32" i="5" s="1"/>
  <c r="CL33" i="5" a="1"/>
  <c r="CL33" i="5" s="1"/>
  <c r="CL23" i="5" a="1"/>
  <c r="CL23" i="5" s="1"/>
  <c r="CL19" i="5" a="1"/>
  <c r="CL19" i="5" s="1"/>
  <c r="CL20" i="5" a="1"/>
  <c r="CL20" i="5" s="1"/>
  <c r="CL28" i="5" a="1"/>
  <c r="CL28" i="5" s="1"/>
  <c r="AJ62" i="12"/>
  <c r="AK125" i="12"/>
  <c r="DB107" i="2"/>
  <c r="DB80" i="2"/>
  <c r="DB84" i="2" s="1"/>
  <c r="DB94" i="2"/>
  <c r="DB96" i="2"/>
  <c r="DB34" i="2"/>
  <c r="DB35" i="2"/>
  <c r="DB46" i="2"/>
  <c r="DB36" i="2"/>
  <c r="DB38" i="2"/>
  <c r="DB85" i="2"/>
  <c r="DB30" i="2"/>
  <c r="DB26" i="2"/>
  <c r="DB5" i="2"/>
  <c r="DB27" i="2"/>
  <c r="DC8" i="2"/>
  <c r="DB47" i="2"/>
  <c r="DB45" i="2"/>
  <c r="DB44" i="2"/>
  <c r="DB31" i="2"/>
  <c r="DB9" i="2"/>
  <c r="DB33" i="2"/>
  <c r="DB32" i="2"/>
  <c r="DB29" i="2"/>
  <c r="DB12" i="2"/>
  <c r="DB13" i="2" s="1"/>
  <c r="DB54" i="2" s="1"/>
  <c r="DB3" i="2"/>
  <c r="DB28" i="2"/>
  <c r="CF15" i="5"/>
  <c r="CF16" i="5" s="1"/>
  <c r="CE17" i="5"/>
  <c r="CN6" i="5"/>
  <c r="CM5" i="5"/>
  <c r="CD54" i="5" a="1"/>
  <c r="CD54" i="5" s="1"/>
  <c r="CD13" i="5"/>
  <c r="CD38" i="5" s="1"/>
  <c r="CD39" i="5" s="1"/>
  <c r="CD42" i="5"/>
  <c r="CD77" i="5" a="1"/>
  <c r="CD77" i="5" s="1"/>
  <c r="CD64" i="5" a="1"/>
  <c r="CD64" i="5" s="1"/>
  <c r="CD68" i="5" a="1"/>
  <c r="CD68" i="5" s="1"/>
  <c r="CD70" i="5" a="1"/>
  <c r="CD70" i="5" s="1"/>
  <c r="CD53" i="5" a="1"/>
  <c r="CD53" i="5" s="1"/>
  <c r="CD61" i="5" a="1"/>
  <c r="CD61" i="5" s="1"/>
  <c r="CD62" i="5" a="1"/>
  <c r="CD62" i="5" s="1"/>
  <c r="CD60" i="5" a="1"/>
  <c r="CD60" i="5" s="1"/>
  <c r="CD69" i="5" a="1"/>
  <c r="CD69" i="5" s="1"/>
  <c r="CD51" i="5" a="1"/>
  <c r="CD51" i="5" s="1"/>
  <c r="CD52" i="5" a="1"/>
  <c r="CD52" i="5" s="1"/>
  <c r="CD63" i="5" a="1"/>
  <c r="CD63" i="5" s="1"/>
  <c r="CC55" i="5"/>
  <c r="CL4" i="5"/>
  <c r="CM7" i="5"/>
  <c r="AO58" i="12"/>
  <c r="AP121" i="12"/>
  <c r="CO41" i="2"/>
  <c r="CO56" i="2"/>
  <c r="CN49" i="2"/>
  <c r="CN50" i="2" s="1"/>
  <c r="CN90" i="2"/>
  <c r="DA48" i="2"/>
  <c r="CC45" i="5"/>
  <c r="CC43" i="5"/>
  <c r="CC44" i="5"/>
  <c r="AM59" i="12"/>
  <c r="AN122" i="12"/>
  <c r="CC42" i="5"/>
  <c r="AK63" i="12"/>
  <c r="AL126" i="12"/>
  <c r="CQ88" i="2"/>
  <c r="CQ37" i="2" s="1"/>
  <c r="CQ39" i="2" s="1"/>
  <c r="CQ91" i="2"/>
  <c r="AP56" i="12"/>
  <c r="AQ119" i="12"/>
  <c r="DA95" i="2"/>
  <c r="DA97" i="2" s="1"/>
  <c r="DA108" i="2" s="1"/>
  <c r="DA109" i="2" s="1"/>
  <c r="AS53" i="12"/>
  <c r="AT116" i="12"/>
  <c r="AL61" i="12"/>
  <c r="AM124" i="12"/>
  <c r="DA23" i="2"/>
  <c r="DA55" i="2" s="1"/>
  <c r="CO49" i="2" l="1"/>
  <c r="CO50" i="2" s="1"/>
  <c r="AH66" i="12"/>
  <c r="AI129" i="12"/>
  <c r="AS55" i="12"/>
  <c r="AT118" i="12"/>
  <c r="AM60" i="12"/>
  <c r="AN123" i="12"/>
  <c r="AH65" i="12"/>
  <c r="AI128" i="12"/>
  <c r="AJ127" i="12"/>
  <c r="AI64" i="12"/>
  <c r="AL63" i="12"/>
  <c r="AM126" i="12"/>
  <c r="CE54" i="5" a="1"/>
  <c r="CE54" i="5" s="1"/>
  <c r="CE13" i="5"/>
  <c r="CE38" i="5" s="1"/>
  <c r="CE39" i="5" s="1"/>
  <c r="CE77" i="5" a="1"/>
  <c r="CE77" i="5" s="1"/>
  <c r="CE62" i="5" a="1"/>
  <c r="CE62" i="5" s="1"/>
  <c r="CE60" i="5" a="1"/>
  <c r="CE60" i="5" s="1"/>
  <c r="CE51" i="5" a="1"/>
  <c r="CE51" i="5" s="1"/>
  <c r="CE68" i="5" a="1"/>
  <c r="CE68" i="5" s="1"/>
  <c r="CE61" i="5" a="1"/>
  <c r="CE61" i="5" s="1"/>
  <c r="CE64" i="5" a="1"/>
  <c r="CE64" i="5" s="1"/>
  <c r="CE70" i="5" a="1"/>
  <c r="CE70" i="5" s="1"/>
  <c r="CE52" i="5" a="1"/>
  <c r="CE52" i="5" s="1"/>
  <c r="CE63" i="5" a="1"/>
  <c r="CE63" i="5" s="1"/>
  <c r="CE69" i="5" a="1"/>
  <c r="CE69" i="5" s="1"/>
  <c r="CE53" i="5" a="1"/>
  <c r="CE53" i="5" s="1"/>
  <c r="CQ56" i="2"/>
  <c r="CQ41" i="2"/>
  <c r="CD65" i="5"/>
  <c r="AP57" i="12"/>
  <c r="AQ120" i="12"/>
  <c r="CQ89" i="2"/>
  <c r="CN7" i="5"/>
  <c r="CM4" i="5"/>
  <c r="CD45" i="5"/>
  <c r="CD43" i="5"/>
  <c r="CD44" i="5"/>
  <c r="CD46" i="5" s="1"/>
  <c r="CD48" i="5" s="1"/>
  <c r="CO52" i="2"/>
  <c r="CO57" i="2"/>
  <c r="CO58" i="2" s="1"/>
  <c r="DD74" i="2"/>
  <c r="DD75" i="2"/>
  <c r="DD15" i="2"/>
  <c r="DD6" i="2"/>
  <c r="DE7" i="2"/>
  <c r="CG15" i="5"/>
  <c r="CG16" i="5" s="1"/>
  <c r="CF17" i="5"/>
  <c r="DB95" i="2"/>
  <c r="DB97" i="2" s="1"/>
  <c r="DB108" i="2" s="1"/>
  <c r="DB109" i="2" s="1"/>
  <c r="DB48" i="2"/>
  <c r="CR91" i="2"/>
  <c r="CR88" i="2"/>
  <c r="CR37" i="2" s="1"/>
  <c r="CR39" i="2" s="1"/>
  <c r="AU52" i="12"/>
  <c r="AV115" i="12"/>
  <c r="AQ56" i="12"/>
  <c r="AR119" i="12"/>
  <c r="AT53" i="12"/>
  <c r="AU116" i="12"/>
  <c r="CC46" i="5"/>
  <c r="CC48" i="5" s="1"/>
  <c r="CC57" i="5" s="1"/>
  <c r="CD55" i="5"/>
  <c r="CM12" i="5" a="1"/>
  <c r="CM12" i="5" s="1"/>
  <c r="CM24" i="5" a="1"/>
  <c r="CM24" i="5" s="1"/>
  <c r="CM32" i="5" a="1"/>
  <c r="CM32" i="5" s="1"/>
  <c r="CM25" i="5" a="1"/>
  <c r="CM25" i="5" s="1"/>
  <c r="CM20" i="5" a="1"/>
  <c r="CM20" i="5" s="1"/>
  <c r="CM19" i="5" a="1"/>
  <c r="CM19" i="5" s="1"/>
  <c r="CM28" i="5" a="1"/>
  <c r="CM28" i="5" s="1"/>
  <c r="CM23" i="5" a="1"/>
  <c r="CM23" i="5" s="1"/>
  <c r="CM33" i="5" a="1"/>
  <c r="CM33" i="5" s="1"/>
  <c r="CM31" i="5" a="1"/>
  <c r="CM31" i="5" s="1"/>
  <c r="AK62" i="12"/>
  <c r="AL125" i="12"/>
  <c r="DB23" i="2"/>
  <c r="DB55" i="2" s="1"/>
  <c r="AS54" i="12"/>
  <c r="AT117" i="12"/>
  <c r="CP49" i="2"/>
  <c r="CP50" i="2" s="1"/>
  <c r="CP90" i="2"/>
  <c r="AM61" i="12"/>
  <c r="AN124" i="12"/>
  <c r="CN57" i="2"/>
  <c r="CN58" i="2" s="1"/>
  <c r="CN52" i="2"/>
  <c r="DC16" i="2"/>
  <c r="DC21" i="2"/>
  <c r="DC18" i="2"/>
  <c r="DC19" i="2"/>
  <c r="DC17" i="2"/>
  <c r="DC20" i="2"/>
  <c r="DC22" i="2"/>
  <c r="AN59" i="12"/>
  <c r="AO122" i="12"/>
  <c r="AP58" i="12"/>
  <c r="AQ121" i="12"/>
  <c r="CO6" i="5"/>
  <c r="CN5" i="5"/>
  <c r="DC94" i="2"/>
  <c r="DC96" i="2"/>
  <c r="DC80" i="2"/>
  <c r="DC84" i="2" s="1"/>
  <c r="DC35" i="2"/>
  <c r="DC46" i="2"/>
  <c r="DC36" i="2"/>
  <c r="DC85" i="2"/>
  <c r="DC107" i="2"/>
  <c r="DC45" i="2"/>
  <c r="DC33" i="2"/>
  <c r="DC32" i="2"/>
  <c r="DC47" i="2"/>
  <c r="DD8" i="2"/>
  <c r="DC44" i="2"/>
  <c r="DC31" i="2"/>
  <c r="DC27" i="2"/>
  <c r="DC34" i="2"/>
  <c r="DC29" i="2"/>
  <c r="DC28" i="2"/>
  <c r="DC38" i="2"/>
  <c r="DC5" i="2"/>
  <c r="DC30" i="2"/>
  <c r="DC12" i="2"/>
  <c r="DC13" i="2" s="1"/>
  <c r="DC54" i="2" s="1"/>
  <c r="DC3" i="2"/>
  <c r="DC26" i="2"/>
  <c r="DC9" i="2"/>
  <c r="AW51" i="12"/>
  <c r="AX114" i="12"/>
  <c r="CP56" i="2"/>
  <c r="CP41" i="2"/>
  <c r="AI66" i="12" l="1"/>
  <c r="AJ129" i="12"/>
  <c r="AJ64" i="12"/>
  <c r="AK127" i="12"/>
  <c r="AJ128" i="12"/>
  <c r="AI65" i="12"/>
  <c r="CD57" i="5"/>
  <c r="CD71" i="5" s="1" a="1"/>
  <c r="CD71" i="5" s="1"/>
  <c r="CD72" i="5" s="1"/>
  <c r="CD73" i="5" s="1"/>
  <c r="CD75" i="5" s="1"/>
  <c r="CD78" i="5" s="1"/>
  <c r="CT87" i="2" s="1" a="1"/>
  <c r="CT87" i="2" s="1"/>
  <c r="AN60" i="12"/>
  <c r="AO123" i="12"/>
  <c r="CR89" i="2"/>
  <c r="CR90" i="2" s="1"/>
  <c r="AU118" i="12"/>
  <c r="AT55" i="12"/>
  <c r="CN12" i="5" a="1"/>
  <c r="CN12" i="5" s="1"/>
  <c r="CN28" i="5" a="1"/>
  <c r="CN28" i="5" s="1"/>
  <c r="CN33" i="5" a="1"/>
  <c r="CN33" i="5" s="1"/>
  <c r="CN19" i="5" a="1"/>
  <c r="CN19" i="5" s="1"/>
  <c r="CN20" i="5" a="1"/>
  <c r="CN20" i="5" s="1"/>
  <c r="CN23" i="5" a="1"/>
  <c r="CN23" i="5" s="1"/>
  <c r="CN24" i="5" a="1"/>
  <c r="CN24" i="5" s="1"/>
  <c r="CN32" i="5" a="1"/>
  <c r="CN32" i="5" s="1"/>
  <c r="CN31" i="5" a="1"/>
  <c r="CN31" i="5" s="1"/>
  <c r="CN25" i="5" a="1"/>
  <c r="CN25" i="5" s="1"/>
  <c r="DC95" i="2"/>
  <c r="DC97" i="2" s="1"/>
  <c r="DC108" i="2" s="1"/>
  <c r="DC109" i="2" s="1"/>
  <c r="AN61" i="12"/>
  <c r="AO124" i="12"/>
  <c r="CC71" i="5" a="1"/>
  <c r="CC71" i="5" s="1"/>
  <c r="CC72" i="5" s="1"/>
  <c r="CC73" i="5" s="1"/>
  <c r="CC75" i="5" s="1"/>
  <c r="CC78" i="5" s="1"/>
  <c r="CS87" i="2" s="1" a="1"/>
  <c r="CS87" i="2" s="1"/>
  <c r="CN4" i="5"/>
  <c r="CO7" i="5"/>
  <c r="AQ57" i="12"/>
  <c r="AR120" i="12"/>
  <c r="AU53" i="12"/>
  <c r="AV116" i="12"/>
  <c r="CR49" i="2"/>
  <c r="CR50" i="2" s="1"/>
  <c r="DD21" i="2"/>
  <c r="DD16" i="2"/>
  <c r="DD17" i="2"/>
  <c r="DD19" i="2"/>
  <c r="DD18" i="2"/>
  <c r="DD20" i="2"/>
  <c r="DD22" i="2"/>
  <c r="CO5" i="5"/>
  <c r="CP6" i="5"/>
  <c r="AQ58" i="12"/>
  <c r="AR121" i="12"/>
  <c r="CP57" i="2"/>
  <c r="CP52" i="2"/>
  <c r="DD94" i="2"/>
  <c r="DD107" i="2"/>
  <c r="DD96" i="2"/>
  <c r="DD46" i="2"/>
  <c r="DD36" i="2"/>
  <c r="DD85" i="2"/>
  <c r="DD26" i="2"/>
  <c r="DD34" i="2"/>
  <c r="DD31" i="2"/>
  <c r="DD29" i="2"/>
  <c r="DD80" i="2"/>
  <c r="DD84" i="2" s="1"/>
  <c r="DD47" i="2"/>
  <c r="DD44" i="2"/>
  <c r="DD45" i="2"/>
  <c r="DD27" i="2"/>
  <c r="DD32" i="2"/>
  <c r="DD38" i="2"/>
  <c r="DD30" i="2"/>
  <c r="DD5" i="2"/>
  <c r="DE8" i="2"/>
  <c r="DD3" i="2"/>
  <c r="DD33" i="2"/>
  <c r="DD12" i="2"/>
  <c r="DD13" i="2" s="1"/>
  <c r="DD54" i="2" s="1"/>
  <c r="DD35" i="2"/>
  <c r="DD28" i="2"/>
  <c r="DD9" i="2"/>
  <c r="AX51" i="12"/>
  <c r="AY114" i="12"/>
  <c r="AY51" i="12" s="1"/>
  <c r="AO59" i="12"/>
  <c r="AP122" i="12"/>
  <c r="DC23" i="2"/>
  <c r="DC55" i="2" s="1"/>
  <c r="AV52" i="12"/>
  <c r="AW115" i="12"/>
  <c r="CF54" i="5" a="1"/>
  <c r="CF54" i="5" s="1"/>
  <c r="CF13" i="5"/>
  <c r="CF38" i="5" s="1"/>
  <c r="CF39" i="5" s="1"/>
  <c r="CF42" i="5" s="1"/>
  <c r="CF77" i="5" a="1"/>
  <c r="CF77" i="5" s="1"/>
  <c r="CF70" i="5" a="1"/>
  <c r="CF70" i="5" s="1"/>
  <c r="CF64" i="5" a="1"/>
  <c r="CF64" i="5" s="1"/>
  <c r="CF61" i="5" a="1"/>
  <c r="CF61" i="5" s="1"/>
  <c r="CF68" i="5" a="1"/>
  <c r="CF68" i="5" s="1"/>
  <c r="CF52" i="5" a="1"/>
  <c r="CF52" i="5" s="1"/>
  <c r="CF60" i="5" a="1"/>
  <c r="CF60" i="5" s="1"/>
  <c r="CF63" i="5" a="1"/>
  <c r="CF63" i="5" s="1"/>
  <c r="CF51" i="5" a="1"/>
  <c r="CF51" i="5" s="1"/>
  <c r="CF69" i="5" a="1"/>
  <c r="CF69" i="5" s="1"/>
  <c r="CF53" i="5" a="1"/>
  <c r="CF53" i="5" s="1"/>
  <c r="CF62" i="5" a="1"/>
  <c r="CF62" i="5" s="1"/>
  <c r="CQ49" i="2"/>
  <c r="CQ50" i="2" s="1"/>
  <c r="CQ90" i="2"/>
  <c r="AM63" i="12"/>
  <c r="AN126" i="12"/>
  <c r="DC48" i="2"/>
  <c r="CE45" i="5"/>
  <c r="CE43" i="5"/>
  <c r="CE44" i="5"/>
  <c r="CE42" i="5"/>
  <c r="CH15" i="5"/>
  <c r="CH16" i="5" s="1"/>
  <c r="CG17" i="5"/>
  <c r="CE55" i="5"/>
  <c r="AR56" i="12"/>
  <c r="AS119" i="12"/>
  <c r="CP58" i="2"/>
  <c r="AT54" i="12"/>
  <c r="AU117" i="12"/>
  <c r="AL62" i="12"/>
  <c r="AM125" i="12"/>
  <c r="CR56" i="2"/>
  <c r="CR41" i="2"/>
  <c r="DE6" i="2"/>
  <c r="DE75" i="2"/>
  <c r="DE74" i="2"/>
  <c r="DE15" i="2"/>
  <c r="DF7" i="2"/>
  <c r="CE65" i="5"/>
  <c r="AJ66" i="12" l="1"/>
  <c r="AK129" i="12"/>
  <c r="AO60" i="12"/>
  <c r="AP123" i="12"/>
  <c r="AJ65" i="12"/>
  <c r="AK128" i="12"/>
  <c r="AL127" i="12"/>
  <c r="AK64" i="12"/>
  <c r="DD23" i="2"/>
  <c r="DD55" i="2" s="1"/>
  <c r="AU55" i="12"/>
  <c r="AV118" i="12"/>
  <c r="CS91" i="2"/>
  <c r="CS88" i="2"/>
  <c r="CS37" i="2" s="1"/>
  <c r="CS39" i="2" s="1"/>
  <c r="CT91" i="2"/>
  <c r="CT88" i="2"/>
  <c r="CT37" i="2" s="1"/>
  <c r="CT39" i="2" s="1"/>
  <c r="CG54" i="5" a="1"/>
  <c r="CG54" i="5" s="1"/>
  <c r="CG13" i="5"/>
  <c r="CG38" i="5" s="1"/>
  <c r="CG39" i="5" s="1"/>
  <c r="CG77" i="5" a="1"/>
  <c r="CG77" i="5" s="1"/>
  <c r="CG64" i="5" a="1"/>
  <c r="CG64" i="5" s="1"/>
  <c r="CG61" i="5" a="1"/>
  <c r="CG61" i="5" s="1"/>
  <c r="CG69" i="5" a="1"/>
  <c r="CG69" i="5" s="1"/>
  <c r="CG62" i="5" a="1"/>
  <c r="CG62" i="5" s="1"/>
  <c r="CG60" i="5" a="1"/>
  <c r="CG60" i="5" s="1"/>
  <c r="CG52" i="5" a="1"/>
  <c r="CG52" i="5" s="1"/>
  <c r="CG53" i="5" a="1"/>
  <c r="CG53" i="5" s="1"/>
  <c r="CG68" i="5" a="1"/>
  <c r="CG68" i="5" s="1"/>
  <c r="CG63" i="5" a="1"/>
  <c r="CG63" i="5" s="1"/>
  <c r="CG70" i="5" a="1"/>
  <c r="CG70" i="5" s="1"/>
  <c r="CG51" i="5" a="1"/>
  <c r="CG51" i="5" s="1"/>
  <c r="CF55" i="5"/>
  <c r="CF65" i="5"/>
  <c r="AU54" i="12"/>
  <c r="AV117" i="12"/>
  <c r="CF43" i="5"/>
  <c r="CF45" i="5"/>
  <c r="CF44" i="5"/>
  <c r="CF46" i="5" s="1"/>
  <c r="CF48" i="5" s="1"/>
  <c r="CF57" i="5" s="1"/>
  <c r="D51" i="12"/>
  <c r="DE94" i="2"/>
  <c r="DE107" i="2"/>
  <c r="DE85" i="2"/>
  <c r="DE80" i="2"/>
  <c r="DE84" i="2" s="1"/>
  <c r="DE96" i="2"/>
  <c r="DE47" i="2"/>
  <c r="DE44" i="2"/>
  <c r="DE27" i="2"/>
  <c r="DE35" i="2"/>
  <c r="DE46" i="2"/>
  <c r="DE45" i="2"/>
  <c r="DE31" i="2"/>
  <c r="DE33" i="2"/>
  <c r="DE32" i="2"/>
  <c r="DE12" i="2"/>
  <c r="DE13" i="2" s="1"/>
  <c r="DE54" i="2" s="1"/>
  <c r="DE9" i="2"/>
  <c r="DE3" i="2"/>
  <c r="DE26" i="2"/>
  <c r="DF8" i="2"/>
  <c r="DE34" i="2"/>
  <c r="DE5" i="2"/>
  <c r="DE29" i="2"/>
  <c r="DE38" i="2"/>
  <c r="DE36" i="2"/>
  <c r="DE28" i="2"/>
  <c r="DE30" i="2"/>
  <c r="AR58" i="12"/>
  <c r="AS121" i="12"/>
  <c r="CR57" i="2"/>
  <c r="CR58" i="2" s="1"/>
  <c r="CR52" i="2"/>
  <c r="AO61" i="12"/>
  <c r="AP124" i="12"/>
  <c r="AR57" i="12"/>
  <c r="AS120" i="12"/>
  <c r="CI15" i="5"/>
  <c r="CI16" i="5" s="1"/>
  <c r="CH17" i="5"/>
  <c r="CP5" i="5"/>
  <c r="CQ6" i="5"/>
  <c r="AV53" i="12"/>
  <c r="AW116" i="12"/>
  <c r="AS56" i="12"/>
  <c r="AT119" i="12"/>
  <c r="CQ57" i="2"/>
  <c r="CQ58" i="2" s="1"/>
  <c r="CQ52" i="2"/>
  <c r="AX115" i="12"/>
  <c r="AW52" i="12"/>
  <c r="DD95" i="2"/>
  <c r="DD97" i="2" s="1"/>
  <c r="DD108" i="2" s="1"/>
  <c r="DD109" i="2" s="1"/>
  <c r="CO33" i="5" a="1"/>
  <c r="CO33" i="5" s="1"/>
  <c r="CO32" i="5" a="1"/>
  <c r="CO32" i="5" s="1"/>
  <c r="CO25" i="5" a="1"/>
  <c r="CO25" i="5" s="1"/>
  <c r="CO31" i="5" a="1"/>
  <c r="CO31" i="5" s="1"/>
  <c r="CO28" i="5" a="1"/>
  <c r="CO28" i="5" s="1"/>
  <c r="CO23" i="5" a="1"/>
  <c r="CO23" i="5" s="1"/>
  <c r="CO20" i="5" a="1"/>
  <c r="CO20" i="5" s="1"/>
  <c r="CO19" i="5" a="1"/>
  <c r="CO19" i="5" s="1"/>
  <c r="CO24" i="5" a="1"/>
  <c r="CO24" i="5" s="1"/>
  <c r="CO12" i="5" a="1"/>
  <c r="CO12" i="5" s="1"/>
  <c r="DF74" i="2"/>
  <c r="DF75" i="2"/>
  <c r="DG7" i="2"/>
  <c r="DF15" i="2"/>
  <c r="DF6" i="2"/>
  <c r="DE21" i="2"/>
  <c r="DE16" i="2"/>
  <c r="DE18" i="2"/>
  <c r="DE17" i="2"/>
  <c r="DE19" i="2"/>
  <c r="DE20" i="2"/>
  <c r="DE22" i="2"/>
  <c r="CE46" i="5"/>
  <c r="CE48" i="5" s="1"/>
  <c r="CE57" i="5" s="1"/>
  <c r="AM62" i="12"/>
  <c r="AN125" i="12"/>
  <c r="AN63" i="12"/>
  <c r="AO126" i="12"/>
  <c r="AP59" i="12"/>
  <c r="AQ122" i="12"/>
  <c r="DD48" i="2"/>
  <c r="CP7" i="5"/>
  <c r="CO4" i="5"/>
  <c r="AK66" i="12" l="1"/>
  <c r="AL129" i="12"/>
  <c r="AM127" i="12"/>
  <c r="AL64" i="12"/>
  <c r="AL128" i="12"/>
  <c r="AK65" i="12"/>
  <c r="CG55" i="5"/>
  <c r="AP60" i="12"/>
  <c r="AQ123" i="12"/>
  <c r="AV55" i="12"/>
  <c r="AW118" i="12"/>
  <c r="CF71" i="5" a="1"/>
  <c r="CF71" i="5" s="1"/>
  <c r="CF72" i="5" s="1"/>
  <c r="CF73" i="5" s="1"/>
  <c r="CF75" i="5" s="1"/>
  <c r="CF78" i="5" s="1"/>
  <c r="CV87" i="2" s="1" a="1"/>
  <c r="CV87" i="2" s="1"/>
  <c r="AO63" i="12"/>
  <c r="AP126" i="12"/>
  <c r="CQ5" i="5"/>
  <c r="CR6" i="5"/>
  <c r="CT56" i="2"/>
  <c r="CT41" i="2"/>
  <c r="AP61" i="12"/>
  <c r="AQ124" i="12"/>
  <c r="DE95" i="2"/>
  <c r="DE97" i="2"/>
  <c r="DE108" i="2" s="1"/>
  <c r="DE109" i="2" s="1"/>
  <c r="CT89" i="2"/>
  <c r="CE71" i="5" a="1"/>
  <c r="CE71" i="5" s="1"/>
  <c r="CE72" i="5" s="1"/>
  <c r="CE73" i="5" s="1"/>
  <c r="CE75" i="5" s="1"/>
  <c r="CE78" i="5" s="1"/>
  <c r="CU87" i="2" s="1" a="1"/>
  <c r="CU87" i="2" s="1"/>
  <c r="AX52" i="12"/>
  <c r="AY115" i="12"/>
  <c r="DG74" i="2"/>
  <c r="DG75" i="2"/>
  <c r="DH7" i="2"/>
  <c r="DG6" i="2"/>
  <c r="DG15" i="2"/>
  <c r="AT56" i="12"/>
  <c r="AU119" i="12"/>
  <c r="CP31" i="5" a="1"/>
  <c r="CP31" i="5" s="1"/>
  <c r="CP24" i="5" a="1"/>
  <c r="CP24" i="5" s="1"/>
  <c r="CP33" i="5" a="1"/>
  <c r="CP33" i="5" s="1"/>
  <c r="CP32" i="5" a="1"/>
  <c r="CP32" i="5" s="1"/>
  <c r="CP25" i="5" a="1"/>
  <c r="CP25" i="5" s="1"/>
  <c r="CP28" i="5" a="1"/>
  <c r="CP28" i="5" s="1"/>
  <c r="CP23" i="5" a="1"/>
  <c r="CP23" i="5" s="1"/>
  <c r="CP20" i="5" a="1"/>
  <c r="CP20" i="5" s="1"/>
  <c r="CP19" i="5" a="1"/>
  <c r="CP19" i="5" s="1"/>
  <c r="CP12" i="5" a="1"/>
  <c r="CP12" i="5" s="1"/>
  <c r="AN62" i="12"/>
  <c r="AO125" i="12"/>
  <c r="CH54" i="5" a="1"/>
  <c r="CH54" i="5" s="1"/>
  <c r="CH13" i="5"/>
  <c r="CH38" i="5" s="1"/>
  <c r="CH39" i="5" s="1"/>
  <c r="CH42" i="5" s="1"/>
  <c r="CH77" i="5" a="1"/>
  <c r="CH77" i="5" s="1"/>
  <c r="CH68" i="5" a="1"/>
  <c r="CH68" i="5" s="1"/>
  <c r="CH60" i="5" a="1"/>
  <c r="CH60" i="5" s="1"/>
  <c r="CH62" i="5" a="1"/>
  <c r="CH62" i="5" s="1"/>
  <c r="CH63" i="5" a="1"/>
  <c r="CH63" i="5" s="1"/>
  <c r="CH61" i="5" a="1"/>
  <c r="CH61" i="5" s="1"/>
  <c r="CH70" i="5" a="1"/>
  <c r="CH70" i="5" s="1"/>
  <c r="CH53" i="5" a="1"/>
  <c r="CH53" i="5" s="1"/>
  <c r="CH51" i="5" a="1"/>
  <c r="CH51" i="5" s="1"/>
  <c r="CH64" i="5" a="1"/>
  <c r="CH64" i="5" s="1"/>
  <c r="CH69" i="5" a="1"/>
  <c r="CH69" i="5" s="1"/>
  <c r="CH52" i="5" a="1"/>
  <c r="CH52" i="5" s="1"/>
  <c r="CI17" i="5"/>
  <c r="CJ15" i="5"/>
  <c r="CJ16" i="5" s="1"/>
  <c r="AS57" i="12"/>
  <c r="AT120" i="12"/>
  <c r="CG44" i="5"/>
  <c r="CG43" i="5"/>
  <c r="CG45" i="5"/>
  <c r="CS56" i="2"/>
  <c r="CS41" i="2"/>
  <c r="DF16" i="2"/>
  <c r="DF21" i="2"/>
  <c r="DF17" i="2"/>
  <c r="DF18" i="2"/>
  <c r="DF19" i="2"/>
  <c r="DF20" i="2"/>
  <c r="DF22" i="2"/>
  <c r="AQ59" i="12"/>
  <c r="AR122" i="12"/>
  <c r="AW53" i="12"/>
  <c r="AX116" i="12"/>
  <c r="AS58" i="12"/>
  <c r="AT121" i="12"/>
  <c r="CQ7" i="5"/>
  <c r="CP4" i="5"/>
  <c r="DE23" i="2"/>
  <c r="DE55" i="2" s="1"/>
  <c r="DF107" i="2"/>
  <c r="DF85" i="2"/>
  <c r="DF96" i="2"/>
  <c r="DF94" i="2"/>
  <c r="DF80" i="2"/>
  <c r="DF84" i="2" s="1"/>
  <c r="DF47" i="2"/>
  <c r="DF44" i="2"/>
  <c r="DF27" i="2"/>
  <c r="DF38" i="2"/>
  <c r="DF30" i="2"/>
  <c r="DF29" i="2"/>
  <c r="DF28" i="2"/>
  <c r="DF46" i="2"/>
  <c r="DF36" i="2"/>
  <c r="DF35" i="2"/>
  <c r="DF32" i="2"/>
  <c r="DF12" i="2"/>
  <c r="DF13" i="2" s="1"/>
  <c r="DF54" i="2" s="1"/>
  <c r="DF9" i="2"/>
  <c r="DF3" i="2"/>
  <c r="DF33" i="2"/>
  <c r="DF45" i="2"/>
  <c r="DF34" i="2"/>
  <c r="DG8" i="2"/>
  <c r="DF5" i="2"/>
  <c r="DF31" i="2"/>
  <c r="DF26" i="2"/>
  <c r="DE48" i="2"/>
  <c r="AV54" i="12"/>
  <c r="AW117" i="12"/>
  <c r="CG65" i="5"/>
  <c r="CG42" i="5"/>
  <c r="CS89" i="2"/>
  <c r="AL66" i="12" l="1"/>
  <c r="AM129" i="12"/>
  <c r="AR123" i="12"/>
  <c r="AQ60" i="12"/>
  <c r="AL65" i="12"/>
  <c r="AM128" i="12"/>
  <c r="AX118" i="12"/>
  <c r="AW55" i="12"/>
  <c r="AM64" i="12"/>
  <c r="AN127" i="12"/>
  <c r="CU91" i="2"/>
  <c r="CU88" i="2"/>
  <c r="CU37" i="2" s="1"/>
  <c r="CU39" i="2" s="1"/>
  <c r="CV91" i="2"/>
  <c r="CV88" i="2"/>
  <c r="CV37" i="2" s="1"/>
  <c r="CV39" i="2" s="1"/>
  <c r="CG46" i="5"/>
  <c r="CG48" i="5" s="1"/>
  <c r="CG57" i="5" s="1"/>
  <c r="DF48" i="2"/>
  <c r="CS6" i="5"/>
  <c r="CR5" i="5"/>
  <c r="DG21" i="2"/>
  <c r="DG16" i="2"/>
  <c r="DG18" i="2"/>
  <c r="DG17" i="2"/>
  <c r="DG19" i="2"/>
  <c r="DG20" i="2"/>
  <c r="DG22" i="2"/>
  <c r="AY52" i="12"/>
  <c r="AZ115" i="12"/>
  <c r="AZ52" i="12" s="1"/>
  <c r="CQ12" i="5" a="1"/>
  <c r="CQ12" i="5" s="1"/>
  <c r="CQ24" i="5" a="1"/>
  <c r="CQ24" i="5" s="1"/>
  <c r="CQ33" i="5" a="1"/>
  <c r="CQ33" i="5" s="1"/>
  <c r="CQ31" i="5" a="1"/>
  <c r="CQ31" i="5" s="1"/>
  <c r="CQ32" i="5" a="1"/>
  <c r="CQ32" i="5" s="1"/>
  <c r="CQ23" i="5" a="1"/>
  <c r="CQ23" i="5" s="1"/>
  <c r="CQ28" i="5" a="1"/>
  <c r="CQ28" i="5" s="1"/>
  <c r="CQ20" i="5" a="1"/>
  <c r="CQ20" i="5" s="1"/>
  <c r="CQ19" i="5" a="1"/>
  <c r="CQ19" i="5" s="1"/>
  <c r="CQ25" i="5" a="1"/>
  <c r="CQ25" i="5" s="1"/>
  <c r="AQ61" i="12"/>
  <c r="AR124" i="12"/>
  <c r="AP63" i="12"/>
  <c r="AQ126" i="12"/>
  <c r="AX53" i="12"/>
  <c r="AY116" i="12"/>
  <c r="DH74" i="2"/>
  <c r="DH75" i="2"/>
  <c r="DI7" i="2"/>
  <c r="DH6" i="2"/>
  <c r="DH15" i="2"/>
  <c r="CS49" i="2"/>
  <c r="CS50" i="2" s="1"/>
  <c r="CS90" i="2"/>
  <c r="CI54" i="5" a="1"/>
  <c r="CI54" i="5" s="1"/>
  <c r="CI13" i="5"/>
  <c r="CI38" i="5" s="1"/>
  <c r="CI39" i="5" s="1"/>
  <c r="CI42" i="5" s="1"/>
  <c r="CI77" i="5" a="1"/>
  <c r="CI77" i="5" s="1"/>
  <c r="CI70" i="5" a="1"/>
  <c r="CI70" i="5" s="1"/>
  <c r="CI63" i="5" a="1"/>
  <c r="CI63" i="5" s="1"/>
  <c r="CI61" i="5" a="1"/>
  <c r="CI61" i="5" s="1"/>
  <c r="CI68" i="5" a="1"/>
  <c r="CI68" i="5" s="1"/>
  <c r="CI60" i="5" a="1"/>
  <c r="CI60" i="5" s="1"/>
  <c r="CI64" i="5" a="1"/>
  <c r="CI64" i="5" s="1"/>
  <c r="CI51" i="5" a="1"/>
  <c r="CI51" i="5" s="1"/>
  <c r="CI69" i="5" a="1"/>
  <c r="CI69" i="5" s="1"/>
  <c r="CI52" i="5" a="1"/>
  <c r="CI52" i="5" s="1"/>
  <c r="CI62" i="5" a="1"/>
  <c r="CI62" i="5" s="1"/>
  <c r="CI53" i="5" a="1"/>
  <c r="CI53" i="5" s="1"/>
  <c r="CH44" i="5"/>
  <c r="CH43" i="5"/>
  <c r="CH45" i="5"/>
  <c r="AT58" i="12"/>
  <c r="AU121" i="12"/>
  <c r="DG107" i="2"/>
  <c r="DG85" i="2"/>
  <c r="DG96" i="2"/>
  <c r="DG80" i="2"/>
  <c r="DG84" i="2" s="1"/>
  <c r="DG47" i="2"/>
  <c r="DG44" i="2"/>
  <c r="DG38" i="2"/>
  <c r="DG30" i="2"/>
  <c r="DG29" i="2"/>
  <c r="DG28" i="2"/>
  <c r="DG45" i="2"/>
  <c r="DG33" i="2"/>
  <c r="DG32" i="2"/>
  <c r="DG31" i="2"/>
  <c r="DG94" i="2"/>
  <c r="DG46" i="2"/>
  <c r="DG27" i="2"/>
  <c r="DG12" i="2"/>
  <c r="DG13" i="2" s="1"/>
  <c r="DG54" i="2" s="1"/>
  <c r="DG9" i="2"/>
  <c r="DG3" i="2"/>
  <c r="DG36" i="2"/>
  <c r="DG34" i="2"/>
  <c r="DG35" i="2"/>
  <c r="DG5" i="2"/>
  <c r="DG26" i="2"/>
  <c r="DH8" i="2"/>
  <c r="AW54" i="12"/>
  <c r="AX117" i="12"/>
  <c r="AT57" i="12"/>
  <c r="AU120" i="12"/>
  <c r="CH65" i="5"/>
  <c r="AO62" i="12"/>
  <c r="AP125" i="12"/>
  <c r="AR59" i="12"/>
  <c r="AS122" i="12"/>
  <c r="DF23" i="2"/>
  <c r="DF55" i="2" s="1"/>
  <c r="CT49" i="2"/>
  <c r="CT50" i="2" s="1"/>
  <c r="CT90" i="2"/>
  <c r="DF95" i="2"/>
  <c r="DF97" i="2"/>
  <c r="DF108" i="2" s="1"/>
  <c r="DF109" i="2" s="1"/>
  <c r="CR7" i="5"/>
  <c r="CQ4" i="5"/>
  <c r="CJ17" i="5"/>
  <c r="CK15" i="5"/>
  <c r="CK16" i="5" s="1"/>
  <c r="CH55" i="5"/>
  <c r="AU56" i="12"/>
  <c r="AV119" i="12"/>
  <c r="CU89" i="2" l="1"/>
  <c r="AM66" i="12"/>
  <c r="AN129" i="12"/>
  <c r="AN64" i="12"/>
  <c r="AO127" i="12"/>
  <c r="CH46" i="5"/>
  <c r="CH48" i="5" s="1"/>
  <c r="CH57" i="5" s="1"/>
  <c r="CH71" i="5" s="1" a="1"/>
  <c r="CH71" i="5" s="1"/>
  <c r="CH72" i="5" s="1"/>
  <c r="CH73" i="5" s="1"/>
  <c r="CH75" i="5" s="1"/>
  <c r="CH78" i="5" s="1"/>
  <c r="CX87" i="2" s="1" a="1"/>
  <c r="CX87" i="2" s="1"/>
  <c r="AM65" i="12"/>
  <c r="AN128" i="12"/>
  <c r="AX55" i="12"/>
  <c r="AY118" i="12"/>
  <c r="AR60" i="12"/>
  <c r="AS123" i="12"/>
  <c r="AR61" i="12"/>
  <c r="AS124" i="12"/>
  <c r="CS7" i="5"/>
  <c r="CR4" i="5"/>
  <c r="DH96" i="2"/>
  <c r="DH80" i="2"/>
  <c r="DH84" i="2" s="1"/>
  <c r="DH107" i="2"/>
  <c r="DH85" i="2"/>
  <c r="DH38" i="2"/>
  <c r="DH45" i="2"/>
  <c r="DH33" i="2"/>
  <c r="DH32" i="2"/>
  <c r="DH31" i="2"/>
  <c r="DH34" i="2"/>
  <c r="DH47" i="2"/>
  <c r="DH46" i="2"/>
  <c r="DH94" i="2"/>
  <c r="DH35" i="2"/>
  <c r="DH28" i="2"/>
  <c r="DH36" i="2"/>
  <c r="DH5" i="2"/>
  <c r="DH26" i="2"/>
  <c r="DH44" i="2"/>
  <c r="DH12" i="2"/>
  <c r="DH13" i="2" s="1"/>
  <c r="DH54" i="2" s="1"/>
  <c r="DH29" i="2"/>
  <c r="DH3" i="2"/>
  <c r="DH30" i="2"/>
  <c r="DH9" i="2"/>
  <c r="DI8" i="2"/>
  <c r="DH27" i="2"/>
  <c r="DG48" i="2"/>
  <c r="CI65" i="5"/>
  <c r="D52" i="12"/>
  <c r="CV89" i="2"/>
  <c r="CR12" i="5" a="1"/>
  <c r="CR12" i="5" s="1"/>
  <c r="CR28" i="5" a="1"/>
  <c r="CR28" i="5" s="1"/>
  <c r="CR31" i="5" a="1"/>
  <c r="CR31" i="5" s="1"/>
  <c r="CR24" i="5" a="1"/>
  <c r="CR24" i="5" s="1"/>
  <c r="CR19" i="5" a="1"/>
  <c r="CR19" i="5" s="1"/>
  <c r="CR25" i="5" a="1"/>
  <c r="CR25" i="5" s="1"/>
  <c r="CR20" i="5" a="1"/>
  <c r="CR20" i="5" s="1"/>
  <c r="CR32" i="5" a="1"/>
  <c r="CR32" i="5" s="1"/>
  <c r="CR33" i="5" a="1"/>
  <c r="CR33" i="5" s="1"/>
  <c r="CR23" i="5" a="1"/>
  <c r="CR23" i="5" s="1"/>
  <c r="AU57" i="12"/>
  <c r="AV120" i="12"/>
  <c r="AS59" i="12"/>
  <c r="AT122" i="12"/>
  <c r="CV41" i="2"/>
  <c r="CV56" i="2"/>
  <c r="CS57" i="2"/>
  <c r="CS58" i="2" s="1"/>
  <c r="CS52" i="2"/>
  <c r="DG95" i="2"/>
  <c r="DG97" i="2" s="1"/>
  <c r="DG108" i="2" s="1"/>
  <c r="DG109" i="2" s="1"/>
  <c r="DH16" i="2"/>
  <c r="DH21" i="2"/>
  <c r="DH18" i="2"/>
  <c r="DH19" i="2"/>
  <c r="DH17" i="2"/>
  <c r="DH20" i="2"/>
  <c r="DH22" i="2"/>
  <c r="AY53" i="12"/>
  <c r="AZ116" i="12"/>
  <c r="CU49" i="2"/>
  <c r="CU50" i="2" s="1"/>
  <c r="CU90" i="2"/>
  <c r="AX54" i="12"/>
  <c r="AY117" i="12"/>
  <c r="CI55" i="5"/>
  <c r="CI44" i="5"/>
  <c r="CI43" i="5"/>
  <c r="CI45" i="5"/>
  <c r="CG71" i="5" a="1"/>
  <c r="CG71" i="5" s="1"/>
  <c r="CG72" i="5" s="1"/>
  <c r="CG73" i="5" s="1"/>
  <c r="CG75" i="5"/>
  <c r="CG78" i="5" s="1"/>
  <c r="CW87" i="2" s="1" a="1"/>
  <c r="CW87" i="2" s="1"/>
  <c r="CU56" i="2"/>
  <c r="CU41" i="2"/>
  <c r="AV56" i="12"/>
  <c r="AW119" i="12"/>
  <c r="AU58" i="12"/>
  <c r="AV121" i="12"/>
  <c r="CS5" i="5"/>
  <c r="CT6" i="5"/>
  <c r="CL15" i="5"/>
  <c r="CL16" i="5" s="1"/>
  <c r="CK17" i="5"/>
  <c r="CJ54" i="5" a="1"/>
  <c r="CJ54" i="5" s="1"/>
  <c r="CJ13" i="5"/>
  <c r="CJ38" i="5" s="1"/>
  <c r="CJ39" i="5" s="1"/>
  <c r="CJ42" i="5" s="1"/>
  <c r="CJ77" i="5" a="1"/>
  <c r="CJ77" i="5" s="1"/>
  <c r="CJ68" i="5" a="1"/>
  <c r="CJ68" i="5" s="1"/>
  <c r="CJ62" i="5" a="1"/>
  <c r="CJ62" i="5" s="1"/>
  <c r="CJ51" i="5" a="1"/>
  <c r="CJ51" i="5" s="1"/>
  <c r="CJ60" i="5" a="1"/>
  <c r="CJ60" i="5" s="1"/>
  <c r="CJ52" i="5" a="1"/>
  <c r="CJ52" i="5" s="1"/>
  <c r="CJ63" i="5" a="1"/>
  <c r="CJ63" i="5" s="1"/>
  <c r="CJ61" i="5" a="1"/>
  <c r="CJ61" i="5" s="1"/>
  <c r="CJ64" i="5" a="1"/>
  <c r="CJ64" i="5" s="1"/>
  <c r="CJ53" i="5" a="1"/>
  <c r="CJ53" i="5" s="1"/>
  <c r="CJ70" i="5" a="1"/>
  <c r="CJ70" i="5" s="1"/>
  <c r="CJ69" i="5" a="1"/>
  <c r="CJ69" i="5" s="1"/>
  <c r="CT52" i="2"/>
  <c r="CT57" i="2"/>
  <c r="CT58" i="2" s="1"/>
  <c r="AP62" i="12"/>
  <c r="AQ125" i="12"/>
  <c r="DI75" i="2"/>
  <c r="DI74" i="2"/>
  <c r="DI6" i="2"/>
  <c r="DJ7" i="2"/>
  <c r="DI15" i="2"/>
  <c r="AQ63" i="12"/>
  <c r="AR126" i="12"/>
  <c r="DG23" i="2"/>
  <c r="DG55" i="2" s="1"/>
  <c r="AN66" i="12" l="1"/>
  <c r="AO129" i="12"/>
  <c r="CI46" i="5"/>
  <c r="CI48" i="5" s="1"/>
  <c r="CI57" i="5" s="1"/>
  <c r="AZ118" i="12"/>
  <c r="AY55" i="12"/>
  <c r="AO128" i="12"/>
  <c r="AN65" i="12"/>
  <c r="CJ55" i="5"/>
  <c r="AO64" i="12"/>
  <c r="AP127" i="12"/>
  <c r="AS60" i="12"/>
  <c r="AT123" i="12"/>
  <c r="CI71" i="5" a="1"/>
  <c r="CI71" i="5" s="1"/>
  <c r="CI72" i="5" s="1"/>
  <c r="CI73" i="5" s="1"/>
  <c r="CI75" i="5" s="1"/>
  <c r="CI78" i="5" s="1"/>
  <c r="CY87" i="2" s="1" a="1"/>
  <c r="CY87" i="2" s="1"/>
  <c r="AR63" i="12"/>
  <c r="AS126" i="12"/>
  <c r="CL17" i="5"/>
  <c r="CM15" i="5"/>
  <c r="CM16" i="5" s="1"/>
  <c r="CU6" i="5"/>
  <c r="CT5" i="5"/>
  <c r="AY54" i="12"/>
  <c r="AZ117" i="12"/>
  <c r="AS61" i="12"/>
  <c r="AT124" i="12"/>
  <c r="CW88" i="2"/>
  <c r="CW37" i="2" s="1"/>
  <c r="CW39" i="2" s="1"/>
  <c r="CW91" i="2"/>
  <c r="DH48" i="2"/>
  <c r="DI21" i="2"/>
  <c r="DI16" i="2"/>
  <c r="DI19" i="2"/>
  <c r="DI17" i="2"/>
  <c r="DI18" i="2"/>
  <c r="DI20" i="2"/>
  <c r="DI22" i="2"/>
  <c r="AQ62" i="12"/>
  <c r="AR125" i="12"/>
  <c r="CS33" i="5" a="1"/>
  <c r="CS33" i="5" s="1"/>
  <c r="CS25" i="5" a="1"/>
  <c r="CS25" i="5" s="1"/>
  <c r="CS32" i="5" a="1"/>
  <c r="CS32" i="5" s="1"/>
  <c r="CS28" i="5" a="1"/>
  <c r="CS28" i="5" s="1"/>
  <c r="CS19" i="5" a="1"/>
  <c r="CS19" i="5" s="1"/>
  <c r="CS23" i="5" a="1"/>
  <c r="CS23" i="5" s="1"/>
  <c r="CS20" i="5" a="1"/>
  <c r="CS20" i="5" s="1"/>
  <c r="CS31" i="5" a="1"/>
  <c r="CS31" i="5" s="1"/>
  <c r="CS12" i="5" a="1"/>
  <c r="CS12" i="5" s="1"/>
  <c r="CS24" i="5" a="1"/>
  <c r="CS24" i="5" s="1"/>
  <c r="AT59" i="12"/>
  <c r="AU122" i="12"/>
  <c r="DH95" i="2"/>
  <c r="DH97" i="2" s="1"/>
  <c r="DH108" i="2" s="1"/>
  <c r="DH109" i="2" s="1"/>
  <c r="DI107" i="2"/>
  <c r="DI80" i="2"/>
  <c r="DI84" i="2" s="1"/>
  <c r="DI96" i="2"/>
  <c r="DI85" i="2"/>
  <c r="DI45" i="2"/>
  <c r="DI33" i="2"/>
  <c r="DI32" i="2"/>
  <c r="DI34" i="2"/>
  <c r="DI35" i="2"/>
  <c r="DI47" i="2"/>
  <c r="DI44" i="2"/>
  <c r="DI36" i="2"/>
  <c r="DI30" i="2"/>
  <c r="DI94" i="2"/>
  <c r="DI29" i="2"/>
  <c r="DI5" i="2"/>
  <c r="DI28" i="2"/>
  <c r="DI26" i="2"/>
  <c r="DJ8" i="2"/>
  <c r="DI31" i="2"/>
  <c r="DI27" i="2"/>
  <c r="DI12" i="2"/>
  <c r="DI13" i="2" s="1"/>
  <c r="DI54" i="2" s="1"/>
  <c r="DI9" i="2"/>
  <c r="DI3" i="2"/>
  <c r="DI46" i="2"/>
  <c r="DI38" i="2"/>
  <c r="AW56" i="12"/>
  <c r="AX119" i="12"/>
  <c r="CJ44" i="5"/>
  <c r="CJ43" i="5"/>
  <c r="CJ45" i="5"/>
  <c r="AV57" i="12"/>
  <c r="AW120" i="12"/>
  <c r="CV49" i="2"/>
  <c r="CV50" i="2" s="1"/>
  <c r="CV90" i="2"/>
  <c r="CU52" i="2"/>
  <c r="CU57" i="2"/>
  <c r="CU58" i="2" s="1"/>
  <c r="CS4" i="5"/>
  <c r="CT7" i="5"/>
  <c r="CX88" i="2"/>
  <c r="CX37" i="2" s="1"/>
  <c r="CX39" i="2" s="1"/>
  <c r="CX89" i="2"/>
  <c r="CX91" i="2"/>
  <c r="DJ75" i="2"/>
  <c r="DJ74" i="2"/>
  <c r="DJ15" i="2"/>
  <c r="DK7" i="2"/>
  <c r="DJ6" i="2"/>
  <c r="AV58" i="12"/>
  <c r="AW121" i="12"/>
  <c r="CJ65" i="5"/>
  <c r="CK54" i="5" a="1"/>
  <c r="CK54" i="5" s="1"/>
  <c r="CK13" i="5"/>
  <c r="CK38" i="5" s="1"/>
  <c r="CK39" i="5" s="1"/>
  <c r="CK42" i="5" s="1"/>
  <c r="CK77" i="5" a="1"/>
  <c r="CK77" i="5" s="1"/>
  <c r="CK69" i="5" a="1"/>
  <c r="CK69" i="5" s="1"/>
  <c r="CK61" i="5" a="1"/>
  <c r="CK61" i="5" s="1"/>
  <c r="CK63" i="5" a="1"/>
  <c r="CK63" i="5" s="1"/>
  <c r="CK52" i="5" a="1"/>
  <c r="CK52" i="5" s="1"/>
  <c r="CK68" i="5" a="1"/>
  <c r="CK68" i="5" s="1"/>
  <c r="CK51" i="5" a="1"/>
  <c r="CK51" i="5" s="1"/>
  <c r="CK70" i="5" a="1"/>
  <c r="CK70" i="5" s="1"/>
  <c r="CK64" i="5" a="1"/>
  <c r="CK64" i="5" s="1"/>
  <c r="CK62" i="5" a="1"/>
  <c r="CK62" i="5" s="1"/>
  <c r="CK53" i="5" a="1"/>
  <c r="CK53" i="5" s="1"/>
  <c r="CK60" i="5" a="1"/>
  <c r="CK60" i="5" s="1"/>
  <c r="CK65" i="5" s="1"/>
  <c r="AZ53" i="12"/>
  <c r="BA116" i="12"/>
  <c r="BA53" i="12" s="1"/>
  <c r="DH23" i="2"/>
  <c r="DH55" i="2" s="1"/>
  <c r="AO66" i="12" l="1"/>
  <c r="AP129" i="12"/>
  <c r="AP64" i="12"/>
  <c r="AQ127" i="12"/>
  <c r="DI23" i="2"/>
  <c r="DI55" i="2" s="1"/>
  <c r="AO65" i="12"/>
  <c r="AP128" i="12"/>
  <c r="CK55" i="5"/>
  <c r="CJ46" i="5"/>
  <c r="CJ48" i="5" s="1"/>
  <c r="CJ57" i="5" s="1"/>
  <c r="CJ71" i="5" s="1" a="1"/>
  <c r="CJ71" i="5" s="1"/>
  <c r="CJ72" i="5" s="1"/>
  <c r="CJ73" i="5" s="1"/>
  <c r="CJ75" i="5" s="1"/>
  <c r="CJ78" i="5" s="1"/>
  <c r="CZ87" i="2" s="1" a="1"/>
  <c r="CZ87" i="2" s="1"/>
  <c r="AT60" i="12"/>
  <c r="AU123" i="12"/>
  <c r="BA118" i="12"/>
  <c r="AZ55" i="12"/>
  <c r="D53" i="12"/>
  <c r="CY88" i="2"/>
  <c r="CY37" i="2" s="1"/>
  <c r="CY39" i="2" s="1"/>
  <c r="CY91" i="2"/>
  <c r="DJ16" i="2"/>
  <c r="DJ21" i="2"/>
  <c r="DJ19" i="2"/>
  <c r="DJ17" i="2"/>
  <c r="DJ18" i="2"/>
  <c r="DJ20" i="2"/>
  <c r="DJ22" i="2"/>
  <c r="AX56" i="12"/>
  <c r="AY119" i="12"/>
  <c r="CK45" i="5"/>
  <c r="CK44" i="5"/>
  <c r="CK43" i="5"/>
  <c r="AW58" i="12"/>
  <c r="AX121" i="12"/>
  <c r="CW41" i="2"/>
  <c r="CW56" i="2"/>
  <c r="CN15" i="5"/>
  <c r="CN16" i="5" s="1"/>
  <c r="CM17" i="5"/>
  <c r="AU59" i="12"/>
  <c r="AV122" i="12"/>
  <c r="AR62" i="12"/>
  <c r="AS125" i="12"/>
  <c r="DI95" i="2"/>
  <c r="DI97" i="2" s="1"/>
  <c r="DI108" i="2" s="1"/>
  <c r="DI109" i="2" s="1"/>
  <c r="CL54" i="5" a="1"/>
  <c r="CL54" i="5" s="1"/>
  <c r="CL13" i="5"/>
  <c r="CL38" i="5" s="1"/>
  <c r="CL39" i="5" s="1"/>
  <c r="CL42" i="5" s="1"/>
  <c r="CL77" i="5" a="1"/>
  <c r="CL77" i="5" s="1"/>
  <c r="CL60" i="5" a="1"/>
  <c r="CL60" i="5" s="1"/>
  <c r="CL69" i="5" a="1"/>
  <c r="CL69" i="5" s="1"/>
  <c r="CL52" i="5" a="1"/>
  <c r="CL52" i="5" s="1"/>
  <c r="CL68" i="5" a="1"/>
  <c r="CL68" i="5" s="1"/>
  <c r="CL51" i="5" a="1"/>
  <c r="CL51" i="5" s="1"/>
  <c r="CL64" i="5" a="1"/>
  <c r="CL64" i="5" s="1"/>
  <c r="CL53" i="5" a="1"/>
  <c r="CL53" i="5" s="1"/>
  <c r="CL62" i="5" a="1"/>
  <c r="CL62" i="5" s="1"/>
  <c r="CL70" i="5" a="1"/>
  <c r="CL70" i="5" s="1"/>
  <c r="CL61" i="5" a="1"/>
  <c r="CL61" i="5" s="1"/>
  <c r="CL63" i="5" a="1"/>
  <c r="CL63" i="5" s="1"/>
  <c r="DK75" i="2"/>
  <c r="DK15" i="2"/>
  <c r="DK6" i="2"/>
  <c r="DK74" i="2"/>
  <c r="DL7" i="2"/>
  <c r="AS63" i="12"/>
  <c r="AT126" i="12"/>
  <c r="CX56" i="2"/>
  <c r="CX41" i="2"/>
  <c r="AW57" i="12"/>
  <c r="AX120" i="12"/>
  <c r="DJ107" i="2"/>
  <c r="DJ80" i="2"/>
  <c r="DJ84" i="2" s="1"/>
  <c r="DJ94" i="2"/>
  <c r="DJ85" i="2"/>
  <c r="DJ34" i="2"/>
  <c r="DJ96" i="2"/>
  <c r="DJ35" i="2"/>
  <c r="DJ46" i="2"/>
  <c r="DJ36" i="2"/>
  <c r="DJ38" i="2"/>
  <c r="DJ45" i="2"/>
  <c r="DJ44" i="2"/>
  <c r="DJ32" i="2"/>
  <c r="DJ5" i="2"/>
  <c r="DJ47" i="2"/>
  <c r="DJ33" i="2"/>
  <c r="DJ28" i="2"/>
  <c r="DJ26" i="2"/>
  <c r="DK8" i="2"/>
  <c r="DJ30" i="2"/>
  <c r="DJ29" i="2"/>
  <c r="DJ31" i="2"/>
  <c r="DJ9" i="2"/>
  <c r="DJ12" i="2"/>
  <c r="DJ13" i="2" s="1"/>
  <c r="DJ54" i="2" s="1"/>
  <c r="DJ3" i="2"/>
  <c r="DJ27" i="2"/>
  <c r="CT33" i="5" a="1"/>
  <c r="CT33" i="5" s="1"/>
  <c r="CT32" i="5" a="1"/>
  <c r="CT32" i="5" s="1"/>
  <c r="CT31" i="5" a="1"/>
  <c r="CT31" i="5" s="1"/>
  <c r="CT24" i="5" a="1"/>
  <c r="CT24" i="5" s="1"/>
  <c r="CT25" i="5" a="1"/>
  <c r="CT25" i="5" s="1"/>
  <c r="CT23" i="5" a="1"/>
  <c r="CT23" i="5" s="1"/>
  <c r="CT20" i="5" a="1"/>
  <c r="CT20" i="5" s="1"/>
  <c r="CT19" i="5" a="1"/>
  <c r="CT19" i="5" s="1"/>
  <c r="CT28" i="5" a="1"/>
  <c r="CT28" i="5" s="1"/>
  <c r="CT12" i="5" a="1"/>
  <c r="CT12" i="5" s="1"/>
  <c r="AT61" i="12"/>
  <c r="AU124" i="12"/>
  <c r="CK46" i="5"/>
  <c r="CK48" i="5" s="1"/>
  <c r="AZ54" i="12"/>
  <c r="BA117" i="12"/>
  <c r="CX49" i="2"/>
  <c r="CX50" i="2" s="1"/>
  <c r="CX90" i="2"/>
  <c r="CV57" i="2"/>
  <c r="CV58" i="2" s="1"/>
  <c r="CV52" i="2"/>
  <c r="CW89" i="2"/>
  <c r="CV6" i="5"/>
  <c r="CU5" i="5"/>
  <c r="DI48" i="2"/>
  <c r="CT4" i="5"/>
  <c r="CU7" i="5"/>
  <c r="AP66" i="12" l="1"/>
  <c r="AQ129" i="12"/>
  <c r="CK57" i="5"/>
  <c r="DJ23" i="2"/>
  <c r="DJ55" i="2" s="1"/>
  <c r="AP65" i="12"/>
  <c r="AQ128" i="12"/>
  <c r="BA55" i="12"/>
  <c r="BB118" i="12"/>
  <c r="AQ64" i="12"/>
  <c r="AR127" i="12"/>
  <c r="AV123" i="12"/>
  <c r="AU60" i="12"/>
  <c r="CK71" i="5" a="1"/>
  <c r="CK71" i="5" s="1"/>
  <c r="CK72" i="5" s="1"/>
  <c r="CK73" i="5" s="1"/>
  <c r="CK75" i="5" s="1"/>
  <c r="CK78" i="5" s="1"/>
  <c r="DA87" i="2" s="1" a="1"/>
  <c r="DA87" i="2" s="1"/>
  <c r="CZ88" i="2"/>
  <c r="CZ37" i="2" s="1"/>
  <c r="CZ39" i="2" s="1"/>
  <c r="CZ91" i="2"/>
  <c r="CU12" i="5" a="1"/>
  <c r="CU12" i="5" s="1"/>
  <c r="CU32" i="5" a="1"/>
  <c r="CU32" i="5" s="1"/>
  <c r="CU31" i="5" a="1"/>
  <c r="CU31" i="5" s="1"/>
  <c r="CU24" i="5" a="1"/>
  <c r="CU24" i="5" s="1"/>
  <c r="CU25" i="5" a="1"/>
  <c r="CU25" i="5" s="1"/>
  <c r="CU33" i="5" a="1"/>
  <c r="CU33" i="5" s="1"/>
  <c r="CU20" i="5" a="1"/>
  <c r="CU20" i="5" s="1"/>
  <c r="CU19" i="5" a="1"/>
  <c r="CU19" i="5" s="1"/>
  <c r="CU28" i="5" a="1"/>
  <c r="CU28" i="5" s="1"/>
  <c r="CU23" i="5" a="1"/>
  <c r="CU23" i="5" s="1"/>
  <c r="CX57" i="2"/>
  <c r="CX58" i="2" s="1"/>
  <c r="CX52" i="2"/>
  <c r="AX57" i="12"/>
  <c r="AY120" i="12"/>
  <c r="CL65" i="5"/>
  <c r="AS62" i="12"/>
  <c r="AT125" i="12"/>
  <c r="CN17" i="5"/>
  <c r="CO15" i="5"/>
  <c r="CO16" i="5" s="1"/>
  <c r="DK16" i="2"/>
  <c r="DK21" i="2"/>
  <c r="DK17" i="2"/>
  <c r="DK19" i="2"/>
  <c r="DK18" i="2"/>
  <c r="DK20" i="2"/>
  <c r="DK22" i="2"/>
  <c r="AY56" i="12"/>
  <c r="AZ119" i="12"/>
  <c r="CW49" i="2"/>
  <c r="CW50" i="2" s="1"/>
  <c r="CW90" i="2"/>
  <c r="AX58" i="12"/>
  <c r="AY121" i="12"/>
  <c r="CV7" i="5"/>
  <c r="CU4" i="5"/>
  <c r="DJ48" i="2"/>
  <c r="CL55" i="5"/>
  <c r="CY89" i="2"/>
  <c r="DK94" i="2"/>
  <c r="DK80" i="2"/>
  <c r="DK84" i="2" s="1"/>
  <c r="DK85" i="2"/>
  <c r="DK96" i="2"/>
  <c r="DK35" i="2"/>
  <c r="DK46" i="2"/>
  <c r="DK36" i="2"/>
  <c r="DK45" i="2"/>
  <c r="DK33" i="2"/>
  <c r="DK32" i="2"/>
  <c r="DK38" i="2"/>
  <c r="DK107" i="2"/>
  <c r="DK47" i="2"/>
  <c r="DK28" i="2"/>
  <c r="DK26" i="2"/>
  <c r="DL8" i="2"/>
  <c r="DK29" i="2"/>
  <c r="DK34" i="2"/>
  <c r="DK30" i="2"/>
  <c r="DK44" i="2"/>
  <c r="DK3" i="2"/>
  <c r="DK9" i="2"/>
  <c r="DK31" i="2"/>
  <c r="DK12" i="2"/>
  <c r="DK13" i="2" s="1"/>
  <c r="DK54" i="2" s="1"/>
  <c r="DK27" i="2"/>
  <c r="DK5" i="2"/>
  <c r="DJ95" i="2"/>
  <c r="DJ97" i="2" s="1"/>
  <c r="DJ108" i="2" s="1"/>
  <c r="DJ109" i="2" s="1"/>
  <c r="BA54" i="12"/>
  <c r="BB117" i="12"/>
  <c r="BB54" i="12" s="1"/>
  <c r="CL45" i="5"/>
  <c r="CL44" i="5"/>
  <c r="CL43" i="5"/>
  <c r="AT63" i="12"/>
  <c r="AU126" i="12"/>
  <c r="AU61" i="12"/>
  <c r="AV124" i="12"/>
  <c r="DL75" i="2"/>
  <c r="DL74" i="2"/>
  <c r="DL15" i="2"/>
  <c r="DL6" i="2"/>
  <c r="DM7" i="2"/>
  <c r="CW6" i="5"/>
  <c r="CV5" i="5"/>
  <c r="AV59" i="12"/>
  <c r="AW122" i="12"/>
  <c r="CY41" i="2"/>
  <c r="CY56" i="2"/>
  <c r="CM54" i="5" a="1"/>
  <c r="CM54" i="5" s="1"/>
  <c r="CM13" i="5"/>
  <c r="CM38" i="5" s="1"/>
  <c r="CM39" i="5" s="1"/>
  <c r="CM77" i="5" a="1"/>
  <c r="CM77" i="5" s="1"/>
  <c r="CM60" i="5" a="1"/>
  <c r="CM60" i="5" s="1"/>
  <c r="CM69" i="5" a="1"/>
  <c r="CM69" i="5" s="1"/>
  <c r="CM52" i="5" a="1"/>
  <c r="CM52" i="5" s="1"/>
  <c r="CM53" i="5" a="1"/>
  <c r="CM53" i="5" s="1"/>
  <c r="CM70" i="5" a="1"/>
  <c r="CM70" i="5" s="1"/>
  <c r="CM63" i="5" a="1"/>
  <c r="CM63" i="5" s="1"/>
  <c r="CM68" i="5" a="1"/>
  <c r="CM68" i="5" s="1"/>
  <c r="CM51" i="5" a="1"/>
  <c r="CM51" i="5" s="1"/>
  <c r="CM61" i="5" a="1"/>
  <c r="CM61" i="5" s="1"/>
  <c r="CM62" i="5" a="1"/>
  <c r="CM62" i="5" s="1"/>
  <c r="CM64" i="5" a="1"/>
  <c r="CM64" i="5" s="1"/>
  <c r="CL46" i="5" l="1"/>
  <c r="CL48" i="5" s="1"/>
  <c r="CL57" i="5" s="1"/>
  <c r="AQ66" i="12"/>
  <c r="AR129" i="12"/>
  <c r="BC118" i="12"/>
  <c r="BC55" i="12" s="1"/>
  <c r="BB55" i="12"/>
  <c r="AR64" i="12"/>
  <c r="AS127" i="12"/>
  <c r="AQ65" i="12"/>
  <c r="AR128" i="12"/>
  <c r="AV60" i="12"/>
  <c r="AW123" i="12"/>
  <c r="CL71" i="5" a="1"/>
  <c r="CL71" i="5" s="1"/>
  <c r="CL72" i="5" s="1"/>
  <c r="CL73" i="5" s="1"/>
  <c r="CL75" i="5" s="1"/>
  <c r="CL78" i="5" s="1"/>
  <c r="DB87" i="2" s="1" a="1"/>
  <c r="DB87" i="2" s="1"/>
  <c r="DA91" i="2"/>
  <c r="DA88" i="2"/>
  <c r="DA37" i="2" s="1"/>
  <c r="DA39" i="2" s="1"/>
  <c r="DK95" i="2"/>
  <c r="DK97" i="2" s="1"/>
  <c r="DK108" i="2" s="1"/>
  <c r="DK109" i="2" s="1"/>
  <c r="CO17" i="5"/>
  <c r="CP15" i="5"/>
  <c r="CP16" i="5" s="1"/>
  <c r="CM45" i="5"/>
  <c r="CM43" i="5"/>
  <c r="CM44" i="5"/>
  <c r="AV61" i="12"/>
  <c r="AW124" i="12"/>
  <c r="DL94" i="2"/>
  <c r="DL85" i="2"/>
  <c r="DL96" i="2"/>
  <c r="DL46" i="2"/>
  <c r="DL36" i="2"/>
  <c r="DL26" i="2"/>
  <c r="DL34" i="2"/>
  <c r="DL107" i="2"/>
  <c r="DL80" i="2"/>
  <c r="DL84" i="2" s="1"/>
  <c r="DL35" i="2"/>
  <c r="DL47" i="2"/>
  <c r="DL33" i="2"/>
  <c r="DL29" i="2"/>
  <c r="DL31" i="2"/>
  <c r="DL30" i="2"/>
  <c r="DL38" i="2"/>
  <c r="DL27" i="2"/>
  <c r="DL45" i="2"/>
  <c r="DL5" i="2"/>
  <c r="DL12" i="2"/>
  <c r="DL13" i="2" s="1"/>
  <c r="DL54" i="2" s="1"/>
  <c r="DL3" i="2"/>
  <c r="DL9" i="2"/>
  <c r="DL32" i="2"/>
  <c r="DL28" i="2"/>
  <c r="DM8" i="2"/>
  <c r="DL44" i="2"/>
  <c r="CN54" i="5" a="1"/>
  <c r="CN54" i="5" s="1"/>
  <c r="CN13" i="5"/>
  <c r="CN38" i="5" s="1"/>
  <c r="CN39" i="5" s="1"/>
  <c r="CN42" i="5" s="1"/>
  <c r="CN77" i="5" a="1"/>
  <c r="CN77" i="5" s="1"/>
  <c r="CN64" i="5" a="1"/>
  <c r="CN64" i="5" s="1"/>
  <c r="CN62" i="5" a="1"/>
  <c r="CN62" i="5" s="1"/>
  <c r="CN70" i="5" a="1"/>
  <c r="CN70" i="5" s="1"/>
  <c r="CN51" i="5" a="1"/>
  <c r="CN51" i="5" s="1"/>
  <c r="CN68" i="5" a="1"/>
  <c r="CN68" i="5" s="1"/>
  <c r="CN60" i="5" a="1"/>
  <c r="CN60" i="5" s="1"/>
  <c r="CN53" i="5" a="1"/>
  <c r="CN53" i="5" s="1"/>
  <c r="CN69" i="5" a="1"/>
  <c r="CN69" i="5" s="1"/>
  <c r="CN63" i="5" a="1"/>
  <c r="CN63" i="5" s="1"/>
  <c r="CN61" i="5" a="1"/>
  <c r="CN61" i="5" s="1"/>
  <c r="CN52" i="5" a="1"/>
  <c r="CN52" i="5" s="1"/>
  <c r="CV4" i="5"/>
  <c r="CW7" i="5"/>
  <c r="AT62" i="12"/>
  <c r="AU125" i="12"/>
  <c r="CZ56" i="2"/>
  <c r="CZ41" i="2"/>
  <c r="DM74" i="2"/>
  <c r="DM75" i="2"/>
  <c r="DM6" i="2"/>
  <c r="DN7" i="2"/>
  <c r="DM15" i="2"/>
  <c r="D54" i="12"/>
  <c r="AW59" i="12"/>
  <c r="AX122" i="12"/>
  <c r="AY58" i="12"/>
  <c r="AZ121" i="12"/>
  <c r="CZ89" i="2"/>
  <c r="AY57" i="12"/>
  <c r="AZ120" i="12"/>
  <c r="CM42" i="5"/>
  <c r="DL16" i="2"/>
  <c r="DL21" i="2"/>
  <c r="DL18" i="2"/>
  <c r="DL17" i="2"/>
  <c r="DL19" i="2"/>
  <c r="DL20" i="2"/>
  <c r="DL22" i="2"/>
  <c r="AU63" i="12"/>
  <c r="AV126" i="12"/>
  <c r="CV12" i="5" a="1"/>
  <c r="CV12" i="5" s="1"/>
  <c r="CV28" i="5" a="1"/>
  <c r="CV28" i="5" s="1"/>
  <c r="CV32" i="5" a="1"/>
  <c r="CV32" i="5" s="1"/>
  <c r="CV31" i="5" a="1"/>
  <c r="CV31" i="5" s="1"/>
  <c r="CV23" i="5" a="1"/>
  <c r="CV23" i="5" s="1"/>
  <c r="CV20" i="5" a="1"/>
  <c r="CV20" i="5" s="1"/>
  <c r="CV25" i="5" a="1"/>
  <c r="CV25" i="5" s="1"/>
  <c r="CV33" i="5" a="1"/>
  <c r="CV33" i="5" s="1"/>
  <c r="CV19" i="5" a="1"/>
  <c r="CV19" i="5" s="1"/>
  <c r="CV24" i="5" a="1"/>
  <c r="CV24" i="5" s="1"/>
  <c r="CM65" i="5"/>
  <c r="CX6" i="5"/>
  <c r="CW5" i="5"/>
  <c r="DK48" i="2"/>
  <c r="CW52" i="2"/>
  <c r="CW57" i="2"/>
  <c r="CW58" i="2" s="1"/>
  <c r="CY49" i="2"/>
  <c r="CY50" i="2" s="1"/>
  <c r="CY90" i="2"/>
  <c r="CM55" i="5"/>
  <c r="AZ56" i="12"/>
  <c r="BA119" i="12"/>
  <c r="DK23" i="2"/>
  <c r="DK55" i="2" s="1"/>
  <c r="AS129" i="12" l="1"/>
  <c r="AR66" i="12"/>
  <c r="AW60" i="12"/>
  <c r="AX123" i="12"/>
  <c r="AR65" i="12"/>
  <c r="AS128" i="12"/>
  <c r="AS64" i="12"/>
  <c r="AT127" i="12"/>
  <c r="DA89" i="2"/>
  <c r="DA49" i="2" s="1"/>
  <c r="DA50" i="2" s="1"/>
  <c r="CN65" i="5"/>
  <c r="D55" i="12"/>
  <c r="DB91" i="2"/>
  <c r="DB88" i="2"/>
  <c r="DB37" i="2" s="1"/>
  <c r="DB39" i="2" s="1"/>
  <c r="CM46" i="5"/>
  <c r="CM48" i="5" s="1"/>
  <c r="CM57" i="5" s="1"/>
  <c r="CZ49" i="2"/>
  <c r="CZ50" i="2" s="1"/>
  <c r="CZ90" i="2"/>
  <c r="DN74" i="2"/>
  <c r="DN75" i="2"/>
  <c r="DO7" i="2"/>
  <c r="DN15" i="2"/>
  <c r="DN6" i="2"/>
  <c r="AU62" i="12"/>
  <c r="AV125" i="12"/>
  <c r="DA56" i="2"/>
  <c r="DA41" i="2"/>
  <c r="CX7" i="5"/>
  <c r="CW4" i="5"/>
  <c r="AZ57" i="12"/>
  <c r="BA120" i="12"/>
  <c r="CN55" i="5"/>
  <c r="DL48" i="2"/>
  <c r="CY52" i="2"/>
  <c r="CY57" i="2"/>
  <c r="CY58" i="2" s="1"/>
  <c r="DM94" i="2"/>
  <c r="DM85" i="2"/>
  <c r="DM107" i="2"/>
  <c r="DM80" i="2"/>
  <c r="DM84" i="2" s="1"/>
  <c r="DM47" i="2"/>
  <c r="DM44" i="2"/>
  <c r="DM27" i="2"/>
  <c r="DM35" i="2"/>
  <c r="DM33" i="2"/>
  <c r="DM32" i="2"/>
  <c r="DM30" i="2"/>
  <c r="DM96" i="2"/>
  <c r="DM36" i="2"/>
  <c r="DM34" i="2"/>
  <c r="DM38" i="2"/>
  <c r="DM31" i="2"/>
  <c r="DM12" i="2"/>
  <c r="DM13" i="2" s="1"/>
  <c r="DM54" i="2" s="1"/>
  <c r="DM9" i="2"/>
  <c r="DM3" i="2"/>
  <c r="DM46" i="2"/>
  <c r="DM28" i="2"/>
  <c r="DN8" i="2"/>
  <c r="DM29" i="2"/>
  <c r="DM5" i="2"/>
  <c r="DM45" i="2"/>
  <c r="DM26" i="2"/>
  <c r="DL95" i="2"/>
  <c r="DL97" i="2"/>
  <c r="DL108" i="2" s="1"/>
  <c r="DL109" i="2" s="1"/>
  <c r="AZ58" i="12"/>
  <c r="BA121" i="12"/>
  <c r="CN43" i="5"/>
  <c r="CN46" i="5" s="1"/>
  <c r="CN48" i="5" s="1"/>
  <c r="CN57" i="5" s="1"/>
  <c r="CN45" i="5"/>
  <c r="CN44" i="5"/>
  <c r="CY6" i="5"/>
  <c r="CX5" i="5"/>
  <c r="AX59" i="12"/>
  <c r="AY122" i="12"/>
  <c r="BA56" i="12"/>
  <c r="BB119" i="12"/>
  <c r="AV63" i="12"/>
  <c r="AW126" i="12"/>
  <c r="DL23" i="2"/>
  <c r="DL55" i="2" s="1"/>
  <c r="AW61" i="12"/>
  <c r="AX124" i="12"/>
  <c r="CQ15" i="5"/>
  <c r="CQ16" i="5" s="1"/>
  <c r="CP17" i="5"/>
  <c r="CW25" i="5" a="1"/>
  <c r="CW25" i="5" s="1"/>
  <c r="CW33" i="5" a="1"/>
  <c r="CW33" i="5" s="1"/>
  <c r="CW28" i="5" a="1"/>
  <c r="CW28" i="5" s="1"/>
  <c r="CW12" i="5" a="1"/>
  <c r="CW12" i="5" s="1"/>
  <c r="CW24" i="5" a="1"/>
  <c r="CW24" i="5" s="1"/>
  <c r="CW19" i="5" a="1"/>
  <c r="CW19" i="5" s="1"/>
  <c r="CW23" i="5" a="1"/>
  <c r="CW23" i="5" s="1"/>
  <c r="CW31" i="5" a="1"/>
  <c r="CW31" i="5" s="1"/>
  <c r="CW20" i="5" a="1"/>
  <c r="CW20" i="5" s="1"/>
  <c r="CW32" i="5" a="1"/>
  <c r="CW32" i="5" s="1"/>
  <c r="DM21" i="2"/>
  <c r="DM16" i="2"/>
  <c r="DM18" i="2"/>
  <c r="DM19" i="2"/>
  <c r="DM17" i="2"/>
  <c r="DM20" i="2"/>
  <c r="DM22" i="2"/>
  <c r="CO13" i="5"/>
  <c r="CO38" i="5" s="1"/>
  <c r="CO39" i="5" s="1"/>
  <c r="CO42" i="5" s="1"/>
  <c r="CO54" i="5" a="1"/>
  <c r="CO54" i="5" s="1"/>
  <c r="CO77" i="5" a="1"/>
  <c r="CO77" i="5" s="1"/>
  <c r="CO53" i="5" a="1"/>
  <c r="CO53" i="5" s="1"/>
  <c r="CO64" i="5" a="1"/>
  <c r="CO64" i="5" s="1"/>
  <c r="CO63" i="5" a="1"/>
  <c r="CO63" i="5" s="1"/>
  <c r="CO70" i="5" a="1"/>
  <c r="CO70" i="5" s="1"/>
  <c r="CO51" i="5" a="1"/>
  <c r="CO51" i="5" s="1"/>
  <c r="CO52" i="5" a="1"/>
  <c r="CO52" i="5" s="1"/>
  <c r="CO69" i="5" a="1"/>
  <c r="CO69" i="5" s="1"/>
  <c r="CO61" i="5" a="1"/>
  <c r="CO61" i="5" s="1"/>
  <c r="CO62" i="5" a="1"/>
  <c r="CO62" i="5" s="1"/>
  <c r="CO68" i="5" a="1"/>
  <c r="CO68" i="5" s="1"/>
  <c r="CO60" i="5" a="1"/>
  <c r="CO60" i="5" s="1"/>
  <c r="AS66" i="12" l="1"/>
  <c r="AT129" i="12"/>
  <c r="AT64" i="12"/>
  <c r="AU127" i="12"/>
  <c r="AT128" i="12"/>
  <c r="AS65" i="12"/>
  <c r="DA90" i="2"/>
  <c r="AX60" i="12"/>
  <c r="AY123" i="12"/>
  <c r="CN71" i="5" a="1"/>
  <c r="CN71" i="5" s="1"/>
  <c r="CN72" i="5" s="1"/>
  <c r="CN73" i="5" s="1"/>
  <c r="CN75" i="5" s="1"/>
  <c r="CN78" i="5" s="1"/>
  <c r="DD87" i="2" s="1" a="1"/>
  <c r="DD87" i="2" s="1"/>
  <c r="CP54" i="5" a="1"/>
  <c r="CP54" i="5" s="1"/>
  <c r="CP13" i="5"/>
  <c r="CP38" i="5" s="1"/>
  <c r="CP39" i="5" s="1"/>
  <c r="CP77" i="5" a="1"/>
  <c r="CP77" i="5" s="1"/>
  <c r="CP62" i="5" a="1"/>
  <c r="CP62" i="5" s="1"/>
  <c r="CP61" i="5" a="1"/>
  <c r="CP61" i="5" s="1"/>
  <c r="CP63" i="5" a="1"/>
  <c r="CP63" i="5" s="1"/>
  <c r="CP52" i="5" a="1"/>
  <c r="CP52" i="5" s="1"/>
  <c r="CP51" i="5" a="1"/>
  <c r="CP51" i="5" s="1"/>
  <c r="CP69" i="5" a="1"/>
  <c r="CP69" i="5" s="1"/>
  <c r="CP53" i="5" a="1"/>
  <c r="CP53" i="5" s="1"/>
  <c r="CP64" i="5" a="1"/>
  <c r="CP64" i="5" s="1"/>
  <c r="CP60" i="5" a="1"/>
  <c r="CP60" i="5" s="1"/>
  <c r="CP68" i="5" a="1"/>
  <c r="CP68" i="5" s="1"/>
  <c r="CP70" i="5" a="1"/>
  <c r="CP70" i="5" s="1"/>
  <c r="BA57" i="12"/>
  <c r="BB120" i="12"/>
  <c r="AV62" i="12"/>
  <c r="AW125" i="12"/>
  <c r="CX33" i="5" a="1"/>
  <c r="CX33" i="5" s="1"/>
  <c r="CX32" i="5" a="1"/>
  <c r="CX32" i="5" s="1"/>
  <c r="CX24" i="5" a="1"/>
  <c r="CX24" i="5" s="1"/>
  <c r="CX31" i="5" a="1"/>
  <c r="CX31" i="5" s="1"/>
  <c r="CX25" i="5" a="1"/>
  <c r="CX25" i="5" s="1"/>
  <c r="CX28" i="5" a="1"/>
  <c r="CX28" i="5" s="1"/>
  <c r="CX23" i="5" a="1"/>
  <c r="CX23" i="5" s="1"/>
  <c r="CX20" i="5" a="1"/>
  <c r="CX20" i="5" s="1"/>
  <c r="CX19" i="5" a="1"/>
  <c r="CX19" i="5" s="1"/>
  <c r="CX12" i="5" a="1"/>
  <c r="CX12" i="5" s="1"/>
  <c r="DB89" i="2"/>
  <c r="CO55" i="5"/>
  <c r="CX4" i="5"/>
  <c r="CY7" i="5"/>
  <c r="DN16" i="2"/>
  <c r="DN21" i="2"/>
  <c r="DN19" i="2"/>
  <c r="DN18" i="2"/>
  <c r="DN17" i="2"/>
  <c r="DN20" i="2"/>
  <c r="DN22" i="2"/>
  <c r="CZ57" i="2"/>
  <c r="CZ58" i="2" s="1"/>
  <c r="CZ52" i="2"/>
  <c r="CY5" i="5"/>
  <c r="CZ6" i="5"/>
  <c r="DB56" i="2"/>
  <c r="DB41" i="2"/>
  <c r="BB56" i="12"/>
  <c r="BC119" i="12"/>
  <c r="DA57" i="2"/>
  <c r="DA58" i="2" s="1"/>
  <c r="DA52" i="2"/>
  <c r="CO65" i="5"/>
  <c r="DO74" i="2"/>
  <c r="DO75" i="2"/>
  <c r="DP7" i="2"/>
  <c r="DO6" i="2"/>
  <c r="DO15" i="2"/>
  <c r="CM71" i="5" a="1"/>
  <c r="CM71" i="5" s="1"/>
  <c r="CM72" i="5" s="1"/>
  <c r="CM73" i="5" s="1"/>
  <c r="CM75" i="5" s="1"/>
  <c r="CM78" i="5" s="1"/>
  <c r="DC87" i="2" s="1" a="1"/>
  <c r="DC87" i="2" s="1"/>
  <c r="DM23" i="2"/>
  <c r="DM55" i="2" s="1"/>
  <c r="AW63" i="12"/>
  <c r="AX126" i="12"/>
  <c r="CO43" i="5"/>
  <c r="CO45" i="5"/>
  <c r="CO44" i="5"/>
  <c r="CR15" i="5"/>
  <c r="CR16" i="5" s="1"/>
  <c r="CQ17" i="5"/>
  <c r="DM48" i="2"/>
  <c r="AX61" i="12"/>
  <c r="AY124" i="12"/>
  <c r="DM95" i="2"/>
  <c r="DM97" i="2" s="1"/>
  <c r="DM108" i="2" s="1"/>
  <c r="DM109" i="2" s="1"/>
  <c r="AY59" i="12"/>
  <c r="AZ122" i="12"/>
  <c r="BA58" i="12"/>
  <c r="BB121" i="12"/>
  <c r="DN85" i="2"/>
  <c r="DN96" i="2"/>
  <c r="DN94" i="2"/>
  <c r="DN80" i="2"/>
  <c r="DN84" i="2" s="1"/>
  <c r="DN47" i="2"/>
  <c r="DN44" i="2"/>
  <c r="DN27" i="2"/>
  <c r="DN38" i="2"/>
  <c r="DN30" i="2"/>
  <c r="DN29" i="2"/>
  <c r="DN28" i="2"/>
  <c r="DN46" i="2"/>
  <c r="DN36" i="2"/>
  <c r="DN34" i="2"/>
  <c r="DN31" i="2"/>
  <c r="DN35" i="2"/>
  <c r="DN12" i="2"/>
  <c r="DN13" i="2" s="1"/>
  <c r="DN54" i="2" s="1"/>
  <c r="DN9" i="2"/>
  <c r="DN3" i="2"/>
  <c r="DN107" i="2"/>
  <c r="DN32" i="2"/>
  <c r="DN26" i="2"/>
  <c r="DN45" i="2"/>
  <c r="DN33" i="2"/>
  <c r="DO8" i="2"/>
  <c r="DN5" i="2"/>
  <c r="AU129" i="12" l="1"/>
  <c r="AT66" i="12"/>
  <c r="AY60" i="12"/>
  <c r="AZ123" i="12"/>
  <c r="CO46" i="5"/>
  <c r="CO48" i="5" s="1"/>
  <c r="CO57" i="5" s="1"/>
  <c r="CO71" i="5" s="1" a="1"/>
  <c r="CO71" i="5" s="1"/>
  <c r="CO72" i="5" s="1"/>
  <c r="CO73" i="5" s="1"/>
  <c r="CO75" i="5" s="1"/>
  <c r="CO78" i="5" s="1"/>
  <c r="DE87" i="2" s="1" a="1"/>
  <c r="DE87" i="2" s="1"/>
  <c r="AT65" i="12"/>
  <c r="AU128" i="12"/>
  <c r="AV127" i="12"/>
  <c r="AU64" i="12"/>
  <c r="DD91" i="2"/>
  <c r="DD88" i="2"/>
  <c r="DD37" i="2" s="1"/>
  <c r="DD39" i="2" s="1"/>
  <c r="DD89" i="2"/>
  <c r="AW62" i="12"/>
  <c r="AX125" i="12"/>
  <c r="AZ59" i="12"/>
  <c r="BA122" i="12"/>
  <c r="CP43" i="5"/>
  <c r="CP44" i="5"/>
  <c r="CP45" i="5"/>
  <c r="CY32" i="5" a="1"/>
  <c r="CY32" i="5" s="1"/>
  <c r="CY31" i="5" a="1"/>
  <c r="CY31" i="5" s="1"/>
  <c r="CY12" i="5" a="1"/>
  <c r="CY12" i="5" s="1"/>
  <c r="CY33" i="5" a="1"/>
  <c r="CY33" i="5" s="1"/>
  <c r="CY24" i="5" a="1"/>
  <c r="CY24" i="5" s="1"/>
  <c r="CY20" i="5" a="1"/>
  <c r="CY20" i="5" s="1"/>
  <c r="CY19" i="5" a="1"/>
  <c r="CY19" i="5" s="1"/>
  <c r="CY23" i="5" a="1"/>
  <c r="CY23" i="5" s="1"/>
  <c r="CY25" i="5" a="1"/>
  <c r="CY25" i="5" s="1"/>
  <c r="CY28" i="5" a="1"/>
  <c r="CY28" i="5" s="1"/>
  <c r="BB57" i="12"/>
  <c r="BC120" i="12"/>
  <c r="CP55" i="5"/>
  <c r="AY61" i="12"/>
  <c r="AZ124" i="12"/>
  <c r="DN95" i="2"/>
  <c r="DN97" i="2"/>
  <c r="DN108" i="2" s="1"/>
  <c r="DN109" i="2" s="1"/>
  <c r="CQ54" i="5" a="1"/>
  <c r="CQ54" i="5" s="1"/>
  <c r="CQ13" i="5"/>
  <c r="CQ38" i="5" s="1"/>
  <c r="CQ39" i="5" s="1"/>
  <c r="CQ77" i="5" a="1"/>
  <c r="CQ77" i="5" s="1"/>
  <c r="CQ70" i="5" a="1"/>
  <c r="CQ70" i="5" s="1"/>
  <c r="CQ63" i="5" a="1"/>
  <c r="CQ63" i="5" s="1"/>
  <c r="CQ68" i="5" a="1"/>
  <c r="CQ68" i="5" s="1"/>
  <c r="CQ52" i="5" a="1"/>
  <c r="CQ52" i="5" s="1"/>
  <c r="CQ53" i="5" a="1"/>
  <c r="CQ53" i="5" s="1"/>
  <c r="CQ69" i="5" a="1"/>
  <c r="CQ69" i="5" s="1"/>
  <c r="CQ51" i="5" a="1"/>
  <c r="CQ51" i="5" s="1"/>
  <c r="CQ61" i="5" a="1"/>
  <c r="CQ61" i="5" s="1"/>
  <c r="CQ64" i="5" a="1"/>
  <c r="CQ64" i="5" s="1"/>
  <c r="CQ62" i="5" a="1"/>
  <c r="CQ62" i="5" s="1"/>
  <c r="CQ60" i="5" a="1"/>
  <c r="CQ60" i="5" s="1"/>
  <c r="BC56" i="12"/>
  <c r="BD119" i="12"/>
  <c r="BD56" i="12" s="1"/>
  <c r="D56" i="12" s="1"/>
  <c r="DN23" i="2"/>
  <c r="DN55" i="2" s="1"/>
  <c r="CZ7" i="5"/>
  <c r="CY4" i="5"/>
  <c r="DA6" i="5"/>
  <c r="CZ5" i="5"/>
  <c r="DB49" i="2"/>
  <c r="DB50" i="2" s="1"/>
  <c r="DB90" i="2"/>
  <c r="CP42" i="5"/>
  <c r="CR17" i="5"/>
  <c r="CS15" i="5"/>
  <c r="CS16" i="5" s="1"/>
  <c r="DC91" i="2"/>
  <c r="DC88" i="2"/>
  <c r="DC37" i="2" s="1"/>
  <c r="DC39" i="2" s="1"/>
  <c r="DO107" i="2"/>
  <c r="DO85" i="2"/>
  <c r="DO96" i="2"/>
  <c r="DO80" i="2"/>
  <c r="DO84" i="2" s="1"/>
  <c r="DO47" i="2"/>
  <c r="DO44" i="2"/>
  <c r="DO38" i="2"/>
  <c r="DO30" i="2"/>
  <c r="DO29" i="2"/>
  <c r="DO28" i="2"/>
  <c r="DO45" i="2"/>
  <c r="DO33" i="2"/>
  <c r="DO32" i="2"/>
  <c r="DO31" i="2"/>
  <c r="DO94" i="2"/>
  <c r="DO46" i="2"/>
  <c r="DO36" i="2"/>
  <c r="DO34" i="2"/>
  <c r="DO12" i="2"/>
  <c r="DO13" i="2" s="1"/>
  <c r="DO54" i="2" s="1"/>
  <c r="DO9" i="2"/>
  <c r="DO3" i="2"/>
  <c r="DO27" i="2"/>
  <c r="DO26" i="2"/>
  <c r="DO5" i="2"/>
  <c r="DP8" i="2"/>
  <c r="DO35" i="2"/>
  <c r="DN48" i="2"/>
  <c r="DP74" i="2"/>
  <c r="DP75" i="2"/>
  <c r="DQ7" i="2"/>
  <c r="DP6" i="2"/>
  <c r="DP15" i="2"/>
  <c r="AX63" i="12"/>
  <c r="AY126" i="12"/>
  <c r="BB58" i="12"/>
  <c r="BC121" i="12"/>
  <c r="DO21" i="2"/>
  <c r="DO16" i="2"/>
  <c r="DO18" i="2"/>
  <c r="DO17" i="2"/>
  <c r="DO19" i="2"/>
  <c r="DO20" i="2"/>
  <c r="DO22" i="2"/>
  <c r="CP65" i="5"/>
  <c r="CQ55" i="5" l="1"/>
  <c r="AU66" i="12"/>
  <c r="AV129" i="12"/>
  <c r="AV64" i="12"/>
  <c r="AW127" i="12"/>
  <c r="AV128" i="12"/>
  <c r="AU65" i="12"/>
  <c r="CP46" i="5"/>
  <c r="CP48" i="5" s="1"/>
  <c r="CP57" i="5" s="1"/>
  <c r="BA123" i="12"/>
  <c r="AZ60" i="12"/>
  <c r="DE88" i="2"/>
  <c r="DE37" i="2" s="1"/>
  <c r="DE39" i="2" s="1"/>
  <c r="DE91" i="2"/>
  <c r="DE89" i="2"/>
  <c r="DD49" i="2"/>
  <c r="DD50" i="2" s="1"/>
  <c r="DD90" i="2"/>
  <c r="DP21" i="2"/>
  <c r="DP16" i="2"/>
  <c r="DP18" i="2"/>
  <c r="DP19" i="2"/>
  <c r="DP17" i="2"/>
  <c r="DP20" i="2"/>
  <c r="DP22" i="2"/>
  <c r="DB57" i="2"/>
  <c r="DB58" i="2" s="1"/>
  <c r="DB52" i="2"/>
  <c r="BC57" i="12"/>
  <c r="BD120" i="12"/>
  <c r="DD41" i="2"/>
  <c r="DD56" i="2"/>
  <c r="DC56" i="2"/>
  <c r="DC41" i="2"/>
  <c r="CT15" i="5"/>
  <c r="CT16" i="5" s="1"/>
  <c r="CS17" i="5"/>
  <c r="CZ12" i="5" a="1"/>
  <c r="CZ12" i="5" s="1"/>
  <c r="CZ28" i="5" a="1"/>
  <c r="CZ28" i="5" s="1"/>
  <c r="CZ31" i="5" a="1"/>
  <c r="CZ31" i="5" s="1"/>
  <c r="CZ23" i="5" a="1"/>
  <c r="CZ23" i="5" s="1"/>
  <c r="CZ33" i="5" a="1"/>
  <c r="CZ33" i="5" s="1"/>
  <c r="CZ24" i="5" a="1"/>
  <c r="CZ24" i="5" s="1"/>
  <c r="CZ32" i="5" a="1"/>
  <c r="CZ32" i="5" s="1"/>
  <c r="CZ19" i="5" a="1"/>
  <c r="CZ19" i="5" s="1"/>
  <c r="CZ25" i="5" a="1"/>
  <c r="CZ25" i="5" s="1"/>
  <c r="CZ20" i="5" a="1"/>
  <c r="CZ20" i="5" s="1"/>
  <c r="DO95" i="2"/>
  <c r="DO97" i="2"/>
  <c r="DO108" i="2" s="1"/>
  <c r="DO109" i="2" s="1"/>
  <c r="DC89" i="2"/>
  <c r="DQ75" i="2"/>
  <c r="DQ74" i="2"/>
  <c r="DQ6" i="2"/>
  <c r="DQ15" i="2"/>
  <c r="DR7" i="2"/>
  <c r="CR54" i="5" a="1"/>
  <c r="CR54" i="5" s="1"/>
  <c r="CR13" i="5"/>
  <c r="CR38" i="5" s="1"/>
  <c r="CR39" i="5" s="1"/>
  <c r="CR77" i="5" a="1"/>
  <c r="CR77" i="5" s="1"/>
  <c r="CR64" i="5" a="1"/>
  <c r="CR64" i="5" s="1"/>
  <c r="CR70" i="5" a="1"/>
  <c r="CR70" i="5" s="1"/>
  <c r="CR62" i="5" a="1"/>
  <c r="CR62" i="5" s="1"/>
  <c r="CR53" i="5" a="1"/>
  <c r="CR53" i="5" s="1"/>
  <c r="CR63" i="5" a="1"/>
  <c r="CR63" i="5" s="1"/>
  <c r="CR61" i="5" a="1"/>
  <c r="CR61" i="5" s="1"/>
  <c r="CR69" i="5" a="1"/>
  <c r="CR69" i="5" s="1"/>
  <c r="CR68" i="5" a="1"/>
  <c r="CR68" i="5" s="1"/>
  <c r="CR52" i="5" a="1"/>
  <c r="CR52" i="5" s="1"/>
  <c r="CR51" i="5" a="1"/>
  <c r="CR51" i="5" s="1"/>
  <c r="CR60" i="5" a="1"/>
  <c r="CR60" i="5" s="1"/>
  <c r="DB6" i="5"/>
  <c r="DA5" i="5"/>
  <c r="CQ65" i="5"/>
  <c r="BA59" i="12"/>
  <c r="BB122" i="12"/>
  <c r="BC58" i="12"/>
  <c r="BD121" i="12"/>
  <c r="CQ44" i="5"/>
  <c r="CQ43" i="5"/>
  <c r="CQ45" i="5"/>
  <c r="CQ42" i="5"/>
  <c r="DO23" i="2"/>
  <c r="DO55" i="2" s="1"/>
  <c r="AY63" i="12"/>
  <c r="AZ126" i="12"/>
  <c r="DO48" i="2"/>
  <c r="CZ4" i="5"/>
  <c r="DA7" i="5"/>
  <c r="DP96" i="2"/>
  <c r="DP80" i="2"/>
  <c r="DP84" i="2" s="1"/>
  <c r="DP107" i="2"/>
  <c r="DP85" i="2"/>
  <c r="DP94" i="2"/>
  <c r="DP38" i="2"/>
  <c r="DP45" i="2"/>
  <c r="DP33" i="2"/>
  <c r="DP32" i="2"/>
  <c r="DP31" i="2"/>
  <c r="DP34" i="2"/>
  <c r="DP29" i="2"/>
  <c r="DP27" i="2"/>
  <c r="DP5" i="2"/>
  <c r="DP35" i="2"/>
  <c r="DP47" i="2"/>
  <c r="DP36" i="2"/>
  <c r="DP28" i="2"/>
  <c r="DP9" i="2"/>
  <c r="DP26" i="2"/>
  <c r="DQ8" i="2"/>
  <c r="DP46" i="2"/>
  <c r="DP30" i="2"/>
  <c r="DP44" i="2"/>
  <c r="DP3" i="2"/>
  <c r="DP12" i="2"/>
  <c r="DP13" i="2" s="1"/>
  <c r="DP54" i="2" s="1"/>
  <c r="AZ61" i="12"/>
  <c r="BA124" i="12"/>
  <c r="AX62" i="12"/>
  <c r="AY125" i="12"/>
  <c r="CQ46" i="5" l="1"/>
  <c r="CQ48" i="5" s="1"/>
  <c r="CQ57" i="5" s="1"/>
  <c r="AV66" i="12"/>
  <c r="AW129" i="12"/>
  <c r="CP71" i="5" a="1"/>
  <c r="CP71" i="5" s="1"/>
  <c r="CP72" i="5" s="1"/>
  <c r="CP73" i="5" s="1"/>
  <c r="CP75" i="5" s="1"/>
  <c r="CP78" i="5" s="1"/>
  <c r="DF87" i="2" s="1" a="1"/>
  <c r="DF87" i="2" s="1"/>
  <c r="BA60" i="12"/>
  <c r="BB123" i="12"/>
  <c r="AV65" i="12"/>
  <c r="AW128" i="12"/>
  <c r="AW64" i="12"/>
  <c r="AX127" i="12"/>
  <c r="CQ71" i="5" a="1"/>
  <c r="CQ71" i="5" s="1"/>
  <c r="CQ72" i="5" s="1"/>
  <c r="CQ73" i="5" s="1"/>
  <c r="CQ75" i="5" s="1"/>
  <c r="CQ78" i="5" s="1"/>
  <c r="DG87" i="2" s="1" a="1"/>
  <c r="DG87" i="2" s="1"/>
  <c r="BB59" i="12"/>
  <c r="BC122" i="12"/>
  <c r="BA61" i="12"/>
  <c r="BB124" i="12"/>
  <c r="DP95" i="2"/>
  <c r="DP97" i="2" s="1"/>
  <c r="DP108" i="2" s="1"/>
  <c r="DP109" i="2" s="1"/>
  <c r="DA25" i="5" a="1"/>
  <c r="DA25" i="5" s="1"/>
  <c r="DA28" i="5" a="1"/>
  <c r="DA28" i="5" s="1"/>
  <c r="DA31" i="5" a="1"/>
  <c r="DA31" i="5" s="1"/>
  <c r="DA23" i="5" a="1"/>
  <c r="DA23" i="5" s="1"/>
  <c r="DA20" i="5" a="1"/>
  <c r="DA20" i="5" s="1"/>
  <c r="DA19" i="5" a="1"/>
  <c r="DA19" i="5" s="1"/>
  <c r="DA33" i="5" a="1"/>
  <c r="DA33" i="5" s="1"/>
  <c r="DA24" i="5" a="1"/>
  <c r="DA24" i="5" s="1"/>
  <c r="DA12" i="5" a="1"/>
  <c r="DA12" i="5" s="1"/>
  <c r="DA32" i="5" a="1"/>
  <c r="DA32" i="5" s="1"/>
  <c r="BD57" i="12"/>
  <c r="BE120" i="12"/>
  <c r="BE57" i="12" s="1"/>
  <c r="DB7" i="5"/>
  <c r="DA4" i="5"/>
  <c r="DC6" i="5"/>
  <c r="DB5" i="5"/>
  <c r="CR65" i="5"/>
  <c r="CS54" i="5" a="1"/>
  <c r="CS54" i="5" s="1"/>
  <c r="CS13" i="5"/>
  <c r="CS38" i="5" s="1"/>
  <c r="CS39" i="5" s="1"/>
  <c r="CS77" i="5" a="1"/>
  <c r="CS77" i="5" s="1"/>
  <c r="CS69" i="5" a="1"/>
  <c r="CS69" i="5" s="1"/>
  <c r="CS63" i="5" a="1"/>
  <c r="CS63" i="5" s="1"/>
  <c r="CS64" i="5" a="1"/>
  <c r="CS64" i="5" s="1"/>
  <c r="CS60" i="5" a="1"/>
  <c r="CS60" i="5" s="1"/>
  <c r="CS68" i="5" a="1"/>
  <c r="CS68" i="5" s="1"/>
  <c r="CS53" i="5" a="1"/>
  <c r="CS53" i="5" s="1"/>
  <c r="CS62" i="5" a="1"/>
  <c r="CS62" i="5" s="1"/>
  <c r="CS52" i="5" a="1"/>
  <c r="CS52" i="5" s="1"/>
  <c r="CS61" i="5" a="1"/>
  <c r="CS61" i="5" s="1"/>
  <c r="CS51" i="5" a="1"/>
  <c r="CS51" i="5" s="1"/>
  <c r="CS70" i="5" a="1"/>
  <c r="CS70" i="5" s="1"/>
  <c r="DP23" i="2"/>
  <c r="DP55" i="2" s="1"/>
  <c r="DE49" i="2"/>
  <c r="DE50" i="2" s="1"/>
  <c r="DE90" i="2"/>
  <c r="BD58" i="12"/>
  <c r="BE121" i="12"/>
  <c r="DR75" i="2"/>
  <c r="DR74" i="2"/>
  <c r="DR15" i="2"/>
  <c r="DS7" i="2"/>
  <c r="DR6" i="2"/>
  <c r="DC49" i="2"/>
  <c r="DC50" i="2" s="1"/>
  <c r="DC90" i="2"/>
  <c r="CT17" i="5"/>
  <c r="CU15" i="5"/>
  <c r="CU16" i="5" s="1"/>
  <c r="DE41" i="2"/>
  <c r="DE56" i="2"/>
  <c r="AY62" i="12"/>
  <c r="AZ125" i="12"/>
  <c r="CR55" i="5"/>
  <c r="DQ107" i="2"/>
  <c r="DQ80" i="2"/>
  <c r="DQ84" i="2" s="1"/>
  <c r="DQ96" i="2"/>
  <c r="DQ85" i="2"/>
  <c r="DQ94" i="2"/>
  <c r="DQ45" i="2"/>
  <c r="DQ33" i="2"/>
  <c r="DQ32" i="2"/>
  <c r="DQ34" i="2"/>
  <c r="DQ35" i="2"/>
  <c r="DQ47" i="2"/>
  <c r="DQ44" i="2"/>
  <c r="DQ27" i="2"/>
  <c r="DQ38" i="2"/>
  <c r="DQ31" i="2"/>
  <c r="DQ5" i="2"/>
  <c r="DQ26" i="2"/>
  <c r="DR8" i="2"/>
  <c r="DQ36" i="2"/>
  <c r="DQ30" i="2"/>
  <c r="DQ29" i="2"/>
  <c r="DQ12" i="2"/>
  <c r="DQ13" i="2" s="1"/>
  <c r="DQ54" i="2" s="1"/>
  <c r="DQ9" i="2"/>
  <c r="DQ3" i="2"/>
  <c r="DQ28" i="2"/>
  <c r="DQ46" i="2"/>
  <c r="DQ21" i="2"/>
  <c r="DQ16" i="2"/>
  <c r="DQ18" i="2"/>
  <c r="DQ17" i="2"/>
  <c r="DQ19" i="2"/>
  <c r="DQ20" i="2"/>
  <c r="DQ22" i="2"/>
  <c r="DP48" i="2"/>
  <c r="AZ63" i="12"/>
  <c r="BA126" i="12"/>
  <c r="CR44" i="5"/>
  <c r="CR43" i="5"/>
  <c r="CR45" i="5"/>
  <c r="CR42" i="5"/>
  <c r="CR46" i="5" s="1"/>
  <c r="CR48" i="5" s="1"/>
  <c r="CR57" i="5" s="1"/>
  <c r="DD57" i="2"/>
  <c r="DD58" i="2" s="1"/>
  <c r="DD52" i="2"/>
  <c r="AW66" i="12" l="1"/>
  <c r="AX129" i="12"/>
  <c r="D57" i="12"/>
  <c r="DF91" i="2"/>
  <c r="DF88" i="2"/>
  <c r="DF37" i="2" s="1"/>
  <c r="DF39" i="2" s="1"/>
  <c r="DF56" i="2" s="1"/>
  <c r="AY127" i="12"/>
  <c r="AX64" i="12"/>
  <c r="AW65" i="12"/>
  <c r="AX128" i="12"/>
  <c r="BC123" i="12"/>
  <c r="BB60" i="12"/>
  <c r="CS55" i="5"/>
  <c r="CR71" i="5" a="1"/>
  <c r="CR71" i="5" s="1"/>
  <c r="CR72" i="5" s="1"/>
  <c r="CR73" i="5" s="1"/>
  <c r="CR75" i="5" s="1"/>
  <c r="CR78" i="5" s="1"/>
  <c r="DH87" i="2" s="1" a="1"/>
  <c r="DH87" i="2" s="1"/>
  <c r="DG88" i="2"/>
  <c r="DG37" i="2" s="1"/>
  <c r="DG39" i="2" s="1"/>
  <c r="DG91" i="2"/>
  <c r="BA63" i="12"/>
  <c r="BB126" i="12"/>
  <c r="DR107" i="2"/>
  <c r="DR80" i="2"/>
  <c r="DR84" i="2" s="1"/>
  <c r="DR94" i="2"/>
  <c r="DR96" i="2"/>
  <c r="DR34" i="2"/>
  <c r="DR35" i="2"/>
  <c r="DR46" i="2"/>
  <c r="DR36" i="2"/>
  <c r="DR38" i="2"/>
  <c r="DR31" i="2"/>
  <c r="DR5" i="2"/>
  <c r="DR45" i="2"/>
  <c r="DR28" i="2"/>
  <c r="DS8" i="2"/>
  <c r="DR44" i="2"/>
  <c r="DR26" i="2"/>
  <c r="DR47" i="2"/>
  <c r="DR33" i="2"/>
  <c r="DR85" i="2"/>
  <c r="DR29" i="2"/>
  <c r="DR9" i="2"/>
  <c r="DR3" i="2"/>
  <c r="DR32" i="2"/>
  <c r="DR30" i="2"/>
  <c r="DR27" i="2"/>
  <c r="DR12" i="2"/>
  <c r="DR13" i="2" s="1"/>
  <c r="DR54" i="2" s="1"/>
  <c r="BE58" i="12"/>
  <c r="BF121" i="12"/>
  <c r="BF58" i="12" s="1"/>
  <c r="D58" i="12" s="1"/>
  <c r="DS75" i="2"/>
  <c r="DS74" i="2"/>
  <c r="DS15" i="2"/>
  <c r="DS6" i="2"/>
  <c r="DT7" i="2"/>
  <c r="DC7" i="5"/>
  <c r="DB4" i="5"/>
  <c r="DE52" i="2"/>
  <c r="DE57" i="2"/>
  <c r="DE58" i="2" s="1"/>
  <c r="CS44" i="5"/>
  <c r="CS43" i="5"/>
  <c r="CS45" i="5"/>
  <c r="BC59" i="12"/>
  <c r="BD122" i="12"/>
  <c r="CV15" i="5"/>
  <c r="CV16" i="5" s="1"/>
  <c r="CU17" i="5"/>
  <c r="DR16" i="2"/>
  <c r="DR21" i="2"/>
  <c r="DR19" i="2"/>
  <c r="DR17" i="2"/>
  <c r="DR18" i="2"/>
  <c r="DR20" i="2"/>
  <c r="DR22" i="2"/>
  <c r="CT54" i="5" a="1"/>
  <c r="CT54" i="5" s="1"/>
  <c r="CT13" i="5"/>
  <c r="CT38" i="5" s="1"/>
  <c r="CT39" i="5" s="1"/>
  <c r="CT42" i="5" s="1"/>
  <c r="CT77" i="5" a="1"/>
  <c r="CT77" i="5" s="1"/>
  <c r="CT63" i="5" a="1"/>
  <c r="CT63" i="5" s="1"/>
  <c r="CT52" i="5" a="1"/>
  <c r="CT52" i="5" s="1"/>
  <c r="CT69" i="5" a="1"/>
  <c r="CT69" i="5" s="1"/>
  <c r="CT62" i="5" a="1"/>
  <c r="CT62" i="5" s="1"/>
  <c r="CT64" i="5" a="1"/>
  <c r="CT64" i="5" s="1"/>
  <c r="CT53" i="5" a="1"/>
  <c r="CT53" i="5" s="1"/>
  <c r="CT60" i="5" a="1"/>
  <c r="CT60" i="5" s="1"/>
  <c r="CT70" i="5" a="1"/>
  <c r="CT70" i="5" s="1"/>
  <c r="CT68" i="5" a="1"/>
  <c r="CT68" i="5" s="1"/>
  <c r="CT61" i="5" a="1"/>
  <c r="CT61" i="5" s="1"/>
  <c r="CT51" i="5" a="1"/>
  <c r="CT51" i="5" s="1"/>
  <c r="CS42" i="5"/>
  <c r="DD6" i="5"/>
  <c r="DC5" i="5"/>
  <c r="BB61" i="12"/>
  <c r="BC124" i="12"/>
  <c r="DQ23" i="2"/>
  <c r="DQ55" i="2" s="1"/>
  <c r="DF41" i="2"/>
  <c r="DQ95" i="2"/>
  <c r="DQ97" i="2" s="1"/>
  <c r="DQ108" i="2" s="1"/>
  <c r="DQ109" i="2" s="1"/>
  <c r="AZ62" i="12"/>
  <c r="BA125" i="12"/>
  <c r="CS65" i="5"/>
  <c r="DQ48" i="2"/>
  <c r="DC57" i="2"/>
  <c r="DC58" i="2" s="1"/>
  <c r="DC52" i="2"/>
  <c r="DB24" i="5" a="1"/>
  <c r="DB24" i="5" s="1"/>
  <c r="DB33" i="5" a="1"/>
  <c r="DB33" i="5" s="1"/>
  <c r="DB32" i="5" a="1"/>
  <c r="DB32" i="5" s="1"/>
  <c r="DB25" i="5" a="1"/>
  <c r="DB25" i="5" s="1"/>
  <c r="DB12" i="5" a="1"/>
  <c r="DB12" i="5" s="1"/>
  <c r="DB20" i="5" a="1"/>
  <c r="DB20" i="5" s="1"/>
  <c r="DB28" i="5" a="1"/>
  <c r="DB28" i="5" s="1"/>
  <c r="DB23" i="5" a="1"/>
  <c r="DB23" i="5" s="1"/>
  <c r="DB31" i="5" a="1"/>
  <c r="DB31" i="5" s="1"/>
  <c r="DB19" i="5" a="1"/>
  <c r="DB19" i="5" s="1"/>
  <c r="DF89" i="2" l="1"/>
  <c r="AX66" i="12"/>
  <c r="AY129" i="12"/>
  <c r="CT55" i="5"/>
  <c r="BD123" i="12"/>
  <c r="BC60" i="12"/>
  <c r="AZ127" i="12"/>
  <c r="AY64" i="12"/>
  <c r="AX65" i="12"/>
  <c r="AY128" i="12"/>
  <c r="DR23" i="2"/>
  <c r="DR55" i="2" s="1"/>
  <c r="DH91" i="2"/>
  <c r="DH88" i="2"/>
  <c r="DH37" i="2" s="1"/>
  <c r="DH39" i="2" s="1"/>
  <c r="BC61" i="12"/>
  <c r="BD124" i="12"/>
  <c r="DF49" i="2"/>
  <c r="DF50" i="2" s="1"/>
  <c r="DF90" i="2"/>
  <c r="DD5" i="5"/>
  <c r="DE6" i="5"/>
  <c r="CW15" i="5"/>
  <c r="CW16" i="5" s="1"/>
  <c r="CV17" i="5"/>
  <c r="DG89" i="2"/>
  <c r="DC33" i="5" a="1"/>
  <c r="DC33" i="5" s="1"/>
  <c r="DC32" i="5" a="1"/>
  <c r="DC32" i="5" s="1"/>
  <c r="DC31" i="5" a="1"/>
  <c r="DC31" i="5" s="1"/>
  <c r="DC12" i="5" a="1"/>
  <c r="DC12" i="5" s="1"/>
  <c r="DC24" i="5" a="1"/>
  <c r="DC24" i="5" s="1"/>
  <c r="DC25" i="5" a="1"/>
  <c r="DC25" i="5" s="1"/>
  <c r="DC20" i="5" a="1"/>
  <c r="DC20" i="5" s="1"/>
  <c r="DC19" i="5" a="1"/>
  <c r="DC19" i="5" s="1"/>
  <c r="DC28" i="5" a="1"/>
  <c r="DC28" i="5" s="1"/>
  <c r="DC23" i="5" a="1"/>
  <c r="DC23" i="5" s="1"/>
  <c r="DG41" i="2"/>
  <c r="DG56" i="2"/>
  <c r="CT65" i="5"/>
  <c r="CT45" i="5"/>
  <c r="CT43" i="5"/>
  <c r="CT44" i="5"/>
  <c r="DS16" i="2"/>
  <c r="DS21" i="2"/>
  <c r="DS17" i="2"/>
  <c r="DS19" i="2"/>
  <c r="DS18" i="2"/>
  <c r="DS20" i="2"/>
  <c r="DS22" i="2"/>
  <c r="DR48" i="2"/>
  <c r="DR95" i="2"/>
  <c r="DR97" i="2" s="1"/>
  <c r="DR108" i="2" s="1"/>
  <c r="DR109" i="2" s="1"/>
  <c r="BB63" i="12"/>
  <c r="BC126" i="12"/>
  <c r="BD59" i="12"/>
  <c r="BE122" i="12"/>
  <c r="DD7" i="5"/>
  <c r="DC4" i="5"/>
  <c r="DS107" i="2"/>
  <c r="DS94" i="2"/>
  <c r="DS96" i="2"/>
  <c r="DS80" i="2"/>
  <c r="DS84" i="2" s="1"/>
  <c r="DS35" i="2"/>
  <c r="DS46" i="2"/>
  <c r="DS36" i="2"/>
  <c r="DS85" i="2"/>
  <c r="DS45" i="2"/>
  <c r="DS33" i="2"/>
  <c r="DS32" i="2"/>
  <c r="DS30" i="2"/>
  <c r="DS47" i="2"/>
  <c r="DS38" i="2"/>
  <c r="DT8" i="2"/>
  <c r="DS26" i="2"/>
  <c r="DS44" i="2"/>
  <c r="DS28" i="2"/>
  <c r="DS27" i="2"/>
  <c r="DS5" i="2"/>
  <c r="DS34" i="2"/>
  <c r="DS29" i="2"/>
  <c r="DS12" i="2"/>
  <c r="DS13" i="2" s="1"/>
  <c r="DS54" i="2" s="1"/>
  <c r="DS3" i="2"/>
  <c r="DS31" i="2"/>
  <c r="DS9" i="2"/>
  <c r="CU54" i="5" a="1"/>
  <c r="CU54" i="5" s="1"/>
  <c r="CU13" i="5"/>
  <c r="CU38" i="5" s="1"/>
  <c r="CU39" i="5" s="1"/>
  <c r="CU77" i="5" a="1"/>
  <c r="CU77" i="5" s="1"/>
  <c r="CU60" i="5" a="1"/>
  <c r="CU60" i="5" s="1"/>
  <c r="CU70" i="5" a="1"/>
  <c r="CU70" i="5" s="1"/>
  <c r="CU68" i="5" a="1"/>
  <c r="CU68" i="5" s="1"/>
  <c r="CU63" i="5" a="1"/>
  <c r="CU63" i="5" s="1"/>
  <c r="CU52" i="5" a="1"/>
  <c r="CU52" i="5" s="1"/>
  <c r="CU69" i="5" a="1"/>
  <c r="CU69" i="5" s="1"/>
  <c r="CU51" i="5" a="1"/>
  <c r="CU51" i="5" s="1"/>
  <c r="CU61" i="5" a="1"/>
  <c r="CU61" i="5" s="1"/>
  <c r="CU53" i="5" a="1"/>
  <c r="CU53" i="5" s="1"/>
  <c r="CU64" i="5" a="1"/>
  <c r="CU64" i="5" s="1"/>
  <c r="CU62" i="5" a="1"/>
  <c r="CU62" i="5" s="1"/>
  <c r="DT75" i="2"/>
  <c r="DT74" i="2"/>
  <c r="DT15" i="2"/>
  <c r="DT6" i="2"/>
  <c r="DU7" i="2"/>
  <c r="BA62" i="12"/>
  <c r="BB125" i="12"/>
  <c r="CS46" i="5"/>
  <c r="CS48" i="5" s="1"/>
  <c r="CS57" i="5" s="1"/>
  <c r="AZ129" i="12" l="1"/>
  <c r="AY66" i="12"/>
  <c r="AY65" i="12"/>
  <c r="AZ128" i="12"/>
  <c r="CU55" i="5"/>
  <c r="CT46" i="5"/>
  <c r="CT48" i="5" s="1"/>
  <c r="CT57" i="5" s="1"/>
  <c r="CT71" i="5" s="1" a="1"/>
  <c r="CT71" i="5" s="1"/>
  <c r="CT72" i="5" s="1"/>
  <c r="CT73" i="5" s="1"/>
  <c r="CT75" i="5" s="1"/>
  <c r="CT78" i="5" s="1"/>
  <c r="DJ87" i="2" s="1" a="1"/>
  <c r="DJ87" i="2" s="1"/>
  <c r="AZ64" i="12"/>
  <c r="BA127" i="12"/>
  <c r="BE123" i="12"/>
  <c r="BD60" i="12"/>
  <c r="DT21" i="2"/>
  <c r="DT16" i="2"/>
  <c r="DT18" i="2"/>
  <c r="DT19" i="2"/>
  <c r="DT17" i="2"/>
  <c r="DT20" i="2"/>
  <c r="DT22" i="2"/>
  <c r="CU65" i="5"/>
  <c r="BE59" i="12"/>
  <c r="BF122" i="12"/>
  <c r="DG49" i="2"/>
  <c r="DG50" i="2" s="1"/>
  <c r="DG90" i="2"/>
  <c r="CS71" i="5" a="1"/>
  <c r="CS71" i="5" s="1"/>
  <c r="CS72" i="5" s="1"/>
  <c r="CS73" i="5" s="1"/>
  <c r="CS75" i="5"/>
  <c r="CS78" i="5" s="1"/>
  <c r="DI87" i="2" s="1" a="1"/>
  <c r="DI87" i="2" s="1"/>
  <c r="CU45" i="5"/>
  <c r="CU43" i="5"/>
  <c r="CU44" i="5"/>
  <c r="BC63" i="12"/>
  <c r="BD126" i="12"/>
  <c r="CW17" i="5"/>
  <c r="CX15" i="5"/>
  <c r="CX16" i="5" s="1"/>
  <c r="CV54" i="5" a="1"/>
  <c r="CV54" i="5" s="1"/>
  <c r="CV13" i="5"/>
  <c r="CV38" i="5" s="1"/>
  <c r="CV39" i="5" s="1"/>
  <c r="CV42" i="5" s="1"/>
  <c r="CV77" i="5" a="1"/>
  <c r="CV77" i="5" s="1"/>
  <c r="CV63" i="5" a="1"/>
  <c r="CV63" i="5" s="1"/>
  <c r="CV61" i="5" a="1"/>
  <c r="CV61" i="5" s="1"/>
  <c r="CV53" i="5" a="1"/>
  <c r="CV53" i="5" s="1"/>
  <c r="CV68" i="5" a="1"/>
  <c r="CV68" i="5" s="1"/>
  <c r="CV51" i="5" a="1"/>
  <c r="CV51" i="5" s="1"/>
  <c r="CV70" i="5" a="1"/>
  <c r="CV70" i="5" s="1"/>
  <c r="CV64" i="5" a="1"/>
  <c r="CV64" i="5" s="1"/>
  <c r="CV60" i="5" a="1"/>
  <c r="CV60" i="5" s="1"/>
  <c r="CV62" i="5" a="1"/>
  <c r="CV62" i="5" s="1"/>
  <c r="CV69" i="5" a="1"/>
  <c r="CV69" i="5" s="1"/>
  <c r="CV52" i="5" a="1"/>
  <c r="CV52" i="5" s="1"/>
  <c r="DE5" i="5"/>
  <c r="DF6" i="5"/>
  <c r="CU42" i="5"/>
  <c r="BB62" i="12"/>
  <c r="BC125" i="12"/>
  <c r="DS95" i="2"/>
  <c r="DS97" i="2" s="1"/>
  <c r="DS108" i="2" s="1"/>
  <c r="DS109" i="2" s="1"/>
  <c r="DD31" i="5" a="1"/>
  <c r="DD31" i="5" s="1"/>
  <c r="DD12" i="5" a="1"/>
  <c r="DD12" i="5" s="1"/>
  <c r="DD28" i="5" a="1"/>
  <c r="DD28" i="5" s="1"/>
  <c r="DD32" i="5" a="1"/>
  <c r="DD32" i="5" s="1"/>
  <c r="DD19" i="5" a="1"/>
  <c r="DD19" i="5" s="1"/>
  <c r="DD20" i="5" a="1"/>
  <c r="DD20" i="5" s="1"/>
  <c r="DD23" i="5" a="1"/>
  <c r="DD23" i="5" s="1"/>
  <c r="DD33" i="5" a="1"/>
  <c r="DD33" i="5" s="1"/>
  <c r="DD24" i="5" a="1"/>
  <c r="DD24" i="5" s="1"/>
  <c r="DD25" i="5" a="1"/>
  <c r="DD25" i="5" s="1"/>
  <c r="DH89" i="2"/>
  <c r="DS48" i="2"/>
  <c r="DS23" i="2"/>
  <c r="DS55" i="2" s="1"/>
  <c r="DF57" i="2"/>
  <c r="DF58" i="2" s="1"/>
  <c r="DF52" i="2"/>
  <c r="DH41" i="2"/>
  <c r="DH56" i="2"/>
  <c r="DU75" i="2"/>
  <c r="DU74" i="2"/>
  <c r="DU6" i="2"/>
  <c r="DU15" i="2"/>
  <c r="DV7" i="2"/>
  <c r="DT107" i="2"/>
  <c r="DT94" i="2"/>
  <c r="DT96" i="2"/>
  <c r="DT80" i="2"/>
  <c r="DT84" i="2" s="1"/>
  <c r="DT46" i="2"/>
  <c r="DT36" i="2"/>
  <c r="DT26" i="2"/>
  <c r="DT34" i="2"/>
  <c r="DT47" i="2"/>
  <c r="DT44" i="2"/>
  <c r="DT28" i="2"/>
  <c r="DT29" i="2"/>
  <c r="DT45" i="2"/>
  <c r="DT85" i="2"/>
  <c r="DT31" i="2"/>
  <c r="DT5" i="2"/>
  <c r="DT38" i="2"/>
  <c r="DT33" i="2"/>
  <c r="DT32" i="2"/>
  <c r="DU8" i="2"/>
  <c r="DT3" i="2"/>
  <c r="DT30" i="2"/>
  <c r="DT27" i="2"/>
  <c r="DT35" i="2"/>
  <c r="DT12" i="2"/>
  <c r="DT13" i="2" s="1"/>
  <c r="DT54" i="2" s="1"/>
  <c r="DT9" i="2"/>
  <c r="DD4" i="5"/>
  <c r="DE7" i="5"/>
  <c r="BD61" i="12"/>
  <c r="BE124" i="12"/>
  <c r="AZ66" i="12" l="1"/>
  <c r="BA129" i="12"/>
  <c r="BE60" i="12"/>
  <c r="BF123" i="12"/>
  <c r="CV55" i="5"/>
  <c r="BA64" i="12"/>
  <c r="BB127" i="12"/>
  <c r="AZ65" i="12"/>
  <c r="BA128" i="12"/>
  <c r="DJ91" i="2"/>
  <c r="DJ88" i="2"/>
  <c r="DJ37" i="2" s="1"/>
  <c r="DJ39" i="2" s="1"/>
  <c r="DG57" i="2"/>
  <c r="DG58" i="2" s="1"/>
  <c r="DG52" i="2"/>
  <c r="DT48" i="2"/>
  <c r="BC62" i="12"/>
  <c r="BD125" i="12"/>
  <c r="DV74" i="2"/>
  <c r="DV75" i="2"/>
  <c r="DW7" i="2"/>
  <c r="DV15" i="2"/>
  <c r="DV6" i="2"/>
  <c r="BF59" i="12"/>
  <c r="BG122" i="12"/>
  <c r="BG59" i="12" s="1"/>
  <c r="DF7" i="5"/>
  <c r="DE4" i="5"/>
  <c r="BE61" i="12"/>
  <c r="BF124" i="12"/>
  <c r="DH49" i="2"/>
  <c r="DH50" i="2" s="1"/>
  <c r="DH90" i="2"/>
  <c r="BD63" i="12"/>
  <c r="BE126" i="12"/>
  <c r="CV65" i="5"/>
  <c r="DT23" i="2"/>
  <c r="DT55" i="2" s="1"/>
  <c r="DU94" i="2"/>
  <c r="DU85" i="2"/>
  <c r="DU107" i="2"/>
  <c r="DU80" i="2"/>
  <c r="DU84" i="2" s="1"/>
  <c r="DU47" i="2"/>
  <c r="DU44" i="2"/>
  <c r="DU27" i="2"/>
  <c r="DU96" i="2"/>
  <c r="DU35" i="2"/>
  <c r="DU46" i="2"/>
  <c r="DU28" i="2"/>
  <c r="DU26" i="2"/>
  <c r="DU30" i="2"/>
  <c r="DU45" i="2"/>
  <c r="DU32" i="2"/>
  <c r="DU29" i="2"/>
  <c r="DU12" i="2"/>
  <c r="DU13" i="2" s="1"/>
  <c r="DU54" i="2" s="1"/>
  <c r="DU9" i="2"/>
  <c r="DU3" i="2"/>
  <c r="DU38" i="2"/>
  <c r="DU34" i="2"/>
  <c r="DV8" i="2"/>
  <c r="DU5" i="2"/>
  <c r="DU33" i="2"/>
  <c r="DU36" i="2"/>
  <c r="DU31" i="2"/>
  <c r="CV43" i="5"/>
  <c r="CV45" i="5"/>
  <c r="CV44" i="5"/>
  <c r="DF5" i="5"/>
  <c r="DG6" i="5"/>
  <c r="DU16" i="2"/>
  <c r="DU21" i="2"/>
  <c r="DU17" i="2"/>
  <c r="DU19" i="2"/>
  <c r="DU18" i="2"/>
  <c r="DU20" i="2"/>
  <c r="DU22" i="2"/>
  <c r="CU46" i="5"/>
  <c r="CU48" i="5" s="1"/>
  <c r="CU57" i="5" s="1"/>
  <c r="DT95" i="2"/>
  <c r="DT97" i="2" s="1"/>
  <c r="DT108" i="2" s="1"/>
  <c r="DT109" i="2" s="1"/>
  <c r="DE25" i="5" a="1"/>
  <c r="DE25" i="5" s="1"/>
  <c r="DE28" i="5" a="1"/>
  <c r="DE28" i="5" s="1"/>
  <c r="DE23" i="5" a="1"/>
  <c r="DE23" i="5" s="1"/>
  <c r="DE20" i="5" a="1"/>
  <c r="DE20" i="5" s="1"/>
  <c r="DE32" i="5" a="1"/>
  <c r="DE32" i="5" s="1"/>
  <c r="DE31" i="5" a="1"/>
  <c r="DE31" i="5" s="1"/>
  <c r="DE12" i="5" a="1"/>
  <c r="DE12" i="5" s="1"/>
  <c r="DE33" i="5" a="1"/>
  <c r="DE33" i="5" s="1"/>
  <c r="DE19" i="5" a="1"/>
  <c r="DE19" i="5" s="1"/>
  <c r="DE24" i="5" a="1"/>
  <c r="DE24" i="5" s="1"/>
  <c r="CX17" i="5"/>
  <c r="CY15" i="5"/>
  <c r="CY16" i="5" s="1"/>
  <c r="DI91" i="2"/>
  <c r="DI88" i="2"/>
  <c r="DI37" i="2" s="1"/>
  <c r="DI39" i="2" s="1"/>
  <c r="CW54" i="5" a="1"/>
  <c r="CW54" i="5" s="1"/>
  <c r="CW13" i="5"/>
  <c r="CW38" i="5" s="1"/>
  <c r="CW39" i="5" s="1"/>
  <c r="CW42" i="5" s="1"/>
  <c r="CW77" i="5" a="1"/>
  <c r="CW77" i="5" s="1"/>
  <c r="CW69" i="5" a="1"/>
  <c r="CW69" i="5" s="1"/>
  <c r="CW52" i="5" a="1"/>
  <c r="CW52" i="5" s="1"/>
  <c r="CW63" i="5" a="1"/>
  <c r="CW63" i="5" s="1"/>
  <c r="CW53" i="5" a="1"/>
  <c r="CW53" i="5" s="1"/>
  <c r="CW62" i="5" a="1"/>
  <c r="CW62" i="5" s="1"/>
  <c r="CW68" i="5" a="1"/>
  <c r="CW68" i="5" s="1"/>
  <c r="CW60" i="5" a="1"/>
  <c r="CW60" i="5" s="1"/>
  <c r="CW61" i="5" a="1"/>
  <c r="CW61" i="5" s="1"/>
  <c r="CW64" i="5" a="1"/>
  <c r="CW64" i="5" s="1"/>
  <c r="CW70" i="5" a="1"/>
  <c r="CW70" i="5" s="1"/>
  <c r="CW51" i="5" a="1"/>
  <c r="CW51" i="5" s="1"/>
  <c r="BA66" i="12" l="1"/>
  <c r="BB129" i="12"/>
  <c r="D59" i="12"/>
  <c r="BA65" i="12"/>
  <c r="BB128" i="12"/>
  <c r="BB64" i="12"/>
  <c r="BC127" i="12"/>
  <c r="CW55" i="5"/>
  <c r="DU23" i="2"/>
  <c r="DU55" i="2" s="1"/>
  <c r="CV46" i="5"/>
  <c r="CV48" i="5" s="1"/>
  <c r="CV57" i="5" s="1"/>
  <c r="CV71" i="5" s="1" a="1"/>
  <c r="CV71" i="5" s="1"/>
  <c r="CV72" i="5" s="1"/>
  <c r="CV73" i="5" s="1"/>
  <c r="BG123" i="12"/>
  <c r="BF60" i="12"/>
  <c r="BE63" i="12"/>
  <c r="BF126" i="12"/>
  <c r="CU71" i="5" a="1"/>
  <c r="CU71" i="5" s="1"/>
  <c r="CU72" i="5" s="1"/>
  <c r="CU73" i="5" s="1"/>
  <c r="CU75" i="5" s="1"/>
  <c r="CU78" i="5" s="1"/>
  <c r="DK87" i="2" s="1" a="1"/>
  <c r="DK87" i="2" s="1"/>
  <c r="DG5" i="5"/>
  <c r="DH6" i="5"/>
  <c r="DF24" i="5" a="1"/>
  <c r="DF24" i="5" s="1"/>
  <c r="DF25" i="5" a="1"/>
  <c r="DF25" i="5" s="1"/>
  <c r="DF28" i="5" a="1"/>
  <c r="DF28" i="5" s="1"/>
  <c r="DF23" i="5" a="1"/>
  <c r="DF23" i="5" s="1"/>
  <c r="DF20" i="5" a="1"/>
  <c r="DF20" i="5" s="1"/>
  <c r="DF19" i="5" a="1"/>
  <c r="DF19" i="5" s="1"/>
  <c r="DF32" i="5" a="1"/>
  <c r="DF32" i="5" s="1"/>
  <c r="DF31" i="5" a="1"/>
  <c r="DF31" i="5" s="1"/>
  <c r="DF33" i="5" a="1"/>
  <c r="DF33" i="5" s="1"/>
  <c r="DF12" i="5" a="1"/>
  <c r="DF12" i="5" s="1"/>
  <c r="CX54" i="5" a="1"/>
  <c r="CX54" i="5" s="1"/>
  <c r="CX13" i="5"/>
  <c r="CX38" i="5" s="1"/>
  <c r="CX39" i="5" s="1"/>
  <c r="CX42" i="5" s="1"/>
  <c r="CX77" i="5" a="1"/>
  <c r="CX77" i="5" s="1"/>
  <c r="CX69" i="5" a="1"/>
  <c r="CX69" i="5" s="1"/>
  <c r="CX64" i="5" a="1"/>
  <c r="CX64" i="5" s="1"/>
  <c r="CX51" i="5" a="1"/>
  <c r="CX51" i="5" s="1"/>
  <c r="CX63" i="5" a="1"/>
  <c r="CX63" i="5" s="1"/>
  <c r="CX68" i="5" a="1"/>
  <c r="CX68" i="5" s="1"/>
  <c r="CX60" i="5" a="1"/>
  <c r="CX60" i="5" s="1"/>
  <c r="CX62" i="5" a="1"/>
  <c r="CX62" i="5" s="1"/>
  <c r="CX61" i="5" a="1"/>
  <c r="CX61" i="5" s="1"/>
  <c r="CX53" i="5" a="1"/>
  <c r="CX53" i="5" s="1"/>
  <c r="CX70" i="5" a="1"/>
  <c r="CX70" i="5" s="1"/>
  <c r="CX52" i="5" a="1"/>
  <c r="CX52" i="5" s="1"/>
  <c r="DG7" i="5"/>
  <c r="DF4" i="5"/>
  <c r="DV85" i="2"/>
  <c r="DV96" i="2"/>
  <c r="DV94" i="2"/>
  <c r="DV80" i="2"/>
  <c r="DV84" i="2" s="1"/>
  <c r="DV107" i="2"/>
  <c r="DV47" i="2"/>
  <c r="DV44" i="2"/>
  <c r="DV27" i="2"/>
  <c r="DV38" i="2"/>
  <c r="DV30" i="2"/>
  <c r="DV29" i="2"/>
  <c r="DV28" i="2"/>
  <c r="DV46" i="2"/>
  <c r="DV36" i="2"/>
  <c r="DV45" i="2"/>
  <c r="DV33" i="2"/>
  <c r="DV12" i="2"/>
  <c r="DV13" i="2" s="1"/>
  <c r="DV54" i="2" s="1"/>
  <c r="DV9" i="2"/>
  <c r="DV3" i="2"/>
  <c r="DV32" i="2"/>
  <c r="DW8" i="2"/>
  <c r="DV5" i="2"/>
  <c r="DV26" i="2"/>
  <c r="DV35" i="2"/>
  <c r="DV31" i="2"/>
  <c r="DV34" i="2"/>
  <c r="BD62" i="12"/>
  <c r="BE125" i="12"/>
  <c r="DJ56" i="2"/>
  <c r="DJ41" i="2"/>
  <c r="CW65" i="5"/>
  <c r="CW45" i="5"/>
  <c r="CW43" i="5"/>
  <c r="CW44" i="5"/>
  <c r="DV21" i="2"/>
  <c r="DV16" i="2"/>
  <c r="DV17" i="2"/>
  <c r="DV19" i="2"/>
  <c r="DV18" i="2"/>
  <c r="DV20" i="2"/>
  <c r="DV22" i="2"/>
  <c r="DU48" i="2"/>
  <c r="BF61" i="12"/>
  <c r="BG124" i="12"/>
  <c r="DW74" i="2"/>
  <c r="DW75" i="2"/>
  <c r="DX7" i="2"/>
  <c r="DW6" i="2"/>
  <c r="DW15" i="2"/>
  <c r="DI56" i="2"/>
  <c r="DI41" i="2"/>
  <c r="DH52" i="2"/>
  <c r="DH57" i="2"/>
  <c r="DH58" i="2" s="1"/>
  <c r="DJ89" i="2"/>
  <c r="DU95" i="2"/>
  <c r="DU97" i="2" s="1"/>
  <c r="DU108" i="2" s="1"/>
  <c r="DU109" i="2" s="1"/>
  <c r="DI89" i="2"/>
  <c r="CZ15" i="5"/>
  <c r="CZ16" i="5" s="1"/>
  <c r="CY17" i="5"/>
  <c r="CW46" i="5" l="1"/>
  <c r="CW48" i="5" s="1"/>
  <c r="BB66" i="12"/>
  <c r="BC129" i="12"/>
  <c r="BH123" i="12"/>
  <c r="BH60" i="12" s="1"/>
  <c r="BG60" i="12"/>
  <c r="D60" i="12" s="1"/>
  <c r="BD127" i="12"/>
  <c r="BC64" i="12"/>
  <c r="CV75" i="5"/>
  <c r="CV78" i="5" s="1"/>
  <c r="DL87" i="2" s="1" a="1"/>
  <c r="DL87" i="2" s="1"/>
  <c r="CW57" i="5"/>
  <c r="CW71" i="5" s="1" a="1"/>
  <c r="CW71" i="5" s="1"/>
  <c r="CW72" i="5" s="1"/>
  <c r="CW73" i="5" s="1"/>
  <c r="CW75" i="5" s="1"/>
  <c r="CW78" i="5" s="1"/>
  <c r="DM87" i="2" s="1" a="1"/>
  <c r="DM87" i="2" s="1"/>
  <c r="BB65" i="12"/>
  <c r="BC128" i="12"/>
  <c r="DK91" i="2"/>
  <c r="DK88" i="2"/>
  <c r="DK37" i="2" s="1"/>
  <c r="DK39" i="2" s="1"/>
  <c r="CY54" i="5" a="1"/>
  <c r="CY54" i="5" s="1"/>
  <c r="CY13" i="5"/>
  <c r="CY38" i="5" s="1"/>
  <c r="CY39" i="5" s="1"/>
  <c r="CY77" i="5" a="1"/>
  <c r="CY77" i="5" s="1"/>
  <c r="CY68" i="5" a="1"/>
  <c r="CY68" i="5" s="1"/>
  <c r="CY60" i="5" a="1"/>
  <c r="CY60" i="5" s="1"/>
  <c r="CY69" i="5" a="1"/>
  <c r="CY69" i="5" s="1"/>
  <c r="CY61" i="5" a="1"/>
  <c r="CY61" i="5" s="1"/>
  <c r="CY53" i="5" a="1"/>
  <c r="CY53" i="5" s="1"/>
  <c r="CY51" i="5" a="1"/>
  <c r="CY51" i="5" s="1"/>
  <c r="CY64" i="5" a="1"/>
  <c r="CY64" i="5" s="1"/>
  <c r="CY62" i="5" a="1"/>
  <c r="CY62" i="5" s="1"/>
  <c r="CY52" i="5" a="1"/>
  <c r="CY52" i="5" s="1"/>
  <c r="CY70" i="5" a="1"/>
  <c r="CY70" i="5" s="1"/>
  <c r="CY63" i="5" a="1"/>
  <c r="CY63" i="5" s="1"/>
  <c r="BE62" i="12"/>
  <c r="BF125" i="12"/>
  <c r="CX55" i="5"/>
  <c r="DI6" i="5"/>
  <c r="DH5" i="5"/>
  <c r="DW107" i="2"/>
  <c r="DW85" i="2"/>
  <c r="DW96" i="2"/>
  <c r="DW80" i="2"/>
  <c r="DW84" i="2" s="1"/>
  <c r="DW47" i="2"/>
  <c r="DW44" i="2"/>
  <c r="DW38" i="2"/>
  <c r="DW30" i="2"/>
  <c r="DW29" i="2"/>
  <c r="DW28" i="2"/>
  <c r="DW94" i="2"/>
  <c r="DW45" i="2"/>
  <c r="DW33" i="2"/>
  <c r="DW32" i="2"/>
  <c r="DW31" i="2"/>
  <c r="DW46" i="2"/>
  <c r="DW12" i="2"/>
  <c r="DW13" i="2" s="1"/>
  <c r="DW54" i="2" s="1"/>
  <c r="DW9" i="2"/>
  <c r="DW3" i="2"/>
  <c r="DW35" i="2"/>
  <c r="DW26" i="2"/>
  <c r="DW5" i="2"/>
  <c r="DW27" i="2"/>
  <c r="DW36" i="2"/>
  <c r="DW34" i="2"/>
  <c r="DX8" i="2"/>
  <c r="DG33" i="5" a="1"/>
  <c r="DG33" i="5" s="1"/>
  <c r="DG32" i="5" a="1"/>
  <c r="DG32" i="5" s="1"/>
  <c r="DG31" i="5" a="1"/>
  <c r="DG31" i="5" s="1"/>
  <c r="DG12" i="5" a="1"/>
  <c r="DG12" i="5" s="1"/>
  <c r="DG24" i="5" a="1"/>
  <c r="DG24" i="5" s="1"/>
  <c r="DG28" i="5" a="1"/>
  <c r="DG28" i="5" s="1"/>
  <c r="DG19" i="5" a="1"/>
  <c r="DG19" i="5" s="1"/>
  <c r="DG25" i="5" a="1"/>
  <c r="DG25" i="5" s="1"/>
  <c r="DG20" i="5" a="1"/>
  <c r="DG20" i="5" s="1"/>
  <c r="DG23" i="5" a="1"/>
  <c r="DG23" i="5" s="1"/>
  <c r="DV95" i="2"/>
  <c r="DV97" i="2" s="1"/>
  <c r="DV108" i="2" s="1"/>
  <c r="DV109" i="2" s="1"/>
  <c r="DW21" i="2"/>
  <c r="DW16" i="2"/>
  <c r="DW18" i="2"/>
  <c r="DW19" i="2"/>
  <c r="DW17" i="2"/>
  <c r="DW20" i="2"/>
  <c r="DW22" i="2"/>
  <c r="DV48" i="2"/>
  <c r="CX43" i="5"/>
  <c r="CX46" i="5" s="1"/>
  <c r="CX48" i="5" s="1"/>
  <c r="CX57" i="5" s="1"/>
  <c r="CX45" i="5"/>
  <c r="CX44" i="5"/>
  <c r="DL91" i="2"/>
  <c r="DL88" i="2"/>
  <c r="DL37" i="2" s="1"/>
  <c r="DL39" i="2" s="1"/>
  <c r="BF63" i="12"/>
  <c r="BG126" i="12"/>
  <c r="DJ49" i="2"/>
  <c r="DJ50" i="2" s="1"/>
  <c r="DJ90" i="2"/>
  <c r="BG61" i="12"/>
  <c r="BH124" i="12"/>
  <c r="CX65" i="5"/>
  <c r="CZ17" i="5"/>
  <c r="DA15" i="5"/>
  <c r="DA16" i="5" s="1"/>
  <c r="DI49" i="2"/>
  <c r="DI50" i="2" s="1"/>
  <c r="DI90" i="2"/>
  <c r="DX74" i="2"/>
  <c r="DX75" i="2"/>
  <c r="DY7" i="2"/>
  <c r="DX6" i="2"/>
  <c r="DX15" i="2"/>
  <c r="DV23" i="2"/>
  <c r="DV55" i="2" s="1"/>
  <c r="DH7" i="5"/>
  <c r="DG4" i="5"/>
  <c r="BC66" i="12" l="1"/>
  <c r="BD129" i="12"/>
  <c r="BD128" i="12"/>
  <c r="BC65" i="12"/>
  <c r="DK89" i="2"/>
  <c r="DK49" i="2" s="1"/>
  <c r="DK50" i="2" s="1"/>
  <c r="BD64" i="12"/>
  <c r="BE127" i="12"/>
  <c r="DM88" i="2"/>
  <c r="DM37" i="2" s="1"/>
  <c r="DM39" i="2" s="1"/>
  <c r="DM91" i="2"/>
  <c r="CX71" i="5" a="1"/>
  <c r="CX71" i="5" s="1"/>
  <c r="CX72" i="5" s="1"/>
  <c r="CX73" i="5" s="1"/>
  <c r="CX75" i="5"/>
  <c r="CX78" i="5" s="1"/>
  <c r="DN87" i="2" s="1" a="1"/>
  <c r="DN87" i="2" s="1"/>
  <c r="DL56" i="2"/>
  <c r="DL41" i="2"/>
  <c r="BF62" i="12"/>
  <c r="BG125" i="12"/>
  <c r="DI52" i="2"/>
  <c r="DI57" i="2"/>
  <c r="DI58" i="2" s="1"/>
  <c r="DW48" i="2"/>
  <c r="DW95" i="2"/>
  <c r="DW97" i="2" s="1"/>
  <c r="DW108" i="2" s="1"/>
  <c r="DW109" i="2" s="1"/>
  <c r="DJ52" i="2"/>
  <c r="DJ57" i="2"/>
  <c r="DJ58" i="2" s="1"/>
  <c r="BG63" i="12"/>
  <c r="BH126" i="12"/>
  <c r="DH32" i="5" a="1"/>
  <c r="DH32" i="5" s="1"/>
  <c r="DH12" i="5" a="1"/>
  <c r="DH12" i="5" s="1"/>
  <c r="DH31" i="5" a="1"/>
  <c r="DH31" i="5" s="1"/>
  <c r="DH28" i="5" a="1"/>
  <c r="DH28" i="5" s="1"/>
  <c r="DH33" i="5" a="1"/>
  <c r="DH33" i="5" s="1"/>
  <c r="DH24" i="5" a="1"/>
  <c r="DH24" i="5" s="1"/>
  <c r="DH19" i="5" a="1"/>
  <c r="DH19" i="5" s="1"/>
  <c r="DH25" i="5" a="1"/>
  <c r="DH25" i="5" s="1"/>
  <c r="DH23" i="5" a="1"/>
  <c r="DH23" i="5" s="1"/>
  <c r="DH20" i="5" a="1"/>
  <c r="DH20" i="5" s="1"/>
  <c r="DW23" i="2"/>
  <c r="DW55" i="2" s="1"/>
  <c r="DJ6" i="5"/>
  <c r="DI5" i="5"/>
  <c r="CY65" i="5"/>
  <c r="DX21" i="2"/>
  <c r="DX16" i="2"/>
  <c r="DX19" i="2"/>
  <c r="DX18" i="2"/>
  <c r="DX17" i="2"/>
  <c r="DX20" i="2"/>
  <c r="DX22" i="2"/>
  <c r="CY44" i="5"/>
  <c r="CY45" i="5"/>
  <c r="CY43" i="5"/>
  <c r="DK56" i="2"/>
  <c r="DK41" i="2"/>
  <c r="DI7" i="5"/>
  <c r="DH4" i="5"/>
  <c r="DY75" i="2"/>
  <c r="DY74" i="2"/>
  <c r="DZ7" i="2"/>
  <c r="DY6" i="2"/>
  <c r="DY15" i="2"/>
  <c r="DX96" i="2"/>
  <c r="DX80" i="2"/>
  <c r="DX84" i="2" s="1"/>
  <c r="DX85" i="2"/>
  <c r="DX107" i="2"/>
  <c r="DX38" i="2"/>
  <c r="DX94" i="2"/>
  <c r="DX45" i="2"/>
  <c r="DX33" i="2"/>
  <c r="DX32" i="2"/>
  <c r="DX31" i="2"/>
  <c r="DX34" i="2"/>
  <c r="DX47" i="2"/>
  <c r="DX46" i="2"/>
  <c r="DX44" i="2"/>
  <c r="DX29" i="2"/>
  <c r="DX35" i="2"/>
  <c r="DX30" i="2"/>
  <c r="DX5" i="2"/>
  <c r="DX36" i="2"/>
  <c r="DX27" i="2"/>
  <c r="DX26" i="2"/>
  <c r="DX3" i="2"/>
  <c r="DX28" i="2"/>
  <c r="DX12" i="2"/>
  <c r="DX13" i="2" s="1"/>
  <c r="DX54" i="2" s="1"/>
  <c r="DY8" i="2"/>
  <c r="DX9" i="2"/>
  <c r="DB15" i="5"/>
  <c r="DB16" i="5" s="1"/>
  <c r="DA17" i="5"/>
  <c r="CZ54" i="5" a="1"/>
  <c r="CZ54" i="5" s="1"/>
  <c r="CZ13" i="5"/>
  <c r="CZ38" i="5" s="1"/>
  <c r="CZ39" i="5" s="1"/>
  <c r="CZ42" i="5" s="1"/>
  <c r="CZ77" i="5" a="1"/>
  <c r="CZ77" i="5" s="1"/>
  <c r="CZ60" i="5" a="1"/>
  <c r="CZ60" i="5" s="1"/>
  <c r="CZ53" i="5" a="1"/>
  <c r="CZ53" i="5" s="1"/>
  <c r="CZ61" i="5" a="1"/>
  <c r="CZ61" i="5" s="1"/>
  <c r="CZ63" i="5" a="1"/>
  <c r="CZ63" i="5" s="1"/>
  <c r="CZ52" i="5" a="1"/>
  <c r="CZ52" i="5" s="1"/>
  <c r="CZ70" i="5" a="1"/>
  <c r="CZ70" i="5" s="1"/>
  <c r="CZ62" i="5" a="1"/>
  <c r="CZ62" i="5" s="1"/>
  <c r="CZ69" i="5" a="1"/>
  <c r="CZ69" i="5" s="1"/>
  <c r="CZ68" i="5" a="1"/>
  <c r="CZ68" i="5" s="1"/>
  <c r="CZ51" i="5" a="1"/>
  <c r="CZ51" i="5" s="1"/>
  <c r="CZ64" i="5" a="1"/>
  <c r="CZ64" i="5" s="1"/>
  <c r="BH61" i="12"/>
  <c r="BI124" i="12"/>
  <c r="BI61" i="12" s="1"/>
  <c r="D61" i="12" s="1"/>
  <c r="DL89" i="2"/>
  <c r="CY55" i="5"/>
  <c r="CY42" i="5"/>
  <c r="DK90" i="2" l="1"/>
  <c r="DM89" i="2"/>
  <c r="BD66" i="12"/>
  <c r="BE129" i="12"/>
  <c r="BF127" i="12"/>
  <c r="BE64" i="12"/>
  <c r="BD65" i="12"/>
  <c r="BE128" i="12"/>
  <c r="DX48" i="2"/>
  <c r="DL49" i="2"/>
  <c r="DL50" i="2" s="1"/>
  <c r="DL90" i="2"/>
  <c r="DY107" i="2"/>
  <c r="DY80" i="2"/>
  <c r="DY84" i="2" s="1"/>
  <c r="DY96" i="2"/>
  <c r="DY85" i="2"/>
  <c r="DY94" i="2"/>
  <c r="DY45" i="2"/>
  <c r="DY33" i="2"/>
  <c r="DY32" i="2"/>
  <c r="DY34" i="2"/>
  <c r="DY35" i="2"/>
  <c r="DY47" i="2"/>
  <c r="DY44" i="2"/>
  <c r="DY36" i="2"/>
  <c r="DY29" i="2"/>
  <c r="DY46" i="2"/>
  <c r="DY30" i="2"/>
  <c r="DY5" i="2"/>
  <c r="DY31" i="2"/>
  <c r="DY27" i="2"/>
  <c r="DZ8" i="2"/>
  <c r="DY28" i="2"/>
  <c r="DY12" i="2"/>
  <c r="DY13" i="2" s="1"/>
  <c r="DY54" i="2" s="1"/>
  <c r="DY9" i="2"/>
  <c r="DY3" i="2"/>
  <c r="DY38" i="2"/>
  <c r="DY26" i="2"/>
  <c r="CZ65" i="5"/>
  <c r="DB17" i="5"/>
  <c r="DC15" i="5"/>
  <c r="DC16" i="5" s="1"/>
  <c r="BI126" i="12"/>
  <c r="BH63" i="12"/>
  <c r="DX23" i="2"/>
  <c r="DX55" i="2" s="1"/>
  <c r="DN88" i="2"/>
  <c r="DN37" i="2" s="1"/>
  <c r="DN39" i="2" s="1"/>
  <c r="DN91" i="2"/>
  <c r="CZ45" i="5"/>
  <c r="CZ43" i="5"/>
  <c r="CZ44" i="5"/>
  <c r="DM49" i="2"/>
  <c r="DM50" i="2" s="1"/>
  <c r="DM90" i="2"/>
  <c r="DJ7" i="5"/>
  <c r="DI4" i="5"/>
  <c r="DX95" i="2"/>
  <c r="DX97" i="2" s="1"/>
  <c r="DX108" i="2" s="1"/>
  <c r="DX109" i="2" s="1"/>
  <c r="DZ75" i="2"/>
  <c r="DZ74" i="2"/>
  <c r="DZ15" i="2"/>
  <c r="EA7" i="2"/>
  <c r="DZ6" i="2"/>
  <c r="DK57" i="2"/>
  <c r="DK58" i="2" s="1"/>
  <c r="DK52" i="2"/>
  <c r="DY21" i="2"/>
  <c r="DY16" i="2"/>
  <c r="DY19" i="2"/>
  <c r="DY17" i="2"/>
  <c r="DY18" i="2"/>
  <c r="DY20" i="2"/>
  <c r="DY22" i="2"/>
  <c r="DI25" i="5" a="1"/>
  <c r="DI25" i="5" s="1"/>
  <c r="DI31" i="5" a="1"/>
  <c r="DI31" i="5" s="1"/>
  <c r="DI28" i="5" a="1"/>
  <c r="DI28" i="5" s="1"/>
  <c r="DI33" i="5" a="1"/>
  <c r="DI33" i="5" s="1"/>
  <c r="DI19" i="5" a="1"/>
  <c r="DI19" i="5" s="1"/>
  <c r="DI23" i="5" a="1"/>
  <c r="DI23" i="5" s="1"/>
  <c r="DI20" i="5" a="1"/>
  <c r="DI20" i="5" s="1"/>
  <c r="DI32" i="5" a="1"/>
  <c r="DI32" i="5" s="1"/>
  <c r="DI12" i="5" a="1"/>
  <c r="DI12" i="5" s="1"/>
  <c r="DI24" i="5" a="1"/>
  <c r="DI24" i="5" s="1"/>
  <c r="BG62" i="12"/>
  <c r="BH125" i="12"/>
  <c r="DM41" i="2"/>
  <c r="DM56" i="2"/>
  <c r="CY46" i="5"/>
  <c r="CY48" i="5" s="1"/>
  <c r="CY57" i="5" s="1"/>
  <c r="CZ55" i="5"/>
  <c r="DA42" i="5"/>
  <c r="DA54" i="5" a="1"/>
  <c r="DA54" i="5" s="1"/>
  <c r="DA13" i="5"/>
  <c r="DA38" i="5" s="1"/>
  <c r="DA39" i="5" s="1"/>
  <c r="DA77" i="5" a="1"/>
  <c r="DA77" i="5" s="1"/>
  <c r="DA53" i="5" a="1"/>
  <c r="DA53" i="5" s="1"/>
  <c r="DA64" i="5" a="1"/>
  <c r="DA64" i="5" s="1"/>
  <c r="DA60" i="5" a="1"/>
  <c r="DA60" i="5" s="1"/>
  <c r="DA61" i="5" a="1"/>
  <c r="DA61" i="5" s="1"/>
  <c r="DA69" i="5" a="1"/>
  <c r="DA69" i="5" s="1"/>
  <c r="DA70" i="5" a="1"/>
  <c r="DA70" i="5" s="1"/>
  <c r="DA52" i="5" a="1"/>
  <c r="DA52" i="5" s="1"/>
  <c r="DA62" i="5" a="1"/>
  <c r="DA62" i="5" s="1"/>
  <c r="DA63" i="5" a="1"/>
  <c r="DA63" i="5" s="1"/>
  <c r="DA51" i="5" a="1"/>
  <c r="DA51" i="5" s="1"/>
  <c r="DA68" i="5" a="1"/>
  <c r="DA68" i="5" s="1"/>
  <c r="DK6" i="5"/>
  <c r="DJ5" i="5"/>
  <c r="DN89" i="2" l="1"/>
  <c r="DA55" i="5"/>
  <c r="BE66" i="12"/>
  <c r="BF129" i="12"/>
  <c r="BE65" i="12"/>
  <c r="BF128" i="12"/>
  <c r="CZ46" i="5"/>
  <c r="CZ48" i="5" s="1"/>
  <c r="CZ57" i="5" s="1"/>
  <c r="CZ71" i="5" s="1" a="1"/>
  <c r="CZ71" i="5" s="1"/>
  <c r="CZ72" i="5" s="1"/>
  <c r="CZ73" i="5" s="1"/>
  <c r="CZ75" i="5" s="1"/>
  <c r="CZ78" i="5" s="1"/>
  <c r="DP87" i="2" s="1" a="1"/>
  <c r="DP87" i="2" s="1"/>
  <c r="BG127" i="12"/>
  <c r="BF64" i="12"/>
  <c r="CY71" i="5" a="1"/>
  <c r="CY71" i="5" s="1"/>
  <c r="CY72" i="5" s="1"/>
  <c r="CY73" i="5" s="1"/>
  <c r="CY75" i="5" s="1"/>
  <c r="CY78" i="5" s="1"/>
  <c r="DO87" i="2" s="1" a="1"/>
  <c r="DO87" i="2" s="1"/>
  <c r="DN56" i="2"/>
  <c r="DN41" i="2"/>
  <c r="EA75" i="2"/>
  <c r="EA74" i="2"/>
  <c r="EA15" i="2"/>
  <c r="EA6" i="2"/>
  <c r="EB7" i="2"/>
  <c r="DZ16" i="2"/>
  <c r="DZ21" i="2"/>
  <c r="DZ18" i="2"/>
  <c r="DZ19" i="2"/>
  <c r="DZ17" i="2"/>
  <c r="DZ20" i="2"/>
  <c r="DZ22" i="2"/>
  <c r="BI63" i="12"/>
  <c r="BJ126" i="12"/>
  <c r="DL57" i="2"/>
  <c r="DL58" i="2" s="1"/>
  <c r="DL52" i="2"/>
  <c r="DA65" i="5"/>
  <c r="DY23" i="2"/>
  <c r="DY55" i="2" s="1"/>
  <c r="DJ4" i="5"/>
  <c r="DK7" i="5"/>
  <c r="DD15" i="5"/>
  <c r="DD16" i="5" s="1"/>
  <c r="DC17" i="5"/>
  <c r="DA44" i="5"/>
  <c r="DA45" i="5"/>
  <c r="DA43" i="5"/>
  <c r="BH62" i="12"/>
  <c r="BI125" i="12"/>
  <c r="DB54" i="5" a="1"/>
  <c r="DB54" i="5" s="1"/>
  <c r="DB13" i="5"/>
  <c r="DB38" i="5" s="1"/>
  <c r="DB39" i="5" s="1"/>
  <c r="DB42" i="5" s="1"/>
  <c r="DB77" i="5" a="1"/>
  <c r="DB77" i="5" s="1"/>
  <c r="DB69" i="5" a="1"/>
  <c r="DB69" i="5" s="1"/>
  <c r="DB52" i="5" a="1"/>
  <c r="DB52" i="5" s="1"/>
  <c r="DB51" i="5" a="1"/>
  <c r="DB51" i="5" s="1"/>
  <c r="DB61" i="5" a="1"/>
  <c r="DB61" i="5" s="1"/>
  <c r="DB63" i="5" a="1"/>
  <c r="DB63" i="5" s="1"/>
  <c r="DB70" i="5" a="1"/>
  <c r="DB70" i="5" s="1"/>
  <c r="DB60" i="5" a="1"/>
  <c r="DB60" i="5" s="1"/>
  <c r="DB64" i="5" a="1"/>
  <c r="DB64" i="5" s="1"/>
  <c r="DB53" i="5" a="1"/>
  <c r="DB53" i="5" s="1"/>
  <c r="DB68" i="5" a="1"/>
  <c r="DB68" i="5" s="1"/>
  <c r="DB62" i="5" a="1"/>
  <c r="DB62" i="5" s="1"/>
  <c r="DY95" i="2"/>
  <c r="DY97" i="2" s="1"/>
  <c r="DY108" i="2" s="1"/>
  <c r="DY109" i="2" s="1"/>
  <c r="DK5" i="5"/>
  <c r="DL6" i="5"/>
  <c r="DN49" i="2"/>
  <c r="DN50" i="2" s="1"/>
  <c r="DN90" i="2"/>
  <c r="DJ24" i="5" a="1"/>
  <c r="DJ24" i="5" s="1"/>
  <c r="DJ25" i="5" a="1"/>
  <c r="DJ25" i="5" s="1"/>
  <c r="DJ33" i="5" a="1"/>
  <c r="DJ33" i="5" s="1"/>
  <c r="DJ23" i="5" a="1"/>
  <c r="DJ23" i="5" s="1"/>
  <c r="DJ20" i="5" a="1"/>
  <c r="DJ20" i="5" s="1"/>
  <c r="DJ19" i="5" a="1"/>
  <c r="DJ19" i="5" s="1"/>
  <c r="DJ31" i="5" a="1"/>
  <c r="DJ31" i="5" s="1"/>
  <c r="DJ28" i="5" a="1"/>
  <c r="DJ28" i="5" s="1"/>
  <c r="DJ32" i="5" a="1"/>
  <c r="DJ32" i="5" s="1"/>
  <c r="DJ12" i="5" a="1"/>
  <c r="DJ12" i="5" s="1"/>
  <c r="DM52" i="2"/>
  <c r="DM57" i="2"/>
  <c r="DM58" i="2" s="1"/>
  <c r="DZ107" i="2"/>
  <c r="DZ80" i="2"/>
  <c r="DZ84" i="2" s="1"/>
  <c r="DZ94" i="2"/>
  <c r="DZ34" i="2"/>
  <c r="DZ35" i="2"/>
  <c r="DZ46" i="2"/>
  <c r="DZ36" i="2"/>
  <c r="DZ38" i="2"/>
  <c r="DZ45" i="2"/>
  <c r="DZ44" i="2"/>
  <c r="DZ31" i="2"/>
  <c r="DZ29" i="2"/>
  <c r="DZ96" i="2"/>
  <c r="DZ85" i="2"/>
  <c r="DZ30" i="2"/>
  <c r="DZ5" i="2"/>
  <c r="DZ32" i="2"/>
  <c r="DZ27" i="2"/>
  <c r="EA8" i="2"/>
  <c r="DZ26" i="2"/>
  <c r="DZ33" i="2"/>
  <c r="DZ28" i="2"/>
  <c r="DZ47" i="2"/>
  <c r="DZ12" i="2"/>
  <c r="DZ13" i="2" s="1"/>
  <c r="DZ54" i="2" s="1"/>
  <c r="DZ3" i="2"/>
  <c r="DZ9" i="2"/>
  <c r="DY48" i="2"/>
  <c r="BF66" i="12" l="1"/>
  <c r="BG129" i="12"/>
  <c r="BG64" i="12"/>
  <c r="BH127" i="12"/>
  <c r="DA46" i="5"/>
  <c r="DA48" i="5" s="1"/>
  <c r="DA57" i="5" s="1"/>
  <c r="DA71" i="5" s="1" a="1"/>
  <c r="DA71" i="5" s="1"/>
  <c r="DA72" i="5" s="1"/>
  <c r="DA73" i="5" s="1"/>
  <c r="DA75" i="5" s="1"/>
  <c r="DA78" i="5" s="1"/>
  <c r="DQ87" i="2" s="1" a="1"/>
  <c r="DQ87" i="2" s="1"/>
  <c r="BF65" i="12"/>
  <c r="BG128" i="12"/>
  <c r="DO88" i="2"/>
  <c r="DO37" i="2" s="1"/>
  <c r="DO39" i="2" s="1"/>
  <c r="DO91" i="2"/>
  <c r="DP88" i="2"/>
  <c r="DP37" i="2" s="1"/>
  <c r="DP39" i="2" s="1"/>
  <c r="DP91" i="2"/>
  <c r="DL5" i="5"/>
  <c r="DM6" i="5"/>
  <c r="DB65" i="5"/>
  <c r="DB45" i="5"/>
  <c r="DB44" i="5"/>
  <c r="DB43" i="5"/>
  <c r="DL7" i="5"/>
  <c r="DK4" i="5"/>
  <c r="EB75" i="2"/>
  <c r="EB74" i="2"/>
  <c r="EB15" i="2"/>
  <c r="EB6" i="2"/>
  <c r="EC7" i="2"/>
  <c r="DK33" i="5" a="1"/>
  <c r="DK33" i="5" s="1"/>
  <c r="DK12" i="5" a="1"/>
  <c r="DK12" i="5" s="1"/>
  <c r="DK24" i="5" a="1"/>
  <c r="DK24" i="5" s="1"/>
  <c r="DK25" i="5" a="1"/>
  <c r="DK25" i="5" s="1"/>
  <c r="DK20" i="5" a="1"/>
  <c r="DK20" i="5" s="1"/>
  <c r="DK19" i="5" a="1"/>
  <c r="DK19" i="5" s="1"/>
  <c r="DK31" i="5" a="1"/>
  <c r="DK31" i="5" s="1"/>
  <c r="DK23" i="5" a="1"/>
  <c r="DK23" i="5" s="1"/>
  <c r="DK28" i="5" a="1"/>
  <c r="DK28" i="5" s="1"/>
  <c r="DK32" i="5" a="1"/>
  <c r="DK32" i="5" s="1"/>
  <c r="EA16" i="2"/>
  <c r="EA21" i="2"/>
  <c r="EA19" i="2"/>
  <c r="EA18" i="2"/>
  <c r="EA17" i="2"/>
  <c r="EA20" i="2"/>
  <c r="EA22" i="2"/>
  <c r="BI62" i="12"/>
  <c r="BJ125" i="12"/>
  <c r="BJ62" i="12" s="1"/>
  <c r="D62" i="12" s="1"/>
  <c r="DB55" i="5"/>
  <c r="DN57" i="2"/>
  <c r="DN58" i="2" s="1"/>
  <c r="DN52" i="2"/>
  <c r="DC54" i="5" a="1"/>
  <c r="DC54" i="5" s="1"/>
  <c r="DC13" i="5"/>
  <c r="DC38" i="5" s="1"/>
  <c r="DC39" i="5" s="1"/>
  <c r="DC42" i="5" s="1"/>
  <c r="DC77" i="5" a="1"/>
  <c r="DC77" i="5" s="1"/>
  <c r="DC52" i="5" a="1"/>
  <c r="DC52" i="5" s="1"/>
  <c r="DC70" i="5" a="1"/>
  <c r="DC70" i="5" s="1"/>
  <c r="DC60" i="5" a="1"/>
  <c r="DC60" i="5" s="1"/>
  <c r="DC68" i="5" a="1"/>
  <c r="DC68" i="5" s="1"/>
  <c r="DC63" i="5" a="1"/>
  <c r="DC63" i="5" s="1"/>
  <c r="DC51" i="5" a="1"/>
  <c r="DC51" i="5" s="1"/>
  <c r="DC61" i="5" a="1"/>
  <c r="DC61" i="5" s="1"/>
  <c r="DC69" i="5" a="1"/>
  <c r="DC69" i="5" s="1"/>
  <c r="DC53" i="5" a="1"/>
  <c r="DC53" i="5" s="1"/>
  <c r="DC62" i="5" a="1"/>
  <c r="DC62" i="5" s="1"/>
  <c r="DC64" i="5" a="1"/>
  <c r="DC64" i="5" s="1"/>
  <c r="BJ63" i="12"/>
  <c r="BK126" i="12"/>
  <c r="BK63" i="12" s="1"/>
  <c r="DZ23" i="2"/>
  <c r="DZ55" i="2" s="1"/>
  <c r="DZ48" i="2"/>
  <c r="EA94" i="2"/>
  <c r="EA107" i="2"/>
  <c r="EA80" i="2"/>
  <c r="EA84" i="2" s="1"/>
  <c r="EA85" i="2"/>
  <c r="EA35" i="2"/>
  <c r="EA46" i="2"/>
  <c r="EA36" i="2"/>
  <c r="EA45" i="2"/>
  <c r="EA33" i="2"/>
  <c r="EA32" i="2"/>
  <c r="EA38" i="2"/>
  <c r="EA96" i="2"/>
  <c r="EA27" i="2"/>
  <c r="EB8" i="2"/>
  <c r="EA34" i="2"/>
  <c r="EA31" i="2"/>
  <c r="EA26" i="2"/>
  <c r="EA47" i="2"/>
  <c r="EA44" i="2"/>
  <c r="EA3" i="2"/>
  <c r="EA28" i="2"/>
  <c r="EA30" i="2"/>
  <c r="EA12" i="2"/>
  <c r="EA13" i="2" s="1"/>
  <c r="EA54" i="2" s="1"/>
  <c r="EA9" i="2"/>
  <c r="EA29" i="2"/>
  <c r="EA5" i="2"/>
  <c r="DZ95" i="2"/>
  <c r="DZ97" i="2" s="1"/>
  <c r="DZ108" i="2" s="1"/>
  <c r="DZ109" i="2" s="1"/>
  <c r="DE15" i="5"/>
  <c r="DE16" i="5" s="1"/>
  <c r="DD17" i="5"/>
  <c r="D63" i="12" l="1"/>
  <c r="BG66" i="12"/>
  <c r="BH129" i="12"/>
  <c r="DB46" i="5"/>
  <c r="DB48" i="5" s="1"/>
  <c r="DB57" i="5"/>
  <c r="DB71" i="5" s="1" a="1"/>
  <c r="DB71" i="5" s="1"/>
  <c r="DB72" i="5" s="1"/>
  <c r="DB73" i="5" s="1"/>
  <c r="DB75" i="5" s="1"/>
  <c r="DB78" i="5" s="1"/>
  <c r="DR87" i="2" s="1" a="1"/>
  <c r="DR87" i="2" s="1"/>
  <c r="BG65" i="12"/>
  <c r="BH128" i="12"/>
  <c r="EA23" i="2"/>
  <c r="EA55" i="2" s="1"/>
  <c r="DC55" i="5"/>
  <c r="BH64" i="12"/>
  <c r="BI127" i="12"/>
  <c r="DP89" i="2"/>
  <c r="DP90" i="2" s="1"/>
  <c r="DQ91" i="2"/>
  <c r="DQ88" i="2"/>
  <c r="DQ37" i="2" s="1"/>
  <c r="DQ39" i="2" s="1"/>
  <c r="EA95" i="2"/>
  <c r="EA97" i="2" s="1"/>
  <c r="EA108" i="2" s="1"/>
  <c r="EA109" i="2" s="1"/>
  <c r="DC45" i="5"/>
  <c r="DC43" i="5"/>
  <c r="DC46" i="5" s="1"/>
  <c r="DC48" i="5" s="1"/>
  <c r="DC57" i="5" s="1"/>
  <c r="DC44" i="5"/>
  <c r="DC65" i="5"/>
  <c r="DD54" i="5" a="1"/>
  <c r="DD54" i="5" s="1"/>
  <c r="DD13" i="5"/>
  <c r="DD38" i="5" s="1"/>
  <c r="DD39" i="5" s="1"/>
  <c r="DD77" i="5" a="1"/>
  <c r="DD77" i="5" s="1"/>
  <c r="DD70" i="5" a="1"/>
  <c r="DD70" i="5" s="1"/>
  <c r="DD62" i="5" a="1"/>
  <c r="DD62" i="5" s="1"/>
  <c r="DD69" i="5" a="1"/>
  <c r="DD69" i="5" s="1"/>
  <c r="DD68" i="5" a="1"/>
  <c r="DD68" i="5" s="1"/>
  <c r="DD53" i="5" a="1"/>
  <c r="DD53" i="5" s="1"/>
  <c r="DD60" i="5" a="1"/>
  <c r="DD60" i="5" s="1"/>
  <c r="DD51" i="5" a="1"/>
  <c r="DD51" i="5" s="1"/>
  <c r="DD63" i="5" a="1"/>
  <c r="DD63" i="5" s="1"/>
  <c r="DD61" i="5" a="1"/>
  <c r="DD61" i="5" s="1"/>
  <c r="DD52" i="5" a="1"/>
  <c r="DD52" i="5" s="1"/>
  <c r="DD64" i="5" a="1"/>
  <c r="DD64" i="5" s="1"/>
  <c r="EB94" i="2"/>
  <c r="EB85" i="2"/>
  <c r="EB96" i="2"/>
  <c r="EB46" i="2"/>
  <c r="EB36" i="2"/>
  <c r="EB107" i="2"/>
  <c r="EB26" i="2"/>
  <c r="EB34" i="2"/>
  <c r="EB35" i="2"/>
  <c r="EB47" i="2"/>
  <c r="EB32" i="2"/>
  <c r="EB33" i="2"/>
  <c r="EB31" i="2"/>
  <c r="EB28" i="2"/>
  <c r="EB44" i="2"/>
  <c r="EB30" i="2"/>
  <c r="EB29" i="2"/>
  <c r="EB5" i="2"/>
  <c r="EB80" i="2"/>
  <c r="EB84" i="2" s="1"/>
  <c r="EB45" i="2"/>
  <c r="EB38" i="2"/>
  <c r="EB12" i="2"/>
  <c r="EB13" i="2" s="1"/>
  <c r="EB54" i="2" s="1"/>
  <c r="EB3" i="2"/>
  <c r="EB27" i="2"/>
  <c r="EB9" i="2"/>
  <c r="EC8" i="2"/>
  <c r="DM5" i="5"/>
  <c r="DN6" i="5"/>
  <c r="DE17" i="5"/>
  <c r="DF15" i="5"/>
  <c r="DF16" i="5" s="1"/>
  <c r="EC74" i="2"/>
  <c r="EC75" i="2"/>
  <c r="EC6" i="2"/>
  <c r="ED7" i="2"/>
  <c r="EC15" i="2"/>
  <c r="DL33" i="5" a="1"/>
  <c r="DL33" i="5" s="1"/>
  <c r="DL12" i="5" a="1"/>
  <c r="DL12" i="5" s="1"/>
  <c r="DL32" i="5" a="1"/>
  <c r="DL32" i="5" s="1"/>
  <c r="DL28" i="5" a="1"/>
  <c r="DL28" i="5" s="1"/>
  <c r="DL31" i="5" a="1"/>
  <c r="DL31" i="5" s="1"/>
  <c r="DL23" i="5" a="1"/>
  <c r="DL23" i="5" s="1"/>
  <c r="DL25" i="5" a="1"/>
  <c r="DL25" i="5" s="1"/>
  <c r="DL19" i="5" a="1"/>
  <c r="DL19" i="5" s="1"/>
  <c r="DL24" i="5" a="1"/>
  <c r="DL24" i="5" s="1"/>
  <c r="DL20" i="5" a="1"/>
  <c r="DL20" i="5" s="1"/>
  <c r="EA48" i="2"/>
  <c r="DL4" i="5"/>
  <c r="DM7" i="5"/>
  <c r="DO56" i="2"/>
  <c r="DO41" i="2"/>
  <c r="EB16" i="2"/>
  <c r="EB21" i="2"/>
  <c r="EB19" i="2"/>
  <c r="EB18" i="2"/>
  <c r="EB17" i="2"/>
  <c r="EB20" i="2"/>
  <c r="EB22" i="2"/>
  <c r="DO89" i="2"/>
  <c r="DP41" i="2"/>
  <c r="DP56" i="2"/>
  <c r="BI129" i="12" l="1"/>
  <c r="BH66" i="12"/>
  <c r="DP49" i="2"/>
  <c r="DP50" i="2" s="1"/>
  <c r="BI64" i="12"/>
  <c r="BJ127" i="12"/>
  <c r="BH65" i="12"/>
  <c r="BI128" i="12"/>
  <c r="DR91" i="2"/>
  <c r="DR88" i="2"/>
  <c r="DR37" i="2" s="1"/>
  <c r="DR39" i="2" s="1"/>
  <c r="DC71" i="5" a="1"/>
  <c r="DC71" i="5" s="1"/>
  <c r="DC72" i="5" s="1"/>
  <c r="DC73" i="5" s="1"/>
  <c r="DC75" i="5" s="1"/>
  <c r="DC78" i="5" s="1"/>
  <c r="DS87" i="2" s="1" a="1"/>
  <c r="DS87" i="2" s="1"/>
  <c r="EC21" i="2"/>
  <c r="EC16" i="2"/>
  <c r="EC18" i="2"/>
  <c r="EC19" i="2"/>
  <c r="EC17" i="2"/>
  <c r="EC20" i="2"/>
  <c r="EC22" i="2"/>
  <c r="DG15" i="5"/>
  <c r="DG16" i="5" s="1"/>
  <c r="DF17" i="5"/>
  <c r="EB95" i="2"/>
  <c r="EB97" i="2" s="1"/>
  <c r="EB108" i="2" s="1"/>
  <c r="EB109" i="2" s="1"/>
  <c r="DP57" i="2"/>
  <c r="DP58" i="2" s="1"/>
  <c r="DP52" i="2"/>
  <c r="DQ56" i="2"/>
  <c r="DQ41" i="2"/>
  <c r="ED74" i="2"/>
  <c r="ED75" i="2"/>
  <c r="EE7" i="2"/>
  <c r="ED15" i="2"/>
  <c r="ED6" i="2"/>
  <c r="DN5" i="5"/>
  <c r="DO6" i="5"/>
  <c r="DO49" i="2"/>
  <c r="DO50" i="2" s="1"/>
  <c r="DO90" i="2"/>
  <c r="DD55" i="5"/>
  <c r="DD43" i="5"/>
  <c r="DD45" i="5"/>
  <c r="DD44" i="5"/>
  <c r="DQ89" i="2"/>
  <c r="DE54" i="5" a="1"/>
  <c r="DE54" i="5" s="1"/>
  <c r="DE13" i="5"/>
  <c r="DE38" i="5" s="1"/>
  <c r="DE39" i="5" s="1"/>
  <c r="DE42" i="5" s="1"/>
  <c r="DE77" i="5" a="1"/>
  <c r="DE77" i="5" s="1"/>
  <c r="DE53" i="5" a="1"/>
  <c r="DE53" i="5" s="1"/>
  <c r="DE51" i="5" a="1"/>
  <c r="DE51" i="5" s="1"/>
  <c r="DE69" i="5" a="1"/>
  <c r="DE69" i="5" s="1"/>
  <c r="DE68" i="5" a="1"/>
  <c r="DE68" i="5" s="1"/>
  <c r="DE63" i="5" a="1"/>
  <c r="DE63" i="5" s="1"/>
  <c r="DE52" i="5" a="1"/>
  <c r="DE52" i="5" s="1"/>
  <c r="DE61" i="5" a="1"/>
  <c r="DE61" i="5" s="1"/>
  <c r="DE62" i="5" a="1"/>
  <c r="DE62" i="5" s="1"/>
  <c r="DE64" i="5" a="1"/>
  <c r="DE64" i="5" s="1"/>
  <c r="DE60" i="5" a="1"/>
  <c r="DE60" i="5" s="1"/>
  <c r="DE70" i="5" a="1"/>
  <c r="DE70" i="5" s="1"/>
  <c r="EB23" i="2"/>
  <c r="EB55" i="2" s="1"/>
  <c r="DD65" i="5"/>
  <c r="DD42" i="5"/>
  <c r="DM31" i="5" a="1"/>
  <c r="DM31" i="5" s="1"/>
  <c r="DM25" i="5" a="1"/>
  <c r="DM25" i="5" s="1"/>
  <c r="DM32" i="5" a="1"/>
  <c r="DM32" i="5" s="1"/>
  <c r="DM28" i="5" a="1"/>
  <c r="DM28" i="5" s="1"/>
  <c r="DM12" i="5" a="1"/>
  <c r="DM12" i="5" s="1"/>
  <c r="DM33" i="5" a="1"/>
  <c r="DM33" i="5" s="1"/>
  <c r="DM24" i="5" a="1"/>
  <c r="DM24" i="5" s="1"/>
  <c r="DM20" i="5" a="1"/>
  <c r="DM20" i="5" s="1"/>
  <c r="DM19" i="5" a="1"/>
  <c r="DM19" i="5" s="1"/>
  <c r="DM23" i="5" a="1"/>
  <c r="DM23" i="5" s="1"/>
  <c r="DN7" i="5"/>
  <c r="DM4" i="5"/>
  <c r="EC94" i="2"/>
  <c r="EC107" i="2"/>
  <c r="EC85" i="2"/>
  <c r="EC47" i="2"/>
  <c r="EC44" i="2"/>
  <c r="EC27" i="2"/>
  <c r="EC80" i="2"/>
  <c r="EC84" i="2" s="1"/>
  <c r="EC35" i="2"/>
  <c r="EC33" i="2"/>
  <c r="EC32" i="2"/>
  <c r="EC30" i="2"/>
  <c r="EC31" i="2"/>
  <c r="EC26" i="2"/>
  <c r="EC46" i="2"/>
  <c r="EC36" i="2"/>
  <c r="EC34" i="2"/>
  <c r="EC28" i="2"/>
  <c r="EC12" i="2"/>
  <c r="EC13" i="2" s="1"/>
  <c r="EC54" i="2" s="1"/>
  <c r="EC9" i="2"/>
  <c r="EC3" i="2"/>
  <c r="EC38" i="2"/>
  <c r="EC45" i="2"/>
  <c r="ED8" i="2"/>
  <c r="EC96" i="2"/>
  <c r="EC5" i="2"/>
  <c r="EC29" i="2"/>
  <c r="EB48" i="2"/>
  <c r="DE65" i="5" l="1"/>
  <c r="BI66" i="12"/>
  <c r="BJ129" i="12"/>
  <c r="BJ128" i="12"/>
  <c r="BI65" i="12"/>
  <c r="BJ64" i="12"/>
  <c r="BK127" i="12"/>
  <c r="DO57" i="2"/>
  <c r="DO58" i="2" s="1"/>
  <c r="DO52" i="2"/>
  <c r="EE74" i="2"/>
  <c r="EE75" i="2"/>
  <c r="EF7" i="2"/>
  <c r="EE6" i="2"/>
  <c r="EE15" i="2"/>
  <c r="EC48" i="2"/>
  <c r="EC95" i="2"/>
  <c r="EC97" i="2" s="1"/>
  <c r="EC108" i="2" s="1"/>
  <c r="EC109" i="2" s="1"/>
  <c r="DE55" i="5"/>
  <c r="DO5" i="5"/>
  <c r="DP6" i="5"/>
  <c r="DN24" i="5" a="1"/>
  <c r="DN24" i="5" s="1"/>
  <c r="DN25" i="5" a="1"/>
  <c r="DN25" i="5" s="1"/>
  <c r="DN32" i="5" a="1"/>
  <c r="DN32" i="5" s="1"/>
  <c r="DN28" i="5" a="1"/>
  <c r="DN28" i="5" s="1"/>
  <c r="DN23" i="5" a="1"/>
  <c r="DN23" i="5" s="1"/>
  <c r="DN20" i="5" a="1"/>
  <c r="DN20" i="5" s="1"/>
  <c r="DN19" i="5" a="1"/>
  <c r="DN19" i="5" s="1"/>
  <c r="DN31" i="5" a="1"/>
  <c r="DN31" i="5" s="1"/>
  <c r="DN12" i="5" a="1"/>
  <c r="DN12" i="5" s="1"/>
  <c r="DN33" i="5" a="1"/>
  <c r="DN33" i="5" s="1"/>
  <c r="EC23" i="2"/>
  <c r="EC55" i="2" s="1"/>
  <c r="DR41" i="2"/>
  <c r="DR56" i="2"/>
  <c r="DN4" i="5"/>
  <c r="DO7" i="5"/>
  <c r="DF54" i="5" a="1"/>
  <c r="DF54" i="5" s="1"/>
  <c r="DF13" i="5"/>
  <c r="DF38" i="5" s="1"/>
  <c r="DF39" i="5" s="1"/>
  <c r="DF42" i="5" s="1"/>
  <c r="DF77" i="5" a="1"/>
  <c r="DF77" i="5" s="1"/>
  <c r="DF62" i="5" a="1"/>
  <c r="DF62" i="5" s="1"/>
  <c r="DF60" i="5" a="1"/>
  <c r="DF60" i="5" s="1"/>
  <c r="DF61" i="5" a="1"/>
  <c r="DF61" i="5" s="1"/>
  <c r="DF52" i="5" a="1"/>
  <c r="DF52" i="5" s="1"/>
  <c r="DF63" i="5" a="1"/>
  <c r="DF63" i="5" s="1"/>
  <c r="DF69" i="5" a="1"/>
  <c r="DF69" i="5" s="1"/>
  <c r="DF64" i="5" a="1"/>
  <c r="DF64" i="5" s="1"/>
  <c r="DF70" i="5" a="1"/>
  <c r="DF70" i="5" s="1"/>
  <c r="DF68" i="5" a="1"/>
  <c r="DF68" i="5" s="1"/>
  <c r="DF53" i="5" a="1"/>
  <c r="DF53" i="5" s="1"/>
  <c r="DF51" i="5" a="1"/>
  <c r="DF51" i="5" s="1"/>
  <c r="DR89" i="2"/>
  <c r="DQ49" i="2"/>
  <c r="DQ50" i="2" s="1"/>
  <c r="DQ90" i="2"/>
  <c r="DS91" i="2"/>
  <c r="DS89" i="2"/>
  <c r="DS88" i="2"/>
  <c r="DS37" i="2" s="1"/>
  <c r="DS39" i="2" s="1"/>
  <c r="ED107" i="2"/>
  <c r="ED85" i="2"/>
  <c r="ED96" i="2"/>
  <c r="ED94" i="2"/>
  <c r="ED47" i="2"/>
  <c r="ED44" i="2"/>
  <c r="ED27" i="2"/>
  <c r="ED38" i="2"/>
  <c r="ED30" i="2"/>
  <c r="ED29" i="2"/>
  <c r="ED28" i="2"/>
  <c r="ED46" i="2"/>
  <c r="ED36" i="2"/>
  <c r="ED34" i="2"/>
  <c r="ED33" i="2"/>
  <c r="ED26" i="2"/>
  <c r="ED35" i="2"/>
  <c r="ED12" i="2"/>
  <c r="ED13" i="2" s="1"/>
  <c r="ED54" i="2" s="1"/>
  <c r="ED9" i="2"/>
  <c r="ED3" i="2"/>
  <c r="ED80" i="2"/>
  <c r="ED84" i="2" s="1"/>
  <c r="ED45" i="2"/>
  <c r="ED32" i="2"/>
  <c r="EE8" i="2"/>
  <c r="ED31" i="2"/>
  <c r="ED5" i="2"/>
  <c r="DD46" i="5"/>
  <c r="DD48" i="5" s="1"/>
  <c r="DD57" i="5" s="1"/>
  <c r="DE45" i="5"/>
  <c r="DE43" i="5"/>
  <c r="DE44" i="5"/>
  <c r="ED16" i="2"/>
  <c r="ED21" i="2"/>
  <c r="ED17" i="2"/>
  <c r="ED18" i="2"/>
  <c r="ED19" i="2"/>
  <c r="ED20" i="2"/>
  <c r="ED22" i="2"/>
  <c r="DG17" i="5"/>
  <c r="DH15" i="5"/>
  <c r="DH16" i="5" s="1"/>
  <c r="BJ66" i="12" l="1"/>
  <c r="BK129" i="12"/>
  <c r="BJ65" i="12"/>
  <c r="BK128" i="12"/>
  <c r="DE46" i="5"/>
  <c r="DE48" i="5" s="1"/>
  <c r="DE57" i="5" s="1"/>
  <c r="DE71" i="5" s="1" a="1"/>
  <c r="DE71" i="5" s="1"/>
  <c r="DE72" i="5" s="1"/>
  <c r="DE73" i="5" s="1"/>
  <c r="DE75" i="5" s="1"/>
  <c r="DE78" i="5" s="1"/>
  <c r="DU87" i="2" s="1" a="1"/>
  <c r="DU87" i="2" s="1"/>
  <c r="BK64" i="12"/>
  <c r="BL127" i="12"/>
  <c r="BL64" i="12" s="1"/>
  <c r="D64" i="12" s="1"/>
  <c r="DF45" i="5"/>
  <c r="DF43" i="5"/>
  <c r="DF44" i="5"/>
  <c r="DO12" i="5" a="1"/>
  <c r="DO12" i="5" s="1"/>
  <c r="DO24" i="5" a="1"/>
  <c r="DO24" i="5" s="1"/>
  <c r="DO32" i="5" a="1"/>
  <c r="DO32" i="5" s="1"/>
  <c r="DO20" i="5" a="1"/>
  <c r="DO20" i="5" s="1"/>
  <c r="DO19" i="5" a="1"/>
  <c r="DO19" i="5" s="1"/>
  <c r="DO23" i="5" a="1"/>
  <c r="DO23" i="5" s="1"/>
  <c r="DO25" i="5" a="1"/>
  <c r="DO25" i="5" s="1"/>
  <c r="DO33" i="5" a="1"/>
  <c r="DO33" i="5" s="1"/>
  <c r="DO31" i="5" a="1"/>
  <c r="DO31" i="5" s="1"/>
  <c r="DO28" i="5" a="1"/>
  <c r="DO28" i="5" s="1"/>
  <c r="EE16" i="2"/>
  <c r="EE21" i="2"/>
  <c r="EE19" i="2"/>
  <c r="EE18" i="2"/>
  <c r="EE17" i="2"/>
  <c r="EE20" i="2"/>
  <c r="EE22" i="2"/>
  <c r="ED95" i="2"/>
  <c r="ED97" i="2" s="1"/>
  <c r="ED108" i="2" s="1"/>
  <c r="ED109" i="2" s="1"/>
  <c r="DQ57" i="2"/>
  <c r="DQ58" i="2" s="1"/>
  <c r="DQ52" i="2"/>
  <c r="DG54" i="5" a="1"/>
  <c r="DG54" i="5" s="1"/>
  <c r="DG13" i="5"/>
  <c r="DG38" i="5" s="1"/>
  <c r="DG39" i="5" s="1"/>
  <c r="DG42" i="5" s="1"/>
  <c r="DG77" i="5" a="1"/>
  <c r="DG77" i="5" s="1"/>
  <c r="DG70" i="5" a="1"/>
  <c r="DG70" i="5" s="1"/>
  <c r="DG53" i="5" a="1"/>
  <c r="DG53" i="5" s="1"/>
  <c r="DG68" i="5" a="1"/>
  <c r="DG68" i="5" s="1"/>
  <c r="DG61" i="5" a="1"/>
  <c r="DG61" i="5" s="1"/>
  <c r="DG63" i="5" a="1"/>
  <c r="DG63" i="5" s="1"/>
  <c r="DG69" i="5" a="1"/>
  <c r="DG69" i="5" s="1"/>
  <c r="DG64" i="5" a="1"/>
  <c r="DG64" i="5" s="1"/>
  <c r="DG62" i="5" a="1"/>
  <c r="DG62" i="5" s="1"/>
  <c r="DG60" i="5" a="1"/>
  <c r="DG60" i="5" s="1"/>
  <c r="DG51" i="5" a="1"/>
  <c r="DG51" i="5" s="1"/>
  <c r="DG52" i="5" a="1"/>
  <c r="DG52" i="5" s="1"/>
  <c r="ED23" i="2"/>
  <c r="ED55" i="2" s="1"/>
  <c r="EE107" i="2"/>
  <c r="EE85" i="2"/>
  <c r="EE96" i="2"/>
  <c r="EE80" i="2"/>
  <c r="EE84" i="2" s="1"/>
  <c r="EE47" i="2"/>
  <c r="EE44" i="2"/>
  <c r="EE38" i="2"/>
  <c r="EE30" i="2"/>
  <c r="EE29" i="2"/>
  <c r="EE28" i="2"/>
  <c r="EE45" i="2"/>
  <c r="EE33" i="2"/>
  <c r="EE32" i="2"/>
  <c r="EE31" i="2"/>
  <c r="EE46" i="2"/>
  <c r="EE35" i="2"/>
  <c r="EE12" i="2"/>
  <c r="EE13" i="2" s="1"/>
  <c r="EE54" i="2" s="1"/>
  <c r="EE9" i="2"/>
  <c r="EE3" i="2"/>
  <c r="EE36" i="2"/>
  <c r="EE34" i="2"/>
  <c r="EE94" i="2"/>
  <c r="EE27" i="2"/>
  <c r="EF8" i="2"/>
  <c r="EE5" i="2"/>
  <c r="EE26" i="2"/>
  <c r="DS56" i="2"/>
  <c r="DS41" i="2"/>
  <c r="DF65" i="5"/>
  <c r="DD71" i="5" a="1"/>
  <c r="DD71" i="5" s="1"/>
  <c r="DD72" i="5" s="1"/>
  <c r="DD73" i="5" s="1"/>
  <c r="DD75" i="5"/>
  <c r="DD78" i="5" s="1"/>
  <c r="DT87" i="2" s="1" a="1"/>
  <c r="DT87" i="2" s="1"/>
  <c r="DR49" i="2"/>
  <c r="DR50" i="2" s="1"/>
  <c r="DR90" i="2"/>
  <c r="DP7" i="5"/>
  <c r="DO4" i="5"/>
  <c r="DF55" i="5"/>
  <c r="EF74" i="2"/>
  <c r="EF75" i="2"/>
  <c r="EG7" i="2"/>
  <c r="EF6" i="2"/>
  <c r="EF15" i="2"/>
  <c r="DS49" i="2"/>
  <c r="DS50" i="2" s="1"/>
  <c r="DS90" i="2"/>
  <c r="ED48" i="2"/>
  <c r="DH17" i="5"/>
  <c r="DI15" i="5"/>
  <c r="DI16" i="5" s="1"/>
  <c r="DQ6" i="5"/>
  <c r="DP5" i="5"/>
  <c r="BK66" i="12" l="1"/>
  <c r="BL129" i="12"/>
  <c r="BK65" i="12"/>
  <c r="BL128" i="12"/>
  <c r="DF46" i="5"/>
  <c r="DF48" i="5" s="1"/>
  <c r="DF57" i="5" s="1"/>
  <c r="DF71" i="5" a="1"/>
  <c r="DF71" i="5" s="1"/>
  <c r="DF72" i="5" s="1"/>
  <c r="DF73" i="5" s="1"/>
  <c r="DU88" i="2"/>
  <c r="DU37" i="2" s="1"/>
  <c r="DU39" i="2" s="1"/>
  <c r="DU91" i="2"/>
  <c r="EE23" i="2"/>
  <c r="EE55" i="2" s="1"/>
  <c r="EE48" i="2"/>
  <c r="DG44" i="5"/>
  <c r="DG43" i="5"/>
  <c r="DG45" i="5"/>
  <c r="DP12" i="5" a="1"/>
  <c r="DP12" i="5" s="1"/>
  <c r="DP33" i="5" a="1"/>
  <c r="DP33" i="5" s="1"/>
  <c r="DP28" i="5" a="1"/>
  <c r="DP28" i="5" s="1"/>
  <c r="DP32" i="5" a="1"/>
  <c r="DP32" i="5" s="1"/>
  <c r="DP23" i="5" a="1"/>
  <c r="DP23" i="5" s="1"/>
  <c r="DP24" i="5" a="1"/>
  <c r="DP24" i="5" s="1"/>
  <c r="DP19" i="5" a="1"/>
  <c r="DP19" i="5" s="1"/>
  <c r="DP20" i="5" a="1"/>
  <c r="DP20" i="5" s="1"/>
  <c r="DP31" i="5" a="1"/>
  <c r="DP31" i="5" s="1"/>
  <c r="DP25" i="5" a="1"/>
  <c r="DP25" i="5" s="1"/>
  <c r="DP4" i="5"/>
  <c r="DQ7" i="5"/>
  <c r="DT91" i="2"/>
  <c r="DT88" i="2"/>
  <c r="DT37" i="2" s="1"/>
  <c r="DT39" i="2" s="1"/>
  <c r="DT89" i="2"/>
  <c r="EF107" i="2"/>
  <c r="EF96" i="2"/>
  <c r="EF80" i="2"/>
  <c r="EF84" i="2" s="1"/>
  <c r="EF85" i="2"/>
  <c r="EF94" i="2"/>
  <c r="EF38" i="2"/>
  <c r="EF45" i="2"/>
  <c r="EF33" i="2"/>
  <c r="EF32" i="2"/>
  <c r="EF31" i="2"/>
  <c r="EF34" i="2"/>
  <c r="EF36" i="2"/>
  <c r="EF47" i="2"/>
  <c r="EF46" i="2"/>
  <c r="EF28" i="2"/>
  <c r="EF5" i="2"/>
  <c r="EF26" i="2"/>
  <c r="EF30" i="2"/>
  <c r="EF27" i="2"/>
  <c r="EF35" i="2"/>
  <c r="EF9" i="2"/>
  <c r="EG8" i="2"/>
  <c r="EF44" i="2"/>
  <c r="EF29" i="2"/>
  <c r="EF3" i="2"/>
  <c r="EF12" i="2"/>
  <c r="EF13" i="2" s="1"/>
  <c r="EF54" i="2" s="1"/>
  <c r="DH54" i="5" a="1"/>
  <c r="DH54" i="5" s="1"/>
  <c r="DH13" i="5"/>
  <c r="DH38" i="5" s="1"/>
  <c r="DH39" i="5" s="1"/>
  <c r="DH42" i="5" s="1"/>
  <c r="DH77" i="5" a="1"/>
  <c r="DH77" i="5" s="1"/>
  <c r="DH68" i="5" a="1"/>
  <c r="DH68" i="5" s="1"/>
  <c r="DH62" i="5" a="1"/>
  <c r="DH62" i="5" s="1"/>
  <c r="DH61" i="5" a="1"/>
  <c r="DH61" i="5" s="1"/>
  <c r="DH60" i="5" a="1"/>
  <c r="DH60" i="5" s="1"/>
  <c r="DH51" i="5" a="1"/>
  <c r="DH51" i="5" s="1"/>
  <c r="DH64" i="5" a="1"/>
  <c r="DH64" i="5" s="1"/>
  <c r="DH70" i="5" a="1"/>
  <c r="DH70" i="5" s="1"/>
  <c r="DH63" i="5" a="1"/>
  <c r="DH63" i="5" s="1"/>
  <c r="DH52" i="5" a="1"/>
  <c r="DH52" i="5" s="1"/>
  <c r="DH53" i="5" a="1"/>
  <c r="DH53" i="5" s="1"/>
  <c r="DH69" i="5" a="1"/>
  <c r="DH69" i="5" s="1"/>
  <c r="EG75" i="2"/>
  <c r="EG74" i="2"/>
  <c r="EG6" i="2"/>
  <c r="EG15" i="2"/>
  <c r="EH7" i="2"/>
  <c r="DQ5" i="5"/>
  <c r="DR6" i="5"/>
  <c r="DS52" i="2"/>
  <c r="DS57" i="2"/>
  <c r="DS58" i="2" s="1"/>
  <c r="DG55" i="5"/>
  <c r="DR52" i="2"/>
  <c r="DR57" i="2"/>
  <c r="DR58" i="2" s="1"/>
  <c r="EE95" i="2"/>
  <c r="EE97" i="2" s="1"/>
  <c r="EE108" i="2" s="1"/>
  <c r="EE109" i="2" s="1"/>
  <c r="DJ15" i="5"/>
  <c r="DJ16" i="5" s="1"/>
  <c r="DI17" i="5"/>
  <c r="EF21" i="2"/>
  <c r="EF16" i="2"/>
  <c r="EF19" i="2"/>
  <c r="EF18" i="2"/>
  <c r="EF17" i="2"/>
  <c r="EF20" i="2"/>
  <c r="EF22" i="2"/>
  <c r="DG65" i="5"/>
  <c r="DF75" i="5" l="1"/>
  <c r="DF78" i="5" s="1"/>
  <c r="DV87" i="2" s="1" a="1"/>
  <c r="DV87" i="2" s="1"/>
  <c r="BL66" i="12"/>
  <c r="BM129" i="12"/>
  <c r="DH65" i="5"/>
  <c r="DG46" i="5"/>
  <c r="DG48" i="5" s="1"/>
  <c r="DG57" i="5" s="1"/>
  <c r="DG71" i="5" s="1" a="1"/>
  <c r="DG71" i="5" s="1"/>
  <c r="DG72" i="5" s="1"/>
  <c r="DG73" i="5" s="1"/>
  <c r="DG75" i="5" s="1"/>
  <c r="DG78" i="5" s="1"/>
  <c r="DW87" i="2" s="1" a="1"/>
  <c r="DW87" i="2" s="1"/>
  <c r="BM128" i="12"/>
  <c r="BM65" i="12" s="1"/>
  <c r="BL65" i="12"/>
  <c r="D65" i="12" s="1"/>
  <c r="DU89" i="2"/>
  <c r="DU90" i="2" s="1"/>
  <c r="EG21" i="2"/>
  <c r="EG16" i="2"/>
  <c r="EG17" i="2"/>
  <c r="EG18" i="2"/>
  <c r="EG19" i="2"/>
  <c r="EG20" i="2"/>
  <c r="EG22" i="2"/>
  <c r="EF95" i="2"/>
  <c r="EF97" i="2" s="1"/>
  <c r="EF108" i="2" s="1"/>
  <c r="EF109" i="2" s="1"/>
  <c r="DR7" i="5"/>
  <c r="DQ4" i="5"/>
  <c r="DQ32" i="5" a="1"/>
  <c r="DQ32" i="5" s="1"/>
  <c r="DQ31" i="5" a="1"/>
  <c r="DQ31" i="5" s="1"/>
  <c r="DQ25" i="5" a="1"/>
  <c r="DQ25" i="5" s="1"/>
  <c r="DQ33" i="5" a="1"/>
  <c r="DQ33" i="5" s="1"/>
  <c r="DQ28" i="5" a="1"/>
  <c r="DQ28" i="5" s="1"/>
  <c r="DQ23" i="5" a="1"/>
  <c r="DQ23" i="5" s="1"/>
  <c r="DQ20" i="5" a="1"/>
  <c r="DQ20" i="5" s="1"/>
  <c r="DQ24" i="5" a="1"/>
  <c r="DQ24" i="5" s="1"/>
  <c r="DQ12" i="5" a="1"/>
  <c r="DQ12" i="5" s="1"/>
  <c r="DQ19" i="5" a="1"/>
  <c r="DQ19" i="5" s="1"/>
  <c r="EF48" i="2"/>
  <c r="DI54" i="5" a="1"/>
  <c r="DI54" i="5" s="1"/>
  <c r="DI13" i="5"/>
  <c r="DI38" i="5" s="1"/>
  <c r="DI39" i="5" s="1"/>
  <c r="DI42" i="5" s="1"/>
  <c r="DI77" i="5" a="1"/>
  <c r="DI77" i="5" s="1"/>
  <c r="DI70" i="5" a="1"/>
  <c r="DI70" i="5" s="1"/>
  <c r="DI68" i="5" a="1"/>
  <c r="DI68" i="5" s="1"/>
  <c r="DI60" i="5" a="1"/>
  <c r="DI60" i="5" s="1"/>
  <c r="DI63" i="5" a="1"/>
  <c r="DI63" i="5" s="1"/>
  <c r="DI61" i="5" a="1"/>
  <c r="DI61" i="5" s="1"/>
  <c r="DI52" i="5" a="1"/>
  <c r="DI52" i="5" s="1"/>
  <c r="DI64" i="5" a="1"/>
  <c r="DI64" i="5" s="1"/>
  <c r="DI62" i="5" a="1"/>
  <c r="DI62" i="5" s="1"/>
  <c r="DI69" i="5" a="1"/>
  <c r="DI69" i="5" s="1"/>
  <c r="DI51" i="5" a="1"/>
  <c r="DI51" i="5" s="1"/>
  <c r="DI53" i="5" a="1"/>
  <c r="DI53" i="5" s="1"/>
  <c r="EF23" i="2"/>
  <c r="EF55" i="2" s="1"/>
  <c r="DJ17" i="5"/>
  <c r="DK15" i="5"/>
  <c r="DK16" i="5" s="1"/>
  <c r="DS6" i="5"/>
  <c r="DR5" i="5"/>
  <c r="DU56" i="2"/>
  <c r="DU41" i="2"/>
  <c r="DT49" i="2"/>
  <c r="DT50" i="2" s="1"/>
  <c r="DT90" i="2"/>
  <c r="DH44" i="5"/>
  <c r="DH43" i="5"/>
  <c r="DH45" i="5"/>
  <c r="DT56" i="2"/>
  <c r="DT41" i="2"/>
  <c r="DV88" i="2"/>
  <c r="DV37" i="2" s="1"/>
  <c r="DV39" i="2" s="1"/>
  <c r="DV91" i="2"/>
  <c r="EH75" i="2"/>
  <c r="EH74" i="2"/>
  <c r="EH15" i="2"/>
  <c r="EI7" i="2"/>
  <c r="EH6" i="2"/>
  <c r="DH55" i="5"/>
  <c r="EG107" i="2"/>
  <c r="EG80" i="2"/>
  <c r="EG84" i="2" s="1"/>
  <c r="EG96" i="2"/>
  <c r="EG85" i="2"/>
  <c r="EG94" i="2"/>
  <c r="EG45" i="2"/>
  <c r="EG33" i="2"/>
  <c r="EG32" i="2"/>
  <c r="EG34" i="2"/>
  <c r="EG35" i="2"/>
  <c r="EG47" i="2"/>
  <c r="EG44" i="2"/>
  <c r="EG46" i="2"/>
  <c r="EG28" i="2"/>
  <c r="EG5" i="2"/>
  <c r="EG38" i="2"/>
  <c r="EH8" i="2"/>
  <c r="EG29" i="2"/>
  <c r="EG31" i="2"/>
  <c r="EG12" i="2"/>
  <c r="EG13" i="2" s="1"/>
  <c r="EG54" i="2" s="1"/>
  <c r="EG9" i="2"/>
  <c r="EG3" i="2"/>
  <c r="EG36" i="2"/>
  <c r="EG30" i="2"/>
  <c r="EG26" i="2"/>
  <c r="EG27" i="2"/>
  <c r="DH46" i="5" l="1"/>
  <c r="DH48" i="5" s="1"/>
  <c r="DH57" i="5" s="1"/>
  <c r="BN129" i="12"/>
  <c r="BN66" i="12" s="1"/>
  <c r="BM66" i="12"/>
  <c r="D66" i="12" s="1"/>
  <c r="DU49" i="2"/>
  <c r="DU50" i="2" s="1"/>
  <c r="DU52" i="2" s="1"/>
  <c r="DH71" i="5" a="1"/>
  <c r="DH71" i="5" s="1"/>
  <c r="DH72" i="5" s="1"/>
  <c r="DH73" i="5" s="1"/>
  <c r="DH75" i="5" s="1"/>
  <c r="DH78" i="5" s="1"/>
  <c r="DX87" i="2" s="1" a="1"/>
  <c r="DX87" i="2" s="1"/>
  <c r="DW88" i="2"/>
  <c r="DW37" i="2" s="1"/>
  <c r="DW39" i="2" s="1"/>
  <c r="DW91" i="2"/>
  <c r="EG48" i="2"/>
  <c r="EH21" i="2"/>
  <c r="EH16" i="2"/>
  <c r="EH18" i="2"/>
  <c r="EH17" i="2"/>
  <c r="EH19" i="2"/>
  <c r="EH20" i="2"/>
  <c r="EH22" i="2"/>
  <c r="DV56" i="2"/>
  <c r="DV41" i="2"/>
  <c r="DI44" i="5"/>
  <c r="DI43" i="5"/>
  <c r="DI45" i="5"/>
  <c r="DS7" i="5"/>
  <c r="DR4" i="5"/>
  <c r="DI65" i="5"/>
  <c r="DJ54" i="5" a="1"/>
  <c r="DJ54" i="5" s="1"/>
  <c r="DJ13" i="5"/>
  <c r="DJ38" i="5" s="1"/>
  <c r="DJ39" i="5" s="1"/>
  <c r="DJ77" i="5" a="1"/>
  <c r="DJ77" i="5" s="1"/>
  <c r="DJ62" i="5" a="1"/>
  <c r="DJ62" i="5" s="1"/>
  <c r="DJ52" i="5" a="1"/>
  <c r="DJ52" i="5" s="1"/>
  <c r="DJ61" i="5" a="1"/>
  <c r="DJ61" i="5" s="1"/>
  <c r="DJ63" i="5" a="1"/>
  <c r="DJ63" i="5" s="1"/>
  <c r="DJ69" i="5" a="1"/>
  <c r="DJ69" i="5" s="1"/>
  <c r="DJ60" i="5" a="1"/>
  <c r="DJ60" i="5" s="1"/>
  <c r="DJ64" i="5" a="1"/>
  <c r="DJ64" i="5" s="1"/>
  <c r="DJ51" i="5" a="1"/>
  <c r="DJ51" i="5" s="1"/>
  <c r="DJ68" i="5" a="1"/>
  <c r="DJ68" i="5" s="1"/>
  <c r="DJ53" i="5" a="1"/>
  <c r="DJ53" i="5" s="1"/>
  <c r="DJ70" i="5" a="1"/>
  <c r="DJ70" i="5" s="1"/>
  <c r="DI55" i="5"/>
  <c r="DT57" i="2"/>
  <c r="DT58" i="2" s="1"/>
  <c r="DT52" i="2"/>
  <c r="EH107" i="2"/>
  <c r="EH80" i="2"/>
  <c r="EH84" i="2" s="1"/>
  <c r="EH94" i="2"/>
  <c r="EH96" i="2"/>
  <c r="EH34" i="2"/>
  <c r="EH35" i="2"/>
  <c r="EH46" i="2"/>
  <c r="EH36" i="2"/>
  <c r="EH38" i="2"/>
  <c r="EH5" i="2"/>
  <c r="EI8" i="2"/>
  <c r="EH47" i="2"/>
  <c r="EH29" i="2"/>
  <c r="EH30" i="2"/>
  <c r="EH27" i="2"/>
  <c r="EH32" i="2"/>
  <c r="EH9" i="2"/>
  <c r="EH3" i="2"/>
  <c r="EH85" i="2"/>
  <c r="EH31" i="2"/>
  <c r="EH44" i="2"/>
  <c r="EH26" i="2"/>
  <c r="EH33" i="2"/>
  <c r="EH28" i="2"/>
  <c r="EH12" i="2"/>
  <c r="EH13" i="2" s="1"/>
  <c r="EH54" i="2" s="1"/>
  <c r="EH45" i="2"/>
  <c r="EG23" i="2"/>
  <c r="EG55" i="2" s="1"/>
  <c r="DR24" i="5" a="1"/>
  <c r="DR24" i="5" s="1"/>
  <c r="DR31" i="5" a="1"/>
  <c r="DR31" i="5" s="1"/>
  <c r="DR25" i="5" a="1"/>
  <c r="DR25" i="5" s="1"/>
  <c r="DR12" i="5" a="1"/>
  <c r="DR12" i="5" s="1"/>
  <c r="DR33" i="5" a="1"/>
  <c r="DR33" i="5" s="1"/>
  <c r="DR32" i="5" a="1"/>
  <c r="DR32" i="5" s="1"/>
  <c r="DR23" i="5" a="1"/>
  <c r="DR23" i="5" s="1"/>
  <c r="DR19" i="5" a="1"/>
  <c r="DR19" i="5" s="1"/>
  <c r="DR28" i="5" a="1"/>
  <c r="DR28" i="5" s="1"/>
  <c r="DR20" i="5" a="1"/>
  <c r="DR20" i="5" s="1"/>
  <c r="DL15" i="5"/>
  <c r="DL16" i="5" s="1"/>
  <c r="DK17" i="5"/>
  <c r="EG95" i="2"/>
  <c r="EG97" i="2" s="1"/>
  <c r="EG108" i="2" s="1"/>
  <c r="EG109" i="2" s="1"/>
  <c r="EI75" i="2"/>
  <c r="EI74" i="2"/>
  <c r="EI15" i="2"/>
  <c r="EI6" i="2"/>
  <c r="EJ7" i="2"/>
  <c r="DV89" i="2"/>
  <c r="DT6" i="5"/>
  <c r="DS5" i="5"/>
  <c r="DU57" i="2" l="1"/>
  <c r="DU58" i="2" s="1"/>
  <c r="DI46" i="5"/>
  <c r="DI48" i="5" s="1"/>
  <c r="DI57" i="5" s="1"/>
  <c r="EH23" i="2"/>
  <c r="EH55" i="2" s="1"/>
  <c r="DI71" i="5" a="1"/>
  <c r="DI71" i="5" s="1"/>
  <c r="DI72" i="5" s="1"/>
  <c r="DI73" i="5" s="1"/>
  <c r="DI75" i="5"/>
  <c r="DI78" i="5" s="1"/>
  <c r="DY87" i="2" s="1" a="1"/>
  <c r="DY87" i="2" s="1"/>
  <c r="DV49" i="2"/>
  <c r="DV50" i="2" s="1"/>
  <c r="DV90" i="2"/>
  <c r="EJ74" i="2"/>
  <c r="EJ75" i="2"/>
  <c r="EJ15" i="2"/>
  <c r="EJ6" i="2"/>
  <c r="EK7" i="2"/>
  <c r="DK54" i="5" a="1"/>
  <c r="DK54" i="5" s="1"/>
  <c r="DK13" i="5"/>
  <c r="DK38" i="5" s="1"/>
  <c r="DK39" i="5" s="1"/>
  <c r="DK77" i="5" a="1"/>
  <c r="DK77" i="5" s="1"/>
  <c r="DK69" i="5" a="1"/>
  <c r="DK69" i="5" s="1"/>
  <c r="DK61" i="5" a="1"/>
  <c r="DK61" i="5" s="1"/>
  <c r="DK52" i="5" a="1"/>
  <c r="DK52" i="5" s="1"/>
  <c r="DK53" i="5" a="1"/>
  <c r="DK53" i="5" s="1"/>
  <c r="DK62" i="5" a="1"/>
  <c r="DK62" i="5" s="1"/>
  <c r="DK64" i="5" a="1"/>
  <c r="DK64" i="5" s="1"/>
  <c r="DK70" i="5" a="1"/>
  <c r="DK70" i="5" s="1"/>
  <c r="DK60" i="5" a="1"/>
  <c r="DK60" i="5" s="1"/>
  <c r="DK68" i="5" a="1"/>
  <c r="DK68" i="5" s="1"/>
  <c r="DK51" i="5" a="1"/>
  <c r="DK51" i="5" s="1"/>
  <c r="DK63" i="5" a="1"/>
  <c r="DK63" i="5" s="1"/>
  <c r="EI94" i="2"/>
  <c r="EI107" i="2"/>
  <c r="EI96" i="2"/>
  <c r="EI80" i="2"/>
  <c r="EI84" i="2" s="1"/>
  <c r="EI35" i="2"/>
  <c r="EI46" i="2"/>
  <c r="EI36" i="2"/>
  <c r="EI85" i="2"/>
  <c r="EI45" i="2"/>
  <c r="EI33" i="2"/>
  <c r="EI32" i="2"/>
  <c r="EI47" i="2"/>
  <c r="EI34" i="2"/>
  <c r="EJ8" i="2"/>
  <c r="EI26" i="2"/>
  <c r="EI38" i="2"/>
  <c r="EI29" i="2"/>
  <c r="EI30" i="2"/>
  <c r="EI27" i="2"/>
  <c r="EI44" i="2"/>
  <c r="EI28" i="2"/>
  <c r="EI31" i="2"/>
  <c r="EI5" i="2"/>
  <c r="EI12" i="2"/>
  <c r="EI13" i="2" s="1"/>
  <c r="EI54" i="2" s="1"/>
  <c r="EI3" i="2"/>
  <c r="EI9" i="2"/>
  <c r="DT7" i="5"/>
  <c r="DS4" i="5"/>
  <c r="DM15" i="5"/>
  <c r="DM16" i="5" s="1"/>
  <c r="DL17" i="5"/>
  <c r="DJ55" i="5"/>
  <c r="DW89" i="2"/>
  <c r="EH48" i="2"/>
  <c r="EH95" i="2"/>
  <c r="EH97" i="2" s="1"/>
  <c r="EH108" i="2" s="1"/>
  <c r="EH109" i="2" s="1"/>
  <c r="EI16" i="2"/>
  <c r="EI21" i="2"/>
  <c r="EI17" i="2"/>
  <c r="EI19" i="2"/>
  <c r="EI18" i="2"/>
  <c r="EI20" i="2"/>
  <c r="EI22" i="2"/>
  <c r="DJ45" i="5"/>
  <c r="DJ44" i="5"/>
  <c r="DJ43" i="5"/>
  <c r="DX91" i="2"/>
  <c r="DX88" i="2"/>
  <c r="DX37" i="2" s="1"/>
  <c r="DX39" i="2" s="1"/>
  <c r="DW56" i="2"/>
  <c r="DW41" i="2"/>
  <c r="DS12" i="5" a="1"/>
  <c r="DS12" i="5" s="1"/>
  <c r="DS24" i="5" a="1"/>
  <c r="DS24" i="5" s="1"/>
  <c r="DS33" i="5" a="1"/>
  <c r="DS33" i="5" s="1"/>
  <c r="DS31" i="5" a="1"/>
  <c r="DS31" i="5" s="1"/>
  <c r="DS25" i="5" a="1"/>
  <c r="DS25" i="5" s="1"/>
  <c r="DS20" i="5" a="1"/>
  <c r="DS20" i="5" s="1"/>
  <c r="DS19" i="5" a="1"/>
  <c r="DS19" i="5" s="1"/>
  <c r="DS28" i="5" a="1"/>
  <c r="DS28" i="5" s="1"/>
  <c r="DS23" i="5" a="1"/>
  <c r="DS23" i="5" s="1"/>
  <c r="DS32" i="5" a="1"/>
  <c r="DS32" i="5" s="1"/>
  <c r="DU6" i="5"/>
  <c r="DT5" i="5"/>
  <c r="DJ65" i="5"/>
  <c r="DJ42" i="5"/>
  <c r="DX89" i="2" l="1"/>
  <c r="EJ21" i="2"/>
  <c r="EJ16" i="2"/>
  <c r="EJ17" i="2"/>
  <c r="EJ18" i="2"/>
  <c r="EJ19" i="2"/>
  <c r="EJ20" i="2"/>
  <c r="EJ22" i="2"/>
  <c r="DN15" i="5"/>
  <c r="DN16" i="5" s="1"/>
  <c r="DM17" i="5"/>
  <c r="DK44" i="5"/>
  <c r="DK45" i="5"/>
  <c r="DK43" i="5"/>
  <c r="DX49" i="2"/>
  <c r="DX50" i="2" s="1"/>
  <c r="DX90" i="2"/>
  <c r="DK65" i="5"/>
  <c r="DV57" i="2"/>
  <c r="DV58" i="2" s="1"/>
  <c r="DV52" i="2"/>
  <c r="DW49" i="2"/>
  <c r="DW50" i="2" s="1"/>
  <c r="DW90" i="2"/>
  <c r="DT4" i="5"/>
  <c r="DU7" i="5"/>
  <c r="DK42" i="5"/>
  <c r="DY91" i="2"/>
  <c r="DY88" i="2"/>
  <c r="DY37" i="2" s="1"/>
  <c r="DY39" i="2" s="1"/>
  <c r="EI48" i="2"/>
  <c r="DL54" i="5" a="1"/>
  <c r="DL54" i="5" s="1"/>
  <c r="DL13" i="5"/>
  <c r="DL38" i="5" s="1"/>
  <c r="DL39" i="5" s="1"/>
  <c r="DL42" i="5" s="1"/>
  <c r="DL77" i="5" a="1"/>
  <c r="DL77" i="5" s="1"/>
  <c r="DL70" i="5" a="1"/>
  <c r="DL70" i="5" s="1"/>
  <c r="DL62" i="5" a="1"/>
  <c r="DL62" i="5" s="1"/>
  <c r="DL68" i="5" a="1"/>
  <c r="DL68" i="5" s="1"/>
  <c r="DL60" i="5" a="1"/>
  <c r="DL60" i="5" s="1"/>
  <c r="DL69" i="5" a="1"/>
  <c r="DL69" i="5" s="1"/>
  <c r="DL53" i="5" a="1"/>
  <c r="DL53" i="5" s="1"/>
  <c r="DL63" i="5" a="1"/>
  <c r="DL63" i="5" s="1"/>
  <c r="DL51" i="5" a="1"/>
  <c r="DL51" i="5" s="1"/>
  <c r="DL55" i="5" s="1"/>
  <c r="DL61" i="5" a="1"/>
  <c r="DL61" i="5" s="1"/>
  <c r="DL64" i="5" a="1"/>
  <c r="DL64" i="5" s="1"/>
  <c r="DL52" i="5" a="1"/>
  <c r="DL52" i="5" s="1"/>
  <c r="DK55" i="5"/>
  <c r="EJ94" i="2"/>
  <c r="EJ96" i="2"/>
  <c r="EJ46" i="2"/>
  <c r="EJ36" i="2"/>
  <c r="EJ107" i="2"/>
  <c r="EJ85" i="2"/>
  <c r="EJ26" i="2"/>
  <c r="EJ34" i="2"/>
  <c r="EJ31" i="2"/>
  <c r="EJ29" i="2"/>
  <c r="EJ47" i="2"/>
  <c r="EJ80" i="2"/>
  <c r="EJ84" i="2" s="1"/>
  <c r="EJ38" i="2"/>
  <c r="EJ30" i="2"/>
  <c r="EJ27" i="2"/>
  <c r="EJ45" i="2"/>
  <c r="EJ44" i="2"/>
  <c r="EJ35" i="2"/>
  <c r="EJ33" i="2"/>
  <c r="EJ5" i="2"/>
  <c r="EJ3" i="2"/>
  <c r="EJ32" i="2"/>
  <c r="EK8" i="2"/>
  <c r="EJ12" i="2"/>
  <c r="EJ13" i="2" s="1"/>
  <c r="EJ54" i="2" s="1"/>
  <c r="EJ28" i="2"/>
  <c r="EJ9" i="2"/>
  <c r="DJ46" i="5"/>
  <c r="DJ48" i="5" s="1"/>
  <c r="DJ57" i="5" s="1"/>
  <c r="DT12" i="5" a="1"/>
  <c r="DT12" i="5" s="1"/>
  <c r="DT28" i="5" a="1"/>
  <c r="DT28" i="5" s="1"/>
  <c r="DT33" i="5" a="1"/>
  <c r="DT33" i="5" s="1"/>
  <c r="DT31" i="5" a="1"/>
  <c r="DT31" i="5" s="1"/>
  <c r="DT19" i="5" a="1"/>
  <c r="DT19" i="5" s="1"/>
  <c r="DT20" i="5" a="1"/>
  <c r="DT20" i="5" s="1"/>
  <c r="DT23" i="5" a="1"/>
  <c r="DT23" i="5" s="1"/>
  <c r="DT24" i="5" a="1"/>
  <c r="DT24" i="5" s="1"/>
  <c r="DT32" i="5" a="1"/>
  <c r="DT32" i="5" s="1"/>
  <c r="DT25" i="5" a="1"/>
  <c r="DT25" i="5" s="1"/>
  <c r="EI23" i="2"/>
  <c r="EI55" i="2" s="1"/>
  <c r="DV6" i="5"/>
  <c r="DU5" i="5"/>
  <c r="DX41" i="2"/>
  <c r="DX56" i="2"/>
  <c r="EI95" i="2"/>
  <c r="EI97" i="2" s="1"/>
  <c r="EI108" i="2" s="1"/>
  <c r="EI109" i="2" s="1"/>
  <c r="EK75" i="2"/>
  <c r="EK6" i="2"/>
  <c r="EK74" i="2"/>
  <c r="EK15" i="2"/>
  <c r="EL7" i="2"/>
  <c r="DU33" i="5" l="1" a="1"/>
  <c r="DU33" i="5" s="1"/>
  <c r="DU32" i="5" a="1"/>
  <c r="DU32" i="5" s="1"/>
  <c r="DU25" i="5" a="1"/>
  <c r="DU25" i="5" s="1"/>
  <c r="DU31" i="5" a="1"/>
  <c r="DU31" i="5" s="1"/>
  <c r="DU28" i="5" a="1"/>
  <c r="DU28" i="5" s="1"/>
  <c r="DU23" i="5" a="1"/>
  <c r="DU23" i="5" s="1"/>
  <c r="DU20" i="5" a="1"/>
  <c r="DU20" i="5" s="1"/>
  <c r="DU19" i="5" a="1"/>
  <c r="DU19" i="5" s="1"/>
  <c r="DU24" i="5" a="1"/>
  <c r="DU24" i="5" s="1"/>
  <c r="DU12" i="5" a="1"/>
  <c r="DU12" i="5" s="1"/>
  <c r="EK16" i="2"/>
  <c r="EK21" i="2"/>
  <c r="EK18" i="2"/>
  <c r="EK19" i="2"/>
  <c r="EK17" i="2"/>
  <c r="EK20" i="2"/>
  <c r="EK22" i="2"/>
  <c r="EK94" i="2"/>
  <c r="EK85" i="2"/>
  <c r="EK80" i="2"/>
  <c r="EK84" i="2" s="1"/>
  <c r="EK107" i="2"/>
  <c r="EK96" i="2"/>
  <c r="EK47" i="2"/>
  <c r="EK44" i="2"/>
  <c r="EK27" i="2"/>
  <c r="EK35" i="2"/>
  <c r="EK46" i="2"/>
  <c r="EK30" i="2"/>
  <c r="EK29" i="2"/>
  <c r="EK31" i="2"/>
  <c r="EK45" i="2"/>
  <c r="EK26" i="2"/>
  <c r="EK12" i="2"/>
  <c r="EK13" i="2" s="1"/>
  <c r="EK54" i="2" s="1"/>
  <c r="EK9" i="2"/>
  <c r="EK3" i="2"/>
  <c r="EK36" i="2"/>
  <c r="EL8" i="2"/>
  <c r="EK38" i="2"/>
  <c r="EK5" i="2"/>
  <c r="EK34" i="2"/>
  <c r="EK28" i="2"/>
  <c r="EK33" i="2"/>
  <c r="EK32" i="2"/>
  <c r="DX57" i="2"/>
  <c r="DX58" i="2" s="1"/>
  <c r="DX52" i="2"/>
  <c r="EJ48" i="2"/>
  <c r="DW57" i="2"/>
  <c r="DW58" i="2" s="1"/>
  <c r="DW52" i="2"/>
  <c r="DV5" i="5"/>
  <c r="DW6" i="5"/>
  <c r="DJ71" i="5" a="1"/>
  <c r="DJ71" i="5" s="1"/>
  <c r="DJ72" i="5" s="1"/>
  <c r="DJ73" i="5" s="1"/>
  <c r="DJ75" i="5" s="1"/>
  <c r="DJ78" i="5" s="1"/>
  <c r="DZ87" i="2" s="1" a="1"/>
  <c r="DZ87" i="2" s="1"/>
  <c r="DK46" i="5"/>
  <c r="DK48" i="5" s="1"/>
  <c r="DK57" i="5" s="1"/>
  <c r="EJ23" i="2"/>
  <c r="EJ55" i="2" s="1"/>
  <c r="DY56" i="2"/>
  <c r="DY41" i="2"/>
  <c r="DY89" i="2"/>
  <c r="EJ95" i="2"/>
  <c r="EJ97" i="2"/>
  <c r="EJ108" i="2" s="1"/>
  <c r="EJ109" i="2" s="1"/>
  <c r="DV7" i="5"/>
  <c r="DU4" i="5"/>
  <c r="DM54" i="5" a="1"/>
  <c r="DM54" i="5" s="1"/>
  <c r="DM13" i="5"/>
  <c r="DM38" i="5" s="1"/>
  <c r="DM39" i="5" s="1"/>
  <c r="DM77" i="5" a="1"/>
  <c r="DM77" i="5" s="1"/>
  <c r="DM52" i="5" a="1"/>
  <c r="DM52" i="5" s="1"/>
  <c r="DM60" i="5" a="1"/>
  <c r="DM60" i="5" s="1"/>
  <c r="DM51" i="5" a="1"/>
  <c r="DM51" i="5" s="1"/>
  <c r="DM53" i="5" a="1"/>
  <c r="DM53" i="5" s="1"/>
  <c r="DM68" i="5" a="1"/>
  <c r="DM68" i="5" s="1"/>
  <c r="DM69" i="5" a="1"/>
  <c r="DM69" i="5" s="1"/>
  <c r="DM70" i="5" a="1"/>
  <c r="DM70" i="5" s="1"/>
  <c r="DM64" i="5" a="1"/>
  <c r="DM64" i="5" s="1"/>
  <c r="DM61" i="5" a="1"/>
  <c r="DM61" i="5" s="1"/>
  <c r="DM63" i="5" a="1"/>
  <c r="DM63" i="5" s="1"/>
  <c r="DM62" i="5" a="1"/>
  <c r="DM62" i="5" s="1"/>
  <c r="DL43" i="5"/>
  <c r="DL45" i="5"/>
  <c r="DL44" i="5"/>
  <c r="EL74" i="2"/>
  <c r="EL75" i="2"/>
  <c r="EM7" i="2"/>
  <c r="EL15" i="2"/>
  <c r="EL6" i="2"/>
  <c r="DL65" i="5"/>
  <c r="DO15" i="5"/>
  <c r="DO16" i="5" s="1"/>
  <c r="DN17" i="5"/>
  <c r="DL46" i="5" l="1"/>
  <c r="DL48" i="5" s="1"/>
  <c r="DL57" i="5" s="1"/>
  <c r="EK23" i="2"/>
  <c r="EK55" i="2" s="1"/>
  <c r="DL71" i="5" a="1"/>
  <c r="DL71" i="5" s="1"/>
  <c r="DL72" i="5" s="1"/>
  <c r="DL73" i="5" s="1"/>
  <c r="DL75" i="5" s="1"/>
  <c r="DL78" i="5" s="1"/>
  <c r="EB87" i="2" s="1" a="1"/>
  <c r="EB87" i="2" s="1"/>
  <c r="DK71" i="5" a="1"/>
  <c r="DK71" i="5" s="1"/>
  <c r="DK72" i="5" s="1"/>
  <c r="DK73" i="5" s="1"/>
  <c r="DK75" i="5" s="1"/>
  <c r="DK78" i="5" s="1"/>
  <c r="EA87" i="2" s="1" a="1"/>
  <c r="EA87" i="2" s="1"/>
  <c r="DO17" i="5"/>
  <c r="DP15" i="5"/>
  <c r="DP16" i="5" s="1"/>
  <c r="EK95" i="2"/>
  <c r="EK97" i="2"/>
  <c r="EK108" i="2" s="1"/>
  <c r="EK109" i="2" s="1"/>
  <c r="DM45" i="5"/>
  <c r="DM44" i="5"/>
  <c r="DM43" i="5"/>
  <c r="DY49" i="2"/>
  <c r="DY50" i="2" s="1"/>
  <c r="DY90" i="2"/>
  <c r="DW5" i="5"/>
  <c r="DX6" i="5"/>
  <c r="EM74" i="2"/>
  <c r="EM75" i="2"/>
  <c r="EN7" i="2"/>
  <c r="EM6" i="2"/>
  <c r="EM15" i="2"/>
  <c r="DV31" i="5" a="1"/>
  <c r="DV31" i="5" s="1"/>
  <c r="DV24" i="5" a="1"/>
  <c r="DV24" i="5" s="1"/>
  <c r="DV33" i="5" a="1"/>
  <c r="DV33" i="5" s="1"/>
  <c r="DV32" i="5" a="1"/>
  <c r="DV32" i="5" s="1"/>
  <c r="DV25" i="5" a="1"/>
  <c r="DV25" i="5" s="1"/>
  <c r="DV28" i="5" a="1"/>
  <c r="DV28" i="5" s="1"/>
  <c r="DV23" i="5" a="1"/>
  <c r="DV23" i="5" s="1"/>
  <c r="DV20" i="5" a="1"/>
  <c r="DV20" i="5" s="1"/>
  <c r="DV19" i="5" a="1"/>
  <c r="DV19" i="5" s="1"/>
  <c r="DV12" i="5" a="1"/>
  <c r="DV12" i="5" s="1"/>
  <c r="EL85" i="2"/>
  <c r="EL96" i="2"/>
  <c r="EL94" i="2"/>
  <c r="EL80" i="2"/>
  <c r="EL84" i="2" s="1"/>
  <c r="EL107" i="2"/>
  <c r="EL47" i="2"/>
  <c r="EL44" i="2"/>
  <c r="EL27" i="2"/>
  <c r="EL38" i="2"/>
  <c r="EL30" i="2"/>
  <c r="EL29" i="2"/>
  <c r="EL28" i="2"/>
  <c r="EL46" i="2"/>
  <c r="EL36" i="2"/>
  <c r="EL45" i="2"/>
  <c r="EL26" i="2"/>
  <c r="EL12" i="2"/>
  <c r="EL13" i="2" s="1"/>
  <c r="EL54" i="2" s="1"/>
  <c r="EL9" i="2"/>
  <c r="EL3" i="2"/>
  <c r="EL31" i="2"/>
  <c r="EL32" i="2"/>
  <c r="EL34" i="2"/>
  <c r="EL35" i="2"/>
  <c r="EM8" i="2"/>
  <c r="EL5" i="2"/>
  <c r="EL33" i="2"/>
  <c r="DM65" i="5"/>
  <c r="DZ91" i="2"/>
  <c r="DZ88" i="2"/>
  <c r="DZ37" i="2" s="1"/>
  <c r="DZ39" i="2" s="1"/>
  <c r="EL16" i="2"/>
  <c r="EL21" i="2"/>
  <c r="EL18" i="2"/>
  <c r="EL19" i="2"/>
  <c r="EL17" i="2"/>
  <c r="EL20" i="2"/>
  <c r="EL22" i="2"/>
  <c r="DM42" i="5"/>
  <c r="DM46" i="5" s="1"/>
  <c r="DM48" i="5" s="1"/>
  <c r="DN54" i="5" a="1"/>
  <c r="DN54" i="5" s="1"/>
  <c r="DN13" i="5"/>
  <c r="DN38" i="5" s="1"/>
  <c r="DN39" i="5" s="1"/>
  <c r="DN42" i="5" s="1"/>
  <c r="DN77" i="5" a="1"/>
  <c r="DN77" i="5" s="1"/>
  <c r="DN61" i="5" a="1"/>
  <c r="DN61" i="5" s="1"/>
  <c r="DN60" i="5" a="1"/>
  <c r="DN60" i="5" s="1"/>
  <c r="DN64" i="5" a="1"/>
  <c r="DN64" i="5" s="1"/>
  <c r="DN68" i="5" a="1"/>
  <c r="DN68" i="5" s="1"/>
  <c r="DN63" i="5" a="1"/>
  <c r="DN63" i="5" s="1"/>
  <c r="DN69" i="5" a="1"/>
  <c r="DN69" i="5" s="1"/>
  <c r="DN51" i="5" a="1"/>
  <c r="DN51" i="5" s="1"/>
  <c r="DN52" i="5" a="1"/>
  <c r="DN52" i="5" s="1"/>
  <c r="DN53" i="5" a="1"/>
  <c r="DN53" i="5" s="1"/>
  <c r="DN62" i="5" a="1"/>
  <c r="DN62" i="5" s="1"/>
  <c r="DN70" i="5" a="1"/>
  <c r="DN70" i="5" s="1"/>
  <c r="DM55" i="5"/>
  <c r="DW7" i="5"/>
  <c r="DV4" i="5"/>
  <c r="EK48" i="2"/>
  <c r="EA91" i="2" l="1"/>
  <c r="EA88" i="2"/>
  <c r="EA37" i="2" s="1"/>
  <c r="EA39" i="2" s="1"/>
  <c r="EA89" i="2"/>
  <c r="EL95" i="2"/>
  <c r="EL97" i="2"/>
  <c r="EL108" i="2" s="1"/>
  <c r="EL109" i="2" s="1"/>
  <c r="DM57" i="5"/>
  <c r="DX7" i="5"/>
  <c r="DW4" i="5"/>
  <c r="EB91" i="2"/>
  <c r="EB88" i="2"/>
  <c r="EB37" i="2" s="1"/>
  <c r="EB39" i="2" s="1"/>
  <c r="EB89" i="2"/>
  <c r="EL23" i="2"/>
  <c r="EL55" i="2" s="1"/>
  <c r="DY6" i="5"/>
  <c r="DX5" i="5"/>
  <c r="DW12" i="5" a="1"/>
  <c r="DW12" i="5" s="1"/>
  <c r="DW24" i="5" a="1"/>
  <c r="DW24" i="5" s="1"/>
  <c r="DW32" i="5" a="1"/>
  <c r="DW32" i="5" s="1"/>
  <c r="DW31" i="5" a="1"/>
  <c r="DW31" i="5" s="1"/>
  <c r="DW33" i="5" a="1"/>
  <c r="DW33" i="5" s="1"/>
  <c r="DW23" i="5" a="1"/>
  <c r="DW23" i="5" s="1"/>
  <c r="DW28" i="5" a="1"/>
  <c r="DW28" i="5" s="1"/>
  <c r="DW20" i="5" a="1"/>
  <c r="DW20" i="5" s="1"/>
  <c r="DW25" i="5" a="1"/>
  <c r="DW25" i="5" s="1"/>
  <c r="DW19" i="5" a="1"/>
  <c r="DW19" i="5" s="1"/>
  <c r="EM107" i="2"/>
  <c r="EM85" i="2"/>
  <c r="EM96" i="2"/>
  <c r="EM80" i="2"/>
  <c r="EM84" i="2" s="1"/>
  <c r="EM47" i="2"/>
  <c r="EM44" i="2"/>
  <c r="EM38" i="2"/>
  <c r="EM30" i="2"/>
  <c r="EM29" i="2"/>
  <c r="EM28" i="2"/>
  <c r="EM45" i="2"/>
  <c r="EM33" i="2"/>
  <c r="EM32" i="2"/>
  <c r="EM31" i="2"/>
  <c r="EM94" i="2"/>
  <c r="EM46" i="2"/>
  <c r="EM27" i="2"/>
  <c r="EM26" i="2"/>
  <c r="EM12" i="2"/>
  <c r="EM13" i="2" s="1"/>
  <c r="EM54" i="2" s="1"/>
  <c r="EM9" i="2"/>
  <c r="EM3" i="2"/>
  <c r="EM5" i="2"/>
  <c r="EM35" i="2"/>
  <c r="EM36" i="2"/>
  <c r="EM34" i="2"/>
  <c r="EN8" i="2"/>
  <c r="EN74" i="2"/>
  <c r="EN75" i="2"/>
  <c r="EO7" i="2"/>
  <c r="EN6" i="2"/>
  <c r="EN15" i="2"/>
  <c r="DP17" i="5"/>
  <c r="DQ15" i="5"/>
  <c r="DQ16" i="5" s="1"/>
  <c r="EM21" i="2"/>
  <c r="EM16" i="2"/>
  <c r="EM17" i="2"/>
  <c r="EM18" i="2"/>
  <c r="EM19" i="2"/>
  <c r="EM20" i="2"/>
  <c r="EM22" i="2"/>
  <c r="DN65" i="5"/>
  <c r="EL48" i="2"/>
  <c r="DZ41" i="2"/>
  <c r="DZ56" i="2"/>
  <c r="DY57" i="2"/>
  <c r="DY58" i="2" s="1"/>
  <c r="DY52" i="2"/>
  <c r="DO54" i="5" a="1"/>
  <c r="DO54" i="5" s="1"/>
  <c r="DO13" i="5"/>
  <c r="DO38" i="5" s="1"/>
  <c r="DO39" i="5" s="1"/>
  <c r="DO42" i="5" s="1"/>
  <c r="DO77" i="5" a="1"/>
  <c r="DO77" i="5" s="1"/>
  <c r="DO62" i="5" a="1"/>
  <c r="DO62" i="5" s="1"/>
  <c r="DO70" i="5" a="1"/>
  <c r="DO70" i="5" s="1"/>
  <c r="DO51" i="5" a="1"/>
  <c r="DO51" i="5" s="1"/>
  <c r="DO69" i="5" a="1"/>
  <c r="DO69" i="5" s="1"/>
  <c r="DO68" i="5" a="1"/>
  <c r="DO68" i="5" s="1"/>
  <c r="DO52" i="5" a="1"/>
  <c r="DO52" i="5" s="1"/>
  <c r="DO60" i="5" a="1"/>
  <c r="DO60" i="5" s="1"/>
  <c r="DO63" i="5" a="1"/>
  <c r="DO63" i="5" s="1"/>
  <c r="DO61" i="5" a="1"/>
  <c r="DO61" i="5" s="1"/>
  <c r="DO53" i="5" a="1"/>
  <c r="DO53" i="5" s="1"/>
  <c r="DO64" i="5" a="1"/>
  <c r="DO64" i="5" s="1"/>
  <c r="DN55" i="5"/>
  <c r="DN45" i="5"/>
  <c r="DN44" i="5"/>
  <c r="DN43" i="5"/>
  <c r="DZ89" i="2"/>
  <c r="DN46" i="5" l="1"/>
  <c r="DN48" i="5" s="1"/>
  <c r="DN57" i="5" s="1"/>
  <c r="DN71" i="5" a="1"/>
  <c r="DN71" i="5" s="1"/>
  <c r="DN72" i="5" s="1"/>
  <c r="DN73" i="5" s="1"/>
  <c r="DN75" i="5" s="1"/>
  <c r="DN78" i="5" s="1"/>
  <c r="ED87" i="2" s="1" a="1"/>
  <c r="ED87" i="2" s="1"/>
  <c r="DM71" i="5" a="1"/>
  <c r="DM71" i="5" s="1"/>
  <c r="DM72" i="5" s="1"/>
  <c r="DM73" i="5" s="1"/>
  <c r="DM75" i="5"/>
  <c r="DM78" i="5" s="1"/>
  <c r="EC87" i="2" s="1" a="1"/>
  <c r="EC87" i="2" s="1"/>
  <c r="DO65" i="5"/>
  <c r="EO75" i="2"/>
  <c r="EO74" i="2"/>
  <c r="EP7" i="2"/>
  <c r="EO6" i="2"/>
  <c r="EO15" i="2"/>
  <c r="EB49" i="2"/>
  <c r="EB50" i="2" s="1"/>
  <c r="EB90" i="2"/>
  <c r="DO44" i="5"/>
  <c r="DO45" i="5"/>
  <c r="DO43" i="5"/>
  <c r="DO46" i="5" s="1"/>
  <c r="DO48" i="5" s="1"/>
  <c r="DO57" i="5" s="1"/>
  <c r="EM23" i="2"/>
  <c r="EM55" i="2" s="1"/>
  <c r="EM95" i="2"/>
  <c r="EM97" i="2" s="1"/>
  <c r="EM108" i="2" s="1"/>
  <c r="EM109" i="2" s="1"/>
  <c r="EB56" i="2"/>
  <c r="EB41" i="2"/>
  <c r="DR15" i="5"/>
  <c r="DR16" i="5" s="1"/>
  <c r="DQ17" i="5"/>
  <c r="DY7" i="5"/>
  <c r="DX4" i="5"/>
  <c r="EA56" i="2"/>
  <c r="EA41" i="2"/>
  <c r="EN21" i="2"/>
  <c r="EN16" i="2"/>
  <c r="EN18" i="2"/>
  <c r="EN19" i="2"/>
  <c r="EN17" i="2"/>
  <c r="EN20" i="2"/>
  <c r="EN22" i="2"/>
  <c r="DX12" i="5" a="1"/>
  <c r="DX12" i="5" s="1"/>
  <c r="DX28" i="5" a="1"/>
  <c r="DX28" i="5" s="1"/>
  <c r="DX32" i="5" a="1"/>
  <c r="DX32" i="5" s="1"/>
  <c r="DX24" i="5" a="1"/>
  <c r="DX24" i="5" s="1"/>
  <c r="DX19" i="5" a="1"/>
  <c r="DX19" i="5" s="1"/>
  <c r="DX25" i="5" a="1"/>
  <c r="DX25" i="5" s="1"/>
  <c r="DX20" i="5" a="1"/>
  <c r="DX20" i="5" s="1"/>
  <c r="DX23" i="5" a="1"/>
  <c r="DX23" i="5" s="1"/>
  <c r="DX33" i="5" a="1"/>
  <c r="DX33" i="5" s="1"/>
  <c r="DX31" i="5" a="1"/>
  <c r="DX31" i="5" s="1"/>
  <c r="EA49" i="2"/>
  <c r="EA50" i="2" s="1"/>
  <c r="EA90" i="2"/>
  <c r="DO55" i="5"/>
  <c r="DP54" i="5" a="1"/>
  <c r="DP54" i="5" s="1"/>
  <c r="DP13" i="5"/>
  <c r="DP38" i="5" s="1"/>
  <c r="DP39" i="5" s="1"/>
  <c r="DP42" i="5" s="1"/>
  <c r="DP77" i="5" a="1"/>
  <c r="DP77" i="5" s="1"/>
  <c r="DP68" i="5" a="1"/>
  <c r="DP68" i="5" s="1"/>
  <c r="DP61" i="5" a="1"/>
  <c r="DP61" i="5" s="1"/>
  <c r="DP60" i="5" a="1"/>
  <c r="DP60" i="5" s="1"/>
  <c r="DP53" i="5" a="1"/>
  <c r="DP53" i="5" s="1"/>
  <c r="DP63" i="5" a="1"/>
  <c r="DP63" i="5" s="1"/>
  <c r="DP62" i="5" a="1"/>
  <c r="DP62" i="5" s="1"/>
  <c r="DP64" i="5" a="1"/>
  <c r="DP64" i="5" s="1"/>
  <c r="DP52" i="5" a="1"/>
  <c r="DP52" i="5" s="1"/>
  <c r="DP70" i="5" a="1"/>
  <c r="DP70" i="5" s="1"/>
  <c r="DP69" i="5" a="1"/>
  <c r="DP69" i="5" s="1"/>
  <c r="DP51" i="5" a="1"/>
  <c r="DP51" i="5" s="1"/>
  <c r="DZ49" i="2"/>
  <c r="DZ50" i="2" s="1"/>
  <c r="DZ90" i="2"/>
  <c r="EN96" i="2"/>
  <c r="EN80" i="2"/>
  <c r="EN84" i="2" s="1"/>
  <c r="EN85" i="2"/>
  <c r="EN38" i="2"/>
  <c r="EN45" i="2"/>
  <c r="EN33" i="2"/>
  <c r="EN32" i="2"/>
  <c r="EN31" i="2"/>
  <c r="EN34" i="2"/>
  <c r="EN47" i="2"/>
  <c r="EN46" i="2"/>
  <c r="EN107" i="2"/>
  <c r="EN94" i="2"/>
  <c r="EN44" i="2"/>
  <c r="EN35" i="2"/>
  <c r="EN5" i="2"/>
  <c r="EN28" i="2"/>
  <c r="EN12" i="2"/>
  <c r="EN13" i="2" s="1"/>
  <c r="EN54" i="2" s="1"/>
  <c r="EN36" i="2"/>
  <c r="EN3" i="2"/>
  <c r="EN29" i="2"/>
  <c r="EN26" i="2"/>
  <c r="EN9" i="2"/>
  <c r="EN30" i="2"/>
  <c r="EN27" i="2"/>
  <c r="EO8" i="2"/>
  <c r="EM48" i="2"/>
  <c r="DY5" i="5"/>
  <c r="DZ6" i="5"/>
  <c r="DO71" i="5" l="1" a="1"/>
  <c r="DO71" i="5" s="1"/>
  <c r="DO72" i="5" s="1"/>
  <c r="DO73" i="5" s="1"/>
  <c r="DO75" i="5" s="1"/>
  <c r="DO78" i="5" s="1"/>
  <c r="EE87" i="2" s="1" a="1"/>
  <c r="EE87" i="2" s="1"/>
  <c r="ED88" i="2"/>
  <c r="ED37" i="2" s="1"/>
  <c r="ED39" i="2" s="1"/>
  <c r="ED89" i="2"/>
  <c r="ED91" i="2"/>
  <c r="DZ7" i="5"/>
  <c r="DY4" i="5"/>
  <c r="EO21" i="2"/>
  <c r="EO16" i="2"/>
  <c r="EO17" i="2"/>
  <c r="EO19" i="2"/>
  <c r="EO18" i="2"/>
  <c r="EO20" i="2"/>
  <c r="EO22" i="2"/>
  <c r="EP75" i="2"/>
  <c r="EP74" i="2"/>
  <c r="EP15" i="2"/>
  <c r="EQ7" i="2"/>
  <c r="EP6" i="2"/>
  <c r="DP55" i="5"/>
  <c r="DP65" i="5"/>
  <c r="EO107" i="2"/>
  <c r="EO80" i="2"/>
  <c r="EO84" i="2" s="1"/>
  <c r="EO96" i="2"/>
  <c r="EO85" i="2"/>
  <c r="EO45" i="2"/>
  <c r="EO33" i="2"/>
  <c r="EO32" i="2"/>
  <c r="EO34" i="2"/>
  <c r="EO35" i="2"/>
  <c r="EO47" i="2"/>
  <c r="EO44" i="2"/>
  <c r="EO36" i="2"/>
  <c r="EO30" i="2"/>
  <c r="EO94" i="2"/>
  <c r="EO31" i="2"/>
  <c r="EO5" i="2"/>
  <c r="EO28" i="2"/>
  <c r="EP8" i="2"/>
  <c r="EO38" i="2"/>
  <c r="EO29" i="2"/>
  <c r="EO27" i="2"/>
  <c r="EO26" i="2"/>
  <c r="EO12" i="2"/>
  <c r="EO13" i="2" s="1"/>
  <c r="EO54" i="2" s="1"/>
  <c r="EO9" i="2"/>
  <c r="EO3" i="2"/>
  <c r="EO46" i="2"/>
  <c r="DR17" i="5"/>
  <c r="DS15" i="5"/>
  <c r="DS16" i="5" s="1"/>
  <c r="DY33" i="5" a="1"/>
  <c r="DY33" i="5" s="1"/>
  <c r="DY25" i="5" a="1"/>
  <c r="DY25" i="5" s="1"/>
  <c r="DY32" i="5" a="1"/>
  <c r="DY32" i="5" s="1"/>
  <c r="DY28" i="5" a="1"/>
  <c r="DY28" i="5" s="1"/>
  <c r="DY19" i="5" a="1"/>
  <c r="DY19" i="5" s="1"/>
  <c r="DY23" i="5" a="1"/>
  <c r="DY23" i="5" s="1"/>
  <c r="DY20" i="5" a="1"/>
  <c r="DY20" i="5" s="1"/>
  <c r="DY12" i="5" a="1"/>
  <c r="DY12" i="5" s="1"/>
  <c r="DY31" i="5" a="1"/>
  <c r="DY31" i="5" s="1"/>
  <c r="DY24" i="5" a="1"/>
  <c r="DY24" i="5" s="1"/>
  <c r="EN23" i="2"/>
  <c r="EN55" i="2" s="1"/>
  <c r="EA52" i="2"/>
  <c r="EA57" i="2"/>
  <c r="DP43" i="5"/>
  <c r="DP45" i="5"/>
  <c r="DP44" i="5"/>
  <c r="DQ54" i="5" a="1"/>
  <c r="DQ54" i="5" s="1"/>
  <c r="DQ13" i="5"/>
  <c r="DQ38" i="5" s="1"/>
  <c r="DQ39" i="5" s="1"/>
  <c r="DQ42" i="5" s="1"/>
  <c r="DQ77" i="5" a="1"/>
  <c r="DQ77" i="5" s="1"/>
  <c r="DQ64" i="5" a="1"/>
  <c r="DQ64" i="5" s="1"/>
  <c r="DQ51" i="5" a="1"/>
  <c r="DQ51" i="5" s="1"/>
  <c r="DQ52" i="5" a="1"/>
  <c r="DQ52" i="5" s="1"/>
  <c r="DQ62" i="5" a="1"/>
  <c r="DQ62" i="5" s="1"/>
  <c r="DQ53" i="5" a="1"/>
  <c r="DQ53" i="5" s="1"/>
  <c r="DQ63" i="5" a="1"/>
  <c r="DQ63" i="5" s="1"/>
  <c r="DQ69" i="5" a="1"/>
  <c r="DQ69" i="5" s="1"/>
  <c r="DQ70" i="5" a="1"/>
  <c r="DQ70" i="5" s="1"/>
  <c r="DQ68" i="5" a="1"/>
  <c r="DQ68" i="5" s="1"/>
  <c r="DQ61" i="5" a="1"/>
  <c r="DQ61" i="5" s="1"/>
  <c r="DQ60" i="5" a="1"/>
  <c r="DQ60" i="5" s="1"/>
  <c r="EA6" i="5"/>
  <c r="DZ5" i="5"/>
  <c r="EC88" i="2"/>
  <c r="EC37" i="2" s="1"/>
  <c r="EC39" i="2" s="1"/>
  <c r="EC91" i="2"/>
  <c r="DZ57" i="2"/>
  <c r="DZ58" i="2" s="1"/>
  <c r="DZ52" i="2"/>
  <c r="EN95" i="2"/>
  <c r="EN97" i="2" s="1"/>
  <c r="EN108" i="2" s="1"/>
  <c r="EN109" i="2" s="1"/>
  <c r="EN48" i="2"/>
  <c r="EA58" i="2"/>
  <c r="EB57" i="2"/>
  <c r="EB58" i="2" s="1"/>
  <c r="EB52" i="2"/>
  <c r="DP46" i="5" l="1"/>
  <c r="DP48" i="5" s="1"/>
  <c r="DP57" i="5" s="1"/>
  <c r="DP71" i="5" a="1"/>
  <c r="DP71" i="5" s="1"/>
  <c r="DP72" i="5" s="1"/>
  <c r="DP73" i="5" s="1"/>
  <c r="DP75" i="5" s="1"/>
  <c r="DP78" i="5" s="1"/>
  <c r="EF87" i="2" s="1" a="1"/>
  <c r="EF87" i="2" s="1"/>
  <c r="EE88" i="2"/>
  <c r="EE37" i="2" s="1"/>
  <c r="EE39" i="2" s="1"/>
  <c r="EE91" i="2"/>
  <c r="EB6" i="5"/>
  <c r="EA5" i="5"/>
  <c r="DQ45" i="5"/>
  <c r="DQ43" i="5"/>
  <c r="DQ46" i="5" s="1"/>
  <c r="DQ48" i="5" s="1"/>
  <c r="DQ44" i="5"/>
  <c r="DT15" i="5"/>
  <c r="DT16" i="5" s="1"/>
  <c r="DS17" i="5"/>
  <c r="EO48" i="2"/>
  <c r="EQ75" i="2"/>
  <c r="EQ74" i="2"/>
  <c r="EQ15" i="2"/>
  <c r="EQ6" i="2"/>
  <c r="ER7" i="2"/>
  <c r="EA7" i="5"/>
  <c r="DZ4" i="5"/>
  <c r="EC41" i="2"/>
  <c r="EC56" i="2"/>
  <c r="DR54" i="5" a="1"/>
  <c r="DR54" i="5" s="1"/>
  <c r="DR13" i="5"/>
  <c r="DR38" i="5" s="1"/>
  <c r="DR39" i="5" s="1"/>
  <c r="DR42" i="5" s="1"/>
  <c r="DR77" i="5" a="1"/>
  <c r="DR77" i="5" s="1"/>
  <c r="DR68" i="5" a="1"/>
  <c r="DR68" i="5" s="1"/>
  <c r="DR62" i="5" a="1"/>
  <c r="DR62" i="5" s="1"/>
  <c r="DR52" i="5" a="1"/>
  <c r="DR52" i="5" s="1"/>
  <c r="DR61" i="5" a="1"/>
  <c r="DR61" i="5" s="1"/>
  <c r="DR60" i="5" a="1"/>
  <c r="DR60" i="5" s="1"/>
  <c r="DR63" i="5" a="1"/>
  <c r="DR63" i="5" s="1"/>
  <c r="DR53" i="5" a="1"/>
  <c r="DR53" i="5" s="1"/>
  <c r="DR70" i="5" a="1"/>
  <c r="DR70" i="5" s="1"/>
  <c r="DR69" i="5" a="1"/>
  <c r="DR69" i="5" s="1"/>
  <c r="DR64" i="5" a="1"/>
  <c r="DR64" i="5" s="1"/>
  <c r="DR51" i="5" a="1"/>
  <c r="DR51" i="5" s="1"/>
  <c r="EP21" i="2"/>
  <c r="EP16" i="2"/>
  <c r="EP19" i="2"/>
  <c r="EP18" i="2"/>
  <c r="EP17" i="2"/>
  <c r="EP20" i="2"/>
  <c r="EP22" i="2"/>
  <c r="EP107" i="2"/>
  <c r="EP80" i="2"/>
  <c r="EP84" i="2" s="1"/>
  <c r="EP94" i="2"/>
  <c r="EP85" i="2"/>
  <c r="EP34" i="2"/>
  <c r="EP96" i="2"/>
  <c r="EP35" i="2"/>
  <c r="EP46" i="2"/>
  <c r="EP36" i="2"/>
  <c r="EP38" i="2"/>
  <c r="EP45" i="2"/>
  <c r="EP44" i="2"/>
  <c r="EP31" i="2"/>
  <c r="EP5" i="2"/>
  <c r="EP47" i="2"/>
  <c r="EP28" i="2"/>
  <c r="EQ8" i="2"/>
  <c r="EP33" i="2"/>
  <c r="EP32" i="2"/>
  <c r="EP30" i="2"/>
  <c r="EP9" i="2"/>
  <c r="EP29" i="2"/>
  <c r="EP26" i="2"/>
  <c r="EP12" i="2"/>
  <c r="EP13" i="2" s="1"/>
  <c r="EP54" i="2" s="1"/>
  <c r="EP3" i="2"/>
  <c r="EP27" i="2"/>
  <c r="ED56" i="2"/>
  <c r="ED41" i="2"/>
  <c r="DQ65" i="5"/>
  <c r="DQ55" i="5"/>
  <c r="EO23" i="2"/>
  <c r="EO55" i="2" s="1"/>
  <c r="DZ33" i="5" a="1"/>
  <c r="DZ33" i="5" s="1"/>
  <c r="DZ32" i="5" a="1"/>
  <c r="DZ32" i="5" s="1"/>
  <c r="DZ31" i="5" a="1"/>
  <c r="DZ31" i="5" s="1"/>
  <c r="DZ24" i="5" a="1"/>
  <c r="DZ24" i="5" s="1"/>
  <c r="DZ25" i="5" a="1"/>
  <c r="DZ25" i="5" s="1"/>
  <c r="DZ23" i="5" a="1"/>
  <c r="DZ23" i="5" s="1"/>
  <c r="DZ20" i="5" a="1"/>
  <c r="DZ20" i="5" s="1"/>
  <c r="DZ19" i="5" a="1"/>
  <c r="DZ19" i="5" s="1"/>
  <c r="DZ28" i="5" a="1"/>
  <c r="DZ28" i="5" s="1"/>
  <c r="DZ12" i="5" a="1"/>
  <c r="DZ12" i="5" s="1"/>
  <c r="ED49" i="2"/>
  <c r="ED50" i="2" s="1"/>
  <c r="ED90" i="2"/>
  <c r="EO95" i="2"/>
  <c r="EO97" i="2" s="1"/>
  <c r="EO108" i="2" s="1"/>
  <c r="EO109" i="2" s="1"/>
  <c r="EC89" i="2"/>
  <c r="DR55" i="5" l="1"/>
  <c r="DQ57" i="5"/>
  <c r="DQ71" i="5" a="1"/>
  <c r="DQ71" i="5" s="1"/>
  <c r="DQ72" i="5" s="1"/>
  <c r="DQ73" i="5" s="1"/>
  <c r="DQ75" i="5" s="1"/>
  <c r="DQ78" i="5" s="1"/>
  <c r="EG87" i="2" s="1" a="1"/>
  <c r="EG87" i="2" s="1"/>
  <c r="EE56" i="2"/>
  <c r="EE41" i="2"/>
  <c r="ER75" i="2"/>
  <c r="ER74" i="2"/>
  <c r="ER15" i="2"/>
  <c r="ER6" i="2"/>
  <c r="ES7" i="2"/>
  <c r="EA12" i="5" a="1"/>
  <c r="EA12" i="5" s="1"/>
  <c r="EA32" i="5" a="1"/>
  <c r="EA32" i="5" s="1"/>
  <c r="EA31" i="5" a="1"/>
  <c r="EA31" i="5" s="1"/>
  <c r="EA24" i="5" a="1"/>
  <c r="EA24" i="5" s="1"/>
  <c r="EA25" i="5" a="1"/>
  <c r="EA25" i="5" s="1"/>
  <c r="EA33" i="5" a="1"/>
  <c r="EA33" i="5" s="1"/>
  <c r="EA20" i="5" a="1"/>
  <c r="EA20" i="5" s="1"/>
  <c r="EA19" i="5" a="1"/>
  <c r="EA19" i="5" s="1"/>
  <c r="EA23" i="5" a="1"/>
  <c r="EA23" i="5" s="1"/>
  <c r="EA28" i="5" a="1"/>
  <c r="EA28" i="5" s="1"/>
  <c r="EE89" i="2"/>
  <c r="EB7" i="5"/>
  <c r="EA4" i="5"/>
  <c r="EP48" i="2"/>
  <c r="EC6" i="5"/>
  <c r="EB5" i="5"/>
  <c r="DR45" i="5"/>
  <c r="DR44" i="5"/>
  <c r="DR43" i="5"/>
  <c r="DR46" i="5" s="1"/>
  <c r="DR48" i="5" s="1"/>
  <c r="DR57" i="5" s="1"/>
  <c r="EQ21" i="2"/>
  <c r="EQ16" i="2"/>
  <c r="EQ19" i="2"/>
  <c r="EQ17" i="2"/>
  <c r="EQ18" i="2"/>
  <c r="EQ20" i="2"/>
  <c r="EQ22" i="2"/>
  <c r="DS54" i="5" a="1"/>
  <c r="DS54" i="5" s="1"/>
  <c r="DS13" i="5"/>
  <c r="DS38" i="5" s="1"/>
  <c r="DS39" i="5" s="1"/>
  <c r="DS42" i="5" s="1"/>
  <c r="DS77" i="5" a="1"/>
  <c r="DS77" i="5" s="1"/>
  <c r="DS53" i="5" a="1"/>
  <c r="DS53" i="5" s="1"/>
  <c r="DS62" i="5" a="1"/>
  <c r="DS62" i="5" s="1"/>
  <c r="DS70" i="5" a="1"/>
  <c r="DS70" i="5" s="1"/>
  <c r="DS64" i="5" a="1"/>
  <c r="DS64" i="5" s="1"/>
  <c r="DS63" i="5" a="1"/>
  <c r="DS63" i="5" s="1"/>
  <c r="DS69" i="5" a="1"/>
  <c r="DS69" i="5" s="1"/>
  <c r="DS61" i="5" a="1"/>
  <c r="DS61" i="5" s="1"/>
  <c r="DS60" i="5" a="1"/>
  <c r="DS60" i="5" s="1"/>
  <c r="DS65" i="5" s="1"/>
  <c r="DS51" i="5" a="1"/>
  <c r="DS51" i="5" s="1"/>
  <c r="DS52" i="5" a="1"/>
  <c r="DS52" i="5" s="1"/>
  <c r="DS68" i="5" a="1"/>
  <c r="DS68" i="5" s="1"/>
  <c r="EF88" i="2"/>
  <c r="EF37" i="2" s="1"/>
  <c r="EF39" i="2" s="1"/>
  <c r="EF91" i="2"/>
  <c r="EP23" i="2"/>
  <c r="EP55" i="2" s="1"/>
  <c r="ED57" i="2"/>
  <c r="ED58" i="2" s="1"/>
  <c r="ED52" i="2"/>
  <c r="DR65" i="5"/>
  <c r="DT17" i="5"/>
  <c r="DU15" i="5"/>
  <c r="DU16" i="5" s="1"/>
  <c r="EC49" i="2"/>
  <c r="EC50" i="2" s="1"/>
  <c r="EC90" i="2"/>
  <c r="EP95" i="2"/>
  <c r="EP97" i="2" s="1"/>
  <c r="EP108" i="2" s="1"/>
  <c r="EP109" i="2" s="1"/>
  <c r="EQ107" i="2"/>
  <c r="EQ94" i="2"/>
  <c r="EQ80" i="2"/>
  <c r="EQ84" i="2" s="1"/>
  <c r="EQ85" i="2"/>
  <c r="EQ96" i="2"/>
  <c r="EQ35" i="2"/>
  <c r="EQ46" i="2"/>
  <c r="EQ36" i="2"/>
  <c r="EQ45" i="2"/>
  <c r="EQ33" i="2"/>
  <c r="EQ32" i="2"/>
  <c r="EQ38" i="2"/>
  <c r="EQ47" i="2"/>
  <c r="EQ44" i="2"/>
  <c r="EQ28" i="2"/>
  <c r="ER8" i="2"/>
  <c r="EQ31" i="2"/>
  <c r="EQ9" i="2"/>
  <c r="EQ29" i="2"/>
  <c r="EQ26" i="2"/>
  <c r="EQ12" i="2"/>
  <c r="EQ13" i="2" s="1"/>
  <c r="EQ54" i="2" s="1"/>
  <c r="EQ3" i="2"/>
  <c r="EQ34" i="2"/>
  <c r="EQ27" i="2"/>
  <c r="EQ30" i="2"/>
  <c r="EQ5" i="2"/>
  <c r="DR71" i="5" l="1" a="1"/>
  <c r="DR71" i="5" s="1"/>
  <c r="DR72" i="5" s="1"/>
  <c r="DR73" i="5" s="1"/>
  <c r="DR75" i="5" s="1"/>
  <c r="DR78" i="5" s="1"/>
  <c r="EH87" i="2" s="1" a="1"/>
  <c r="EH87" i="2" s="1"/>
  <c r="EG91" i="2"/>
  <c r="EG88" i="2"/>
  <c r="EG37" i="2" s="1"/>
  <c r="EG39" i="2" s="1"/>
  <c r="EC7" i="5"/>
  <c r="EB4" i="5"/>
  <c r="ER107" i="2"/>
  <c r="ER94" i="2"/>
  <c r="ER85" i="2"/>
  <c r="ER96" i="2"/>
  <c r="ER46" i="2"/>
  <c r="ER36" i="2"/>
  <c r="ER26" i="2"/>
  <c r="ER34" i="2"/>
  <c r="ER35" i="2"/>
  <c r="ER47" i="2"/>
  <c r="ER45" i="2"/>
  <c r="ER32" i="2"/>
  <c r="ER29" i="2"/>
  <c r="ER27" i="2"/>
  <c r="ER33" i="2"/>
  <c r="ER31" i="2"/>
  <c r="ER5" i="2"/>
  <c r="ER44" i="2"/>
  <c r="ER12" i="2"/>
  <c r="ER13" i="2" s="1"/>
  <c r="ER54" i="2" s="1"/>
  <c r="ER3" i="2"/>
  <c r="ER9" i="2"/>
  <c r="ER28" i="2"/>
  <c r="ER80" i="2"/>
  <c r="ER84" i="2" s="1"/>
  <c r="ER30" i="2"/>
  <c r="ES8" i="2"/>
  <c r="ER38" i="2"/>
  <c r="DS55" i="5"/>
  <c r="EB12" i="5" a="1"/>
  <c r="EB12" i="5" s="1"/>
  <c r="EB28" i="5" a="1"/>
  <c r="EB28" i="5" s="1"/>
  <c r="EB33" i="5" a="1"/>
  <c r="EB33" i="5" s="1"/>
  <c r="EB31" i="5" a="1"/>
  <c r="EB31" i="5" s="1"/>
  <c r="EB23" i="5" a="1"/>
  <c r="EB23" i="5" s="1"/>
  <c r="EB32" i="5" a="1"/>
  <c r="EB32" i="5" s="1"/>
  <c r="EB20" i="5" a="1"/>
  <c r="EB20" i="5" s="1"/>
  <c r="EB25" i="5" a="1"/>
  <c r="EB25" i="5" s="1"/>
  <c r="EB19" i="5" a="1"/>
  <c r="EB19" i="5" s="1"/>
  <c r="EB24" i="5" a="1"/>
  <c r="EB24" i="5" s="1"/>
  <c r="EE49" i="2"/>
  <c r="EE50" i="2" s="1"/>
  <c r="EE90" i="2"/>
  <c r="ER16" i="2"/>
  <c r="ER21" i="2"/>
  <c r="ER17" i="2"/>
  <c r="ER19" i="2"/>
  <c r="ER18" i="2"/>
  <c r="ER20" i="2"/>
  <c r="ER22" i="2"/>
  <c r="EQ23" i="2"/>
  <c r="EQ55" i="2" s="1"/>
  <c r="DS44" i="5"/>
  <c r="DS43" i="5"/>
  <c r="DS45" i="5"/>
  <c r="DV15" i="5"/>
  <c r="DV16" i="5" s="1"/>
  <c r="DU17" i="5"/>
  <c r="EF56" i="2"/>
  <c r="EF41" i="2"/>
  <c r="EC52" i="2"/>
  <c r="EC57" i="2"/>
  <c r="EC58" i="2" s="1"/>
  <c r="DT54" i="5" a="1"/>
  <c r="DT54" i="5" s="1"/>
  <c r="DT13" i="5"/>
  <c r="DT38" i="5" s="1"/>
  <c r="DT39" i="5" s="1"/>
  <c r="DT77" i="5" a="1"/>
  <c r="DT77" i="5" s="1"/>
  <c r="DT63" i="5" a="1"/>
  <c r="DT63" i="5" s="1"/>
  <c r="DT62" i="5" a="1"/>
  <c r="DT62" i="5" s="1"/>
  <c r="DT61" i="5" a="1"/>
  <c r="DT61" i="5" s="1"/>
  <c r="DT70" i="5" a="1"/>
  <c r="DT70" i="5" s="1"/>
  <c r="DT51" i="5" a="1"/>
  <c r="DT51" i="5" s="1"/>
  <c r="DT64" i="5" a="1"/>
  <c r="DT64" i="5" s="1"/>
  <c r="DT53" i="5" a="1"/>
  <c r="DT53" i="5" s="1"/>
  <c r="DT68" i="5" a="1"/>
  <c r="DT68" i="5" s="1"/>
  <c r="DT60" i="5" a="1"/>
  <c r="DT60" i="5" s="1"/>
  <c r="DT69" i="5" a="1"/>
  <c r="DT69" i="5" s="1"/>
  <c r="DT52" i="5" a="1"/>
  <c r="DT52" i="5" s="1"/>
  <c r="EF89" i="2"/>
  <c r="ED6" i="5"/>
  <c r="EC5" i="5"/>
  <c r="EQ48" i="2"/>
  <c r="EQ95" i="2"/>
  <c r="EQ97" i="2" s="1"/>
  <c r="EQ108" i="2" s="1"/>
  <c r="EQ109" i="2" s="1"/>
  <c r="ES74" i="2"/>
  <c r="ES75" i="2"/>
  <c r="ES6" i="2"/>
  <c r="ES15" i="2"/>
  <c r="ET7" i="2"/>
  <c r="DS46" i="5" l="1"/>
  <c r="DS48" i="5" s="1"/>
  <c r="DS57" i="5" s="1"/>
  <c r="EG89" i="2"/>
  <c r="ER23" i="2"/>
  <c r="ER55" i="2" s="1"/>
  <c r="DS71" i="5" a="1"/>
  <c r="DS71" i="5" s="1"/>
  <c r="DS72" i="5" s="1"/>
  <c r="DS73" i="5" s="1"/>
  <c r="DS75" i="5" s="1"/>
  <c r="DS78" i="5" s="1"/>
  <c r="EI87" i="2" s="1" a="1"/>
  <c r="EI87" i="2" s="1"/>
  <c r="EH91" i="2"/>
  <c r="EH88" i="2"/>
  <c r="EH37" i="2" s="1"/>
  <c r="EH39" i="2" s="1"/>
  <c r="DU42" i="5"/>
  <c r="DU54" i="5" a="1"/>
  <c r="DU54" i="5" s="1"/>
  <c r="DU13" i="5"/>
  <c r="DU38" i="5" s="1"/>
  <c r="DU39" i="5" s="1"/>
  <c r="DU77" i="5" a="1"/>
  <c r="DU77" i="5" s="1"/>
  <c r="DU52" i="5" a="1"/>
  <c r="DU52" i="5" s="1"/>
  <c r="DU51" i="5" a="1"/>
  <c r="DU51" i="5" s="1"/>
  <c r="DU61" i="5" a="1"/>
  <c r="DU61" i="5" s="1"/>
  <c r="DU68" i="5" a="1"/>
  <c r="DU68" i="5" s="1"/>
  <c r="DU70" i="5" a="1"/>
  <c r="DU70" i="5" s="1"/>
  <c r="DU63" i="5" a="1"/>
  <c r="DU63" i="5" s="1"/>
  <c r="DU62" i="5" a="1"/>
  <c r="DU62" i="5" s="1"/>
  <c r="DU69" i="5" a="1"/>
  <c r="DU69" i="5" s="1"/>
  <c r="DU64" i="5" a="1"/>
  <c r="DU64" i="5" s="1"/>
  <c r="DU60" i="5" a="1"/>
  <c r="DU60" i="5" s="1"/>
  <c r="DU53" i="5" a="1"/>
  <c r="DU53" i="5" s="1"/>
  <c r="ES107" i="2"/>
  <c r="ES94" i="2"/>
  <c r="ES85" i="2"/>
  <c r="ES80" i="2"/>
  <c r="ES84" i="2" s="1"/>
  <c r="ES47" i="2"/>
  <c r="ES44" i="2"/>
  <c r="ES27" i="2"/>
  <c r="ES35" i="2"/>
  <c r="ES33" i="2"/>
  <c r="ES32" i="2"/>
  <c r="ES96" i="2"/>
  <c r="ES30" i="2"/>
  <c r="ES36" i="2"/>
  <c r="ES29" i="2"/>
  <c r="ES12" i="2"/>
  <c r="ES13" i="2" s="1"/>
  <c r="ES54" i="2" s="1"/>
  <c r="ES9" i="2"/>
  <c r="ES3" i="2"/>
  <c r="ES34" i="2"/>
  <c r="ES26" i="2"/>
  <c r="ES46" i="2"/>
  <c r="ES28" i="2"/>
  <c r="ET8" i="2"/>
  <c r="ES45" i="2"/>
  <c r="ES5" i="2"/>
  <c r="ES38" i="2"/>
  <c r="ES31" i="2"/>
  <c r="EG49" i="2"/>
  <c r="EG50" i="2" s="1"/>
  <c r="EG90" i="2"/>
  <c r="EF49" i="2"/>
  <c r="EF50" i="2" s="1"/>
  <c r="EF90" i="2"/>
  <c r="ER48" i="2"/>
  <c r="EG56" i="2"/>
  <c r="EG41" i="2"/>
  <c r="DT55" i="5"/>
  <c r="ED7" i="5"/>
  <c r="EC4" i="5"/>
  <c r="EC25" i="5" a="1"/>
  <c r="EC25" i="5" s="1"/>
  <c r="EC33" i="5" a="1"/>
  <c r="EC33" i="5" s="1"/>
  <c r="EC28" i="5" a="1"/>
  <c r="EC28" i="5" s="1"/>
  <c r="EC31" i="5" a="1"/>
  <c r="EC31" i="5" s="1"/>
  <c r="EC12" i="5" a="1"/>
  <c r="EC12" i="5" s="1"/>
  <c r="EC24" i="5" a="1"/>
  <c r="EC24" i="5" s="1"/>
  <c r="EC19" i="5" a="1"/>
  <c r="EC19" i="5" s="1"/>
  <c r="EC23" i="5" a="1"/>
  <c r="EC23" i="5" s="1"/>
  <c r="EC32" i="5" a="1"/>
  <c r="EC32" i="5" s="1"/>
  <c r="EC20" i="5" a="1"/>
  <c r="EC20" i="5" s="1"/>
  <c r="DW15" i="5"/>
  <c r="DW16" i="5" s="1"/>
  <c r="DV17" i="5"/>
  <c r="EE6" i="5"/>
  <c r="ED5" i="5"/>
  <c r="ET74" i="2"/>
  <c r="ET75" i="2"/>
  <c r="EU7" i="2"/>
  <c r="ET15" i="2"/>
  <c r="ET6" i="2"/>
  <c r="DT43" i="5"/>
  <c r="DT44" i="5"/>
  <c r="DT45" i="5"/>
  <c r="DT42" i="5"/>
  <c r="ER95" i="2"/>
  <c r="ER97" i="2" s="1"/>
  <c r="ER108" i="2" s="1"/>
  <c r="ER109" i="2" s="1"/>
  <c r="EE52" i="2"/>
  <c r="EE57" i="2"/>
  <c r="EE58" i="2" s="1"/>
  <c r="ES16" i="2"/>
  <c r="ES21" i="2"/>
  <c r="ES18" i="2"/>
  <c r="ES17" i="2"/>
  <c r="ES19" i="2"/>
  <c r="ES20" i="2"/>
  <c r="ES22" i="2"/>
  <c r="DT65" i="5"/>
  <c r="DT46" i="5" l="1"/>
  <c r="DT48" i="5" s="1"/>
  <c r="DT57" i="5" s="1"/>
  <c r="DT71" i="5" a="1"/>
  <c r="DT71" i="5" s="1"/>
  <c r="DT72" i="5" s="1"/>
  <c r="DT73" i="5" s="1"/>
  <c r="DT75" i="5" s="1"/>
  <c r="DT78" i="5" s="1"/>
  <c r="EJ87" i="2" s="1" a="1"/>
  <c r="EJ87" i="2" s="1"/>
  <c r="EI91" i="2"/>
  <c r="EI88" i="2"/>
  <c r="EI37" i="2" s="1"/>
  <c r="EI39" i="2" s="1"/>
  <c r="EE7" i="5"/>
  <c r="ED4" i="5"/>
  <c r="EH56" i="2"/>
  <c r="EH41" i="2"/>
  <c r="ET16" i="2"/>
  <c r="ET21" i="2"/>
  <c r="ET19" i="2"/>
  <c r="ET18" i="2"/>
  <c r="ET17" i="2"/>
  <c r="ET20" i="2"/>
  <c r="ET22" i="2"/>
  <c r="ED33" i="5" a="1"/>
  <c r="ED33" i="5" s="1"/>
  <c r="ED32" i="5" a="1"/>
  <c r="ED32" i="5" s="1"/>
  <c r="ED24" i="5" a="1"/>
  <c r="ED24" i="5" s="1"/>
  <c r="ED31" i="5" a="1"/>
  <c r="ED31" i="5" s="1"/>
  <c r="ED25" i="5" a="1"/>
  <c r="ED25" i="5" s="1"/>
  <c r="ED28" i="5" a="1"/>
  <c r="ED28" i="5" s="1"/>
  <c r="ED23" i="5" a="1"/>
  <c r="ED23" i="5" s="1"/>
  <c r="ED20" i="5" a="1"/>
  <c r="ED20" i="5" s="1"/>
  <c r="ED19" i="5" a="1"/>
  <c r="ED19" i="5" s="1"/>
  <c r="ED12" i="5" a="1"/>
  <c r="ED12" i="5" s="1"/>
  <c r="ES95" i="2"/>
  <c r="ES97" i="2" s="1"/>
  <c r="ES108" i="2" s="1"/>
  <c r="ES109" i="2" s="1"/>
  <c r="EU74" i="2"/>
  <c r="EU75" i="2"/>
  <c r="EV7" i="2"/>
  <c r="EU6" i="2"/>
  <c r="EU15" i="2"/>
  <c r="EE5" i="5"/>
  <c r="EF6" i="5"/>
  <c r="DX15" i="5"/>
  <c r="DX16" i="5" s="1"/>
  <c r="DW17" i="5"/>
  <c r="EH89" i="2"/>
  <c r="ET85" i="2"/>
  <c r="ET96" i="2"/>
  <c r="ET107" i="2"/>
  <c r="ET94" i="2"/>
  <c r="ET80" i="2"/>
  <c r="ET84" i="2" s="1"/>
  <c r="ET47" i="2"/>
  <c r="ET44" i="2"/>
  <c r="ET27" i="2"/>
  <c r="ET38" i="2"/>
  <c r="ET30" i="2"/>
  <c r="ET29" i="2"/>
  <c r="ET28" i="2"/>
  <c r="ET46" i="2"/>
  <c r="ET36" i="2"/>
  <c r="ET34" i="2"/>
  <c r="ET31" i="2"/>
  <c r="ET32" i="2"/>
  <c r="ET33" i="2"/>
  <c r="ET12" i="2"/>
  <c r="ET13" i="2" s="1"/>
  <c r="ET54" i="2" s="1"/>
  <c r="ET9" i="2"/>
  <c r="ET3" i="2"/>
  <c r="ET35" i="2"/>
  <c r="ET26" i="2"/>
  <c r="ET45" i="2"/>
  <c r="EU8" i="2"/>
  <c r="ET5" i="2"/>
  <c r="DU55" i="5"/>
  <c r="ES23" i="2"/>
  <c r="ES55" i="2" s="1"/>
  <c r="EF57" i="2"/>
  <c r="EF58" i="2" s="1"/>
  <c r="EF52" i="2"/>
  <c r="DV54" i="5" a="1"/>
  <c r="DV54" i="5" s="1"/>
  <c r="DV13" i="5"/>
  <c r="DV38" i="5" s="1"/>
  <c r="DV39" i="5" s="1"/>
  <c r="DV77" i="5" a="1"/>
  <c r="DV77" i="5" s="1"/>
  <c r="DV68" i="5" a="1"/>
  <c r="DV68" i="5" s="1"/>
  <c r="DV70" i="5" a="1"/>
  <c r="DV70" i="5" s="1"/>
  <c r="DV62" i="5" a="1"/>
  <c r="DV62" i="5" s="1"/>
  <c r="DV51" i="5" a="1"/>
  <c r="DV51" i="5" s="1"/>
  <c r="DV61" i="5" a="1"/>
  <c r="DV61" i="5" s="1"/>
  <c r="DV63" i="5" a="1"/>
  <c r="DV63" i="5" s="1"/>
  <c r="DV69" i="5" a="1"/>
  <c r="DV69" i="5" s="1"/>
  <c r="DV53" i="5" a="1"/>
  <c r="DV53" i="5" s="1"/>
  <c r="DV64" i="5" a="1"/>
  <c r="DV64" i="5" s="1"/>
  <c r="DV60" i="5" a="1"/>
  <c r="DV60" i="5" s="1"/>
  <c r="DV52" i="5" a="1"/>
  <c r="DV52" i="5" s="1"/>
  <c r="DU65" i="5"/>
  <c r="EG57" i="2"/>
  <c r="EG58" i="2" s="1"/>
  <c r="EG52" i="2"/>
  <c r="ES48" i="2"/>
  <c r="DU43" i="5"/>
  <c r="DU46" i="5" s="1"/>
  <c r="DU48" i="5" s="1"/>
  <c r="DU57" i="5" s="1"/>
  <c r="DU44" i="5"/>
  <c r="DU45" i="5"/>
  <c r="DU71" i="5" l="1" a="1"/>
  <c r="DU71" i="5" s="1"/>
  <c r="DU72" i="5" s="1"/>
  <c r="DU73" i="5" s="1"/>
  <c r="DU75" i="5" s="1"/>
  <c r="DU78" i="5" s="1"/>
  <c r="EK87" i="2" s="1" a="1"/>
  <c r="EK87" i="2" s="1"/>
  <c r="EJ91" i="2"/>
  <c r="EJ88" i="2"/>
  <c r="EJ37" i="2" s="1"/>
  <c r="EJ39" i="2" s="1"/>
  <c r="EH49" i="2"/>
  <c r="EH50" i="2" s="1"/>
  <c r="EH90" i="2"/>
  <c r="EU21" i="2"/>
  <c r="EU16" i="2"/>
  <c r="EU17" i="2"/>
  <c r="EU19" i="2"/>
  <c r="EU18" i="2"/>
  <c r="EU20" i="2"/>
  <c r="EU22" i="2"/>
  <c r="DV65" i="5"/>
  <c r="ET95" i="2"/>
  <c r="ET97" i="2" s="1"/>
  <c r="ET108" i="2" s="1"/>
  <c r="ET109" i="2" s="1"/>
  <c r="DV45" i="5"/>
  <c r="DV44" i="5"/>
  <c r="DV43" i="5"/>
  <c r="EG6" i="5"/>
  <c r="EF5" i="5"/>
  <c r="DV55" i="5"/>
  <c r="EE4" i="5"/>
  <c r="EF7" i="5"/>
  <c r="DW54" i="5" a="1"/>
  <c r="DW54" i="5" s="1"/>
  <c r="DW13" i="5"/>
  <c r="DW38" i="5" s="1"/>
  <c r="DW39" i="5" s="1"/>
  <c r="DW77" i="5" a="1"/>
  <c r="DW77" i="5" s="1"/>
  <c r="DW53" i="5" a="1"/>
  <c r="DW53" i="5" s="1"/>
  <c r="DW51" i="5" a="1"/>
  <c r="DW51" i="5" s="1"/>
  <c r="DW52" i="5" a="1"/>
  <c r="DW52" i="5" s="1"/>
  <c r="DW62" i="5" a="1"/>
  <c r="DW62" i="5" s="1"/>
  <c r="DW68" i="5" a="1"/>
  <c r="DW68" i="5" s="1"/>
  <c r="DW70" i="5" a="1"/>
  <c r="DW70" i="5" s="1"/>
  <c r="DW60" i="5" a="1"/>
  <c r="DW60" i="5" s="1"/>
  <c r="DW63" i="5" a="1"/>
  <c r="DW63" i="5" s="1"/>
  <c r="DW69" i="5" a="1"/>
  <c r="DW69" i="5" s="1"/>
  <c r="DW64" i="5" a="1"/>
  <c r="DW64" i="5" s="1"/>
  <c r="DW61" i="5" a="1"/>
  <c r="DW61" i="5" s="1"/>
  <c r="EV74" i="2"/>
  <c r="EV75" i="2"/>
  <c r="EW7" i="2"/>
  <c r="EV6" i="2"/>
  <c r="EV15" i="2"/>
  <c r="DX17" i="5"/>
  <c r="DY15" i="5"/>
  <c r="DY16" i="5" s="1"/>
  <c r="EI56" i="2"/>
  <c r="EI41" i="2"/>
  <c r="EI89" i="2"/>
  <c r="ET23" i="2"/>
  <c r="ET55" i="2" s="1"/>
  <c r="DV42" i="5"/>
  <c r="EU107" i="2"/>
  <c r="EU85" i="2"/>
  <c r="EU96" i="2"/>
  <c r="EU80" i="2"/>
  <c r="EU84" i="2" s="1"/>
  <c r="EU47" i="2"/>
  <c r="EU44" i="2"/>
  <c r="EU38" i="2"/>
  <c r="EU30" i="2"/>
  <c r="EU29" i="2"/>
  <c r="EU28" i="2"/>
  <c r="EU45" i="2"/>
  <c r="EU33" i="2"/>
  <c r="EU32" i="2"/>
  <c r="EU31" i="2"/>
  <c r="EU46" i="2"/>
  <c r="EU94" i="2"/>
  <c r="EU12" i="2"/>
  <c r="EU13" i="2" s="1"/>
  <c r="EU54" i="2" s="1"/>
  <c r="EU9" i="2"/>
  <c r="EU3" i="2"/>
  <c r="EU35" i="2"/>
  <c r="EU26" i="2"/>
  <c r="EU36" i="2"/>
  <c r="EU34" i="2"/>
  <c r="EU27" i="2"/>
  <c r="EU5" i="2"/>
  <c r="EV8" i="2"/>
  <c r="ET48" i="2"/>
  <c r="EE32" i="5" a="1"/>
  <c r="EE32" i="5" s="1"/>
  <c r="EE31" i="5" a="1"/>
  <c r="EE31" i="5" s="1"/>
  <c r="EE12" i="5" a="1"/>
  <c r="EE12" i="5" s="1"/>
  <c r="EE33" i="5" a="1"/>
  <c r="EE33" i="5" s="1"/>
  <c r="EE24" i="5" a="1"/>
  <c r="EE24" i="5" s="1"/>
  <c r="EE20" i="5" a="1"/>
  <c r="EE20" i="5" s="1"/>
  <c r="EE19" i="5" a="1"/>
  <c r="EE19" i="5" s="1"/>
  <c r="EE23" i="5" a="1"/>
  <c r="EE23" i="5" s="1"/>
  <c r="EE25" i="5" a="1"/>
  <c r="EE25" i="5" s="1"/>
  <c r="EE28" i="5" a="1"/>
  <c r="EE28" i="5" s="1"/>
  <c r="DW65" i="5" l="1"/>
  <c r="EK88" i="2"/>
  <c r="EK37" i="2" s="1"/>
  <c r="EK39" i="2" s="1"/>
  <c r="EK91" i="2"/>
  <c r="EK89" i="2"/>
  <c r="EJ56" i="2"/>
  <c r="EJ41" i="2"/>
  <c r="EW75" i="2"/>
  <c r="EW74" i="2"/>
  <c r="EW6" i="2"/>
  <c r="EW15" i="2"/>
  <c r="EX7" i="2"/>
  <c r="EI49" i="2"/>
  <c r="EI50" i="2" s="1"/>
  <c r="EI90" i="2"/>
  <c r="EJ89" i="2"/>
  <c r="DW44" i="5"/>
  <c r="DW45" i="5"/>
  <c r="DW43" i="5"/>
  <c r="EU48" i="2"/>
  <c r="EU95" i="2"/>
  <c r="EU97" i="2"/>
  <c r="EU108" i="2" s="1"/>
  <c r="DV46" i="5"/>
  <c r="DV48" i="5" s="1"/>
  <c r="DV57" i="5" s="1"/>
  <c r="DX42" i="5"/>
  <c r="DX54" i="5" a="1"/>
  <c r="DX54" i="5" s="1"/>
  <c r="DX13" i="5"/>
  <c r="DX38" i="5" s="1"/>
  <c r="DX39" i="5" s="1"/>
  <c r="DX77" i="5" a="1"/>
  <c r="DX77" i="5" s="1"/>
  <c r="DX69" i="5" a="1"/>
  <c r="DX69" i="5" s="1"/>
  <c r="DX51" i="5" a="1"/>
  <c r="DX51" i="5" s="1"/>
  <c r="DX64" i="5" a="1"/>
  <c r="DX64" i="5" s="1"/>
  <c r="DX62" i="5" a="1"/>
  <c r="DX62" i="5" s="1"/>
  <c r="DX52" i="5" a="1"/>
  <c r="DX52" i="5" s="1"/>
  <c r="DX53" i="5" a="1"/>
  <c r="DX53" i="5" s="1"/>
  <c r="DX68" i="5" a="1"/>
  <c r="DX68" i="5" s="1"/>
  <c r="DX70" i="5" a="1"/>
  <c r="DX70" i="5" s="1"/>
  <c r="DX60" i="5" a="1"/>
  <c r="DX60" i="5" s="1"/>
  <c r="DX63" i="5" a="1"/>
  <c r="DX63" i="5" s="1"/>
  <c r="DX61" i="5" a="1"/>
  <c r="DX61" i="5" s="1"/>
  <c r="EG7" i="5"/>
  <c r="EF4" i="5"/>
  <c r="EG5" i="5"/>
  <c r="EH6" i="5"/>
  <c r="DZ15" i="5"/>
  <c r="DZ16" i="5" s="1"/>
  <c r="DY17" i="5"/>
  <c r="EU23" i="2"/>
  <c r="EU55" i="2" s="1"/>
  <c r="EV21" i="2"/>
  <c r="EV16" i="2"/>
  <c r="EV18" i="2"/>
  <c r="EV17" i="2"/>
  <c r="EV19" i="2"/>
  <c r="EV20" i="2"/>
  <c r="EV22" i="2"/>
  <c r="EV96" i="2"/>
  <c r="EV80" i="2"/>
  <c r="EV84" i="2" s="1"/>
  <c r="EV85" i="2"/>
  <c r="EV107" i="2"/>
  <c r="EV94" i="2"/>
  <c r="EV38" i="2"/>
  <c r="EV45" i="2"/>
  <c r="EV33" i="2"/>
  <c r="EV32" i="2"/>
  <c r="EV31" i="2"/>
  <c r="EV34" i="2"/>
  <c r="EV29" i="2"/>
  <c r="EV35" i="2"/>
  <c r="EV26" i="2"/>
  <c r="EV36" i="2"/>
  <c r="EV27" i="2"/>
  <c r="EV30" i="2"/>
  <c r="EV5" i="2"/>
  <c r="EV44" i="2"/>
  <c r="EV47" i="2"/>
  <c r="EV9" i="2"/>
  <c r="EV46" i="2"/>
  <c r="EV28" i="2"/>
  <c r="EW8" i="2"/>
  <c r="EV3" i="2"/>
  <c r="EV12" i="2"/>
  <c r="EV13" i="2" s="1"/>
  <c r="EV54" i="2" s="1"/>
  <c r="DW42" i="5"/>
  <c r="EU109" i="2"/>
  <c r="EF12" i="5" a="1"/>
  <c r="EF12" i="5" s="1"/>
  <c r="EF28" i="5" a="1"/>
  <c r="EF28" i="5" s="1"/>
  <c r="EF31" i="5" a="1"/>
  <c r="EF31" i="5" s="1"/>
  <c r="EF23" i="5" a="1"/>
  <c r="EF23" i="5" s="1"/>
  <c r="EF24" i="5" a="1"/>
  <c r="EF24" i="5" s="1"/>
  <c r="EF32" i="5" a="1"/>
  <c r="EF32" i="5" s="1"/>
  <c r="EF19" i="5" a="1"/>
  <c r="EF19" i="5" s="1"/>
  <c r="EF20" i="5" a="1"/>
  <c r="EF20" i="5" s="1"/>
  <c r="EF33" i="5" a="1"/>
  <c r="EF33" i="5" s="1"/>
  <c r="EF25" i="5" a="1"/>
  <c r="EF25" i="5" s="1"/>
  <c r="DW55" i="5"/>
  <c r="EH57" i="2"/>
  <c r="EH58" i="2" s="1"/>
  <c r="EH52" i="2"/>
  <c r="EV95" i="2" l="1"/>
  <c r="EV97" i="2" s="1"/>
  <c r="EV108" i="2" s="1"/>
  <c r="EV109" i="2" s="1"/>
  <c r="DZ17" i="5"/>
  <c r="EA15" i="5"/>
  <c r="EA16" i="5" s="1"/>
  <c r="EI57" i="2"/>
  <c r="EI58" i="2" s="1"/>
  <c r="EI52" i="2"/>
  <c r="EI6" i="5"/>
  <c r="EI5" i="5" s="1"/>
  <c r="EH5" i="5"/>
  <c r="DX45" i="5"/>
  <c r="DX46" i="5" s="1"/>
  <c r="DX48" i="5" s="1"/>
  <c r="DX43" i="5"/>
  <c r="DX44" i="5"/>
  <c r="EX75" i="2"/>
  <c r="EX74" i="2"/>
  <c r="EX15" i="2"/>
  <c r="EY7" i="2"/>
  <c r="EX6" i="2"/>
  <c r="EW16" i="2"/>
  <c r="EW21" i="2"/>
  <c r="EW19" i="2"/>
  <c r="EW18" i="2"/>
  <c r="EW17" i="2"/>
  <c r="EW20" i="2"/>
  <c r="EW22" i="2"/>
  <c r="DW46" i="5"/>
  <c r="DW48" i="5" s="1"/>
  <c r="DW57" i="5" s="1"/>
  <c r="EV23" i="2"/>
  <c r="EV55" i="2" s="1"/>
  <c r="EK49" i="2"/>
  <c r="EK50" i="2" s="1"/>
  <c r="EK90" i="2"/>
  <c r="DX55" i="5"/>
  <c r="EJ49" i="2"/>
  <c r="EJ50" i="2" s="1"/>
  <c r="EJ90" i="2"/>
  <c r="EK41" i="2"/>
  <c r="EK56" i="2"/>
  <c r="EG25" i="5" a="1"/>
  <c r="EG25" i="5" s="1"/>
  <c r="EG28" i="5" a="1"/>
  <c r="EG28" i="5" s="1"/>
  <c r="EG32" i="5" a="1"/>
  <c r="EG32" i="5" s="1"/>
  <c r="EG23" i="5" a="1"/>
  <c r="EG23" i="5" s="1"/>
  <c r="EG20" i="5" a="1"/>
  <c r="EG20" i="5" s="1"/>
  <c r="EG31" i="5" a="1"/>
  <c r="EG31" i="5" s="1"/>
  <c r="EG19" i="5" a="1"/>
  <c r="EG19" i="5" s="1"/>
  <c r="EG24" i="5" a="1"/>
  <c r="EG24" i="5" s="1"/>
  <c r="EG33" i="5" a="1"/>
  <c r="EG33" i="5" s="1"/>
  <c r="EG12" i="5" a="1"/>
  <c r="EG12" i="5" s="1"/>
  <c r="EV48" i="2"/>
  <c r="EG4" i="5"/>
  <c r="EH7" i="5"/>
  <c r="DV71" i="5" a="1"/>
  <c r="DV71" i="5" s="1"/>
  <c r="DV72" i="5" s="1"/>
  <c r="DV73" i="5" s="1"/>
  <c r="DV75" i="5" s="1"/>
  <c r="DV78" i="5" s="1"/>
  <c r="EL87" i="2" s="1" a="1"/>
  <c r="EL87" i="2" s="1"/>
  <c r="EW107" i="2"/>
  <c r="EW80" i="2"/>
  <c r="EW84" i="2" s="1"/>
  <c r="EW96" i="2"/>
  <c r="EW85" i="2"/>
  <c r="EW94" i="2"/>
  <c r="EW45" i="2"/>
  <c r="EW33" i="2"/>
  <c r="EW32" i="2"/>
  <c r="EW34" i="2"/>
  <c r="EW35" i="2"/>
  <c r="EW47" i="2"/>
  <c r="EW44" i="2"/>
  <c r="EW36" i="2"/>
  <c r="EW27" i="2"/>
  <c r="EW30" i="2"/>
  <c r="EW29" i="2"/>
  <c r="EW5" i="2"/>
  <c r="EW38" i="2"/>
  <c r="EX8" i="2"/>
  <c r="EW12" i="2"/>
  <c r="EW13" i="2" s="1"/>
  <c r="EW54" i="2" s="1"/>
  <c r="EW9" i="2"/>
  <c r="EW3" i="2"/>
  <c r="EW26" i="2"/>
  <c r="EW46" i="2"/>
  <c r="EW28" i="2"/>
  <c r="EW31" i="2"/>
  <c r="DY54" i="5" a="1"/>
  <c r="DY54" i="5" s="1"/>
  <c r="DY13" i="5"/>
  <c r="DY38" i="5" s="1"/>
  <c r="DY39" i="5" s="1"/>
  <c r="DY77" i="5" a="1"/>
  <c r="DY77" i="5" s="1"/>
  <c r="DY70" i="5" a="1"/>
  <c r="DY70" i="5" s="1"/>
  <c r="DY60" i="5" a="1"/>
  <c r="DY60" i="5" s="1"/>
  <c r="DY69" i="5" a="1"/>
  <c r="DY69" i="5" s="1"/>
  <c r="DY51" i="5" a="1"/>
  <c r="DY51" i="5" s="1"/>
  <c r="DY68" i="5" a="1"/>
  <c r="DY68" i="5" s="1"/>
  <c r="DY52" i="5" a="1"/>
  <c r="DY52" i="5" s="1"/>
  <c r="DY62" i="5" a="1"/>
  <c r="DY62" i="5" s="1"/>
  <c r="DY61" i="5" a="1"/>
  <c r="DY61" i="5" s="1"/>
  <c r="DY63" i="5" a="1"/>
  <c r="DY63" i="5" s="1"/>
  <c r="DY64" i="5" a="1"/>
  <c r="DY64" i="5" s="1"/>
  <c r="DY53" i="5" a="1"/>
  <c r="DY53" i="5" s="1"/>
  <c r="DX65" i="5"/>
  <c r="DX57" i="5" l="1"/>
  <c r="DX71" i="5" a="1"/>
  <c r="DX71" i="5" s="1"/>
  <c r="DX72" i="5" s="1"/>
  <c r="DX73" i="5" s="1"/>
  <c r="DX75" i="5" s="1"/>
  <c r="DX78" i="5" s="1"/>
  <c r="EN87" i="2" s="1" a="1"/>
  <c r="EN87" i="2" s="1"/>
  <c r="EL88" i="2"/>
  <c r="EL37" i="2" s="1"/>
  <c r="EL39" i="2" s="1"/>
  <c r="EL89" i="2"/>
  <c r="EL91" i="2"/>
  <c r="DY55" i="5"/>
  <c r="DY65" i="5"/>
  <c r="EY75" i="2"/>
  <c r="P75" i="2" s="1"/>
  <c r="EY74" i="2"/>
  <c r="EY15" i="2"/>
  <c r="EY6" i="2"/>
  <c r="EX16" i="2"/>
  <c r="EX21" i="2"/>
  <c r="EX18" i="2"/>
  <c r="EX19" i="2"/>
  <c r="EX17" i="2"/>
  <c r="EX20" i="2"/>
  <c r="EX22" i="2"/>
  <c r="EB15" i="5"/>
  <c r="EB16" i="5" s="1"/>
  <c r="EA17" i="5"/>
  <c r="EW95" i="2"/>
  <c r="EW97" i="2" s="1"/>
  <c r="EW108" i="2" s="1"/>
  <c r="EW109" i="2" s="1"/>
  <c r="EI7" i="5"/>
  <c r="EI4" i="5" s="1"/>
  <c r="EH4" i="5"/>
  <c r="DZ54" i="5" a="1"/>
  <c r="DZ54" i="5" s="1"/>
  <c r="DZ13" i="5"/>
  <c r="DZ38" i="5" s="1"/>
  <c r="DZ39" i="5" s="1"/>
  <c r="DZ42" i="5" s="1"/>
  <c r="DZ77" i="5" a="1"/>
  <c r="DZ77" i="5" s="1"/>
  <c r="DZ70" i="5" a="1"/>
  <c r="DZ70" i="5" s="1"/>
  <c r="DZ51" i="5" a="1"/>
  <c r="DZ51" i="5" s="1"/>
  <c r="DZ68" i="5" a="1"/>
  <c r="DZ68" i="5" s="1"/>
  <c r="DZ61" i="5" a="1"/>
  <c r="DZ61" i="5" s="1"/>
  <c r="DZ63" i="5" a="1"/>
  <c r="DZ63" i="5" s="1"/>
  <c r="DZ52" i="5" a="1"/>
  <c r="DZ52" i="5" s="1"/>
  <c r="DZ53" i="5" a="1"/>
  <c r="DZ53" i="5" s="1"/>
  <c r="DZ69" i="5" a="1"/>
  <c r="DZ69" i="5" s="1"/>
  <c r="DZ64" i="5" a="1"/>
  <c r="DZ64" i="5" s="1"/>
  <c r="DZ62" i="5" a="1"/>
  <c r="DZ62" i="5" s="1"/>
  <c r="DZ60" i="5" a="1"/>
  <c r="DZ60" i="5" s="1"/>
  <c r="DY43" i="5"/>
  <c r="DY45" i="5"/>
  <c r="DY44" i="5"/>
  <c r="EW48" i="2"/>
  <c r="DY42" i="5"/>
  <c r="EX107" i="2"/>
  <c r="EX80" i="2"/>
  <c r="EX84" i="2" s="1"/>
  <c r="EX94" i="2"/>
  <c r="EX96" i="2"/>
  <c r="EX34" i="2"/>
  <c r="EX35" i="2"/>
  <c r="EX46" i="2"/>
  <c r="EX36" i="2"/>
  <c r="EX38" i="2"/>
  <c r="EX33" i="2"/>
  <c r="EX30" i="2"/>
  <c r="EX29" i="2"/>
  <c r="EX5" i="2"/>
  <c r="EY8" i="2"/>
  <c r="EX28" i="2"/>
  <c r="EX31" i="2"/>
  <c r="EX85" i="2"/>
  <c r="EX47" i="2"/>
  <c r="EX26" i="2"/>
  <c r="EX9" i="2"/>
  <c r="EX27" i="2"/>
  <c r="EX44" i="2"/>
  <c r="EX3" i="2"/>
  <c r="EX32" i="2"/>
  <c r="EX12" i="2"/>
  <c r="EX13" i="2" s="1"/>
  <c r="EX54" i="2" s="1"/>
  <c r="EX45" i="2"/>
  <c r="EK52" i="2"/>
  <c r="EK57" i="2"/>
  <c r="EK58" i="2" s="1"/>
  <c r="EH24" i="5" a="1"/>
  <c r="EH24" i="5" s="1"/>
  <c r="EH33" i="5" a="1"/>
  <c r="EH33" i="5" s="1"/>
  <c r="EH32" i="5" a="1"/>
  <c r="EH32" i="5" s="1"/>
  <c r="EH25" i="5" a="1"/>
  <c r="EH25" i="5" s="1"/>
  <c r="EH12" i="5" a="1"/>
  <c r="EH12" i="5" s="1"/>
  <c r="EH20" i="5" a="1"/>
  <c r="EH20" i="5" s="1"/>
  <c r="EH28" i="5" a="1"/>
  <c r="EH28" i="5" s="1"/>
  <c r="EH19" i="5" a="1"/>
  <c r="EH19" i="5" s="1"/>
  <c r="EH31" i="5" a="1"/>
  <c r="EH31" i="5" s="1"/>
  <c r="EH23" i="5" a="1"/>
  <c r="EH23" i="5" s="1"/>
  <c r="EW23" i="2"/>
  <c r="EW55" i="2" s="1"/>
  <c r="EI33" i="5" a="1"/>
  <c r="EI33" i="5" s="1"/>
  <c r="EI32" i="5" a="1"/>
  <c r="EI32" i="5" s="1"/>
  <c r="EI31" i="5" a="1"/>
  <c r="EI31" i="5" s="1"/>
  <c r="EI12" i="5" a="1"/>
  <c r="EI12" i="5" s="1"/>
  <c r="EI24" i="5" a="1"/>
  <c r="EI24" i="5" s="1"/>
  <c r="EI25" i="5" a="1"/>
  <c r="EI25" i="5" s="1"/>
  <c r="EI20" i="5" a="1"/>
  <c r="EI20" i="5" s="1"/>
  <c r="EI19" i="5" a="1"/>
  <c r="EI19" i="5" s="1"/>
  <c r="EI28" i="5" a="1"/>
  <c r="EI28" i="5" s="1"/>
  <c r="EI23" i="5" a="1"/>
  <c r="EI23" i="5" s="1"/>
  <c r="N23" i="4"/>
  <c r="L42" i="4"/>
  <c r="M32" i="4"/>
  <c r="N35" i="4"/>
  <c r="L33" i="4"/>
  <c r="M13" i="4"/>
  <c r="K39" i="4"/>
  <c r="J39" i="4"/>
  <c r="M34" i="4"/>
  <c r="J41" i="4"/>
  <c r="M48" i="4"/>
  <c r="L41" i="4"/>
  <c r="M22" i="4"/>
  <c r="M23" i="4"/>
  <c r="K24" i="4"/>
  <c r="L31" i="4"/>
  <c r="L13" i="4"/>
  <c r="M35" i="4"/>
  <c r="N16" i="4"/>
  <c r="L48" i="4"/>
  <c r="K15" i="4"/>
  <c r="N13" i="4"/>
  <c r="M9" i="4"/>
  <c r="M10" i="4" s="1"/>
  <c r="M40" i="4"/>
  <c r="J34" i="4"/>
  <c r="N33" i="4"/>
  <c r="N24" i="4"/>
  <c r="N34" i="4"/>
  <c r="J15" i="4"/>
  <c r="M41" i="4"/>
  <c r="N9" i="4"/>
  <c r="N10" i="4" s="1"/>
  <c r="L15" i="4"/>
  <c r="K22" i="4"/>
  <c r="M42" i="4"/>
  <c r="M16" i="4"/>
  <c r="M24" i="4"/>
  <c r="L24" i="4"/>
  <c r="N40" i="4"/>
  <c r="K41" i="4"/>
  <c r="L35" i="4"/>
  <c r="J48" i="4"/>
  <c r="L23" i="4"/>
  <c r="M15" i="4"/>
  <c r="M31" i="4"/>
  <c r="K33" i="4"/>
  <c r="L22" i="4"/>
  <c r="K32" i="4"/>
  <c r="N22" i="4"/>
  <c r="N39" i="4"/>
  <c r="N42" i="4"/>
  <c r="N14" i="4"/>
  <c r="Q34" i="4"/>
  <c r="N25" i="4"/>
  <c r="O48" i="4"/>
  <c r="N15" i="4"/>
  <c r="J24" i="4"/>
  <c r="O40" i="4"/>
  <c r="K14" i="4"/>
  <c r="P32" i="4"/>
  <c r="O9" i="4"/>
  <c r="O10" i="4" s="1"/>
  <c r="O22" i="4"/>
  <c r="O31" i="4"/>
  <c r="J13" i="4"/>
  <c r="L34" i="4"/>
  <c r="J31" i="4"/>
  <c r="M25" i="4"/>
  <c r="K40" i="4"/>
  <c r="J33" i="4"/>
  <c r="N48" i="4"/>
  <c r="O39" i="4"/>
  <c r="K31" i="4"/>
  <c r="J23" i="4"/>
  <c r="P16" i="4"/>
  <c r="O32" i="4"/>
  <c r="M33" i="4"/>
  <c r="J16" i="4"/>
  <c r="O33" i="4"/>
  <c r="O41" i="4"/>
  <c r="K48" i="4"/>
  <c r="P25" i="4"/>
  <c r="O16" i="4"/>
  <c r="L16" i="4"/>
  <c r="P22" i="4"/>
  <c r="O35" i="4"/>
  <c r="L14" i="4"/>
  <c r="O23" i="4"/>
  <c r="K16" i="4"/>
  <c r="O15" i="4"/>
  <c r="L32" i="4"/>
  <c r="P33" i="4"/>
  <c r="O25" i="4"/>
  <c r="L9" i="4"/>
  <c r="L10" i="4" s="1"/>
  <c r="L39" i="4"/>
  <c r="K13" i="4"/>
  <c r="J14" i="4"/>
  <c r="P35" i="4"/>
  <c r="J35" i="4"/>
  <c r="M39" i="4"/>
  <c r="K34" i="4"/>
  <c r="J9" i="4"/>
  <c r="J10" i="4" s="1"/>
  <c r="O34" i="4"/>
  <c r="N41" i="4"/>
  <c r="K9" i="4"/>
  <c r="K10" i="4" s="1"/>
  <c r="O14" i="4"/>
  <c r="L40" i="4"/>
  <c r="J22" i="4"/>
  <c r="P15" i="4"/>
  <c r="O42" i="4"/>
  <c r="P31" i="4"/>
  <c r="J40" i="4"/>
  <c r="Q22" i="4"/>
  <c r="K42" i="4"/>
  <c r="M14" i="4"/>
  <c r="O13" i="4"/>
  <c r="P42" i="4"/>
  <c r="P34" i="4"/>
  <c r="Q32" i="4"/>
  <c r="Q15" i="4"/>
  <c r="N32" i="4"/>
  <c r="K35" i="4"/>
  <c r="Q14" i="4"/>
  <c r="K25" i="4"/>
  <c r="P14" i="4"/>
  <c r="P23" i="4"/>
  <c r="Q41" i="4"/>
  <c r="J42" i="4"/>
  <c r="J32" i="4"/>
  <c r="P41" i="4"/>
  <c r="Q23" i="4"/>
  <c r="N31" i="4"/>
  <c r="P13" i="4"/>
  <c r="P48" i="4"/>
  <c r="K23" i="4"/>
  <c r="P40" i="4"/>
  <c r="O24" i="4"/>
  <c r="J25" i="4"/>
  <c r="P24" i="4"/>
  <c r="Q25" i="4"/>
  <c r="Q33" i="4"/>
  <c r="P9" i="4"/>
  <c r="P10" i="4" s="1"/>
  <c r="Q9" i="4"/>
  <c r="Q10" i="4" s="1"/>
  <c r="Q40" i="4"/>
  <c r="L25" i="4"/>
  <c r="Q35" i="4"/>
  <c r="P39" i="4"/>
  <c r="R31" i="4"/>
  <c r="R39" i="4"/>
  <c r="Q48" i="4"/>
  <c r="Q39" i="4"/>
  <c r="R34" i="4"/>
  <c r="R41" i="4"/>
  <c r="R15" i="4"/>
  <c r="Q42" i="4"/>
  <c r="Q31" i="4"/>
  <c r="R32" i="4"/>
  <c r="R35" i="4"/>
  <c r="R42" i="4"/>
  <c r="R24" i="4"/>
  <c r="R40" i="4"/>
  <c r="Q13" i="4"/>
  <c r="Q24" i="4"/>
  <c r="Q16" i="4"/>
  <c r="R23" i="4"/>
  <c r="R22" i="4"/>
  <c r="R16" i="4"/>
  <c r="R33" i="4"/>
  <c r="R48" i="4"/>
  <c r="R13" i="4"/>
  <c r="R14" i="4"/>
  <c r="R25" i="4"/>
  <c r="R9" i="4"/>
  <c r="R10" i="4" s="1"/>
  <c r="EJ57" i="2"/>
  <c r="EJ58" i="2" s="1"/>
  <c r="EJ52" i="2"/>
  <c r="DW71" i="5" a="1"/>
  <c r="DW71" i="5" s="1"/>
  <c r="DW72" i="5" s="1"/>
  <c r="DW73" i="5" s="1"/>
  <c r="DW75" i="5"/>
  <c r="DW78" i="5" s="1"/>
  <c r="EM87" i="2" s="1" a="1"/>
  <c r="EM87" i="2" s="1"/>
  <c r="L43" i="4" l="1"/>
  <c r="M26" i="4"/>
  <c r="P17" i="4"/>
  <c r="P19" i="4" s="1"/>
  <c r="DZ55" i="5"/>
  <c r="Q17" i="4"/>
  <c r="Q19" i="4" s="1"/>
  <c r="N26" i="4"/>
  <c r="J43" i="4"/>
  <c r="Q26" i="4"/>
  <c r="J17" i="4"/>
  <c r="J19" i="4" s="1"/>
  <c r="O36" i="4"/>
  <c r="EN91" i="2"/>
  <c r="EN88" i="2"/>
  <c r="EN37" i="2" s="1"/>
  <c r="EN39" i="2" s="1"/>
  <c r="EY94" i="2"/>
  <c r="EY107" i="2"/>
  <c r="EY96" i="2"/>
  <c r="EY80" i="2"/>
  <c r="EY84" i="2" s="1"/>
  <c r="EY35" i="2"/>
  <c r="P35" i="2" s="1"/>
  <c r="EY46" i="2"/>
  <c r="EY36" i="2"/>
  <c r="P36" i="2" s="1"/>
  <c r="EY85" i="2"/>
  <c r="EY45" i="2"/>
  <c r="P45" i="2" s="1"/>
  <c r="EY33" i="2"/>
  <c r="P33" i="2" s="1"/>
  <c r="EY32" i="2"/>
  <c r="P32" i="2" s="1"/>
  <c r="EY30" i="2"/>
  <c r="P30" i="2" s="1"/>
  <c r="EY47" i="2"/>
  <c r="P47" i="2" s="1"/>
  <c r="EY34" i="2"/>
  <c r="P34" i="2" s="1"/>
  <c r="EY38" i="2"/>
  <c r="P38" i="2" s="1"/>
  <c r="EY31" i="2"/>
  <c r="P31" i="2" s="1"/>
  <c r="EY28" i="2"/>
  <c r="P28" i="2" s="1"/>
  <c r="EY27" i="2"/>
  <c r="P27" i="2" s="1"/>
  <c r="EY29" i="2"/>
  <c r="P29" i="2" s="1"/>
  <c r="EY44" i="2"/>
  <c r="EY5" i="2"/>
  <c r="EY12" i="2"/>
  <c r="EY3" i="2"/>
  <c r="EY26" i="2"/>
  <c r="EY9" i="2"/>
  <c r="DZ65" i="5"/>
  <c r="P36" i="4"/>
  <c r="P43" i="4"/>
  <c r="P44" i="4" s="1"/>
  <c r="J36" i="4"/>
  <c r="N43" i="4"/>
  <c r="K26" i="4"/>
  <c r="L17" i="4"/>
  <c r="L19" i="4" s="1"/>
  <c r="DY46" i="5"/>
  <c r="DY48" i="5" s="1"/>
  <c r="DY57" i="5" s="1"/>
  <c r="K17" i="4"/>
  <c r="K19" i="4" s="1"/>
  <c r="L26" i="4"/>
  <c r="N17" i="4"/>
  <c r="N19" i="4" s="1"/>
  <c r="N28" i="4" s="1"/>
  <c r="M17" i="4"/>
  <c r="M19" i="4" s="1"/>
  <c r="M28" i="4" s="1"/>
  <c r="EL49" i="2"/>
  <c r="EL50" i="2" s="1"/>
  <c r="EL90" i="2"/>
  <c r="R26" i="4"/>
  <c r="M36" i="4"/>
  <c r="EX95" i="2"/>
  <c r="EX97" i="2" s="1"/>
  <c r="EX108" i="2" s="1"/>
  <c r="EX109" i="2" s="1"/>
  <c r="EA54" i="5" a="1"/>
  <c r="EA54" i="5" s="1"/>
  <c r="EA13" i="5"/>
  <c r="EA38" i="5" s="1"/>
  <c r="EA77" i="5" a="1"/>
  <c r="EA77" i="5" s="1"/>
  <c r="EA62" i="5" a="1"/>
  <c r="EA62" i="5" s="1"/>
  <c r="EA63" i="5" a="1"/>
  <c r="EA63" i="5" s="1"/>
  <c r="EA51" i="5" a="1"/>
  <c r="EA51" i="5" s="1"/>
  <c r="EA61" i="5" a="1"/>
  <c r="EA61" i="5" s="1"/>
  <c r="EA70" i="5" a="1"/>
  <c r="EA70" i="5" s="1"/>
  <c r="EA60" i="5" a="1"/>
  <c r="EA60" i="5" s="1"/>
  <c r="EA68" i="5" a="1"/>
  <c r="EA68" i="5" s="1"/>
  <c r="EA52" i="5" a="1"/>
  <c r="EA52" i="5" s="1"/>
  <c r="EA69" i="5" a="1"/>
  <c r="EA69" i="5" s="1"/>
  <c r="EA53" i="5" a="1"/>
  <c r="EA53" i="5" s="1"/>
  <c r="EA64" i="5" a="1"/>
  <c r="EA64" i="5" s="1"/>
  <c r="EX23" i="2"/>
  <c r="EX55" i="2" s="1"/>
  <c r="EL56" i="2"/>
  <c r="EL41" i="2"/>
  <c r="L36" i="4"/>
  <c r="L44" i="4" s="1"/>
  <c r="K43" i="4"/>
  <c r="O26" i="4"/>
  <c r="R17" i="4"/>
  <c r="R19" i="4" s="1"/>
  <c r="R43" i="4"/>
  <c r="P26" i="4"/>
  <c r="DZ45" i="5"/>
  <c r="DZ43" i="5"/>
  <c r="DZ44" i="5"/>
  <c r="EC15" i="5"/>
  <c r="EC16" i="5" s="1"/>
  <c r="EB17" i="5"/>
  <c r="K36" i="4"/>
  <c r="O43" i="4"/>
  <c r="Q43" i="4"/>
  <c r="EM88" i="2"/>
  <c r="EM37" i="2" s="1"/>
  <c r="EM39" i="2" s="1"/>
  <c r="EM91" i="2"/>
  <c r="Q36" i="4"/>
  <c r="R36" i="4"/>
  <c r="N36" i="4"/>
  <c r="O17" i="4"/>
  <c r="O19" i="4" s="1"/>
  <c r="J26" i="4"/>
  <c r="M43" i="4"/>
  <c r="M44" i="4" s="1"/>
  <c r="EX48" i="2"/>
  <c r="EY16" i="2"/>
  <c r="EY21" i="2"/>
  <c r="P21" i="2" s="1"/>
  <c r="EY18" i="2"/>
  <c r="P18" i="2" s="1"/>
  <c r="EY17" i="2"/>
  <c r="P17" i="2" s="1"/>
  <c r="EY19" i="2"/>
  <c r="P19" i="2" s="1"/>
  <c r="EY20" i="2"/>
  <c r="P20" i="2" s="1"/>
  <c r="EY22" i="2"/>
  <c r="P22" i="2" s="1"/>
  <c r="R44" i="4" l="1"/>
  <c r="L28" i="4"/>
  <c r="O28" i="4"/>
  <c r="O46" i="4" s="1"/>
  <c r="O49" i="4" s="1"/>
  <c r="Q44" i="4"/>
  <c r="Q46" i="4" s="1"/>
  <c r="Q49" i="4" s="1"/>
  <c r="J28" i="4"/>
  <c r="O44" i="4"/>
  <c r="R28" i="4"/>
  <c r="Q28" i="4"/>
  <c r="K44" i="4"/>
  <c r="J44" i="4"/>
  <c r="J46" i="4" s="1"/>
  <c r="J49" i="4" s="1"/>
  <c r="EL57" i="2"/>
  <c r="EL52" i="2"/>
  <c r="DY71" i="5" a="1"/>
  <c r="DY71" i="5" s="1"/>
  <c r="EY95" i="2"/>
  <c r="EY23" i="2"/>
  <c r="P16" i="2"/>
  <c r="P23" i="2" s="1"/>
  <c r="L46" i="4"/>
  <c r="L49" i="4" s="1"/>
  <c r="P26" i="2"/>
  <c r="EY48" i="2"/>
  <c r="EN41" i="2"/>
  <c r="EN56" i="2"/>
  <c r="DZ46" i="5"/>
  <c r="DZ48" i="5" s="1"/>
  <c r="DZ57" i="5" s="1"/>
  <c r="P28" i="4"/>
  <c r="P46" i="4" s="1"/>
  <c r="P49" i="4" s="1"/>
  <c r="EA39" i="5"/>
  <c r="M46" i="4"/>
  <c r="N44" i="4"/>
  <c r="N46" i="4" s="1"/>
  <c r="N49" i="4" s="1"/>
  <c r="EY13" i="2"/>
  <c r="P12" i="2"/>
  <c r="P13" i="2" s="1"/>
  <c r="EN89" i="2"/>
  <c r="EB54" i="5" a="1"/>
  <c r="EB54" i="5" s="1"/>
  <c r="EB13" i="5"/>
  <c r="EB38" i="5" s="1"/>
  <c r="EB39" i="5" s="1"/>
  <c r="EB42" i="5"/>
  <c r="EB77" i="5" a="1"/>
  <c r="EB77" i="5" s="1"/>
  <c r="EB68" i="5" a="1"/>
  <c r="EB68" i="5" s="1"/>
  <c r="EB52" i="5" a="1"/>
  <c r="EB52" i="5" s="1"/>
  <c r="EB51" i="5" a="1"/>
  <c r="EB51" i="5" s="1"/>
  <c r="EB63" i="5" a="1"/>
  <c r="EB63" i="5" s="1"/>
  <c r="EB60" i="5" a="1"/>
  <c r="EB60" i="5" s="1"/>
  <c r="EB61" i="5" a="1"/>
  <c r="EB61" i="5" s="1"/>
  <c r="EB53" i="5" a="1"/>
  <c r="EB53" i="5" s="1"/>
  <c r="EB70" i="5" a="1"/>
  <c r="EB70" i="5" s="1"/>
  <c r="EB64" i="5" a="1"/>
  <c r="EB64" i="5" s="1"/>
  <c r="EB69" i="5" a="1"/>
  <c r="EB69" i="5" s="1"/>
  <c r="EB62" i="5" a="1"/>
  <c r="EB62" i="5" s="1"/>
  <c r="EA65" i="5"/>
  <c r="EC17" i="5"/>
  <c r="ED15" i="5"/>
  <c r="ED16" i="5" s="1"/>
  <c r="R46" i="4"/>
  <c r="R49" i="4" s="1"/>
  <c r="EL58" i="2"/>
  <c r="P44" i="2"/>
  <c r="EM56" i="2"/>
  <c r="EM41" i="2"/>
  <c r="K28" i="4"/>
  <c r="EM89" i="2"/>
  <c r="EA55" i="5"/>
  <c r="EB65" i="5" l="1"/>
  <c r="K46" i="4"/>
  <c r="K49" i="4" s="1"/>
  <c r="P28" i="1"/>
  <c r="P29" i="1" s="1"/>
  <c r="CF94" i="2" s="1"/>
  <c r="EN49" i="2"/>
  <c r="EN50" i="2" s="1"/>
  <c r="EN90" i="2"/>
  <c r="P30" i="1"/>
  <c r="DY72" i="5"/>
  <c r="DY73" i="5" s="1"/>
  <c r="DY75" i="5" s="1"/>
  <c r="DY78" i="5" s="1"/>
  <c r="EO87" i="2" s="1" a="1"/>
  <c r="EO87" i="2" s="1"/>
  <c r="EM49" i="2"/>
  <c r="EM50" i="2" s="1"/>
  <c r="EM90" i="2"/>
  <c r="EY54" i="2"/>
  <c r="O13" i="2"/>
  <c r="M49" i="4"/>
  <c r="L40" i="1"/>
  <c r="EB55" i="5"/>
  <c r="DZ71" i="5" a="1"/>
  <c r="DZ71" i="5" s="1"/>
  <c r="DZ72" i="5" s="1"/>
  <c r="DZ73" i="5" s="1"/>
  <c r="DZ75" i="5" s="1"/>
  <c r="DZ78" i="5" s="1"/>
  <c r="EP87" i="2" s="1" a="1"/>
  <c r="EP87" i="2" s="1"/>
  <c r="EY55" i="2"/>
  <c r="P55" i="2" s="1"/>
  <c r="O23" i="2"/>
  <c r="ED17" i="5"/>
  <c r="EE15" i="5"/>
  <c r="EE16" i="5" s="1"/>
  <c r="EC54" i="5" a="1"/>
  <c r="EC54" i="5" s="1"/>
  <c r="EC13" i="5"/>
  <c r="EC38" i="5" s="1"/>
  <c r="EC77" i="5" a="1"/>
  <c r="EC77" i="5" s="1"/>
  <c r="EC69" i="5" a="1"/>
  <c r="EC69" i="5" s="1"/>
  <c r="EC52" i="5" a="1"/>
  <c r="EC52" i="5" s="1"/>
  <c r="EC62" i="5" a="1"/>
  <c r="EC62" i="5" s="1"/>
  <c r="EC53" i="5" a="1"/>
  <c r="EC53" i="5" s="1"/>
  <c r="EC63" i="5" a="1"/>
  <c r="EC63" i="5" s="1"/>
  <c r="EC60" i="5" a="1"/>
  <c r="EC60" i="5" s="1"/>
  <c r="EC68" i="5" a="1"/>
  <c r="EC68" i="5" s="1"/>
  <c r="EC64" i="5" a="1"/>
  <c r="EC64" i="5" s="1"/>
  <c r="EC51" i="5" a="1"/>
  <c r="EC51" i="5" s="1"/>
  <c r="EC70" i="5" a="1"/>
  <c r="EC70" i="5" s="1"/>
  <c r="EC61" i="5" a="1"/>
  <c r="EC61" i="5" s="1"/>
  <c r="EB43" i="5"/>
  <c r="EB44" i="5"/>
  <c r="EB45" i="5"/>
  <c r="EA45" i="5"/>
  <c r="EA43" i="5"/>
  <c r="EA44" i="5"/>
  <c r="EA42" i="5"/>
  <c r="EY97" i="2"/>
  <c r="EY108" i="2" s="1"/>
  <c r="EY109" i="2" s="1"/>
  <c r="EB46" i="5" l="1"/>
  <c r="EB48" i="5" s="1"/>
  <c r="EB57" i="5" s="1"/>
  <c r="EP91" i="2"/>
  <c r="EP88" i="2"/>
  <c r="EP37" i="2" s="1"/>
  <c r="EP39" i="2" s="1"/>
  <c r="EB71" i="5" a="1"/>
  <c r="EB71" i="5" s="1"/>
  <c r="EB72" i="5" s="1"/>
  <c r="EB73" i="5" s="1"/>
  <c r="EB75" i="5"/>
  <c r="EB78" i="5" s="1"/>
  <c r="ER87" i="2" s="1" a="1"/>
  <c r="ER87" i="2" s="1"/>
  <c r="ED54" i="5" a="1"/>
  <c r="ED54" i="5" s="1"/>
  <c r="ED13" i="5"/>
  <c r="ED38" i="5" s="1"/>
  <c r="ED39" i="5" s="1"/>
  <c r="ED77" i="5" a="1"/>
  <c r="ED77" i="5" s="1"/>
  <c r="ED60" i="5" a="1"/>
  <c r="ED60" i="5" s="1"/>
  <c r="ED70" i="5" a="1"/>
  <c r="ED70" i="5" s="1"/>
  <c r="ED53" i="5" a="1"/>
  <c r="ED53" i="5" s="1"/>
  <c r="ED69" i="5" a="1"/>
  <c r="ED69" i="5" s="1"/>
  <c r="ED64" i="5" a="1"/>
  <c r="ED64" i="5" s="1"/>
  <c r="ED68" i="5" a="1"/>
  <c r="ED68" i="5" s="1"/>
  <c r="ED62" i="5" a="1"/>
  <c r="ED62" i="5" s="1"/>
  <c r="ED52" i="5" a="1"/>
  <c r="ED52" i="5" s="1"/>
  <c r="ED61" i="5" a="1"/>
  <c r="ED61" i="5" s="1"/>
  <c r="ED51" i="5" a="1"/>
  <c r="ED51" i="5" s="1"/>
  <c r="ED63" i="5" a="1"/>
  <c r="ED63" i="5" s="1"/>
  <c r="EM57" i="2"/>
  <c r="EM58" i="2" s="1"/>
  <c r="EM52" i="2"/>
  <c r="EC55" i="5"/>
  <c r="EO91" i="2"/>
  <c r="EO88" i="2"/>
  <c r="EO37" i="2" s="1"/>
  <c r="EO39" i="2" s="1"/>
  <c r="EN52" i="2"/>
  <c r="EN57" i="2"/>
  <c r="EN58" i="2" s="1"/>
  <c r="EE17" i="5"/>
  <c r="EF15" i="5"/>
  <c r="EF16" i="5" s="1"/>
  <c r="EC39" i="5"/>
  <c r="CF95" i="2"/>
  <c r="P95" i="2" s="1"/>
  <c r="P94" i="2"/>
  <c r="EA46" i="5"/>
  <c r="EA48" i="5" s="1"/>
  <c r="EA57" i="5" s="1"/>
  <c r="EC65" i="5"/>
  <c r="P54" i="2"/>
  <c r="EE54" i="5" l="1" a="1"/>
  <c r="EE54" i="5" s="1"/>
  <c r="EE13" i="5"/>
  <c r="EE38" i="5" s="1"/>
  <c r="EE77" i="5" a="1"/>
  <c r="EE77" i="5" s="1"/>
  <c r="EE68" i="5" a="1"/>
  <c r="EE68" i="5" s="1"/>
  <c r="EE53" i="5" a="1"/>
  <c r="EE53" i="5" s="1"/>
  <c r="EE64" i="5" a="1"/>
  <c r="EE64" i="5" s="1"/>
  <c r="EE63" i="5" a="1"/>
  <c r="EE63" i="5" s="1"/>
  <c r="EE60" i="5" a="1"/>
  <c r="EE60" i="5" s="1"/>
  <c r="EE61" i="5" a="1"/>
  <c r="EE61" i="5" s="1"/>
  <c r="EE51" i="5" a="1"/>
  <c r="EE51" i="5" s="1"/>
  <c r="EE69" i="5" a="1"/>
  <c r="EE69" i="5" s="1"/>
  <c r="EE70" i="5" a="1"/>
  <c r="EE70" i="5" s="1"/>
  <c r="EE52" i="5" a="1"/>
  <c r="EE52" i="5" s="1"/>
  <c r="EE62" i="5" a="1"/>
  <c r="EE62" i="5" s="1"/>
  <c r="ED43" i="5"/>
  <c r="ED45" i="5"/>
  <c r="ED44" i="5"/>
  <c r="EO56" i="2"/>
  <c r="EO41" i="2"/>
  <c r="ED65" i="5"/>
  <c r="EP56" i="2"/>
  <c r="EP41" i="2"/>
  <c r="EC44" i="5"/>
  <c r="EC45" i="5"/>
  <c r="EC43" i="5"/>
  <c r="EC42" i="5"/>
  <c r="ER91" i="2"/>
  <c r="ER88" i="2"/>
  <c r="ER37" i="2" s="1"/>
  <c r="ER39" i="2" s="1"/>
  <c r="ER89" i="2"/>
  <c r="ED55" i="5"/>
  <c r="EP89" i="2"/>
  <c r="EA71" i="5" a="1"/>
  <c r="EA71" i="5" s="1"/>
  <c r="EF17" i="5"/>
  <c r="EG15" i="5"/>
  <c r="EG16" i="5" s="1"/>
  <c r="EO89" i="2"/>
  <c r="ED42" i="5"/>
  <c r="ED46" i="5" l="1"/>
  <c r="ED48" i="5" s="1"/>
  <c r="ED57" i="5" s="1"/>
  <c r="ED71" i="5" a="1"/>
  <c r="ED71" i="5" s="1"/>
  <c r="ED72" i="5" s="1"/>
  <c r="ED73" i="5" s="1"/>
  <c r="ED75" i="5" s="1"/>
  <c r="ED78" i="5" s="1"/>
  <c r="ET87" i="2" s="1" a="1"/>
  <c r="ET87" i="2" s="1"/>
  <c r="EP49" i="2"/>
  <c r="EP50" i="2" s="1"/>
  <c r="EP90" i="2"/>
  <c r="EO49" i="2"/>
  <c r="EO50" i="2" s="1"/>
  <c r="EO90" i="2"/>
  <c r="ER49" i="2"/>
  <c r="ER50" i="2" s="1"/>
  <c r="ER90" i="2"/>
  <c r="EC46" i="5"/>
  <c r="EC48" i="5" s="1"/>
  <c r="EC57" i="5" s="1"/>
  <c r="EE55" i="5"/>
  <c r="EE39" i="5"/>
  <c r="EH15" i="5"/>
  <c r="EH16" i="5" s="1"/>
  <c r="EG17" i="5"/>
  <c r="EF54" i="5" a="1"/>
  <c r="EF54" i="5" s="1"/>
  <c r="EF13" i="5"/>
  <c r="EF38" i="5" s="1"/>
  <c r="EF39" i="5" s="1"/>
  <c r="EF77" i="5" a="1"/>
  <c r="EF77" i="5" s="1"/>
  <c r="EF68" i="5" a="1"/>
  <c r="EF68" i="5" s="1"/>
  <c r="EF51" i="5" a="1"/>
  <c r="EF51" i="5" s="1"/>
  <c r="EF52" i="5" a="1"/>
  <c r="EF52" i="5" s="1"/>
  <c r="EF63" i="5" a="1"/>
  <c r="EF63" i="5" s="1"/>
  <c r="EF70" i="5" a="1"/>
  <c r="EF70" i="5" s="1"/>
  <c r="EF64" i="5" a="1"/>
  <c r="EF64" i="5" s="1"/>
  <c r="EF60" i="5" a="1"/>
  <c r="EF60" i="5" s="1"/>
  <c r="EF61" i="5" a="1"/>
  <c r="EF61" i="5" s="1"/>
  <c r="EF62" i="5" a="1"/>
  <c r="EF62" i="5" s="1"/>
  <c r="EF69" i="5" a="1"/>
  <c r="EF69" i="5" s="1"/>
  <c r="EF53" i="5" a="1"/>
  <c r="EF53" i="5" s="1"/>
  <c r="ER56" i="2"/>
  <c r="ER41" i="2"/>
  <c r="EA72" i="5"/>
  <c r="EA73" i="5" s="1"/>
  <c r="EA75" i="5" s="1"/>
  <c r="EA78" i="5" s="1"/>
  <c r="EQ87" i="2" s="1" a="1"/>
  <c r="EQ87" i="2" s="1"/>
  <c r="EE65" i="5"/>
  <c r="EF55" i="5" l="1"/>
  <c r="ET88" i="2"/>
  <c r="ET37" i="2" s="1"/>
  <c r="ET39" i="2" s="1"/>
  <c r="ET89" i="2"/>
  <c r="ET91" i="2"/>
  <c r="EH17" i="5"/>
  <c r="EI15" i="5"/>
  <c r="EI16" i="5" s="1"/>
  <c r="EI17" i="5" s="1"/>
  <c r="ER57" i="2"/>
  <c r="ER58" i="2" s="1"/>
  <c r="ER52" i="2"/>
  <c r="EP57" i="2"/>
  <c r="EP58" i="2" s="1"/>
  <c r="EP52" i="2"/>
  <c r="EG54" i="5" a="1"/>
  <c r="EG54" i="5" s="1"/>
  <c r="EG13" i="5"/>
  <c r="EG38" i="5" s="1"/>
  <c r="EG77" i="5" a="1"/>
  <c r="EG77" i="5" s="1"/>
  <c r="EG61" i="5" a="1"/>
  <c r="EG61" i="5" s="1"/>
  <c r="EG70" i="5" a="1"/>
  <c r="EG70" i="5" s="1"/>
  <c r="EG51" i="5" a="1"/>
  <c r="EG51" i="5" s="1"/>
  <c r="EG68" i="5" a="1"/>
  <c r="EG68" i="5" s="1"/>
  <c r="EG52" i="5" a="1"/>
  <c r="EG52" i="5" s="1"/>
  <c r="EG62" i="5" a="1"/>
  <c r="EG62" i="5" s="1"/>
  <c r="EG53" i="5" a="1"/>
  <c r="EG53" i="5" s="1"/>
  <c r="EG64" i="5" a="1"/>
  <c r="EG64" i="5" s="1"/>
  <c r="EG60" i="5" a="1"/>
  <c r="EG60" i="5" s="1"/>
  <c r="EG63" i="5" a="1"/>
  <c r="EG63" i="5" s="1"/>
  <c r="EG69" i="5" a="1"/>
  <c r="EG69" i="5" s="1"/>
  <c r="EE44" i="5"/>
  <c r="EE45" i="5"/>
  <c r="EE43" i="5"/>
  <c r="EE42" i="5"/>
  <c r="EO57" i="2"/>
  <c r="EO58" i="2" s="1"/>
  <c r="EO52" i="2"/>
  <c r="EF65" i="5"/>
  <c r="EF45" i="5"/>
  <c r="EF43" i="5"/>
  <c r="EF44" i="5"/>
  <c r="EF42" i="5"/>
  <c r="EC71" i="5" a="1"/>
  <c r="EC71" i="5" s="1"/>
  <c r="EQ91" i="2"/>
  <c r="EQ88" i="2"/>
  <c r="EQ37" i="2" s="1"/>
  <c r="EQ39" i="2" s="1"/>
  <c r="EQ89" i="2" l="1"/>
  <c r="EI54" i="5" a="1"/>
  <c r="EI54" i="5" s="1"/>
  <c r="EI13" i="5"/>
  <c r="EI38" i="5" s="1"/>
  <c r="EI77" i="5" a="1"/>
  <c r="EI77" i="5" s="1"/>
  <c r="EI62" i="5" a="1"/>
  <c r="EI62" i="5" s="1"/>
  <c r="EI64" i="5" a="1"/>
  <c r="EI64" i="5" s="1"/>
  <c r="EI52" i="5" a="1"/>
  <c r="EI52" i="5" s="1"/>
  <c r="EI63" i="5" a="1"/>
  <c r="EI63" i="5" s="1"/>
  <c r="EI61" i="5" a="1"/>
  <c r="EI61" i="5" s="1"/>
  <c r="EI51" i="5" a="1"/>
  <c r="EI51" i="5" s="1"/>
  <c r="EI70" i="5" a="1"/>
  <c r="EI70" i="5" s="1"/>
  <c r="EI60" i="5" a="1"/>
  <c r="EI60" i="5" s="1"/>
  <c r="EI69" i="5" a="1"/>
  <c r="EI69" i="5" s="1"/>
  <c r="EI68" i="5" a="1"/>
  <c r="EI68" i="5" s="1"/>
  <c r="EI53" i="5" a="1"/>
  <c r="EI53" i="5" s="1"/>
  <c r="EF46" i="5"/>
  <c r="EF48" i="5" s="1"/>
  <c r="EF57" i="5" s="1"/>
  <c r="EE46" i="5"/>
  <c r="EE48" i="5" s="1"/>
  <c r="EE57" i="5" s="1"/>
  <c r="EG65" i="5"/>
  <c r="S31" i="4"/>
  <c r="EQ56" i="2"/>
  <c r="EQ41" i="2"/>
  <c r="EC72" i="5"/>
  <c r="EC73" i="5" s="1"/>
  <c r="EC75" i="5" s="1"/>
  <c r="EC78" i="5" s="1"/>
  <c r="ES87" i="2" s="1" a="1"/>
  <c r="ES87" i="2" s="1"/>
  <c r="ET49" i="2"/>
  <c r="ET50" i="2" s="1"/>
  <c r="ET90" i="2"/>
  <c r="EQ49" i="2"/>
  <c r="EQ50" i="2" s="1"/>
  <c r="EQ90" i="2"/>
  <c r="EG39" i="5"/>
  <c r="EH54" i="5" a="1"/>
  <c r="EH54" i="5" s="1"/>
  <c r="EH13" i="5"/>
  <c r="EH38" i="5" s="1"/>
  <c r="EH39" i="5" s="1"/>
  <c r="EH77" i="5" a="1"/>
  <c r="EH77" i="5" s="1"/>
  <c r="EH62" i="5" a="1"/>
  <c r="EH62" i="5" s="1"/>
  <c r="EH61" i="5" a="1"/>
  <c r="EH61" i="5" s="1"/>
  <c r="EH64" i="5" a="1"/>
  <c r="EH64" i="5" s="1"/>
  <c r="EH69" i="5" a="1"/>
  <c r="EH69" i="5" s="1"/>
  <c r="EH60" i="5" a="1"/>
  <c r="EH60" i="5" s="1"/>
  <c r="EH52" i="5" a="1"/>
  <c r="EH52" i="5" s="1"/>
  <c r="EH51" i="5" a="1"/>
  <c r="EH51" i="5" s="1"/>
  <c r="EH63" i="5" a="1"/>
  <c r="EH63" i="5" s="1"/>
  <c r="EH70" i="5" a="1"/>
  <c r="EH70" i="5" s="1"/>
  <c r="EH53" i="5" a="1"/>
  <c r="EH53" i="5" s="1"/>
  <c r="EH68" i="5" a="1"/>
  <c r="EH68" i="5" s="1"/>
  <c r="EG55" i="5"/>
  <c r="ET56" i="2"/>
  <c r="ET41" i="2"/>
  <c r="S9" i="4" l="1"/>
  <c r="S10" i="4" s="1"/>
  <c r="EH65" i="5"/>
  <c r="EH55" i="5"/>
  <c r="EH45" i="5"/>
  <c r="EH43" i="5"/>
  <c r="EH44" i="5"/>
  <c r="ET57" i="2"/>
  <c r="ET58" i="2" s="1"/>
  <c r="ET52" i="2"/>
  <c r="EF71" i="5" a="1"/>
  <c r="EF71" i="5" s="1"/>
  <c r="EF72" i="5" s="1"/>
  <c r="EF73" i="5" s="1"/>
  <c r="EF75" i="5" s="1"/>
  <c r="EF78" i="5" s="1"/>
  <c r="EV87" i="2" s="1" a="1"/>
  <c r="EV87" i="2" s="1"/>
  <c r="I34" i="4"/>
  <c r="S34" i="4"/>
  <c r="EH42" i="5"/>
  <c r="I24" i="4"/>
  <c r="S24" i="4"/>
  <c r="I23" i="4"/>
  <c r="S23" i="4"/>
  <c r="I39" i="4"/>
  <c r="S39" i="4"/>
  <c r="I35" i="4"/>
  <c r="S35" i="4"/>
  <c r="I40" i="4"/>
  <c r="S40" i="4"/>
  <c r="I33" i="4"/>
  <c r="S33" i="4"/>
  <c r="I48" i="4"/>
  <c r="S48" i="4"/>
  <c r="EG45" i="5"/>
  <c r="EG43" i="5"/>
  <c r="EG44" i="5"/>
  <c r="EG42" i="5"/>
  <c r="EI65" i="5"/>
  <c r="I31" i="4"/>
  <c r="I41" i="4"/>
  <c r="S41" i="4"/>
  <c r="EI39" i="5"/>
  <c r="I9" i="4"/>
  <c r="I10" i="4" s="1"/>
  <c r="EQ57" i="2"/>
  <c r="EQ58" i="2" s="1"/>
  <c r="EQ52" i="2"/>
  <c r="EI55" i="5"/>
  <c r="I22" i="4"/>
  <c r="S22" i="4"/>
  <c r="ES88" i="2"/>
  <c r="ES37" i="2" s="1"/>
  <c r="ES39" i="2" s="1"/>
  <c r="ES91" i="2"/>
  <c r="EE71" i="5" a="1"/>
  <c r="EE71" i="5" s="1"/>
  <c r="I32" i="4"/>
  <c r="S32" i="4"/>
  <c r="I25" i="4"/>
  <c r="S25" i="4"/>
  <c r="S36" i="4" l="1"/>
  <c r="ES89" i="2"/>
  <c r="EV88" i="2"/>
  <c r="EV37" i="2" s="1"/>
  <c r="EV39" i="2" s="1"/>
  <c r="EV91" i="2"/>
  <c r="S26" i="4"/>
  <c r="EE72" i="5"/>
  <c r="EE73" i="5" s="1"/>
  <c r="EE75" i="5" s="1"/>
  <c r="EE78" i="5" s="1"/>
  <c r="EU87" i="2" s="1" a="1"/>
  <c r="EU87" i="2" s="1"/>
  <c r="EH46" i="5"/>
  <c r="EH48" i="5" s="1"/>
  <c r="EH57" i="5" s="1"/>
  <c r="EG46" i="5"/>
  <c r="EG48" i="5" s="1"/>
  <c r="EG57" i="5" s="1"/>
  <c r="S13" i="4"/>
  <c r="ES49" i="2"/>
  <c r="ES50" i="2" s="1"/>
  <c r="ES90" i="2"/>
  <c r="I26" i="4"/>
  <c r="I36" i="4"/>
  <c r="ES41" i="2"/>
  <c r="ES56" i="2"/>
  <c r="EI44" i="5"/>
  <c r="EI43" i="5"/>
  <c r="EI45" i="5"/>
  <c r="EI42" i="5"/>
  <c r="I16" i="4" l="1"/>
  <c r="S16" i="4"/>
  <c r="EU88" i="2"/>
  <c r="EU37" i="2" s="1"/>
  <c r="EU39" i="2" s="1"/>
  <c r="EU91" i="2"/>
  <c r="I15" i="4"/>
  <c r="S15" i="4"/>
  <c r="I14" i="4"/>
  <c r="S14" i="4"/>
  <c r="ES58" i="2"/>
  <c r="ES52" i="2"/>
  <c r="ES57" i="2"/>
  <c r="EG71" i="5" a="1"/>
  <c r="EG71" i="5" s="1"/>
  <c r="EG72" i="5" s="1"/>
  <c r="EG73" i="5" s="1"/>
  <c r="EG75" i="5"/>
  <c r="EG78" i="5" s="1"/>
  <c r="EW87" i="2" s="1" a="1"/>
  <c r="EW87" i="2" s="1"/>
  <c r="EI46" i="5"/>
  <c r="EI48" i="5" s="1"/>
  <c r="EI57" i="5" s="1"/>
  <c r="I13" i="4"/>
  <c r="EH75" i="5"/>
  <c r="EH78" i="5" s="1"/>
  <c r="EX87" i="2" s="1" a="1"/>
  <c r="EX87" i="2" s="1"/>
  <c r="EH71" i="5" a="1"/>
  <c r="EH71" i="5" s="1"/>
  <c r="EH72" i="5" s="1"/>
  <c r="EH73" i="5" s="1"/>
  <c r="EV41" i="2"/>
  <c r="EV56" i="2"/>
  <c r="EV89" i="2"/>
  <c r="S17" i="4" l="1"/>
  <c r="S19" i="4" s="1"/>
  <c r="S28" i="4" s="1"/>
  <c r="EW88" i="2"/>
  <c r="EW37" i="2" s="1"/>
  <c r="EW39" i="2" s="1"/>
  <c r="EW91" i="2"/>
  <c r="EI71" i="5" a="1"/>
  <c r="EI71" i="5" s="1"/>
  <c r="EV49" i="2"/>
  <c r="EV50" i="2" s="1"/>
  <c r="EV90" i="2"/>
  <c r="EU56" i="2"/>
  <c r="EU41" i="2"/>
  <c r="EU89" i="2"/>
  <c r="EX91" i="2"/>
  <c r="EX88" i="2"/>
  <c r="EX37" i="2" s="1"/>
  <c r="EX39" i="2" s="1"/>
  <c r="I17" i="4"/>
  <c r="I19" i="4" s="1"/>
  <c r="I28" i="4" s="1"/>
  <c r="EX89" i="2" l="1"/>
  <c r="EV57" i="2"/>
  <c r="EV58" i="2" s="1"/>
  <c r="EV52" i="2"/>
  <c r="EX49" i="2"/>
  <c r="EX50" i="2" s="1"/>
  <c r="EX90" i="2"/>
  <c r="EU49" i="2"/>
  <c r="EU50" i="2" s="1"/>
  <c r="EU90" i="2"/>
  <c r="EW56" i="2"/>
  <c r="EW41" i="2"/>
  <c r="EW89" i="2"/>
  <c r="I42" i="4"/>
  <c r="I43" i="4" s="1"/>
  <c r="I44" i="4" s="1"/>
  <c r="I46" i="4" s="1"/>
  <c r="I49" i="4" s="1"/>
  <c r="EI72" i="5"/>
  <c r="EI73" i="5" s="1"/>
  <c r="EI75" i="5" s="1"/>
  <c r="EI78" i="5" s="1"/>
  <c r="EY87" i="2" s="1" a="1"/>
  <c r="EY87" i="2" s="1"/>
  <c r="S42" i="4"/>
  <c r="S43" i="4" s="1"/>
  <c r="S44" i="4" s="1"/>
  <c r="S46" i="4" s="1"/>
  <c r="S49" i="4" s="1"/>
  <c r="EX56" i="2"/>
  <c r="EX41" i="2"/>
  <c r="V49" i="4" l="1"/>
  <c r="EU57" i="2"/>
  <c r="EU58" i="2" s="1"/>
  <c r="EU52" i="2"/>
  <c r="EY91" i="2"/>
  <c r="EY88" i="2"/>
  <c r="EY89" i="2" s="1"/>
  <c r="P87" i="2"/>
  <c r="EX52" i="2"/>
  <c r="EX57" i="2"/>
  <c r="EX58" i="2" s="1"/>
  <c r="EW49" i="2"/>
  <c r="EW50" i="2" s="1"/>
  <c r="EW90" i="2"/>
  <c r="EY37" i="2" l="1"/>
  <c r="EY39" i="2" s="1"/>
  <c r="P88" i="2"/>
  <c r="G37" i="2" s="1"/>
  <c r="EW57" i="2"/>
  <c r="EW58" i="2" s="1"/>
  <c r="EW52" i="2"/>
  <c r="EY49" i="2"/>
  <c r="EY50" i="2" s="1"/>
  <c r="EY90" i="2"/>
  <c r="E86" i="7" l="1"/>
  <c r="P37" i="2"/>
  <c r="P39" i="2" s="1"/>
  <c r="P41" i="2" s="1"/>
  <c r="H37" i="2"/>
  <c r="H39" i="2" s="1"/>
  <c r="H41" i="2" s="1"/>
  <c r="J37" i="2"/>
  <c r="J39" i="2" s="1"/>
  <c r="J41" i="2" s="1"/>
  <c r="I37" i="2"/>
  <c r="I39" i="2" s="1"/>
  <c r="I41" i="2" s="1"/>
  <c r="G39" i="2"/>
  <c r="EY57" i="2"/>
  <c r="EY56" i="2"/>
  <c r="EY58" i="2" s="1"/>
  <c r="EY41" i="2"/>
  <c r="O41" i="2" s="1"/>
  <c r="O39" i="2"/>
  <c r="G86" i="7" l="1"/>
  <c r="G88" i="7" s="1"/>
  <c r="F86" i="7"/>
  <c r="F88" i="7" s="1"/>
  <c r="E88" i="7"/>
  <c r="EY52" i="2"/>
  <c r="G56" i="2"/>
  <c r="L13" i="1"/>
  <c r="G41" i="2"/>
  <c r="L14" i="1" l="1"/>
  <c r="M13" i="1"/>
  <c r="P56" i="2"/>
  <c r="O13" i="1" l="1"/>
  <c r="N13" i="1"/>
  <c r="M14" i="1"/>
  <c r="L29" i="1" s="1"/>
  <c r="J19" i="10" l="1"/>
  <c r="N14" i="1"/>
  <c r="M29" i="1"/>
  <c r="O14" i="1"/>
  <c r="G46" i="2"/>
  <c r="J46" i="2" l="1"/>
  <c r="I46" i="2"/>
  <c r="H46" i="2"/>
  <c r="AU46" i="2"/>
  <c r="AU50" i="2" s="1"/>
  <c r="L19" i="10"/>
  <c r="L20" i="10" s="1"/>
  <c r="M19" i="10"/>
  <c r="M20" i="10" s="1"/>
  <c r="AU57" i="2" l="1"/>
  <c r="AU58" i="2" s="1"/>
  <c r="AU52" i="2"/>
  <c r="P46" i="2"/>
  <c r="P74" i="2" l="1"/>
  <c r="AU74" i="2"/>
  <c r="BP77" i="2"/>
  <c r="BQ85" i="2" s="1"/>
  <c r="BO77" i="2"/>
  <c r="BP85" i="2" s="1"/>
  <c r="AY77" i="2"/>
  <c r="AZ85" i="2"/>
  <c r="BW77" i="2"/>
  <c r="BX85" i="2"/>
  <c r="CA77" i="2"/>
  <c r="CB85" i="2" s="1"/>
  <c r="BF77" i="2"/>
  <c r="BG85" i="2"/>
  <c r="BG48" i="2" s="1"/>
  <c r="BM77" i="2"/>
  <c r="BN85" i="2" s="1"/>
  <c r="CC77" i="2"/>
  <c r="CD85" i="2"/>
  <c r="BS77" i="2"/>
  <c r="BT85" i="2"/>
  <c r="BC77" i="2"/>
  <c r="BD85" i="2" s="1"/>
  <c r="DU77" i="2"/>
  <c r="DZ77" i="2"/>
  <c r="CR77" i="2"/>
  <c r="EM77" i="2"/>
  <c r="CX77" i="2"/>
  <c r="CJ77" i="2"/>
  <c r="ET77" i="2"/>
  <c r="DG77" i="2"/>
  <c r="CU77" i="2"/>
  <c r="CK77" i="2"/>
  <c r="DK77" i="2"/>
  <c r="DN77" i="2"/>
  <c r="ER77" i="2"/>
  <c r="EO77" i="2"/>
  <c r="CM77" i="2"/>
  <c r="DA77" i="2"/>
  <c r="CW77" i="2"/>
  <c r="EC77" i="2"/>
  <c r="DY77" i="2"/>
  <c r="CP77" i="2"/>
  <c r="CZ77" i="2"/>
  <c r="DR77" i="2"/>
  <c r="CH77" i="2"/>
  <c r="EX77" i="2"/>
  <c r="DM77" i="2"/>
  <c r="EA77" i="2"/>
  <c r="DT77" i="2"/>
  <c r="EE77" i="2"/>
  <c r="DC77" i="2"/>
  <c r="CL77" i="2"/>
  <c r="DV77" i="2"/>
  <c r="DI77" i="2"/>
  <c r="EG77" i="2"/>
  <c r="DD77" i="2"/>
  <c r="DQ77" i="2"/>
  <c r="EN77" i="2"/>
  <c r="CQ77" i="2"/>
  <c r="ED77" i="2"/>
  <c r="EK77" i="2"/>
  <c r="EI77" i="2"/>
  <c r="EH77" i="2"/>
  <c r="DE77" i="2"/>
  <c r="DW77" i="2"/>
  <c r="DP77" i="2"/>
  <c r="EQ77" i="2"/>
  <c r="CT77" i="2"/>
  <c r="EY77" i="2"/>
  <c r="EU77" i="2"/>
  <c r="DB77" i="2"/>
  <c r="EL77" i="2"/>
  <c r="ES77" i="2"/>
  <c r="DX77" i="2"/>
  <c r="EW77" i="2"/>
  <c r="CV77" i="2"/>
  <c r="EF77" i="2"/>
  <c r="CN77" i="2"/>
  <c r="CO77" i="2"/>
  <c r="DS77" i="2"/>
  <c r="CS77" i="2"/>
  <c r="EP77" i="2"/>
  <c r="CG77" i="2"/>
  <c r="CY77" i="2"/>
  <c r="DF77" i="2"/>
  <c r="DO77" i="2"/>
  <c r="DH77" i="2"/>
  <c r="CF77" i="2"/>
  <c r="DJ77" i="2"/>
  <c r="CI77" i="2"/>
  <c r="EJ77" i="2"/>
  <c r="DL77" i="2"/>
  <c r="EV77" i="2"/>
  <c r="EB77" i="2"/>
  <c r="BR77" i="2"/>
  <c r="BS85" i="2" s="1"/>
  <c r="BV77" i="2"/>
  <c r="BW85" i="2"/>
  <c r="BW48" i="2"/>
  <c r="CE77" i="2"/>
  <c r="CF85" i="2" s="1"/>
  <c r="CF48" i="2" s="1"/>
  <c r="BA77" i="2"/>
  <c r="BB85" i="2" s="1"/>
  <c r="L7" i="1"/>
  <c r="M7" i="1" s="1"/>
  <c r="L42" i="1" s="1"/>
  <c r="BU77" i="2"/>
  <c r="BV85" i="2" s="1"/>
  <c r="CD77" i="2"/>
  <c r="CE85" i="2"/>
  <c r="CE48" i="2"/>
  <c r="BQ77" i="2"/>
  <c r="BR85" i="2" s="1"/>
  <c r="BR91" i="2" s="1"/>
  <c r="BR107" i="2" s="1"/>
  <c r="BR109" i="2" s="1"/>
  <c r="BY77" i="2"/>
  <c r="BZ85" i="2" s="1"/>
  <c r="CB77" i="2"/>
  <c r="CC85" i="2" s="1"/>
  <c r="AX77" i="2"/>
  <c r="AY85" i="2" s="1"/>
  <c r="BL77" i="2"/>
  <c r="BM85" i="2" s="1"/>
  <c r="BT77" i="2"/>
  <c r="BU85" i="2"/>
  <c r="BE77" i="2"/>
  <c r="BF85" i="2" s="1"/>
  <c r="BF48" i="2" s="1"/>
  <c r="BG77" i="2"/>
  <c r="BH85" i="2"/>
  <c r="AV77" i="2"/>
  <c r="AW85" i="2" s="1"/>
  <c r="BN77" i="2"/>
  <c r="BO85" i="2"/>
  <c r="BB77" i="2"/>
  <c r="BC85" i="2" s="1"/>
  <c r="BC48" i="2" s="1"/>
  <c r="BI77" i="2"/>
  <c r="BJ85" i="2" s="1"/>
  <c r="BK77" i="2"/>
  <c r="BL85" i="2" s="1"/>
  <c r="BJ77" i="2"/>
  <c r="BK85" i="2"/>
  <c r="AZ77" i="2"/>
  <c r="BA85" i="2" s="1"/>
  <c r="BD77" i="2"/>
  <c r="BE85" i="2" s="1"/>
  <c r="BX77" i="2"/>
  <c r="BY85" i="2" s="1"/>
  <c r="BZ77" i="2"/>
  <c r="CA85" i="2"/>
  <c r="CA91" i="2" s="1"/>
  <c r="CA107" i="2" s="1"/>
  <c r="CA109" i="2" s="1"/>
  <c r="AW77" i="2"/>
  <c r="AX85" i="2" s="1"/>
  <c r="AU77" i="2"/>
  <c r="AV85" i="2"/>
  <c r="AV89" i="2" s="1"/>
  <c r="AV49" i="2" s="1"/>
  <c r="BH77" i="2"/>
  <c r="BI85" i="2" s="1"/>
  <c r="BL89" i="2" l="1"/>
  <c r="BL49" i="2" s="1"/>
  <c r="BL91" i="2"/>
  <c r="BL107" i="2" s="1"/>
  <c r="BL109" i="2" s="1"/>
  <c r="CA48" i="2"/>
  <c r="O7" i="1"/>
  <c r="CF96" i="2"/>
  <c r="P96" i="2" s="1"/>
  <c r="P97" i="2" s="1"/>
  <c r="BE48" i="2"/>
  <c r="BE89" i="2"/>
  <c r="BE49" i="2" s="1"/>
  <c r="BE91" i="2"/>
  <c r="BE107" i="2" s="1"/>
  <c r="BE109" i="2" s="1"/>
  <c r="BM89" i="2"/>
  <c r="BM49" i="2" s="1"/>
  <c r="BM91" i="2"/>
  <c r="BM107" i="2" s="1"/>
  <c r="BM109" i="2" s="1"/>
  <c r="BM48" i="2"/>
  <c r="BI89" i="2"/>
  <c r="BI49" i="2" s="1"/>
  <c r="BI90" i="2"/>
  <c r="BI48" i="2"/>
  <c r="BK91" i="2"/>
  <c r="BK107" i="2" s="1"/>
  <c r="BK109" i="2" s="1"/>
  <c r="BK89" i="2"/>
  <c r="BK49" i="2" s="1"/>
  <c r="BK48" i="2"/>
  <c r="BZ48" i="2"/>
  <c r="BZ89" i="2"/>
  <c r="BZ49" i="2" s="1"/>
  <c r="BZ91" i="2"/>
  <c r="BZ107" i="2" s="1"/>
  <c r="BZ109" i="2" s="1"/>
  <c r="AW91" i="2"/>
  <c r="AW107" i="2" s="1"/>
  <c r="AW109" i="2" s="1"/>
  <c r="AW89" i="2"/>
  <c r="AW49" i="2" s="1"/>
  <c r="AW48" i="2"/>
  <c r="BO91" i="2"/>
  <c r="BO107" i="2" s="1"/>
  <c r="BO109" i="2" s="1"/>
  <c r="BO89" i="2"/>
  <c r="BO49" i="2" s="1"/>
  <c r="BO90" i="2"/>
  <c r="BO48" i="2"/>
  <c r="BQ48" i="2"/>
  <c r="BQ91" i="2"/>
  <c r="BQ107" i="2" s="1"/>
  <c r="BQ109" i="2" s="1"/>
  <c r="BQ89" i="2"/>
  <c r="BQ49" i="2" s="1"/>
  <c r="BH91" i="2"/>
  <c r="BH107" i="2" s="1"/>
  <c r="BH109" i="2" s="1"/>
  <c r="BH89" i="2"/>
  <c r="BH49" i="2" s="1"/>
  <c r="BH48" i="2"/>
  <c r="BH50" i="2" s="1"/>
  <c r="AX89" i="2"/>
  <c r="AX49" i="2" s="1"/>
  <c r="AX91" i="2"/>
  <c r="AX107" i="2" s="1"/>
  <c r="AX109" i="2" s="1"/>
  <c r="AX48" i="2"/>
  <c r="BV89" i="2"/>
  <c r="BV49" i="2" s="1"/>
  <c r="BV48" i="2"/>
  <c r="BV91" i="2"/>
  <c r="BV107" i="2" s="1"/>
  <c r="BV109" i="2" s="1"/>
  <c r="BY48" i="2"/>
  <c r="BY89" i="2"/>
  <c r="BY49" i="2" s="1"/>
  <c r="BY90" i="2"/>
  <c r="P85" i="2"/>
  <c r="G48" i="2" s="1"/>
  <c r="BA91" i="2"/>
  <c r="BA107" i="2" s="1"/>
  <c r="BA109" i="2" s="1"/>
  <c r="BA48" i="2"/>
  <c r="BA50" i="2" s="1"/>
  <c r="BA89" i="2"/>
  <c r="BA49" i="2" s="1"/>
  <c r="BC91" i="2"/>
  <c r="BC107" i="2" s="1"/>
  <c r="BC109" i="2" s="1"/>
  <c r="BC89" i="2"/>
  <c r="BI91" i="2"/>
  <c r="BI107" i="2" s="1"/>
  <c r="BI109" i="2" s="1"/>
  <c r="CC91" i="2"/>
  <c r="CC107" i="2" s="1"/>
  <c r="CC109" i="2" s="1"/>
  <c r="CC89" i="2"/>
  <c r="CC49" i="2" s="1"/>
  <c r="CC48" i="2"/>
  <c r="CC50" i="2" s="1"/>
  <c r="BY91" i="2"/>
  <c r="BY107" i="2" s="1"/>
  <c r="BY109" i="2" s="1"/>
  <c r="BB91" i="2"/>
  <c r="BB107" i="2" s="1"/>
  <c r="BB109" i="2" s="1"/>
  <c r="BB48" i="2"/>
  <c r="BB89" i="2"/>
  <c r="BB49" i="2" s="1"/>
  <c r="CD89" i="2"/>
  <c r="CD49" i="2" s="1"/>
  <c r="CD90" i="2"/>
  <c r="CD91" i="2"/>
  <c r="CD107" i="2" s="1"/>
  <c r="CD109" i="2" s="1"/>
  <c r="CD48" i="2"/>
  <c r="BJ91" i="2"/>
  <c r="BJ107" i="2" s="1"/>
  <c r="BJ109" i="2" s="1"/>
  <c r="BJ48" i="2"/>
  <c r="BJ89" i="2"/>
  <c r="BW50" i="2"/>
  <c r="CA89" i="2"/>
  <c r="CA49" i="2" s="1"/>
  <c r="CA50" i="2" s="1"/>
  <c r="BS91" i="2"/>
  <c r="BS107" i="2" s="1"/>
  <c r="BS109" i="2" s="1"/>
  <c r="BS89" i="2"/>
  <c r="BS49" i="2" s="1"/>
  <c r="BS48" i="2"/>
  <c r="BS50" i="2" s="1"/>
  <c r="BD89" i="2"/>
  <c r="BD49" i="2" s="1"/>
  <c r="BD91" i="2"/>
  <c r="BD107" i="2" s="1"/>
  <c r="BD109" i="2" s="1"/>
  <c r="BD90" i="2"/>
  <c r="BD48" i="2"/>
  <c r="BW91" i="2"/>
  <c r="BW107" i="2" s="1"/>
  <c r="BW109" i="2" s="1"/>
  <c r="BW89" i="2"/>
  <c r="BW49" i="2" s="1"/>
  <c r="BW90" i="2"/>
  <c r="AV90" i="2"/>
  <c r="AV91" i="2"/>
  <c r="AV48" i="2"/>
  <c r="BU48" i="2"/>
  <c r="BU91" i="2"/>
  <c r="BU107" i="2" s="1"/>
  <c r="BU109" i="2" s="1"/>
  <c r="P77" i="2"/>
  <c r="BL48" i="2"/>
  <c r="BL50" i="2" s="1"/>
  <c r="BR89" i="2"/>
  <c r="BR49" i="2" s="1"/>
  <c r="BN89" i="2"/>
  <c r="BN49" i="2" s="1"/>
  <c r="BN91" i="2"/>
  <c r="BN107" i="2" s="1"/>
  <c r="BN109" i="2" s="1"/>
  <c r="BN48" i="2"/>
  <c r="BR48" i="2"/>
  <c r="BR50" i="2" s="1"/>
  <c r="CB91" i="2"/>
  <c r="CB107" i="2" s="1"/>
  <c r="CB109" i="2" s="1"/>
  <c r="CB48" i="2"/>
  <c r="CB89" i="2"/>
  <c r="CB49" i="2" s="1"/>
  <c r="BF91" i="2"/>
  <c r="BF107" i="2" s="1"/>
  <c r="BF109" i="2" s="1"/>
  <c r="BF89" i="2"/>
  <c r="BF49" i="2" s="1"/>
  <c r="BF50" i="2" s="1"/>
  <c r="AY48" i="2"/>
  <c r="AY91" i="2"/>
  <c r="AY107" i="2" s="1"/>
  <c r="AY109" i="2" s="1"/>
  <c r="AY89" i="2"/>
  <c r="AY49" i="2" s="1"/>
  <c r="CE89" i="2"/>
  <c r="CE49" i="2" s="1"/>
  <c r="CE50" i="2" s="1"/>
  <c r="CE91" i="2"/>
  <c r="CE107" i="2" s="1"/>
  <c r="CE109" i="2" s="1"/>
  <c r="BU89" i="2"/>
  <c r="CF91" i="2"/>
  <c r="CF107" i="2" s="1"/>
  <c r="CF89" i="2"/>
  <c r="CF49" i="2" s="1"/>
  <c r="CF50" i="2" s="1"/>
  <c r="CF90" i="2"/>
  <c r="BG89" i="2"/>
  <c r="BG49" i="2" s="1"/>
  <c r="BG50" i="2" s="1"/>
  <c r="BX91" i="2"/>
  <c r="BX107" i="2" s="1"/>
  <c r="BX109" i="2" s="1"/>
  <c r="BX89" i="2"/>
  <c r="BX49" i="2" s="1"/>
  <c r="BX48" i="2"/>
  <c r="BG91" i="2"/>
  <c r="BG107" i="2" s="1"/>
  <c r="BG109" i="2" s="1"/>
  <c r="K42" i="1"/>
  <c r="N7" i="1"/>
  <c r="BT91" i="2"/>
  <c r="BT107" i="2" s="1"/>
  <c r="BT109" i="2" s="1"/>
  <c r="BT48" i="2"/>
  <c r="BT89" i="2"/>
  <c r="BT49" i="2" s="1"/>
  <c r="BP48" i="2"/>
  <c r="BP91" i="2"/>
  <c r="BP107" i="2" s="1"/>
  <c r="BP109" i="2" s="1"/>
  <c r="BP89" i="2"/>
  <c r="BP49" i="2" s="1"/>
  <c r="AZ48" i="2"/>
  <c r="AZ89" i="2"/>
  <c r="AZ49" i="2" s="1"/>
  <c r="AZ91" i="2"/>
  <c r="AZ107" i="2" s="1"/>
  <c r="AZ109" i="2" s="1"/>
  <c r="AX50" i="2" l="1"/>
  <c r="CF97" i="2"/>
  <c r="CF108" i="2" s="1"/>
  <c r="AX90" i="2"/>
  <c r="BI50" i="2"/>
  <c r="BI57" i="2" s="1"/>
  <c r="BI58" i="2" s="1"/>
  <c r="BT50" i="2"/>
  <c r="BT52" i="2" s="1"/>
  <c r="BL90" i="2"/>
  <c r="BK50" i="2"/>
  <c r="BK57" i="2" s="1"/>
  <c r="BK58" i="2" s="1"/>
  <c r="BR90" i="2"/>
  <c r="BS90" i="2"/>
  <c r="AZ90" i="2"/>
  <c r="BM50" i="2"/>
  <c r="BG90" i="2"/>
  <c r="BZ50" i="2"/>
  <c r="BZ52" i="2" s="1"/>
  <c r="BB50" i="2"/>
  <c r="BB57" i="2" s="1"/>
  <c r="BB58" i="2" s="1"/>
  <c r="BB90" i="2"/>
  <c r="BY50" i="2"/>
  <c r="BY57" i="2" s="1"/>
  <c r="BY58" i="2" s="1"/>
  <c r="BQ50" i="2"/>
  <c r="BQ52" i="2" s="1"/>
  <c r="AZ50" i="2"/>
  <c r="BV90" i="2"/>
  <c r="BQ90" i="2"/>
  <c r="BZ90" i="2"/>
  <c r="CF109" i="2"/>
  <c r="CE90" i="2"/>
  <c r="CC90" i="2"/>
  <c r="BA90" i="2"/>
  <c r="CF57" i="2"/>
  <c r="CF58" i="2" s="1"/>
  <c r="CF52" i="2"/>
  <c r="BG57" i="2"/>
  <c r="BG58" i="2" s="1"/>
  <c r="BG52" i="2"/>
  <c r="CB90" i="2"/>
  <c r="P48" i="2"/>
  <c r="AV50" i="2"/>
  <c r="BW52" i="2"/>
  <c r="BW57" i="2"/>
  <c r="BW58" i="2" s="1"/>
  <c r="CC57" i="2"/>
  <c r="CC58" i="2" s="1"/>
  <c r="CC52" i="2"/>
  <c r="BA52" i="2"/>
  <c r="BA57" i="2"/>
  <c r="BA58" i="2" s="1"/>
  <c r="CE57" i="2"/>
  <c r="CE58" i="2" s="1"/>
  <c r="CE52" i="2"/>
  <c r="CB50" i="2"/>
  <c r="AV107" i="2"/>
  <c r="AV109" i="2" s="1"/>
  <c r="P91" i="2"/>
  <c r="BJ49" i="2"/>
  <c r="BJ90" i="2"/>
  <c r="BV50" i="2"/>
  <c r="BH90" i="2"/>
  <c r="BO50" i="2"/>
  <c r="BK90" i="2"/>
  <c r="BM90" i="2"/>
  <c r="BT57" i="2"/>
  <c r="BT58" i="2" s="1"/>
  <c r="CA57" i="2"/>
  <c r="CA58" i="2" s="1"/>
  <c r="CA52" i="2"/>
  <c r="BQ57" i="2"/>
  <c r="BQ58" i="2" s="1"/>
  <c r="BM57" i="2"/>
  <c r="BM58" i="2" s="1"/>
  <c r="BM52" i="2"/>
  <c r="M17" i="1"/>
  <c r="J48" i="2"/>
  <c r="I48" i="2"/>
  <c r="H48" i="2"/>
  <c r="AY50" i="2"/>
  <c r="BN90" i="2"/>
  <c r="BF90" i="2"/>
  <c r="BC49" i="2"/>
  <c r="BC50" i="2" s="1"/>
  <c r="BC90" i="2"/>
  <c r="BL57" i="2"/>
  <c r="BL58" i="2" s="1"/>
  <c r="BL52" i="2"/>
  <c r="BP90" i="2"/>
  <c r="BR57" i="2"/>
  <c r="BR58" i="2" s="1"/>
  <c r="BR52" i="2"/>
  <c r="BI52" i="2"/>
  <c r="BX50" i="2"/>
  <c r="BF57" i="2"/>
  <c r="BF58" i="2" s="1"/>
  <c r="BF52" i="2"/>
  <c r="BN50" i="2"/>
  <c r="CD50" i="2"/>
  <c r="AW50" i="2"/>
  <c r="BE90" i="2"/>
  <c r="AZ52" i="2"/>
  <c r="AZ57" i="2"/>
  <c r="AZ58" i="2" s="1"/>
  <c r="BH57" i="2"/>
  <c r="BH58" i="2" s="1"/>
  <c r="BH52" i="2"/>
  <c r="BK52" i="2"/>
  <c r="BP50" i="2"/>
  <c r="BJ50" i="2"/>
  <c r="BS52" i="2"/>
  <c r="BS57" i="2"/>
  <c r="BS58" i="2" s="1"/>
  <c r="AX52" i="2"/>
  <c r="AX57" i="2"/>
  <c r="AX58" i="2" s="1"/>
  <c r="BT90" i="2"/>
  <c r="BX90" i="2"/>
  <c r="BU49" i="2"/>
  <c r="BU50" i="2" s="1"/>
  <c r="BU90" i="2"/>
  <c r="BD50" i="2"/>
  <c r="CA90" i="2"/>
  <c r="P89" i="2"/>
  <c r="G49" i="2" s="1"/>
  <c r="G50" i="2" s="1"/>
  <c r="AW90" i="2"/>
  <c r="BZ57" i="2"/>
  <c r="BZ58" i="2" s="1"/>
  <c r="AY90" i="2"/>
  <c r="BE50" i="2"/>
  <c r="BY52" i="2" l="1"/>
  <c r="BB52" i="2"/>
  <c r="P90" i="2"/>
  <c r="BU57" i="2"/>
  <c r="BU58" i="2" s="1"/>
  <c r="BU52" i="2"/>
  <c r="BD52" i="2"/>
  <c r="BD57" i="2"/>
  <c r="BD58" i="2" s="1"/>
  <c r="BX52" i="2"/>
  <c r="BX57" i="2"/>
  <c r="BX58" i="2" s="1"/>
  <c r="BO57" i="2"/>
  <c r="BO58" i="2" s="1"/>
  <c r="BO52" i="2"/>
  <c r="BP57" i="2"/>
  <c r="BP58" i="2" s="1"/>
  <c r="BP52" i="2"/>
  <c r="L17" i="1"/>
  <c r="BV52" i="2"/>
  <c r="BV57" i="2"/>
  <c r="BV58" i="2" s="1"/>
  <c r="O50" i="2"/>
  <c r="AV57" i="2"/>
  <c r="AV52" i="2"/>
  <c r="BC57" i="2"/>
  <c r="BC58" i="2" s="1"/>
  <c r="BC52" i="2"/>
  <c r="CD57" i="2"/>
  <c r="CD58" i="2" s="1"/>
  <c r="CD52" i="2"/>
  <c r="AY57" i="2"/>
  <c r="AY58" i="2" s="1"/>
  <c r="AY52" i="2"/>
  <c r="BN57" i="2"/>
  <c r="BN58" i="2" s="1"/>
  <c r="BN52" i="2"/>
  <c r="G57" i="2"/>
  <c r="G58" i="2" s="1"/>
  <c r="M15" i="1"/>
  <c r="G52" i="2"/>
  <c r="P49" i="2"/>
  <c r="P50" i="2" s="1"/>
  <c r="P52" i="2" s="1"/>
  <c r="BJ57" i="2"/>
  <c r="BJ58" i="2" s="1"/>
  <c r="BJ52" i="2"/>
  <c r="AW57" i="2"/>
  <c r="AW58" i="2" s="1"/>
  <c r="AW52" i="2"/>
  <c r="M18" i="1"/>
  <c r="M16" i="1" s="1"/>
  <c r="I49" i="2"/>
  <c r="I50" i="2" s="1"/>
  <c r="I52" i="2" s="1"/>
  <c r="H49" i="2"/>
  <c r="H50" i="2" s="1"/>
  <c r="H52" i="2" s="1"/>
  <c r="J49" i="2"/>
  <c r="J50" i="2" s="1"/>
  <c r="J52" i="2" s="1"/>
  <c r="BE57" i="2"/>
  <c r="BE58" i="2" s="1"/>
  <c r="BE52" i="2"/>
  <c r="CB52" i="2"/>
  <c r="CB57" i="2"/>
  <c r="CB58" i="2" s="1"/>
  <c r="P57" i="2" l="1"/>
  <c r="P58" i="2" s="1"/>
  <c r="R58" i="2" s="1"/>
  <c r="AV58" i="2"/>
  <c r="L18" i="1"/>
  <c r="O52" i="2"/>
  <c r="L15" i="1"/>
  <c r="L19" i="1" s="1"/>
  <c r="M19" i="1"/>
  <c r="P18" i="1" s="1"/>
  <c r="L16" i="1"/>
  <c r="K44" i="2"/>
  <c r="K16" i="2"/>
  <c r="K19" i="2"/>
  <c r="K35" i="2"/>
  <c r="K27" i="2"/>
  <c r="K31" i="2"/>
  <c r="K34" i="2"/>
  <c r="K17" i="2"/>
  <c r="K18" i="2"/>
  <c r="K22" i="2"/>
  <c r="K20" i="2"/>
  <c r="K30" i="2"/>
  <c r="K26" i="2"/>
  <c r="K32" i="2"/>
  <c r="K38" i="2"/>
  <c r="K45" i="2"/>
  <c r="K12" i="2"/>
  <c r="K13" i="2" s="1"/>
  <c r="K46" i="2"/>
  <c r="K29" i="2"/>
  <c r="K37" i="2"/>
  <c r="K47" i="2"/>
  <c r="K36" i="2"/>
  <c r="K21" i="2"/>
  <c r="K33" i="2"/>
  <c r="K28" i="2"/>
  <c r="K48" i="2"/>
  <c r="K49" i="2"/>
  <c r="K39" i="2" l="1"/>
  <c r="P11" i="1"/>
  <c r="P13" i="1"/>
  <c r="N19" i="1"/>
  <c r="L41" i="1"/>
  <c r="G52" i="4"/>
  <c r="G53" i="4" s="1"/>
  <c r="M20" i="3" s="1"/>
  <c r="M22" i="3" s="1"/>
  <c r="K41" i="1"/>
  <c r="P12" i="1"/>
  <c r="M8" i="1"/>
  <c r="P7" i="1"/>
  <c r="P17" i="1"/>
  <c r="P16" i="1" s="1"/>
  <c r="K23" i="2"/>
  <c r="K41" i="2" s="1"/>
  <c r="P15" i="1"/>
  <c r="K50" i="2"/>
  <c r="K52" i="2" l="1"/>
  <c r="E51" i="4"/>
  <c r="N19" i="10"/>
  <c r="N20" i="10" s="1"/>
  <c r="P14" i="1"/>
  <c r="P19" i="1" s="1"/>
  <c r="P8" i="1"/>
  <c r="P9" i="1" s="1"/>
  <c r="O8" i="1"/>
  <c r="L8" i="1"/>
  <c r="L9" i="1" s="1"/>
  <c r="W66" i="2"/>
  <c r="W68" i="2" s="1"/>
  <c r="X66" i="2" s="1"/>
  <c r="N8" i="1"/>
  <c r="M9" i="1"/>
  <c r="N9" i="1" l="1"/>
  <c r="O9" i="1"/>
  <c r="X67" i="2"/>
  <c r="X68" i="2"/>
  <c r="Y66" i="2" s="1"/>
  <c r="X69" i="2" l="1"/>
  <c r="X73" i="2"/>
  <c r="X60" i="2"/>
  <c r="Y67" i="2"/>
  <c r="X61" i="2" l="1"/>
  <c r="X76" i="2"/>
  <c r="Y72" i="2" s="1"/>
  <c r="Y60" i="2"/>
  <c r="Y68" i="2"/>
  <c r="Z66" i="2" s="1"/>
  <c r="Y69" i="2"/>
  <c r="X110" i="2"/>
  <c r="X111" i="2" s="1"/>
  <c r="Y110" i="2" l="1"/>
  <c r="Y111" i="2" s="1"/>
  <c r="Z67" i="2"/>
  <c r="Y73" i="2"/>
  <c r="X62" i="2"/>
  <c r="X63" i="2" s="1"/>
  <c r="Y61" i="2" l="1"/>
  <c r="Z60" i="2"/>
  <c r="Z69" i="2"/>
  <c r="Y76" i="2"/>
  <c r="Z72" i="2" s="1"/>
  <c r="Z73" i="2" s="1"/>
  <c r="Z68" i="2"/>
  <c r="AA66" i="2" s="1"/>
  <c r="Z61" i="2" l="1"/>
  <c r="Z110" i="2"/>
  <c r="Z111" i="2" s="1"/>
  <c r="Z62" i="2"/>
  <c r="Z63" i="2" s="1"/>
  <c r="AA67" i="2"/>
  <c r="Z76" i="2"/>
  <c r="AA72" i="2" s="1"/>
  <c r="Y62" i="2"/>
  <c r="Y63" i="2" s="1"/>
  <c r="AA60" i="2" l="1"/>
  <c r="AA73" i="2"/>
  <c r="AA69" i="2"/>
  <c r="AA68" i="2"/>
  <c r="AB66" i="2" s="1"/>
  <c r="AA76" i="2"/>
  <c r="AB72" i="2" s="1"/>
  <c r="AA61" i="2" l="1"/>
  <c r="AB67" i="2"/>
  <c r="AB68" i="2"/>
  <c r="AC66" i="2" s="1"/>
  <c r="AA110" i="2"/>
  <c r="AA111" i="2" s="1"/>
  <c r="AA62" i="2"/>
  <c r="AA63" i="2" s="1"/>
  <c r="AC67" i="2" l="1"/>
  <c r="AC69" i="2" s="1"/>
  <c r="AB73" i="2"/>
  <c r="AB60" i="2"/>
  <c r="AB69" i="2"/>
  <c r="AB61" i="2" l="1"/>
  <c r="AB76" i="2"/>
  <c r="AC72" i="2" s="1"/>
  <c r="AC73" i="2"/>
  <c r="AC61" i="2" s="1"/>
  <c r="AC60" i="2"/>
  <c r="AC68" i="2"/>
  <c r="AD66" i="2" s="1"/>
  <c r="AB62" i="2"/>
  <c r="AB63" i="2" s="1"/>
  <c r="AB110" i="2"/>
  <c r="AB111" i="2" s="1"/>
  <c r="AC62" i="2" l="1"/>
  <c r="AC63" i="2" s="1"/>
  <c r="AC110" i="2"/>
  <c r="AC111" i="2" s="1"/>
  <c r="AD67" i="2"/>
  <c r="AC76" i="2"/>
  <c r="AD72" i="2" s="1"/>
  <c r="AD73" i="2" l="1"/>
  <c r="AD61" i="2" s="1"/>
  <c r="AD60" i="2"/>
  <c r="AD69" i="2"/>
  <c r="AD68" i="2"/>
  <c r="AE66" i="2" s="1"/>
  <c r="AD110" i="2" l="1"/>
  <c r="AD111" i="2" s="1"/>
  <c r="AD62" i="2"/>
  <c r="AD63" i="2" s="1"/>
  <c r="AE67" i="2"/>
  <c r="AD76" i="2"/>
  <c r="AE72" i="2" s="1"/>
  <c r="AE73" i="2" l="1"/>
  <c r="AE61" i="2" s="1"/>
  <c r="AE60" i="2"/>
  <c r="AE69" i="2"/>
  <c r="AE68" i="2"/>
  <c r="AF66" i="2" s="1"/>
  <c r="AE76" i="2"/>
  <c r="AF72" i="2" s="1"/>
  <c r="AE62" i="2" l="1"/>
  <c r="AE63" i="2" s="1"/>
  <c r="AE110" i="2"/>
  <c r="AE111" i="2" s="1"/>
  <c r="AF67" i="2"/>
  <c r="AF73" i="2" l="1"/>
  <c r="AF60" i="2"/>
  <c r="AF69" i="2"/>
  <c r="AF68" i="2"/>
  <c r="AG66" i="2" s="1"/>
  <c r="AG67" i="2" l="1"/>
  <c r="AG68" i="2" s="1"/>
  <c r="AH66" i="2" s="1"/>
  <c r="AF110" i="2"/>
  <c r="AF111" i="2" s="1"/>
  <c r="AF61" i="2"/>
  <c r="AF62" i="2" s="1"/>
  <c r="AF63" i="2" s="1"/>
  <c r="AF76" i="2"/>
  <c r="AG72" i="2" s="1"/>
  <c r="AH67" i="2" l="1"/>
  <c r="AG60" i="2"/>
  <c r="AG73" i="2"/>
  <c r="AG61" i="2" s="1"/>
  <c r="AG69" i="2"/>
  <c r="AG76" i="2" l="1"/>
  <c r="AH72" i="2" s="1"/>
  <c r="AH73" i="2"/>
  <c r="AH61" i="2" s="1"/>
  <c r="AH60" i="2"/>
  <c r="AH69" i="2"/>
  <c r="AG110" i="2"/>
  <c r="AG111" i="2" s="1"/>
  <c r="AG62" i="2"/>
  <c r="AG63" i="2" s="1"/>
  <c r="AH68" i="2"/>
  <c r="AI66" i="2" s="1"/>
  <c r="AI67" i="2" l="1"/>
  <c r="AI68" i="2"/>
  <c r="AJ66" i="2" s="1"/>
  <c r="AH62" i="2"/>
  <c r="AH63" i="2" s="1"/>
  <c r="AH110" i="2"/>
  <c r="AH111" i="2" s="1"/>
  <c r="AH76" i="2"/>
  <c r="AI72" i="2" s="1"/>
  <c r="AJ67" i="2" l="1"/>
  <c r="AI73" i="2"/>
  <c r="AI61" i="2" s="1"/>
  <c r="AI60" i="2"/>
  <c r="AI69" i="2"/>
  <c r="AI62" i="2" l="1"/>
  <c r="AI63" i="2" s="1"/>
  <c r="AI110" i="2"/>
  <c r="AI111" i="2" s="1"/>
  <c r="AJ60" i="2"/>
  <c r="AJ69" i="2"/>
  <c r="AJ68" i="2"/>
  <c r="AK66" i="2" s="1"/>
  <c r="AI76" i="2"/>
  <c r="AJ72" i="2" s="1"/>
  <c r="AJ73" i="2" s="1"/>
  <c r="AJ61" i="2" s="1"/>
  <c r="AJ76" i="2" l="1"/>
  <c r="AK72" i="2" s="1"/>
  <c r="AK67" i="2"/>
  <c r="AK68" i="2"/>
  <c r="AL66" i="2" s="1"/>
  <c r="AJ62" i="2"/>
  <c r="AJ63" i="2" s="1"/>
  <c r="AJ110" i="2"/>
  <c r="AJ111" i="2" s="1"/>
  <c r="AL67" i="2" l="1"/>
  <c r="AL68" i="2" s="1"/>
  <c r="AM66" i="2" s="1"/>
  <c r="AK73" i="2"/>
  <c r="AK61" i="2" s="1"/>
  <c r="AK60" i="2"/>
  <c r="AK69" i="2"/>
  <c r="AK76" i="2"/>
  <c r="AL72" i="2" s="1"/>
  <c r="AM67" i="2" l="1"/>
  <c r="AM68" i="2" s="1"/>
  <c r="AN66" i="2" s="1"/>
  <c r="AK110" i="2"/>
  <c r="AK111" i="2" s="1"/>
  <c r="AK62" i="2"/>
  <c r="AK63" i="2" s="1"/>
  <c r="AL73" i="2"/>
  <c r="AL61" i="2" s="1"/>
  <c r="AL60" i="2"/>
  <c r="AL69" i="2"/>
  <c r="AN67" i="2" l="1"/>
  <c r="AL76" i="2"/>
  <c r="AM72" i="2" s="1"/>
  <c r="AL110" i="2"/>
  <c r="AL111" i="2" s="1"/>
  <c r="AL62" i="2"/>
  <c r="AL63" i="2" s="1"/>
  <c r="AM73" i="2"/>
  <c r="AM61" i="2" s="1"/>
  <c r="AM60" i="2"/>
  <c r="AM69" i="2"/>
  <c r="AM110" i="2" l="1"/>
  <c r="AM111" i="2" s="1"/>
  <c r="AM62" i="2"/>
  <c r="AM63" i="2" s="1"/>
  <c r="AM76" i="2"/>
  <c r="AN72" i="2" s="1"/>
  <c r="AN60" i="2"/>
  <c r="AN73" i="2"/>
  <c r="AN61" i="2" s="1"/>
  <c r="AN69" i="2"/>
  <c r="AN68" i="2"/>
  <c r="AO66" i="2" s="1"/>
  <c r="AO67" i="2" l="1"/>
  <c r="AO68" i="2"/>
  <c r="AP66" i="2" s="1"/>
  <c r="AN62" i="2"/>
  <c r="AN63" i="2" s="1"/>
  <c r="AN110" i="2"/>
  <c r="AN111" i="2" s="1"/>
  <c r="AN76" i="2"/>
  <c r="AO72" i="2" s="1"/>
  <c r="AP67" i="2" l="1"/>
  <c r="AP68" i="2" s="1"/>
  <c r="AQ66" i="2" s="1"/>
  <c r="AO60" i="2"/>
  <c r="AO73" i="2"/>
  <c r="AO61" i="2" s="1"/>
  <c r="AO69" i="2"/>
  <c r="AO62" i="2" l="1"/>
  <c r="AO63" i="2" s="1"/>
  <c r="AO110" i="2"/>
  <c r="AO111" i="2" s="1"/>
  <c r="AQ67" i="2"/>
  <c r="AP60" i="2"/>
  <c r="AP69" i="2"/>
  <c r="AO76" i="2"/>
  <c r="AP72" i="2" s="1"/>
  <c r="AP110" i="2" l="1"/>
  <c r="AP111" i="2" s="1"/>
  <c r="AQ60" i="2"/>
  <c r="AQ69" i="2"/>
  <c r="AQ68" i="2"/>
  <c r="AR66" i="2" s="1"/>
  <c r="AP73" i="2"/>
  <c r="AP61" i="2" s="1"/>
  <c r="AP62" i="2" s="1"/>
  <c r="AP63" i="2" s="1"/>
  <c r="AR67" i="2" l="1"/>
  <c r="AR68" i="2" s="1"/>
  <c r="AS66" i="2" s="1"/>
  <c r="AQ110" i="2"/>
  <c r="AQ111" i="2" s="1"/>
  <c r="AP76" i="2"/>
  <c r="AQ72" i="2" s="1"/>
  <c r="AQ73" i="2" l="1"/>
  <c r="AQ61" i="2" s="1"/>
  <c r="AQ62" i="2" s="1"/>
  <c r="AQ63" i="2" s="1"/>
  <c r="AS67" i="2"/>
  <c r="AS68" i="2"/>
  <c r="AT66" i="2" s="1"/>
  <c r="AR60" i="2"/>
  <c r="AR69" i="2"/>
  <c r="AR110" i="2" l="1"/>
  <c r="AR111" i="2" s="1"/>
  <c r="AT67" i="2"/>
  <c r="AS60" i="2"/>
  <c r="AS69" i="2"/>
  <c r="AQ76" i="2"/>
  <c r="AR72" i="2" s="1"/>
  <c r="AR73" i="2" l="1"/>
  <c r="AR61" i="2" s="1"/>
  <c r="AR62" i="2" s="1"/>
  <c r="AR63" i="2" s="1"/>
  <c r="AS110" i="2"/>
  <c r="AS111" i="2" s="1"/>
  <c r="AT60" i="2"/>
  <c r="AT69" i="2"/>
  <c r="AT68" i="2"/>
  <c r="AU66" i="2" s="1"/>
  <c r="AT110" i="2" l="1"/>
  <c r="AT111" i="2" s="1"/>
  <c r="AU67" i="2"/>
  <c r="AU68" i="2"/>
  <c r="AV66" i="2" s="1"/>
  <c r="AR76" i="2"/>
  <c r="AS72" i="2" s="1"/>
  <c r="AS73" i="2" l="1"/>
  <c r="AS61" i="2" s="1"/>
  <c r="AS62" i="2" s="1"/>
  <c r="AS63" i="2" s="1"/>
  <c r="AV67" i="2"/>
  <c r="AV68" i="2"/>
  <c r="AW66" i="2" s="1"/>
  <c r="AU60" i="2"/>
  <c r="AU69" i="2"/>
  <c r="AU110" i="2" l="1"/>
  <c r="AU111" i="2" s="1"/>
  <c r="AW67" i="2"/>
  <c r="AW68" i="2" s="1"/>
  <c r="AX66" i="2" s="1"/>
  <c r="AV60" i="2"/>
  <c r="AV69" i="2"/>
  <c r="AS76" i="2"/>
  <c r="AT72" i="2" s="1"/>
  <c r="AX67" i="2" l="1"/>
  <c r="AX68" i="2" s="1"/>
  <c r="AY66" i="2" s="1"/>
  <c r="AW60" i="2"/>
  <c r="AW69" i="2"/>
  <c r="AT73" i="2"/>
  <c r="AT61" i="2" s="1"/>
  <c r="AT62" i="2" s="1"/>
  <c r="AT63" i="2" s="1"/>
  <c r="AV110" i="2"/>
  <c r="AV111" i="2" s="1"/>
  <c r="AY67" i="2" l="1"/>
  <c r="AY68" i="2" s="1"/>
  <c r="AZ66" i="2" s="1"/>
  <c r="AW110" i="2"/>
  <c r="AW111" i="2" s="1"/>
  <c r="AT76" i="2"/>
  <c r="AX60" i="2"/>
  <c r="AX69" i="2"/>
  <c r="AX110" i="2" l="1"/>
  <c r="AX111" i="2" s="1"/>
  <c r="AU72" i="2"/>
  <c r="AZ67" i="2"/>
  <c r="AZ68" i="2" s="1"/>
  <c r="BA66" i="2" s="1"/>
  <c r="AY60" i="2"/>
  <c r="AY69" i="2"/>
  <c r="BA67" i="2" l="1"/>
  <c r="BA68" i="2" s="1"/>
  <c r="BB66" i="2" s="1"/>
  <c r="AY110" i="2"/>
  <c r="AY111" i="2" s="1"/>
  <c r="AZ60" i="2"/>
  <c r="AZ69" i="2"/>
  <c r="AU73" i="2"/>
  <c r="AU61" i="2" s="1"/>
  <c r="AU62" i="2" s="1"/>
  <c r="AU63" i="2" s="1"/>
  <c r="AU76" i="2" l="1"/>
  <c r="AZ110" i="2"/>
  <c r="AZ111" i="2" s="1"/>
  <c r="AV72" i="2"/>
  <c r="BB67" i="2"/>
  <c r="BB68" i="2" s="1"/>
  <c r="BC66" i="2" s="1"/>
  <c r="BA60" i="2"/>
  <c r="BA69" i="2"/>
  <c r="BA110" i="2" l="1"/>
  <c r="BA111" i="2" s="1"/>
  <c r="BB60" i="2"/>
  <c r="BB69" i="2"/>
  <c r="AV73" i="2"/>
  <c r="AV61" i="2" s="1"/>
  <c r="AV62" i="2" s="1"/>
  <c r="AV63" i="2" s="1"/>
  <c r="BC67" i="2"/>
  <c r="BC60" i="2" l="1"/>
  <c r="BC69" i="2"/>
  <c r="AV76" i="2"/>
  <c r="BB110" i="2"/>
  <c r="BB111" i="2" s="1"/>
  <c r="BC68" i="2"/>
  <c r="BD66" i="2" s="1"/>
  <c r="BD67" i="2" l="1"/>
  <c r="BD68" i="2" s="1"/>
  <c r="BE66" i="2" s="1"/>
  <c r="AW72" i="2"/>
  <c r="BC110" i="2"/>
  <c r="BC111" i="2" s="1"/>
  <c r="BE67" i="2" l="1"/>
  <c r="BE68" i="2" s="1"/>
  <c r="BF66" i="2" s="1"/>
  <c r="AW73" i="2"/>
  <c r="AW61" i="2" s="1"/>
  <c r="AW62" i="2" s="1"/>
  <c r="AW63" i="2" s="1"/>
  <c r="BD60" i="2"/>
  <c r="BD69" i="2"/>
  <c r="BF67" i="2" l="1"/>
  <c r="BF68" i="2" s="1"/>
  <c r="BG66" i="2" s="1"/>
  <c r="BD110" i="2"/>
  <c r="BD111" i="2" s="1"/>
  <c r="AW76" i="2"/>
  <c r="BE60" i="2"/>
  <c r="BE69" i="2"/>
  <c r="BG67" i="2" l="1"/>
  <c r="AX72" i="2"/>
  <c r="BE110" i="2"/>
  <c r="BE111" i="2" s="1"/>
  <c r="BF60" i="2"/>
  <c r="BF69" i="2"/>
  <c r="BG60" i="2" l="1"/>
  <c r="BG69" i="2"/>
  <c r="BF110" i="2"/>
  <c r="BF111" i="2" s="1"/>
  <c r="AX73" i="2"/>
  <c r="AX61" i="2" s="1"/>
  <c r="AX62" i="2" s="1"/>
  <c r="AX63" i="2" s="1"/>
  <c r="BG68" i="2"/>
  <c r="BH66" i="2" s="1"/>
  <c r="BH67" i="2" l="1"/>
  <c r="BH68" i="2" s="1"/>
  <c r="BI66" i="2" s="1"/>
  <c r="AX76" i="2"/>
  <c r="BG110" i="2"/>
  <c r="BG111" i="2" s="1"/>
  <c r="BI67" i="2" l="1"/>
  <c r="BI68" i="2" s="1"/>
  <c r="BJ66" i="2" s="1"/>
  <c r="AY72" i="2"/>
  <c r="BH60" i="2"/>
  <c r="BH69" i="2"/>
  <c r="BJ67" i="2" l="1"/>
  <c r="BJ68" i="2" s="1"/>
  <c r="BK66" i="2" s="1"/>
  <c r="AY73" i="2"/>
  <c r="AY61" i="2" s="1"/>
  <c r="AY62" i="2" s="1"/>
  <c r="AY63" i="2" s="1"/>
  <c r="BH110" i="2"/>
  <c r="BH111" i="2" s="1"/>
  <c r="BI60" i="2"/>
  <c r="BI69" i="2"/>
  <c r="AY76" i="2" l="1"/>
  <c r="AZ72" i="2" s="1"/>
  <c r="BI110" i="2"/>
  <c r="BI111" i="2" s="1"/>
  <c r="BK67" i="2"/>
  <c r="BK68" i="2" s="1"/>
  <c r="BL66" i="2" s="1"/>
  <c r="BJ60" i="2"/>
  <c r="BJ69" i="2"/>
  <c r="BL67" i="2" l="1"/>
  <c r="BL68" i="2" s="1"/>
  <c r="BM66" i="2" s="1"/>
  <c r="BJ110" i="2"/>
  <c r="BJ111" i="2" s="1"/>
  <c r="BK60" i="2"/>
  <c r="BK69" i="2"/>
  <c r="AZ73" i="2"/>
  <c r="AZ61" i="2" s="1"/>
  <c r="AZ62" i="2" s="1"/>
  <c r="AZ63" i="2" s="1"/>
  <c r="AZ76" i="2" l="1"/>
  <c r="BA72" i="2" s="1"/>
  <c r="BA73" i="2" s="1"/>
  <c r="BA61" i="2" s="1"/>
  <c r="BA62" i="2" s="1"/>
  <c r="BA63" i="2" s="1"/>
  <c r="BM67" i="2"/>
  <c r="BK110" i="2"/>
  <c r="BK111" i="2" s="1"/>
  <c r="BL60" i="2"/>
  <c r="BL69" i="2"/>
  <c r="BL110" i="2" l="1"/>
  <c r="BL111" i="2" s="1"/>
  <c r="BM60" i="2"/>
  <c r="BM69" i="2"/>
  <c r="BM68" i="2"/>
  <c r="BN66" i="2" s="1"/>
  <c r="BA76" i="2"/>
  <c r="BB72" i="2" s="1"/>
  <c r="BB73" i="2" l="1"/>
  <c r="BB61" i="2" s="1"/>
  <c r="BB62" i="2" s="1"/>
  <c r="BB63" i="2" s="1"/>
  <c r="BM110" i="2"/>
  <c r="BM111" i="2" s="1"/>
  <c r="BN67" i="2"/>
  <c r="BN60" i="2" l="1"/>
  <c r="BN69" i="2"/>
  <c r="BN68" i="2"/>
  <c r="BO66" i="2" s="1"/>
  <c r="BB76" i="2"/>
  <c r="BC72" i="2" s="1"/>
  <c r="BC73" i="2" l="1"/>
  <c r="BC61" i="2" s="1"/>
  <c r="BC62" i="2" s="1"/>
  <c r="BC63" i="2" s="1"/>
  <c r="BO67" i="2"/>
  <c r="BO68" i="2" s="1"/>
  <c r="BP66" i="2" s="1"/>
  <c r="BN110" i="2"/>
  <c r="BN111" i="2" s="1"/>
  <c r="BP67" i="2" l="1"/>
  <c r="BP68" i="2" s="1"/>
  <c r="BQ66" i="2" s="1"/>
  <c r="BO60" i="2"/>
  <c r="BO69" i="2"/>
  <c r="BC76" i="2"/>
  <c r="BD72" i="2" s="1"/>
  <c r="BQ67" i="2" l="1"/>
  <c r="BQ68" i="2" s="1"/>
  <c r="BR66" i="2" s="1"/>
  <c r="BD73" i="2"/>
  <c r="BD61" i="2" s="1"/>
  <c r="BD62" i="2" s="1"/>
  <c r="BD63" i="2" s="1"/>
  <c r="BO110" i="2"/>
  <c r="BO111" i="2" s="1"/>
  <c r="BP60" i="2"/>
  <c r="BP69" i="2"/>
  <c r="BR67" i="2" l="1"/>
  <c r="BR68" i="2" s="1"/>
  <c r="BS66" i="2" s="1"/>
  <c r="BP110" i="2"/>
  <c r="BP111" i="2" s="1"/>
  <c r="BD76" i="2"/>
  <c r="BE72" i="2" s="1"/>
  <c r="BQ60" i="2"/>
  <c r="BQ69" i="2"/>
  <c r="BS67" i="2" l="1"/>
  <c r="BS68" i="2" s="1"/>
  <c r="BT66" i="2" s="1"/>
  <c r="BE73" i="2"/>
  <c r="BE61" i="2" s="1"/>
  <c r="BE62" i="2" s="1"/>
  <c r="BE63" i="2" s="1"/>
  <c r="BQ110" i="2"/>
  <c r="BQ111" i="2" s="1"/>
  <c r="BR60" i="2"/>
  <c r="BR69" i="2"/>
  <c r="BT67" i="2" l="1"/>
  <c r="BT68" i="2" s="1"/>
  <c r="BU66" i="2" s="1"/>
  <c r="BR110" i="2"/>
  <c r="BR111" i="2" s="1"/>
  <c r="BE76" i="2"/>
  <c r="BF72" i="2" s="1"/>
  <c r="BS60" i="2"/>
  <c r="BS69" i="2"/>
  <c r="BU67" i="2" l="1"/>
  <c r="BU68" i="2" s="1"/>
  <c r="BV66" i="2" s="1"/>
  <c r="BF73" i="2"/>
  <c r="BF61" i="2" s="1"/>
  <c r="BF62" i="2" s="1"/>
  <c r="BF63" i="2" s="1"/>
  <c r="BS110" i="2"/>
  <c r="BS111" i="2" s="1"/>
  <c r="BT60" i="2"/>
  <c r="BT69" i="2"/>
  <c r="BV67" i="2" l="1"/>
  <c r="BV68" i="2"/>
  <c r="BW66" i="2" s="1"/>
  <c r="BF76" i="2"/>
  <c r="BG72" i="2" s="1"/>
  <c r="BT110" i="2"/>
  <c r="BT111" i="2" s="1"/>
  <c r="BU60" i="2"/>
  <c r="BU69" i="2"/>
  <c r="BU110" i="2" l="1"/>
  <c r="BU111" i="2" s="1"/>
  <c r="BG73" i="2"/>
  <c r="BG61" i="2" s="1"/>
  <c r="BG62" i="2" s="1"/>
  <c r="BG63" i="2" s="1"/>
  <c r="BW67" i="2"/>
  <c r="BV60" i="2"/>
  <c r="BV69" i="2"/>
  <c r="BV110" i="2" l="1"/>
  <c r="BV111" i="2" s="1"/>
  <c r="BW60" i="2"/>
  <c r="BW69" i="2"/>
  <c r="BG76" i="2"/>
  <c r="BH72" i="2" s="1"/>
  <c r="BW68" i="2"/>
  <c r="BX66" i="2" s="1"/>
  <c r="BX67" i="2" l="1"/>
  <c r="BX68" i="2" s="1"/>
  <c r="BY66" i="2" s="1"/>
  <c r="BH73" i="2"/>
  <c r="BH61" i="2" s="1"/>
  <c r="BH62" i="2" s="1"/>
  <c r="BH63" i="2" s="1"/>
  <c r="BW110" i="2"/>
  <c r="BW111" i="2" s="1"/>
  <c r="BY67" i="2" l="1"/>
  <c r="BY68" i="2" s="1"/>
  <c r="BZ66" i="2" s="1"/>
  <c r="BH76" i="2"/>
  <c r="BI72" i="2" s="1"/>
  <c r="BX60" i="2"/>
  <c r="BX69" i="2"/>
  <c r="BZ67" i="2" l="1"/>
  <c r="BZ68" i="2" s="1"/>
  <c r="CA66" i="2" s="1"/>
  <c r="BX110" i="2"/>
  <c r="BX111" i="2" s="1"/>
  <c r="BI73" i="2"/>
  <c r="BI61" i="2" s="1"/>
  <c r="BI62" i="2" s="1"/>
  <c r="BI63" i="2" s="1"/>
  <c r="BY60" i="2"/>
  <c r="BY69" i="2"/>
  <c r="BY110" i="2" l="1"/>
  <c r="BY111" i="2" s="1"/>
  <c r="BI76" i="2"/>
  <c r="BJ72" i="2" s="1"/>
  <c r="CA67" i="2"/>
  <c r="BZ60" i="2"/>
  <c r="BZ69" i="2"/>
  <c r="CA60" i="2" l="1"/>
  <c r="CA69" i="2"/>
  <c r="BZ110" i="2"/>
  <c r="BZ111" i="2" s="1"/>
  <c r="CA68" i="2"/>
  <c r="CB66" i="2" s="1"/>
  <c r="BJ73" i="2"/>
  <c r="BJ61" i="2" s="1"/>
  <c r="BJ62" i="2" s="1"/>
  <c r="BJ63" i="2" s="1"/>
  <c r="BJ76" i="2" l="1"/>
  <c r="BK72" i="2" s="1"/>
  <c r="CB67" i="2"/>
  <c r="CA110" i="2"/>
  <c r="CA111" i="2" s="1"/>
  <c r="CB60" i="2" l="1"/>
  <c r="CB69" i="2"/>
  <c r="CB68" i="2"/>
  <c r="CC66" i="2" s="1"/>
  <c r="BK73" i="2"/>
  <c r="BK61" i="2" s="1"/>
  <c r="BK62" i="2" s="1"/>
  <c r="BK63" i="2" s="1"/>
  <c r="BK76" i="2" l="1"/>
  <c r="BL72" i="2" s="1"/>
  <c r="CC67" i="2"/>
  <c r="CC68" i="2"/>
  <c r="CD66" i="2" s="1"/>
  <c r="CB110" i="2"/>
  <c r="CB111" i="2" s="1"/>
  <c r="CD67" i="2" l="1"/>
  <c r="CD68" i="2" s="1"/>
  <c r="CE66" i="2" s="1"/>
  <c r="CC60" i="2"/>
  <c r="CC69" i="2"/>
  <c r="BL73" i="2"/>
  <c r="BL61" i="2" s="1"/>
  <c r="BL62" i="2" s="1"/>
  <c r="BL63" i="2" s="1"/>
  <c r="CE67" i="2" l="1"/>
  <c r="CE68" i="2" s="1"/>
  <c r="CF66" i="2" s="1"/>
  <c r="CC110" i="2"/>
  <c r="CC111" i="2" s="1"/>
  <c r="BL76" i="2"/>
  <c r="BM72" i="2" s="1"/>
  <c r="CD60" i="2"/>
  <c r="CD69" i="2"/>
  <c r="CF67" i="2" l="1"/>
  <c r="CF68" i="2" s="1"/>
  <c r="CG66" i="2" s="1"/>
  <c r="CD110" i="2"/>
  <c r="CD111" i="2" s="1"/>
  <c r="BM73" i="2"/>
  <c r="BM61" i="2" s="1"/>
  <c r="BM62" i="2" s="1"/>
  <c r="BM63" i="2" s="1"/>
  <c r="CE60" i="2"/>
  <c r="CE69" i="2"/>
  <c r="CE110" i="2" l="1"/>
  <c r="CE111" i="2" s="1"/>
  <c r="BM76" i="2"/>
  <c r="BN72" i="2" s="1"/>
  <c r="CG67" i="2"/>
  <c r="CF60" i="2"/>
  <c r="CF69" i="2"/>
  <c r="BN73" i="2" l="1"/>
  <c r="BN61" i="2" s="1"/>
  <c r="BN62" i="2" s="1"/>
  <c r="BN63" i="2" s="1"/>
  <c r="CG60" i="2"/>
  <c r="CG69" i="2"/>
  <c r="CF110" i="2"/>
  <c r="CF111" i="2" s="1"/>
  <c r="CG68" i="2"/>
  <c r="CH66" i="2" s="1"/>
  <c r="CH67" i="2" l="1"/>
  <c r="CH68" i="2" s="1"/>
  <c r="CI66" i="2" s="1"/>
  <c r="CG110" i="2"/>
  <c r="CG111" i="2" s="1"/>
  <c r="BN76" i="2"/>
  <c r="BO72" i="2" s="1"/>
  <c r="CI67" i="2" l="1"/>
  <c r="CI68" i="2" s="1"/>
  <c r="CJ66" i="2" s="1"/>
  <c r="BO73" i="2"/>
  <c r="BO61" i="2" s="1"/>
  <c r="BO62" i="2" s="1"/>
  <c r="BO63" i="2" s="1"/>
  <c r="CH60" i="2"/>
  <c r="CH69" i="2"/>
  <c r="CJ67" i="2" l="1"/>
  <c r="CJ68" i="2" s="1"/>
  <c r="CK66" i="2" s="1"/>
  <c r="CH110" i="2"/>
  <c r="CH111" i="2" s="1"/>
  <c r="BO76" i="2"/>
  <c r="BP72" i="2" s="1"/>
  <c r="CI60" i="2"/>
  <c r="CI69" i="2"/>
  <c r="CK67" i="2" l="1"/>
  <c r="CK68" i="2" s="1"/>
  <c r="CL66" i="2" s="1"/>
  <c r="CI110" i="2"/>
  <c r="CI111" i="2" s="1"/>
  <c r="BP73" i="2"/>
  <c r="BP61" i="2" s="1"/>
  <c r="BP62" i="2" s="1"/>
  <c r="BP63" i="2" s="1"/>
  <c r="CJ60" i="2"/>
  <c r="CJ69" i="2"/>
  <c r="CL67" i="2" l="1"/>
  <c r="BP76" i="2"/>
  <c r="BQ72" i="2" s="1"/>
  <c r="CJ110" i="2"/>
  <c r="CJ111" i="2" s="1"/>
  <c r="CK60" i="2"/>
  <c r="CK69" i="2"/>
  <c r="CL60" i="2" l="1"/>
  <c r="CL69" i="2"/>
  <c r="CK110" i="2"/>
  <c r="CK111" i="2" s="1"/>
  <c r="BQ73" i="2"/>
  <c r="BQ61" i="2" s="1"/>
  <c r="BQ62" i="2" s="1"/>
  <c r="BQ63" i="2" s="1"/>
  <c r="CL68" i="2"/>
  <c r="CM66" i="2" s="1"/>
  <c r="CM67" i="2" l="1"/>
  <c r="CM68" i="2"/>
  <c r="CN66" i="2" s="1"/>
  <c r="BQ76" i="2"/>
  <c r="BR72" i="2" s="1"/>
  <c r="CL110" i="2"/>
  <c r="CL111" i="2" s="1"/>
  <c r="CN67" i="2" l="1"/>
  <c r="BR73" i="2"/>
  <c r="BR61" i="2" s="1"/>
  <c r="BR62" i="2" s="1"/>
  <c r="BR63" i="2" s="1"/>
  <c r="CM60" i="2"/>
  <c r="CM69" i="2"/>
  <c r="CN60" i="2" l="1"/>
  <c r="CN69" i="2"/>
  <c r="CM110" i="2"/>
  <c r="CM111" i="2" s="1"/>
  <c r="BR76" i="2"/>
  <c r="BS72" i="2" s="1"/>
  <c r="CN68" i="2"/>
  <c r="CO66" i="2" s="1"/>
  <c r="BS73" i="2" l="1"/>
  <c r="BS61" i="2" s="1"/>
  <c r="BS62" i="2" s="1"/>
  <c r="BS63" i="2" s="1"/>
  <c r="CO67" i="2"/>
  <c r="CO68" i="2" s="1"/>
  <c r="CP66" i="2" s="1"/>
  <c r="CN110" i="2"/>
  <c r="CN111" i="2" s="1"/>
  <c r="CP67" i="2" l="1"/>
  <c r="CP68" i="2" s="1"/>
  <c r="CQ66" i="2" s="1"/>
  <c r="CO60" i="2"/>
  <c r="CO69" i="2"/>
  <c r="BS76" i="2"/>
  <c r="BT72" i="2" s="1"/>
  <c r="CQ67" i="2" l="1"/>
  <c r="CQ68" i="2"/>
  <c r="CR66" i="2" s="1"/>
  <c r="BT73" i="2"/>
  <c r="BT61" i="2" s="1"/>
  <c r="BT62" i="2" s="1"/>
  <c r="BT63" i="2" s="1"/>
  <c r="CO110" i="2"/>
  <c r="CO111" i="2" s="1"/>
  <c r="CP60" i="2"/>
  <c r="CP69" i="2"/>
  <c r="CP110" i="2" l="1"/>
  <c r="CP111" i="2" s="1"/>
  <c r="BT76" i="2"/>
  <c r="BU72" i="2" s="1"/>
  <c r="CR67" i="2"/>
  <c r="CR68" i="2"/>
  <c r="CS66" i="2" s="1"/>
  <c r="CQ60" i="2"/>
  <c r="CQ69" i="2"/>
  <c r="CQ110" i="2" l="1"/>
  <c r="CQ111" i="2" s="1"/>
  <c r="CS67" i="2"/>
  <c r="CS68" i="2"/>
  <c r="CT66" i="2" s="1"/>
  <c r="CR60" i="2"/>
  <c r="CR69" i="2"/>
  <c r="BU73" i="2"/>
  <c r="BU61" i="2" s="1"/>
  <c r="BU62" i="2" s="1"/>
  <c r="BU63" i="2" s="1"/>
  <c r="BU76" i="2" l="1"/>
  <c r="BV72" i="2" s="1"/>
  <c r="CS60" i="2"/>
  <c r="CS69" i="2"/>
  <c r="BV73" i="2"/>
  <c r="BV61" i="2" s="1"/>
  <c r="BV62" i="2" s="1"/>
  <c r="BV63" i="2" s="1"/>
  <c r="CR110" i="2"/>
  <c r="CR111" i="2" s="1"/>
  <c r="CT67" i="2"/>
  <c r="CT60" i="2" l="1"/>
  <c r="CT69" i="2"/>
  <c r="BV76" i="2"/>
  <c r="BW72" i="2" s="1"/>
  <c r="CT68" i="2"/>
  <c r="CU66" i="2" s="1"/>
  <c r="CS110" i="2"/>
  <c r="CS111" i="2" s="1"/>
  <c r="CU67" i="2" l="1"/>
  <c r="CU68" i="2" s="1"/>
  <c r="CV66" i="2" s="1"/>
  <c r="CT110" i="2"/>
  <c r="CT111" i="2" s="1"/>
  <c r="BW73" i="2"/>
  <c r="BW61" i="2" s="1"/>
  <c r="BW62" i="2" s="1"/>
  <c r="BW63" i="2" s="1"/>
  <c r="CV67" i="2" l="1"/>
  <c r="CV68" i="2"/>
  <c r="CW66" i="2" s="1"/>
  <c r="BW76" i="2"/>
  <c r="BX72" i="2" s="1"/>
  <c r="CU60" i="2"/>
  <c r="CU69" i="2"/>
  <c r="CU110" i="2" l="1"/>
  <c r="CU111" i="2" s="1"/>
  <c r="BX73" i="2"/>
  <c r="BX61" i="2" s="1"/>
  <c r="BX62" i="2" s="1"/>
  <c r="BX63" i="2" s="1"/>
  <c r="CW67" i="2"/>
  <c r="CW68" i="2" s="1"/>
  <c r="CX66" i="2" s="1"/>
  <c r="CV60" i="2"/>
  <c r="CV69" i="2"/>
  <c r="CV110" i="2" l="1"/>
  <c r="CV111" i="2" s="1"/>
  <c r="CX67" i="2"/>
  <c r="CX68" i="2"/>
  <c r="CY66" i="2" s="1"/>
  <c r="CW60" i="2"/>
  <c r="CW69" i="2"/>
  <c r="BX76" i="2"/>
  <c r="BY72" i="2" s="1"/>
  <c r="CW110" i="2" l="1"/>
  <c r="CW111" i="2" s="1"/>
  <c r="CY67" i="2"/>
  <c r="CY68" i="2"/>
  <c r="CZ66" i="2" s="1"/>
  <c r="CX60" i="2"/>
  <c r="CX69" i="2"/>
  <c r="BY73" i="2"/>
  <c r="BY61" i="2" s="1"/>
  <c r="BY62" i="2" s="1"/>
  <c r="BY63" i="2" s="1"/>
  <c r="BY76" i="2" l="1"/>
  <c r="BZ72" i="2" s="1"/>
  <c r="BZ73" i="2"/>
  <c r="BZ61" i="2" s="1"/>
  <c r="BZ62" i="2" s="1"/>
  <c r="BZ63" i="2" s="1"/>
  <c r="CX110" i="2"/>
  <c r="CX111" i="2" s="1"/>
  <c r="CZ67" i="2"/>
  <c r="CY60" i="2"/>
  <c r="CY69" i="2"/>
  <c r="CZ60" i="2" l="1"/>
  <c r="CZ69" i="2"/>
  <c r="CZ68" i="2"/>
  <c r="DA66" i="2" s="1"/>
  <c r="CY110" i="2"/>
  <c r="CY111" i="2" s="1"/>
  <c r="BZ76" i="2"/>
  <c r="CA72" i="2" s="1"/>
  <c r="CA73" i="2" l="1"/>
  <c r="CA61" i="2" s="1"/>
  <c r="CA62" i="2" s="1"/>
  <c r="CA63" i="2" s="1"/>
  <c r="DA67" i="2"/>
  <c r="DA68" i="2" s="1"/>
  <c r="DB66" i="2" s="1"/>
  <c r="CZ110" i="2"/>
  <c r="CZ111" i="2" s="1"/>
  <c r="DB67" i="2" l="1"/>
  <c r="DB68" i="2" s="1"/>
  <c r="DC66" i="2" s="1"/>
  <c r="DA60" i="2"/>
  <c r="DA69" i="2"/>
  <c r="CA76" i="2"/>
  <c r="CB72" i="2" s="1"/>
  <c r="DC67" i="2" l="1"/>
  <c r="DC68" i="2" s="1"/>
  <c r="DD66" i="2" s="1"/>
  <c r="CB73" i="2"/>
  <c r="CB61" i="2" s="1"/>
  <c r="CB62" i="2" s="1"/>
  <c r="CB63" i="2" s="1"/>
  <c r="DA110" i="2"/>
  <c r="DA111" i="2" s="1"/>
  <c r="DB60" i="2"/>
  <c r="DB69" i="2"/>
  <c r="DB110" i="2" l="1"/>
  <c r="DB111" i="2" s="1"/>
  <c r="CB76" i="2"/>
  <c r="CC72" i="2" s="1"/>
  <c r="DD67" i="2"/>
  <c r="DD68" i="2" s="1"/>
  <c r="DE66" i="2" s="1"/>
  <c r="DC60" i="2"/>
  <c r="DC69" i="2"/>
  <c r="DE67" i="2" l="1"/>
  <c r="DE68" i="2" s="1"/>
  <c r="DF66" i="2" s="1"/>
  <c r="DC110" i="2"/>
  <c r="DC111" i="2" s="1"/>
  <c r="DD60" i="2"/>
  <c r="DD69" i="2"/>
  <c r="CC73" i="2"/>
  <c r="CC61" i="2" s="1"/>
  <c r="CC62" i="2" s="1"/>
  <c r="CC63" i="2" s="1"/>
  <c r="CC76" i="2" l="1"/>
  <c r="CD72" i="2" s="1"/>
  <c r="CD73" i="2" s="1"/>
  <c r="CD61" i="2" s="1"/>
  <c r="CD62" i="2" s="1"/>
  <c r="CD63" i="2" s="1"/>
  <c r="DF67" i="2"/>
  <c r="DF68" i="2" s="1"/>
  <c r="DG66" i="2" s="1"/>
  <c r="DD110" i="2"/>
  <c r="DD111" i="2" s="1"/>
  <c r="DE60" i="2"/>
  <c r="DE69" i="2"/>
  <c r="DE110" i="2" l="1"/>
  <c r="DE111" i="2" s="1"/>
  <c r="CD76" i="2"/>
  <c r="CE72" i="2" s="1"/>
  <c r="DG67" i="2"/>
  <c r="DG68" i="2"/>
  <c r="DH66" i="2" s="1"/>
  <c r="DF60" i="2"/>
  <c r="DF69" i="2"/>
  <c r="DF110" i="2" l="1"/>
  <c r="DF111" i="2" s="1"/>
  <c r="DH67" i="2"/>
  <c r="DG60" i="2"/>
  <c r="DG69" i="2"/>
  <c r="CE73" i="2"/>
  <c r="CE61" i="2" s="1"/>
  <c r="CE62" i="2" s="1"/>
  <c r="CE63" i="2" s="1"/>
  <c r="CE76" i="2" l="1"/>
  <c r="CF72" i="2" s="1"/>
  <c r="DH60" i="2"/>
  <c r="DH69" i="2"/>
  <c r="CF73" i="2"/>
  <c r="CF61" i="2" s="1"/>
  <c r="CF62" i="2" s="1"/>
  <c r="CF63" i="2" s="1"/>
  <c r="DG110" i="2"/>
  <c r="DG111" i="2" s="1"/>
  <c r="DH68" i="2"/>
  <c r="DI66" i="2" s="1"/>
  <c r="DI67" i="2" l="1"/>
  <c r="DI68" i="2" s="1"/>
  <c r="DJ66" i="2" s="1"/>
  <c r="CF76" i="2"/>
  <c r="CG72" i="2" s="1"/>
  <c r="DH110" i="2"/>
  <c r="DH111" i="2" s="1"/>
  <c r="DJ67" i="2" l="1"/>
  <c r="DJ68" i="2" s="1"/>
  <c r="DK66" i="2" s="1"/>
  <c r="CG73" i="2"/>
  <c r="CG61" i="2" s="1"/>
  <c r="CG62" i="2" s="1"/>
  <c r="CG63" i="2" s="1"/>
  <c r="DI60" i="2"/>
  <c r="DI69" i="2"/>
  <c r="DI110" i="2" l="1"/>
  <c r="DI111" i="2" s="1"/>
  <c r="CG76" i="2"/>
  <c r="CH72" i="2" s="1"/>
  <c r="DK67" i="2"/>
  <c r="DJ60" i="2"/>
  <c r="DJ69" i="2"/>
  <c r="DJ110" i="2" l="1"/>
  <c r="DJ111" i="2" s="1"/>
  <c r="DK60" i="2"/>
  <c r="DK69" i="2"/>
  <c r="DK68" i="2"/>
  <c r="DL66" i="2" s="1"/>
  <c r="CH73" i="2"/>
  <c r="CH61" i="2" s="1"/>
  <c r="CH62" i="2" s="1"/>
  <c r="CH63" i="2" s="1"/>
  <c r="CH76" i="2" l="1"/>
  <c r="CI72" i="2" s="1"/>
  <c r="DL67" i="2"/>
  <c r="DK110" i="2"/>
  <c r="DK111" i="2" s="1"/>
  <c r="DL60" i="2" l="1"/>
  <c r="DL69" i="2"/>
  <c r="DL68" i="2"/>
  <c r="DM66" i="2" s="1"/>
  <c r="CI73" i="2"/>
  <c r="CI61" i="2" s="1"/>
  <c r="CI62" i="2" s="1"/>
  <c r="CI63" i="2" s="1"/>
  <c r="DM67" i="2" l="1"/>
  <c r="DM68" i="2" s="1"/>
  <c r="DN66" i="2" s="1"/>
  <c r="DL110" i="2"/>
  <c r="DL111" i="2" s="1"/>
  <c r="CI76" i="2"/>
  <c r="CJ72" i="2" s="1"/>
  <c r="CJ73" i="2" l="1"/>
  <c r="CJ61" i="2" s="1"/>
  <c r="CJ62" i="2" s="1"/>
  <c r="CJ63" i="2" s="1"/>
  <c r="DN67" i="2"/>
  <c r="DN68" i="2" s="1"/>
  <c r="DO66" i="2" s="1"/>
  <c r="DM60" i="2"/>
  <c r="DM69" i="2"/>
  <c r="DM110" i="2" l="1"/>
  <c r="DM111" i="2" s="1"/>
  <c r="DO67" i="2"/>
  <c r="DO68" i="2"/>
  <c r="DP66" i="2" s="1"/>
  <c r="DN60" i="2"/>
  <c r="DN69" i="2"/>
  <c r="CJ76" i="2"/>
  <c r="CK72" i="2" s="1"/>
  <c r="CK73" i="2" l="1"/>
  <c r="CK61" i="2" s="1"/>
  <c r="CK62" i="2" s="1"/>
  <c r="CK63" i="2" s="1"/>
  <c r="DN110" i="2"/>
  <c r="DN111" i="2" s="1"/>
  <c r="DP67" i="2"/>
  <c r="DO60" i="2"/>
  <c r="DO69" i="2"/>
  <c r="DO110" i="2" l="1"/>
  <c r="DO111" i="2" s="1"/>
  <c r="DP60" i="2"/>
  <c r="DP69" i="2"/>
  <c r="DP68" i="2"/>
  <c r="DQ66" i="2" s="1"/>
  <c r="CK76" i="2"/>
  <c r="CL72" i="2" s="1"/>
  <c r="DQ67" i="2" l="1"/>
  <c r="DQ68" i="2" s="1"/>
  <c r="DR66" i="2" s="1"/>
  <c r="CL73" i="2"/>
  <c r="CL61" i="2" s="1"/>
  <c r="CL62" i="2" s="1"/>
  <c r="CL63" i="2" s="1"/>
  <c r="DP110" i="2"/>
  <c r="DP111" i="2" s="1"/>
  <c r="DR67" i="2" l="1"/>
  <c r="CL76" i="2"/>
  <c r="CM72" i="2" s="1"/>
  <c r="DQ60" i="2"/>
  <c r="DQ69" i="2"/>
  <c r="CM73" i="2" l="1"/>
  <c r="CM61" i="2" s="1"/>
  <c r="CM62" i="2" s="1"/>
  <c r="CM63" i="2" s="1"/>
  <c r="DR60" i="2"/>
  <c r="DR69" i="2"/>
  <c r="DQ110" i="2"/>
  <c r="DQ111" i="2" s="1"/>
  <c r="DR68" i="2"/>
  <c r="DS66" i="2" s="1"/>
  <c r="DS67" i="2" l="1"/>
  <c r="DS68" i="2" s="1"/>
  <c r="DT66" i="2" s="1"/>
  <c r="DR110" i="2"/>
  <c r="DR111" i="2" s="1"/>
  <c r="CM76" i="2"/>
  <c r="CN72" i="2" s="1"/>
  <c r="DT67" i="2" l="1"/>
  <c r="CN73" i="2"/>
  <c r="CN61" i="2" s="1"/>
  <c r="CN62" i="2" s="1"/>
  <c r="CN63" i="2" s="1"/>
  <c r="DS60" i="2"/>
  <c r="DS69" i="2"/>
  <c r="DT60" i="2" l="1"/>
  <c r="DT69" i="2"/>
  <c r="DS110" i="2"/>
  <c r="DS111" i="2" s="1"/>
  <c r="CN76" i="2"/>
  <c r="CO72" i="2" s="1"/>
  <c r="DT68" i="2"/>
  <c r="DU66" i="2" s="1"/>
  <c r="DU67" i="2" l="1"/>
  <c r="DU68" i="2" s="1"/>
  <c r="DV66" i="2" s="1"/>
  <c r="CO73" i="2"/>
  <c r="CO61" i="2" s="1"/>
  <c r="CO62" i="2" s="1"/>
  <c r="CO63" i="2" s="1"/>
  <c r="DT110" i="2"/>
  <c r="DT111" i="2" s="1"/>
  <c r="CO76" i="2" l="1"/>
  <c r="CP72" i="2" s="1"/>
  <c r="DV67" i="2"/>
  <c r="DV68" i="2"/>
  <c r="DW66" i="2" s="1"/>
  <c r="DU60" i="2"/>
  <c r="DU69" i="2"/>
  <c r="DU110" i="2" l="1"/>
  <c r="DU111" i="2" s="1"/>
  <c r="DW67" i="2"/>
  <c r="DW68" i="2" s="1"/>
  <c r="DX66" i="2" s="1"/>
  <c r="DV60" i="2"/>
  <c r="DV69" i="2"/>
  <c r="CP73" i="2"/>
  <c r="CP61" i="2" s="1"/>
  <c r="CP62" i="2" s="1"/>
  <c r="CP63" i="2" s="1"/>
  <c r="CP76" i="2" l="1"/>
  <c r="CQ72" i="2" s="1"/>
  <c r="DV110" i="2"/>
  <c r="DV111" i="2" s="1"/>
  <c r="CQ73" i="2"/>
  <c r="CQ61" i="2" s="1"/>
  <c r="CQ62" i="2" s="1"/>
  <c r="CQ63" i="2" s="1"/>
  <c r="DX67" i="2"/>
  <c r="DW60" i="2"/>
  <c r="DW69" i="2"/>
  <c r="DX60" i="2" l="1"/>
  <c r="DX69" i="2"/>
  <c r="DX68" i="2"/>
  <c r="DY66" i="2" s="1"/>
  <c r="CQ76" i="2"/>
  <c r="CR72" i="2" s="1"/>
  <c r="DW110" i="2"/>
  <c r="DW111" i="2" s="1"/>
  <c r="DY67" i="2" l="1"/>
  <c r="DY68" i="2"/>
  <c r="DZ66" i="2" s="1"/>
  <c r="CR73" i="2"/>
  <c r="CR61" i="2" s="1"/>
  <c r="CR62" i="2" s="1"/>
  <c r="CR63" i="2" s="1"/>
  <c r="DX110" i="2"/>
  <c r="DX111" i="2" s="1"/>
  <c r="CR76" i="2" l="1"/>
  <c r="CS72" i="2" s="1"/>
  <c r="DZ67" i="2"/>
  <c r="DZ68" i="2" s="1"/>
  <c r="EA66" i="2" s="1"/>
  <c r="DY60" i="2"/>
  <c r="DY69" i="2"/>
  <c r="EA67" i="2" l="1"/>
  <c r="EA68" i="2" s="1"/>
  <c r="EB66" i="2" s="1"/>
  <c r="DZ60" i="2"/>
  <c r="DZ69" i="2"/>
  <c r="DY110" i="2"/>
  <c r="DY111" i="2" s="1"/>
  <c r="CS73" i="2"/>
  <c r="CS61" i="2" s="1"/>
  <c r="CS62" i="2" s="1"/>
  <c r="CS63" i="2" s="1"/>
  <c r="CS76" i="2" l="1"/>
  <c r="CT72" i="2" s="1"/>
  <c r="CT73" i="2"/>
  <c r="CT61" i="2" s="1"/>
  <c r="CT62" i="2" s="1"/>
  <c r="CT63" i="2" s="1"/>
  <c r="DZ110" i="2"/>
  <c r="DZ111" i="2" s="1"/>
  <c r="EB67" i="2"/>
  <c r="EA60" i="2"/>
  <c r="EA69" i="2"/>
  <c r="EB60" i="2" l="1"/>
  <c r="EB69" i="2"/>
  <c r="EA110" i="2"/>
  <c r="EA111" i="2" s="1"/>
  <c r="EB68" i="2"/>
  <c r="EC66" i="2" s="1"/>
  <c r="CT76" i="2"/>
  <c r="CU72" i="2" s="1"/>
  <c r="EC67" i="2" l="1"/>
  <c r="EC68" i="2" s="1"/>
  <c r="ED66" i="2" s="1"/>
  <c r="EB110" i="2"/>
  <c r="EB111" i="2" s="1"/>
  <c r="CU73" i="2"/>
  <c r="CU61" i="2" s="1"/>
  <c r="CU62" i="2" s="1"/>
  <c r="CU63" i="2" s="1"/>
  <c r="CU76" i="2" l="1"/>
  <c r="CV72" i="2" s="1"/>
  <c r="ED67" i="2"/>
  <c r="ED68" i="2" s="1"/>
  <c r="EE66" i="2" s="1"/>
  <c r="EC60" i="2"/>
  <c r="EC69" i="2"/>
  <c r="EE67" i="2" l="1"/>
  <c r="EE68" i="2"/>
  <c r="EF66" i="2" s="1"/>
  <c r="EC110" i="2"/>
  <c r="EC111" i="2" s="1"/>
  <c r="ED60" i="2"/>
  <c r="ED69" i="2"/>
  <c r="CV73" i="2"/>
  <c r="CV61" i="2" s="1"/>
  <c r="CV62" i="2" s="1"/>
  <c r="CV63" i="2" s="1"/>
  <c r="CV76" i="2" l="1"/>
  <c r="CW72" i="2" s="1"/>
  <c r="ED110" i="2"/>
  <c r="ED111" i="2" s="1"/>
  <c r="EF67" i="2"/>
  <c r="CW73" i="2"/>
  <c r="CW61" i="2" s="1"/>
  <c r="CW62" i="2" s="1"/>
  <c r="CW63" i="2" s="1"/>
  <c r="EE60" i="2"/>
  <c r="EE69" i="2"/>
  <c r="EF60" i="2" l="1"/>
  <c r="EF69" i="2"/>
  <c r="CW76" i="2"/>
  <c r="CX72" i="2" s="1"/>
  <c r="EF68" i="2"/>
  <c r="EG66" i="2" s="1"/>
  <c r="EE110" i="2"/>
  <c r="EE111" i="2" s="1"/>
  <c r="EG67" i="2" l="1"/>
  <c r="EG68" i="2" s="1"/>
  <c r="EH66" i="2" s="1"/>
  <c r="EF110" i="2"/>
  <c r="EF111" i="2" s="1"/>
  <c r="CX73" i="2"/>
  <c r="CX61" i="2" s="1"/>
  <c r="CX62" i="2" s="1"/>
  <c r="CX63" i="2" s="1"/>
  <c r="EH67" i="2" l="1"/>
  <c r="EH68" i="2"/>
  <c r="EI66" i="2" s="1"/>
  <c r="CX76" i="2"/>
  <c r="CY72" i="2" s="1"/>
  <c r="EG60" i="2"/>
  <c r="EG69" i="2"/>
  <c r="EG110" i="2" l="1"/>
  <c r="EG111" i="2" s="1"/>
  <c r="CY73" i="2"/>
  <c r="CY61" i="2" s="1"/>
  <c r="CY62" i="2" s="1"/>
  <c r="CY63" i="2" s="1"/>
  <c r="EI67" i="2"/>
  <c r="EH60" i="2"/>
  <c r="EH69" i="2"/>
  <c r="EH110" i="2" l="1"/>
  <c r="EH111" i="2" s="1"/>
  <c r="EI60" i="2"/>
  <c r="EI69" i="2"/>
  <c r="EI68" i="2"/>
  <c r="EJ66" i="2" s="1"/>
  <c r="CY76" i="2"/>
  <c r="CZ72" i="2" s="1"/>
  <c r="CZ73" i="2" l="1"/>
  <c r="CZ61" i="2" s="1"/>
  <c r="CZ62" i="2" s="1"/>
  <c r="CZ63" i="2" s="1"/>
  <c r="EJ67" i="2"/>
  <c r="EJ68" i="2"/>
  <c r="EK66" i="2" s="1"/>
  <c r="EI110" i="2"/>
  <c r="EI111" i="2" s="1"/>
  <c r="EK67" i="2" l="1"/>
  <c r="EK68" i="2"/>
  <c r="EL66" i="2" s="1"/>
  <c r="EJ60" i="2"/>
  <c r="EJ69" i="2"/>
  <c r="CZ76" i="2"/>
  <c r="DA72" i="2" s="1"/>
  <c r="DA73" i="2" l="1"/>
  <c r="DA61" i="2" s="1"/>
  <c r="DA62" i="2" s="1"/>
  <c r="DA63" i="2" s="1"/>
  <c r="EJ110" i="2"/>
  <c r="EJ111" i="2" s="1"/>
  <c r="EL67" i="2"/>
  <c r="EL68" i="2"/>
  <c r="EM66" i="2" s="1"/>
  <c r="EK60" i="2"/>
  <c r="EK69" i="2"/>
  <c r="EK110" i="2" l="1"/>
  <c r="EK111" i="2" s="1"/>
  <c r="EM67" i="2"/>
  <c r="EL60" i="2"/>
  <c r="EL69" i="2"/>
  <c r="DA76" i="2"/>
  <c r="DB72" i="2" s="1"/>
  <c r="DB73" i="2" l="1"/>
  <c r="DB61" i="2" s="1"/>
  <c r="DB62" i="2" s="1"/>
  <c r="DB63" i="2" s="1"/>
  <c r="EL110" i="2"/>
  <c r="EL111" i="2" s="1"/>
  <c r="EM60" i="2"/>
  <c r="EM69" i="2"/>
  <c r="EM68" i="2"/>
  <c r="EN66" i="2" s="1"/>
  <c r="EN67" i="2" l="1"/>
  <c r="EM110" i="2"/>
  <c r="EM111" i="2" s="1"/>
  <c r="DB76" i="2"/>
  <c r="DC72" i="2" s="1"/>
  <c r="DC73" i="2" l="1"/>
  <c r="DC61" i="2" s="1"/>
  <c r="DC62" i="2" s="1"/>
  <c r="DC63" i="2" s="1"/>
  <c r="EN60" i="2"/>
  <c r="EN69" i="2"/>
  <c r="EN68" i="2"/>
  <c r="EO66" i="2" s="1"/>
  <c r="EO67" i="2" l="1"/>
  <c r="EN110" i="2"/>
  <c r="EN111" i="2" s="1"/>
  <c r="DC76" i="2"/>
  <c r="DD72" i="2" s="1"/>
  <c r="DD73" i="2" l="1"/>
  <c r="DD61" i="2" s="1"/>
  <c r="DD62" i="2" s="1"/>
  <c r="DD63" i="2" s="1"/>
  <c r="EO60" i="2"/>
  <c r="EO69" i="2"/>
  <c r="EO68" i="2"/>
  <c r="EP66" i="2" s="1"/>
  <c r="EP67" i="2" l="1"/>
  <c r="EP68" i="2" s="1"/>
  <c r="EQ66" i="2" s="1"/>
  <c r="EO110" i="2"/>
  <c r="EO111" i="2" s="1"/>
  <c r="DD76" i="2"/>
  <c r="DE72" i="2" s="1"/>
  <c r="EQ67" i="2" l="1"/>
  <c r="DE73" i="2"/>
  <c r="DE61" i="2" s="1"/>
  <c r="DE62" i="2" s="1"/>
  <c r="DE63" i="2" s="1"/>
  <c r="EP60" i="2"/>
  <c r="EP69" i="2"/>
  <c r="EP110" i="2" l="1"/>
  <c r="EP111" i="2" s="1"/>
  <c r="DE76" i="2"/>
  <c r="DF72" i="2" s="1"/>
  <c r="EQ60" i="2"/>
  <c r="EQ69" i="2"/>
  <c r="EQ68" i="2"/>
  <c r="ER66" i="2" s="1"/>
  <c r="ER67" i="2" l="1"/>
  <c r="ER68" i="2"/>
  <c r="ES66" i="2" s="1"/>
  <c r="EQ110" i="2"/>
  <c r="EQ111" i="2" s="1"/>
  <c r="DF73" i="2"/>
  <c r="DF61" i="2" s="1"/>
  <c r="DF62" i="2" s="1"/>
  <c r="DF63" i="2" s="1"/>
  <c r="DF76" i="2" l="1"/>
  <c r="DG72" i="2" s="1"/>
  <c r="ES67" i="2"/>
  <c r="ES68" i="2"/>
  <c r="ET66" i="2" s="1"/>
  <c r="ER60" i="2"/>
  <c r="ER69" i="2"/>
  <c r="ER110" i="2" l="1"/>
  <c r="ER111" i="2" s="1"/>
  <c r="ET67" i="2"/>
  <c r="ES60" i="2"/>
  <c r="ES69" i="2"/>
  <c r="DG73" i="2"/>
  <c r="DG61" i="2" s="1"/>
  <c r="DG62" i="2" s="1"/>
  <c r="DG63" i="2" s="1"/>
  <c r="DG76" i="2" l="1"/>
  <c r="DH72" i="2" s="1"/>
  <c r="ES110" i="2"/>
  <c r="ES111" i="2" s="1"/>
  <c r="DH73" i="2"/>
  <c r="DH61" i="2" s="1"/>
  <c r="DH62" i="2" s="1"/>
  <c r="DH63" i="2" s="1"/>
  <c r="ET60" i="2"/>
  <c r="ET69" i="2"/>
  <c r="ET68" i="2"/>
  <c r="EU66" i="2" s="1"/>
  <c r="DH76" i="2" l="1"/>
  <c r="DI72" i="2" s="1"/>
  <c r="EU67" i="2"/>
  <c r="ET110" i="2"/>
  <c r="ET111" i="2" s="1"/>
  <c r="EU60" i="2" l="1"/>
  <c r="EU69" i="2"/>
  <c r="EU68" i="2"/>
  <c r="EV66" i="2" s="1"/>
  <c r="DI73" i="2"/>
  <c r="DI61" i="2" s="1"/>
  <c r="DI62" i="2" s="1"/>
  <c r="DI63" i="2" s="1"/>
  <c r="DI76" i="2" l="1"/>
  <c r="DJ72" i="2" s="1"/>
  <c r="EV67" i="2"/>
  <c r="EV68" i="2" s="1"/>
  <c r="EW66" i="2" s="1"/>
  <c r="EU110" i="2"/>
  <c r="EU111" i="2" s="1"/>
  <c r="EW67" i="2" l="1"/>
  <c r="EV60" i="2"/>
  <c r="EV69" i="2"/>
  <c r="DJ73" i="2"/>
  <c r="DJ61" i="2" s="1"/>
  <c r="DJ62" i="2" s="1"/>
  <c r="DJ63" i="2" s="1"/>
  <c r="DJ76" i="2" l="1"/>
  <c r="DK72" i="2" s="1"/>
  <c r="EV110" i="2"/>
  <c r="EV111" i="2" s="1"/>
  <c r="EW60" i="2"/>
  <c r="EW69" i="2"/>
  <c r="EW68" i="2"/>
  <c r="EX66" i="2" s="1"/>
  <c r="EX67" i="2" l="1"/>
  <c r="EX68" i="2" s="1"/>
  <c r="EY66" i="2" s="1"/>
  <c r="EW110" i="2"/>
  <c r="EW111" i="2" s="1"/>
  <c r="DK73" i="2"/>
  <c r="DK61" i="2" s="1"/>
  <c r="DK62" i="2" s="1"/>
  <c r="DK63" i="2" s="1"/>
  <c r="DK76" i="2" l="1"/>
  <c r="DL72" i="2" s="1"/>
  <c r="EX60" i="2"/>
  <c r="EX69" i="2"/>
  <c r="EY67" i="2"/>
  <c r="EX110" i="2" l="1"/>
  <c r="EX111" i="2" s="1"/>
  <c r="EY60" i="2"/>
  <c r="EY69" i="2"/>
  <c r="P69" i="2" s="1"/>
  <c r="P67" i="2"/>
  <c r="R67" i="2" s="1"/>
  <c r="EY68" i="2"/>
  <c r="DL73" i="2"/>
  <c r="DL61" i="2" s="1"/>
  <c r="DL62" i="2" s="1"/>
  <c r="DL63" i="2" s="1"/>
  <c r="DL76" i="2" l="1"/>
  <c r="DM72" i="2" s="1"/>
  <c r="DM73" i="2" s="1"/>
  <c r="DM61" i="2" s="1"/>
  <c r="DM62" i="2" s="1"/>
  <c r="DM63" i="2" s="1"/>
  <c r="EY110" i="2"/>
  <c r="EY111" i="2" s="1"/>
  <c r="P60" i="2"/>
  <c r="R60" i="2" l="1"/>
  <c r="P101" i="2"/>
  <c r="P33" i="1" s="1"/>
  <c r="P104" i="2"/>
  <c r="P36" i="1" s="1"/>
  <c r="P102" i="2"/>
  <c r="DM76" i="2"/>
  <c r="DN72" i="2" s="1"/>
  <c r="DN73" i="2" l="1"/>
  <c r="DN61" i="2" s="1"/>
  <c r="DN62" i="2" s="1"/>
  <c r="DN63" i="2" s="1"/>
  <c r="P103" i="2"/>
  <c r="P35" i="1" s="1"/>
  <c r="P105" i="2"/>
  <c r="P37" i="1" s="1"/>
  <c r="T33" i="1" s="1"/>
  <c r="P34" i="1"/>
  <c r="DN76" i="2" l="1"/>
  <c r="DO72" i="2" s="1"/>
  <c r="DO73" i="2" l="1"/>
  <c r="DO61" i="2" s="1"/>
  <c r="DO62" i="2" s="1"/>
  <c r="DO63" i="2" s="1"/>
  <c r="DO76" i="2" l="1"/>
  <c r="DP72" i="2" s="1"/>
  <c r="DP73" i="2" l="1"/>
  <c r="DP61" i="2" s="1"/>
  <c r="DP62" i="2" s="1"/>
  <c r="DP63" i="2" s="1"/>
  <c r="DP76" i="2" l="1"/>
  <c r="DQ72" i="2" s="1"/>
  <c r="DQ73" i="2" l="1"/>
  <c r="DQ61" i="2" s="1"/>
  <c r="DQ62" i="2" s="1"/>
  <c r="DQ63" i="2" s="1"/>
  <c r="DQ76" i="2" l="1"/>
  <c r="DR72" i="2" s="1"/>
  <c r="DR73" i="2" l="1"/>
  <c r="DR61" i="2" s="1"/>
  <c r="DR62" i="2" s="1"/>
  <c r="DR63" i="2" s="1"/>
  <c r="DR76" i="2" l="1"/>
  <c r="DS72" i="2" s="1"/>
  <c r="DS73" i="2" l="1"/>
  <c r="DS61" i="2" s="1"/>
  <c r="DS62" i="2" s="1"/>
  <c r="DS63" i="2" s="1"/>
  <c r="DS76" i="2" l="1"/>
  <c r="DT72" i="2" s="1"/>
  <c r="DT73" i="2" l="1"/>
  <c r="DT61" i="2" s="1"/>
  <c r="DT62" i="2" s="1"/>
  <c r="DT63" i="2" s="1"/>
  <c r="DT76" i="2" l="1"/>
  <c r="DU72" i="2" s="1"/>
  <c r="DU73" i="2" l="1"/>
  <c r="DU61" i="2" s="1"/>
  <c r="DU62" i="2" s="1"/>
  <c r="DU63" i="2" s="1"/>
  <c r="DU76" i="2" l="1"/>
  <c r="DV72" i="2" s="1"/>
  <c r="DV73" i="2" l="1"/>
  <c r="DV61" i="2" s="1"/>
  <c r="DV62" i="2" s="1"/>
  <c r="DV63" i="2" s="1"/>
  <c r="DV76" i="2" l="1"/>
  <c r="DW72" i="2" s="1"/>
  <c r="DW73" i="2" l="1"/>
  <c r="DW61" i="2" s="1"/>
  <c r="DW62" i="2" s="1"/>
  <c r="DW63" i="2" s="1"/>
  <c r="DW76" i="2" l="1"/>
  <c r="DX72" i="2" s="1"/>
  <c r="DX73" i="2" l="1"/>
  <c r="DX61" i="2" s="1"/>
  <c r="DX62" i="2" s="1"/>
  <c r="DX63" i="2" s="1"/>
  <c r="DX76" i="2" l="1"/>
  <c r="DY72" i="2" s="1"/>
  <c r="DY73" i="2" l="1"/>
  <c r="DY61" i="2" s="1"/>
  <c r="DY62" i="2" s="1"/>
  <c r="DY63" i="2" s="1"/>
  <c r="DY76" i="2" l="1"/>
  <c r="DZ72" i="2" s="1"/>
  <c r="DZ73" i="2" l="1"/>
  <c r="DZ61" i="2" s="1"/>
  <c r="DZ62" i="2" s="1"/>
  <c r="DZ63" i="2" s="1"/>
  <c r="DZ76" i="2" l="1"/>
  <c r="EA72" i="2" s="1"/>
  <c r="EA73" i="2" l="1"/>
  <c r="EA61" i="2" s="1"/>
  <c r="EA62" i="2" s="1"/>
  <c r="EA63" i="2" s="1"/>
  <c r="EA76" i="2" l="1"/>
  <c r="EB72" i="2" s="1"/>
  <c r="EB73" i="2" l="1"/>
  <c r="EB61" i="2" s="1"/>
  <c r="EB62" i="2" s="1"/>
  <c r="EB63" i="2" s="1"/>
  <c r="EB76" i="2" l="1"/>
  <c r="EC72" i="2" s="1"/>
  <c r="EC73" i="2" l="1"/>
  <c r="EC61" i="2" s="1"/>
  <c r="EC62" i="2" s="1"/>
  <c r="EC63" i="2" s="1"/>
  <c r="EC76" i="2" l="1"/>
  <c r="ED72" i="2" s="1"/>
  <c r="ED73" i="2" l="1"/>
  <c r="ED61" i="2" s="1"/>
  <c r="ED62" i="2" s="1"/>
  <c r="ED63" i="2" s="1"/>
  <c r="ED76" i="2" l="1"/>
  <c r="EE72" i="2" s="1"/>
  <c r="EE73" i="2" l="1"/>
  <c r="EE61" i="2" s="1"/>
  <c r="EE62" i="2" s="1"/>
  <c r="EE63" i="2" s="1"/>
  <c r="EE76" i="2" l="1"/>
  <c r="EF72" i="2" s="1"/>
  <c r="EF73" i="2" l="1"/>
  <c r="EF61" i="2" s="1"/>
  <c r="EF62" i="2" s="1"/>
  <c r="EF63" i="2" s="1"/>
  <c r="EF76" i="2" l="1"/>
  <c r="EG72" i="2" s="1"/>
  <c r="EG73" i="2" l="1"/>
  <c r="EG61" i="2" s="1"/>
  <c r="EG62" i="2" s="1"/>
  <c r="EG63" i="2" s="1"/>
  <c r="EG76" i="2" l="1"/>
  <c r="EH72" i="2" s="1"/>
  <c r="EH73" i="2" l="1"/>
  <c r="EH61" i="2" s="1"/>
  <c r="EH62" i="2" s="1"/>
  <c r="EH63" i="2" s="1"/>
  <c r="EH76" i="2" l="1"/>
  <c r="EI72" i="2" s="1"/>
  <c r="EI73" i="2" l="1"/>
  <c r="EI61" i="2" s="1"/>
  <c r="EI62" i="2" s="1"/>
  <c r="EI63" i="2" s="1"/>
  <c r="EI76" i="2" l="1"/>
  <c r="EJ72" i="2" s="1"/>
  <c r="EJ73" i="2" l="1"/>
  <c r="EJ61" i="2" s="1"/>
  <c r="EJ62" i="2" s="1"/>
  <c r="EJ63" i="2" s="1"/>
  <c r="EJ76" i="2" l="1"/>
  <c r="EK72" i="2" s="1"/>
  <c r="EK73" i="2" l="1"/>
  <c r="EK61" i="2" s="1"/>
  <c r="EK62" i="2" s="1"/>
  <c r="EK63" i="2" s="1"/>
  <c r="EK76" i="2" l="1"/>
  <c r="EL72" i="2" s="1"/>
  <c r="EL73" i="2" l="1"/>
  <c r="EL61" i="2" s="1"/>
  <c r="EL62" i="2" s="1"/>
  <c r="EL63" i="2" s="1"/>
  <c r="EL76" i="2" l="1"/>
  <c r="EM72" i="2" s="1"/>
  <c r="EM73" i="2" l="1"/>
  <c r="EM61" i="2" s="1"/>
  <c r="EM62" i="2" s="1"/>
  <c r="EM63" i="2" s="1"/>
  <c r="EM76" i="2" l="1"/>
  <c r="EN72" i="2" s="1"/>
  <c r="EN73" i="2" l="1"/>
  <c r="EN61" i="2" s="1"/>
  <c r="EN62" i="2" s="1"/>
  <c r="EN63" i="2" s="1"/>
  <c r="EN76" i="2" l="1"/>
  <c r="EO72" i="2" s="1"/>
  <c r="EO73" i="2" l="1"/>
  <c r="EO61" i="2" s="1"/>
  <c r="EO62" i="2" s="1"/>
  <c r="EO63" i="2" s="1"/>
  <c r="EO76" i="2" l="1"/>
  <c r="EP72" i="2" s="1"/>
  <c r="EP73" i="2" l="1"/>
  <c r="EP61" i="2" s="1"/>
  <c r="EP62" i="2" s="1"/>
  <c r="EP63" i="2" s="1"/>
  <c r="EP76" i="2" l="1"/>
  <c r="EQ72" i="2" s="1"/>
  <c r="EQ73" i="2" l="1"/>
  <c r="EQ61" i="2" s="1"/>
  <c r="EQ62" i="2" s="1"/>
  <c r="EQ63" i="2" s="1"/>
  <c r="EQ76" i="2" l="1"/>
  <c r="ER72" i="2" s="1"/>
  <c r="ER73" i="2"/>
  <c r="ER61" i="2" s="1"/>
  <c r="ER62" i="2" s="1"/>
  <c r="ER63" i="2" s="1"/>
  <c r="ER76" i="2" l="1"/>
  <c r="ES72" i="2" s="1"/>
  <c r="ES73" i="2" l="1"/>
  <c r="ES61" i="2" s="1"/>
  <c r="ES62" i="2" s="1"/>
  <c r="ES63" i="2" s="1"/>
  <c r="ES76" i="2" l="1"/>
  <c r="ET72" i="2" s="1"/>
  <c r="ET73" i="2" l="1"/>
  <c r="ET61" i="2" s="1"/>
  <c r="ET62" i="2" s="1"/>
  <c r="ET63" i="2" s="1"/>
  <c r="ET76" i="2" l="1"/>
  <c r="EU72" i="2" s="1"/>
  <c r="EU73" i="2" l="1"/>
  <c r="EU61" i="2" s="1"/>
  <c r="EU62" i="2" s="1"/>
  <c r="EU63" i="2" s="1"/>
  <c r="EU76" i="2" l="1"/>
  <c r="EV72" i="2" s="1"/>
  <c r="EV73" i="2" l="1"/>
  <c r="EV61" i="2" s="1"/>
  <c r="EV62" i="2" s="1"/>
  <c r="EV63" i="2" s="1"/>
  <c r="EV76" i="2" l="1"/>
  <c r="EW72" i="2" s="1"/>
  <c r="EW73" i="2" l="1"/>
  <c r="EW61" i="2" s="1"/>
  <c r="EW62" i="2" s="1"/>
  <c r="EW63" i="2" s="1"/>
  <c r="EW76" i="2" l="1"/>
  <c r="EX72" i="2" s="1"/>
  <c r="EX73" i="2" l="1"/>
  <c r="EX61" i="2" s="1"/>
  <c r="EX62" i="2" s="1"/>
  <c r="EX63" i="2" s="1"/>
  <c r="EX76" i="2" l="1"/>
  <c r="EY72" i="2" s="1"/>
  <c r="EY73" i="2" l="1"/>
  <c r="EY61" i="2" l="1"/>
  <c r="P73" i="2"/>
  <c r="EY76" i="2"/>
  <c r="P76" i="2" s="1"/>
  <c r="P61" i="2" l="1"/>
  <c r="EY62" i="2"/>
  <c r="EY63" i="2" s="1"/>
  <c r="P63" i="2" s="1"/>
  <c r="R61" i="2" l="1"/>
  <c r="P6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Jihyeun Byeon</author>
  </authors>
  <commentList>
    <comment ref="L29" authorId="0" shapeId="0" xr:uid="{77FDCF3B-526C-B640-95A6-705C4672A9BC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Fixed circular reference: construction loan proceeds now use unlevered project uses (M14) × construction LTC (L28), matching adjacent M29 logic and avoiding Total Uses circularity.</t>
        </r>
      </text>
    </comment>
  </commentList>
</comments>
</file>

<file path=xl/sharedStrings.xml><?xml version="1.0" encoding="utf-8"?>
<sst xmlns="http://schemas.openxmlformats.org/spreadsheetml/2006/main" count="631" uniqueCount="492">
  <si>
    <t>425 Colorado Street - Glendale, CA</t>
  </si>
  <si>
    <t>Property Information</t>
  </si>
  <si>
    <t>Sources &amp; Uses</t>
  </si>
  <si>
    <t>Name</t>
  </si>
  <si>
    <t>Glendale Office Multi Conversion</t>
  </si>
  <si>
    <t>Sources</t>
  </si>
  <si>
    <t>At Close</t>
  </si>
  <si>
    <t>Post Close</t>
  </si>
  <si>
    <t>Total</t>
  </si>
  <si>
    <t>$/Unit</t>
  </si>
  <si>
    <t>$/GSF</t>
  </si>
  <si>
    <t>% Total</t>
  </si>
  <si>
    <t>Address</t>
  </si>
  <si>
    <t>425 Colorado Ave</t>
  </si>
  <si>
    <t>Acquisition Loan</t>
  </si>
  <si>
    <t>City, State</t>
  </si>
  <si>
    <t>Glendale, CA</t>
  </si>
  <si>
    <t>Senior Construction Loan</t>
  </si>
  <si>
    <t>Zip</t>
  </si>
  <si>
    <t>Equity</t>
  </si>
  <si>
    <t>Total Sources</t>
  </si>
  <si>
    <t>Project Size</t>
  </si>
  <si>
    <t>Uses</t>
  </si>
  <si>
    <t>Total Gross SF</t>
  </si>
  <si>
    <t>Land Costs</t>
  </si>
  <si>
    <t>Gross Unit SF</t>
  </si>
  <si>
    <t>Hard Costs</t>
  </si>
  <si>
    <t>Gross Amenity SF</t>
  </si>
  <si>
    <t>Soft Costs</t>
  </si>
  <si>
    <t>Gross Outdoor/Circulation SF</t>
  </si>
  <si>
    <t>Total Unlevered Uses</t>
  </si>
  <si>
    <t>Ground Floor Retail  SF</t>
  </si>
  <si>
    <t>Financing Costs</t>
  </si>
  <si>
    <t>Net Residential Square Feet</t>
  </si>
  <si>
    <t>Net Interest Reserve</t>
  </si>
  <si>
    <t>Parking Spaces</t>
  </si>
  <si>
    <t>Gross Senior Debt Interest</t>
  </si>
  <si>
    <t>Parking Ratio</t>
  </si>
  <si>
    <t>NOI to Offset Interest</t>
  </si>
  <si>
    <t>Total Uses</t>
  </si>
  <si>
    <t>Unit Mix Summary</t>
  </si>
  <si>
    <t>Type</t>
  </si>
  <si>
    <t># of Units</t>
  </si>
  <si>
    <t>NSF</t>
  </si>
  <si>
    <t>NSF/Unit</t>
  </si>
  <si>
    <t>$/NSF</t>
  </si>
  <si>
    <t>Acquisition Loan Assumptions</t>
  </si>
  <si>
    <t>Sale Assumptions</t>
  </si>
  <si>
    <t>Purchase Price</t>
  </si>
  <si>
    <t>Inputs</t>
  </si>
  <si>
    <t>LTC</t>
  </si>
  <si>
    <t>Hold Period</t>
  </si>
  <si>
    <t>Acquisition Loan Proceeds</t>
  </si>
  <si>
    <t xml:space="preserve">Exit </t>
  </si>
  <si>
    <t>Interest Rate</t>
  </si>
  <si>
    <t>Exit Cap Rate</t>
  </si>
  <si>
    <t>Sales Cost</t>
  </si>
  <si>
    <t>Construction Loan Assumptions</t>
  </si>
  <si>
    <t>Outputs</t>
  </si>
  <si>
    <t>Forward 12 Mo. NOI at Sale</t>
  </si>
  <si>
    <t>Construction Loan Proceeds</t>
  </si>
  <si>
    <t>Sale Value</t>
  </si>
  <si>
    <t>Libor</t>
  </si>
  <si>
    <t>Sale Price</t>
  </si>
  <si>
    <t>Libor Cap</t>
  </si>
  <si>
    <t>Return Sensitivity</t>
  </si>
  <si>
    <t>Libor Floor</t>
  </si>
  <si>
    <t>Equity Return Summary</t>
  </si>
  <si>
    <t>Avg. Rent</t>
  </si>
  <si>
    <t>Exit Cap</t>
  </si>
  <si>
    <t>Effective Libor</t>
  </si>
  <si>
    <t>Contributions</t>
  </si>
  <si>
    <t>Total / Wtd. Avg.</t>
  </si>
  <si>
    <t>Spread</t>
  </si>
  <si>
    <t>Distributions</t>
  </si>
  <si>
    <t>26.9%/2.0x</t>
  </si>
  <si>
    <t>24.5%/1.7x</t>
  </si>
  <si>
    <t>22.3%/1.5x</t>
  </si>
  <si>
    <t>20.1%/1.3x</t>
  </si>
  <si>
    <t>18.0%/1.1x</t>
  </si>
  <si>
    <t>Live</t>
  </si>
  <si>
    <t>Profit</t>
  </si>
  <si>
    <t>27.6%/2.1x</t>
  </si>
  <si>
    <t>25.2%/1.8x</t>
  </si>
  <si>
    <t>22.9%/1.6x</t>
  </si>
  <si>
    <t>20.8%/1.4x</t>
  </si>
  <si>
    <t>18.7%/1.2x</t>
  </si>
  <si>
    <t>IRR</t>
  </si>
  <si>
    <t>28.2%/2.1x</t>
  </si>
  <si>
    <t>25.9%/1.9x</t>
  </si>
  <si>
    <t>23.6%/1.6x</t>
  </si>
  <si>
    <t>21.4%/1.4x</t>
  </si>
  <si>
    <t>19.4%/1.2x</t>
  </si>
  <si>
    <t>Timing Assumptions</t>
  </si>
  <si>
    <t>Return Metrics</t>
  </si>
  <si>
    <t>Equity Multiple</t>
  </si>
  <si>
    <t>28.9%/2.2x</t>
  </si>
  <si>
    <t>26.5%/2.0x</t>
  </si>
  <si>
    <t>24.3%/1.7x</t>
  </si>
  <si>
    <t>22.1%/1.5x</t>
  </si>
  <si>
    <t>20.0%/1.3x</t>
  </si>
  <si>
    <t>Model Start</t>
  </si>
  <si>
    <t>Stabilized</t>
  </si>
  <si>
    <t>29.5%/2.3x</t>
  </si>
  <si>
    <t>27.1%/2.0x</t>
  </si>
  <si>
    <t>24.9%/1.8x</t>
  </si>
  <si>
    <t>22.8%/1.6x</t>
  </si>
  <si>
    <t>20.7%/1.4x</t>
  </si>
  <si>
    <t>Predevelopment Period</t>
  </si>
  <si>
    <t>Untrended</t>
  </si>
  <si>
    <t>Trended (Yr 5)</t>
  </si>
  <si>
    <t>30.1%/2.4x</t>
  </si>
  <si>
    <t>27.8%/2.1x</t>
  </si>
  <si>
    <t>25.5%/1.8x</t>
  </si>
  <si>
    <t>23.4%/1.6x</t>
  </si>
  <si>
    <t>21.3%/1.4x</t>
  </si>
  <si>
    <t>Land Close</t>
  </si>
  <si>
    <t>Net Operating Income</t>
  </si>
  <si>
    <t>30.7%/2.4x</t>
  </si>
  <si>
    <t>28.4%/2.2x</t>
  </si>
  <si>
    <t>26.1%/1.9x</t>
  </si>
  <si>
    <t>24.0%/1.7x</t>
  </si>
  <si>
    <t>22.0%/1.5x</t>
  </si>
  <si>
    <t>Construction Start Date</t>
  </si>
  <si>
    <t>Return on Cost</t>
  </si>
  <si>
    <t>Construction Period</t>
  </si>
  <si>
    <t>Debt Yield</t>
  </si>
  <si>
    <t>Construction End Date</t>
  </si>
  <si>
    <t>Lease-Up Start</t>
  </si>
  <si>
    <t>Real Estate Tax Analysis</t>
  </si>
  <si>
    <t>Lease-Up Period</t>
  </si>
  <si>
    <t>Millage Rate/As-Is Property Taxes</t>
  </si>
  <si>
    <t># Units Leased at Opening</t>
  </si>
  <si>
    <t>Stabilized Property Taxes</t>
  </si>
  <si>
    <t># Unit Lease-Up Per Month</t>
  </si>
  <si>
    <t>RET Per Unit</t>
  </si>
  <si>
    <t>Lease-Up End</t>
  </si>
  <si>
    <t>RET Per NRSF</t>
  </si>
  <si>
    <t>Stabilization Date</t>
  </si>
  <si>
    <t>Stabilization Hold Period</t>
  </si>
  <si>
    <t>Disposition Date</t>
  </si>
  <si>
    <t>Total Project Timeline</t>
  </si>
  <si>
    <t>Budget</t>
  </si>
  <si>
    <t>Draw Schedule</t>
  </si>
  <si>
    <t>Year</t>
  </si>
  <si>
    <t>Month</t>
  </si>
  <si>
    <t>Date</t>
  </si>
  <si>
    <t>Totals</t>
  </si>
  <si>
    <t>Check</t>
  </si>
  <si>
    <t>Start</t>
  </si>
  <si>
    <t>End</t>
  </si>
  <si>
    <t>Duration</t>
  </si>
  <si>
    <t>Land</t>
  </si>
  <si>
    <t>Land Acquisition Costs</t>
  </si>
  <si>
    <t>Total Land Costs</t>
  </si>
  <si>
    <t>Per Hard Cost Curve</t>
  </si>
  <si>
    <t>Total Hard Costs</t>
  </si>
  <si>
    <t>Total Soft Costs</t>
  </si>
  <si>
    <t>Total Unlevered Costs</t>
  </si>
  <si>
    <t>Bridge Loan Lender Origination Fee</t>
  </si>
  <si>
    <t>Bridge Loan Broker Fee</t>
  </si>
  <si>
    <t>Senior Construction Lender Origination Fee</t>
  </si>
  <si>
    <t>Other Financing and Closing Costs</t>
  </si>
  <si>
    <t>Senior Debt Total Interest</t>
  </si>
  <si>
    <t>Per Schedule</t>
  </si>
  <si>
    <t>NOI Offset to Interest</t>
  </si>
  <si>
    <t>Total Financing Costs</t>
  </si>
  <si>
    <t>Total Project Budget</t>
  </si>
  <si>
    <t>Total Equity Funded in Period</t>
  </si>
  <si>
    <t>Total Construction Debt Funded in Period</t>
  </si>
  <si>
    <t>Total $ Funded in Development Period</t>
  </si>
  <si>
    <t>CHECK</t>
  </si>
  <si>
    <t>Equity Funding</t>
  </si>
  <si>
    <t>Available Equity Balance</t>
  </si>
  <si>
    <t>Equity Funded in Period</t>
  </si>
  <si>
    <t>Ending Available Equity Balance</t>
  </si>
  <si>
    <t>Cumulative Balance</t>
  </si>
  <si>
    <t>Senior Debt Funding</t>
  </si>
  <si>
    <t>Senior Debt Available to Fund</t>
  </si>
  <si>
    <t>Senior Debt Funded in Period</t>
  </si>
  <si>
    <t>Construction Loan Funding</t>
  </si>
  <si>
    <t>Repayment of Bridge Loan</t>
  </si>
  <si>
    <t>Senior Debt Remaining to be Funded</t>
  </si>
  <si>
    <t>Cumulative Debt Funded</t>
  </si>
  <si>
    <t>Construction Interest</t>
  </si>
  <si>
    <t>Libor Forward Curve (04/01/21)</t>
  </si>
  <si>
    <t>Floor</t>
  </si>
  <si>
    <t>Rate</t>
  </si>
  <si>
    <t>Interest Expense in Period</t>
  </si>
  <si>
    <t>Total NOI</t>
  </si>
  <si>
    <t>Operating Reserve</t>
  </si>
  <si>
    <t>NOI to Offset Interest Reserve</t>
  </si>
  <si>
    <t>Net Cash Flow After Debt Service</t>
  </si>
  <si>
    <t>Repayment of Existing Senior Debt</t>
  </si>
  <si>
    <t>Residual Sale Proceeds</t>
  </si>
  <si>
    <t>Levered Cash Flows</t>
  </si>
  <si>
    <t>Distributions (Sale Proceeds + NOI)</t>
  </si>
  <si>
    <t>Residual Proceeds</t>
  </si>
  <si>
    <t>Total Net Cash Flow</t>
  </si>
  <si>
    <t>LEVERED PROJECT LEVEL CASH FLOW</t>
  </si>
  <si>
    <t>Unit Mix</t>
  </si>
  <si>
    <t>Affordable Unit Rents by Unit Type*</t>
  </si>
  <si>
    <t xml:space="preserve">Unit </t>
  </si>
  <si>
    <t xml:space="preserve"># of </t>
  </si>
  <si>
    <t># of Beds</t>
  </si>
  <si>
    <t>Bedroom</t>
  </si>
  <si>
    <t>Avg.</t>
  </si>
  <si>
    <t>Total Mo.</t>
  </si>
  <si>
    <t xml:space="preserve">Total Annual </t>
  </si>
  <si>
    <t>Note</t>
  </si>
  <si>
    <t>Studio</t>
  </si>
  <si>
    <t>1bd</t>
  </si>
  <si>
    <t>2bd</t>
  </si>
  <si>
    <t>3bd</t>
  </si>
  <si>
    <t>Description</t>
  </si>
  <si>
    <t>Units</t>
  </si>
  <si>
    <t>Per Unit</t>
  </si>
  <si>
    <t>Count</t>
  </si>
  <si>
    <t>SF/Unit</t>
  </si>
  <si>
    <t>Per Bed</t>
  </si>
  <si>
    <t>Per SF</t>
  </si>
  <si>
    <t>Rent</t>
  </si>
  <si>
    <t xml:space="preserve">Studio A </t>
  </si>
  <si>
    <t>Studio A - Affordable</t>
  </si>
  <si>
    <t>Studio B</t>
  </si>
  <si>
    <t>Studio B - Affordable</t>
  </si>
  <si>
    <t>Studio C</t>
  </si>
  <si>
    <t>1 Bed / 1 Bath</t>
  </si>
  <si>
    <t>1 Bed / 1 Bath - A (Corner unit)</t>
  </si>
  <si>
    <t>1 Bed / 1 Bath - B (Regular Unit)</t>
  </si>
  <si>
    <t>2 Bed / 2 Bath</t>
  </si>
  <si>
    <t>Live Work Loft - A</t>
  </si>
  <si>
    <t>Assuming 400 SF of mezz level</t>
  </si>
  <si>
    <t>Live Work Loft - B</t>
  </si>
  <si>
    <t>Assuming 250 SF of mezz level</t>
  </si>
  <si>
    <t>Live Work Loft - C</t>
  </si>
  <si>
    <t>Rough goal</t>
  </si>
  <si>
    <t>Annual Cash Flow Proforma</t>
  </si>
  <si>
    <t>Income</t>
  </si>
  <si>
    <t>Rental Income</t>
  </si>
  <si>
    <t>Potential Gross Rent</t>
  </si>
  <si>
    <t>Losses to GPR</t>
  </si>
  <si>
    <t>Market Vacancy</t>
  </si>
  <si>
    <t>Non-Rev Beds</t>
  </si>
  <si>
    <t>Bad Debt</t>
  </si>
  <si>
    <t>Concessions</t>
  </si>
  <si>
    <t>Total Losses to GPR</t>
  </si>
  <si>
    <t>Effective Rental Income</t>
  </si>
  <si>
    <t>Other Income</t>
  </si>
  <si>
    <t>Parking Permit Fees</t>
  </si>
  <si>
    <t xml:space="preserve">Utility Charge </t>
  </si>
  <si>
    <t>Utility Billing Income</t>
  </si>
  <si>
    <t>Retail Income (NNN)</t>
  </si>
  <si>
    <t>Total Other Income</t>
  </si>
  <si>
    <t>Effective Gross Income</t>
  </si>
  <si>
    <t>Controllable Expenses</t>
  </si>
  <si>
    <t>Payroll</t>
  </si>
  <si>
    <t>Marketing &amp; Advertising</t>
  </si>
  <si>
    <t>Repairs &amp; Maintenance</t>
  </si>
  <si>
    <t>Turnover</t>
  </si>
  <si>
    <t>General &amp; Administrative</t>
  </si>
  <si>
    <t>Total Controllable Expenses</t>
  </si>
  <si>
    <t>Non-Controllable Expenses</t>
  </si>
  <si>
    <t>Real Estate Taxes</t>
  </si>
  <si>
    <t>Insurance</t>
  </si>
  <si>
    <t>Utilities</t>
  </si>
  <si>
    <t>Management Fee</t>
  </si>
  <si>
    <t>Total Non-Controllable Expenses</t>
  </si>
  <si>
    <t>Total Operating Expenses</t>
  </si>
  <si>
    <t xml:space="preserve">Net Operating Income </t>
  </si>
  <si>
    <t>Capital Reserves</t>
  </si>
  <si>
    <t>Cash Flows From Operations</t>
  </si>
  <si>
    <t>Stabilized ROC / NOI (Untrended)</t>
  </si>
  <si>
    <t>Required ROC / NOI (Untrended)</t>
  </si>
  <si>
    <t>(Discount)/Premium to Stab. Untrended NOI</t>
  </si>
  <si>
    <t>Monthly CFs</t>
  </si>
  <si>
    <t>Assumptions</t>
  </si>
  <si>
    <t>Unit Assumptions</t>
  </si>
  <si>
    <t>Rent/SF</t>
  </si>
  <si>
    <t>Effective Annual Rent</t>
  </si>
  <si>
    <t>Units Delivered In Month</t>
  </si>
  <si>
    <t>Cumulative Units Delivered</t>
  </si>
  <si>
    <t>% Occupied</t>
  </si>
  <si>
    <t>Retail Vacancy</t>
  </si>
  <si>
    <t>Other Income Growth</t>
  </si>
  <si>
    <t>Expenses</t>
  </si>
  <si>
    <t>Controllable Expense Growth</t>
  </si>
  <si>
    <t>Non-Controllable Expense Growth</t>
  </si>
  <si>
    <t>Management Fee Growth</t>
  </si>
  <si>
    <t>Income &amp; Expenses</t>
  </si>
  <si>
    <t>Gross Potential Rent</t>
  </si>
  <si>
    <t>Hard Cost Detail</t>
  </si>
  <si>
    <t>$ Total</t>
  </si>
  <si>
    <t>Unit RSF</t>
  </si>
  <si>
    <t>Direct Construction Costs</t>
  </si>
  <si>
    <t>PSF Cost</t>
  </si>
  <si>
    <t>Foundations</t>
  </si>
  <si>
    <t>Superstructure</t>
  </si>
  <si>
    <t>Exterior Enclosure</t>
  </si>
  <si>
    <t>Roofing</t>
  </si>
  <si>
    <t>Interior Construction</t>
  </si>
  <si>
    <t>Stairs</t>
  </si>
  <si>
    <t>Interior Finishes</t>
  </si>
  <si>
    <t>Conveying</t>
  </si>
  <si>
    <t>Plumbing</t>
  </si>
  <si>
    <t>HVAC</t>
  </si>
  <si>
    <t>Fire Protection</t>
  </si>
  <si>
    <t>Electrical</t>
  </si>
  <si>
    <t>Low Voltage Systems</t>
  </si>
  <si>
    <t>Equipment</t>
  </si>
  <si>
    <t>Furnishings</t>
  </si>
  <si>
    <t>Special Construction</t>
  </si>
  <si>
    <t>Site Preparation</t>
  </si>
  <si>
    <t>Site Improvements</t>
  </si>
  <si>
    <t>Site Utilities</t>
  </si>
  <si>
    <t>Contractor General Conditions</t>
  </si>
  <si>
    <t>Total Direct Construction Costs</t>
  </si>
  <si>
    <t>Total Contingency, Insurance, &amp; Fees</t>
  </si>
  <si>
    <r>
      <rPr>
        <sz val="10"/>
        <color rgb="FF000000"/>
        <rFont val="Calibri"/>
        <family val="2"/>
      </rPr>
      <t>Construction Contingency</t>
    </r>
  </si>
  <si>
    <t>Building Insurance</t>
  </si>
  <si>
    <t>Preconstruction Services</t>
  </si>
  <si>
    <t>Contractor's Fee</t>
  </si>
  <si>
    <t>Total GMP</t>
  </si>
  <si>
    <t>Construction Cost Reductions</t>
  </si>
  <si>
    <t>Reduce Enclosure Articulations</t>
  </si>
  <si>
    <t>Unit Millwork</t>
  </si>
  <si>
    <t>Reduce Finish Costs - Tower</t>
  </si>
  <si>
    <t>Load Bearing Stud Alternate</t>
  </si>
  <si>
    <t>Exposed Concrete Deck Ceilings</t>
  </si>
  <si>
    <t>Reduce SF of Glass</t>
  </si>
  <si>
    <t>Appliances</t>
  </si>
  <si>
    <t>Total Construction Cost Reductions</t>
  </si>
  <si>
    <t>Owner's Contingency</t>
  </si>
  <si>
    <t>Soft Cost Detail</t>
  </si>
  <si>
    <t>Architecture</t>
  </si>
  <si>
    <t>Feasibility and Concept</t>
  </si>
  <si>
    <t>Schematic Design</t>
  </si>
  <si>
    <t>Design Development</t>
  </si>
  <si>
    <t>Construction Documents</t>
  </si>
  <si>
    <t>Permit</t>
  </si>
  <si>
    <t>Bidding &amp; Construction Administration</t>
  </si>
  <si>
    <t>Architectural Team</t>
  </si>
  <si>
    <t>Total Architecture</t>
  </si>
  <si>
    <t>Consultants and Engineering</t>
  </si>
  <si>
    <t>Structural Engineer</t>
  </si>
  <si>
    <t xml:space="preserve">Landscaping Architect </t>
  </si>
  <si>
    <t xml:space="preserve">Landscaping Irrigation Design </t>
  </si>
  <si>
    <t>Civil Engineer</t>
  </si>
  <si>
    <t>Mechanical &amp; Plumbing</t>
  </si>
  <si>
    <t>Electrical Engineer</t>
  </si>
  <si>
    <t>Interior Design</t>
  </si>
  <si>
    <t>ADA / Accessibility</t>
  </si>
  <si>
    <t>Sustainability/LEED</t>
  </si>
  <si>
    <t>Utilities Consultant</t>
  </si>
  <si>
    <t>Skin</t>
  </si>
  <si>
    <t>Sound</t>
  </si>
  <si>
    <t>Code Consultant</t>
  </si>
  <si>
    <t>2% Consultant Mgmt Fee (SAR)</t>
  </si>
  <si>
    <t>Permit Expeditor</t>
  </si>
  <si>
    <t>Total Consultants and Engineering</t>
  </si>
  <si>
    <t>Legal</t>
  </si>
  <si>
    <t>JV Documents</t>
  </si>
  <si>
    <t>Land Use</t>
  </si>
  <si>
    <t>Construction Loan/Transaction Cost</t>
  </si>
  <si>
    <t>Development-GC/Vendor/Consultant Contracts/Contingency</t>
  </si>
  <si>
    <t>Project Legal Counsel</t>
  </si>
  <si>
    <t>Total Legal</t>
  </si>
  <si>
    <t>OCIP</t>
  </si>
  <si>
    <t>General Liability and Property</t>
  </si>
  <si>
    <t>Builders Risk</t>
  </si>
  <si>
    <t>E&amp;O Insurance</t>
  </si>
  <si>
    <t>Pollution Liability</t>
  </si>
  <si>
    <t>Risk Management Services</t>
  </si>
  <si>
    <t>Total Insurance</t>
  </si>
  <si>
    <t>G&amp;A</t>
  </si>
  <si>
    <t>Printing</t>
  </si>
  <si>
    <t>Miscellaneous</t>
  </si>
  <si>
    <t>Phones / Internet</t>
  </si>
  <si>
    <t>Office Supplies</t>
  </si>
  <si>
    <t>Courier / Overnight Expense</t>
  </si>
  <si>
    <t>Mobile Phone</t>
  </si>
  <si>
    <t>Copier</t>
  </si>
  <si>
    <t>Software Expense</t>
  </si>
  <si>
    <t>IT Services</t>
  </si>
  <si>
    <t>Developer Meetings</t>
  </si>
  <si>
    <t>Janitorial / Housekeeping</t>
  </si>
  <si>
    <t>Travel Expense</t>
  </si>
  <si>
    <t>Meal Expense</t>
  </si>
  <si>
    <t>Office Expense</t>
  </si>
  <si>
    <t>Dues &amp; Subscriptions</t>
  </si>
  <si>
    <t>Dev MGR / CM Fees</t>
  </si>
  <si>
    <t>Accounting Consultant</t>
  </si>
  <si>
    <t>Developer G&amp;A Pre-Closing</t>
  </si>
  <si>
    <t>GP and LP Reimbursables</t>
  </si>
  <si>
    <t>Audit Fees</t>
  </si>
  <si>
    <t>Total G&amp;A</t>
  </si>
  <si>
    <t>Municipal Fees</t>
  </si>
  <si>
    <t>Utility Connection</t>
  </si>
  <si>
    <t>Affordable Buyout</t>
  </si>
  <si>
    <t>Building Permit</t>
  </si>
  <si>
    <t>Total Municipal Fees</t>
  </si>
  <si>
    <t>Developer Fee</t>
  </si>
  <si>
    <t>Marketing</t>
  </si>
  <si>
    <t>Leasing Commissions</t>
  </si>
  <si>
    <t>Tenant Buyout Cost</t>
  </si>
  <si>
    <t>Tenant Improvements (Retail)</t>
  </si>
  <si>
    <t>Soft Cost Contingency</t>
  </si>
  <si>
    <t>All-in OpEx (AMC estimate)</t>
  </si>
  <si>
    <t>back out: non-controllable</t>
  </si>
  <si>
    <t>Pro Forma Controllable OpEx</t>
  </si>
  <si>
    <t>Growth Rates</t>
  </si>
  <si>
    <t>Revenue/Expense Growth Rates</t>
  </si>
  <si>
    <t>Ann. Incr. %</t>
  </si>
  <si>
    <t>% of Gross Potential Rent</t>
  </si>
  <si>
    <t>Market</t>
  </si>
  <si>
    <t>Retail</t>
  </si>
  <si>
    <t>Non-Rev.</t>
  </si>
  <si>
    <t>Other</t>
  </si>
  <si>
    <t>Controllable</t>
  </si>
  <si>
    <t>Non-Controllable</t>
  </si>
  <si>
    <t>Mgmt</t>
  </si>
  <si>
    <t>Capital</t>
  </si>
  <si>
    <t>Model Year</t>
  </si>
  <si>
    <t>Fiscal Year</t>
  </si>
  <si>
    <t>Growth</t>
  </si>
  <si>
    <t>Vacancy</t>
  </si>
  <si>
    <t>Beds</t>
  </si>
  <si>
    <t>Fees</t>
  </si>
  <si>
    <t>Reserves</t>
  </si>
  <si>
    <t>425 Colorado St</t>
  </si>
  <si>
    <t>Comparables</t>
  </si>
  <si>
    <t>Glendale Multi-Family Sale Comparables</t>
  </si>
  <si>
    <t>#</t>
  </si>
  <si>
    <t>Property Name</t>
  </si>
  <si>
    <t>Property Address</t>
  </si>
  <si>
    <t>Submarket</t>
  </si>
  <si>
    <t>Built/Reno</t>
  </si>
  <si>
    <t>Sale Date</t>
  </si>
  <si>
    <t>NRSF</t>
  </si>
  <si>
    <t>$ / NRSF</t>
  </si>
  <si>
    <t>Cap Rate</t>
  </si>
  <si>
    <t>Buyer</t>
  </si>
  <si>
    <t>Seller</t>
  </si>
  <si>
    <t>Comments</t>
  </si>
  <si>
    <t>Altana Apartments</t>
  </si>
  <si>
    <t>633 N Central Ave</t>
  </si>
  <si>
    <t>Downtown Glendale</t>
  </si>
  <si>
    <t>Waterford Property Company</t>
  </si>
  <si>
    <t>Brookfield Property Group</t>
  </si>
  <si>
    <t>Next on Lex</t>
  </si>
  <si>
    <t>275 W Lexington Dr</t>
  </si>
  <si>
    <t>California Community Housing Agency ("CalCHA")</t>
  </si>
  <si>
    <t>Cypress Equity Investments LLC</t>
  </si>
  <si>
    <t>Brio Apartments</t>
  </si>
  <si>
    <t>546 W Colorado St</t>
  </si>
  <si>
    <t>Pacific-Edison</t>
  </si>
  <si>
    <t>Sequoia Equities, Inc</t>
  </si>
  <si>
    <t>The Harrison Glendale</t>
  </si>
  <si>
    <t>318 W Wilson Ave</t>
  </si>
  <si>
    <t>Vineyard</t>
  </si>
  <si>
    <t>JRK Property Holdings</t>
  </si>
  <si>
    <t>Molasky Ventures LLC</t>
  </si>
  <si>
    <t>416 on Broadway</t>
  </si>
  <si>
    <t>416 E Broadway</t>
  </si>
  <si>
    <t>Fairmont Management Company</t>
  </si>
  <si>
    <t>Essex Property Trust, Inc.</t>
  </si>
  <si>
    <t>The Griffith</t>
  </si>
  <si>
    <t>435 W Los Feliz Rd</t>
  </si>
  <si>
    <t>Tropico</t>
  </si>
  <si>
    <t>Greystar Real Estate Partners</t>
  </si>
  <si>
    <t>PNC Realty Advisors</t>
  </si>
  <si>
    <t>ONYX Glendale</t>
  </si>
  <si>
    <t>313 W California Ave</t>
  </si>
  <si>
    <t>MetLife, Inc.</t>
  </si>
  <si>
    <t>The Carlyle Group</t>
  </si>
  <si>
    <t>633 N Central Ave (Part of Portfolio)</t>
  </si>
  <si>
    <t>Carmel Partners</t>
  </si>
  <si>
    <t>Average</t>
  </si>
  <si>
    <t>N/A*</t>
  </si>
  <si>
    <t>Premium/(Discount) to Comps</t>
  </si>
  <si>
    <t>Source: CoStar</t>
  </si>
  <si>
    <t>*Per January 2022 rent roll, existing office space is only 24% leased</t>
  </si>
  <si>
    <t>DATE</t>
  </si>
  <si>
    <t>Begging of Mo</t>
  </si>
  <si>
    <t>End of Mo</t>
  </si>
  <si>
    <t>LIBOR</t>
  </si>
  <si>
    <t>Percentage Allocation</t>
  </si>
  <si>
    <t>Standard Deviation</t>
  </si>
  <si>
    <t>Construction Start Month --&gt;</t>
  </si>
  <si>
    <t>Construction Start</t>
  </si>
  <si>
    <t>Construction Length</t>
  </si>
  <si>
    <t>Monthly Distributional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</si>
</sst>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0.0%"/>
    <numFmt numFmtId="165" formatCode="_(* #,##0_);_(* \(#,##0\);_(* &quot;-&quot;??_);_(@_)"/>
    <numFmt numFmtId="166" formatCode="0\ &quot;Spaces&quot;"/>
    <numFmt numFmtId="167" formatCode="&quot;$&quot;#,##0.00"/>
    <numFmt numFmtId="168" formatCode="&quot;$&quot;#,##0"/>
    <numFmt numFmtId="169" formatCode="0\ &quot;Years&quot;"/>
    <numFmt numFmtId="170" formatCode="0.00\x"/>
    <numFmt numFmtId="171" formatCode="0\ &quot;Months&quot;"/>
    <numFmt numFmtId="172" formatCode="0\ &quot;Units&quot;"/>
    <numFmt numFmtId="173" formatCode="0\ &quot;Units/Mo&quot;"/>
    <numFmt numFmtId="174" formatCode="0.00\ &quot;Years&quot;"/>
    <numFmt numFmtId="175" formatCode="&quot;Year&quot;\ General"/>
    <numFmt numFmtId="176" formatCode="&quot;Month&quot;\ General"/>
    <numFmt numFmtId="177" formatCode="&quot;$&quot;#,##0;[Red]\(&quot;$&quot;#,##0\);&quot;--&quot;"/>
    <numFmt numFmtId="178" formatCode="0\ &quot;months&quot;"/>
    <numFmt numFmtId="179" formatCode="_(&quot;$&quot;* #,##0_);_(&quot;$&quot;* \(#,##0\);_(&quot;$&quot;* &quot;-&quot;??_);_(@_)"/>
    <numFmt numFmtId="180" formatCode="&quot;Sale Analysis - Year&quot;\ 0"/>
    <numFmt numFmtId="181" formatCode="&quot;Sale Proceeds at a &quot;0.00%\ &quot;Cap Rate&quot;"/>
    <numFmt numFmtId="182" formatCode="&quot;Less Sales Costs of &quot;0.0%"/>
    <numFmt numFmtId="183" formatCode="&quot;$&quot;0&quot;/Unit&quot;"/>
    <numFmt numFmtId="184" formatCode="0.00000000"/>
    <numFmt numFmtId="185" formatCode="0.000%"/>
    <numFmt numFmtId="186" formatCode="&quot;$&quot;0\ &quot;mo/space&quot;"/>
    <numFmt numFmtId="187" formatCode="&quot;$&quot;0\ &quot;mo/unit&quot;"/>
    <numFmt numFmtId="188" formatCode="&quot;$&quot;0.00\ &quot;/sf&quot;"/>
    <numFmt numFmtId="189" formatCode="[$-409]mmm\-yy"/>
    <numFmt numFmtId="190" formatCode="&quot;Year&quot;\ 0"/>
    <numFmt numFmtId="191" formatCode="&quot;$&quot;#,###"/>
    <numFmt numFmtId="192" formatCode="0.0%;\(0.0%\)\ "/>
    <numFmt numFmtId="193" formatCode="&quot;month&quot;\ 0"/>
  </numFmts>
  <fonts count="69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color rgb="FF0000FF"/>
      <name val="Calibri"/>
      <family val="2"/>
    </font>
    <font>
      <sz val="10"/>
      <color theme="5"/>
      <name val="Calibri"/>
      <family val="2"/>
    </font>
    <font>
      <sz val="10"/>
      <color theme="0"/>
      <name val="Calibri"/>
      <family val="2"/>
    </font>
    <font>
      <sz val="10"/>
      <color rgb="FF008000"/>
      <name val="Calibri"/>
      <family val="2"/>
    </font>
    <font>
      <sz val="11"/>
      <name val="Calibri"/>
      <family val="2"/>
    </font>
    <font>
      <i/>
      <sz val="10"/>
      <color theme="0"/>
      <name val="Calibri"/>
      <family val="2"/>
    </font>
    <font>
      <b/>
      <u/>
      <sz val="10"/>
      <color theme="0"/>
      <name val="Calibri"/>
      <family val="2"/>
    </font>
    <font>
      <b/>
      <i/>
      <u/>
      <sz val="10"/>
      <color theme="0"/>
      <name val="Calibri"/>
      <family val="2"/>
    </font>
    <font>
      <b/>
      <u/>
      <sz val="10"/>
      <color theme="0"/>
      <name val="Calibri"/>
      <family val="2"/>
    </font>
    <font>
      <b/>
      <u/>
      <sz val="10"/>
      <color theme="0"/>
      <name val="Calibri"/>
      <family val="2"/>
    </font>
    <font>
      <b/>
      <u/>
      <sz val="10"/>
      <color theme="0"/>
      <name val="Calibri"/>
      <family val="2"/>
    </font>
    <font>
      <b/>
      <u/>
      <sz val="10"/>
      <color theme="1"/>
      <name val="Calibri"/>
      <family val="2"/>
    </font>
    <font>
      <b/>
      <i/>
      <u/>
      <sz val="10"/>
      <color theme="1"/>
      <name val="Calibri"/>
      <family val="2"/>
    </font>
    <font>
      <b/>
      <i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B050"/>
      <name val="Calibri"/>
      <family val="2"/>
    </font>
    <font>
      <b/>
      <i/>
      <sz val="10"/>
      <color theme="1"/>
      <name val="Calibri"/>
      <family val="2"/>
    </font>
    <font>
      <b/>
      <sz val="10"/>
      <color rgb="FF0000FF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i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9"/>
      <name val="Calibri"/>
      <family val="2"/>
    </font>
    <font>
      <b/>
      <i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i/>
      <sz val="10"/>
      <color theme="0"/>
      <name val="Calibri"/>
      <family val="2"/>
    </font>
    <font>
      <sz val="10"/>
      <color rgb="FFFF0000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1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rgb="FF000000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sz val="12"/>
      <color theme="1"/>
      <name val="Calibri"/>
      <family val="2"/>
    </font>
    <font>
      <i/>
      <sz val="10"/>
      <color rgb="FF0000FF"/>
      <name val="Calibri"/>
      <family val="2"/>
    </font>
    <font>
      <i/>
      <u/>
      <sz val="10"/>
      <color theme="1"/>
      <name val="Calibri"/>
      <family val="2"/>
    </font>
    <font>
      <b/>
      <sz val="14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rgb="FF0432FF"/>
      <name val="Calibri"/>
      <family val="2"/>
    </font>
    <font>
      <sz val="12"/>
      <color rgb="FF7F7F7F"/>
      <name val="Calibri"/>
      <family val="2"/>
    </font>
    <font>
      <sz val="12"/>
      <color rgb="FF008000"/>
      <name val="Calibri"/>
      <family val="2"/>
    </font>
    <font>
      <i/>
      <sz val="12"/>
      <color theme="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222A35"/>
        <bgColor rgb="FF222A3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E4E8ED"/>
        <bgColor rgb="FFE4E8ED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</fills>
  <borders count="6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95">
    <xf numFmtId="0" fontId="0" fillId="0" borderId="0" xfId="0"/>
    <xf numFmtId="0" fontId="1" fillId="0" borderId="0" xfId="0" applyFont="1"/>
    <xf numFmtId="0" fontId="2" fillId="0" borderId="0" xfId="0" applyFont="1"/>
    <xf numFmtId="8" fontId="1" fillId="0" borderId="0" xfId="0" applyNumberFormat="1" applyFont="1"/>
    <xf numFmtId="6" fontId="1" fillId="0" borderId="0" xfId="0" applyNumberFormat="1" applyFont="1"/>
    <xf numFmtId="0" fontId="3" fillId="2" borderId="1" xfId="0" applyFont="1" applyFill="1" applyBorder="1"/>
    <xf numFmtId="0" fontId="1" fillId="0" borderId="0" xfId="0" applyFont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4" fillId="0" borderId="3" xfId="0" applyFont="1" applyBorder="1"/>
    <xf numFmtId="6" fontId="4" fillId="0" borderId="3" xfId="0" applyNumberFormat="1" applyFont="1" applyBorder="1"/>
    <xf numFmtId="164" fontId="4" fillId="0" borderId="3" xfId="0" applyNumberFormat="1" applyFont="1" applyBorder="1"/>
    <xf numFmtId="0" fontId="4" fillId="0" borderId="0" xfId="0" applyFont="1"/>
    <xf numFmtId="3" fontId="4" fillId="0" borderId="0" xfId="0" applyNumberFormat="1" applyFont="1"/>
    <xf numFmtId="0" fontId="5" fillId="0" borderId="0" xfId="0" applyFont="1" applyAlignment="1">
      <alignment horizontal="left"/>
    </xf>
    <xf numFmtId="3" fontId="6" fillId="0" borderId="0" xfId="0" applyNumberFormat="1" applyFont="1"/>
    <xf numFmtId="6" fontId="4" fillId="0" borderId="0" xfId="0" applyNumberFormat="1" applyFont="1"/>
    <xf numFmtId="8" fontId="7" fillId="0" borderId="0" xfId="0" applyNumberFormat="1" applyFont="1"/>
    <xf numFmtId="165" fontId="1" fillId="0" borderId="0" xfId="0" applyNumberFormat="1" applyFont="1"/>
    <xf numFmtId="0" fontId="4" fillId="0" borderId="4" xfId="0" applyFont="1" applyBorder="1"/>
    <xf numFmtId="3" fontId="4" fillId="0" borderId="4" xfId="0" applyNumberFormat="1" applyFont="1" applyBorder="1"/>
    <xf numFmtId="6" fontId="5" fillId="0" borderId="0" xfId="0" applyNumberFormat="1" applyFont="1"/>
    <xf numFmtId="166" fontId="6" fillId="0" borderId="0" xfId="0" applyNumberFormat="1" applyFont="1"/>
    <xf numFmtId="0" fontId="5" fillId="0" borderId="5" xfId="0" applyFont="1" applyBorder="1" applyAlignment="1">
      <alignment horizontal="left"/>
    </xf>
    <xf numFmtId="6" fontId="5" fillId="0" borderId="5" xfId="0" applyNumberFormat="1" applyFont="1" applyBorder="1"/>
    <xf numFmtId="6" fontId="5" fillId="0" borderId="5" xfId="0" applyNumberFormat="1" applyFont="1" applyBorder="1" applyAlignment="1">
      <alignment horizontal="right"/>
    </xf>
    <xf numFmtId="164" fontId="5" fillId="0" borderId="5" xfId="0" applyNumberFormat="1" applyFont="1" applyBorder="1"/>
    <xf numFmtId="4" fontId="1" fillId="0" borderId="2" xfId="0" applyNumberFormat="1" applyFont="1" applyBorder="1"/>
    <xf numFmtId="6" fontId="5" fillId="0" borderId="2" xfId="0" applyNumberFormat="1" applyFont="1" applyBorder="1"/>
    <xf numFmtId="164" fontId="5" fillId="0" borderId="0" xfId="0" applyNumberFormat="1" applyFont="1"/>
    <xf numFmtId="167" fontId="1" fillId="0" borderId="0" xfId="0" applyNumberFormat="1" applyFont="1"/>
    <xf numFmtId="0" fontId="3" fillId="0" borderId="0" xfId="0" applyFont="1"/>
    <xf numFmtId="3" fontId="1" fillId="0" borderId="0" xfId="0" applyNumberFormat="1" applyFont="1"/>
    <xf numFmtId="168" fontId="1" fillId="0" borderId="0" xfId="0" applyNumberFormat="1" applyFont="1"/>
    <xf numFmtId="6" fontId="6" fillId="0" borderId="0" xfId="0" applyNumberFormat="1" applyFont="1"/>
    <xf numFmtId="9" fontId="6" fillId="0" borderId="0" xfId="0" applyNumberFormat="1" applyFont="1"/>
    <xf numFmtId="169" fontId="1" fillId="0" borderId="0" xfId="0" applyNumberFormat="1" applyFont="1"/>
    <xf numFmtId="14" fontId="1" fillId="0" borderId="0" xfId="0" applyNumberFormat="1" applyFont="1"/>
    <xf numFmtId="10" fontId="6" fillId="0" borderId="0" xfId="0" applyNumberFormat="1" applyFont="1"/>
    <xf numFmtId="164" fontId="6" fillId="0" borderId="0" xfId="0" applyNumberFormat="1" applyFont="1"/>
    <xf numFmtId="168" fontId="8" fillId="0" borderId="0" xfId="0" applyNumberFormat="1" applyFont="1"/>
    <xf numFmtId="44" fontId="1" fillId="0" borderId="0" xfId="0" applyNumberFormat="1" applyFont="1"/>
    <xf numFmtId="10" fontId="9" fillId="0" borderId="0" xfId="0" applyNumberFormat="1" applyFont="1"/>
    <xf numFmtId="168" fontId="4" fillId="0" borderId="3" xfId="0" applyNumberFormat="1" applyFont="1" applyBorder="1"/>
    <xf numFmtId="0" fontId="1" fillId="0" borderId="6" xfId="0" applyFont="1" applyBorder="1"/>
    <xf numFmtId="10" fontId="6" fillId="0" borderId="6" xfId="0" applyNumberFormat="1" applyFont="1" applyBorder="1"/>
    <xf numFmtId="0" fontId="4" fillId="0" borderId="7" xfId="0" applyFont="1" applyBorder="1" applyAlignment="1">
      <alignment horizontal="center"/>
    </xf>
    <xf numFmtId="10" fontId="1" fillId="0" borderId="0" xfId="0" applyNumberFormat="1" applyFont="1"/>
    <xf numFmtId="0" fontId="8" fillId="0" borderId="8" xfId="0" applyFont="1" applyBorder="1"/>
    <xf numFmtId="10" fontId="4" fillId="0" borderId="0" xfId="0" applyNumberFormat="1" applyFont="1" applyAlignment="1">
      <alignment horizontal="center"/>
    </xf>
    <xf numFmtId="10" fontId="4" fillId="0" borderId="9" xfId="0" applyNumberFormat="1" applyFont="1" applyBorder="1" applyAlignment="1">
      <alignment horizontal="center"/>
    </xf>
    <xf numFmtId="3" fontId="4" fillId="0" borderId="3" xfId="0" applyNumberFormat="1" applyFont="1" applyBorder="1"/>
    <xf numFmtId="1" fontId="4" fillId="0" borderId="3" xfId="0" applyNumberFormat="1" applyFont="1" applyBorder="1"/>
    <xf numFmtId="167" fontId="4" fillId="0" borderId="3" xfId="0" applyNumberFormat="1" applyFont="1" applyBorder="1"/>
    <xf numFmtId="7" fontId="4" fillId="3" borderId="10" xfId="0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4" fillId="0" borderId="14" xfId="0" applyFont="1" applyBorder="1"/>
    <xf numFmtId="167" fontId="4" fillId="4" borderId="15" xfId="0" applyNumberFormat="1" applyFont="1" applyFill="1" applyBorder="1"/>
    <xf numFmtId="10" fontId="4" fillId="0" borderId="3" xfId="0" applyNumberFormat="1" applyFont="1" applyBorder="1"/>
    <xf numFmtId="7" fontId="4" fillId="0" borderId="8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70" fontId="1" fillId="0" borderId="2" xfId="0" applyNumberFormat="1" applyFont="1" applyBorder="1"/>
    <xf numFmtId="14" fontId="6" fillId="0" borderId="0" xfId="0" applyNumberFormat="1" applyFont="1"/>
    <xf numFmtId="0" fontId="4" fillId="0" borderId="0" xfId="0" applyFont="1" applyAlignment="1">
      <alignment horizontal="right"/>
    </xf>
    <xf numFmtId="171" fontId="6" fillId="0" borderId="0" xfId="0" applyNumberFormat="1" applyFont="1"/>
    <xf numFmtId="164" fontId="1" fillId="0" borderId="2" xfId="0" applyNumberFormat="1" applyFont="1" applyBorder="1"/>
    <xf numFmtId="172" fontId="6" fillId="0" borderId="0" xfId="0" applyNumberFormat="1" applyFont="1"/>
    <xf numFmtId="173" fontId="6" fillId="0" borderId="0" xfId="0" applyNumberFormat="1" applyFont="1"/>
    <xf numFmtId="0" fontId="5" fillId="0" borderId="2" xfId="0" applyFont="1" applyBorder="1" applyAlignment="1">
      <alignment horizontal="left"/>
    </xf>
    <xf numFmtId="8" fontId="5" fillId="0" borderId="2" xfId="0" applyNumberFormat="1" applyFont="1" applyBorder="1"/>
    <xf numFmtId="174" fontId="4" fillId="0" borderId="3" xfId="0" applyNumberFormat="1" applyFont="1" applyBorder="1"/>
    <xf numFmtId="6" fontId="1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0" fontId="1" fillId="0" borderId="19" xfId="0" applyFont="1" applyBorder="1"/>
    <xf numFmtId="0" fontId="1" fillId="0" borderId="20" xfId="0" applyFont="1" applyBorder="1"/>
    <xf numFmtId="0" fontId="1" fillId="0" borderId="20" xfId="0" applyFont="1" applyBorder="1" applyAlignment="1">
      <alignment horizontal="right"/>
    </xf>
    <xf numFmtId="6" fontId="1" fillId="0" borderId="20" xfId="0" applyNumberFormat="1" applyFont="1" applyBorder="1" applyAlignment="1">
      <alignment horizontal="right"/>
    </xf>
    <xf numFmtId="0" fontId="1" fillId="0" borderId="21" xfId="0" applyFont="1" applyBorder="1"/>
    <xf numFmtId="8" fontId="1" fillId="0" borderId="0" xfId="0" applyNumberFormat="1" applyFont="1" applyAlignment="1">
      <alignment horizontal="center"/>
    </xf>
    <xf numFmtId="0" fontId="1" fillId="0" borderId="22" xfId="0" applyFont="1" applyBorder="1"/>
    <xf numFmtId="0" fontId="3" fillId="2" borderId="23" xfId="0" applyFont="1" applyFill="1" applyBorder="1"/>
    <xf numFmtId="0" fontId="3" fillId="2" borderId="23" xfId="0" applyFont="1" applyFill="1" applyBorder="1" applyAlignment="1">
      <alignment horizontal="right"/>
    </xf>
    <xf numFmtId="0" fontId="8" fillId="2" borderId="23" xfId="0" applyFont="1" applyFill="1" applyBorder="1" applyAlignment="1">
      <alignment horizontal="right"/>
    </xf>
    <xf numFmtId="6" fontId="8" fillId="2" borderId="23" xfId="0" applyNumberFormat="1" applyFont="1" applyFill="1" applyBorder="1" applyAlignment="1">
      <alignment horizontal="right"/>
    </xf>
    <xf numFmtId="0" fontId="1" fillId="0" borderId="24" xfId="0" applyFont="1" applyBorder="1"/>
    <xf numFmtId="0" fontId="3" fillId="2" borderId="23" xfId="0" applyFont="1" applyFill="1" applyBorder="1" applyAlignment="1">
      <alignment horizontal="left"/>
    </xf>
    <xf numFmtId="0" fontId="11" fillId="2" borderId="23" xfId="0" applyFont="1" applyFill="1" applyBorder="1" applyAlignment="1">
      <alignment horizontal="right"/>
    </xf>
    <xf numFmtId="0" fontId="8" fillId="2" borderId="23" xfId="0" applyFont="1" applyFill="1" applyBorder="1" applyAlignment="1">
      <alignment horizontal="center"/>
    </xf>
    <xf numFmtId="0" fontId="8" fillId="2" borderId="23" xfId="0" applyFont="1" applyFill="1" applyBorder="1"/>
    <xf numFmtId="175" fontId="3" fillId="2" borderId="23" xfId="0" applyNumberFormat="1" applyFont="1" applyFill="1" applyBorder="1"/>
    <xf numFmtId="176" fontId="3" fillId="2" borderId="23" xfId="0" applyNumberFormat="1" applyFont="1" applyFill="1" applyBorder="1"/>
    <xf numFmtId="14" fontId="3" fillId="2" borderId="23" xfId="0" applyNumberFormat="1" applyFont="1" applyFill="1" applyBorder="1"/>
    <xf numFmtId="0" fontId="12" fillId="2" borderId="23" xfId="0" applyFont="1" applyFill="1" applyBorder="1" applyAlignment="1">
      <alignment horizontal="right"/>
    </xf>
    <xf numFmtId="0" fontId="13" fillId="2" borderId="23" xfId="0" applyFont="1" applyFill="1" applyBorder="1" applyAlignment="1">
      <alignment horizontal="right"/>
    </xf>
    <xf numFmtId="0" fontId="14" fillId="2" borderId="23" xfId="0" applyFont="1" applyFill="1" applyBorder="1" applyAlignment="1">
      <alignment horizontal="center"/>
    </xf>
    <xf numFmtId="14" fontId="3" fillId="2" borderId="23" xfId="0" applyNumberFormat="1" applyFont="1" applyFill="1" applyBorder="1" applyAlignment="1">
      <alignment horizontal="right"/>
    </xf>
    <xf numFmtId="0" fontId="15" fillId="0" borderId="0" xfId="0" applyFont="1" applyAlignment="1">
      <alignment horizontal="left"/>
    </xf>
    <xf numFmtId="0" fontId="16" fillId="0" borderId="22" xfId="0" applyFont="1" applyBorder="1" applyAlignment="1">
      <alignment horizontal="left"/>
    </xf>
    <xf numFmtId="0" fontId="4" fillId="5" borderId="25" xfId="0" applyFont="1" applyFill="1" applyBorder="1" applyAlignment="1">
      <alignment horizontal="left"/>
    </xf>
    <xf numFmtId="0" fontId="4" fillId="5" borderId="25" xfId="0" applyFont="1" applyFill="1" applyBorder="1"/>
    <xf numFmtId="164" fontId="4" fillId="5" borderId="25" xfId="0" applyNumberFormat="1" applyFont="1" applyFill="1" applyBorder="1" applyAlignment="1">
      <alignment horizontal="right"/>
    </xf>
    <xf numFmtId="6" fontId="4" fillId="5" borderId="26" xfId="0" applyNumberFormat="1" applyFont="1" applyFill="1" applyBorder="1" applyAlignment="1">
      <alignment horizontal="right"/>
    </xf>
    <xf numFmtId="6" fontId="4" fillId="5" borderId="25" xfId="0" applyNumberFormat="1" applyFont="1" applyFill="1" applyBorder="1" applyAlignment="1">
      <alignment horizontal="right"/>
    </xf>
    <xf numFmtId="0" fontId="17" fillId="5" borderId="25" xfId="0" applyFont="1" applyFill="1" applyBorder="1" applyAlignment="1">
      <alignment horizontal="left"/>
    </xf>
    <xf numFmtId="6" fontId="18" fillId="5" borderId="26" xfId="0" applyNumberFormat="1" applyFont="1" applyFill="1" applyBorder="1" applyAlignment="1">
      <alignment horizontal="right"/>
    </xf>
    <xf numFmtId="6" fontId="19" fillId="5" borderId="25" xfId="0" applyNumberFormat="1" applyFont="1" applyFill="1" applyBorder="1" applyAlignment="1">
      <alignment horizontal="right"/>
    </xf>
    <xf numFmtId="0" fontId="20" fillId="5" borderId="25" xfId="0" applyFont="1" applyFill="1" applyBorder="1" applyAlignment="1">
      <alignment horizontal="center"/>
    </xf>
    <xf numFmtId="0" fontId="21" fillId="5" borderId="25" xfId="0" applyFont="1" applyFill="1" applyBorder="1"/>
    <xf numFmtId="6" fontId="1" fillId="0" borderId="27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77" fontId="5" fillId="6" borderId="28" xfId="0" applyNumberFormat="1" applyFont="1" applyFill="1" applyBorder="1" applyAlignment="1">
      <alignment horizontal="right"/>
    </xf>
    <xf numFmtId="0" fontId="6" fillId="0" borderId="0" xfId="0" applyFont="1"/>
    <xf numFmtId="14" fontId="22" fillId="0" borderId="0" xfId="0" applyNumberFormat="1" applyFont="1" applyAlignment="1">
      <alignment horizontal="center"/>
    </xf>
    <xf numFmtId="0" fontId="4" fillId="0" borderId="22" xfId="0" applyFont="1" applyBorder="1"/>
    <xf numFmtId="0" fontId="4" fillId="3" borderId="25" xfId="0" applyFont="1" applyFill="1" applyBorder="1"/>
    <xf numFmtId="0" fontId="4" fillId="3" borderId="25" xfId="0" applyFont="1" applyFill="1" applyBorder="1" applyAlignment="1">
      <alignment horizontal="right"/>
    </xf>
    <xf numFmtId="6" fontId="4" fillId="3" borderId="26" xfId="0" applyNumberFormat="1" applyFont="1" applyFill="1" applyBorder="1" applyAlignment="1">
      <alignment horizontal="right"/>
    </xf>
    <xf numFmtId="6" fontId="4" fillId="3" borderId="25" xfId="0" applyNumberFormat="1" applyFont="1" applyFill="1" applyBorder="1" applyAlignment="1">
      <alignment horizontal="right"/>
    </xf>
    <xf numFmtId="164" fontId="4" fillId="3" borderId="25" xfId="0" applyNumberFormat="1" applyFont="1" applyFill="1" applyBorder="1" applyAlignment="1">
      <alignment horizontal="right"/>
    </xf>
    <xf numFmtId="0" fontId="4" fillId="0" borderId="24" xfId="0" applyFont="1" applyBorder="1"/>
    <xf numFmtId="168" fontId="4" fillId="3" borderId="25" xfId="0" applyNumberFormat="1" applyFont="1" applyFill="1" applyBorder="1"/>
    <xf numFmtId="177" fontId="23" fillId="3" borderId="26" xfId="0" applyNumberFormat="1" applyFont="1" applyFill="1" applyBorder="1" applyAlignment="1">
      <alignment horizontal="right"/>
    </xf>
    <xf numFmtId="0" fontId="24" fillId="3" borderId="25" xfId="0" applyFont="1" applyFill="1" applyBorder="1"/>
    <xf numFmtId="0" fontId="24" fillId="3" borderId="25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6" fontId="4" fillId="3" borderId="25" xfId="0" applyNumberFormat="1" applyFont="1" applyFill="1" applyBorder="1"/>
    <xf numFmtId="0" fontId="6" fillId="0" borderId="0" xfId="0" applyFont="1" applyAlignment="1">
      <alignment horizontal="center"/>
    </xf>
    <xf numFmtId="6" fontId="25" fillId="5" borderId="26" xfId="0" applyNumberFormat="1" applyFont="1" applyFill="1" applyBorder="1" applyAlignment="1">
      <alignment horizontal="right"/>
    </xf>
    <xf numFmtId="6" fontId="26" fillId="5" borderId="25" xfId="0" applyNumberFormat="1" applyFont="1" applyFill="1" applyBorder="1" applyAlignment="1">
      <alignment horizontal="right"/>
    </xf>
    <xf numFmtId="177" fontId="27" fillId="5" borderId="26" xfId="0" applyNumberFormat="1" applyFont="1" applyFill="1" applyBorder="1" applyAlignment="1">
      <alignment horizontal="right"/>
    </xf>
    <xf numFmtId="0" fontId="23" fillId="5" borderId="25" xfId="0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164" fontId="4" fillId="5" borderId="25" xfId="0" applyNumberFormat="1" applyFont="1" applyFill="1" applyBorder="1"/>
    <xf numFmtId="0" fontId="29" fillId="0" borderId="0" xfId="0" applyFont="1" applyAlignment="1">
      <alignment horizontal="left" vertical="top" wrapText="1"/>
    </xf>
    <xf numFmtId="0" fontId="4" fillId="0" borderId="9" xfId="0" applyFont="1" applyBorder="1" applyAlignment="1">
      <alignment horizontal="right"/>
    </xf>
    <xf numFmtId="6" fontId="30" fillId="0" borderId="27" xfId="0" applyNumberFormat="1" applyFont="1" applyBorder="1" applyAlignment="1">
      <alignment horizontal="right"/>
    </xf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1" fillId="5" borderId="25" xfId="0" applyFont="1" applyFill="1" applyBorder="1" applyAlignment="1">
      <alignment horizontal="center"/>
    </xf>
    <xf numFmtId="6" fontId="32" fillId="5" borderId="25" xfId="0" applyNumberFormat="1" applyFont="1" applyFill="1" applyBorder="1"/>
    <xf numFmtId="164" fontId="6" fillId="0" borderId="0" xfId="0" applyNumberFormat="1" applyFont="1" applyAlignment="1">
      <alignment horizontal="right"/>
    </xf>
    <xf numFmtId="14" fontId="2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78" fontId="9" fillId="0" borderId="0" xfId="0" applyNumberFormat="1" applyFont="1" applyAlignment="1">
      <alignment horizontal="center"/>
    </xf>
    <xf numFmtId="39" fontId="1" fillId="0" borderId="0" xfId="0" applyNumberFormat="1" applyFont="1"/>
    <xf numFmtId="0" fontId="3" fillId="7" borderId="25" xfId="0" applyFont="1" applyFill="1" applyBorder="1"/>
    <xf numFmtId="0" fontId="3" fillId="7" borderId="25" xfId="0" applyFont="1" applyFill="1" applyBorder="1" applyAlignment="1">
      <alignment horizontal="right"/>
    </xf>
    <xf numFmtId="6" fontId="3" fillId="7" borderId="26" xfId="0" applyNumberFormat="1" applyFont="1" applyFill="1" applyBorder="1" applyAlignment="1">
      <alignment horizontal="right"/>
    </xf>
    <xf numFmtId="6" fontId="3" fillId="7" borderId="25" xfId="0" applyNumberFormat="1" applyFont="1" applyFill="1" applyBorder="1" applyAlignment="1">
      <alignment horizontal="right"/>
    </xf>
    <xf numFmtId="6" fontId="3" fillId="7" borderId="23" xfId="0" applyNumberFormat="1" applyFont="1" applyFill="1" applyBorder="1" applyAlignment="1">
      <alignment horizontal="right"/>
    </xf>
    <xf numFmtId="164" fontId="3" fillId="7" borderId="23" xfId="0" applyNumberFormat="1" applyFont="1" applyFill="1" applyBorder="1" applyAlignment="1">
      <alignment horizontal="right"/>
    </xf>
    <xf numFmtId="6" fontId="3" fillId="0" borderId="24" xfId="0" applyNumberFormat="1" applyFont="1" applyBorder="1" applyAlignment="1">
      <alignment horizontal="right"/>
    </xf>
    <xf numFmtId="6" fontId="3" fillId="0" borderId="0" xfId="0" applyNumberFormat="1" applyFont="1" applyAlignment="1">
      <alignment horizontal="right"/>
    </xf>
    <xf numFmtId="6" fontId="3" fillId="7" borderId="25" xfId="0" applyNumberFormat="1" applyFont="1" applyFill="1" applyBorder="1" applyAlignment="1">
      <alignment horizontal="left"/>
    </xf>
    <xf numFmtId="177" fontId="33" fillId="7" borderId="26" xfId="0" applyNumberFormat="1" applyFont="1" applyFill="1" applyBorder="1" applyAlignment="1">
      <alignment horizontal="right"/>
    </xf>
    <xf numFmtId="6" fontId="3" fillId="7" borderId="25" xfId="0" applyNumberFormat="1" applyFont="1" applyFill="1" applyBorder="1" applyAlignment="1">
      <alignment horizontal="center"/>
    </xf>
    <xf numFmtId="6" fontId="3" fillId="7" borderId="25" xfId="0" applyNumberFormat="1" applyFont="1" applyFill="1" applyBorder="1"/>
    <xf numFmtId="0" fontId="34" fillId="0" borderId="0" xfId="0" applyFont="1"/>
    <xf numFmtId="10" fontId="1" fillId="0" borderId="0" xfId="0" applyNumberFormat="1" applyFont="1" applyAlignment="1">
      <alignment horizontal="right"/>
    </xf>
    <xf numFmtId="6" fontId="6" fillId="0" borderId="27" xfId="0" applyNumberFormat="1" applyFont="1" applyBorder="1" applyAlignment="1">
      <alignment horizontal="right"/>
    </xf>
    <xf numFmtId="6" fontId="22" fillId="0" borderId="27" xfId="0" applyNumberFormat="1" applyFont="1" applyBorder="1" applyAlignment="1">
      <alignment horizontal="right"/>
    </xf>
    <xf numFmtId="6" fontId="22" fillId="0" borderId="0" xfId="0" applyNumberFormat="1" applyFont="1"/>
    <xf numFmtId="6" fontId="5" fillId="0" borderId="27" xfId="0" applyNumberFormat="1" applyFont="1" applyBorder="1" applyAlignment="1">
      <alignment horizontal="right"/>
    </xf>
    <xf numFmtId="0" fontId="3" fillId="0" borderId="24" xfId="0" applyFont="1" applyBorder="1"/>
    <xf numFmtId="0" fontId="3" fillId="7" borderId="25" xfId="0" applyFont="1" applyFill="1" applyBorder="1" applyAlignment="1">
      <alignment horizontal="center"/>
    </xf>
    <xf numFmtId="6" fontId="5" fillId="6" borderId="28" xfId="0" applyNumberFormat="1" applyFont="1" applyFill="1" applyBorder="1" applyAlignment="1">
      <alignment horizontal="right"/>
    </xf>
    <xf numFmtId="0" fontId="1" fillId="0" borderId="29" xfId="0" applyFont="1" applyBorder="1"/>
    <xf numFmtId="0" fontId="4" fillId="0" borderId="30" xfId="0" applyFont="1" applyBorder="1"/>
    <xf numFmtId="6" fontId="4" fillId="0" borderId="30" xfId="0" applyNumberFormat="1" applyFont="1" applyBorder="1"/>
    <xf numFmtId="6" fontId="4" fillId="0" borderId="31" xfId="0" applyNumberFormat="1" applyFont="1" applyBorder="1"/>
    <xf numFmtId="0" fontId="1" fillId="0" borderId="32" xfId="0" applyFont="1" applyBorder="1"/>
    <xf numFmtId="0" fontId="4" fillId="0" borderId="9" xfId="0" applyFont="1" applyBorder="1"/>
    <xf numFmtId="0" fontId="1" fillId="0" borderId="9" xfId="0" applyFont="1" applyBorder="1"/>
    <xf numFmtId="6" fontId="5" fillId="6" borderId="33" xfId="0" applyNumberFormat="1" applyFont="1" applyFill="1" applyBorder="1" applyAlignment="1">
      <alignment horizontal="right"/>
    </xf>
    <xf numFmtId="0" fontId="5" fillId="0" borderId="9" xfId="0" applyFont="1" applyBorder="1"/>
    <xf numFmtId="0" fontId="3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6" fontId="4" fillId="0" borderId="9" xfId="0" applyNumberFormat="1" applyFont="1" applyBorder="1"/>
    <xf numFmtId="168" fontId="1" fillId="0" borderId="20" xfId="0" applyNumberFormat="1" applyFont="1" applyBorder="1" applyAlignment="1">
      <alignment horizontal="right"/>
    </xf>
    <xf numFmtId="3" fontId="36" fillId="0" borderId="0" xfId="0" applyNumberFormat="1" applyFont="1" applyAlignment="1">
      <alignment horizontal="center"/>
    </xf>
    <xf numFmtId="6" fontId="1" fillId="0" borderId="9" xfId="0" applyNumberFormat="1" applyFont="1" applyBorder="1"/>
    <xf numFmtId="3" fontId="1" fillId="0" borderId="9" xfId="0" applyNumberFormat="1" applyFont="1" applyBorder="1" applyAlignment="1">
      <alignment horizontal="center"/>
    </xf>
    <xf numFmtId="44" fontId="37" fillId="5" borderId="25" xfId="0" applyNumberFormat="1" applyFont="1" applyFill="1" applyBorder="1"/>
    <xf numFmtId="164" fontId="38" fillId="5" borderId="25" xfId="0" applyNumberFormat="1" applyFont="1" applyFill="1" applyBorder="1"/>
    <xf numFmtId="0" fontId="5" fillId="6" borderId="28" xfId="0" applyFont="1" applyFill="1" applyBorder="1" applyAlignment="1">
      <alignment horizontal="right"/>
    </xf>
    <xf numFmtId="6" fontId="23" fillId="6" borderId="28" xfId="0" applyNumberFormat="1" applyFont="1" applyFill="1" applyBorder="1" applyAlignment="1">
      <alignment horizontal="right"/>
    </xf>
    <xf numFmtId="0" fontId="39" fillId="0" borderId="0" xfId="0" applyFont="1" applyAlignment="1">
      <alignment horizontal="center"/>
    </xf>
    <xf numFmtId="0" fontId="5" fillId="0" borderId="0" xfId="0" applyFont="1" applyAlignment="1">
      <alignment wrapText="1"/>
    </xf>
    <xf numFmtId="6" fontId="23" fillId="3" borderId="26" xfId="0" applyNumberFormat="1" applyFont="1" applyFill="1" applyBorder="1" applyAlignment="1">
      <alignment horizontal="right"/>
    </xf>
    <xf numFmtId="4" fontId="1" fillId="0" borderId="0" xfId="0" applyNumberFormat="1" applyFont="1"/>
    <xf numFmtId="164" fontId="1" fillId="0" borderId="0" xfId="0" applyNumberFormat="1" applyFont="1" applyAlignment="1">
      <alignment horizontal="center"/>
    </xf>
    <xf numFmtId="6" fontId="1" fillId="8" borderId="23" xfId="0" applyNumberFormat="1" applyFont="1" applyFill="1" applyBorder="1"/>
    <xf numFmtId="0" fontId="4" fillId="8" borderId="23" xfId="0" applyFont="1" applyFill="1" applyBorder="1" applyAlignment="1">
      <alignment horizontal="left"/>
    </xf>
    <xf numFmtId="0" fontId="23" fillId="6" borderId="28" xfId="0" applyFont="1" applyFill="1" applyBorder="1" applyAlignment="1">
      <alignment horizontal="right"/>
    </xf>
    <xf numFmtId="0" fontId="4" fillId="8" borderId="23" xfId="0" applyFont="1" applyFill="1" applyBorder="1" applyAlignment="1">
      <alignment horizontal="center"/>
    </xf>
    <xf numFmtId="0" fontId="4" fillId="8" borderId="23" xfId="0" applyFont="1" applyFill="1" applyBorder="1"/>
    <xf numFmtId="179" fontId="1" fillId="0" borderId="0" xfId="0" applyNumberFormat="1" applyFont="1" applyAlignment="1">
      <alignment horizontal="left"/>
    </xf>
    <xf numFmtId="179" fontId="5" fillId="6" borderId="28" xfId="0" applyNumberFormat="1" applyFont="1" applyFill="1" applyBorder="1" applyAlignment="1">
      <alignment horizontal="right"/>
    </xf>
    <xf numFmtId="179" fontId="1" fillId="0" borderId="0" xfId="0" applyNumberFormat="1" applyFont="1" applyAlignment="1">
      <alignment horizontal="center"/>
    </xf>
    <xf numFmtId="10" fontId="22" fillId="0" borderId="0" xfId="0" applyNumberFormat="1" applyFont="1"/>
    <xf numFmtId="179" fontId="1" fillId="8" borderId="23" xfId="0" applyNumberFormat="1" applyFont="1" applyFill="1" applyBorder="1" applyAlignment="1">
      <alignment horizontal="left"/>
    </xf>
    <xf numFmtId="179" fontId="1" fillId="8" borderId="23" xfId="0" applyNumberFormat="1" applyFont="1" applyFill="1" applyBorder="1" applyAlignment="1">
      <alignment horizontal="center"/>
    </xf>
    <xf numFmtId="179" fontId="4" fillId="9" borderId="1" xfId="0" applyNumberFormat="1" applyFont="1" applyFill="1" applyBorder="1" applyAlignment="1">
      <alignment horizontal="left"/>
    </xf>
    <xf numFmtId="179" fontId="23" fillId="9" borderId="33" xfId="0" applyNumberFormat="1" applyFont="1" applyFill="1" applyBorder="1" applyAlignment="1">
      <alignment horizontal="right"/>
    </xf>
    <xf numFmtId="179" fontId="4" fillId="9" borderId="1" xfId="0" applyNumberFormat="1" applyFont="1" applyFill="1" applyBorder="1" applyAlignment="1">
      <alignment horizontal="center"/>
    </xf>
    <xf numFmtId="10" fontId="4" fillId="9" borderId="1" xfId="0" applyNumberFormat="1" applyFont="1" applyFill="1" applyBorder="1"/>
    <xf numFmtId="179" fontId="4" fillId="9" borderId="34" xfId="0" applyNumberFormat="1" applyFont="1" applyFill="1" applyBorder="1" applyAlignment="1">
      <alignment horizontal="left"/>
    </xf>
    <xf numFmtId="6" fontId="23" fillId="9" borderId="35" xfId="0" applyNumberFormat="1" applyFont="1" applyFill="1" applyBorder="1" applyAlignment="1">
      <alignment horizontal="right"/>
    </xf>
    <xf numFmtId="179" fontId="4" fillId="9" borderId="34" xfId="0" applyNumberFormat="1" applyFont="1" applyFill="1" applyBorder="1" applyAlignment="1">
      <alignment horizontal="center"/>
    </xf>
    <xf numFmtId="6" fontId="4" fillId="9" borderId="34" xfId="0" applyNumberFormat="1" applyFont="1" applyFill="1" applyBorder="1"/>
    <xf numFmtId="6" fontId="23" fillId="6" borderId="33" xfId="0" applyNumberFormat="1" applyFont="1" applyFill="1" applyBorder="1" applyAlignment="1">
      <alignment horizontal="right"/>
    </xf>
    <xf numFmtId="6" fontId="23" fillId="6" borderId="26" xfId="0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6" fontId="23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80" fontId="4" fillId="6" borderId="36" xfId="0" applyNumberFormat="1" applyFont="1" applyFill="1" applyBorder="1" applyAlignment="1">
      <alignment horizontal="left"/>
    </xf>
    <xf numFmtId="0" fontId="4" fillId="6" borderId="37" xfId="0" applyFont="1" applyFill="1" applyBorder="1"/>
    <xf numFmtId="6" fontId="23" fillId="6" borderId="38" xfId="0" applyNumberFormat="1" applyFont="1" applyFill="1" applyBorder="1" applyAlignment="1">
      <alignment horizontal="right"/>
    </xf>
    <xf numFmtId="0" fontId="4" fillId="6" borderId="37" xfId="0" applyFont="1" applyFill="1" applyBorder="1" applyAlignment="1">
      <alignment horizontal="right"/>
    </xf>
    <xf numFmtId="168" fontId="1" fillId="0" borderId="0" xfId="0" applyNumberFormat="1" applyFont="1" applyAlignment="1">
      <alignment horizontal="right"/>
    </xf>
    <xf numFmtId="181" fontId="1" fillId="0" borderId="22" xfId="0" applyNumberFormat="1" applyFont="1" applyBorder="1" applyAlignment="1">
      <alignment horizontal="left"/>
    </xf>
    <xf numFmtId="182" fontId="1" fillId="0" borderId="22" xfId="0" applyNumberFormat="1" applyFont="1" applyBorder="1" applyAlignment="1">
      <alignment horizontal="left"/>
    </xf>
    <xf numFmtId="0" fontId="40" fillId="0" borderId="0" xfId="0" applyFont="1" applyAlignment="1">
      <alignment horizontal="right"/>
    </xf>
    <xf numFmtId="0" fontId="4" fillId="3" borderId="39" xfId="0" applyFont="1" applyFill="1" applyBorder="1"/>
    <xf numFmtId="0" fontId="41" fillId="0" borderId="22" xfId="0" applyFont="1" applyBorder="1"/>
    <xf numFmtId="0" fontId="1" fillId="0" borderId="40" xfId="0" applyFont="1" applyBorder="1"/>
    <xf numFmtId="6" fontId="1" fillId="0" borderId="9" xfId="0" applyNumberFormat="1" applyFont="1" applyBorder="1" applyAlignment="1">
      <alignment horizontal="right"/>
    </xf>
    <xf numFmtId="6" fontId="5" fillId="0" borderId="0" xfId="0" applyNumberFormat="1" applyFont="1" applyAlignment="1">
      <alignment horizontal="right"/>
    </xf>
    <xf numFmtId="0" fontId="4" fillId="0" borderId="40" xfId="0" applyFont="1" applyBorder="1"/>
    <xf numFmtId="6" fontId="23" fillId="0" borderId="9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0" fontId="1" fillId="0" borderId="41" xfId="0" applyFont="1" applyBorder="1"/>
    <xf numFmtId="0" fontId="23" fillId="0" borderId="9" xfId="0" applyFont="1" applyBorder="1" applyAlignment="1">
      <alignment horizontal="right"/>
    </xf>
    <xf numFmtId="0" fontId="23" fillId="0" borderId="9" xfId="0" applyFont="1" applyBorder="1"/>
    <xf numFmtId="0" fontId="4" fillId="3" borderId="42" xfId="0" applyFont="1" applyFill="1" applyBorder="1"/>
    <xf numFmtId="0" fontId="4" fillId="3" borderId="43" xfId="0" applyFont="1" applyFill="1" applyBorder="1"/>
    <xf numFmtId="0" fontId="23" fillId="3" borderId="43" xfId="0" applyFont="1" applyFill="1" applyBorder="1" applyAlignment="1">
      <alignment horizontal="right"/>
    </xf>
    <xf numFmtId="0" fontId="23" fillId="3" borderId="43" xfId="0" applyFont="1" applyFill="1" applyBorder="1"/>
    <xf numFmtId="0" fontId="4" fillId="3" borderId="43" xfId="0" applyFont="1" applyFill="1" applyBorder="1" applyAlignment="1">
      <alignment horizontal="right"/>
    </xf>
    <xf numFmtId="6" fontId="4" fillId="3" borderId="43" xfId="0" applyNumberFormat="1" applyFont="1" applyFill="1" applyBorder="1"/>
    <xf numFmtId="14" fontId="1" fillId="0" borderId="0" xfId="0" applyNumberFormat="1" applyFont="1" applyAlignment="1">
      <alignment horizontal="left"/>
    </xf>
    <xf numFmtId="0" fontId="3" fillId="7" borderId="23" xfId="0" applyFont="1" applyFill="1" applyBorder="1" applyAlignment="1">
      <alignment vertical="center"/>
    </xf>
    <xf numFmtId="0" fontId="3" fillId="7" borderId="23" xfId="0" applyFont="1" applyFill="1" applyBorder="1"/>
    <xf numFmtId="0" fontId="8" fillId="7" borderId="23" xfId="0" applyFont="1" applyFill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8" fontId="6" fillId="0" borderId="9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4" fillId="0" borderId="3" xfId="0" applyFont="1" applyBorder="1" applyAlignment="1">
      <alignment vertical="center"/>
    </xf>
    <xf numFmtId="1" fontId="4" fillId="0" borderId="3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168" fontId="4" fillId="0" borderId="3" xfId="0" applyNumberFormat="1" applyFont="1" applyBorder="1" applyAlignment="1">
      <alignment vertical="center"/>
    </xf>
    <xf numFmtId="167" fontId="4" fillId="0" borderId="3" xfId="0" applyNumberFormat="1" applyFont="1" applyBorder="1" applyAlignment="1">
      <alignment vertical="center"/>
    </xf>
    <xf numFmtId="0" fontId="1" fillId="0" borderId="3" xfId="0" applyFont="1" applyBorder="1"/>
    <xf numFmtId="167" fontId="4" fillId="10" borderId="44" xfId="0" applyNumberFormat="1" applyFont="1" applyFill="1" applyBorder="1" applyAlignment="1">
      <alignment vertical="center"/>
    </xf>
    <xf numFmtId="1" fontId="1" fillId="0" borderId="0" xfId="0" applyNumberFormat="1" applyFont="1"/>
    <xf numFmtId="8" fontId="42" fillId="0" borderId="0" xfId="0" applyNumberFormat="1" applyFont="1"/>
    <xf numFmtId="0" fontId="3" fillId="7" borderId="23" xfId="0" applyFont="1" applyFill="1" applyBorder="1" applyAlignment="1">
      <alignment horizontal="left"/>
    </xf>
    <xf numFmtId="0" fontId="3" fillId="7" borderId="23" xfId="0" applyFont="1" applyFill="1" applyBorder="1" applyAlignment="1">
      <alignment horizontal="right"/>
    </xf>
    <xf numFmtId="175" fontId="3" fillId="7" borderId="23" xfId="0" applyNumberFormat="1" applyFont="1" applyFill="1" applyBorder="1"/>
    <xf numFmtId="0" fontId="43" fillId="0" borderId="0" xfId="0" applyFont="1"/>
    <xf numFmtId="6" fontId="44" fillId="0" borderId="0" xfId="0" applyNumberFormat="1" applyFont="1"/>
    <xf numFmtId="10" fontId="9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center"/>
    </xf>
    <xf numFmtId="10" fontId="42" fillId="0" borderId="0" xfId="0" applyNumberFormat="1" applyFont="1"/>
    <xf numFmtId="0" fontId="3" fillId="0" borderId="3" xfId="0" applyFont="1" applyBorder="1"/>
    <xf numFmtId="6" fontId="3" fillId="0" borderId="0" xfId="0" applyNumberFormat="1" applyFont="1"/>
    <xf numFmtId="9" fontId="1" fillId="0" borderId="0" xfId="0" applyNumberFormat="1" applyFont="1"/>
    <xf numFmtId="183" fontId="9" fillId="0" borderId="2" xfId="0" applyNumberFormat="1" applyFont="1" applyBorder="1" applyAlignment="1">
      <alignment horizontal="center"/>
    </xf>
    <xf numFmtId="176" fontId="3" fillId="7" borderId="23" xfId="0" applyNumberFormat="1" applyFont="1" applyFill="1" applyBorder="1"/>
    <xf numFmtId="14" fontId="3" fillId="7" borderId="23" xfId="0" applyNumberFormat="1" applyFont="1" applyFill="1" applyBorder="1"/>
    <xf numFmtId="167" fontId="1" fillId="8" borderId="1" xfId="0" applyNumberFormat="1" applyFont="1" applyFill="1" applyBorder="1" applyAlignment="1">
      <alignment horizontal="center"/>
    </xf>
    <xf numFmtId="167" fontId="1" fillId="8" borderId="23" xfId="0" applyNumberFormat="1" applyFont="1" applyFill="1" applyBorder="1" applyAlignment="1">
      <alignment horizontal="center"/>
    </xf>
    <xf numFmtId="167" fontId="1" fillId="8" borderId="23" xfId="0" applyNumberFormat="1" applyFont="1" applyFill="1" applyBorder="1" applyAlignment="1">
      <alignment horizontal="right"/>
    </xf>
    <xf numFmtId="172" fontId="1" fillId="0" borderId="0" xfId="0" applyNumberFormat="1" applyFont="1" applyAlignment="1">
      <alignment horizontal="right"/>
    </xf>
    <xf numFmtId="173" fontId="1" fillId="0" borderId="0" xfId="0" applyNumberFormat="1" applyFont="1" applyAlignment="1">
      <alignment horizontal="right"/>
    </xf>
    <xf numFmtId="6" fontId="1" fillId="0" borderId="3" xfId="0" applyNumberFormat="1" applyFont="1" applyBorder="1"/>
    <xf numFmtId="6" fontId="9" fillId="0" borderId="0" xfId="0" applyNumberFormat="1" applyFont="1"/>
    <xf numFmtId="0" fontId="3" fillId="2" borderId="25" xfId="0" applyFont="1" applyFill="1" applyBorder="1"/>
    <xf numFmtId="6" fontId="3" fillId="2" borderId="25" xfId="0" applyNumberFormat="1" applyFont="1" applyFill="1" applyBorder="1"/>
    <xf numFmtId="0" fontId="29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horizontal="right" vertical="top"/>
    </xf>
    <xf numFmtId="3" fontId="2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3" fillId="2" borderId="23" xfId="0" applyFont="1" applyFill="1" applyBorder="1" applyAlignment="1">
      <alignment horizontal="left" vertical="top"/>
    </xf>
    <xf numFmtId="0" fontId="3" fillId="2" borderId="23" xfId="0" applyFont="1" applyFill="1" applyBorder="1" applyAlignment="1">
      <alignment horizontal="right" vertical="top"/>
    </xf>
    <xf numFmtId="3" fontId="3" fillId="2" borderId="23" xfId="0" applyNumberFormat="1" applyFont="1" applyFill="1" applyBorder="1" applyAlignment="1">
      <alignment horizontal="right" vertical="top"/>
    </xf>
    <xf numFmtId="0" fontId="4" fillId="5" borderId="23" xfId="0" applyFont="1" applyFill="1" applyBorder="1" applyAlignment="1">
      <alignment vertical="top" wrapText="1"/>
    </xf>
    <xf numFmtId="0" fontId="4" fillId="5" borderId="23" xfId="0" applyFont="1" applyFill="1" applyBorder="1" applyAlignment="1">
      <alignment horizontal="right" vertical="top" wrapText="1"/>
    </xf>
    <xf numFmtId="3" fontId="4" fillId="5" borderId="23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3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5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168" fontId="6" fillId="0" borderId="0" xfId="0" applyNumberFormat="1" applyFont="1" applyAlignment="1">
      <alignment vertical="center" shrinkToFit="1"/>
    </xf>
    <xf numFmtId="168" fontId="1" fillId="0" borderId="0" xfId="0" applyNumberFormat="1" applyFont="1" applyAlignment="1">
      <alignment vertical="center" shrinkToFit="1"/>
    </xf>
    <xf numFmtId="168" fontId="1" fillId="0" borderId="0" xfId="0" applyNumberFormat="1" applyFont="1" applyAlignment="1">
      <alignment horizontal="right" vertical="top"/>
    </xf>
    <xf numFmtId="168" fontId="6" fillId="0" borderId="0" xfId="0" applyNumberFormat="1" applyFont="1" applyAlignment="1">
      <alignment vertical="top" shrinkToFit="1"/>
    </xf>
    <xf numFmtId="168" fontId="6" fillId="0" borderId="0" xfId="0" applyNumberFormat="1" applyFont="1" applyAlignment="1">
      <alignment vertical="top" wrapText="1"/>
    </xf>
    <xf numFmtId="0" fontId="4" fillId="3" borderId="25" xfId="0" applyFont="1" applyFill="1" applyBorder="1" applyAlignment="1">
      <alignment horizontal="left" vertical="top"/>
    </xf>
    <xf numFmtId="168" fontId="4" fillId="3" borderId="25" xfId="0" applyNumberFormat="1" applyFont="1" applyFill="1" applyBorder="1" applyAlignment="1">
      <alignment vertical="top"/>
    </xf>
    <xf numFmtId="168" fontId="1" fillId="0" borderId="0" xfId="0" applyNumberFormat="1" applyFont="1" applyAlignment="1">
      <alignment vertical="top"/>
    </xf>
    <xf numFmtId="10" fontId="6" fillId="0" borderId="0" xfId="0" applyNumberFormat="1" applyFont="1" applyAlignment="1">
      <alignment horizontal="left" vertical="top" wrapText="1"/>
    </xf>
    <xf numFmtId="168" fontId="29" fillId="0" borderId="0" xfId="0" applyNumberFormat="1" applyFont="1" applyAlignment="1">
      <alignment vertical="top" shrinkToFit="1"/>
    </xf>
    <xf numFmtId="184" fontId="1" fillId="0" borderId="0" xfId="0" applyNumberFormat="1" applyFont="1" applyAlignment="1">
      <alignment horizontal="right" vertical="top"/>
    </xf>
    <xf numFmtId="0" fontId="46" fillId="0" borderId="3" xfId="0" applyFont="1" applyBorder="1" applyAlignment="1">
      <alignment vertical="top" wrapText="1"/>
    </xf>
    <xf numFmtId="0" fontId="24" fillId="0" borderId="3" xfId="0" applyFont="1" applyBorder="1" applyAlignment="1">
      <alignment vertical="top" wrapText="1"/>
    </xf>
    <xf numFmtId="168" fontId="46" fillId="0" borderId="3" xfId="0" applyNumberFormat="1" applyFont="1" applyBorder="1" applyAlignment="1">
      <alignment vertical="top" shrinkToFit="1"/>
    </xf>
    <xf numFmtId="0" fontId="29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3" borderId="25" xfId="0" applyFont="1" applyFill="1" applyBorder="1" applyAlignment="1">
      <alignment vertical="top" wrapText="1"/>
    </xf>
    <xf numFmtId="168" fontId="4" fillId="0" borderId="0" xfId="0" applyNumberFormat="1" applyFont="1" applyAlignment="1">
      <alignment vertical="top" shrinkToFit="1"/>
    </xf>
    <xf numFmtId="6" fontId="6" fillId="0" borderId="0" xfId="0" applyNumberFormat="1" applyFont="1" applyAlignment="1">
      <alignment vertical="top" wrapText="1"/>
    </xf>
    <xf numFmtId="0" fontId="4" fillId="0" borderId="3" xfId="0" applyFont="1" applyBorder="1" applyAlignment="1">
      <alignment vertical="top" wrapText="1"/>
    </xf>
    <xf numFmtId="6" fontId="4" fillId="0" borderId="3" xfId="0" applyNumberFormat="1" applyFont="1" applyBorder="1" applyAlignment="1">
      <alignment vertical="top" shrinkToFit="1"/>
    </xf>
    <xf numFmtId="167" fontId="1" fillId="0" borderId="0" xfId="0" applyNumberFormat="1" applyFont="1" applyAlignment="1">
      <alignment horizontal="right" vertical="top"/>
    </xf>
    <xf numFmtId="185" fontId="1" fillId="0" borderId="0" xfId="0" applyNumberFormat="1" applyFont="1" applyAlignment="1">
      <alignment horizontal="right" vertical="top"/>
    </xf>
    <xf numFmtId="8" fontId="1" fillId="0" borderId="0" xfId="0" applyNumberFormat="1" applyFont="1" applyAlignment="1">
      <alignment horizontal="right" vertical="top"/>
    </xf>
    <xf numFmtId="0" fontId="4" fillId="2" borderId="23" xfId="0" applyFont="1" applyFill="1" applyBorder="1" applyAlignment="1">
      <alignment horizontal="left" vertical="top"/>
    </xf>
    <xf numFmtId="3" fontId="3" fillId="0" borderId="0" xfId="0" applyNumberFormat="1" applyFont="1" applyAlignment="1">
      <alignment horizontal="right" vertical="top"/>
    </xf>
    <xf numFmtId="0" fontId="47" fillId="8" borderId="23" xfId="0" applyFont="1" applyFill="1" applyBorder="1"/>
    <xf numFmtId="0" fontId="1" fillId="8" borderId="23" xfId="0" applyFont="1" applyFill="1" applyBorder="1"/>
    <xf numFmtId="41" fontId="1" fillId="8" borderId="23" xfId="0" applyNumberFormat="1" applyFont="1" applyFill="1" applyBorder="1"/>
    <xf numFmtId="39" fontId="29" fillId="8" borderId="23" xfId="0" applyNumberFormat="1" applyFont="1" applyFill="1" applyBorder="1" applyAlignment="1">
      <alignment horizontal="left"/>
    </xf>
    <xf numFmtId="168" fontId="6" fillId="8" borderId="23" xfId="0" applyNumberFormat="1" applyFont="1" applyFill="1" applyBorder="1"/>
    <xf numFmtId="168" fontId="1" fillId="8" borderId="23" xfId="0" applyNumberFormat="1" applyFont="1" applyFill="1" applyBorder="1"/>
    <xf numFmtId="0" fontId="1" fillId="8" borderId="23" xfId="0" applyFont="1" applyFill="1" applyBorder="1" applyAlignment="1">
      <alignment horizontal="left"/>
    </xf>
    <xf numFmtId="168" fontId="24" fillId="0" borderId="3" xfId="0" applyNumberFormat="1" applyFont="1" applyBorder="1" applyAlignment="1">
      <alignment vertical="top" shrinkToFit="1"/>
    </xf>
    <xf numFmtId="168" fontId="4" fillId="0" borderId="3" xfId="0" applyNumberFormat="1" applyFont="1" applyBorder="1" applyAlignment="1">
      <alignment vertical="top" shrinkToFit="1"/>
    </xf>
    <xf numFmtId="0" fontId="48" fillId="8" borderId="23" xfId="0" applyFont="1" applyFill="1" applyBorder="1"/>
    <xf numFmtId="0" fontId="29" fillId="8" borderId="23" xfId="0" applyFont="1" applyFill="1" applyBorder="1"/>
    <xf numFmtId="39" fontId="1" fillId="8" borderId="23" xfId="0" applyNumberFormat="1" applyFont="1" applyFill="1" applyBorder="1" applyAlignment="1">
      <alignment horizontal="left"/>
    </xf>
    <xf numFmtId="168" fontId="6" fillId="0" borderId="0" xfId="0" applyNumberFormat="1" applyFont="1"/>
    <xf numFmtId="0" fontId="46" fillId="8" borderId="25" xfId="0" applyFont="1" applyFill="1" applyBorder="1"/>
    <xf numFmtId="168" fontId="24" fillId="8" borderId="25" xfId="0" applyNumberFormat="1" applyFont="1" applyFill="1" applyBorder="1"/>
    <xf numFmtId="168" fontId="4" fillId="8" borderId="25" xfId="0" applyNumberFormat="1" applyFont="1" applyFill="1" applyBorder="1"/>
    <xf numFmtId="0" fontId="4" fillId="8" borderId="25" xfId="0" applyFont="1" applyFill="1" applyBorder="1"/>
    <xf numFmtId="0" fontId="29" fillId="8" borderId="23" xfId="0" applyFont="1" applyFill="1" applyBorder="1" applyAlignment="1">
      <alignment horizontal="left"/>
    </xf>
    <xf numFmtId="39" fontId="49" fillId="8" borderId="23" xfId="0" applyNumberFormat="1" applyFont="1" applyFill="1" applyBorder="1"/>
    <xf numFmtId="39" fontId="29" fillId="8" borderId="23" xfId="0" applyNumberFormat="1" applyFont="1" applyFill="1" applyBorder="1"/>
    <xf numFmtId="168" fontId="9" fillId="8" borderId="23" xfId="0" applyNumberFormat="1" applyFont="1" applyFill="1" applyBorder="1"/>
    <xf numFmtId="0" fontId="50" fillId="0" borderId="0" xfId="0" applyFont="1"/>
    <xf numFmtId="168" fontId="50" fillId="0" borderId="0" xfId="0" applyNumberFormat="1" applyFont="1"/>
    <xf numFmtId="175" fontId="3" fillId="2" borderId="23" xfId="0" applyNumberFormat="1" applyFont="1" applyFill="1" applyBorder="1" applyAlignment="1">
      <alignment horizontal="right"/>
    </xf>
    <xf numFmtId="0" fontId="8" fillId="0" borderId="0" xfId="0" applyFont="1"/>
    <xf numFmtId="175" fontId="3" fillId="0" borderId="0" xfId="0" applyNumberFormat="1" applyFont="1" applyAlignment="1">
      <alignment horizontal="right"/>
    </xf>
    <xf numFmtId="8" fontId="1" fillId="0" borderId="0" xfId="0" applyNumberFormat="1" applyFont="1" applyAlignment="1">
      <alignment horizontal="right"/>
    </xf>
    <xf numFmtId="186" fontId="51" fillId="0" borderId="0" xfId="0" applyNumberFormat="1" applyFont="1"/>
    <xf numFmtId="187" fontId="51" fillId="0" borderId="0" xfId="0" applyNumberFormat="1" applyFont="1"/>
    <xf numFmtId="188" fontId="51" fillId="0" borderId="0" xfId="0" applyNumberFormat="1" applyFont="1" applyAlignment="1">
      <alignment horizontal="right"/>
    </xf>
    <xf numFmtId="3" fontId="22" fillId="0" borderId="0" xfId="0" applyNumberFormat="1" applyFont="1" applyAlignment="1">
      <alignment horizontal="right"/>
    </xf>
    <xf numFmtId="0" fontId="52" fillId="0" borderId="0" xfId="0" applyFont="1" applyAlignment="1">
      <alignment horizontal="right"/>
    </xf>
    <xf numFmtId="168" fontId="9" fillId="0" borderId="0" xfId="0" applyNumberFormat="1" applyFont="1"/>
    <xf numFmtId="167" fontId="1" fillId="0" borderId="0" xfId="0" applyNumberFormat="1" applyFont="1" applyAlignment="1">
      <alignment horizontal="right"/>
    </xf>
    <xf numFmtId="5" fontId="1" fillId="0" borderId="0" xfId="0" applyNumberFormat="1" applyFont="1"/>
    <xf numFmtId="0" fontId="53" fillId="0" borderId="45" xfId="0" applyFont="1" applyBorder="1"/>
    <xf numFmtId="0" fontId="3" fillId="2" borderId="46" xfId="0" applyFont="1" applyFill="1" applyBorder="1" applyAlignment="1">
      <alignment horizontal="left"/>
    </xf>
    <xf numFmtId="0" fontId="8" fillId="2" borderId="25" xfId="0" applyFont="1" applyFill="1" applyBorder="1" applyAlignment="1">
      <alignment horizontal="left"/>
    </xf>
    <xf numFmtId="0" fontId="8" fillId="2" borderId="25" xfId="0" applyFont="1" applyFill="1" applyBorder="1"/>
    <xf numFmtId="0" fontId="8" fillId="2" borderId="25" xfId="0" applyFont="1" applyFill="1" applyBorder="1" applyAlignment="1">
      <alignment horizontal="right"/>
    </xf>
    <xf numFmtId="0" fontId="8" fillId="2" borderId="15" xfId="0" applyFont="1" applyFill="1" applyBorder="1"/>
    <xf numFmtId="0" fontId="4" fillId="3" borderId="46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8" borderId="48" xfId="0" applyFont="1" applyFill="1" applyBorder="1" applyAlignment="1">
      <alignment horizontal="left"/>
    </xf>
    <xf numFmtId="189" fontId="4" fillId="8" borderId="49" xfId="0" applyNumberFormat="1" applyFont="1" applyFill="1" applyBorder="1" applyAlignment="1">
      <alignment horizontal="left"/>
    </xf>
    <xf numFmtId="0" fontId="54" fillId="8" borderId="50" xfId="0" applyFont="1" applyFill="1" applyBorder="1" applyAlignment="1">
      <alignment horizontal="center"/>
    </xf>
    <xf numFmtId="0" fontId="55" fillId="8" borderId="10" xfId="0" applyFont="1" applyFill="1" applyBorder="1" applyAlignment="1">
      <alignment horizontal="center"/>
    </xf>
    <xf numFmtId="0" fontId="56" fillId="8" borderId="48" xfId="0" applyFont="1" applyFill="1" applyBorder="1" applyAlignment="1">
      <alignment horizontal="center"/>
    </xf>
    <xf numFmtId="0" fontId="57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49" xfId="0" applyFont="1" applyFill="1" applyBorder="1" applyAlignment="1">
      <alignment horizontal="center"/>
    </xf>
    <xf numFmtId="0" fontId="58" fillId="8" borderId="23" xfId="0" applyFont="1" applyFill="1" applyBorder="1" applyAlignment="1">
      <alignment horizontal="center"/>
    </xf>
    <xf numFmtId="0" fontId="59" fillId="0" borderId="51" xfId="0" applyFont="1" applyBorder="1" applyAlignment="1">
      <alignment horizontal="left"/>
    </xf>
    <xf numFmtId="0" fontId="60" fillId="0" borderId="8" xfId="0" applyFont="1" applyBorder="1" applyAlignment="1">
      <alignment horizontal="center"/>
    </xf>
    <xf numFmtId="190" fontId="1" fillId="8" borderId="50" xfId="0" applyNumberFormat="1" applyFont="1" applyFill="1" applyBorder="1" applyAlignment="1">
      <alignment horizontal="left"/>
    </xf>
    <xf numFmtId="0" fontId="1" fillId="8" borderId="10" xfId="0" applyFont="1" applyFill="1" applyBorder="1" applyAlignment="1">
      <alignment horizontal="center"/>
    </xf>
    <xf numFmtId="10" fontId="6" fillId="8" borderId="50" xfId="0" applyNumberFormat="1" applyFont="1" applyFill="1" applyBorder="1" applyAlignment="1">
      <alignment horizontal="center"/>
    </xf>
    <xf numFmtId="167" fontId="1" fillId="8" borderId="10" xfId="0" applyNumberFormat="1" applyFont="1" applyFill="1" applyBorder="1" applyAlignment="1">
      <alignment horizontal="center"/>
    </xf>
    <xf numFmtId="10" fontId="6" fillId="0" borderId="51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center"/>
    </xf>
    <xf numFmtId="10" fontId="6" fillId="8" borderId="23" xfId="0" applyNumberFormat="1" applyFont="1" applyFill="1" applyBorder="1" applyAlignment="1">
      <alignment horizontal="center"/>
    </xf>
    <xf numFmtId="10" fontId="6" fillId="8" borderId="10" xfId="0" applyNumberFormat="1" applyFont="1" applyFill="1" applyBorder="1" applyAlignment="1">
      <alignment horizontal="center"/>
    </xf>
    <xf numFmtId="183" fontId="6" fillId="0" borderId="8" xfId="0" applyNumberFormat="1" applyFont="1" applyBorder="1" applyAlignment="1">
      <alignment horizontal="center"/>
    </xf>
    <xf numFmtId="190" fontId="1" fillId="8" borderId="52" xfId="0" applyNumberFormat="1" applyFont="1" applyFill="1" applyBorder="1" applyAlignment="1">
      <alignment horizontal="left"/>
    </xf>
    <xf numFmtId="0" fontId="1" fillId="8" borderId="53" xfId="0" applyFont="1" applyFill="1" applyBorder="1" applyAlignment="1">
      <alignment horizontal="center"/>
    </xf>
    <xf numFmtId="10" fontId="6" fillId="8" borderId="52" xfId="0" applyNumberFormat="1" applyFont="1" applyFill="1" applyBorder="1" applyAlignment="1">
      <alignment horizontal="center"/>
    </xf>
    <xf numFmtId="167" fontId="1" fillId="8" borderId="53" xfId="0" applyNumberFormat="1" applyFont="1" applyFill="1" applyBorder="1" applyAlignment="1">
      <alignment horizontal="center"/>
    </xf>
    <xf numFmtId="10" fontId="6" fillId="0" borderId="2" xfId="0" applyNumberFormat="1" applyFont="1" applyBorder="1" applyAlignment="1">
      <alignment horizontal="center"/>
    </xf>
    <xf numFmtId="10" fontId="6" fillId="8" borderId="34" xfId="0" applyNumberFormat="1" applyFont="1" applyFill="1" applyBorder="1" applyAlignment="1">
      <alignment horizontal="center"/>
    </xf>
    <xf numFmtId="10" fontId="6" fillId="8" borderId="53" xfId="0" applyNumberFormat="1" applyFont="1" applyFill="1" applyBorder="1" applyAlignment="1">
      <alignment horizontal="center"/>
    </xf>
    <xf numFmtId="10" fontId="6" fillId="8" borderId="54" xfId="0" applyNumberFormat="1" applyFont="1" applyFill="1" applyBorder="1" applyAlignment="1">
      <alignment horizontal="center"/>
    </xf>
    <xf numFmtId="183" fontId="6" fillId="0" borderId="7" xfId="0" applyNumberFormat="1" applyFont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4" fillId="8" borderId="34" xfId="0" applyFont="1" applyFill="1" applyBorder="1"/>
    <xf numFmtId="0" fontId="4" fillId="8" borderId="34" xfId="0" applyFont="1" applyFill="1" applyBorder="1" applyAlignment="1">
      <alignment horizontal="left"/>
    </xf>
    <xf numFmtId="0" fontId="3" fillId="7" borderId="1" xfId="0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left"/>
    </xf>
    <xf numFmtId="189" fontId="1" fillId="8" borderId="23" xfId="0" applyNumberFormat="1" applyFont="1" applyFill="1" applyBorder="1" applyAlignment="1">
      <alignment horizontal="center"/>
    </xf>
    <xf numFmtId="3" fontId="1" fillId="8" borderId="23" xfId="0" applyNumberFormat="1" applyFont="1" applyFill="1" applyBorder="1" applyAlignment="1">
      <alignment horizontal="center"/>
    </xf>
    <xf numFmtId="3" fontId="1" fillId="8" borderId="23" xfId="0" applyNumberFormat="1" applyFont="1" applyFill="1" applyBorder="1" applyAlignment="1">
      <alignment horizontal="right"/>
    </xf>
    <xf numFmtId="6" fontId="1" fillId="8" borderId="23" xfId="0" applyNumberFormat="1" applyFont="1" applyFill="1" applyBorder="1" applyAlignment="1">
      <alignment horizontal="center"/>
    </xf>
    <xf numFmtId="10" fontId="1" fillId="8" borderId="23" xfId="0" applyNumberFormat="1" applyFont="1" applyFill="1" applyBorder="1" applyAlignment="1">
      <alignment horizontal="center"/>
    </xf>
    <xf numFmtId="3" fontId="1" fillId="8" borderId="23" xfId="0" applyNumberFormat="1" applyFont="1" applyFill="1" applyBorder="1" applyAlignment="1">
      <alignment horizontal="left"/>
    </xf>
    <xf numFmtId="0" fontId="1" fillId="8" borderId="25" xfId="0" applyFont="1" applyFill="1" applyBorder="1" applyAlignment="1">
      <alignment horizontal="center"/>
    </xf>
    <xf numFmtId="0" fontId="1" fillId="8" borderId="25" xfId="0" applyFont="1" applyFill="1" applyBorder="1"/>
    <xf numFmtId="3" fontId="1" fillId="8" borderId="25" xfId="0" applyNumberFormat="1" applyFont="1" applyFill="1" applyBorder="1" applyAlignment="1">
      <alignment horizontal="center"/>
    </xf>
    <xf numFmtId="3" fontId="4" fillId="8" borderId="25" xfId="0" applyNumberFormat="1" applyFont="1" applyFill="1" applyBorder="1" applyAlignment="1">
      <alignment horizontal="center"/>
    </xf>
    <xf numFmtId="168" fontId="4" fillId="8" borderId="25" xfId="0" applyNumberFormat="1" applyFont="1" applyFill="1" applyBorder="1" applyAlignment="1">
      <alignment horizontal="center"/>
    </xf>
    <xf numFmtId="6" fontId="4" fillId="8" borderId="25" xfId="0" applyNumberFormat="1" applyFont="1" applyFill="1" applyBorder="1" applyAlignment="1">
      <alignment horizontal="center"/>
    </xf>
    <xf numFmtId="10" fontId="4" fillId="8" borderId="25" xfId="0" applyNumberFormat="1" applyFont="1" applyFill="1" applyBorder="1" applyAlignment="1">
      <alignment horizontal="center"/>
    </xf>
    <xf numFmtId="37" fontId="1" fillId="8" borderId="25" xfId="0" applyNumberFormat="1" applyFont="1" applyFill="1" applyBorder="1" applyAlignment="1">
      <alignment horizontal="center"/>
    </xf>
    <xf numFmtId="3" fontId="4" fillId="8" borderId="23" xfId="0" applyNumberFormat="1" applyFont="1" applyFill="1" applyBorder="1" applyAlignment="1">
      <alignment horizontal="center"/>
    </xf>
    <xf numFmtId="191" fontId="4" fillId="8" borderId="23" xfId="0" applyNumberFormat="1" applyFont="1" applyFill="1" applyBorder="1" applyAlignment="1">
      <alignment horizontal="center"/>
    </xf>
    <xf numFmtId="3" fontId="61" fillId="8" borderId="23" xfId="0" applyNumberFormat="1" applyFont="1" applyFill="1" applyBorder="1" applyAlignment="1">
      <alignment horizontal="left"/>
    </xf>
    <xf numFmtId="37" fontId="4" fillId="8" borderId="23" xfId="0" applyNumberFormat="1" applyFont="1" applyFill="1" applyBorder="1" applyAlignment="1">
      <alignment horizontal="center"/>
    </xf>
    <xf numFmtId="6" fontId="4" fillId="8" borderId="23" xfId="0" applyNumberFormat="1" applyFont="1" applyFill="1" applyBorder="1" applyAlignment="1">
      <alignment horizontal="center"/>
    </xf>
    <xf numFmtId="10" fontId="4" fillId="8" borderId="23" xfId="0" applyNumberFormat="1" applyFont="1" applyFill="1" applyBorder="1" applyAlignment="1">
      <alignment horizontal="center"/>
    </xf>
    <xf numFmtId="37" fontId="1" fillId="8" borderId="23" xfId="0" applyNumberFormat="1" applyFont="1" applyFill="1" applyBorder="1" applyAlignment="1">
      <alignment horizontal="center"/>
    </xf>
    <xf numFmtId="0" fontId="1" fillId="8" borderId="34" xfId="0" applyFont="1" applyFill="1" applyBorder="1"/>
    <xf numFmtId="0" fontId="5" fillId="8" borderId="34" xfId="0" applyFont="1" applyFill="1" applyBorder="1"/>
    <xf numFmtId="0" fontId="4" fillId="8" borderId="34" xfId="0" applyFont="1" applyFill="1" applyBorder="1" applyAlignment="1">
      <alignment horizontal="center"/>
    </xf>
    <xf numFmtId="192" fontId="5" fillId="8" borderId="34" xfId="0" applyNumberFormat="1" applyFont="1" applyFill="1" applyBorder="1" applyAlignment="1">
      <alignment horizontal="center"/>
    </xf>
    <xf numFmtId="0" fontId="5" fillId="8" borderId="23" xfId="0" applyFont="1" applyFill="1" applyBorder="1"/>
    <xf numFmtId="192" fontId="5" fillId="8" borderId="23" xfId="0" applyNumberFormat="1" applyFont="1" applyFill="1" applyBorder="1" applyAlignment="1">
      <alignment horizontal="center"/>
    </xf>
    <xf numFmtId="0" fontId="1" fillId="8" borderId="23" xfId="0" applyFont="1" applyFill="1" applyBorder="1" applyAlignment="1">
      <alignment horizontal="right"/>
    </xf>
    <xf numFmtId="14" fontId="6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14" fontId="6" fillId="0" borderId="51" xfId="0" applyNumberFormat="1" applyFont="1" applyBorder="1" applyAlignment="1">
      <alignment horizontal="center"/>
    </xf>
    <xf numFmtId="10" fontId="6" fillId="0" borderId="8" xfId="0" applyNumberFormat="1" applyFont="1" applyBorder="1" applyAlignment="1">
      <alignment horizontal="center"/>
    </xf>
    <xf numFmtId="14" fontId="6" fillId="0" borderId="59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0" fontId="62" fillId="0" borderId="0" xfId="0" applyFont="1"/>
    <xf numFmtId="9" fontId="63" fillId="0" borderId="0" xfId="0" applyNumberFormat="1" applyFont="1"/>
    <xf numFmtId="2" fontId="63" fillId="0" borderId="0" xfId="0" applyNumberFormat="1" applyFont="1"/>
    <xf numFmtId="0" fontId="64" fillId="0" borderId="0" xfId="0" applyFont="1" applyAlignment="1">
      <alignment horizontal="right"/>
    </xf>
    <xf numFmtId="193" fontId="50" fillId="0" borderId="0" xfId="0" applyNumberFormat="1" applyFont="1"/>
    <xf numFmtId="193" fontId="65" fillId="0" borderId="0" xfId="0" applyNumberFormat="1" applyFont="1"/>
    <xf numFmtId="10" fontId="64" fillId="0" borderId="0" xfId="0" applyNumberFormat="1" applyFont="1"/>
    <xf numFmtId="178" fontId="65" fillId="0" borderId="0" xfId="0" applyNumberFormat="1" applyFont="1"/>
    <xf numFmtId="0" fontId="50" fillId="3" borderId="23" xfId="0" applyFont="1" applyFill="1" applyBorder="1"/>
    <xf numFmtId="0" fontId="62" fillId="3" borderId="23" xfId="0" applyFont="1" applyFill="1" applyBorder="1"/>
    <xf numFmtId="193" fontId="66" fillId="0" borderId="0" xfId="0" applyNumberFormat="1" applyFont="1"/>
    <xf numFmtId="193" fontId="66" fillId="3" borderId="23" xfId="0" applyNumberFormat="1" applyFont="1" applyFill="1" applyBorder="1"/>
    <xf numFmtId="0" fontId="50" fillId="0" borderId="57" xfId="0" applyFont="1" applyBorder="1"/>
    <xf numFmtId="10" fontId="42" fillId="0" borderId="9" xfId="0" applyNumberFormat="1" applyFont="1" applyBorder="1"/>
    <xf numFmtId="0" fontId="50" fillId="0" borderId="51" xfId="0" applyFont="1" applyBorder="1"/>
    <xf numFmtId="4" fontId="42" fillId="0" borderId="57" xfId="0" applyNumberFormat="1" applyFont="1" applyBorder="1"/>
    <xf numFmtId="4" fontId="42" fillId="0" borderId="9" xfId="0" applyNumberFormat="1" applyFont="1" applyBorder="1"/>
    <xf numFmtId="4" fontId="42" fillId="0" borderId="51" xfId="0" applyNumberFormat="1" applyFont="1" applyBorder="1"/>
    <xf numFmtId="4" fontId="42" fillId="0" borderId="0" xfId="0" applyNumberFormat="1" applyFont="1"/>
    <xf numFmtId="0" fontId="4" fillId="0" borderId="2" xfId="0" applyFont="1" applyBorder="1" applyAlignment="1">
      <alignment horizontal="center"/>
    </xf>
    <xf numFmtId="0" fontId="10" fillId="0" borderId="2" xfId="0" applyFont="1" applyBorder="1"/>
    <xf numFmtId="0" fontId="5" fillId="0" borderId="0" xfId="0" applyFont="1" applyAlignment="1">
      <alignment horizontal="left" wrapText="1"/>
    </xf>
    <xf numFmtId="0" fontId="0" fillId="0" borderId="0" xfId="0"/>
    <xf numFmtId="0" fontId="4" fillId="3" borderId="14" xfId="0" applyFont="1" applyFill="1" applyBorder="1" applyAlignment="1">
      <alignment horizontal="center"/>
    </xf>
    <xf numFmtId="0" fontId="10" fillId="0" borderId="47" xfId="0" applyFont="1" applyBorder="1"/>
    <xf numFmtId="0" fontId="10" fillId="0" borderId="3" xfId="0" applyFont="1" applyBorder="1"/>
    <xf numFmtId="0" fontId="4" fillId="8" borderId="55" xfId="0" applyFont="1" applyFill="1" applyBorder="1" applyAlignment="1">
      <alignment horizontal="center"/>
    </xf>
    <xf numFmtId="0" fontId="10" fillId="0" borderId="56" xfId="0" applyFont="1" applyBorder="1"/>
  </cellXfs>
  <cellStyles count="1">
    <cellStyle name="Normal" xfId="0" builtinId="0"/>
  </cellStyles>
  <dxfs count="10">
    <dxf>
      <font>
        <color rgb="FF7F7F7F"/>
      </font>
      <fill>
        <patternFill patternType="none"/>
      </fill>
    </dxf>
    <dxf>
      <font>
        <b/>
      </font>
      <fill>
        <patternFill patternType="none"/>
      </fill>
    </dxf>
    <dxf>
      <fill>
        <patternFill patternType="solid">
          <fgColor rgb="FFD9E2F3"/>
          <bgColor rgb="FFD9E2F3"/>
        </patternFill>
      </fill>
    </dxf>
    <dxf>
      <font>
        <color rgb="FF7F7F7F"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5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23</xdr:row>
      <xdr:rowOff>95250</xdr:rowOff>
    </xdr:from>
    <xdr:ext cx="11296650" cy="7448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HARE%20DEALS%202010/Parkmerced/Financial%20Schedules/Client%20Financial%20Schedules/SHARED/1999/BUDGET/NED/4924.XLS" TargetMode="External"/><Relationship Id="rId1" Type="http://schemas.openxmlformats.org/officeDocument/2006/relationships/externalLinkPath" Target="/SHARE%20DEALS%202010/Parkmerced/Financial%20Schedules/Client%20Financial%20Schedules/SHARED/1999/BUDGET/NED/49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5.02.05%20Cherrywood%20&amp;%20Ranchstone%20-%20Underwriting%20-%20BASE%20CAS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K:/XLSSHEET/Sarasota/1999/MOR.XLW" TargetMode="External"/><Relationship Id="rId1" Type="http://schemas.openxmlformats.org/officeDocument/2006/relationships/externalLinkPath" Target="/K:/XLSSHEET/Sarasota/1999/MOR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ETERK/FIN_PAP/WHL/05_03/whl_0503g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z-fs/sys/Users/ahorn/AppData/Local/Microsoft/Windows/Temporary%20Internet%20Files/Content.Outlook/6O2HSUXG/usmiafnp01/data/USERS/LITTMAN/REPORTS/99-9081/99-9081.XLS" TargetMode="External"/><Relationship Id="rId1" Type="http://schemas.openxmlformats.org/officeDocument/2006/relationships/externalLinkPath" Target="/az-fs/sys/Users/ahorn/AppData/Local/Microsoft/Windows/Temporary%20Internet%20Files/Content.Outlook/6O2HSUXG/usmiafnp01/data/USERS/LITTMAN/REPORTS/99-9081/99-9081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z-fs/sys/Wfdnc2/Proforma-Estimate/DOCUME~1/ccurry/LOCALS~1/Temp/https/mail-owa2.grubb-ellis.com/VAL/RETAIL/RODAMCO/2001/Yearend/JWH/Lakeside/MX01.xls" TargetMode="External"/><Relationship Id="rId1" Type="http://schemas.openxmlformats.org/officeDocument/2006/relationships/externalLinkPath" Target="/az-fs/sys/Wfdnc2/Proforma-Estimate/DOCUME~1/ccurry/LOCALS~1/Temp/https/mail-owa2.grubb-ellis.com/VAL/RETAIL/RODAMCO/2001/Yearend/JWH/Lakeside/MX01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z-fs/sys/Users/ahorn/AppData/Local/Microsoft/Windows/Temporary%20Internet%20Files/Content.Outlook/6O2HSUXG/usmiafnp01/data/WRI/lathrop.xls" TargetMode="External"/><Relationship Id="rId1" Type="http://schemas.openxmlformats.org/officeDocument/2006/relationships/externalLinkPath" Target="/az-fs/sys/Users/ahorn/AppData/Local/Microsoft/Windows/Temporary%20Internet%20Files/Content.Outlook/6O2HSUXG/usmiafnp01/data/WRI/lathrop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Ladata/ladata/laport/HAZ03/Hazard_Retail.xls" TargetMode="External"/><Relationship Id="rId1" Type="http://schemas.openxmlformats.org/officeDocument/2006/relationships/externalLinkPath" Target="/Ladata/ladata/laport/HAZ03/Hazard_Retail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rv42/Acquisitions/Nbarakat/statements/2001/October_2001/October-loans01.xls" TargetMode="External"/><Relationship Id="rId1" Type="http://schemas.openxmlformats.org/officeDocument/2006/relationships/externalLinkPath" Target="/serv42/Acquisitions/Nbarakat/statements/2001/October_2001/October-loans01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rv42/Acquisitions/USERS/Nbarakat/statements/2000/apr-2000/Apr-loans.xls" TargetMode="External"/><Relationship Id="rId1" Type="http://schemas.openxmlformats.org/officeDocument/2006/relationships/externalLinkPath" Target="/serv42/Acquisitions/USERS/Nbarakat/statements/2000/apr-2000/Apr-loans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z-fs/sys/Users/ahorn/AppData/Local/Microsoft/Windows/Temporary%20Internet%20Files/Content.Outlook/6O2HSUXG/NPVUSA/SYS/DATA/1997/100-149/97131.XLS" TargetMode="External"/><Relationship Id="rId1" Type="http://schemas.openxmlformats.org/officeDocument/2006/relationships/externalLinkPath" Target="/az-fs/sys/Users/ahorn/AppData/Local/Microsoft/Windows/Temporary%20Internet%20Files/Content.Outlook/6O2HSUXG/NPVUSA/SYS/DATA/1997/100-149/97131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z-fs/sys/Users/ahorn/AppData/Local/Microsoft/Windows/Temporary%20Internet%20Files/Content.Outlook/6O2HSUXG/usmiafnp01/data/DATA/1997/200-249/97202.XLS" TargetMode="External"/><Relationship Id="rId1" Type="http://schemas.openxmlformats.org/officeDocument/2006/relationships/externalLinkPath" Target="/az-fs/sys/Users/ahorn/AppData/Local/Microsoft/Windows/Temporary%20Internet%20Files/Content.Outlook/6O2HSUXG/usmiafnp01/data/DATA/1997/200-249/97202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thang/AppData/Roaming/Microsoft/Excel/Users/Ethan/AppData/Local/Temp/Downloads/OfficeStock" TargetMode="External"/><Relationship Id="rId1" Type="http://schemas.openxmlformats.org/officeDocument/2006/relationships/externalLinkPath" Target="/Users/ethang/AppData/Roaming/Microsoft/Excel/Users/Ethan/AppData/Local/Temp/Downloads/OfficeStock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ong-Term%20Care%20Comp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YNY%20creation%20rev1%2032%20FINAL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z-fs/sys/PETERK/FIN_PAP/WHL/05_03/whl_0503g.xls" TargetMode="External"/><Relationship Id="rId1" Type="http://schemas.openxmlformats.org/officeDocument/2006/relationships/externalLinkPath" Target="/az-fs/sys/PETERK/FIN_PAP/WHL/05_03/whl_0503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ACummings/Local%20Settings/Temporary%20Internet%20Files/OLK16/https::services.intralinks.com:servlets:GetDocumentAttachment:BP%20RRI%20June%202006_v.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ACummings/Local%20Settings/Temporary%20Internet%20Files/OLK16/https::services.intralinks.com:servlets:GetDocumentAttachment:BP%20RRI%20November%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C/Data%20Room/Red%20Roof%20Corporate%20Model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C/GS%20Model/Red%20Roof%20v16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thang/AppData/Roaming/Microsoft/Excel/Users/Ethan/AppData/Local/Temp/WINDOWS/Temporary%20Internet%20Files/OLKB245/Book2.xls" TargetMode="External"/><Relationship Id="rId1" Type="http://schemas.openxmlformats.org/officeDocument/2006/relationships/externalLinkPath" Target="/Users/ethang/AppData/Roaming/Microsoft/Excel/Users/Ethan/AppData/Local/Temp/WINDOWS/Temporary%20Internet%20Files/OLKB245/Book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xnard%20Consolidated%207-21%20-%20$81M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z-fs/sys/ASSET%20MANAGEMENT/Fund/4Q10%20Pro%20Formas/Fairmont/Fairmont%20Building%20Proforma%20-%204Q10.xlsm" TargetMode="External"/><Relationship Id="rId1" Type="http://schemas.openxmlformats.org/officeDocument/2006/relationships/externalLinkPath" Target="/az-fs/sys/ASSET%20MANAGEMENT/Fund/4Q10%20Pro%20Formas/Fairmont/Fairmont%20Building%20Proforma%20-%204Q10.xlsm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z-fs/sys/FIN_PAP/WHL/07_98/whl_0798.xls" TargetMode="External"/><Relationship Id="rId1" Type="http://schemas.openxmlformats.org/officeDocument/2006/relationships/externalLinkPath" Target="/az-fs/sys/FIN_PAP/WHL/07_98/whl_0798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z-fs/sys/Assets/Fund%20II/Boston/101%20Tremont%20(Paradigm)/Financial%20Analysis/Acquisition%20Underwriting/9.1.13%20-%20REVISED%20Acquisition%20Underwirting/101_Tremont_Base%2020130826.xls" TargetMode="External"/><Relationship Id="rId1" Type="http://schemas.openxmlformats.org/officeDocument/2006/relationships/externalLinkPath" Target="/az-fs/sys/Assets/Fund%20II/Boston/101%20Tremont%20(Paradigm)/Financial%20Analysis/Acquisition%20Underwriting/9.1.13%20-%20REVISED%20Acquisition%20Underwirting/101_Tremont_Base%2020130826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K:/Users/AndrewLallathin/Desktop/acntnyc039/blebla$/BL%20Files/Office%20Template_v01" TargetMode="External"/><Relationship Id="rId1" Type="http://schemas.openxmlformats.org/officeDocument/2006/relationships/externalLinkPath" Target="/K:/Users/AndrewLallathin/Desktop/acntnyc039/blebla$/BL%20Files/Office%20Template_v01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Kimberly/AppData/Local/Microsoft/Windows/Temporary%20Internet%20Files/Content.Outlook/ZZKXG083/October-loans01.xls" TargetMode="External"/><Relationship Id="rId1" Type="http://schemas.openxmlformats.org/officeDocument/2006/relationships/externalLinkPath" Target="/Users/Kimberly/AppData/Local/Microsoft/Windows/Temporary%20Internet%20Files/Content.Outlook/ZZKXG083/October-loans01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ichaelpullman/Downloads/2215%20California%20Ave_Model%20(4.7.20)%20Common%20Comparison.xlsx" TargetMode="External"/><Relationship Id="rId1" Type="http://schemas.openxmlformats.org/officeDocument/2006/relationships/externalLinkPath" Target="/Users/michaelpullman/Downloads/2215%20California%20Ave_Model%20(4.7.20)%20Common%20Comparis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ernine%20Kim/Dropbox%20(Arc%20Capital%20Partners)/Deal%20Flow/Parque%20View,%20et%20al%20-%20Houston,%20TX/Model/00003%20-%20Parque%20View-1614-20171203-0334%20REDIQ.xlsm" TargetMode="External"/><Relationship Id="rId1" Type="http://schemas.openxmlformats.org/officeDocument/2006/relationships/externalLinkPath" Target="/Users/Jernine%20Kim/Dropbox%20(Arc%20Capital%20Partners)/Deal%20Flow/Parque%20View,%20et%20al%20-%20Houston,%20TX/Model/00003%20-%20Parque%20View-1614-20171203-0334%20REDIQ.xlsm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cibna.msds.wachovia.net/root/SHARED/SP/INCOME/ACCOUNTI/INTEREST.XLS" TargetMode="External"/><Relationship Id="rId1" Type="http://schemas.openxmlformats.org/officeDocument/2006/relationships/externalLinkPath" Target="/cibna.msds.wachovia.net/root/SHARED/SP/INCOME/ACCOUNTI/INTEREST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ATA/98-433~1/5068.XLS" TargetMode="External"/><Relationship Id="rId1" Type="http://schemas.openxmlformats.org/officeDocument/2006/relationships/externalLinkPath" Target="/DATA/98-433~1/5068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K:/C/C/Users/mufsonb/AppData/Local/Microsoft/Windows/Temporary%20Internet%20Files/Content.Outlook/XBOXAG59/EstimatorPro1" TargetMode="External"/><Relationship Id="rId1" Type="http://schemas.openxmlformats.org/officeDocument/2006/relationships/externalLinkPath" Target="/K:/C/C/Users/mufsonb/AppData/Local/Microsoft/Windows/Temporary%20Internet%20Files/Content.Outlook/XBOXAG59/EstimatorPro1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3%20P&#233;rdidas%20Fiscal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999 BUDGET"/>
      <sheetName val="1998 REFORECAST"/>
      <sheetName val="VARIANCE ANALYSIS"/>
      <sheetName val="PSF"/>
      <sheetName val="4 YEAR NOI"/>
      <sheetName val="CAPITAL EXPENDITURES"/>
      <sheetName val="CAM DEP'N_AMORTIZATION_2000"/>
      <sheetName val="CAM DEP'N_AMORTIZATION"/>
      <sheetName val="DEFERRED EXPENSES"/>
      <sheetName val="MINIMUM &amp; OVERAGE RENT"/>
      <sheetName val="SPECIALTY LEASING INCOME"/>
      <sheetName val="CAM INCOME"/>
      <sheetName val="REAL ESTATE TAX INCOME"/>
      <sheetName val="UTILITY INCOME"/>
      <sheetName val="INTEREST-OTHER INCOME"/>
      <sheetName val="4001 PAYROLL"/>
      <sheetName val="4002 PAYROLL TAXES"/>
      <sheetName val="4004 BENEFITS"/>
      <sheetName val="4005 REIMBURSEMENTS"/>
      <sheetName val="4008 CLEANING"/>
      <sheetName val="4010 TRAVEL"/>
      <sheetName val="4012 CONTRACTED SERVICES"/>
      <sheetName val="4013 MATERIALS &amp; SUPPLIES"/>
      <sheetName val="4014 REPAIRS &amp; MAINTENANCE"/>
      <sheetName val="4015 EQUIPMENT RENTAL"/>
      <sheetName val="4016 UTILITIES - ELECTRIC"/>
      <sheetName val="4017 UTILITIES - GAS &amp; OIL"/>
      <sheetName val="4018 UTILITIES- WATER &amp; SEWER"/>
      <sheetName val="4019 DUES"/>
      <sheetName val="4020 SUBSCRIPTIONS"/>
      <sheetName val="4021 OFFICE EXPENSES"/>
      <sheetName val="4022 COPIER EXPENSE"/>
      <sheetName val="4023 TELEPHONE"/>
      <sheetName val="4024 GIFT &amp; HOLIDAY"/>
      <sheetName val="4025 PARKING LOT REPAIR"/>
      <sheetName val="4026 ROAD REPAIR"/>
      <sheetName val="4027 ROOF REPAIR"/>
      <sheetName val="4030 SALES PROMOTION"/>
      <sheetName val="4031 SPECIALTY LEASING EXPENSE"/>
      <sheetName val="4034 EDUCATION"/>
      <sheetName val="4040 MANAGEMENT FEE"/>
      <sheetName val="4041 SNOW REMOVAL"/>
      <sheetName val="4042 MANAGEMENT FEE"/>
      <sheetName val="4043 PARKING LOT RENTAL"/>
      <sheetName val="4044 ACCOUNTING AND AUDITING"/>
      <sheetName val="4045 PROF SERVICES - LEGAL"/>
      <sheetName val="4046 PROF SERVICES - OTHER"/>
      <sheetName val="4047 INSURANCE"/>
      <sheetName val="4049 MARKETING CONTRIBUTIONS"/>
      <sheetName val="4050 BAD DEBTS"/>
      <sheetName val="4070 CHARITABLE CONTRIBUTIONS"/>
      <sheetName val="4071 REAL ESTATE TAXES"/>
      <sheetName val="4072 INTEREST EXPENSE"/>
      <sheetName val="4073 DEPRECIATION"/>
      <sheetName val="4074 AMORTIZATION"/>
      <sheetName val="PROMO INTERCOMPANY"/>
      <sheetName val="SQUARE FOOTAGE"/>
      <sheetName val="PAYROLL"/>
      <sheetName val="BENEFITS"/>
      <sheetName val="UTILITIES"/>
      <sheetName val="AP ALLOC"/>
      <sheetName val="PROOF PAGE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xecutive Summary"/>
      <sheetName val="Underwriting"/>
      <sheetName val="Inc &amp; Exp Assump (1)"/>
      <sheetName val="Inc &amp; Exp Assump (2)"/>
      <sheetName val="Yr1 Proforma"/>
      <sheetName val="Yr2 Proforma"/>
      <sheetName val="5 YR Capital"/>
      <sheetName val="Historical Comp"/>
      <sheetName val="Amort"/>
      <sheetName val="Closing Costs"/>
      <sheetName val="Promote Calc"/>
      <sheetName val="Monthly Income Statement"/>
      <sheetName val="Prop Performance"/>
      <sheetName val="Comps"/>
      <sheetName val="1Bd1Ba"/>
      <sheetName val="2Bd1Ba"/>
      <sheetName val="2Bd2Ba"/>
      <sheetName val="3Bd2Ba"/>
      <sheetName val="Top Employers"/>
      <sheetName val="Template"/>
      <sheetName val="Beds"/>
      <sheetName val="Lists"/>
      <sheetName val="Executive_Summary"/>
      <sheetName val="Inc_&amp;_Exp_Assump_(1)"/>
      <sheetName val="Inc_&amp;_Exp_Assump_(2)"/>
      <sheetName val="Yr1_Proforma"/>
      <sheetName val="Yr2_Proforma"/>
      <sheetName val="5_YR_Capital"/>
      <sheetName val="Historical_Comp"/>
      <sheetName val="Closing_Costs"/>
      <sheetName val="Promote_Calc"/>
      <sheetName val="Monthly_Income_Statement"/>
      <sheetName val="Prop_Performance"/>
      <sheetName val="Top_Employers"/>
      <sheetName val="Valuation Tearsheet"/>
      <sheetName val="Lists (2)"/>
      <sheetName val="List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gt Fees"/>
      <sheetName val="Prepaid Rent"/>
      <sheetName val="Cash Flow"/>
      <sheetName val="Tenant Rec Summary"/>
      <sheetName val="AR Summary"/>
      <sheetName val="ppdslstaxsumm"/>
      <sheetName val="ppdins"/>
      <sheetName val="depr"/>
      <sheetName val="amort"/>
      <sheetName val="accrexp"/>
      <sheetName val="retaxsumm"/>
      <sheetName val="leas comm"/>
      <sheetName val="sec dep rpt"/>
      <sheetName val="utility deposit"/>
      <sheetName val="accrinc(do not use)"/>
      <sheetName val="Drop 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ccess"/>
      <sheetName val="Checks"/>
      <sheetName val="Assump"/>
      <sheetName val="Rec"/>
      <sheetName val="P&amp;L"/>
      <sheetName val="Cash-WRI"/>
      <sheetName val="Cash-WCI"/>
      <sheetName val="Cash-WRI&amp;WCI"/>
      <sheetName val="WEA Share Schedule"/>
      <sheetName val="Airports"/>
      <sheetName val="U.S. Tax"/>
      <sheetName val="SCM"/>
      <sheetName val="Projects"/>
      <sheetName val="Project Cash"/>
      <sheetName val="Project Summary"/>
      <sheetName val="Project Summary Print"/>
      <sheetName val="PIA"/>
      <sheetName val="dev ass"/>
      <sheetName val="d&amp;c 1"/>
      <sheetName val="d&amp;c 2"/>
      <sheetName val="Interco"/>
      <sheetName val="Macros"/>
      <sheetName val="Summary-Acquir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acant sf"/>
      <sheetName val="MA-7"/>
      <sheetName val="Sub Office"/>
      <sheetName val="SCA-1"/>
      <sheetName val="MA-6"/>
      <sheetName val="MA-3 Contr"/>
      <sheetName val="MA-3"/>
      <sheetName val="Sheet1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B"/>
      <sheetName val="Codes_v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forma-Lathrop"/>
      <sheetName val="Rent Roll-Lathrop"/>
      <sheetName val="loan proposal-Lathrop"/>
      <sheetName val="vacant sf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sh Flow"/>
      <sheetName val="Price Yield"/>
      <sheetName val="Argus"/>
      <sheetName val="In-place"/>
      <sheetName val="Annual Report"/>
      <sheetName val="Gross Sales"/>
      <sheetName val="Annual Report (2)"/>
      <sheetName val="Occu Cost"/>
      <sheetName val="Rent"/>
      <sheetName val="Monthly Calc"/>
      <sheetName val="Annual Calc"/>
      <sheetName val="PASTE_IN_PLACE_RENT"/>
      <sheetName val="PRESENTATION_CF"/>
      <sheetName val="HISTORICAL EXHIBIT"/>
      <sheetName val="BUDGET "/>
      <sheetName val="PASTE_InPlaceRent"/>
      <sheetName val="Superseded"/>
      <sheetName val="Lease Exp Retail"/>
      <sheetName val="Rent Roll"/>
      <sheetName val="Projected CF Data"/>
      <sheetName val="Entities"/>
      <sheetName val="Capital Stack"/>
      <sheetName val="Cash_Flow"/>
      <sheetName val="Assumption Inputs"/>
      <sheetName val="Acct Rec"/>
      <sheetName val="ENG 2"/>
      <sheetName val="WATER RATES"/>
      <sheetName val="Sheet1"/>
      <sheetName val="DIAMOND"/>
      <sheetName val="Data"/>
      <sheetName val="Leverage Analysis"/>
      <sheetName val="Entity List"/>
      <sheetName val="ID"/>
      <sheetName val="Lists"/>
      <sheetName val="From Company"/>
      <sheetName val="AE Reference Sheet"/>
      <sheetName val="Rollover"/>
      <sheetName val="Data Inputs"/>
      <sheetName val="Cash_Flow1"/>
      <sheetName val="Price_Yield"/>
      <sheetName val="Annual_Report"/>
      <sheetName val="Gross_Sales"/>
      <sheetName val="Annual_Report_(2)"/>
      <sheetName val="Occu_Cost"/>
      <sheetName val="Monthly_Calc"/>
      <sheetName val="Annual_Calc"/>
      <sheetName val="HISTORICAL_EXHIBIT"/>
      <sheetName val="BUDGET_"/>
      <sheetName val="Lease_Exp_Retail"/>
      <sheetName val="Rent_Roll"/>
      <sheetName val="Projected_CF_Data"/>
      <sheetName val="Capital_Stack"/>
      <sheetName val="Assumption_Inputs"/>
      <sheetName val="Acct_Rec"/>
      <sheetName val="ENG_2"/>
      <sheetName val="WATER_RATES"/>
      <sheetName val="Data_Inputs"/>
      <sheetName val=""/>
      <sheetName val="Assumptions"/>
      <sheetName val="Reference tab"/>
      <sheetName val="UW Model Account Groupings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tes"/>
      <sheetName val="Sheet6"/>
      <sheetName val="1st union"/>
      <sheetName val="Sheet5"/>
      <sheetName val="Sheet2"/>
      <sheetName val="Sheet1"/>
      <sheetName val="summary1"/>
      <sheetName val="return "/>
      <sheetName val="detail"/>
      <sheetName val="amicus11-6"/>
      <sheetName val="GLjune"/>
      <sheetName val="bank summ"/>
      <sheetName val="FLOORS"/>
      <sheetName val="calc"/>
      <sheetName val="Oaktree"/>
      <sheetName val="cf Lender"/>
      <sheetName val="volume-rate"/>
      <sheetName val="volume-rate (2)"/>
      <sheetName val="Sheet4"/>
      <sheetName val="Sheet3"/>
      <sheetName val="Sheet7"/>
      <sheetName val="rate_vol_oct"/>
      <sheetName val="Rate_vol_YTD"/>
      <sheetName val="rate_vol-Proj"/>
      <sheetName val="rate_vol-00-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v"/>
      <sheetName val="1999 ACTUAL"/>
      <sheetName val="return full lvg"/>
      <sheetName val="return "/>
      <sheetName val="summary"/>
      <sheetName val="bank summ"/>
      <sheetName val="GL5-8"/>
      <sheetName val="detail 2-00"/>
      <sheetName val="cf Lender"/>
      <sheetName val="Oaktree"/>
      <sheetName val="Loans"/>
      <sheetName val="Borrowing"/>
      <sheetName val="entriesall"/>
      <sheetName val="AVG"/>
      <sheetName val="apr-entry"/>
      <sheetName val="volume-rate (2)"/>
      <sheetName val="volume-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-C"/>
      <sheetName val="B-A(L)"/>
      <sheetName val="C-A"/>
      <sheetName val="C-B"/>
      <sheetName val="E-A"/>
      <sheetName val="E-B (R)"/>
      <sheetName val="E-A2"/>
      <sheetName val="E-C (R)(L)"/>
      <sheetName val="E-F"/>
      <sheetName val="E-G"/>
      <sheetName val="E-H"/>
      <sheetName val="E-I"/>
      <sheetName val="E-J"/>
      <sheetName val="F-A(L)"/>
      <sheetName val="SCC(L)"/>
      <sheetName val="IS1-IIOc9603(L)"/>
      <sheetName val="isphotos1-2"/>
      <sheetName val="isphotos3-4"/>
      <sheetName val="isphotos5-6"/>
      <sheetName val="isphotos7-8"/>
      <sheetName val="isphotos9-10(L)"/>
      <sheetName val="IS2-IIoc9604(L)"/>
      <sheetName val="IS3-IIOc9701(L)"/>
      <sheetName val="IS4-IIOc9702(L)"/>
      <sheetName val="IS5-IIOc9703(L)"/>
      <sheetName val="IS6-IIOc9704(L)"/>
      <sheetName val="IS7-IIOc9705(L)"/>
      <sheetName val="IS8-IIOc9706(L)"/>
      <sheetName val="IS9-IIOc9707(L)"/>
      <sheetName val="IS10-IIOc9708(L)"/>
      <sheetName val="exp recov"/>
      <sheetName val="ebw"/>
      <sheetName val="ecw"/>
      <sheetName val="e-C steps"/>
      <sheetName val="IS-jan97; MASTER-allof oc"/>
      <sheetName val="isq3-4 1996; all of OC"/>
      <sheetName val="isq1-3 1996; all of oc"/>
      <sheetName val="IS-Jan97; Area 7"/>
      <sheetName val="IS1(L)"/>
      <sheetName val="IS2(L)"/>
      <sheetName val="IS3(L)"/>
      <sheetName val="IS4(L)"/>
      <sheetName val="IS5(L)"/>
      <sheetName val="IS6(L)"/>
      <sheetName val="IS7(L)"/>
      <sheetName val="IS8(L)"/>
      <sheetName val="IS9(L)"/>
      <sheetName val="IS10(L)"/>
      <sheetName val="I_x0013_2(L)"/>
      <sheetName val="C_C"/>
      <sheetName val="Proforma-Lathrop"/>
      <sheetName val="IS4(L©"/>
      <sheetName val="IS1°(L)"/>
      <sheetName val="ASSUMPTIONS"/>
      <sheetName val="Property Taxes"/>
      <sheetName val="Rent Comp Summary"/>
      <sheetName val="RC summary"/>
      <sheetName val="RENTCOMP"/>
      <sheetName val="RC Unit %"/>
      <sheetName val="Unit Mix with Rents"/>
      <sheetName val="rent comp detail sheets"/>
      <sheetName val="rent comp comparison sheet"/>
      <sheetName val="LandSaleData"/>
      <sheetName val="LandSales"/>
      <sheetName val="LandAdjustments"/>
      <sheetName val="CostApproach "/>
      <sheetName val="Insurable Value"/>
      <sheetName val="ImpSaleData"/>
      <sheetName val="ImprovedSales"/>
      <sheetName val="ImprovedAdjustments"/>
      <sheetName val="EGIM_OAR"/>
      <sheetName val="Historicals"/>
      <sheetName val="Expense Comps Long"/>
      <sheetName val="Expense Comps Short"/>
      <sheetName val="Expense Discussion"/>
      <sheetName val="Proforma and Cap"/>
      <sheetName val="Garden Apts Investor Survey"/>
      <sheetName val="DCF"/>
      <sheetName val="Mkt Health"/>
      <sheetName val="Addendum"/>
      <sheetName val="Employment"/>
      <sheetName val="Present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-B"/>
      <sheetName val="C-A"/>
      <sheetName val="C-C"/>
      <sheetName val="C-D"/>
      <sheetName val="C-E"/>
      <sheetName val="D-A"/>
      <sheetName val="E-A"/>
      <sheetName val="E-B &amp; E-C"/>
      <sheetName val="E-D"/>
      <sheetName val="E-G"/>
      <sheetName val="E-F"/>
      <sheetName val="E-H"/>
      <sheetName val="DCF (2)"/>
      <sheetName val="DCF"/>
      <sheetName val="E-J"/>
      <sheetName val="F-A"/>
      <sheetName val="IS1"/>
      <sheetName val="IS2"/>
      <sheetName val="IS3"/>
      <sheetName val="IS4"/>
      <sheetName val="IS5"/>
      <sheetName val="RC1"/>
      <sheetName val="RC2"/>
      <sheetName val="RC3"/>
      <sheetName val="RC4"/>
      <sheetName val="RC5"/>
      <sheetName val="RC6"/>
      <sheetName val="RC7"/>
      <sheetName val="RC8"/>
      <sheetName val="land"/>
      <sheetName val="unusedC-F"/>
      <sheetName val="97202compsinc.land.multifam"/>
      <sheetName val="comps.inc.IS.data"/>
      <sheetName val="97202MRR"/>
      <sheetName val="unusedE-E"/>
      <sheetName val="unused stab.Y"/>
      <sheetName val="Unused-RC"/>
      <sheetName val="unusedE-C1"/>
      <sheetName val="Unused-RC (2)"/>
      <sheetName val="D-C"/>
      <sheetName val="E-C1"/>
      <sheetName val="E-E"/>
      <sheetName val="97062FB"/>
      <sheetName val="F-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fficeStock"/>
      <sheetName val="Inputs"/>
      <sheetName val="SFC"/>
      <sheetName val="rents"/>
      <sheetName val="Bldg. Sales Grid"/>
      <sheetName val="Sales"/>
      <sheetName val="Sheet1"/>
      <sheetName val="Tax"/>
      <sheetName val="Development Data"/>
      <sheetName val="Development Costs"/>
      <sheetName val="NOI"/>
      <sheetName val="Rental Cash Flows"/>
      <sheetName val="Monthly Pref and Int"/>
      <sheetName val="C-B"/>
      <sheetName val="Superseded"/>
      <sheetName val="A"/>
      <sheetName val="CashFlow"/>
      <sheetName val="JIM Reh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IS"/>
      <sheetName val="LBO"/>
      <sheetName val="Sheet1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Valuation DCF"/>
      <sheetName val="Inputs"/>
      <sheetName val="Edge 10797 Drilling Inventory"/>
      <sheetName val="Long-Term Care 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ng-Term Care Comps"/>
      <sheetName val="ICI"/>
      <sheetName val="UTX"/>
      <sheetName val="Summary"/>
      <sheetName val="MERGER.XLS"/>
      <sheetName val="431100 PTJE"/>
      <sheetName val="Occupancy 2004"/>
      <sheetName val="Asset Mgmt"/>
      <sheetName val="Lgu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NY creation rev1 32 FINAL"/>
      <sheetName val="#REF"/>
      <sheetName val="PRODUCTION"/>
      <sheetName val="Shows"/>
      <sheetName val="BURPR"/>
      <sheetName val="SUMMARY"/>
      <sheetName val="BV"/>
      <sheetName val="Trial Balance"/>
      <sheetName val="1 BU"/>
      <sheetName val="5 BU"/>
      <sheetName val="12 BU"/>
      <sheetName val="13 BU"/>
      <sheetName val="23 BU"/>
      <sheetName val="38 BU"/>
      <sheetName val="Sch Index"/>
      <sheetName val="Exchange Codes"/>
      <sheetName val="21 fixed assets"/>
      <sheetName val="représentations"/>
      <sheetName val="1 profees"/>
      <sheetName val="Rate"/>
      <sheetName val="TOT"/>
      <sheetName val="F-G"/>
      <sheetName val="Ex_x0002_hange Codes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Access"/>
      <sheetName val="Checks"/>
      <sheetName val="Assump"/>
      <sheetName val="Rec"/>
      <sheetName val="P&amp;L"/>
      <sheetName val="Cash-WRI"/>
      <sheetName val="Cash-WCI"/>
      <sheetName val="Cash-WRI&amp;WCI"/>
      <sheetName val="WEA Share Schedule"/>
      <sheetName val="Airports"/>
      <sheetName val="U.S. Tax"/>
      <sheetName val="SCM"/>
      <sheetName val="Projects"/>
      <sheetName val="Project Cash"/>
      <sheetName val="Project Summary"/>
      <sheetName val="Project Summary Print"/>
      <sheetName val="PIA"/>
      <sheetName val="dev ass"/>
      <sheetName val="d&amp;c 1"/>
      <sheetName val="d&amp;c 2"/>
      <sheetName val="Interco"/>
      <sheetName val="Macros"/>
      <sheetName val="Summary-Acquir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P RRI standalone-FORMATTED"/>
      <sheetName val="BP RRI standalone-SUMMARY"/>
      <sheetName val="BP RRI standalone-ProForma"/>
      <sheetName val="BP RRI standalone"/>
      <sheetName val="BP RRI conversions"/>
      <sheetName val="BP RRI Conv DVP"/>
      <sheetName val="Corporate disposals"/>
      <sheetName val="Development"/>
      <sheetName val="Network proposal"/>
      <sheetName val="Below CP "/>
      <sheetName val="Below CP Conversions Disposals"/>
      <sheetName val="Below CP DVP"/>
      <sheetName val="UCC rents summary "/>
      <sheetName val="Rouge rents summary"/>
      <sheetName val="Charts"/>
      <sheetName val="Stacked Chart"/>
      <sheetName val="Historical Financial"/>
      <sheetName val="Historical Financial (2)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 RRI corporate "/>
      <sheetName val="BP RRI franchise"/>
      <sheetName val="Exhibits"/>
      <sheetName val="Network rec"/>
      <sheetName val="PL 2007"/>
      <sheetName val="PL 2006E"/>
      <sheetName val="PL 2005"/>
      <sheetName val="PL 2004"/>
      <sheetName val="PL 2003"/>
      <sheetName val="Rents rec"/>
      <sheetName val="Presentation--&gt;"/>
      <sheetName val="BP RRI corporate  (2)"/>
      <sheetName val="Charts"/>
      <sheetName val="Stacked Chart"/>
      <sheetName val="BP Output"/>
      <sheetName val="BP Output - Summary"/>
      <sheetName val="RevPAR Tab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 Summary"/>
      <sheetName val="RevPAR Table"/>
      <sheetName val="BP Output"/>
      <sheetName val="BP RRI corporate "/>
      <sheetName val="BP RRI franchise"/>
      <sheetName val="Exhibits"/>
      <sheetName val="Network rec"/>
      <sheetName val="PL 2007"/>
      <sheetName val="PL 2006E"/>
      <sheetName val="PL 2005"/>
      <sheetName val="PL 2004"/>
      <sheetName val="PL 2003"/>
      <sheetName val="PL 2002"/>
      <sheetName val="PL 2001"/>
      <sheetName val="PL 2000"/>
      <sheetName val="Rents rec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Returns"/>
      <sheetName val="Owned Hotels"/>
      <sheetName val="Franchise"/>
      <sheetName val="Debt"/>
      <sheetName val="LIBOR Curve"/>
      <sheetName val="Age&amp;Renov Analysi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an Program"/>
      <sheetName val="MF-9 Original"/>
      <sheetName val="Sheet2"/>
      <sheetName val="Sheet1"/>
      <sheetName val="Sheet3"/>
      <sheetName val="OFFICE RENT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  <sheetName val="Executive Summary"/>
      <sheetName val="Portfolio 10Yr Proforma"/>
      <sheetName val="Portfolio Amort"/>
      <sheetName val="Portfolio CC"/>
      <sheetName val="Promote Calc"/>
      <sheetName val="Monthly Income Statement"/>
      <sheetName val="Portfolio YR1 Proforma"/>
      <sheetName val="Sensitivity"/>
      <sheetName val="Comps"/>
      <sheetName val="Studio"/>
      <sheetName val="1Bd1Ba"/>
      <sheetName val="2Bd2Ba"/>
      <sheetName val="Apt Underwriting"/>
      <sheetName val="Apt Inc &amp; Exp Assump"/>
      <sheetName val="Apt Yr1 Proforma"/>
      <sheetName val="Apt Hist"/>
      <sheetName val="Apt 5-Yr Cap"/>
      <sheetName val="V UW"/>
      <sheetName val="V Inc &amp; Exp"/>
      <sheetName val="V Yr1 Proforma"/>
      <sheetName val="V Hist"/>
      <sheetName val="V 5Yr Cap"/>
      <sheetName val="A UW"/>
      <sheetName val="V CC"/>
      <sheetName val="V Amort"/>
      <sheetName val="A Inc &amp; Exp"/>
      <sheetName val="A Yr1 Proforma"/>
      <sheetName val="A Hist"/>
      <sheetName val="A 5Yr Cap"/>
      <sheetName val="A CC"/>
      <sheetName val="A Amort Calc"/>
      <sheetName val="B UW"/>
      <sheetName val="B Inc &amp; Exp"/>
      <sheetName val="B Yr1 Proforma"/>
      <sheetName val="B Hist"/>
      <sheetName val="B 5-Yr Cap"/>
      <sheetName val="B CC"/>
      <sheetName val="Marinas UW"/>
      <sheetName val="Marina Comps"/>
      <sheetName val="Marinas Hist"/>
      <sheetName val="Marinas Inc &amp; Exp"/>
      <sheetName val="Marinas Yr 1 Proforma"/>
      <sheetName val="Marinas Amort"/>
      <sheetName val="Hotel Hist"/>
      <sheetName val="Marina 5-Yr Cap"/>
      <sheetName val="Hotel UW"/>
      <sheetName val="Hotel YR1 Proforma"/>
      <sheetName val="Hotel 5-Yr Cap"/>
      <sheetName val="Data Input Sheet"/>
      <sheetName val="Lease Terms"/>
      <sheetName val="Hotel Amort"/>
      <sheetName val="Executive_Summary"/>
      <sheetName val="Portfolio_10Yr_Proforma"/>
      <sheetName val="Portfolio_Amort"/>
      <sheetName val="Portfolio_CC"/>
      <sheetName val="Promote_Calc"/>
      <sheetName val="Monthly_Income_Statement"/>
      <sheetName val="Portfolio_YR1_Proforma"/>
      <sheetName val="Apt_Underwriting"/>
      <sheetName val="Apt_Inc_&amp;_Exp_Assump"/>
      <sheetName val="Apt_Yr1_Proforma"/>
      <sheetName val="Apt_Hist"/>
      <sheetName val="Apt_5-Yr_Cap"/>
      <sheetName val="V_UW"/>
      <sheetName val="V_Inc_&amp;_Exp"/>
      <sheetName val="V_Yr1_Proforma"/>
      <sheetName val="V_Hist"/>
      <sheetName val="V_5Yr_Cap"/>
      <sheetName val="A_UW"/>
      <sheetName val="V_CC"/>
      <sheetName val="V_Amort"/>
      <sheetName val="A_Inc_&amp;_Exp"/>
      <sheetName val="A_Yr1_Proforma"/>
      <sheetName val="A_Hist"/>
      <sheetName val="A_5Yr_Cap"/>
      <sheetName val="A_CC"/>
      <sheetName val="A_Amort_Calc"/>
      <sheetName val="B_UW"/>
      <sheetName val="B_Inc_&amp;_Exp"/>
      <sheetName val="B_Yr1_Proforma"/>
      <sheetName val="B_Hist"/>
      <sheetName val="B_5-Yr_Cap"/>
      <sheetName val="B_CC"/>
      <sheetName val="Marinas_UW"/>
      <sheetName val="Marina_Comps"/>
      <sheetName val="Marinas_Hist"/>
      <sheetName val="Marinas_Inc_&amp;_Exp"/>
      <sheetName val="Marinas_Yr_1_Proforma"/>
      <sheetName val="Marinas_Amort"/>
      <sheetName val="Hotel_Hist"/>
      <sheetName val="Marina_5-Yr_Cap"/>
      <sheetName val="Hotel_UW"/>
      <sheetName val="Hotel_YR1_Proforma"/>
      <sheetName val="Hotel_5-Yr_Cap"/>
      <sheetName val="Data_Input_Sheet"/>
      <sheetName val="Lease_Terms"/>
      <sheetName val="Hotel_Amort"/>
      <sheetName val="EVABT"/>
      <sheetName val="PROF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-Do List"/>
      <sheetName val="FMV"/>
      <sheetName val="Slide"/>
      <sheetName val="Slide (2)"/>
      <sheetName val="Slide (3)"/>
      <sheetName val="TOC"/>
      <sheetName val="Changes from Proforma"/>
      <sheetName val="Scenario Comparison"/>
      <sheetName val="Sensitivity Analysis"/>
      <sheetName val="Annual Cash Flow"/>
      <sheetName val="General Assumptions"/>
      <sheetName val="Leasing Assumptions"/>
      <sheetName val="OpEx Assumptions"/>
      <sheetName val="Capital Expenditures"/>
      <sheetName val="Disposition Proceeds"/>
      <sheetName val="Monthly CF"/>
      <sheetName val="Loan Amortization Table"/>
      <sheetName val="Incremental Analysis"/>
      <sheetName val="MRI Import"/>
      <sheetName val="Worst Argus"/>
      <sheetName val="Likely Argus"/>
      <sheetName val="Best Argus"/>
      <sheetName val="Citrix Shuffle Argus"/>
      <sheetName val="Sell Now Monthly Cash Flow"/>
      <sheetName val="Downside Monthly Cash Flow"/>
      <sheetName val="Base Case Monthly Cash Flow"/>
      <sheetName val="Upside Monthly Cash Flow"/>
      <sheetName val="Stabilize &amp; Sell Cash Flow"/>
      <sheetName val="&quot;Citrix Shuffle&quot; Cash Flow"/>
      <sheetName val="Base Case Fund Export"/>
      <sheetName val="Alternative 1 Fund Export"/>
      <sheetName val="Alternative 2 Fund Ex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Profit and CF Sum"/>
      <sheetName val="Access"/>
      <sheetName val="Checks"/>
      <sheetName val="Assump"/>
      <sheetName val="Rec"/>
      <sheetName val="Reserves"/>
      <sheetName val="P&amp;L"/>
      <sheetName val="Cash-WCI"/>
      <sheetName val="Cash-WRI"/>
      <sheetName val="Cash-WRI&amp;WCI"/>
      <sheetName val="WEA Invest Inc"/>
      <sheetName val="New Share Schedule"/>
      <sheetName val="GSP Invest Inc"/>
      <sheetName val="Airports"/>
      <sheetName val="U.S. Tax"/>
      <sheetName val="SCM"/>
      <sheetName val="Projects"/>
      <sheetName val="Project Cash"/>
      <sheetName val="Project Reserves"/>
      <sheetName val="Project Profits"/>
      <sheetName val="Interco"/>
      <sheetName val="Macros"/>
      <sheetName val="Oly Model Configuration"/>
      <sheetName val="RawDataDCF"/>
      <sheetName val="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alogicTools"/>
      <sheetName val="TASKLOG"/>
      <sheetName val="Settings_Properties"/>
      <sheetName val="Settings_Parameters"/>
      <sheetName val="Monthly Promote (2)"/>
      <sheetName val="Case Summary (2)"/>
      <sheetName val="Cash Flow"/>
      <sheetName val="Monthly Cash Flow"/>
      <sheetName val="Executive Summary"/>
      <sheetName val="Unleveraged Cash Flow"/>
      <sheetName val="Annual Leveraged Summary"/>
      <sheetName val="Debt Inputs"/>
      <sheetName val="Monthly Leveraged Cash Flow"/>
      <sheetName val="DebtValidation"/>
      <sheetName val="DebtSupport"/>
      <sheetName val="Waterfall"/>
      <sheetName val="X1"/>
      <sheetName val="Rent Roll"/>
      <sheetName val="In Place"/>
      <sheetName val="Rollover"/>
      <sheetName val="Expirations"/>
      <sheetName val="Occupancy"/>
      <sheetName val="MLA Detail"/>
      <sheetName val="Market Summary"/>
      <sheetName val="Unleveraged IRR Calcs"/>
      <sheetName val="Leveraged IRR Calcs"/>
      <sheetName val="Exce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btSupport"/>
      <sheetName val="DebtValidation"/>
      <sheetName val="Settings_Parameter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te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OUTPUT TABS ==&gt;"/>
      <sheetName val="Summary "/>
      <sheetName val="Assumptions "/>
      <sheetName val="Income Build "/>
      <sheetName val="Summary"/>
      <sheetName val="Renovations"/>
      <sheetName val="Historical CF"/>
      <sheetName val="Historical CF "/>
      <sheetName val="Property CF"/>
      <sheetName val="Cash Flow"/>
      <sheetName val="Sensitivity Analysis"/>
      <sheetName val="Sources &amp; Uses"/>
      <sheetName val="INPUT TABS ==&gt; "/>
      <sheetName val="Input"/>
      <sheetName val="Select Historicals"/>
      <sheetName val="Adjustments &amp; Notes"/>
      <sheetName val="Commercial CF"/>
      <sheetName val="CALCULATION TABS ==&gt;"/>
      <sheetName val="Operating Calculations"/>
      <sheetName val="CF Calculations"/>
      <sheetName val="Waterfall"/>
      <sheetName val="GenValidation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PY"/>
      <sheetName val="org.CODE"/>
      <sheetName val="27-0000198"/>
      <sheetName val="245114237REN (2)"/>
      <sheetName val="245114237RR"/>
      <sheetName val="245114238REN (2)"/>
      <sheetName val="245114238RR"/>
      <sheetName val="245114239RR"/>
      <sheetName val="245114240REN (2)"/>
      <sheetName val="245114240RR"/>
      <sheetName val="245114242"/>
      <sheetName val="245114242RR"/>
      <sheetName val="245114243ENG"/>
      <sheetName val="245114243RR"/>
      <sheetName val="CODESORTED"/>
      <sheetName val="27-0000331"/>
      <sheetName val="THARD. INTEREST"/>
      <sheetName val="367000043LES."/>
      <sheetName val="36-7000006A"/>
      <sheetName val="36-7000006B"/>
      <sheetName val="36-7000006C"/>
      <sheetName val="36-7000006D"/>
      <sheetName val="27-0000113LES"/>
      <sheetName val="27-0000113RR"/>
      <sheetName val="168878901"/>
      <sheetName val="367000043RR"/>
      <sheetName val="142-60"/>
      <sheetName val="18-351"/>
      <sheetName val="885051013"/>
      <sheetName val="885051014"/>
      <sheetName val="885051015"/>
      <sheetName val="367000020RR"/>
      <sheetName val="367000020RC"/>
      <sheetName val="367000020OR"/>
      <sheetName val="367000045RR"/>
      <sheetName val="367000045RREM"/>
      <sheetName val="367000045OR"/>
      <sheetName val="367000053RR"/>
      <sheetName val="367000053RRR"/>
      <sheetName val="142-24B"/>
      <sheetName val="142-24A"/>
      <sheetName val="142-56A"/>
      <sheetName val="142-56B"/>
      <sheetName val="18-171"/>
      <sheetName val="888868971b"/>
      <sheetName val="888868971a"/>
      <sheetName val="911"/>
      <sheetName val="924"/>
      <sheetName val="364"/>
      <sheetName val="348"/>
      <sheetName val="335"/>
      <sheetName val="351"/>
      <sheetName val="367-35A"/>
      <sheetName val="367-35B"/>
      <sheetName val="32-151"/>
      <sheetName val="18-10a"/>
      <sheetName val="18-10b"/>
      <sheetName val="18-10c"/>
      <sheetName val="18-39A"/>
      <sheetName val="18-39B"/>
      <sheetName val="18-39C"/>
      <sheetName val="18-39D"/>
      <sheetName val="18-39E"/>
      <sheetName val="18-39F"/>
      <sheetName val="18-40A"/>
      <sheetName val="18-40B"/>
      <sheetName val="18-40C"/>
      <sheetName val="18-40D"/>
      <sheetName val="1"/>
      <sheetName val="88-8868836"/>
      <sheetName val="18-171c"/>
      <sheetName val="18-171b"/>
      <sheetName val="18-171a"/>
      <sheetName val="142-058"/>
      <sheetName val="142-63A"/>
      <sheetName val="142-63B"/>
      <sheetName val="142-68A"/>
      <sheetName val="142-68B"/>
      <sheetName val="142-61B"/>
      <sheetName val="142-61A"/>
      <sheetName val="142-069"/>
      <sheetName val="142-69A"/>
      <sheetName val="142-54A"/>
      <sheetName val="142-54B"/>
      <sheetName val="142-80A"/>
      <sheetName val="142-80B"/>
      <sheetName val="142-65a"/>
      <sheetName val="142-65b"/>
      <sheetName val="142-58A"/>
      <sheetName val="142-37A"/>
      <sheetName val="142-37B"/>
      <sheetName val="142-66A"/>
      <sheetName val="142-66B"/>
      <sheetName val="367-22A"/>
      <sheetName val="367-22B"/>
      <sheetName val="367-79"/>
      <sheetName val="01-500"/>
      <sheetName val="14-2010"/>
      <sheetName val="14-2040A"/>
      <sheetName val="14-2040B"/>
      <sheetName val="14-5113912A"/>
      <sheetName val="14-5113912B"/>
      <sheetName val="18-052A"/>
      <sheetName val="18-052B"/>
      <sheetName val="18-127"/>
      <sheetName val="18-131A"/>
      <sheetName val="18-131B"/>
      <sheetName val="18-167"/>
      <sheetName val="18-176"/>
      <sheetName val="18-242"/>
      <sheetName val="18-291"/>
      <sheetName val="19-503"/>
      <sheetName val="19-503A"/>
      <sheetName val="19-503B"/>
      <sheetName val="19-5114016"/>
      <sheetName val="22-004D"/>
      <sheetName val="22-004J"/>
      <sheetName val="22-004F"/>
      <sheetName val="24-5114125"/>
      <sheetName val="24-5114219"/>
      <sheetName val="24-5114132"/>
      <sheetName val="32-010"/>
      <sheetName val="32-018"/>
      <sheetName val="32-025A"/>
      <sheetName val="32-025B"/>
      <sheetName val="32-025C"/>
      <sheetName val="32-036"/>
      <sheetName val="32-026A"/>
      <sheetName val="32-026B"/>
      <sheetName val="32-026C"/>
      <sheetName val="32-067A"/>
      <sheetName val="32-067B"/>
      <sheetName val="32-083"/>
      <sheetName val="32-146D"/>
      <sheetName val="32-146J"/>
      <sheetName val="32-146F"/>
      <sheetName val="36-7096"/>
      <sheetName val="88-8868971A"/>
      <sheetName val="88-8868971B"/>
      <sheetName val="DD-AUG"/>
      <sheetName val="DD-SEPT"/>
      <sheetName val="DD-OCT"/>
      <sheetName val="DD-NOV"/>
      <sheetName val="DD-DEC"/>
      <sheetName val="DD-JAN"/>
      <sheetName val="DD-FEB"/>
      <sheetName val="DD-MARCH"/>
      <sheetName val="36-328"/>
      <sheetName val="36-328 (2)"/>
      <sheetName val="245114237REN"/>
      <sheetName val="245114238REN"/>
      <sheetName val="245114240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Q-Register"/>
      <sheetName val="OfficeStock"/>
      <sheetName val="2001"/>
      <sheetName val="A"/>
      <sheetName val="tbl_ExcelDownload"/>
      <sheetName val="Owens &amp; Minor P&amp;L Analysis"/>
      <sheetName val="Oper Inc &amp; Exp Analysi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BreakdownSummary"/>
      <sheetName val="CustomerSummary"/>
      <sheetName val="ExecutiveSummary"/>
      <sheetName val="ChangeOrderSummary"/>
      <sheetName val="CustomerBidForm"/>
      <sheetName val="GeneralInfo"/>
      <sheetName val="SupervisionProfitOHCont"/>
      <sheetName val="SubSelect"/>
      <sheetName val="Permit"/>
      <sheetName val="Lot"/>
      <sheetName val="PlansEngineering"/>
      <sheetName val="ConstructionLoan"/>
      <sheetName val="TemporaryUtilities"/>
      <sheetName val="Demolition"/>
      <sheetName val="Earthwork"/>
      <sheetName val="Footings"/>
      <sheetName val="WindowWell"/>
      <sheetName val="Foundation"/>
      <sheetName val="CMUFoundation"/>
      <sheetName val="Flatwork"/>
      <sheetName val="MiscSteel"/>
      <sheetName val="Damproofing"/>
      <sheetName val="UtilityLaterals"/>
      <sheetName val="SepticSystem"/>
      <sheetName val="PotableWaterWell"/>
      <sheetName val="FramingMaterial"/>
      <sheetName val="FramingLabor"/>
      <sheetName val="EntryDoor"/>
      <sheetName val="GarageDoor"/>
      <sheetName val="Windows"/>
      <sheetName val="Plumbing"/>
      <sheetName val="Heating"/>
      <sheetName val="AirConditioning"/>
      <sheetName val="Electrical"/>
      <sheetName val="LightFixtures"/>
      <sheetName val="Roofing"/>
      <sheetName val="Insulation"/>
      <sheetName val="Drywall"/>
      <sheetName val="FinishCarpentry"/>
      <sheetName val="FinishCarpentryLabor"/>
      <sheetName val="Painting"/>
      <sheetName val="TileMarble"/>
      <sheetName val="Fireplace"/>
      <sheetName val="FloorCoverings"/>
      <sheetName val="Cabinets"/>
      <sheetName val="Countertops"/>
      <sheetName val="Appliances"/>
      <sheetName val="HardwareMirror"/>
      <sheetName val="Siding"/>
      <sheetName val="SoffitFascia"/>
      <sheetName val="Gutter"/>
      <sheetName val="Deck"/>
      <sheetName val="ExtRailing"/>
      <sheetName val="FDNPlaster"/>
      <sheetName val="Cleanup"/>
      <sheetName val="Landscaping"/>
      <sheetName val="ZCustom1"/>
      <sheetName val="ZCustom2"/>
      <sheetName val="ZCustom3"/>
      <sheetName val="ZCustom4"/>
      <sheetName val="ZCustom5"/>
      <sheetName val="ZCustom6"/>
      <sheetName val="ZCustom7"/>
      <sheetName val="ZCustom8"/>
      <sheetName val="ZCustom9"/>
      <sheetName val="ZCustom10"/>
      <sheetName val="ZCustom11"/>
      <sheetName val="ZCustom12"/>
      <sheetName val="ZCustom13"/>
      <sheetName val="ZCustom14"/>
      <sheetName val="ZCustom15"/>
      <sheetName val="ZCustom16"/>
      <sheetName val="ZCustom17"/>
      <sheetName val="ZCustom18"/>
      <sheetName val="ZCustom19"/>
      <sheetName val="ZCustom20"/>
      <sheetName val="PurchaseOrder"/>
      <sheetName val="BasicPurchaseOrder"/>
      <sheetName val="DatabaseLinks"/>
      <sheetName val="Property Info"/>
      <sheetName val="P13"/>
      <sheetName val="TOC"/>
      <sheetName val="Draft closing statement"/>
      <sheetName val="protective advances since 9_1"/>
      <sheetName val="Expense thru April 2010 backup"/>
      <sheetName val="S&amp;U comparison"/>
      <sheetName val="Carry cost comparison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 refreshError="1"/>
      <sheetData sheetId="8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512"/>
      <sheetName val="6510"/>
      <sheetName val="6510.2"/>
      <sheetName val="6510.1"/>
      <sheetName val="6511"/>
      <sheetName val="6513"/>
      <sheetName val="6514"/>
      <sheetName val="6515"/>
      <sheetName val="6516"/>
      <sheetName val="6517"/>
      <sheetName val="6518"/>
      <sheetName val="6519"/>
      <sheetName val="6520"/>
      <sheetName val="6521"/>
      <sheetName val="6522"/>
      <sheetName val="Tickmarks"/>
      <sheetName val="6423"/>
      <sheetName val="XREF"/>
      <sheetName val="6420"/>
      <sheetName val="6421.1"/>
      <sheetName val="Approved Renov Payment Schedule"/>
      <sheetName val="目录"/>
      <sheetName val="A580-00"/>
      <sheetName val="Cash Flow"/>
      <sheetName val="TR"/>
      <sheetName val="Cover"/>
      <sheetName val="Assumptions"/>
      <sheetName val="DV"/>
      <sheetName val="ConsBS"/>
      <sheetName val="DS"/>
      <sheetName val="CF"/>
      <sheetName val="ConsCF"/>
      <sheetName val="IO"/>
      <sheetName val="OP"/>
      <sheetName val="NA2"/>
      <sheetName val="SM"/>
      <sheetName val="ACT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CCB32C-DC37-354D-AD24-48292ED9A8B6}">
  <we:reference id="wa200010215" version="2.0.0.0" store="en-US" storeType="OMEX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topLeftCell="A3" workbookViewId="0">
      <selection activeCell="P37" sqref="P37"/>
    </sheetView>
  </sheetViews>
  <sheetFormatPr baseColWidth="10" defaultColWidth="14.5" defaultRowHeight="15" customHeight="1" x14ac:dyDescent="0.2"/>
  <cols>
    <col min="1" max="2" width="2.5" customWidth="1"/>
    <col min="3" max="3" width="27.33203125" customWidth="1"/>
    <col min="4" max="4" width="8.6640625" customWidth="1"/>
    <col min="5" max="6" width="9.5" customWidth="1"/>
    <col min="7" max="7" width="10.5" customWidth="1"/>
    <col min="8" max="8" width="11.1640625" customWidth="1"/>
    <col min="9" max="9" width="13.6640625" customWidth="1"/>
    <col min="10" max="10" width="24.33203125" customWidth="1"/>
    <col min="11" max="16" width="13.6640625" customWidth="1"/>
    <col min="17" max="18" width="2.5" customWidth="1"/>
    <col min="19" max="19" width="14.5" customWidth="1"/>
    <col min="20" max="20" width="11.33203125" customWidth="1"/>
    <col min="21" max="21" width="16.6640625" customWidth="1"/>
    <col min="22" max="23" width="11.33203125" customWidth="1"/>
    <col min="24" max="24" width="12.33203125" customWidth="1"/>
    <col min="25" max="25" width="8.6640625" customWidth="1"/>
    <col min="26" max="26" width="12.1640625" customWidth="1"/>
    <col min="27" max="29" width="8.6640625" customWidth="1"/>
  </cols>
  <sheetData>
    <row r="1" spans="1:29" ht="12.75" customHeight="1" x14ac:dyDescent="0.25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 x14ac:dyDescent="0.2">
      <c r="A4" s="1"/>
      <c r="B4" s="1"/>
      <c r="C4" s="5" t="s">
        <v>1</v>
      </c>
      <c r="D4" s="5"/>
      <c r="E4" s="5"/>
      <c r="F4" s="5"/>
      <c r="G4" s="5"/>
      <c r="H4" s="5"/>
      <c r="I4" s="1"/>
      <c r="J4" s="5" t="s">
        <v>2</v>
      </c>
      <c r="K4" s="5"/>
      <c r="L4" s="5"/>
      <c r="M4" s="5"/>
      <c r="N4" s="5"/>
      <c r="O4" s="5"/>
      <c r="P4" s="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 x14ac:dyDescent="0.2">
      <c r="A5" s="1"/>
      <c r="B5" s="1"/>
      <c r="C5" s="1" t="s">
        <v>3</v>
      </c>
      <c r="D5" s="1"/>
      <c r="E5" s="1"/>
      <c r="F5" s="1"/>
      <c r="G5" s="1"/>
      <c r="H5" s="6" t="s">
        <v>4</v>
      </c>
      <c r="I5" s="1"/>
      <c r="J5" s="7" t="s">
        <v>5</v>
      </c>
      <c r="K5" s="8" t="s">
        <v>6</v>
      </c>
      <c r="L5" s="8" t="s">
        <v>7</v>
      </c>
      <c r="M5" s="8" t="s">
        <v>8</v>
      </c>
      <c r="N5" s="8" t="s">
        <v>9</v>
      </c>
      <c r="O5" s="8" t="s">
        <v>10</v>
      </c>
      <c r="P5" s="8" t="s">
        <v>11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 x14ac:dyDescent="0.2">
      <c r="A6" s="1"/>
      <c r="B6" s="1"/>
      <c r="C6" s="1" t="s">
        <v>12</v>
      </c>
      <c r="D6" s="1"/>
      <c r="E6" s="1"/>
      <c r="F6" s="1"/>
      <c r="G6" s="1"/>
      <c r="H6" s="6" t="s">
        <v>13</v>
      </c>
      <c r="I6" s="1"/>
      <c r="J6" s="9" t="s">
        <v>14</v>
      </c>
      <c r="K6" s="4">
        <f>L24</f>
        <v>15840000.000000002</v>
      </c>
      <c r="L6" s="4">
        <f>-K6</f>
        <v>-15840000.000000002</v>
      </c>
      <c r="M6" s="4">
        <f t="shared" ref="M6:M7" si="0">K6+L6</f>
        <v>0</v>
      </c>
      <c r="N6" s="4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 x14ac:dyDescent="0.2">
      <c r="A7" s="1"/>
      <c r="B7" s="1"/>
      <c r="C7" s="1" t="s">
        <v>15</v>
      </c>
      <c r="D7" s="1"/>
      <c r="E7" s="1"/>
      <c r="F7" s="1"/>
      <c r="G7" s="1"/>
      <c r="H7" s="6" t="s">
        <v>16</v>
      </c>
      <c r="I7" s="1"/>
      <c r="J7" s="9" t="s">
        <v>17</v>
      </c>
      <c r="K7" s="4">
        <v>0</v>
      </c>
      <c r="L7" s="4">
        <f>L29</f>
        <v>32469957.693025559</v>
      </c>
      <c r="M7" s="4">
        <f t="shared" si="0"/>
        <v>32469957.693025559</v>
      </c>
      <c r="N7" s="4">
        <f t="shared" ref="N7:N8" si="1">$M7/$D$34</f>
        <v>225485.81731267751</v>
      </c>
      <c r="O7" s="4">
        <f t="shared" ref="O7:O9" si="2">$M7/$H$16</f>
        <v>318.58278741194624</v>
      </c>
      <c r="P7" s="10">
        <f t="shared" ref="P7:P8" si="3">M7/$M$19</f>
        <v>0.5512270019962745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 x14ac:dyDescent="0.2">
      <c r="A8" s="1"/>
      <c r="B8" s="1"/>
      <c r="C8" s="11" t="s">
        <v>18</v>
      </c>
      <c r="D8" s="11"/>
      <c r="E8" s="11"/>
      <c r="F8" s="11"/>
      <c r="G8" s="11"/>
      <c r="H8" s="12">
        <v>91205</v>
      </c>
      <c r="I8" s="1"/>
      <c r="J8" s="9" t="s">
        <v>19</v>
      </c>
      <c r="K8" s="4">
        <f>K19-SUM(K6:K7)</f>
        <v>13905817.289081579</v>
      </c>
      <c r="L8" s="4">
        <f>M8-K8</f>
        <v>12529100.097370574</v>
      </c>
      <c r="M8" s="4">
        <f>M19-SUM(M6:M7)</f>
        <v>26434917.386452153</v>
      </c>
      <c r="N8" s="4">
        <f t="shared" si="1"/>
        <v>183575.81518369552</v>
      </c>
      <c r="O8" s="4">
        <f t="shared" si="2"/>
        <v>259.36928361903603</v>
      </c>
      <c r="P8" s="10">
        <f t="shared" si="3"/>
        <v>0.44877299800372555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3" t="s">
        <v>20</v>
      </c>
      <c r="K9" s="14">
        <f t="shared" ref="K9:M9" si="4">SUM(K6:K8)</f>
        <v>29745817.289081581</v>
      </c>
      <c r="L9" s="14">
        <f t="shared" si="4"/>
        <v>29159057.790396132</v>
      </c>
      <c r="M9" s="14">
        <f t="shared" si="4"/>
        <v>58904875.079477713</v>
      </c>
      <c r="N9" s="14">
        <f>M9/$D$34</f>
        <v>409061.63249637303</v>
      </c>
      <c r="O9" s="14">
        <f t="shared" si="2"/>
        <v>577.95207103098221</v>
      </c>
      <c r="P9" s="15">
        <f>SUM(P7:P8)</f>
        <v>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 x14ac:dyDescent="0.2">
      <c r="A10" s="1"/>
      <c r="B10" s="1"/>
      <c r="C10" s="5" t="s">
        <v>21</v>
      </c>
      <c r="D10" s="5"/>
      <c r="E10" s="5"/>
      <c r="F10" s="5"/>
      <c r="G10" s="5"/>
      <c r="H10" s="5"/>
      <c r="I10" s="1"/>
      <c r="J10" s="7" t="s">
        <v>22</v>
      </c>
      <c r="K10" s="8" t="s">
        <v>6</v>
      </c>
      <c r="L10" s="8" t="s">
        <v>7</v>
      </c>
      <c r="M10" s="8" t="s">
        <v>8</v>
      </c>
      <c r="N10" s="8"/>
      <c r="O10" s="8"/>
      <c r="P10" s="8" t="s">
        <v>11</v>
      </c>
      <c r="Q10" s="1"/>
      <c r="R10" s="1"/>
      <c r="S10" s="1"/>
      <c r="T10" s="4"/>
      <c r="U10" s="4"/>
      <c r="V10" s="1"/>
      <c r="W10" s="1"/>
      <c r="X10" s="1"/>
      <c r="Y10" s="1"/>
      <c r="Z10" s="1"/>
      <c r="AA10" s="1"/>
      <c r="AB10" s="1"/>
      <c r="AC10" s="1"/>
    </row>
    <row r="11" spans="1:29" ht="13.5" customHeight="1" x14ac:dyDescent="0.2">
      <c r="A11" s="1"/>
      <c r="B11" s="1"/>
      <c r="C11" s="16" t="s">
        <v>23</v>
      </c>
      <c r="D11" s="16"/>
      <c r="E11" s="16"/>
      <c r="F11" s="16"/>
      <c r="G11" s="16"/>
      <c r="H11" s="17">
        <f>SUM(H12:H15)</f>
        <v>132765</v>
      </c>
      <c r="I11" s="3"/>
      <c r="J11" s="9" t="s">
        <v>24</v>
      </c>
      <c r="K11" s="4">
        <f>'Budget &amp; Draw Schedule'!W13</f>
        <v>28800000</v>
      </c>
      <c r="L11" s="4">
        <v>0</v>
      </c>
      <c r="M11" s="4">
        <f t="shared" ref="M11:M13" si="5">K11+L11</f>
        <v>28800000</v>
      </c>
      <c r="N11" s="4">
        <f t="shared" ref="N11:N14" si="6">$M11/$D$34</f>
        <v>200000</v>
      </c>
      <c r="O11" s="4">
        <f t="shared" ref="O11:O14" si="7">$M11/$H$16</f>
        <v>282.57456828885398</v>
      </c>
      <c r="P11" s="10">
        <f t="shared" ref="P11:P13" si="8">M11/$M$19</f>
        <v>0.48892387873060505</v>
      </c>
      <c r="Q11" s="1"/>
      <c r="R11" s="1"/>
      <c r="S11" s="1"/>
      <c r="T11" s="4"/>
      <c r="U11" s="4"/>
      <c r="V11" s="1"/>
      <c r="W11" s="1"/>
      <c r="X11" s="1"/>
      <c r="Y11" s="1"/>
      <c r="Z11" s="1"/>
      <c r="AA11" s="1"/>
      <c r="AB11" s="1"/>
      <c r="AC11" s="1"/>
    </row>
    <row r="12" spans="1:29" ht="13.5" customHeight="1" x14ac:dyDescent="0.2">
      <c r="A12" s="1"/>
      <c r="B12" s="1"/>
      <c r="C12" s="18" t="s">
        <v>25</v>
      </c>
      <c r="D12" s="1"/>
      <c r="E12" s="1"/>
      <c r="F12" s="1"/>
      <c r="G12" s="1"/>
      <c r="H12" s="19">
        <v>110465</v>
      </c>
      <c r="I12" s="3"/>
      <c r="J12" s="9" t="s">
        <v>26</v>
      </c>
      <c r="K12" s="4">
        <f>'Budget &amp; Draw Schedule'!W23</f>
        <v>0</v>
      </c>
      <c r="L12" s="4">
        <f>'Budget &amp; Draw Schedule'!G23</f>
        <v>19954573.584553126</v>
      </c>
      <c r="M12" s="4">
        <f t="shared" si="5"/>
        <v>19954573.584553126</v>
      </c>
      <c r="N12" s="4">
        <f t="shared" si="6"/>
        <v>138573.42767050781</v>
      </c>
      <c r="O12" s="4">
        <f t="shared" si="7"/>
        <v>195.78663250150242</v>
      </c>
      <c r="P12" s="10">
        <f t="shared" si="8"/>
        <v>0.33875928872829819</v>
      </c>
      <c r="Q12" s="1"/>
      <c r="R12" s="1"/>
      <c r="S12" s="1"/>
      <c r="T12" s="4"/>
      <c r="U12" s="4"/>
      <c r="V12" s="1"/>
      <c r="W12" s="1"/>
      <c r="X12" s="1"/>
      <c r="Y12" s="1"/>
      <c r="Z12" s="1"/>
      <c r="AA12" s="1"/>
      <c r="AB12" s="1"/>
      <c r="AC12" s="1"/>
    </row>
    <row r="13" spans="1:29" ht="13.5" customHeight="1" x14ac:dyDescent="0.2">
      <c r="A13" s="1"/>
      <c r="B13" s="1"/>
      <c r="C13" s="18" t="s">
        <v>27</v>
      </c>
      <c r="D13" s="1"/>
      <c r="E13" s="1"/>
      <c r="F13" s="1"/>
      <c r="G13" s="1"/>
      <c r="H13" s="19">
        <v>7500</v>
      </c>
      <c r="I13" s="1"/>
      <c r="J13" s="9" t="s">
        <v>28</v>
      </c>
      <c r="K13" s="4">
        <f>'Budget &amp; Draw Schedule'!W39</f>
        <v>497817.2890815796</v>
      </c>
      <c r="L13" s="4">
        <f>'Budget &amp; Draw Schedule'!G39-'Summary &amp; Assumptions'!K13</f>
        <v>4864205.2814078974</v>
      </c>
      <c r="M13" s="4">
        <f t="shared" si="5"/>
        <v>5362022.5704894774</v>
      </c>
      <c r="N13" s="4">
        <f t="shared" si="6"/>
        <v>37236.267850621371</v>
      </c>
      <c r="O13" s="4">
        <f t="shared" si="7"/>
        <v>52.61011156288734</v>
      </c>
      <c r="P13" s="10">
        <f t="shared" si="8"/>
        <v>9.1028502534887645E-2</v>
      </c>
      <c r="Q13" s="1"/>
      <c r="R13" s="1"/>
      <c r="S13" s="1"/>
      <c r="T13" s="20"/>
      <c r="U13" s="20"/>
      <c r="V13" s="1"/>
      <c r="W13" s="1"/>
      <c r="X13" s="1"/>
      <c r="Y13" s="1"/>
      <c r="Z13" s="1"/>
      <c r="AA13" s="1"/>
      <c r="AB13" s="1"/>
      <c r="AC13" s="1"/>
    </row>
    <row r="14" spans="1:29" ht="13.5" customHeight="1" x14ac:dyDescent="0.2">
      <c r="A14" s="1"/>
      <c r="B14" s="1"/>
      <c r="C14" s="18" t="s">
        <v>29</v>
      </c>
      <c r="D14" s="1"/>
      <c r="E14" s="1"/>
      <c r="F14" s="1"/>
      <c r="G14" s="1"/>
      <c r="H14" s="19">
        <v>14800</v>
      </c>
      <c r="I14" s="3"/>
      <c r="J14" s="13" t="s">
        <v>30</v>
      </c>
      <c r="K14" s="14">
        <f t="shared" ref="K14:L14" si="9">SUM(K11:K13)</f>
        <v>29297817.289081581</v>
      </c>
      <c r="L14" s="14">
        <f t="shared" si="9"/>
        <v>24818778.865961023</v>
      </c>
      <c r="M14" s="14">
        <f>M11+M12+M13</f>
        <v>54116596.155042604</v>
      </c>
      <c r="N14" s="14">
        <f t="shared" si="6"/>
        <v>375809.69552112918</v>
      </c>
      <c r="O14" s="14">
        <f t="shared" si="7"/>
        <v>530.97131235324377</v>
      </c>
      <c r="P14" s="15">
        <f>SUM(P11:P13)</f>
        <v>0.91871166999379095</v>
      </c>
      <c r="Q14" s="1"/>
      <c r="R14" s="1"/>
      <c r="S14" s="21"/>
      <c r="T14" s="4"/>
      <c r="U14" s="4"/>
      <c r="V14" s="1"/>
      <c r="W14" s="1"/>
      <c r="X14" s="1"/>
      <c r="Y14" s="1"/>
      <c r="Z14" s="1"/>
      <c r="AA14" s="1"/>
      <c r="AB14" s="1"/>
      <c r="AC14" s="1"/>
    </row>
    <row r="15" spans="1:29" ht="13.5" customHeight="1" x14ac:dyDescent="0.2">
      <c r="A15" s="1"/>
      <c r="B15" s="1"/>
      <c r="C15" s="18" t="s">
        <v>31</v>
      </c>
      <c r="D15" s="1"/>
      <c r="E15" s="1"/>
      <c r="F15" s="1"/>
      <c r="G15" s="1"/>
      <c r="H15" s="19">
        <v>0</v>
      </c>
      <c r="I15" s="1"/>
      <c r="J15" s="9" t="s">
        <v>32</v>
      </c>
      <c r="K15" s="4">
        <f>'Budget &amp; Draw Schedule'!W50</f>
        <v>448000</v>
      </c>
      <c r="L15" s="4">
        <f>M15-K15</f>
        <v>324699.57693025609</v>
      </c>
      <c r="M15" s="4">
        <f>'Budget &amp; Draw Schedule'!G50-SUM('Budget &amp; Draw Schedule'!G48:G49)</f>
        <v>772699.57693025609</v>
      </c>
      <c r="N15" s="4"/>
      <c r="O15" s="4"/>
      <c r="P15" s="10">
        <f>M15/$M$19</f>
        <v>1.3117752577994387E-2</v>
      </c>
      <c r="Q15" s="1"/>
      <c r="R15" s="1"/>
      <c r="S15" s="1"/>
      <c r="T15" s="4"/>
      <c r="U15" s="4"/>
      <c r="V15" s="1"/>
      <c r="W15" s="1"/>
      <c r="X15" s="22"/>
      <c r="Y15" s="1"/>
      <c r="Z15" s="1"/>
      <c r="AA15" s="1"/>
      <c r="AB15" s="1"/>
      <c r="AC15" s="1"/>
    </row>
    <row r="16" spans="1:29" ht="13.5" customHeight="1" x14ac:dyDescent="0.2">
      <c r="A16" s="1"/>
      <c r="B16" s="1"/>
      <c r="C16" s="23" t="s">
        <v>33</v>
      </c>
      <c r="D16" s="23"/>
      <c r="E16" s="23"/>
      <c r="F16" s="23"/>
      <c r="G16" s="23"/>
      <c r="H16" s="24">
        <f>E34</f>
        <v>101920</v>
      </c>
      <c r="I16" s="1"/>
      <c r="J16" s="9" t="s">
        <v>34</v>
      </c>
      <c r="K16" s="4">
        <f t="shared" ref="K16:M16" si="10">SUM(K17:K18)</f>
        <v>0</v>
      </c>
      <c r="L16" s="4">
        <f t="shared" si="10"/>
        <v>4015579.3475048528</v>
      </c>
      <c r="M16" s="4">
        <f t="shared" si="10"/>
        <v>4015579.3475048528</v>
      </c>
      <c r="N16" s="4"/>
      <c r="O16" s="4"/>
      <c r="P16" s="10">
        <f>SUM(P17:P18)</f>
        <v>6.8170577428214751E-2</v>
      </c>
      <c r="Q16" s="1"/>
      <c r="R16" s="1"/>
      <c r="S16" s="1"/>
      <c r="T16" s="25"/>
      <c r="U16" s="25"/>
      <c r="V16" s="1"/>
      <c r="W16" s="1"/>
      <c r="X16" s="22"/>
      <c r="Y16" s="1"/>
      <c r="Z16" s="1"/>
      <c r="AA16" s="1"/>
      <c r="AB16" s="1"/>
      <c r="AC16" s="1"/>
    </row>
    <row r="17" spans="1:29" ht="13.5" customHeight="1" x14ac:dyDescent="0.2">
      <c r="A17" s="1"/>
      <c r="B17" s="1"/>
      <c r="C17" s="1" t="s">
        <v>35</v>
      </c>
      <c r="D17" s="1"/>
      <c r="E17" s="1"/>
      <c r="F17" s="1"/>
      <c r="G17" s="1"/>
      <c r="H17" s="26">
        <v>365</v>
      </c>
      <c r="I17" s="1"/>
      <c r="J17" s="27" t="s">
        <v>36</v>
      </c>
      <c r="K17" s="28">
        <f>'Budget &amp; Draw Schedule'!W48</f>
        <v>0</v>
      </c>
      <c r="L17" s="28">
        <f t="shared" ref="L17:L18" si="11">M17-K17</f>
        <v>6505033.1453523915</v>
      </c>
      <c r="M17" s="28">
        <f>'Budget &amp; Draw Schedule'!G48</f>
        <v>6505033.1453523915</v>
      </c>
      <c r="N17" s="29"/>
      <c r="O17" s="28"/>
      <c r="P17" s="30">
        <f t="shared" ref="P17:P18" si="12">M17/$M$19</f>
        <v>0.11043284849641802</v>
      </c>
      <c r="Q17" s="1"/>
      <c r="R17" s="1"/>
      <c r="S17" s="1"/>
      <c r="T17" s="25"/>
      <c r="U17" s="25"/>
      <c r="V17" s="1"/>
      <c r="W17" s="1"/>
      <c r="X17" s="1"/>
      <c r="Y17" s="1"/>
      <c r="Z17" s="1"/>
      <c r="AA17" s="1"/>
      <c r="AB17" s="1"/>
      <c r="AC17" s="1"/>
    </row>
    <row r="18" spans="1:29" ht="13.5" customHeight="1" x14ac:dyDescent="0.2">
      <c r="A18" s="1"/>
      <c r="B18" s="1"/>
      <c r="C18" s="11" t="s">
        <v>37</v>
      </c>
      <c r="D18" s="11"/>
      <c r="E18" s="11"/>
      <c r="F18" s="11"/>
      <c r="G18" s="11"/>
      <c r="H18" s="31">
        <f>H17/'Unit Mix'!F19</f>
        <v>2.3856209150326797</v>
      </c>
      <c r="I18" s="1"/>
      <c r="J18" s="18" t="s">
        <v>38</v>
      </c>
      <c r="K18" s="25">
        <f>'Budget &amp; Draw Schedule'!W49</f>
        <v>0</v>
      </c>
      <c r="L18" s="32">
        <f t="shared" si="11"/>
        <v>-2489453.7978475387</v>
      </c>
      <c r="M18" s="25">
        <f>'Budget &amp; Draw Schedule'!G49</f>
        <v>-2489453.7978475387</v>
      </c>
      <c r="N18" s="25"/>
      <c r="O18" s="25"/>
      <c r="P18" s="33">
        <f t="shared" si="12"/>
        <v>-4.2262271068203267E-2</v>
      </c>
      <c r="Q18" s="1"/>
      <c r="R18" s="1"/>
      <c r="S18" s="1"/>
      <c r="T18" s="25"/>
      <c r="U18" s="25"/>
      <c r="V18" s="1"/>
      <c r="W18" s="1"/>
      <c r="X18" s="1"/>
      <c r="Y18" s="1"/>
      <c r="Z18" s="1"/>
      <c r="AA18" s="1"/>
      <c r="AB18" s="1"/>
      <c r="AC18" s="1"/>
    </row>
    <row r="19" spans="1:29" ht="13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3" t="s">
        <v>39</v>
      </c>
      <c r="K19" s="14">
        <f t="shared" ref="K19:M19" si="13">SUM(K14:K16)</f>
        <v>29745817.289081581</v>
      </c>
      <c r="L19" s="14">
        <f t="shared" si="13"/>
        <v>29159057.790396132</v>
      </c>
      <c r="M19" s="14">
        <f t="shared" si="13"/>
        <v>58904875.079477713</v>
      </c>
      <c r="N19" s="14">
        <f>M19/$D$34</f>
        <v>409061.63249637303</v>
      </c>
      <c r="O19" s="14"/>
      <c r="P19" s="15">
        <f>SUM(P14:P16)</f>
        <v>1</v>
      </c>
      <c r="Q19" s="1"/>
      <c r="R19" s="1"/>
      <c r="S19" s="1"/>
      <c r="T19" s="1"/>
      <c r="U19" s="1"/>
      <c r="V19" s="1"/>
      <c r="W19" s="1"/>
      <c r="X19" s="22"/>
      <c r="Y19" s="1"/>
      <c r="Z19" s="1"/>
      <c r="AA19" s="1"/>
      <c r="AB19" s="1"/>
      <c r="AC19" s="1"/>
    </row>
    <row r="20" spans="1:29" ht="13.5" customHeight="1" x14ac:dyDescent="0.2">
      <c r="A20" s="1"/>
      <c r="B20" s="1"/>
      <c r="C20" s="5" t="s">
        <v>40</v>
      </c>
      <c r="D20" s="5"/>
      <c r="E20" s="5"/>
      <c r="F20" s="5"/>
      <c r="G20" s="5"/>
      <c r="H20" s="5"/>
      <c r="I20" s="1"/>
      <c r="J20" s="1"/>
      <c r="K20" s="1"/>
      <c r="L20" s="1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22"/>
      <c r="Y20" s="1"/>
      <c r="Z20" s="1"/>
      <c r="AA20" s="1"/>
      <c r="AB20" s="1"/>
      <c r="AC20" s="22"/>
    </row>
    <row r="21" spans="1:29" ht="13.5" customHeight="1" x14ac:dyDescent="0.2">
      <c r="A21" s="1"/>
      <c r="B21" s="1"/>
      <c r="C21" s="7" t="s">
        <v>41</v>
      </c>
      <c r="D21" s="8" t="s">
        <v>42</v>
      </c>
      <c r="E21" s="8" t="s">
        <v>43</v>
      </c>
      <c r="F21" s="8" t="s">
        <v>44</v>
      </c>
      <c r="G21" s="8" t="s">
        <v>9</v>
      </c>
      <c r="H21" s="8" t="s">
        <v>45</v>
      </c>
      <c r="I21" s="34"/>
      <c r="J21" s="5" t="s">
        <v>46</v>
      </c>
      <c r="K21" s="5"/>
      <c r="L21" s="5"/>
      <c r="M21" s="35"/>
      <c r="N21" s="5" t="s">
        <v>47</v>
      </c>
      <c r="O21" s="5"/>
      <c r="P21" s="5"/>
      <c r="Q21" s="1"/>
      <c r="R21" s="1"/>
      <c r="S21" s="1"/>
      <c r="T21" s="34"/>
      <c r="U21" s="34"/>
      <c r="V21" s="1"/>
      <c r="W21" s="1"/>
      <c r="X21" s="22"/>
      <c r="Y21" s="1"/>
      <c r="Z21" s="1"/>
      <c r="AA21" s="1"/>
      <c r="AB21" s="1"/>
      <c r="AC21" s="1"/>
    </row>
    <row r="22" spans="1:29" ht="13.5" customHeight="1" x14ac:dyDescent="0.2">
      <c r="A22" s="1"/>
      <c r="B22" s="1"/>
      <c r="C22" s="9" t="str">
        <f>'Unit Mix'!C7</f>
        <v xml:space="preserve">Studio A </v>
      </c>
      <c r="D22" s="1">
        <f>'Unit Mix'!D7</f>
        <v>8</v>
      </c>
      <c r="E22" s="36">
        <f>'Unit Mix'!H7</f>
        <v>4480</v>
      </c>
      <c r="F22" s="36">
        <f t="shared" ref="F22:F34" si="14">E22/D22</f>
        <v>560</v>
      </c>
      <c r="G22" s="37">
        <f>SUMPRODUCT('Unit Mix'!I7,'Unit Mix'!D7)/SUM('Unit Mix'!D7)</f>
        <v>2500</v>
      </c>
      <c r="H22" s="34">
        <f>SUMPRODUCT('Unit Mix'!K7,'Unit Mix'!H7)/SUM('Unit Mix'!H7)</f>
        <v>4.4642857142857144</v>
      </c>
      <c r="I22" s="34"/>
      <c r="J22" s="1" t="s">
        <v>48</v>
      </c>
      <c r="K22" s="1"/>
      <c r="L22" s="38">
        <v>28800000</v>
      </c>
      <c r="M22" s="3"/>
      <c r="N22" s="7" t="s">
        <v>49</v>
      </c>
      <c r="O22" s="7"/>
      <c r="P22" s="7"/>
      <c r="Q22" s="1"/>
      <c r="R22" s="1"/>
      <c r="S22" s="1"/>
      <c r="T22" s="34"/>
      <c r="U22" s="34"/>
      <c r="V22" s="1"/>
      <c r="W22" s="1"/>
      <c r="X22" s="22"/>
      <c r="Y22" s="1"/>
      <c r="Z22" s="1"/>
      <c r="AA22" s="1"/>
      <c r="AB22" s="22"/>
      <c r="AC22" s="1"/>
    </row>
    <row r="23" spans="1:29" ht="13.5" customHeight="1" x14ac:dyDescent="0.2">
      <c r="A23" s="1"/>
      <c r="B23" s="1"/>
      <c r="C23" s="9" t="str">
        <f>'Unit Mix'!C8</f>
        <v>Studio A - Affordable</v>
      </c>
      <c r="D23" s="1">
        <f>'Unit Mix'!D8</f>
        <v>12</v>
      </c>
      <c r="E23" s="36">
        <f>'Unit Mix'!H8</f>
        <v>6720</v>
      </c>
      <c r="F23" s="36">
        <f t="shared" si="14"/>
        <v>560</v>
      </c>
      <c r="G23" s="37">
        <f>SUMPRODUCT('Unit Mix'!I8,'Unit Mix'!D8)/SUM('Unit Mix'!D8)</f>
        <v>1400</v>
      </c>
      <c r="H23" s="34">
        <f>SUMPRODUCT('Unit Mix'!K8,'Unit Mix'!H8)/SUM('Unit Mix'!H8)</f>
        <v>2.5</v>
      </c>
      <c r="I23" s="34"/>
      <c r="J23" s="1" t="s">
        <v>50</v>
      </c>
      <c r="K23" s="1"/>
      <c r="L23" s="39">
        <v>0.55000000000000004</v>
      </c>
      <c r="M23" s="1"/>
      <c r="N23" s="1" t="s">
        <v>51</v>
      </c>
      <c r="O23" s="1"/>
      <c r="P23" s="40">
        <f>H52</f>
        <v>5.083333333333333</v>
      </c>
      <c r="Q23" s="1"/>
      <c r="R23" s="1"/>
      <c r="S23" s="1"/>
      <c r="T23" s="4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 x14ac:dyDescent="0.2">
      <c r="A24" s="1"/>
      <c r="B24" s="1"/>
      <c r="C24" s="9" t="str">
        <f>'Unit Mix'!C9</f>
        <v>Studio B</v>
      </c>
      <c r="D24" s="1">
        <f>'Unit Mix'!D9</f>
        <v>30</v>
      </c>
      <c r="E24" s="36">
        <f>'Unit Mix'!H9</f>
        <v>16800</v>
      </c>
      <c r="F24" s="36">
        <f t="shared" si="14"/>
        <v>560</v>
      </c>
      <c r="G24" s="37">
        <f>SUMPRODUCT('Unit Mix'!I9,'Unit Mix'!D9)/SUM('Unit Mix'!D9)</f>
        <v>2600</v>
      </c>
      <c r="H24" s="34">
        <f>SUMPRODUCT('Unit Mix'!K9,'Unit Mix'!H9)/SUM('Unit Mix'!H9)</f>
        <v>4.6428571428571432</v>
      </c>
      <c r="I24" s="34"/>
      <c r="J24" s="1" t="s">
        <v>52</v>
      </c>
      <c r="K24" s="1"/>
      <c r="L24" s="4">
        <f>L22*L23</f>
        <v>15840000.000000002</v>
      </c>
      <c r="M24" s="1"/>
      <c r="N24" s="1" t="s">
        <v>53</v>
      </c>
      <c r="O24" s="1"/>
      <c r="P24" s="41">
        <f>H51</f>
        <v>46599</v>
      </c>
      <c r="Q24" s="1"/>
      <c r="R24" s="1"/>
      <c r="S24" s="1"/>
      <c r="T24" s="34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 x14ac:dyDescent="0.2">
      <c r="A25" s="1"/>
      <c r="B25" s="1"/>
      <c r="C25" s="9" t="str">
        <f>'Unit Mix'!C10</f>
        <v>Studio B - Affordable</v>
      </c>
      <c r="D25" s="1">
        <f>'Unit Mix'!D10</f>
        <v>10</v>
      </c>
      <c r="E25" s="36">
        <f>'Unit Mix'!H10</f>
        <v>5600</v>
      </c>
      <c r="F25" s="36">
        <f t="shared" si="14"/>
        <v>560</v>
      </c>
      <c r="G25" s="37">
        <f>SUMPRODUCT('Unit Mix'!I10,'Unit Mix'!D10)/SUM('Unit Mix'!D10)</f>
        <v>1400</v>
      </c>
      <c r="H25" s="34">
        <f>SUMPRODUCT('Unit Mix'!K10,'Unit Mix'!H10)/SUM('Unit Mix'!H10)</f>
        <v>2.5</v>
      </c>
      <c r="I25" s="34"/>
      <c r="J25" s="1" t="s">
        <v>54</v>
      </c>
      <c r="K25" s="1"/>
      <c r="L25" s="42">
        <v>5.7500000000000002E-2</v>
      </c>
      <c r="M25" s="1"/>
      <c r="N25" s="1" t="s">
        <v>55</v>
      </c>
      <c r="O25" s="1"/>
      <c r="P25" s="42">
        <v>4.7500000000000001E-2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 x14ac:dyDescent="0.2">
      <c r="A26" s="1"/>
      <c r="B26" s="1"/>
      <c r="C26" s="9" t="str">
        <f>'Unit Mix'!C11</f>
        <v>Studio C</v>
      </c>
      <c r="D26" s="1">
        <f>'Unit Mix'!D11</f>
        <v>30</v>
      </c>
      <c r="E26" s="36">
        <f>'Unit Mix'!H11</f>
        <v>18000</v>
      </c>
      <c r="F26" s="36">
        <f t="shared" si="14"/>
        <v>600</v>
      </c>
      <c r="G26" s="37">
        <f>SUMPRODUCT('Unit Mix'!I11,'Unit Mix'!D11)/SUM('Unit Mix'!D11)</f>
        <v>2700</v>
      </c>
      <c r="H26" s="34">
        <f>SUMPRODUCT('Unit Mix'!K11,'Unit Mix'!H11)/SUM('Unit Mix'!H11)</f>
        <v>4.5</v>
      </c>
      <c r="I26" s="34"/>
      <c r="J26" s="1"/>
      <c r="K26" s="1"/>
      <c r="L26" s="42"/>
      <c r="M26" s="1"/>
      <c r="N26" s="1" t="s">
        <v>56</v>
      </c>
      <c r="O26" s="1"/>
      <c r="P26" s="42">
        <v>0.01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 x14ac:dyDescent="0.2">
      <c r="A27" s="1"/>
      <c r="B27" s="1"/>
      <c r="C27" s="9" t="str">
        <f>'Unit Mix'!C12</f>
        <v>1 Bed / 1 Bath</v>
      </c>
      <c r="D27" s="1">
        <f>'Unit Mix'!D12</f>
        <v>6</v>
      </c>
      <c r="E27" s="36">
        <f>'Unit Mix'!H12</f>
        <v>4710</v>
      </c>
      <c r="F27" s="36">
        <f t="shared" si="14"/>
        <v>785</v>
      </c>
      <c r="G27" s="37">
        <f>SUMPRODUCT('Unit Mix'!I12,'Unit Mix'!D12)/SUM('Unit Mix'!D12)</f>
        <v>2800</v>
      </c>
      <c r="H27" s="34">
        <f>SUMPRODUCT('Unit Mix'!K12,'Unit Mix'!H12)/SUM('Unit Mix'!H12)</f>
        <v>3.5668789808917198</v>
      </c>
      <c r="I27" s="34"/>
      <c r="J27" s="5" t="s">
        <v>57</v>
      </c>
      <c r="K27" s="5"/>
      <c r="L27" s="5"/>
      <c r="M27" s="1"/>
      <c r="N27" s="13" t="s">
        <v>58</v>
      </c>
      <c r="O27" s="13"/>
      <c r="P27" s="1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 x14ac:dyDescent="0.2">
      <c r="A28" s="1"/>
      <c r="B28" s="1"/>
      <c r="C28" s="9" t="str">
        <f>'Unit Mix'!C13</f>
        <v>1 Bed / 1 Bath - A (Corner unit)</v>
      </c>
      <c r="D28" s="1">
        <f>'Unit Mix'!D13</f>
        <v>13</v>
      </c>
      <c r="E28" s="36">
        <f>'Unit Mix'!H13</f>
        <v>12610</v>
      </c>
      <c r="F28" s="36">
        <f t="shared" si="14"/>
        <v>970</v>
      </c>
      <c r="G28" s="37">
        <f>SUMPRODUCT('Unit Mix'!I13,'Unit Mix'!D13)/SUM('Unit Mix'!D13)</f>
        <v>3000</v>
      </c>
      <c r="H28" s="34">
        <f>SUMPRODUCT('Unit Mix'!K13,'Unit Mix'!H13)/SUM('Unit Mix'!H13)</f>
        <v>3.0927835051546393</v>
      </c>
      <c r="I28" s="34"/>
      <c r="J28" s="1" t="s">
        <v>50</v>
      </c>
      <c r="K28" s="1"/>
      <c r="L28" s="43">
        <v>0.6</v>
      </c>
      <c r="M28" s="1"/>
      <c r="N28" s="1" t="s">
        <v>59</v>
      </c>
      <c r="O28" s="1"/>
      <c r="P28" s="37">
        <f>SUMIF('Annual CFs'!$I$6:$S$6,ROUNDDOWN('Summary &amp; Assumptions'!P23,1)+2,'Annual CFs'!$I$46:$S$46)</f>
        <v>4266430.9342586622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 x14ac:dyDescent="0.2">
      <c r="A29" s="1"/>
      <c r="B29" s="1"/>
      <c r="C29" s="9" t="str">
        <f>'Unit Mix'!C14</f>
        <v>1 Bed / 1 Bath - B (Regular Unit)</v>
      </c>
      <c r="D29" s="1">
        <f>'Unit Mix'!D14</f>
        <v>16</v>
      </c>
      <c r="E29" s="36">
        <f>'Unit Mix'!H14</f>
        <v>14380</v>
      </c>
      <c r="F29" s="36">
        <f t="shared" si="14"/>
        <v>898.75</v>
      </c>
      <c r="G29" s="37">
        <f>SUMPRODUCT('Unit Mix'!I14,'Unit Mix'!D14)/SUM('Unit Mix'!D14)</f>
        <v>2900</v>
      </c>
      <c r="H29" s="34">
        <f>SUMPRODUCT('Unit Mix'!K14,'Unit Mix'!H14)/SUM('Unit Mix'!H14)</f>
        <v>3.2267037552155773</v>
      </c>
      <c r="I29" s="34"/>
      <c r="J29" s="1" t="s">
        <v>60</v>
      </c>
      <c r="K29" s="1"/>
      <c r="L29" s="4">
        <f>M14*L28</f>
        <v>32469957.693025559</v>
      </c>
      <c r="M29" s="44">
        <f>M14*L28</f>
        <v>32469957.693025559</v>
      </c>
      <c r="N29" s="1" t="s">
        <v>61</v>
      </c>
      <c r="O29" s="1"/>
      <c r="P29" s="37">
        <f>P28/P25</f>
        <v>89819598.615971833</v>
      </c>
      <c r="Q29" s="1"/>
      <c r="R29" s="1"/>
      <c r="S29" s="45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 x14ac:dyDescent="0.2">
      <c r="A30" s="1"/>
      <c r="B30" s="1"/>
      <c r="C30" s="9" t="str">
        <f>'Unit Mix'!C15</f>
        <v>2 Bed / 2 Bath</v>
      </c>
      <c r="D30" s="1">
        <f>'Unit Mix'!D15</f>
        <v>8</v>
      </c>
      <c r="E30" s="36">
        <f>'Unit Mix'!H15</f>
        <v>8800</v>
      </c>
      <c r="F30" s="36">
        <f t="shared" si="14"/>
        <v>1100</v>
      </c>
      <c r="G30" s="37">
        <f>SUMPRODUCT('Unit Mix'!I15,'Unit Mix'!D15)/SUM('Unit Mix'!D15)</f>
        <v>3800</v>
      </c>
      <c r="H30" s="34">
        <f>SUMPRODUCT('Unit Mix'!K15,'Unit Mix'!H15)/SUM('Unit Mix'!H15)</f>
        <v>3.4545454545454546</v>
      </c>
      <c r="I30" s="34"/>
      <c r="J30" s="1" t="s">
        <v>62</v>
      </c>
      <c r="K30" s="1"/>
      <c r="L30" s="46">
        <f t="array" ref="L30">INDEX(LIBOR!$F$10:$F$130,MATCH('Summary &amp; Assumptions'!H38,LIBOR!$D$10:$D$130,0))</f>
        <v>1.0088E-3</v>
      </c>
      <c r="M30" s="1"/>
      <c r="N30" s="13" t="s">
        <v>63</v>
      </c>
      <c r="O30" s="13"/>
      <c r="P30" s="47">
        <f>P29-(P29*$P$26)</f>
        <v>88921402.629812121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 x14ac:dyDescent="0.2">
      <c r="A31" s="1"/>
      <c r="B31" s="1"/>
      <c r="C31" s="9" t="str">
        <f>'Unit Mix'!C16</f>
        <v>Live Work Loft - A</v>
      </c>
      <c r="D31" s="1">
        <f>'Unit Mix'!D16</f>
        <v>3</v>
      </c>
      <c r="E31" s="36">
        <f>'Unit Mix'!H16</f>
        <v>3300</v>
      </c>
      <c r="F31" s="36">
        <f t="shared" si="14"/>
        <v>1100</v>
      </c>
      <c r="G31" s="37">
        <f>SUMPRODUCT('Unit Mix'!I16,'Unit Mix'!D16)/SUM('Unit Mix'!D16)</f>
        <v>3850</v>
      </c>
      <c r="H31" s="34">
        <f>SUMPRODUCT('Unit Mix'!K16,'Unit Mix'!H16)/SUM('Unit Mix'!H16)</f>
        <v>3.5</v>
      </c>
      <c r="I31" s="34"/>
      <c r="J31" s="1" t="s">
        <v>64</v>
      </c>
      <c r="K31" s="1"/>
      <c r="L31" s="42">
        <v>0.03</v>
      </c>
      <c r="M31" s="1"/>
      <c r="N31" s="1"/>
      <c r="O31" s="1"/>
      <c r="P31" s="1"/>
      <c r="Q31" s="1"/>
      <c r="R31" s="1"/>
      <c r="S31" s="1"/>
      <c r="T31" s="5" t="s">
        <v>65</v>
      </c>
      <c r="U31" s="5"/>
      <c r="V31" s="5"/>
      <c r="W31" s="5"/>
      <c r="X31" s="5"/>
      <c r="Y31" s="5"/>
      <c r="Z31" s="1"/>
      <c r="AA31" s="1"/>
      <c r="AB31" s="1"/>
      <c r="AC31" s="1"/>
    </row>
    <row r="32" spans="1:29" ht="13.5" customHeight="1" x14ac:dyDescent="0.2">
      <c r="A32" s="1"/>
      <c r="B32" s="1"/>
      <c r="C32" s="9" t="str">
        <f>'Unit Mix'!C17</f>
        <v>Live Work Loft - B</v>
      </c>
      <c r="D32" s="1">
        <f>'Unit Mix'!D17</f>
        <v>7</v>
      </c>
      <c r="E32" s="36">
        <f>'Unit Mix'!H17</f>
        <v>5420</v>
      </c>
      <c r="F32" s="36">
        <f t="shared" si="14"/>
        <v>774.28571428571433</v>
      </c>
      <c r="G32" s="37">
        <f>SUMPRODUCT('Unit Mix'!I17,'Unit Mix'!D17)/SUM('Unit Mix'!D17)</f>
        <v>3000</v>
      </c>
      <c r="H32" s="34">
        <f>SUMPRODUCT('Unit Mix'!K17,'Unit Mix'!H17)/SUM('Unit Mix'!H17)</f>
        <v>3.8745387453874538</v>
      </c>
      <c r="I32" s="34"/>
      <c r="J32" s="48" t="s">
        <v>66</v>
      </c>
      <c r="K32" s="48"/>
      <c r="L32" s="49">
        <v>2.5000000000000001E-3</v>
      </c>
      <c r="M32" s="1"/>
      <c r="N32" s="5" t="s">
        <v>67</v>
      </c>
      <c r="O32" s="5"/>
      <c r="P32" s="5"/>
      <c r="Q32" s="1"/>
      <c r="R32" s="1"/>
      <c r="S32" s="1"/>
      <c r="T32" s="50" t="s">
        <v>68</v>
      </c>
      <c r="U32" s="486" t="s">
        <v>69</v>
      </c>
      <c r="V32" s="487"/>
      <c r="W32" s="487"/>
      <c r="X32" s="487"/>
      <c r="Y32" s="487"/>
      <c r="Z32" s="1"/>
      <c r="AA32" s="1"/>
      <c r="AB32" s="1"/>
      <c r="AC32" s="1"/>
    </row>
    <row r="33" spans="1:29" ht="13.5" customHeight="1" x14ac:dyDescent="0.2">
      <c r="A33" s="1"/>
      <c r="B33" s="1"/>
      <c r="C33" s="9" t="str">
        <f>'Unit Mix'!C18</f>
        <v>Live Work Loft - C</v>
      </c>
      <c r="D33" s="1">
        <f>'Unit Mix'!D18</f>
        <v>1</v>
      </c>
      <c r="E33" s="36">
        <f>'Unit Mix'!H18</f>
        <v>1100</v>
      </c>
      <c r="F33" s="36">
        <f t="shared" si="14"/>
        <v>1100</v>
      </c>
      <c r="G33" s="37">
        <f>SUMPRODUCT('Unit Mix'!I18,'Unit Mix'!D18)/SUM('Unit Mix'!D18)</f>
        <v>4000</v>
      </c>
      <c r="H33" s="34">
        <f>SUMPRODUCT('Unit Mix'!K18,'Unit Mix'!H18)/SUM('Unit Mix'!H18)</f>
        <v>3.6363636363636362</v>
      </c>
      <c r="I33" s="34"/>
      <c r="J33" s="1" t="s">
        <v>70</v>
      </c>
      <c r="K33" s="1"/>
      <c r="L33" s="51">
        <f>IF(L30&gt;L31,L31,IF(L30&lt;L32,L32,L30))</f>
        <v>2.5000000000000001E-3</v>
      </c>
      <c r="M33" s="1"/>
      <c r="N33" s="1" t="s">
        <v>71</v>
      </c>
      <c r="O33" s="1"/>
      <c r="P33" s="4">
        <f>'Budget &amp; Draw Schedule'!P101</f>
        <v>26434917.386452183</v>
      </c>
      <c r="Q33" s="1"/>
      <c r="R33" s="1"/>
      <c r="S33" s="1"/>
      <c r="T33" s="52" t="str">
        <f>+TEXT(P36,"0.0%")&amp;"/"&amp;TEXT(P37,"0.0x")</f>
        <v>20.5%/1.3x</v>
      </c>
      <c r="U33" s="53">
        <v>0.04</v>
      </c>
      <c r="V33" s="53">
        <f t="shared" ref="V33:Y33" si="15">U33+0.0025</f>
        <v>4.2500000000000003E-2</v>
      </c>
      <c r="W33" s="53">
        <f t="shared" si="15"/>
        <v>4.5000000000000005E-2</v>
      </c>
      <c r="X33" s="54">
        <f t="shared" si="15"/>
        <v>4.7500000000000007E-2</v>
      </c>
      <c r="Y33" s="54">
        <f t="shared" si="15"/>
        <v>5.000000000000001E-2</v>
      </c>
      <c r="Z33" s="1"/>
      <c r="AA33" s="1"/>
      <c r="AB33" s="1"/>
      <c r="AC33" s="1"/>
    </row>
    <row r="34" spans="1:29" ht="13.5" customHeight="1" x14ac:dyDescent="0.2">
      <c r="A34" s="1"/>
      <c r="B34" s="1"/>
      <c r="C34" s="13" t="s">
        <v>72</v>
      </c>
      <c r="D34" s="13">
        <f t="shared" ref="D34:E34" si="16">SUM(D22:D33)</f>
        <v>144</v>
      </c>
      <c r="E34" s="55">
        <f t="shared" si="16"/>
        <v>101920</v>
      </c>
      <c r="F34" s="56">
        <f t="shared" si="14"/>
        <v>707.77777777777783</v>
      </c>
      <c r="G34" s="47">
        <f>SUMPRODUCT(G22:G33,D22:D33)/D34</f>
        <v>2631.5972222222222</v>
      </c>
      <c r="H34" s="57">
        <f>G34/F34</f>
        <v>3.7181122448979589</v>
      </c>
      <c r="I34" s="34"/>
      <c r="J34" s="1" t="s">
        <v>73</v>
      </c>
      <c r="K34" s="1"/>
      <c r="L34" s="42">
        <v>0.04</v>
      </c>
      <c r="M34" s="1"/>
      <c r="N34" s="1" t="s">
        <v>74</v>
      </c>
      <c r="O34" s="1"/>
      <c r="P34" s="4">
        <f>'Budget &amp; Draw Schedule'!P102</f>
        <v>59870612.24390287</v>
      </c>
      <c r="Q34" s="1"/>
      <c r="R34" s="1"/>
      <c r="S34" s="1"/>
      <c r="T34" s="58">
        <f t="shared" ref="T34:T35" si="17">+T35-0.05</f>
        <v>3.6500000000000004</v>
      </c>
      <c r="U34" s="59" t="s">
        <v>75</v>
      </c>
      <c r="V34" s="60" t="s">
        <v>76</v>
      </c>
      <c r="W34" s="61" t="s">
        <v>77</v>
      </c>
      <c r="X34" s="61" t="s">
        <v>78</v>
      </c>
      <c r="Y34" s="61" t="s">
        <v>79</v>
      </c>
      <c r="Z34" s="1"/>
      <c r="AA34" s="1"/>
      <c r="AB34" s="1"/>
      <c r="AC34" s="1"/>
    </row>
    <row r="35" spans="1:29" ht="13.5" customHeight="1" x14ac:dyDescent="0.2">
      <c r="A35" s="1"/>
      <c r="B35" s="1"/>
      <c r="C35" s="62" t="s">
        <v>80</v>
      </c>
      <c r="D35" s="13"/>
      <c r="E35" s="13"/>
      <c r="F35" s="13"/>
      <c r="G35" s="47"/>
      <c r="H35" s="63">
        <f>H34</f>
        <v>3.7181122448979589</v>
      </c>
      <c r="I35" s="1"/>
      <c r="J35" s="13" t="s">
        <v>54</v>
      </c>
      <c r="K35" s="13"/>
      <c r="L35" s="64">
        <f>L33+L34</f>
        <v>4.2500000000000003E-2</v>
      </c>
      <c r="M35" s="1"/>
      <c r="N35" s="1" t="s">
        <v>81</v>
      </c>
      <c r="O35" s="1"/>
      <c r="P35" s="4">
        <f>'Budget &amp; Draw Schedule'!P103</f>
        <v>33435694.857450686</v>
      </c>
      <c r="Q35" s="1"/>
      <c r="R35" s="1"/>
      <c r="S35" s="1"/>
      <c r="T35" s="65">
        <f t="shared" si="17"/>
        <v>3.7</v>
      </c>
      <c r="U35" s="66" t="s">
        <v>82</v>
      </c>
      <c r="V35" s="67" t="s">
        <v>83</v>
      </c>
      <c r="W35" s="68" t="s">
        <v>84</v>
      </c>
      <c r="X35" s="68" t="s">
        <v>85</v>
      </c>
      <c r="Y35" s="68" t="s">
        <v>86</v>
      </c>
      <c r="Z35" s="1"/>
      <c r="AA35" s="1"/>
      <c r="AB35" s="1"/>
      <c r="AC35" s="1"/>
    </row>
    <row r="36" spans="1:29" ht="13.5" customHeight="1" x14ac:dyDescent="0.2">
      <c r="A36" s="3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 t="s">
        <v>87</v>
      </c>
      <c r="O36" s="1"/>
      <c r="P36" s="10">
        <f>'Budget &amp; Draw Schedule'!P104</f>
        <v>0.20451089739799502</v>
      </c>
      <c r="Q36" s="1"/>
      <c r="R36" s="1"/>
      <c r="S36" s="1"/>
      <c r="T36" s="58">
        <v>3.75</v>
      </c>
      <c r="U36" s="59" t="s">
        <v>88</v>
      </c>
      <c r="V36" s="60" t="s">
        <v>89</v>
      </c>
      <c r="W36" s="61" t="s">
        <v>90</v>
      </c>
      <c r="X36" s="61" t="s">
        <v>91</v>
      </c>
      <c r="Y36" s="61" t="s">
        <v>92</v>
      </c>
      <c r="Z36" s="1"/>
      <c r="AA36" s="1"/>
      <c r="AB36" s="1"/>
      <c r="AC36" s="1"/>
    </row>
    <row r="37" spans="1:29" ht="13.5" customHeight="1" x14ac:dyDescent="0.2">
      <c r="A37" s="1"/>
      <c r="B37" s="1"/>
      <c r="C37" s="5" t="s">
        <v>93</v>
      </c>
      <c r="D37" s="5"/>
      <c r="E37" s="5"/>
      <c r="F37" s="5"/>
      <c r="G37" s="5"/>
      <c r="H37" s="5"/>
      <c r="I37" s="1"/>
      <c r="J37" s="5" t="s">
        <v>94</v>
      </c>
      <c r="K37" s="5"/>
      <c r="L37" s="5"/>
      <c r="M37" s="1"/>
      <c r="N37" s="11" t="s">
        <v>95</v>
      </c>
      <c r="O37" s="11"/>
      <c r="P37" s="69">
        <f>'Budget &amp; Draw Schedule'!P105</f>
        <v>1.2648306922489714</v>
      </c>
      <c r="Q37" s="1"/>
      <c r="R37" s="1"/>
      <c r="S37" s="1"/>
      <c r="T37" s="65">
        <f t="shared" ref="T37:T40" si="18">+T36+0.05</f>
        <v>3.8</v>
      </c>
      <c r="U37" s="66" t="s">
        <v>96</v>
      </c>
      <c r="V37" s="67" t="s">
        <v>97</v>
      </c>
      <c r="W37" s="68" t="s">
        <v>98</v>
      </c>
      <c r="X37" s="68" t="s">
        <v>99</v>
      </c>
      <c r="Y37" s="68" t="s">
        <v>100</v>
      </c>
      <c r="Z37" s="1"/>
      <c r="AA37" s="1"/>
      <c r="AB37" s="1"/>
      <c r="AC37" s="1"/>
    </row>
    <row r="38" spans="1:29" ht="13.5" customHeight="1" x14ac:dyDescent="0.2">
      <c r="A38" s="1"/>
      <c r="B38" s="1"/>
      <c r="C38" s="1" t="s">
        <v>101</v>
      </c>
      <c r="D38" s="1"/>
      <c r="E38" s="1"/>
      <c r="F38" s="1"/>
      <c r="G38" s="1"/>
      <c r="H38" s="70">
        <v>44713</v>
      </c>
      <c r="I38" s="1"/>
      <c r="J38" s="71"/>
      <c r="K38" s="71" t="s">
        <v>102</v>
      </c>
      <c r="L38" s="71" t="s">
        <v>102</v>
      </c>
      <c r="M38" s="1"/>
      <c r="N38" s="1"/>
      <c r="O38" s="1"/>
      <c r="P38" s="1"/>
      <c r="Q38" s="1"/>
      <c r="R38" s="1"/>
      <c r="S38" s="1"/>
      <c r="T38" s="58">
        <f t="shared" si="18"/>
        <v>3.8499999999999996</v>
      </c>
      <c r="U38" s="59" t="s">
        <v>103</v>
      </c>
      <c r="V38" s="60" t="s">
        <v>104</v>
      </c>
      <c r="W38" s="61" t="s">
        <v>105</v>
      </c>
      <c r="X38" s="61" t="s">
        <v>106</v>
      </c>
      <c r="Y38" s="61" t="s">
        <v>107</v>
      </c>
      <c r="Z38" s="1"/>
      <c r="AA38" s="1"/>
      <c r="AB38" s="1"/>
      <c r="AC38" s="1"/>
    </row>
    <row r="39" spans="1:29" ht="13.5" customHeight="1" x14ac:dyDescent="0.2">
      <c r="A39" s="1"/>
      <c r="B39" s="1"/>
      <c r="C39" s="18" t="s">
        <v>108</v>
      </c>
      <c r="D39" s="1"/>
      <c r="E39" s="1"/>
      <c r="F39" s="1"/>
      <c r="G39" s="1"/>
      <c r="H39" s="72">
        <v>24</v>
      </c>
      <c r="I39" s="1"/>
      <c r="J39" s="8"/>
      <c r="K39" s="8" t="s">
        <v>109</v>
      </c>
      <c r="L39" s="8" t="s">
        <v>110</v>
      </c>
      <c r="M39" s="1"/>
      <c r="N39" s="1"/>
      <c r="O39" s="1"/>
      <c r="P39" s="1"/>
      <c r="Q39" s="1"/>
      <c r="R39" s="1"/>
      <c r="S39" s="1"/>
      <c r="T39" s="65">
        <f t="shared" si="18"/>
        <v>3.8999999999999995</v>
      </c>
      <c r="U39" s="66" t="s">
        <v>111</v>
      </c>
      <c r="V39" s="67" t="s">
        <v>112</v>
      </c>
      <c r="W39" s="68" t="s">
        <v>113</v>
      </c>
      <c r="X39" s="68" t="s">
        <v>114</v>
      </c>
      <c r="Y39" s="68" t="s">
        <v>115</v>
      </c>
      <c r="Z39" s="1"/>
      <c r="AA39" s="1"/>
      <c r="AB39" s="1"/>
      <c r="AC39" s="1"/>
    </row>
    <row r="40" spans="1:29" ht="13.5" customHeight="1" x14ac:dyDescent="0.2">
      <c r="A40" s="1"/>
      <c r="B40" s="1"/>
      <c r="C40" s="1" t="s">
        <v>116</v>
      </c>
      <c r="D40" s="1"/>
      <c r="E40" s="1"/>
      <c r="F40" s="1"/>
      <c r="G40" s="1"/>
      <c r="H40" s="70">
        <v>44713</v>
      </c>
      <c r="I40" s="1"/>
      <c r="J40" s="1" t="s">
        <v>117</v>
      </c>
      <c r="K40" s="4">
        <f>'Annual CFs'!G46</f>
        <v>3520935.4750000001</v>
      </c>
      <c r="L40" s="4">
        <f>'Annual CFs'!M46</f>
        <v>4021520.3452339196</v>
      </c>
      <c r="M40" s="35"/>
      <c r="N40" s="1"/>
      <c r="O40" s="1"/>
      <c r="P40" s="1"/>
      <c r="Q40" s="1"/>
      <c r="R40" s="1"/>
      <c r="S40" s="1"/>
      <c r="T40" s="58">
        <f t="shared" si="18"/>
        <v>3.9499999999999993</v>
      </c>
      <c r="U40" s="59" t="s">
        <v>118</v>
      </c>
      <c r="V40" s="60" t="s">
        <v>119</v>
      </c>
      <c r="W40" s="61" t="s">
        <v>120</v>
      </c>
      <c r="X40" s="61" t="s">
        <v>121</v>
      </c>
      <c r="Y40" s="61" t="s">
        <v>122</v>
      </c>
      <c r="Z40" s="1"/>
      <c r="AA40" s="1"/>
      <c r="AB40" s="1"/>
      <c r="AC40" s="1"/>
    </row>
    <row r="41" spans="1:29" ht="13.5" customHeight="1" x14ac:dyDescent="0.2">
      <c r="A41" s="1"/>
      <c r="B41" s="1"/>
      <c r="C41" s="1" t="s">
        <v>123</v>
      </c>
      <c r="D41" s="1"/>
      <c r="E41" s="1"/>
      <c r="F41" s="1"/>
      <c r="G41" s="1"/>
      <c r="H41" s="41">
        <f>EOMONTH(H38,H39)+1</f>
        <v>45474</v>
      </c>
      <c r="I41" s="1"/>
      <c r="J41" s="1" t="s">
        <v>124</v>
      </c>
      <c r="K41" s="10">
        <f t="shared" ref="K41:L41" si="19">K40/$M$19</f>
        <v>5.9773244069346712E-2</v>
      </c>
      <c r="L41" s="10">
        <f t="shared" si="19"/>
        <v>6.8271434916173948E-2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 x14ac:dyDescent="0.2">
      <c r="A42" s="1"/>
      <c r="B42" s="1"/>
      <c r="C42" s="18" t="s">
        <v>125</v>
      </c>
      <c r="D42" s="1"/>
      <c r="E42" s="1"/>
      <c r="F42" s="1"/>
      <c r="G42" s="1"/>
      <c r="H42" s="72">
        <v>18</v>
      </c>
      <c r="I42" s="1"/>
      <c r="J42" s="11" t="s">
        <v>126</v>
      </c>
      <c r="K42" s="73">
        <f t="shared" ref="K42:L42" si="20">K40/$M$7</f>
        <v>0.10843671273881227</v>
      </c>
      <c r="L42" s="73">
        <f t="shared" si="20"/>
        <v>0.12385357514949054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 x14ac:dyDescent="0.2">
      <c r="A43" s="1"/>
      <c r="B43" s="1"/>
      <c r="C43" s="1" t="s">
        <v>127</v>
      </c>
      <c r="D43" s="1"/>
      <c r="E43" s="1"/>
      <c r="F43" s="1"/>
      <c r="G43" s="1"/>
      <c r="H43" s="41">
        <f>EOMONTH(H41,H42-1)</f>
        <v>46022</v>
      </c>
      <c r="I43" s="1"/>
      <c r="J43" s="1"/>
      <c r="K43" s="4"/>
      <c r="L43" s="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 x14ac:dyDescent="0.2">
      <c r="A44" s="1"/>
      <c r="B44" s="1"/>
      <c r="C44" s="1" t="s">
        <v>128</v>
      </c>
      <c r="D44" s="1"/>
      <c r="E44" s="1"/>
      <c r="F44" s="1"/>
      <c r="G44" s="1"/>
      <c r="H44" s="41">
        <f>H43+1</f>
        <v>46023</v>
      </c>
      <c r="I44" s="1"/>
      <c r="J44" s="5" t="s">
        <v>129</v>
      </c>
      <c r="K44" s="5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 x14ac:dyDescent="0.2">
      <c r="A45" s="1"/>
      <c r="B45" s="1"/>
      <c r="C45" s="18" t="s">
        <v>130</v>
      </c>
      <c r="D45" s="1"/>
      <c r="E45" s="1"/>
      <c r="F45" s="1"/>
      <c r="G45" s="1"/>
      <c r="H45" s="72">
        <v>6</v>
      </c>
      <c r="I45" s="1"/>
      <c r="J45" s="1" t="s">
        <v>131</v>
      </c>
      <c r="K45" s="42">
        <v>1.088042E-2</v>
      </c>
      <c r="L45" s="4">
        <f>K45*L22</f>
        <v>313356.09600000002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 x14ac:dyDescent="0.2">
      <c r="A46" s="1"/>
      <c r="B46" s="1"/>
      <c r="C46" s="18" t="s">
        <v>132</v>
      </c>
      <c r="D46" s="1"/>
      <c r="E46" s="1"/>
      <c r="F46" s="1"/>
      <c r="G46" s="1"/>
      <c r="H46" s="74">
        <f>D34*60%</f>
        <v>86.399999999999991</v>
      </c>
      <c r="I46" s="1"/>
      <c r="J46" s="1" t="s">
        <v>133</v>
      </c>
      <c r="K46" s="3"/>
      <c r="L46" s="38">
        <v>548294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 x14ac:dyDescent="0.2">
      <c r="A47" s="1"/>
      <c r="B47" s="1"/>
      <c r="C47" s="18" t="s">
        <v>134</v>
      </c>
      <c r="D47" s="1"/>
      <c r="E47" s="1"/>
      <c r="F47" s="1"/>
      <c r="G47" s="1"/>
      <c r="H47" s="75">
        <v>12</v>
      </c>
      <c r="I47" s="1"/>
      <c r="J47" s="18" t="s">
        <v>135</v>
      </c>
      <c r="K47" s="1"/>
      <c r="L47" s="25">
        <f>L46/D34</f>
        <v>3807.5972222222222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 x14ac:dyDescent="0.2">
      <c r="A48" s="1"/>
      <c r="B48" s="1"/>
      <c r="C48" s="1" t="s">
        <v>136</v>
      </c>
      <c r="D48" s="1"/>
      <c r="E48" s="1"/>
      <c r="F48" s="1"/>
      <c r="G48" s="1"/>
      <c r="H48" s="41">
        <f>EOMONTH(H44,H45-1)</f>
        <v>46203</v>
      </c>
      <c r="I48" s="1"/>
      <c r="J48" s="76" t="s">
        <v>137</v>
      </c>
      <c r="K48" s="11"/>
      <c r="L48" s="77">
        <f>L46/H16</f>
        <v>5.3796507064364203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 x14ac:dyDescent="0.2">
      <c r="A49" s="1"/>
      <c r="B49" s="1"/>
      <c r="C49" s="1" t="s">
        <v>138</v>
      </c>
      <c r="D49" s="1"/>
      <c r="E49" s="1"/>
      <c r="F49" s="1"/>
      <c r="G49" s="1"/>
      <c r="H49" s="41">
        <f>H48+1</f>
        <v>46204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 x14ac:dyDescent="0.2">
      <c r="A50" s="1"/>
      <c r="B50" s="1"/>
      <c r="C50" s="18" t="s">
        <v>139</v>
      </c>
      <c r="D50" s="1"/>
      <c r="E50" s="1"/>
      <c r="F50" s="1"/>
      <c r="G50" s="1"/>
      <c r="H50" s="72">
        <v>12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 x14ac:dyDescent="0.2">
      <c r="A51" s="1"/>
      <c r="B51" s="1"/>
      <c r="C51" s="1" t="s">
        <v>140</v>
      </c>
      <c r="D51" s="1"/>
      <c r="E51" s="1"/>
      <c r="F51" s="1"/>
      <c r="G51" s="1"/>
      <c r="H51" s="41">
        <f>EOMONTH(H49,H50)</f>
        <v>46599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 x14ac:dyDescent="0.2">
      <c r="A52" s="1"/>
      <c r="B52" s="1"/>
      <c r="C52" s="13" t="s">
        <v>141</v>
      </c>
      <c r="D52" s="13"/>
      <c r="E52" s="13"/>
      <c r="F52" s="13"/>
      <c r="G52" s="13"/>
      <c r="H52" s="78">
        <f>DATEDIF(H38,H51,"m")/12</f>
        <v>5.083333333333333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">
    <mergeCell ref="U32:Y32"/>
  </mergeCells>
  <pageMargins left="0.7" right="0.7" top="0.75" bottom="0.75" header="0" footer="0"/>
  <pageSetup orientation="portrait"/>
  <colBreaks count="1" manualBreakCount="1">
    <brk id="17" man="1"/>
  </col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1000"/>
  <sheetViews>
    <sheetView showGridLines="0" workbookViewId="0"/>
  </sheetViews>
  <sheetFormatPr baseColWidth="10" defaultColWidth="14.5" defaultRowHeight="15" customHeight="1" x14ac:dyDescent="0.2"/>
  <cols>
    <col min="1" max="2" width="2.5" customWidth="1"/>
    <col min="3" max="3" width="16.5" customWidth="1"/>
    <col min="4" max="4" width="8.6640625" customWidth="1"/>
    <col min="5" max="5" width="10.1640625" customWidth="1"/>
    <col min="6" max="6" width="2.5" customWidth="1"/>
    <col min="7" max="7" width="12.5" customWidth="1"/>
    <col min="8" max="8" width="2.5" customWidth="1"/>
    <col min="9" max="19" width="12.5" customWidth="1"/>
    <col min="20" max="21" width="2.5" customWidth="1"/>
    <col min="22" max="28" width="8.6640625" customWidth="1"/>
  </cols>
  <sheetData>
    <row r="1" spans="2:28" ht="12.75" customHeigh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 ht="12.75" customHeight="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8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28" ht="13.5" customHeight="1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13.5" customHeight="1" x14ac:dyDescent="0.2">
      <c r="B4" s="1"/>
      <c r="C4" s="284" t="s">
        <v>237</v>
      </c>
      <c r="D4" s="285"/>
      <c r="E4" s="285"/>
      <c r="F4" s="285"/>
      <c r="G4" s="285"/>
      <c r="H4" s="285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1"/>
      <c r="U4" s="1"/>
      <c r="V4" s="1"/>
      <c r="W4" s="1"/>
      <c r="X4" s="1"/>
      <c r="Y4" s="1"/>
      <c r="Z4" s="1"/>
      <c r="AA4" s="1"/>
      <c r="AB4" s="1"/>
    </row>
    <row r="5" spans="2:28" ht="13.5" customHeight="1" x14ac:dyDescent="0.2">
      <c r="B5" s="1"/>
      <c r="C5" s="284"/>
      <c r="D5" s="285"/>
      <c r="E5" s="285"/>
      <c r="F5" s="285"/>
      <c r="G5" s="285" t="s">
        <v>102</v>
      </c>
      <c r="H5" s="285"/>
      <c r="I5" s="259">
        <v>2022</v>
      </c>
      <c r="J5" s="259">
        <v>2023</v>
      </c>
      <c r="K5" s="259">
        <v>2024</v>
      </c>
      <c r="L5" s="259">
        <v>2025</v>
      </c>
      <c r="M5" s="259">
        <v>2026</v>
      </c>
      <c r="N5" s="259">
        <v>2027</v>
      </c>
      <c r="O5" s="259">
        <v>2028</v>
      </c>
      <c r="P5" s="259">
        <v>2029</v>
      </c>
      <c r="Q5" s="259">
        <v>2030</v>
      </c>
      <c r="R5" s="259">
        <v>2031</v>
      </c>
      <c r="S5" s="259">
        <v>2032</v>
      </c>
      <c r="T5" s="1"/>
      <c r="U5" s="1"/>
      <c r="V5" s="1"/>
      <c r="W5" s="1"/>
      <c r="X5" s="1"/>
      <c r="Y5" s="1"/>
      <c r="Z5" s="1"/>
      <c r="AA5" s="1"/>
      <c r="AB5" s="1"/>
    </row>
    <row r="6" spans="2:28" ht="13.5" customHeight="1" x14ac:dyDescent="0.2">
      <c r="B6" s="1"/>
      <c r="C6" s="284" t="s">
        <v>144</v>
      </c>
      <c r="D6" s="285"/>
      <c r="E6" s="285"/>
      <c r="F6" s="285"/>
      <c r="G6" s="285" t="s">
        <v>109</v>
      </c>
      <c r="H6" s="285"/>
      <c r="I6" s="286">
        <v>1</v>
      </c>
      <c r="J6" s="286">
        <f t="shared" ref="J6:S6" si="0">I6+1</f>
        <v>2</v>
      </c>
      <c r="K6" s="286">
        <f t="shared" si="0"/>
        <v>3</v>
      </c>
      <c r="L6" s="286">
        <f t="shared" si="0"/>
        <v>4</v>
      </c>
      <c r="M6" s="286">
        <f t="shared" si="0"/>
        <v>5</v>
      </c>
      <c r="N6" s="286">
        <f t="shared" si="0"/>
        <v>6</v>
      </c>
      <c r="O6" s="286">
        <f t="shared" si="0"/>
        <v>7</v>
      </c>
      <c r="P6" s="286">
        <f t="shared" si="0"/>
        <v>8</v>
      </c>
      <c r="Q6" s="286">
        <f t="shared" si="0"/>
        <v>9</v>
      </c>
      <c r="R6" s="286">
        <f t="shared" si="0"/>
        <v>10</v>
      </c>
      <c r="S6" s="286">
        <f t="shared" si="0"/>
        <v>11</v>
      </c>
      <c r="T6" s="1"/>
      <c r="U6" s="1"/>
      <c r="V6" s="1"/>
      <c r="W6" s="1"/>
      <c r="X6" s="1"/>
      <c r="Y6" s="1"/>
      <c r="Z6" s="1"/>
      <c r="AA6" s="1"/>
      <c r="AB6" s="1"/>
    </row>
    <row r="7" spans="2:28" ht="13.5" customHeight="1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2:28" ht="13.5" customHeight="1" x14ac:dyDescent="0.2">
      <c r="B8" s="1"/>
      <c r="C8" s="287" t="s">
        <v>238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2:28" ht="13.5" customHeight="1" x14ac:dyDescent="0.2">
      <c r="B9" s="1"/>
      <c r="C9" s="9" t="s">
        <v>239</v>
      </c>
      <c r="D9" s="1"/>
      <c r="E9" s="1"/>
      <c r="F9" s="1"/>
      <c r="G9" s="4">
        <f>'Unit Mix'!M19</f>
        <v>4547400</v>
      </c>
      <c r="H9" s="4"/>
      <c r="I9" s="4">
        <f>SUMIF('Monthly CFs'!$G$5:$EI$5,'Annual CFs'!I$6,'Monthly CFs'!$G38:$EI38)</f>
        <v>0</v>
      </c>
      <c r="J9" s="4">
        <f>SUMIF('Monthly CFs'!$G$5:$EI$5,'Annual CFs'!J$6,'Monthly CFs'!$G38:$EI38)</f>
        <v>0</v>
      </c>
      <c r="K9" s="4">
        <f>SUMIF('Monthly CFs'!$G$5:$EI$5,'Annual CFs'!K$6,'Monthly CFs'!$G38:$EI38)</f>
        <v>0</v>
      </c>
      <c r="L9" s="4">
        <f>SUMIF('Monthly CFs'!$G$5:$EI$5,'Annual CFs'!L$6,'Monthly CFs'!$G38:$EI38)</f>
        <v>2001429.6671416664</v>
      </c>
      <c r="M9" s="4">
        <f>SUMIF('Monthly CFs'!$G$5:$EI$5,'Annual CFs'!M$6,'Monthly CFs'!$G38:$EI38)</f>
        <v>5118138.7625940004</v>
      </c>
      <c r="N9" s="4">
        <f>SUMIF('Monthly CFs'!$G$5:$EI$5,'Annual CFs'!N$6,'Monthly CFs'!$G38:$EI38)</f>
        <v>5271682.9254718209</v>
      </c>
      <c r="O9" s="4">
        <f>SUMIF('Monthly CFs'!$G$5:$EI$5,'Annual CFs'!O$6,'Monthly CFs'!$G38:$EI38)</f>
        <v>5429833.4132359736</v>
      </c>
      <c r="P9" s="4">
        <f>SUMIF('Monthly CFs'!$G$5:$EI$5,'Annual CFs'!P$6,'Monthly CFs'!$G38:$EI38)</f>
        <v>5592728.4156330554</v>
      </c>
      <c r="Q9" s="4">
        <f>SUMIF('Monthly CFs'!$G$5:$EI$5,'Annual CFs'!Q$6,'Monthly CFs'!$G38:$EI38)</f>
        <v>5760510.2681020452</v>
      </c>
      <c r="R9" s="4">
        <f>SUMIF('Monthly CFs'!$G$5:$EI$5,'Annual CFs'!R$6,'Monthly CFs'!$G38:$EI38)</f>
        <v>5933325.5761451088</v>
      </c>
      <c r="S9" s="4">
        <f>SUMIF('Monthly CFs'!$G$5:$EI$5,'Annual CFs'!S$6,'Monthly CFs'!$G38:$EI38)</f>
        <v>6111325.3434294583</v>
      </c>
      <c r="T9" s="4"/>
      <c r="U9" s="1"/>
      <c r="V9" s="1"/>
      <c r="W9" s="1"/>
      <c r="X9" s="1"/>
      <c r="Y9" s="1"/>
      <c r="Z9" s="1"/>
      <c r="AA9" s="1"/>
      <c r="AB9" s="1"/>
    </row>
    <row r="10" spans="2:28" ht="13.5" customHeight="1" x14ac:dyDescent="0.2">
      <c r="B10" s="1"/>
      <c r="C10" s="13" t="s">
        <v>240</v>
      </c>
      <c r="D10" s="13"/>
      <c r="E10" s="13"/>
      <c r="F10" s="16"/>
      <c r="G10" s="14">
        <f>SUM(G9)</f>
        <v>4547400</v>
      </c>
      <c r="H10" s="20"/>
      <c r="I10" s="14">
        <f t="shared" ref="I10:S10" si="1">SUM(I9)</f>
        <v>0</v>
      </c>
      <c r="J10" s="14">
        <f t="shared" si="1"/>
        <v>0</v>
      </c>
      <c r="K10" s="14">
        <f t="shared" si="1"/>
        <v>0</v>
      </c>
      <c r="L10" s="14">
        <f t="shared" si="1"/>
        <v>2001429.6671416664</v>
      </c>
      <c r="M10" s="14">
        <f t="shared" si="1"/>
        <v>5118138.7625940004</v>
      </c>
      <c r="N10" s="14">
        <f t="shared" si="1"/>
        <v>5271682.9254718209</v>
      </c>
      <c r="O10" s="14">
        <f t="shared" si="1"/>
        <v>5429833.4132359736</v>
      </c>
      <c r="P10" s="14">
        <f t="shared" si="1"/>
        <v>5592728.4156330554</v>
      </c>
      <c r="Q10" s="14">
        <f t="shared" si="1"/>
        <v>5760510.2681020452</v>
      </c>
      <c r="R10" s="14">
        <f t="shared" si="1"/>
        <v>5933325.5761451088</v>
      </c>
      <c r="S10" s="14">
        <f t="shared" si="1"/>
        <v>6111325.3434294583</v>
      </c>
      <c r="T10" s="4"/>
      <c r="U10" s="1"/>
      <c r="V10" s="1"/>
      <c r="W10" s="1"/>
      <c r="X10" s="1"/>
      <c r="Y10" s="1"/>
      <c r="Z10" s="1"/>
      <c r="AA10" s="1"/>
      <c r="AB10" s="1"/>
    </row>
    <row r="11" spans="2:28" ht="13.5" customHeight="1" x14ac:dyDescent="0.2">
      <c r="B11" s="1"/>
      <c r="C11" s="1"/>
      <c r="D11" s="1"/>
      <c r="E11" s="82"/>
      <c r="F11" s="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"/>
      <c r="V11" s="1"/>
      <c r="W11" s="1"/>
      <c r="X11" s="1"/>
      <c r="Y11" s="1"/>
      <c r="Z11" s="1"/>
      <c r="AA11" s="1"/>
      <c r="AB11" s="1"/>
    </row>
    <row r="12" spans="2:28" ht="13.5" customHeight="1" x14ac:dyDescent="0.2">
      <c r="B12" s="1"/>
      <c r="C12" s="287" t="s">
        <v>241</v>
      </c>
      <c r="D12" s="287"/>
      <c r="E12" s="203"/>
      <c r="F12" s="287"/>
      <c r="G12" s="79"/>
      <c r="H12" s="288"/>
      <c r="I12" s="288"/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4"/>
      <c r="U12" s="1"/>
      <c r="V12" s="1"/>
      <c r="W12" s="1"/>
      <c r="X12" s="1"/>
      <c r="Y12" s="1"/>
      <c r="Z12" s="1"/>
      <c r="AA12" s="1"/>
      <c r="AB12" s="1"/>
    </row>
    <row r="13" spans="2:28" ht="13.5" customHeight="1" x14ac:dyDescent="0.2">
      <c r="B13" s="1"/>
      <c r="C13" s="9" t="s">
        <v>242</v>
      </c>
      <c r="D13" s="9"/>
      <c r="E13" s="289">
        <f>'Growth Rates'!G20</f>
        <v>0.05</v>
      </c>
      <c r="F13" s="9"/>
      <c r="G13" s="79">
        <f t="shared" ref="G13:G16" si="2">-$G$10*E13</f>
        <v>-227370</v>
      </c>
      <c r="H13" s="290"/>
      <c r="I13" s="4">
        <f>SUMIF('Monthly CFs'!$G$5:$EI$5,'Annual CFs'!I$6,'Monthly CFs'!$G42:$EI42)</f>
        <v>0</v>
      </c>
      <c r="J13" s="4">
        <f>SUMIF('Monthly CFs'!$G$5:$EI$5,'Annual CFs'!J$6,'Monthly CFs'!$G42:$EI42)</f>
        <v>0</v>
      </c>
      <c r="K13" s="4">
        <f>SUMIF('Monthly CFs'!$G$5:$EI$5,'Annual CFs'!K$6,'Monthly CFs'!$G42:$EI42)</f>
        <v>0</v>
      </c>
      <c r="L13" s="4">
        <f>SUMIF('Monthly CFs'!$G$5:$EI$5,'Annual CFs'!L$6,'Monthly CFs'!$G42:$EI42)</f>
        <v>-20704.444832500001</v>
      </c>
      <c r="M13" s="4">
        <f>SUMIF('Monthly CFs'!$G$5:$EI$5,'Annual CFs'!M$6,'Monthly CFs'!$G42:$EI42)</f>
        <v>-255906.93812969999</v>
      </c>
      <c r="N13" s="4">
        <f>SUMIF('Monthly CFs'!$G$5:$EI$5,'Annual CFs'!N$6,'Monthly CFs'!$G42:$EI42)</f>
        <v>-263584.14627359097</v>
      </c>
      <c r="O13" s="4">
        <f>SUMIF('Monthly CFs'!$G$5:$EI$5,'Annual CFs'!O$6,'Monthly CFs'!$G42:$EI42)</f>
        <v>-271491.67066179879</v>
      </c>
      <c r="P13" s="4">
        <f>SUMIF('Monthly CFs'!$G$5:$EI$5,'Annual CFs'!P$6,'Monthly CFs'!$G42:$EI42)</f>
        <v>-279636.42078165268</v>
      </c>
      <c r="Q13" s="4">
        <f>SUMIF('Monthly CFs'!$G$5:$EI$5,'Annual CFs'!Q$6,'Monthly CFs'!$G42:$EI42)</f>
        <v>-288025.51340510231</v>
      </c>
      <c r="R13" s="4">
        <f>SUMIF('Monthly CFs'!$G$5:$EI$5,'Annual CFs'!R$6,'Monthly CFs'!$G42:$EI42)</f>
        <v>-296666.27880725532</v>
      </c>
      <c r="S13" s="4">
        <f>SUMIF('Monthly CFs'!$G$5:$EI$5,'Annual CFs'!S$6,'Monthly CFs'!$G42:$EI42)</f>
        <v>-305566.26717147301</v>
      </c>
      <c r="T13" s="4"/>
      <c r="U13" s="1"/>
      <c r="V13" s="1"/>
      <c r="W13" s="1"/>
      <c r="X13" s="1"/>
      <c r="Y13" s="1"/>
      <c r="Z13" s="1"/>
      <c r="AA13" s="1"/>
      <c r="AB13" s="1"/>
    </row>
    <row r="14" spans="2:28" ht="13.5" customHeight="1" x14ac:dyDescent="0.2">
      <c r="B14" s="1"/>
      <c r="C14" s="9" t="s">
        <v>243</v>
      </c>
      <c r="D14" s="9"/>
      <c r="E14" s="289">
        <f>'Growth Rates'!I20</f>
        <v>2.5000000000000001E-3</v>
      </c>
      <c r="F14" s="9"/>
      <c r="G14" s="79">
        <f t="shared" si="2"/>
        <v>-11368.5</v>
      </c>
      <c r="H14" s="290"/>
      <c r="I14" s="4">
        <f>SUMIF('Monthly CFs'!$G$5:$EI$5,'Annual CFs'!I$6,'Monthly CFs'!$G43:$EI43)</f>
        <v>0</v>
      </c>
      <c r="J14" s="4">
        <f>SUMIF('Monthly CFs'!$G$5:$EI$5,'Annual CFs'!J$6,'Monthly CFs'!$G43:$EI43)</f>
        <v>0</v>
      </c>
      <c r="K14" s="4">
        <f>SUMIF('Monthly CFs'!$G$5:$EI$5,'Annual CFs'!K$6,'Monthly CFs'!$G43:$EI43)</f>
        <v>0</v>
      </c>
      <c r="L14" s="4">
        <f>SUMIF('Monthly CFs'!$G$5:$EI$5,'Annual CFs'!L$6,'Monthly CFs'!$G43:$EI43)</f>
        <v>-5003.5741678541672</v>
      </c>
      <c r="M14" s="4">
        <f>SUMIF('Monthly CFs'!$G$5:$EI$5,'Annual CFs'!M$6,'Monthly CFs'!$G43:$EI43)</f>
        <v>-12795.346906485</v>
      </c>
      <c r="N14" s="4">
        <f>SUMIF('Monthly CFs'!$G$5:$EI$5,'Annual CFs'!N$6,'Monthly CFs'!$G43:$EI43)</f>
        <v>-13179.207313679552</v>
      </c>
      <c r="O14" s="4">
        <f>SUMIF('Monthly CFs'!$G$5:$EI$5,'Annual CFs'!O$6,'Monthly CFs'!$G43:$EI43)</f>
        <v>-13574.583533089934</v>
      </c>
      <c r="P14" s="4">
        <f>SUMIF('Monthly CFs'!$G$5:$EI$5,'Annual CFs'!P$6,'Monthly CFs'!$G43:$EI43)</f>
        <v>-13981.821039082637</v>
      </c>
      <c r="Q14" s="4">
        <f>SUMIF('Monthly CFs'!$G$5:$EI$5,'Annual CFs'!Q$6,'Monthly CFs'!$G43:$EI43)</f>
        <v>-14401.275670255118</v>
      </c>
      <c r="R14" s="4">
        <f>SUMIF('Monthly CFs'!$G$5:$EI$5,'Annual CFs'!R$6,'Monthly CFs'!$G43:$EI43)</f>
        <v>-14833.313940362767</v>
      </c>
      <c r="S14" s="4">
        <f>SUMIF('Monthly CFs'!$G$5:$EI$5,'Annual CFs'!S$6,'Monthly CFs'!$G43:$EI43)</f>
        <v>-15278.313358573649</v>
      </c>
      <c r="T14" s="4"/>
      <c r="U14" s="1"/>
      <c r="V14" s="1"/>
      <c r="W14" s="1"/>
      <c r="X14" s="1"/>
      <c r="Y14" s="1"/>
      <c r="Z14" s="1"/>
      <c r="AA14" s="1"/>
      <c r="AB14" s="1"/>
    </row>
    <row r="15" spans="2:28" ht="13.5" customHeight="1" x14ac:dyDescent="0.2">
      <c r="B15" s="1"/>
      <c r="C15" s="9" t="s">
        <v>244</v>
      </c>
      <c r="D15" s="9"/>
      <c r="E15" s="289">
        <f>'Growth Rates'!J20</f>
        <v>7.4999999999999997E-3</v>
      </c>
      <c r="F15" s="9"/>
      <c r="G15" s="79">
        <f t="shared" si="2"/>
        <v>-34105.5</v>
      </c>
      <c r="H15" s="290"/>
      <c r="I15" s="4">
        <f>SUMIF('Monthly CFs'!$G$5:$EI$5,'Annual CFs'!I$6,'Monthly CFs'!$G44:$EI44)</f>
        <v>0</v>
      </c>
      <c r="J15" s="4">
        <f>SUMIF('Monthly CFs'!$G$5:$EI$5,'Annual CFs'!J$6,'Monthly CFs'!$G44:$EI44)</f>
        <v>0</v>
      </c>
      <c r="K15" s="4">
        <f>SUMIF('Monthly CFs'!$G$5:$EI$5,'Annual CFs'!K$6,'Monthly CFs'!$G44:$EI44)</f>
        <v>0</v>
      </c>
      <c r="L15" s="4">
        <f>SUMIF('Monthly CFs'!$G$5:$EI$5,'Annual CFs'!L$6,'Monthly CFs'!$G44:$EI44)</f>
        <v>-15010.7225035625</v>
      </c>
      <c r="M15" s="4">
        <f>SUMIF('Monthly CFs'!$G$5:$EI$5,'Annual CFs'!M$6,'Monthly CFs'!$G44:$EI44)</f>
        <v>-38386.040719455006</v>
      </c>
      <c r="N15" s="4">
        <f>SUMIF('Monthly CFs'!$G$5:$EI$5,'Annual CFs'!N$6,'Monthly CFs'!$G44:$EI44)</f>
        <v>-39537.621941038655</v>
      </c>
      <c r="O15" s="4">
        <f>SUMIF('Monthly CFs'!$G$5:$EI$5,'Annual CFs'!O$6,'Monthly CFs'!$G44:$EI44)</f>
        <v>-40723.750599269813</v>
      </c>
      <c r="P15" s="4">
        <f>SUMIF('Monthly CFs'!$G$5:$EI$5,'Annual CFs'!P$6,'Monthly CFs'!$G44:$EI44)</f>
        <v>-41945.463117247891</v>
      </c>
      <c r="Q15" s="4">
        <f>SUMIF('Monthly CFs'!$G$5:$EI$5,'Annual CFs'!Q$6,'Monthly CFs'!$G44:$EI44)</f>
        <v>-43203.827010765337</v>
      </c>
      <c r="R15" s="4">
        <f>SUMIF('Monthly CFs'!$G$5:$EI$5,'Annual CFs'!R$6,'Monthly CFs'!$G44:$EI44)</f>
        <v>-44499.941821088309</v>
      </c>
      <c r="S15" s="4">
        <f>SUMIF('Monthly CFs'!$G$5:$EI$5,'Annual CFs'!S$6,'Monthly CFs'!$G44:$EI44)</f>
        <v>-45834.940075720944</v>
      </c>
      <c r="T15" s="4"/>
      <c r="U15" s="1"/>
      <c r="V15" s="1"/>
      <c r="W15" s="1"/>
      <c r="X15" s="1"/>
      <c r="Y15" s="1"/>
      <c r="Z15" s="1"/>
      <c r="AA15" s="1"/>
      <c r="AB15" s="1"/>
    </row>
    <row r="16" spans="2:28" ht="13.5" customHeight="1" x14ac:dyDescent="0.2">
      <c r="B16" s="1"/>
      <c r="C16" s="9" t="s">
        <v>245</v>
      </c>
      <c r="D16" s="9"/>
      <c r="E16" s="289">
        <f>'Growth Rates'!K20</f>
        <v>2.5000000000000001E-3</v>
      </c>
      <c r="F16" s="9"/>
      <c r="G16" s="79">
        <f t="shared" si="2"/>
        <v>-11368.5</v>
      </c>
      <c r="H16" s="290"/>
      <c r="I16" s="4">
        <f>SUMIF('Monthly CFs'!$G$5:$EI$5,'Annual CFs'!I$6,'Monthly CFs'!$G45:$EI45)</f>
        <v>0</v>
      </c>
      <c r="J16" s="4">
        <f>SUMIF('Monthly CFs'!$G$5:$EI$5,'Annual CFs'!J$6,'Monthly CFs'!$G45:$EI45)</f>
        <v>0</v>
      </c>
      <c r="K16" s="4">
        <f>SUMIF('Monthly CFs'!$G$5:$EI$5,'Annual CFs'!K$6,'Monthly CFs'!$G45:$EI45)</f>
        <v>0</v>
      </c>
      <c r="L16" s="4">
        <f>SUMIF('Monthly CFs'!$G$5:$EI$5,'Annual CFs'!L$6,'Monthly CFs'!$G45:$EI45)</f>
        <v>-20014.296671416669</v>
      </c>
      <c r="M16" s="4">
        <f>SUMIF('Monthly CFs'!$G$5:$EI$5,'Annual CFs'!M$6,'Monthly CFs'!$G45:$EI45)</f>
        <v>-12795.346906485</v>
      </c>
      <c r="N16" s="4">
        <f>SUMIF('Monthly CFs'!$G$5:$EI$5,'Annual CFs'!N$6,'Monthly CFs'!$G45:$EI45)</f>
        <v>-13179.207313679552</v>
      </c>
      <c r="O16" s="4">
        <f>SUMIF('Monthly CFs'!$G$5:$EI$5,'Annual CFs'!O$6,'Monthly CFs'!$G45:$EI45)</f>
        <v>-13574.583533089934</v>
      </c>
      <c r="P16" s="4">
        <f>SUMIF('Monthly CFs'!$G$5:$EI$5,'Annual CFs'!P$6,'Monthly CFs'!$G45:$EI45)</f>
        <v>-13981.821039082637</v>
      </c>
      <c r="Q16" s="4">
        <f>SUMIF('Monthly CFs'!$G$5:$EI$5,'Annual CFs'!Q$6,'Monthly CFs'!$G45:$EI45)</f>
        <v>-14401.275670255118</v>
      </c>
      <c r="R16" s="4">
        <f>SUMIF('Monthly CFs'!$G$5:$EI$5,'Annual CFs'!R$6,'Monthly CFs'!$G45:$EI45)</f>
        <v>-14833.313940362767</v>
      </c>
      <c r="S16" s="4">
        <f>SUMIF('Monthly CFs'!$G$5:$EI$5,'Annual CFs'!S$6,'Monthly CFs'!$G45:$EI45)</f>
        <v>-15278.313358573649</v>
      </c>
      <c r="T16" s="4"/>
      <c r="U16" s="1"/>
      <c r="V16" s="1"/>
      <c r="W16" s="1"/>
      <c r="X16" s="1"/>
      <c r="Y16" s="1"/>
      <c r="Z16" s="1"/>
      <c r="AA16" s="1"/>
      <c r="AB16" s="1"/>
    </row>
    <row r="17" spans="2:28" ht="13.5" customHeight="1" x14ac:dyDescent="0.2">
      <c r="B17" s="1"/>
      <c r="C17" s="13" t="s">
        <v>246</v>
      </c>
      <c r="D17" s="13"/>
      <c r="E17" s="229"/>
      <c r="F17" s="16"/>
      <c r="G17" s="14">
        <f>SUM(G13:G16)</f>
        <v>-284212.5</v>
      </c>
      <c r="H17" s="20"/>
      <c r="I17" s="14">
        <f t="shared" ref="I17:S17" si="3">SUM(I13:I16)</f>
        <v>0</v>
      </c>
      <c r="J17" s="14">
        <f t="shared" si="3"/>
        <v>0</v>
      </c>
      <c r="K17" s="14">
        <f t="shared" si="3"/>
        <v>0</v>
      </c>
      <c r="L17" s="14">
        <f t="shared" si="3"/>
        <v>-60733.038175333335</v>
      </c>
      <c r="M17" s="14">
        <f t="shared" si="3"/>
        <v>-319883.67266212497</v>
      </c>
      <c r="N17" s="14">
        <f t="shared" si="3"/>
        <v>-329480.18284198875</v>
      </c>
      <c r="O17" s="14">
        <f t="shared" si="3"/>
        <v>-339364.58832724852</v>
      </c>
      <c r="P17" s="14">
        <f t="shared" si="3"/>
        <v>-349545.5259770659</v>
      </c>
      <c r="Q17" s="14">
        <f t="shared" si="3"/>
        <v>-360031.89175637788</v>
      </c>
      <c r="R17" s="14">
        <f t="shared" si="3"/>
        <v>-370832.84850906918</v>
      </c>
      <c r="S17" s="14">
        <f t="shared" si="3"/>
        <v>-381957.83396434126</v>
      </c>
      <c r="T17" s="4"/>
      <c r="U17" s="1"/>
      <c r="V17" s="1"/>
      <c r="W17" s="1"/>
      <c r="X17" s="1"/>
      <c r="Y17" s="1"/>
      <c r="Z17" s="1"/>
      <c r="AA17" s="1"/>
      <c r="AB17" s="1"/>
    </row>
    <row r="18" spans="2:28" ht="13.5" customHeight="1" x14ac:dyDescent="0.2">
      <c r="B18" s="1"/>
      <c r="C18" s="9"/>
      <c r="D18" s="9"/>
      <c r="E18" s="82"/>
      <c r="F18" s="9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4"/>
      <c r="U18" s="1"/>
      <c r="V18" s="1"/>
      <c r="W18" s="1"/>
      <c r="X18" s="1"/>
      <c r="Y18" s="1"/>
      <c r="Z18" s="1"/>
      <c r="AA18" s="1"/>
      <c r="AB18" s="1"/>
    </row>
    <row r="19" spans="2:28" ht="13.5" customHeight="1" x14ac:dyDescent="0.2">
      <c r="B19" s="1"/>
      <c r="C19" s="13" t="s">
        <v>247</v>
      </c>
      <c r="D19" s="13"/>
      <c r="E19" s="13"/>
      <c r="F19" s="16"/>
      <c r="G19" s="14">
        <f>G17+G10</f>
        <v>4263187.5</v>
      </c>
      <c r="H19" s="20"/>
      <c r="I19" s="14">
        <f t="shared" ref="I19:S19" si="4">I17+I10</f>
        <v>0</v>
      </c>
      <c r="J19" s="14">
        <f t="shared" si="4"/>
        <v>0</v>
      </c>
      <c r="K19" s="14">
        <f t="shared" si="4"/>
        <v>0</v>
      </c>
      <c r="L19" s="14">
        <f t="shared" si="4"/>
        <v>1940696.6289663331</v>
      </c>
      <c r="M19" s="14">
        <f t="shared" si="4"/>
        <v>4798255.0899318755</v>
      </c>
      <c r="N19" s="14">
        <f t="shared" si="4"/>
        <v>4942202.7426298317</v>
      </c>
      <c r="O19" s="14">
        <f t="shared" si="4"/>
        <v>5090468.824908725</v>
      </c>
      <c r="P19" s="14">
        <f t="shared" si="4"/>
        <v>5243182.8896559896</v>
      </c>
      <c r="Q19" s="14">
        <f t="shared" si="4"/>
        <v>5400478.3763456671</v>
      </c>
      <c r="R19" s="14">
        <f t="shared" si="4"/>
        <v>5562492.7276360393</v>
      </c>
      <c r="S19" s="14">
        <f t="shared" si="4"/>
        <v>5729367.509465117</v>
      </c>
      <c r="T19" s="4"/>
      <c r="U19" s="1"/>
      <c r="V19" s="1"/>
      <c r="W19" s="1"/>
      <c r="X19" s="1"/>
      <c r="Y19" s="1"/>
      <c r="Z19" s="1"/>
      <c r="AA19" s="1"/>
      <c r="AB19" s="1"/>
    </row>
    <row r="20" spans="2:28" ht="13.5" customHeight="1" x14ac:dyDescent="0.2">
      <c r="B20" s="1"/>
      <c r="C20" s="1"/>
      <c r="D20" s="1"/>
      <c r="E20" s="1"/>
      <c r="F20" s="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"/>
      <c r="V20" s="1"/>
      <c r="W20" s="1"/>
      <c r="X20" s="1"/>
      <c r="Y20" s="1"/>
      <c r="Z20" s="1"/>
      <c r="AA20" s="1"/>
      <c r="AB20" s="1"/>
    </row>
    <row r="21" spans="2:28" ht="13.5" customHeight="1" x14ac:dyDescent="0.2">
      <c r="B21" s="1"/>
      <c r="C21" s="287" t="s">
        <v>248</v>
      </c>
      <c r="D21" s="287"/>
      <c r="E21" s="287"/>
      <c r="F21" s="287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4"/>
      <c r="U21" s="1"/>
      <c r="V21" s="1"/>
      <c r="W21" s="1"/>
      <c r="X21" s="1"/>
      <c r="Y21" s="1"/>
      <c r="Z21" s="1"/>
      <c r="AA21" s="1"/>
      <c r="AB21" s="1"/>
    </row>
    <row r="22" spans="2:28" ht="13.5" customHeight="1" x14ac:dyDescent="0.2">
      <c r="B22" s="1"/>
      <c r="C22" s="9" t="s">
        <v>249</v>
      </c>
      <c r="D22" s="9"/>
      <c r="E22" s="9"/>
      <c r="F22" s="9"/>
      <c r="G22" s="4">
        <f>'OI &amp; Expense Growth'!F7</f>
        <v>438000</v>
      </c>
      <c r="H22" s="290"/>
      <c r="I22" s="4">
        <f>SUMIF('Monthly CFs'!$G$5:$EI$5,'Annual CFs'!I$6,'Monthly CFs'!$G51:$EI51)</f>
        <v>0</v>
      </c>
      <c r="J22" s="4">
        <f>SUMIF('Monthly CFs'!$G$5:$EI$5,'Annual CFs'!J$6,'Monthly CFs'!$G51:$EI51)</f>
        <v>0</v>
      </c>
      <c r="K22" s="4">
        <f>SUMIF('Monthly CFs'!$G$5:$EI$5,'Annual CFs'!K$6,'Monthly CFs'!$G51:$EI51)</f>
        <v>0</v>
      </c>
      <c r="L22" s="4">
        <f>SUMIF('Monthly CFs'!$G$5:$EI$5,'Annual CFs'!L$6,'Monthly CFs'!$G51:$EI51)</f>
        <v>176416.66666666663</v>
      </c>
      <c r="M22" s="4">
        <f>SUMIF('Monthly CFs'!$G$5:$EI$5,'Annual CFs'!M$6,'Monthly CFs'!$G51:$EI51)</f>
        <v>451140</v>
      </c>
      <c r="N22" s="4">
        <f>SUMIF('Monthly CFs'!$G$5:$EI$5,'Annual CFs'!N$6,'Monthly CFs'!$G51:$EI51)</f>
        <v>464674.1999999999</v>
      </c>
      <c r="O22" s="4">
        <f>SUMIF('Monthly CFs'!$G$5:$EI$5,'Annual CFs'!O$6,'Monthly CFs'!$G51:$EI51)</f>
        <v>478614.42600000004</v>
      </c>
      <c r="P22" s="4">
        <f>SUMIF('Monthly CFs'!$G$5:$EI$5,'Annual CFs'!P$6,'Monthly CFs'!$G51:$EI51)</f>
        <v>492972.85877999995</v>
      </c>
      <c r="Q22" s="4">
        <f>SUMIF('Monthly CFs'!$G$5:$EI$5,'Annual CFs'!Q$6,'Monthly CFs'!$G51:$EI51)</f>
        <v>507762.04454340017</v>
      </c>
      <c r="R22" s="4">
        <f>SUMIF('Monthly CFs'!$G$5:$EI$5,'Annual CFs'!R$6,'Monthly CFs'!$G51:$EI51)</f>
        <v>522994.90587970219</v>
      </c>
      <c r="S22" s="4">
        <f>SUMIF('Monthly CFs'!$G$5:$EI$5,'Annual CFs'!S$6,'Monthly CFs'!$G51:$EI51)</f>
        <v>538684.75305609324</v>
      </c>
      <c r="T22" s="4"/>
      <c r="U22" s="1"/>
      <c r="V22" s="1"/>
      <c r="W22" s="1"/>
      <c r="X22" s="1"/>
      <c r="Y22" s="1"/>
      <c r="Z22" s="1"/>
      <c r="AA22" s="1"/>
      <c r="AB22" s="1"/>
    </row>
    <row r="23" spans="2:28" ht="13.5" customHeight="1" x14ac:dyDescent="0.2">
      <c r="B23" s="1"/>
      <c r="C23" s="9" t="s">
        <v>250</v>
      </c>
      <c r="D23" s="9"/>
      <c r="E23" s="9"/>
      <c r="F23" s="9"/>
      <c r="G23" s="4">
        <f>'OI &amp; Expense Growth'!F8</f>
        <v>129600</v>
      </c>
      <c r="H23" s="290"/>
      <c r="I23" s="4">
        <f>SUMIF('Monthly CFs'!$G$5:$EI$5,'Annual CFs'!I$6,'Monthly CFs'!$G52:$EI52)</f>
        <v>0</v>
      </c>
      <c r="J23" s="4">
        <f>SUMIF('Monthly CFs'!$G$5:$EI$5,'Annual CFs'!J$6,'Monthly CFs'!$G52:$EI52)</f>
        <v>0</v>
      </c>
      <c r="K23" s="4">
        <f>SUMIF('Monthly CFs'!$G$5:$EI$5,'Annual CFs'!K$6,'Monthly CFs'!$G52:$EI52)</f>
        <v>0</v>
      </c>
      <c r="L23" s="4">
        <f>SUMIF('Monthly CFs'!$G$5:$EI$5,'Annual CFs'!L$6,'Monthly CFs'!$G52:$EI52)</f>
        <v>52200</v>
      </c>
      <c r="M23" s="4">
        <f>SUMIF('Monthly CFs'!$G$5:$EI$5,'Annual CFs'!M$6,'Monthly CFs'!$G52:$EI52)</f>
        <v>133488</v>
      </c>
      <c r="N23" s="4">
        <f>SUMIF('Monthly CFs'!$G$5:$EI$5,'Annual CFs'!N$6,'Monthly CFs'!$G52:$EI52)</f>
        <v>137492.64000000001</v>
      </c>
      <c r="O23" s="4">
        <f>SUMIF('Monthly CFs'!$G$5:$EI$5,'Annual CFs'!O$6,'Monthly CFs'!$G52:$EI52)</f>
        <v>141617.4192</v>
      </c>
      <c r="P23" s="4">
        <f>SUMIF('Monthly CFs'!$G$5:$EI$5,'Annual CFs'!P$6,'Monthly CFs'!$G52:$EI52)</f>
        <v>145865.94177600002</v>
      </c>
      <c r="Q23" s="4">
        <f>SUMIF('Monthly CFs'!$G$5:$EI$5,'Annual CFs'!Q$6,'Monthly CFs'!$G52:$EI52)</f>
        <v>150241.92002928007</v>
      </c>
      <c r="R23" s="4">
        <f>SUMIF('Monthly CFs'!$G$5:$EI$5,'Annual CFs'!R$6,'Monthly CFs'!$G52:$EI52)</f>
        <v>154749.17763015846</v>
      </c>
      <c r="S23" s="4">
        <f>SUMIF('Monthly CFs'!$G$5:$EI$5,'Annual CFs'!S$6,'Monthly CFs'!$G52:$EI52)</f>
        <v>159391.65295906318</v>
      </c>
      <c r="T23" s="4"/>
      <c r="U23" s="1"/>
      <c r="V23" s="1"/>
      <c r="W23" s="1"/>
      <c r="X23" s="1"/>
      <c r="Y23" s="1"/>
      <c r="Z23" s="1"/>
      <c r="AA23" s="1"/>
      <c r="AB23" s="1"/>
    </row>
    <row r="24" spans="2:28" ht="13.5" customHeight="1" x14ac:dyDescent="0.2">
      <c r="B24" s="1"/>
      <c r="C24" s="9" t="s">
        <v>251</v>
      </c>
      <c r="D24" s="9"/>
      <c r="E24" s="9"/>
      <c r="F24" s="9"/>
      <c r="G24" s="4">
        <f>'OI &amp; Expense Growth'!F9</f>
        <v>60480</v>
      </c>
      <c r="H24" s="290"/>
      <c r="I24" s="4">
        <f>SUMIF('Monthly CFs'!$G$5:$EI$5,'Annual CFs'!I$6,'Monthly CFs'!$G53:$EI53)</f>
        <v>0</v>
      </c>
      <c r="J24" s="4">
        <f>SUMIF('Monthly CFs'!$G$5:$EI$5,'Annual CFs'!J$6,'Monthly CFs'!$G53:$EI53)</f>
        <v>0</v>
      </c>
      <c r="K24" s="4">
        <f>SUMIF('Monthly CFs'!$G$5:$EI$5,'Annual CFs'!K$6,'Monthly CFs'!$G53:$EI53)</f>
        <v>0</v>
      </c>
      <c r="L24" s="4">
        <f>SUMIF('Monthly CFs'!$G$5:$EI$5,'Annual CFs'!L$6,'Monthly CFs'!$G53:$EI53)</f>
        <v>24360</v>
      </c>
      <c r="M24" s="4">
        <f>SUMIF('Monthly CFs'!$G$5:$EI$5,'Annual CFs'!M$6,'Monthly CFs'!$G53:$EI53)</f>
        <v>62294.399999999987</v>
      </c>
      <c r="N24" s="4">
        <f>SUMIF('Monthly CFs'!$G$5:$EI$5,'Annual CFs'!N$6,'Monthly CFs'!$G53:$EI53)</f>
        <v>64163.232000000011</v>
      </c>
      <c r="O24" s="4">
        <f>SUMIF('Monthly CFs'!$G$5:$EI$5,'Annual CFs'!O$6,'Monthly CFs'!$G53:$EI53)</f>
        <v>66088.128960000016</v>
      </c>
      <c r="P24" s="4">
        <f>SUMIF('Monthly CFs'!$G$5:$EI$5,'Annual CFs'!P$6,'Monthly CFs'!$G53:$EI53)</f>
        <v>68070.772828800007</v>
      </c>
      <c r="Q24" s="4">
        <f>SUMIF('Monthly CFs'!$G$5:$EI$5,'Annual CFs'!Q$6,'Monthly CFs'!$G53:$EI53)</f>
        <v>70112.896013663994</v>
      </c>
      <c r="R24" s="4">
        <f>SUMIF('Monthly CFs'!$G$5:$EI$5,'Annual CFs'!R$6,'Monthly CFs'!$G53:$EI53)</f>
        <v>72216.282894073927</v>
      </c>
      <c r="S24" s="4">
        <f>SUMIF('Monthly CFs'!$G$5:$EI$5,'Annual CFs'!S$6,'Monthly CFs'!$G53:$EI53)</f>
        <v>74382.771380896142</v>
      </c>
      <c r="T24" s="4"/>
      <c r="U24" s="1"/>
      <c r="V24" s="1"/>
      <c r="W24" s="1"/>
      <c r="X24" s="1"/>
      <c r="Y24" s="1"/>
      <c r="Z24" s="1"/>
      <c r="AA24" s="1"/>
      <c r="AB24" s="1"/>
    </row>
    <row r="25" spans="2:28" ht="13.5" customHeight="1" x14ac:dyDescent="0.2">
      <c r="B25" s="1"/>
      <c r="C25" s="9" t="s">
        <v>252</v>
      </c>
      <c r="D25" s="9"/>
      <c r="E25" s="9"/>
      <c r="F25" s="9"/>
      <c r="G25" s="4">
        <f>'OI &amp; Expense Growth'!F10</f>
        <v>0</v>
      </c>
      <c r="H25" s="290"/>
      <c r="I25" s="4">
        <f>SUMIF('Monthly CFs'!$G$5:$EI$5,'Annual CFs'!I$6,'Monthly CFs'!$G54:$EI54)</f>
        <v>0</v>
      </c>
      <c r="J25" s="4">
        <f>SUMIF('Monthly CFs'!$G$5:$EI$5,'Annual CFs'!J$6,'Monthly CFs'!$G54:$EI54)</f>
        <v>0</v>
      </c>
      <c r="K25" s="4">
        <f>SUMIF('Monthly CFs'!$G$5:$EI$5,'Annual CFs'!K$6,'Monthly CFs'!$G54:$EI54)</f>
        <v>0</v>
      </c>
      <c r="L25" s="4">
        <f>SUMIF('Monthly CFs'!$G$5:$EI$5,'Annual CFs'!L$6,'Monthly CFs'!$G54:$EI54)</f>
        <v>0</v>
      </c>
      <c r="M25" s="4">
        <f>SUMIF('Monthly CFs'!$G$5:$EI$5,'Annual CFs'!M$6,'Monthly CFs'!$G54:$EI54)</f>
        <v>0</v>
      </c>
      <c r="N25" s="4">
        <f>SUMIF('Monthly CFs'!$G$5:$EI$5,'Annual CFs'!N$6,'Monthly CFs'!$G54:$EI54)</f>
        <v>0</v>
      </c>
      <c r="O25" s="4">
        <f>SUMIF('Monthly CFs'!$G$5:$EI$5,'Annual CFs'!O$6,'Monthly CFs'!$G54:$EI54)</f>
        <v>0</v>
      </c>
      <c r="P25" s="4">
        <f>SUMIF('Monthly CFs'!$G$5:$EI$5,'Annual CFs'!P$6,'Monthly CFs'!$G54:$EI54)</f>
        <v>0</v>
      </c>
      <c r="Q25" s="4">
        <f>SUMIF('Monthly CFs'!$G$5:$EI$5,'Annual CFs'!Q$6,'Monthly CFs'!$G54:$EI54)</f>
        <v>0</v>
      </c>
      <c r="R25" s="4">
        <f>SUMIF('Monthly CFs'!$G$5:$EI$5,'Annual CFs'!R$6,'Monthly CFs'!$G54:$EI54)</f>
        <v>0</v>
      </c>
      <c r="S25" s="4">
        <f>SUMIF('Monthly CFs'!$G$5:$EI$5,'Annual CFs'!S$6,'Monthly CFs'!$G54:$EI54)</f>
        <v>0</v>
      </c>
      <c r="T25" s="4"/>
      <c r="U25" s="1"/>
      <c r="V25" s="4"/>
      <c r="W25" s="4"/>
      <c r="X25" s="1"/>
      <c r="Y25" s="1"/>
      <c r="Z25" s="1"/>
      <c r="AA25" s="1"/>
      <c r="AB25" s="1"/>
    </row>
    <row r="26" spans="2:28" ht="13.5" customHeight="1" x14ac:dyDescent="0.2">
      <c r="B26" s="1"/>
      <c r="C26" s="13" t="s">
        <v>253</v>
      </c>
      <c r="D26" s="13"/>
      <c r="E26" s="13"/>
      <c r="F26" s="16"/>
      <c r="G26" s="14">
        <f>SUM(G22:G25)</f>
        <v>628080</v>
      </c>
      <c r="H26" s="20"/>
      <c r="I26" s="14">
        <f t="shared" ref="I26:S26" si="5">SUM(I22:I25)</f>
        <v>0</v>
      </c>
      <c r="J26" s="14">
        <f t="shared" si="5"/>
        <v>0</v>
      </c>
      <c r="K26" s="14">
        <f t="shared" si="5"/>
        <v>0</v>
      </c>
      <c r="L26" s="14">
        <f t="shared" si="5"/>
        <v>252976.66666666663</v>
      </c>
      <c r="M26" s="14">
        <f t="shared" si="5"/>
        <v>646922.4</v>
      </c>
      <c r="N26" s="14">
        <f t="shared" si="5"/>
        <v>666330.07199999981</v>
      </c>
      <c r="O26" s="14">
        <f t="shared" si="5"/>
        <v>686319.9741600001</v>
      </c>
      <c r="P26" s="14">
        <f t="shared" si="5"/>
        <v>706909.57338479999</v>
      </c>
      <c r="Q26" s="14">
        <f t="shared" si="5"/>
        <v>728116.86058634415</v>
      </c>
      <c r="R26" s="14">
        <f t="shared" si="5"/>
        <v>749960.36640393455</v>
      </c>
      <c r="S26" s="14">
        <f t="shared" si="5"/>
        <v>772459.17739605252</v>
      </c>
      <c r="T26" s="4"/>
      <c r="U26" s="1"/>
      <c r="V26" s="1"/>
      <c r="W26" s="1"/>
      <c r="X26" s="1"/>
      <c r="Y26" s="1"/>
      <c r="Z26" s="1"/>
      <c r="AA26" s="1"/>
      <c r="AB26" s="1"/>
    </row>
    <row r="27" spans="2:28" ht="13.5" customHeight="1" x14ac:dyDescent="0.2">
      <c r="B27" s="1"/>
      <c r="C27" s="1"/>
      <c r="D27" s="1"/>
      <c r="E27" s="1"/>
      <c r="F27" s="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"/>
      <c r="V27" s="1"/>
      <c r="W27" s="1"/>
      <c r="X27" s="1"/>
      <c r="Y27" s="1"/>
      <c r="Z27" s="1"/>
      <c r="AA27" s="1"/>
      <c r="AB27" s="1"/>
    </row>
    <row r="28" spans="2:28" ht="13.5" customHeight="1" x14ac:dyDescent="0.2">
      <c r="B28" s="1"/>
      <c r="C28" s="13" t="s">
        <v>254</v>
      </c>
      <c r="D28" s="13"/>
      <c r="E28" s="13"/>
      <c r="F28" s="16"/>
      <c r="G28" s="14">
        <f>G19+G26</f>
        <v>4891267.5</v>
      </c>
      <c r="H28" s="20"/>
      <c r="I28" s="14">
        <f t="shared" ref="I28:S28" si="6">I19+I26</f>
        <v>0</v>
      </c>
      <c r="J28" s="14">
        <f t="shared" si="6"/>
        <v>0</v>
      </c>
      <c r="K28" s="14">
        <f t="shared" si="6"/>
        <v>0</v>
      </c>
      <c r="L28" s="14">
        <f t="shared" si="6"/>
        <v>2193673.2956329999</v>
      </c>
      <c r="M28" s="14">
        <f t="shared" si="6"/>
        <v>5445177.4899318758</v>
      </c>
      <c r="N28" s="14">
        <f t="shared" si="6"/>
        <v>5608532.8146298314</v>
      </c>
      <c r="O28" s="14">
        <f t="shared" si="6"/>
        <v>5776788.7990687247</v>
      </c>
      <c r="P28" s="14">
        <f t="shared" si="6"/>
        <v>5950092.4630407896</v>
      </c>
      <c r="Q28" s="14">
        <f t="shared" si="6"/>
        <v>6128595.2369320113</v>
      </c>
      <c r="R28" s="14">
        <f t="shared" si="6"/>
        <v>6312453.0940399738</v>
      </c>
      <c r="S28" s="14">
        <f t="shared" si="6"/>
        <v>6501826.6868611695</v>
      </c>
      <c r="T28" s="4"/>
      <c r="U28" s="1"/>
      <c r="V28" s="1"/>
      <c r="W28" s="1"/>
      <c r="X28" s="1"/>
      <c r="Y28" s="1"/>
      <c r="Z28" s="1"/>
      <c r="AA28" s="1"/>
      <c r="AB28" s="1"/>
    </row>
    <row r="29" spans="2:28" ht="13.5" customHeight="1" x14ac:dyDescent="0.2">
      <c r="B29" s="1"/>
      <c r="C29" s="1"/>
      <c r="D29" s="1"/>
      <c r="E29" s="1"/>
      <c r="F29" s="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1"/>
      <c r="V29" s="1"/>
      <c r="W29" s="1"/>
      <c r="X29" s="1"/>
      <c r="Y29" s="1"/>
      <c r="Z29" s="1"/>
      <c r="AA29" s="1"/>
      <c r="AB29" s="1"/>
    </row>
    <row r="30" spans="2:28" ht="13.5" customHeight="1" x14ac:dyDescent="0.2">
      <c r="B30" s="1"/>
      <c r="C30" s="287" t="s">
        <v>255</v>
      </c>
      <c r="D30" s="287"/>
      <c r="E30" s="287"/>
      <c r="F30" s="287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4"/>
      <c r="U30" s="1"/>
      <c r="V30" s="1"/>
      <c r="W30" s="1"/>
      <c r="X30" s="1"/>
      <c r="Y30" s="1"/>
      <c r="Z30" s="1"/>
      <c r="AA30" s="1"/>
      <c r="AB30" s="1"/>
    </row>
    <row r="31" spans="2:28" ht="13.5" customHeight="1" x14ac:dyDescent="0.2">
      <c r="B31" s="1"/>
      <c r="C31" s="9" t="s">
        <v>256</v>
      </c>
      <c r="D31" s="9"/>
      <c r="E31" s="9"/>
      <c r="F31" s="9"/>
      <c r="G31" s="4">
        <f>'OI &amp; Expense Growth'!F13</f>
        <v>115200</v>
      </c>
      <c r="H31" s="290"/>
      <c r="I31" s="4">
        <f>SUMIF('Monthly CFs'!$G$5:$EI$5,'Annual CFs'!I$6,'Monthly CFs'!$G60:$EI60)</f>
        <v>0</v>
      </c>
      <c r="J31" s="4">
        <f>SUMIF('Monthly CFs'!$G$5:$EI$5,'Annual CFs'!J$6,'Monthly CFs'!$G60:$EI60)</f>
        <v>0</v>
      </c>
      <c r="K31" s="4">
        <f>SUMIF('Monthly CFs'!$G$5:$EI$5,'Annual CFs'!K$6,'Monthly CFs'!$G60:$EI60)</f>
        <v>0</v>
      </c>
      <c r="L31" s="4">
        <f>SUMIF('Monthly CFs'!$G$5:$EI$5,'Annual CFs'!L$6,'Monthly CFs'!$G60:$EI60)</f>
        <v>46400</v>
      </c>
      <c r="M31" s="4">
        <f>SUMIF('Monthly CFs'!$G$5:$EI$5,'Annual CFs'!M$6,'Monthly CFs'!$G60:$EI60)</f>
        <v>118656</v>
      </c>
      <c r="N31" s="4">
        <f>SUMIF('Monthly CFs'!$G$5:$EI$5,'Annual CFs'!N$6,'Monthly CFs'!$G60:$EI60)</f>
        <v>122215.68000000001</v>
      </c>
      <c r="O31" s="4">
        <f>SUMIF('Monthly CFs'!$G$5:$EI$5,'Annual CFs'!O$6,'Monthly CFs'!$G60:$EI60)</f>
        <v>125882.1504</v>
      </c>
      <c r="P31" s="4">
        <f>SUMIF('Monthly CFs'!$G$5:$EI$5,'Annual CFs'!P$6,'Monthly CFs'!$G60:$EI60)</f>
        <v>129658.614912</v>
      </c>
      <c r="Q31" s="4">
        <f>SUMIF('Monthly CFs'!$G$5:$EI$5,'Annual CFs'!Q$6,'Monthly CFs'!$G60:$EI60)</f>
        <v>133548.37335936</v>
      </c>
      <c r="R31" s="4">
        <f>SUMIF('Monthly CFs'!$G$5:$EI$5,'Annual CFs'!R$6,'Monthly CFs'!$G60:$EI60)</f>
        <v>137554.82456014081</v>
      </c>
      <c r="S31" s="4">
        <f>SUMIF('Monthly CFs'!$G$5:$EI$5,'Annual CFs'!S$6,'Monthly CFs'!$G60:$EI60)</f>
        <v>141681.46929694506</v>
      </c>
      <c r="T31" s="4"/>
      <c r="U31" s="1"/>
      <c r="V31" s="1"/>
      <c r="W31" s="1"/>
      <c r="X31" s="1"/>
      <c r="Y31" s="1"/>
      <c r="Z31" s="1"/>
      <c r="AA31" s="1"/>
      <c r="AB31" s="1"/>
    </row>
    <row r="32" spans="2:28" ht="13.5" customHeight="1" x14ac:dyDescent="0.2">
      <c r="B32" s="1"/>
      <c r="C32" s="9" t="s">
        <v>257</v>
      </c>
      <c r="D32" s="9"/>
      <c r="E32" s="9"/>
      <c r="F32" s="9"/>
      <c r="G32" s="4">
        <f>'OI &amp; Expense Growth'!F14</f>
        <v>64800</v>
      </c>
      <c r="H32" s="290"/>
      <c r="I32" s="4">
        <f>SUMIF('Monthly CFs'!$G$5:$EI$5,'Annual CFs'!I$6,'Monthly CFs'!$G61:$EI61)</f>
        <v>0</v>
      </c>
      <c r="J32" s="4">
        <f>SUMIF('Monthly CFs'!$G$5:$EI$5,'Annual CFs'!J$6,'Monthly CFs'!$G61:$EI61)</f>
        <v>0</v>
      </c>
      <c r="K32" s="4">
        <f>SUMIF('Monthly CFs'!$G$5:$EI$5,'Annual CFs'!K$6,'Monthly CFs'!$G61:$EI61)</f>
        <v>0</v>
      </c>
      <c r="L32" s="4">
        <f>SUMIF('Monthly CFs'!$G$5:$EI$5,'Annual CFs'!L$6,'Monthly CFs'!$G61:$EI61)</f>
        <v>26100</v>
      </c>
      <c r="M32" s="4">
        <f>SUMIF('Monthly CFs'!$G$5:$EI$5,'Annual CFs'!M$6,'Monthly CFs'!$G61:$EI61)</f>
        <v>66744</v>
      </c>
      <c r="N32" s="4">
        <f>SUMIF('Monthly CFs'!$G$5:$EI$5,'Annual CFs'!N$6,'Monthly CFs'!$G61:$EI61)</f>
        <v>68746.320000000007</v>
      </c>
      <c r="O32" s="4">
        <f>SUMIF('Monthly CFs'!$G$5:$EI$5,'Annual CFs'!O$6,'Monthly CFs'!$G61:$EI61)</f>
        <v>70808.709600000002</v>
      </c>
      <c r="P32" s="4">
        <f>SUMIF('Monthly CFs'!$G$5:$EI$5,'Annual CFs'!P$6,'Monthly CFs'!$G61:$EI61)</f>
        <v>72932.970888000011</v>
      </c>
      <c r="Q32" s="4">
        <f>SUMIF('Monthly CFs'!$G$5:$EI$5,'Annual CFs'!Q$6,'Monthly CFs'!$G61:$EI61)</f>
        <v>75120.960014640033</v>
      </c>
      <c r="R32" s="4">
        <f>SUMIF('Monthly CFs'!$G$5:$EI$5,'Annual CFs'!R$6,'Monthly CFs'!$G61:$EI61)</f>
        <v>77374.588815079231</v>
      </c>
      <c r="S32" s="4">
        <f>SUMIF('Monthly CFs'!$G$5:$EI$5,'Annual CFs'!S$6,'Monthly CFs'!$G61:$EI61)</f>
        <v>79695.826479531592</v>
      </c>
      <c r="T32" s="4"/>
      <c r="U32" s="1"/>
      <c r="V32" s="1"/>
      <c r="W32" s="1"/>
      <c r="X32" s="1"/>
      <c r="Y32" s="1"/>
      <c r="Z32" s="1"/>
      <c r="AA32" s="1"/>
      <c r="AB32" s="1"/>
    </row>
    <row r="33" spans="2:28" ht="13.5" customHeight="1" x14ac:dyDescent="0.2">
      <c r="B33" s="1"/>
      <c r="C33" s="9" t="s">
        <v>258</v>
      </c>
      <c r="D33" s="9"/>
      <c r="E33" s="9"/>
      <c r="F33" s="9"/>
      <c r="G33" s="4">
        <f>'OI &amp; Expense Growth'!F15</f>
        <v>61200</v>
      </c>
      <c r="H33" s="290"/>
      <c r="I33" s="4">
        <f>SUMIF('Monthly CFs'!$G$5:$EI$5,'Annual CFs'!I$6,'Monthly CFs'!$G62:$EI62)</f>
        <v>0</v>
      </c>
      <c r="J33" s="4">
        <f>SUMIF('Monthly CFs'!$G$5:$EI$5,'Annual CFs'!J$6,'Monthly CFs'!$G62:$EI62)</f>
        <v>0</v>
      </c>
      <c r="K33" s="4">
        <f>SUMIF('Monthly CFs'!$G$5:$EI$5,'Annual CFs'!K$6,'Monthly CFs'!$G62:$EI62)</f>
        <v>0</v>
      </c>
      <c r="L33" s="4">
        <f>SUMIF('Monthly CFs'!$G$5:$EI$5,'Annual CFs'!L$6,'Monthly CFs'!$G62:$EI62)</f>
        <v>24650</v>
      </c>
      <c r="M33" s="4">
        <f>SUMIF('Monthly CFs'!$G$5:$EI$5,'Annual CFs'!M$6,'Monthly CFs'!$G62:$EI62)</f>
        <v>63036</v>
      </c>
      <c r="N33" s="4">
        <f>SUMIF('Monthly CFs'!$G$5:$EI$5,'Annual CFs'!N$6,'Monthly CFs'!$G62:$EI62)</f>
        <v>64927.079999999987</v>
      </c>
      <c r="O33" s="4">
        <f>SUMIF('Monthly CFs'!$G$5:$EI$5,'Annual CFs'!O$6,'Monthly CFs'!$G62:$EI62)</f>
        <v>66874.892399999982</v>
      </c>
      <c r="P33" s="4">
        <f>SUMIF('Monthly CFs'!$G$5:$EI$5,'Annual CFs'!P$6,'Monthly CFs'!$G62:$EI62)</f>
        <v>68881.139171999996</v>
      </c>
      <c r="Q33" s="4">
        <f>SUMIF('Monthly CFs'!$G$5:$EI$5,'Annual CFs'!Q$6,'Monthly CFs'!$G62:$EI62)</f>
        <v>70947.573347159996</v>
      </c>
      <c r="R33" s="4">
        <f>SUMIF('Monthly CFs'!$G$5:$EI$5,'Annual CFs'!R$6,'Monthly CFs'!$G62:$EI62)</f>
        <v>73076.000547574789</v>
      </c>
      <c r="S33" s="4">
        <f>SUMIF('Monthly CFs'!$G$5:$EI$5,'Annual CFs'!S$6,'Monthly CFs'!$G62:$EI62)</f>
        <v>75268.280564002052</v>
      </c>
      <c r="T33" s="4"/>
      <c r="U33" s="1"/>
      <c r="V33" s="1"/>
      <c r="W33" s="1"/>
      <c r="X33" s="1"/>
      <c r="Y33" s="1"/>
      <c r="Z33" s="1"/>
      <c r="AA33" s="1"/>
      <c r="AB33" s="1"/>
    </row>
    <row r="34" spans="2:28" ht="13.5" customHeight="1" x14ac:dyDescent="0.2">
      <c r="B34" s="1"/>
      <c r="C34" s="9" t="s">
        <v>259</v>
      </c>
      <c r="D34" s="9"/>
      <c r="E34" s="9"/>
      <c r="F34" s="9"/>
      <c r="G34" s="4">
        <f>'OI &amp; Expense Growth'!F16</f>
        <v>88500</v>
      </c>
      <c r="H34" s="290"/>
      <c r="I34" s="4">
        <f>SUMIF('Monthly CFs'!$G$5:$EI$5,'Annual CFs'!I$6,'Monthly CFs'!$G63:$EI63)</f>
        <v>0</v>
      </c>
      <c r="J34" s="4">
        <f>SUMIF('Monthly CFs'!$G$5:$EI$5,'Annual CFs'!J$6,'Monthly CFs'!$G63:$EI63)</f>
        <v>0</v>
      </c>
      <c r="K34" s="4">
        <f>SUMIF('Monthly CFs'!$G$5:$EI$5,'Annual CFs'!K$6,'Monthly CFs'!$G63:$EI63)</f>
        <v>0</v>
      </c>
      <c r="L34" s="4">
        <f>SUMIF('Monthly CFs'!$G$5:$EI$5,'Annual CFs'!L$6,'Monthly CFs'!$G63:$EI63)</f>
        <v>35645.833333333328</v>
      </c>
      <c r="M34" s="4">
        <f>SUMIF('Monthly CFs'!$G$5:$EI$5,'Annual CFs'!M$6,'Monthly CFs'!$G63:$EI63)</f>
        <v>91155</v>
      </c>
      <c r="N34" s="4">
        <f>SUMIF('Monthly CFs'!$G$5:$EI$5,'Annual CFs'!N$6,'Monthly CFs'!$G63:$EI63)</f>
        <v>93889.64999999998</v>
      </c>
      <c r="O34" s="4">
        <f>SUMIF('Monthly CFs'!$G$5:$EI$5,'Annual CFs'!O$6,'Monthly CFs'!$G63:$EI63)</f>
        <v>96706.339500000046</v>
      </c>
      <c r="P34" s="4">
        <f>SUMIF('Monthly CFs'!$G$5:$EI$5,'Annual CFs'!P$6,'Monthly CFs'!$G63:$EI63)</f>
        <v>99607.52968500003</v>
      </c>
      <c r="Q34" s="4">
        <f>SUMIF('Monthly CFs'!$G$5:$EI$5,'Annual CFs'!Q$6,'Monthly CFs'!$G63:$EI63)</f>
        <v>102595.75557555004</v>
      </c>
      <c r="R34" s="4">
        <f>SUMIF('Monthly CFs'!$G$5:$EI$5,'Annual CFs'!R$6,'Monthly CFs'!$G63:$EI63)</f>
        <v>105673.62824281656</v>
      </c>
      <c r="S34" s="4">
        <f>SUMIF('Monthly CFs'!$G$5:$EI$5,'Annual CFs'!S$6,'Monthly CFs'!$G63:$EI63)</f>
        <v>108843.83709010102</v>
      </c>
      <c r="T34" s="4"/>
      <c r="U34" s="1"/>
      <c r="V34" s="1"/>
      <c r="W34" s="1"/>
      <c r="X34" s="1"/>
      <c r="Y34" s="1"/>
      <c r="Z34" s="1"/>
      <c r="AA34" s="1"/>
      <c r="AB34" s="1"/>
    </row>
    <row r="35" spans="2:28" ht="13.5" customHeight="1" x14ac:dyDescent="0.2">
      <c r="B35" s="1"/>
      <c r="C35" s="9" t="s">
        <v>260</v>
      </c>
      <c r="D35" s="9"/>
      <c r="E35" s="9"/>
      <c r="F35" s="9"/>
      <c r="G35" s="4">
        <f>'OI &amp; Expense Growth'!F17</f>
        <v>50400</v>
      </c>
      <c r="H35" s="290"/>
      <c r="I35" s="4">
        <f>SUMIF('Monthly CFs'!$G$5:$EI$5,'Annual CFs'!I$6,'Monthly CFs'!$G64:$EI64)</f>
        <v>0</v>
      </c>
      <c r="J35" s="4">
        <f>SUMIF('Monthly CFs'!$G$5:$EI$5,'Annual CFs'!J$6,'Monthly CFs'!$G64:$EI64)</f>
        <v>0</v>
      </c>
      <c r="K35" s="4">
        <f>SUMIF('Monthly CFs'!$G$5:$EI$5,'Annual CFs'!K$6,'Monthly CFs'!$G64:$EI64)</f>
        <v>0</v>
      </c>
      <c r="L35" s="4">
        <f>SUMIF('Monthly CFs'!$G$5:$EI$5,'Annual CFs'!L$6,'Monthly CFs'!$G64:$EI64)</f>
        <v>20300</v>
      </c>
      <c r="M35" s="4">
        <f>SUMIF('Monthly CFs'!$G$5:$EI$5,'Annual CFs'!M$6,'Monthly CFs'!$G64:$EI64)</f>
        <v>51912</v>
      </c>
      <c r="N35" s="4">
        <f>SUMIF('Monthly CFs'!$G$5:$EI$5,'Annual CFs'!N$6,'Monthly CFs'!$G64:$EI64)</f>
        <v>53469.359999999993</v>
      </c>
      <c r="O35" s="4">
        <f>SUMIF('Monthly CFs'!$G$5:$EI$5,'Annual CFs'!O$6,'Monthly CFs'!$G64:$EI64)</f>
        <v>55073.440799999989</v>
      </c>
      <c r="P35" s="4">
        <f>SUMIF('Monthly CFs'!$G$5:$EI$5,'Annual CFs'!P$6,'Monthly CFs'!$G64:$EI64)</f>
        <v>56725.644024000016</v>
      </c>
      <c r="Q35" s="4">
        <f>SUMIF('Monthly CFs'!$G$5:$EI$5,'Annual CFs'!Q$6,'Monthly CFs'!$G64:$EI64)</f>
        <v>58427.413344720007</v>
      </c>
      <c r="R35" s="4">
        <f>SUMIF('Monthly CFs'!$G$5:$EI$5,'Annual CFs'!R$6,'Monthly CFs'!$G64:$EI64)</f>
        <v>60180.235745061618</v>
      </c>
      <c r="S35" s="4">
        <f>SUMIF('Monthly CFs'!$G$5:$EI$5,'Annual CFs'!S$6,'Monthly CFs'!$G64:$EI64)</f>
        <v>61985.642817413471</v>
      </c>
      <c r="T35" s="4"/>
      <c r="U35" s="1"/>
      <c r="V35" s="1"/>
      <c r="W35" s="1"/>
      <c r="X35" s="1"/>
      <c r="Y35" s="1"/>
      <c r="Z35" s="1"/>
      <c r="AA35" s="1"/>
      <c r="AB35" s="1"/>
    </row>
    <row r="36" spans="2:28" ht="13.5" customHeight="1" x14ac:dyDescent="0.2">
      <c r="B36" s="1"/>
      <c r="C36" s="13" t="s">
        <v>261</v>
      </c>
      <c r="D36" s="13"/>
      <c r="E36" s="13"/>
      <c r="F36" s="16"/>
      <c r="G36" s="14">
        <f>SUM(G31:G35)</f>
        <v>380100</v>
      </c>
      <c r="H36" s="20"/>
      <c r="I36" s="14">
        <f t="shared" ref="I36:S36" si="7">SUM(I31:I35)</f>
        <v>0</v>
      </c>
      <c r="J36" s="14">
        <f t="shared" si="7"/>
        <v>0</v>
      </c>
      <c r="K36" s="14">
        <f t="shared" si="7"/>
        <v>0</v>
      </c>
      <c r="L36" s="14">
        <f t="shared" si="7"/>
        <v>153095.83333333331</v>
      </c>
      <c r="M36" s="14">
        <f t="shared" si="7"/>
        <v>391503</v>
      </c>
      <c r="N36" s="14">
        <f t="shared" si="7"/>
        <v>403248.08999999997</v>
      </c>
      <c r="O36" s="14">
        <f t="shared" si="7"/>
        <v>415345.53270000004</v>
      </c>
      <c r="P36" s="14">
        <f t="shared" si="7"/>
        <v>427805.89868100005</v>
      </c>
      <c r="Q36" s="14">
        <f t="shared" si="7"/>
        <v>440640.0756414301</v>
      </c>
      <c r="R36" s="14">
        <f t="shared" si="7"/>
        <v>453859.27791067294</v>
      </c>
      <c r="S36" s="14">
        <f t="shared" si="7"/>
        <v>467475.05624799326</v>
      </c>
      <c r="T36" s="4"/>
      <c r="U36" s="1"/>
      <c r="V36" s="1"/>
      <c r="W36" s="1"/>
      <c r="X36" s="1"/>
      <c r="Y36" s="1"/>
      <c r="Z36" s="1"/>
      <c r="AA36" s="1"/>
      <c r="AB36" s="1"/>
    </row>
    <row r="37" spans="2:28" ht="13.5" customHeight="1" x14ac:dyDescent="0.2">
      <c r="B37" s="1"/>
      <c r="C37" s="9"/>
      <c r="D37" s="9"/>
      <c r="E37" s="9"/>
      <c r="F37" s="9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4"/>
      <c r="U37" s="1"/>
      <c r="V37" s="1"/>
      <c r="W37" s="1"/>
      <c r="X37" s="1"/>
      <c r="Y37" s="1"/>
      <c r="Z37" s="1"/>
      <c r="AA37" s="1"/>
      <c r="AB37" s="1"/>
    </row>
    <row r="38" spans="2:28" ht="13.5" customHeight="1" x14ac:dyDescent="0.2">
      <c r="B38" s="1"/>
      <c r="C38" s="287" t="s">
        <v>262</v>
      </c>
      <c r="D38" s="287"/>
      <c r="E38" s="287"/>
      <c r="F38" s="287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4"/>
      <c r="U38" s="1"/>
      <c r="V38" s="1"/>
      <c r="W38" s="1"/>
      <c r="X38" s="1"/>
      <c r="Y38" s="1"/>
      <c r="Z38" s="1"/>
      <c r="AA38" s="1"/>
      <c r="AB38" s="1"/>
    </row>
    <row r="39" spans="2:28" ht="13.5" customHeight="1" x14ac:dyDescent="0.2">
      <c r="B39" s="1"/>
      <c r="C39" s="9" t="s">
        <v>263</v>
      </c>
      <c r="D39" s="9"/>
      <c r="E39" s="9"/>
      <c r="F39" s="9"/>
      <c r="G39" s="4">
        <f>'OI &amp; Expense Growth'!F20</f>
        <v>548294</v>
      </c>
      <c r="H39" s="290"/>
      <c r="I39" s="4">
        <f>SUMIF('Monthly CFs'!$G$5:$EI$5,'Annual CFs'!I$6,'Monthly CFs'!$G68:$EI68)</f>
        <v>313356.09600000002</v>
      </c>
      <c r="J39" s="4">
        <f>SUMIF('Monthly CFs'!$G$5:$EI$5,'Annual CFs'!J$6,'Monthly CFs'!$G68:$EI68)</f>
        <v>313356.09600000002</v>
      </c>
      <c r="K39" s="4">
        <f>SUMIF('Monthly CFs'!$G$5:$EI$5,'Annual CFs'!K$6,'Monthly CFs'!$G68:$EI68)</f>
        <v>313356.09600000002</v>
      </c>
      <c r="L39" s="4">
        <f>SUMIF('Monthly CFs'!$G$5:$EI$5,'Annual CFs'!L$6,'Monthly CFs'!$G68:$EI68)</f>
        <v>430825.04800000007</v>
      </c>
      <c r="M39" s="4">
        <f>SUMIF('Monthly CFs'!$G$5:$EI$5,'Annual CFs'!M$6,'Monthly CFs'!$G68:$EI68)</f>
        <v>564742.82000000007</v>
      </c>
      <c r="N39" s="4">
        <f>SUMIF('Monthly CFs'!$G$5:$EI$5,'Annual CFs'!N$6,'Monthly CFs'!$G68:$EI68)</f>
        <v>581685.10460000008</v>
      </c>
      <c r="O39" s="4">
        <f>SUMIF('Monthly CFs'!$G$5:$EI$5,'Annual CFs'!O$6,'Monthly CFs'!$G68:$EI68)</f>
        <v>599135.65773800015</v>
      </c>
      <c r="P39" s="4">
        <f>SUMIF('Monthly CFs'!$G$5:$EI$5,'Annual CFs'!P$6,'Monthly CFs'!$G68:$EI68)</f>
        <v>617109.72747014009</v>
      </c>
      <c r="Q39" s="4">
        <f>SUMIF('Monthly CFs'!$G$5:$EI$5,'Annual CFs'!Q$6,'Monthly CFs'!$G68:$EI68)</f>
        <v>635623.01929424459</v>
      </c>
      <c r="R39" s="4">
        <f>SUMIF('Monthly CFs'!$G$5:$EI$5,'Annual CFs'!R$6,'Monthly CFs'!$G68:$EI68)</f>
        <v>654691.70987307187</v>
      </c>
      <c r="S39" s="4">
        <f>SUMIF('Monthly CFs'!$G$5:$EI$5,'Annual CFs'!S$6,'Monthly CFs'!$G68:$EI68)</f>
        <v>674332.46116926405</v>
      </c>
      <c r="T39" s="4"/>
      <c r="U39" s="1"/>
      <c r="V39" s="1"/>
      <c r="W39" s="1"/>
      <c r="X39" s="1"/>
      <c r="Y39" s="1"/>
      <c r="Z39" s="1"/>
      <c r="AA39" s="1"/>
      <c r="AB39" s="1"/>
    </row>
    <row r="40" spans="2:28" ht="13.5" customHeight="1" x14ac:dyDescent="0.2">
      <c r="B40" s="1"/>
      <c r="C40" s="9" t="s">
        <v>264</v>
      </c>
      <c r="D40" s="9"/>
      <c r="E40" s="9"/>
      <c r="F40" s="9"/>
      <c r="G40" s="4">
        <f>'OI &amp; Expense Growth'!F21</f>
        <v>79200</v>
      </c>
      <c r="H40" s="290"/>
      <c r="I40" s="4">
        <f>SUMIF('Monthly CFs'!$G$5:$EI$5,'Annual CFs'!I$6,'Monthly CFs'!$G69:$EI69)</f>
        <v>39600</v>
      </c>
      <c r="J40" s="4">
        <f>SUMIF('Monthly CFs'!$G$5:$EI$5,'Annual CFs'!J$6,'Monthly CFs'!$G69:$EI69)</f>
        <v>39600</v>
      </c>
      <c r="K40" s="4">
        <f>SUMIF('Monthly CFs'!$G$5:$EI$5,'Annual CFs'!K$6,'Monthly CFs'!$G69:$EI69)</f>
        <v>39600</v>
      </c>
      <c r="L40" s="4">
        <f>SUMIF('Monthly CFs'!$G$5:$EI$5,'Annual CFs'!L$6,'Monthly CFs'!$G69:$EI69)</f>
        <v>59400</v>
      </c>
      <c r="M40" s="4">
        <f>SUMIF('Monthly CFs'!$G$5:$EI$5,'Annual CFs'!M$6,'Monthly CFs'!$G69:$EI69)</f>
        <v>81576</v>
      </c>
      <c r="N40" s="4">
        <f>SUMIF('Monthly CFs'!$G$5:$EI$5,'Annual CFs'!N$6,'Monthly CFs'!$G69:$EI69)</f>
        <v>84023.280000000013</v>
      </c>
      <c r="O40" s="4">
        <f>SUMIF('Monthly CFs'!$G$5:$EI$5,'Annual CFs'!O$6,'Monthly CFs'!$G69:$EI69)</f>
        <v>86543.978400000007</v>
      </c>
      <c r="P40" s="4">
        <f>SUMIF('Monthly CFs'!$G$5:$EI$5,'Annual CFs'!P$6,'Monthly CFs'!$G69:$EI69)</f>
        <v>89140.297751999999</v>
      </c>
      <c r="Q40" s="4">
        <f>SUMIF('Monthly CFs'!$G$5:$EI$5,'Annual CFs'!Q$6,'Monthly CFs'!$G69:$EI69)</f>
        <v>91814.506684560023</v>
      </c>
      <c r="R40" s="4">
        <f>SUMIF('Monthly CFs'!$G$5:$EI$5,'Annual CFs'!R$6,'Monthly CFs'!$G69:$EI69)</f>
        <v>94568.941885096792</v>
      </c>
      <c r="S40" s="4">
        <f>SUMIF('Monthly CFs'!$G$5:$EI$5,'Annual CFs'!S$6,'Monthly CFs'!$G69:$EI69)</f>
        <v>97406.010141649735</v>
      </c>
      <c r="T40" s="4"/>
      <c r="U40" s="1"/>
      <c r="V40" s="1"/>
      <c r="W40" s="1"/>
      <c r="X40" s="1"/>
      <c r="Y40" s="1"/>
      <c r="Z40" s="1"/>
      <c r="AA40" s="1"/>
      <c r="AB40" s="1"/>
    </row>
    <row r="41" spans="2:28" ht="13.5" customHeight="1" x14ac:dyDescent="0.2">
      <c r="B41" s="1"/>
      <c r="C41" s="9" t="s">
        <v>265</v>
      </c>
      <c r="D41" s="9"/>
      <c r="E41" s="9"/>
      <c r="F41" s="9"/>
      <c r="G41" s="4">
        <f>'OI &amp; Expense Growth'!F22</f>
        <v>216000</v>
      </c>
      <c r="H41" s="290"/>
      <c r="I41" s="4">
        <f>SUMIF('Monthly CFs'!$G$5:$EI$5,'Annual CFs'!I$6,'Monthly CFs'!$G70:$EI70)</f>
        <v>0</v>
      </c>
      <c r="J41" s="4">
        <f>SUMIF('Monthly CFs'!$G$5:$EI$5,'Annual CFs'!J$6,'Monthly CFs'!$G70:$EI70)</f>
        <v>0</v>
      </c>
      <c r="K41" s="4">
        <f>SUMIF('Monthly CFs'!$G$5:$EI$5,'Annual CFs'!K$6,'Monthly CFs'!$G70:$EI70)</f>
        <v>0</v>
      </c>
      <c r="L41" s="4">
        <f>SUMIF('Monthly CFs'!$G$5:$EI$5,'Annual CFs'!L$6,'Monthly CFs'!$G70:$EI70)</f>
        <v>87000</v>
      </c>
      <c r="M41" s="4">
        <f>SUMIF('Monthly CFs'!$G$5:$EI$5,'Annual CFs'!M$6,'Monthly CFs'!$G70:$EI70)</f>
        <v>222480</v>
      </c>
      <c r="N41" s="4">
        <f>SUMIF('Monthly CFs'!$G$5:$EI$5,'Annual CFs'!N$6,'Monthly CFs'!$G70:$EI70)</f>
        <v>229154.40000000005</v>
      </c>
      <c r="O41" s="4">
        <f>SUMIF('Monthly CFs'!$G$5:$EI$5,'Annual CFs'!O$6,'Monthly CFs'!$G70:$EI70)</f>
        <v>236029.03200000004</v>
      </c>
      <c r="P41" s="4">
        <f>SUMIF('Monthly CFs'!$G$5:$EI$5,'Annual CFs'!P$6,'Monthly CFs'!$G70:$EI70)</f>
        <v>243109.90295999995</v>
      </c>
      <c r="Q41" s="4">
        <f>SUMIF('Monthly CFs'!$G$5:$EI$5,'Annual CFs'!Q$6,'Monthly CFs'!$G70:$EI70)</f>
        <v>250403.2000488</v>
      </c>
      <c r="R41" s="4">
        <f>SUMIF('Monthly CFs'!$G$5:$EI$5,'Annual CFs'!R$6,'Monthly CFs'!$G70:$EI70)</f>
        <v>257915.29605026401</v>
      </c>
      <c r="S41" s="4">
        <f>SUMIF('Monthly CFs'!$G$5:$EI$5,'Annual CFs'!S$6,'Monthly CFs'!$G70:$EI70)</f>
        <v>265652.75493177195</v>
      </c>
      <c r="T41" s="4"/>
      <c r="U41" s="1"/>
      <c r="V41" s="1"/>
      <c r="W41" s="1"/>
      <c r="X41" s="1"/>
      <c r="Y41" s="1"/>
      <c r="Z41" s="1"/>
      <c r="AA41" s="1"/>
      <c r="AB41" s="1"/>
    </row>
    <row r="42" spans="2:28" ht="13.5" customHeight="1" x14ac:dyDescent="0.2">
      <c r="B42" s="1"/>
      <c r="C42" s="9" t="s">
        <v>266</v>
      </c>
      <c r="D42" s="9"/>
      <c r="E42" s="291">
        <f>'Growth Rates'!O20</f>
        <v>0.03</v>
      </c>
      <c r="F42" s="9"/>
      <c r="G42" s="4">
        <f>E42*G28</f>
        <v>146738.02499999999</v>
      </c>
      <c r="H42" s="290"/>
      <c r="I42" s="4">
        <f>SUMIF('Monthly CFs'!$G$5:$EI$5,'Annual CFs'!I$6,'Monthly CFs'!$G71:$EI71)</f>
        <v>0</v>
      </c>
      <c r="J42" s="4">
        <f>SUMIF('Monthly CFs'!$G$5:$EI$5,'Annual CFs'!J$6,'Monthly CFs'!$G71:$EI71)</f>
        <v>0</v>
      </c>
      <c r="K42" s="4">
        <f>SUMIF('Monthly CFs'!$G$5:$EI$5,'Annual CFs'!K$6,'Monthly CFs'!$G71:$EI71)</f>
        <v>0</v>
      </c>
      <c r="L42" s="4">
        <f>SUMIF('Monthly CFs'!$G$5:$EI$5,'Annual CFs'!L$6,'Monthly CFs'!$G71:$EI71)</f>
        <v>65810.198868989988</v>
      </c>
      <c r="M42" s="4">
        <f>SUMIF('Monthly CFs'!$G$5:$EI$5,'Annual CFs'!M$6,'Monthly CFs'!$G71:$EI71)</f>
        <v>163355.32469795621</v>
      </c>
      <c r="N42" s="4">
        <f>SUMIF('Monthly CFs'!$G$5:$EI$5,'Annual CFs'!N$6,'Monthly CFs'!$G71:$EI71)</f>
        <v>168255.98443889493</v>
      </c>
      <c r="O42" s="4">
        <f>SUMIF('Monthly CFs'!$G$5:$EI$5,'Annual CFs'!O$6,'Monthly CFs'!$G71:$EI71)</f>
        <v>173303.6639720618</v>
      </c>
      <c r="P42" s="4">
        <f>SUMIF('Monthly CFs'!$G$5:$EI$5,'Annual CFs'!P$6,'Monthly CFs'!$G71:$EI71)</f>
        <v>178502.77389122359</v>
      </c>
      <c r="Q42" s="4">
        <f>SUMIF('Monthly CFs'!$G$5:$EI$5,'Annual CFs'!Q$6,'Monthly CFs'!$G71:$EI71)</f>
        <v>183857.8571079603</v>
      </c>
      <c r="R42" s="4">
        <f>SUMIF('Monthly CFs'!$G$5:$EI$5,'Annual CFs'!R$6,'Monthly CFs'!$G71:$EI71)</f>
        <v>189373.59282119918</v>
      </c>
      <c r="S42" s="4">
        <f>SUMIF('Monthly CFs'!$G$5:$EI$5,'Annual CFs'!S$6,'Monthly CFs'!$G71:$EI71)</f>
        <v>195054.80060583507</v>
      </c>
      <c r="T42" s="4"/>
      <c r="U42" s="1"/>
      <c r="V42" s="4"/>
      <c r="W42" s="4"/>
      <c r="X42" s="4"/>
      <c r="Y42" s="4"/>
      <c r="Z42" s="4"/>
      <c r="AA42" s="4"/>
      <c r="AB42" s="4"/>
    </row>
    <row r="43" spans="2:28" ht="13.5" customHeight="1" x14ac:dyDescent="0.2">
      <c r="B43" s="1"/>
      <c r="C43" s="13" t="s">
        <v>267</v>
      </c>
      <c r="D43" s="13"/>
      <c r="E43" s="13"/>
      <c r="F43" s="16"/>
      <c r="G43" s="14">
        <f>SUM(G39:G42)</f>
        <v>990232.02500000002</v>
      </c>
      <c r="H43" s="20"/>
      <c r="I43" s="14">
        <f t="shared" ref="I43:S43" si="8">SUM(I39:I42)</f>
        <v>352956.09600000002</v>
      </c>
      <c r="J43" s="14">
        <f t="shared" si="8"/>
        <v>352956.09600000002</v>
      </c>
      <c r="K43" s="14">
        <f t="shared" si="8"/>
        <v>352956.09600000002</v>
      </c>
      <c r="L43" s="14">
        <f t="shared" si="8"/>
        <v>643035.24686899001</v>
      </c>
      <c r="M43" s="14">
        <f t="shared" si="8"/>
        <v>1032154.1446979563</v>
      </c>
      <c r="N43" s="14">
        <f t="shared" si="8"/>
        <v>1063118.7690388951</v>
      </c>
      <c r="O43" s="14">
        <f t="shared" si="8"/>
        <v>1095012.332110062</v>
      </c>
      <c r="P43" s="14">
        <f t="shared" si="8"/>
        <v>1127862.7020733636</v>
      </c>
      <c r="Q43" s="14">
        <f t="shared" si="8"/>
        <v>1161698.5831355648</v>
      </c>
      <c r="R43" s="14">
        <f t="shared" si="8"/>
        <v>1196549.5406296318</v>
      </c>
      <c r="S43" s="14">
        <f t="shared" si="8"/>
        <v>1232446.0268485209</v>
      </c>
      <c r="T43" s="4"/>
      <c r="U43" s="1"/>
      <c r="V43" s="1"/>
      <c r="W43" s="1"/>
      <c r="X43" s="1"/>
      <c r="Y43" s="1"/>
      <c r="Z43" s="1"/>
      <c r="AA43" s="1"/>
      <c r="AB43" s="1"/>
    </row>
    <row r="44" spans="2:28" ht="13.5" customHeight="1" x14ac:dyDescent="0.2">
      <c r="B44" s="1"/>
      <c r="C44" s="13" t="s">
        <v>268</v>
      </c>
      <c r="D44" s="13"/>
      <c r="E44" s="13"/>
      <c r="F44" s="16"/>
      <c r="G44" s="14">
        <f>G43+G36</f>
        <v>1370332.0249999999</v>
      </c>
      <c r="H44" s="20"/>
      <c r="I44" s="14">
        <f t="shared" ref="I44:S44" si="9">I43+I36</f>
        <v>352956.09600000002</v>
      </c>
      <c r="J44" s="14">
        <f t="shared" si="9"/>
        <v>352956.09600000002</v>
      </c>
      <c r="K44" s="14">
        <f t="shared" si="9"/>
        <v>352956.09600000002</v>
      </c>
      <c r="L44" s="14">
        <f t="shared" si="9"/>
        <v>796131.08020232338</v>
      </c>
      <c r="M44" s="14">
        <f t="shared" si="9"/>
        <v>1423657.1446979563</v>
      </c>
      <c r="N44" s="14">
        <f t="shared" si="9"/>
        <v>1466366.859038895</v>
      </c>
      <c r="O44" s="14">
        <f t="shared" si="9"/>
        <v>1510357.8648100621</v>
      </c>
      <c r="P44" s="14">
        <f t="shared" si="9"/>
        <v>1555668.6007543637</v>
      </c>
      <c r="Q44" s="14">
        <f t="shared" si="9"/>
        <v>1602338.6587769948</v>
      </c>
      <c r="R44" s="14">
        <f t="shared" si="9"/>
        <v>1650408.8185403049</v>
      </c>
      <c r="S44" s="14">
        <f t="shared" si="9"/>
        <v>1699921.083096514</v>
      </c>
      <c r="T44" s="4"/>
      <c r="U44" s="1"/>
      <c r="V44" s="292">
        <f>G44/G28</f>
        <v>0.28015888008578549</v>
      </c>
      <c r="W44" s="1"/>
      <c r="X44" s="1"/>
      <c r="Y44" s="1"/>
      <c r="Z44" s="1"/>
      <c r="AA44" s="1"/>
      <c r="AB44" s="1"/>
    </row>
    <row r="45" spans="2:28" ht="13.5" customHeight="1" x14ac:dyDescent="0.2">
      <c r="B45" s="1"/>
      <c r="C45" s="1"/>
      <c r="D45" s="1"/>
      <c r="E45" s="1"/>
      <c r="F45" s="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1"/>
      <c r="V45" s="1"/>
      <c r="W45" s="1"/>
      <c r="X45" s="1"/>
      <c r="Y45" s="1"/>
      <c r="Z45" s="1"/>
      <c r="AA45" s="1"/>
      <c r="AB45" s="1"/>
    </row>
    <row r="46" spans="2:28" ht="13.5" customHeight="1" x14ac:dyDescent="0.2">
      <c r="B46" s="1"/>
      <c r="C46" s="13" t="s">
        <v>269</v>
      </c>
      <c r="D46" s="293"/>
      <c r="E46" s="293"/>
      <c r="F46" s="35"/>
      <c r="G46" s="14">
        <f>G28-G44</f>
        <v>3520935.4750000001</v>
      </c>
      <c r="H46" s="294"/>
      <c r="I46" s="14">
        <f t="shared" ref="I46:S46" si="10">I28-I44</f>
        <v>-352956.09600000002</v>
      </c>
      <c r="J46" s="14">
        <f t="shared" si="10"/>
        <v>-352956.09600000002</v>
      </c>
      <c r="K46" s="14">
        <f t="shared" si="10"/>
        <v>-352956.09600000002</v>
      </c>
      <c r="L46" s="14">
        <f t="shared" si="10"/>
        <v>1397542.2154306765</v>
      </c>
      <c r="M46" s="14">
        <f t="shared" si="10"/>
        <v>4021520.3452339196</v>
      </c>
      <c r="N46" s="14">
        <f t="shared" si="10"/>
        <v>4142165.9555909364</v>
      </c>
      <c r="O46" s="14">
        <f t="shared" si="10"/>
        <v>4266430.9342586622</v>
      </c>
      <c r="P46" s="14">
        <f t="shared" si="10"/>
        <v>4394423.8622864261</v>
      </c>
      <c r="Q46" s="14">
        <f t="shared" si="10"/>
        <v>4526256.5781550165</v>
      </c>
      <c r="R46" s="14">
        <f t="shared" si="10"/>
        <v>4662044.2754996689</v>
      </c>
      <c r="S46" s="14">
        <f t="shared" si="10"/>
        <v>4801905.6037646551</v>
      </c>
      <c r="T46" s="4"/>
      <c r="U46" s="1"/>
      <c r="V46" s="295"/>
      <c r="W46" s="292"/>
      <c r="X46" s="1"/>
      <c r="Y46" s="1"/>
      <c r="Z46" s="1"/>
      <c r="AA46" s="1"/>
      <c r="AB46" s="1"/>
    </row>
    <row r="47" spans="2:28" ht="13.5" customHeight="1" x14ac:dyDescent="0.2">
      <c r="B47" s="1"/>
      <c r="C47" s="1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1"/>
      <c r="V47" s="1"/>
      <c r="W47" s="1"/>
      <c r="X47" s="1"/>
      <c r="Y47" s="1"/>
      <c r="Z47" s="1"/>
      <c r="AA47" s="1"/>
      <c r="AB47" s="1"/>
    </row>
    <row r="48" spans="2:28" ht="13.5" customHeight="1" x14ac:dyDescent="0.2">
      <c r="B48" s="1"/>
      <c r="C48" s="1" t="s">
        <v>270</v>
      </c>
      <c r="D48" s="1"/>
      <c r="E48" s="296">
        <f>'Growth Rates'!P10</f>
        <v>150</v>
      </c>
      <c r="F48" s="1"/>
      <c r="G48" s="4">
        <f>$E48*'Summary &amp; Assumptions'!$D$34</f>
        <v>21600</v>
      </c>
      <c r="H48" s="4"/>
      <c r="I48" s="4">
        <f>SUMIF('Monthly CFs'!$G$5:$EI$5,'Annual CFs'!I$6,'Monthly CFs'!$G77:$EI77)</f>
        <v>0</v>
      </c>
      <c r="J48" s="4">
        <f>SUMIF('Monthly CFs'!$G$5:$EI$5,'Annual CFs'!J$6,'Monthly CFs'!$G77:$EI77)</f>
        <v>0</v>
      </c>
      <c r="K48" s="4">
        <f>SUMIF('Monthly CFs'!$G$5:$EI$5,'Annual CFs'!K$6,'Monthly CFs'!$G77:$EI77)</f>
        <v>0</v>
      </c>
      <c r="L48" s="4">
        <f>SUMIF('Monthly CFs'!$G$5:$EI$5,'Annual CFs'!L$6,'Monthly CFs'!$G77:$EI77)</f>
        <v>8700</v>
      </c>
      <c r="M48" s="4">
        <f>SUMIF('Monthly CFs'!$G$5:$EI$5,'Annual CFs'!M$6,'Monthly CFs'!$G77:$EI77)</f>
        <v>21600</v>
      </c>
      <c r="N48" s="4">
        <f>SUMIF('Monthly CFs'!$G$5:$EI$5,'Annual CFs'!N$6,'Monthly CFs'!$G77:$EI77)</f>
        <v>21600</v>
      </c>
      <c r="O48" s="4">
        <f>SUMIF('Monthly CFs'!$G$5:$EI$5,'Annual CFs'!O$6,'Monthly CFs'!$G77:$EI77)</f>
        <v>21600</v>
      </c>
      <c r="P48" s="4">
        <f>SUMIF('Monthly CFs'!$G$5:$EI$5,'Annual CFs'!P$6,'Monthly CFs'!$G77:$EI77)</f>
        <v>21600</v>
      </c>
      <c r="Q48" s="4">
        <f>SUMIF('Monthly CFs'!$G$5:$EI$5,'Annual CFs'!Q$6,'Monthly CFs'!$G77:$EI77)</f>
        <v>21600</v>
      </c>
      <c r="R48" s="4">
        <f>SUMIF('Monthly CFs'!$G$5:$EI$5,'Annual CFs'!R$6,'Monthly CFs'!$G77:$EI77)</f>
        <v>21600</v>
      </c>
      <c r="S48" s="4">
        <f>SUMIF('Monthly CFs'!$G$5:$EI$5,'Annual CFs'!S$6,'Monthly CFs'!$G77:$EI77)</f>
        <v>21600</v>
      </c>
      <c r="T48" s="4"/>
      <c r="U48" s="1"/>
      <c r="V48" s="1"/>
      <c r="W48" s="1"/>
      <c r="X48" s="1"/>
      <c r="Y48" s="1"/>
      <c r="Z48" s="1"/>
      <c r="AA48" s="1"/>
      <c r="AB48" s="1"/>
    </row>
    <row r="49" spans="2:28" ht="13.5" customHeight="1" x14ac:dyDescent="0.2">
      <c r="B49" s="1"/>
      <c r="C49" s="13" t="s">
        <v>271</v>
      </c>
      <c r="D49" s="13"/>
      <c r="E49" s="13"/>
      <c r="F49" s="16"/>
      <c r="G49" s="14">
        <f>G46-G48</f>
        <v>3499335.4750000001</v>
      </c>
      <c r="H49" s="4"/>
      <c r="I49" s="14">
        <f t="shared" ref="I49:S49" si="11">I46-I48</f>
        <v>-352956.09600000002</v>
      </c>
      <c r="J49" s="14">
        <f t="shared" si="11"/>
        <v>-352956.09600000002</v>
      </c>
      <c r="K49" s="14">
        <f t="shared" si="11"/>
        <v>-352956.09600000002</v>
      </c>
      <c r="L49" s="14">
        <f t="shared" si="11"/>
        <v>1388842.2154306765</v>
      </c>
      <c r="M49" s="14">
        <f t="shared" si="11"/>
        <v>3999920.3452339196</v>
      </c>
      <c r="N49" s="14">
        <f t="shared" si="11"/>
        <v>4120565.9555909364</v>
      </c>
      <c r="O49" s="14">
        <f t="shared" si="11"/>
        <v>4244830.9342586622</v>
      </c>
      <c r="P49" s="14">
        <f t="shared" si="11"/>
        <v>4372823.8622864261</v>
      </c>
      <c r="Q49" s="14">
        <f t="shared" si="11"/>
        <v>4504656.5781550165</v>
      </c>
      <c r="R49" s="14">
        <f t="shared" si="11"/>
        <v>4640444.2754996689</v>
      </c>
      <c r="S49" s="14">
        <f t="shared" si="11"/>
        <v>4780305.6037646551</v>
      </c>
      <c r="T49" s="4"/>
      <c r="U49" s="1"/>
      <c r="V49" s="25">
        <f>SUM(I49:S49)-SUM('Monthly CFs'!G78:EI78)</f>
        <v>0</v>
      </c>
      <c r="W49" s="1"/>
      <c r="X49" s="1"/>
      <c r="Y49" s="1"/>
      <c r="Z49" s="1"/>
      <c r="AA49" s="1"/>
      <c r="AB49" s="1"/>
    </row>
    <row r="50" spans="2:28" ht="13.5" customHeight="1" x14ac:dyDescent="0.2">
      <c r="B50" s="1"/>
      <c r="C50" s="1"/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1"/>
      <c r="V50" s="1"/>
      <c r="W50" s="1"/>
      <c r="X50" s="1"/>
      <c r="Y50" s="1"/>
      <c r="Z50" s="1"/>
      <c r="AA50" s="1"/>
      <c r="AB50" s="1"/>
    </row>
    <row r="51" spans="2:28" ht="13.5" customHeight="1" x14ac:dyDescent="0.2">
      <c r="B51" s="1"/>
      <c r="C51" s="1" t="s">
        <v>272</v>
      </c>
      <c r="D51" s="1"/>
      <c r="E51" s="51">
        <f>'Summary &amp; Assumptions'!K41</f>
        <v>5.9773244069346712E-2</v>
      </c>
      <c r="F51" s="1"/>
      <c r="G51" s="4">
        <f>G46</f>
        <v>3520935.4750000001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1"/>
      <c r="V51" s="1"/>
      <c r="W51" s="1"/>
      <c r="X51" s="1"/>
      <c r="Y51" s="1"/>
      <c r="Z51" s="1"/>
      <c r="AA51" s="1"/>
      <c r="AB51" s="1"/>
    </row>
    <row r="52" spans="2:28" ht="13.5" customHeight="1" x14ac:dyDescent="0.2">
      <c r="B52" s="1"/>
      <c r="C52" s="1" t="s">
        <v>273</v>
      </c>
      <c r="D52" s="1"/>
      <c r="E52" s="42">
        <v>0.06</v>
      </c>
      <c r="F52" s="1"/>
      <c r="G52" s="4">
        <f>E52*'Summary &amp; Assumptions'!M19</f>
        <v>3534292.5047686626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1"/>
      <c r="V52" s="1"/>
      <c r="W52" s="1"/>
      <c r="X52" s="1"/>
      <c r="Y52" s="1"/>
      <c r="Z52" s="1"/>
      <c r="AA52" s="1"/>
      <c r="AB52" s="1"/>
    </row>
    <row r="53" spans="2:28" ht="13.5" customHeight="1" x14ac:dyDescent="0.2">
      <c r="B53" s="1"/>
      <c r="C53" s="1" t="s">
        <v>274</v>
      </c>
      <c r="D53" s="1"/>
      <c r="E53" s="1"/>
      <c r="F53" s="1"/>
      <c r="G53" s="4">
        <f>G52-G46</f>
        <v>13357.029768662527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1"/>
      <c r="V53" s="1"/>
      <c r="W53" s="1"/>
      <c r="X53" s="1"/>
      <c r="Y53" s="1"/>
      <c r="Z53" s="1"/>
      <c r="AA53" s="1"/>
      <c r="AB53" s="1"/>
    </row>
    <row r="54" spans="2:28" ht="13.5" customHeight="1" x14ac:dyDescent="0.2">
      <c r="B54" s="1"/>
      <c r="C54" s="1"/>
      <c r="D54" s="1"/>
      <c r="E54" s="1"/>
      <c r="F54" s="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1"/>
      <c r="V54" s="1"/>
      <c r="W54" s="1"/>
      <c r="X54" s="1"/>
      <c r="Y54" s="1"/>
      <c r="Z54" s="1"/>
      <c r="AA54" s="1"/>
      <c r="AB54" s="1"/>
    </row>
    <row r="55" spans="2:28" ht="13.5" customHeight="1" x14ac:dyDescent="0.2">
      <c r="B55" s="1"/>
      <c r="C55" s="1"/>
      <c r="D55" s="1"/>
      <c r="E55" s="1"/>
      <c r="F55" s="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1"/>
      <c r="V55" s="1"/>
      <c r="W55" s="1"/>
      <c r="X55" s="1"/>
      <c r="Y55" s="1"/>
      <c r="Z55" s="1"/>
      <c r="AA55" s="1"/>
      <c r="AB55" s="1"/>
    </row>
    <row r="56" spans="2:28" ht="13.5" customHeight="1" x14ac:dyDescent="0.2"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1"/>
      <c r="V56" s="1"/>
      <c r="W56" s="1"/>
      <c r="X56" s="1"/>
      <c r="Y56" s="1"/>
      <c r="Z56" s="1"/>
      <c r="AA56" s="1"/>
      <c r="AB56" s="1"/>
    </row>
    <row r="57" spans="2:28" ht="13.5" customHeight="1" x14ac:dyDescent="0.2">
      <c r="B57" s="1"/>
      <c r="C57" s="1"/>
      <c r="D57" s="1"/>
      <c r="E57" s="1"/>
      <c r="F57" s="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1"/>
      <c r="V57" s="1"/>
      <c r="W57" s="1"/>
      <c r="X57" s="1"/>
      <c r="Y57" s="1"/>
      <c r="Z57" s="1"/>
      <c r="AA57" s="1"/>
      <c r="AB57" s="1"/>
    </row>
    <row r="58" spans="2:28" ht="13.5" customHeight="1" x14ac:dyDescent="0.2"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1"/>
      <c r="V58" s="1"/>
      <c r="W58" s="1"/>
      <c r="X58" s="1"/>
      <c r="Y58" s="1"/>
      <c r="Z58" s="1"/>
      <c r="AA58" s="1"/>
      <c r="AB58" s="1"/>
    </row>
    <row r="59" spans="2:28" ht="13.5" customHeight="1" x14ac:dyDescent="0.2">
      <c r="B59" s="1"/>
      <c r="C59" s="1"/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1"/>
      <c r="V59" s="1"/>
      <c r="W59" s="1"/>
      <c r="X59" s="1"/>
      <c r="Y59" s="1"/>
      <c r="Z59" s="1"/>
      <c r="AA59" s="1"/>
      <c r="AB59" s="1"/>
    </row>
    <row r="60" spans="2:28" ht="13.5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3.5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3.5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3.5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3.5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3.5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3.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5.75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5.7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5.75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5.7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5.7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5.75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5.7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5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5.7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5.75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5.75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5.75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5.75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5.75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5.75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5.75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5.75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5.75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5.75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5.75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5.75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5.75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5.75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5.75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5.75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5.75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5.75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5.75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5.75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5.75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5.75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5.75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5.75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5.75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5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5.75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5.75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5.75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5.75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5.75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5.75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5.75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5.75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5.75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5.75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5.75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5.75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5.75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5.75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5.75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5.75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5.75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5.75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5.75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5.75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5.75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5.75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5.75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5.75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5.75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5.75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5.75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5.75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5.75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5.75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5.75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5.75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5.75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5.75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5.75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5.75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5.75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5.75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5.75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5.75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5.75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5.75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5.75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5.75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5.75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5.75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5.75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5.75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5.75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5.75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5.75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5.75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5.75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5.75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5.75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5.75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5.75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5.75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5.75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2:28" ht="15.75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2:28" ht="15.75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2:28" ht="15.75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2:28" ht="15.75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2:28" ht="15.75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2:28" ht="15.75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2:28" ht="15.75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2:28" ht="15.75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2:28" ht="15.75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2:28" ht="15.75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2:28" ht="15.75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2:28" ht="15.75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2:28" ht="15.75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2:28" ht="15.75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2:28" ht="15.75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2:28" ht="15.75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2:28" ht="15.75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2:28" ht="15.75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2:28" ht="15.75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2:28" ht="15.75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2:28" ht="15.75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2:28" ht="15.75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2:28" ht="15.75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2:28" ht="15.75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2:28" ht="15.75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2:28" ht="15.75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2:28" ht="15.75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2:28" ht="15.75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2:28" ht="15.75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2:28" ht="15.75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2:28" ht="15.75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2:28" ht="15.75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2:28" ht="15.75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2:28" ht="15.75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2:28" ht="15.75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2:28" ht="15.75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2:28" ht="15.75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2:28" ht="15.75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2:28" ht="15.75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2:28" ht="15.75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2:28" ht="15.75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2:28" ht="15.75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2:28" ht="15.75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2:28" ht="15.75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2:28" ht="15.75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2:28" ht="15.75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2:28" ht="15.75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2:28" ht="15.75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2:28" ht="15.75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2:28" ht="15.75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2:28" ht="15.75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2:28" ht="15.75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2:28" ht="15.75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2:28" ht="15.75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2:28" ht="15.75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2:28" ht="15.75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2:28" ht="15.75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2:28" ht="15.75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2:28" ht="15.75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2:28" ht="15.75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2:28" ht="15.75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2:28" ht="15.75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2:28" ht="15.75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2:28" ht="15.75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2:28" ht="15.75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2:28" ht="15.75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2:28" ht="15.75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2:28" ht="15.75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2:28" ht="15.75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2:28" ht="15.75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2:28" ht="15.75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2:28" ht="15.75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2:28" ht="15.75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2:28" ht="15.75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2:28" ht="15.75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2:28" ht="15.75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2:28" ht="15.75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2:28" ht="15.75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2:28" ht="15.75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2:28" ht="15.75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2:28" ht="15.75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2:28" ht="15.75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2:28" ht="15.75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2:28" ht="15.75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2:28" ht="15.75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2:28" ht="15.75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2:28" ht="15.75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2:28" ht="15.75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2:28" ht="15.75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2:28" ht="15.75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2:28" ht="15.75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2:28" ht="15.75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2:28" ht="15.75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2:28" ht="15.75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2:28" ht="15.75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2:28" ht="15.75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2:28" ht="15.75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2:28" ht="15.75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2:28" ht="15.75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2:28" ht="15.75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2:28" ht="15.75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2:28" ht="15.75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2:28" ht="15.75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2:28" ht="15.75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2:28" ht="15.75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2:28" ht="15.75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2:28" ht="15.75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2:28" ht="15.75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2:28" ht="15.75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2:28" ht="15.75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2:28" ht="15.75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2:28" ht="15.75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2:28" ht="15.75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2:28" ht="15.75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2:28" ht="15.75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2:28" ht="15.75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2:28" ht="15.75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2:28" ht="15.75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2:28" ht="15.75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2:28" ht="15.75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2:28" ht="15.75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2:28" ht="15.75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2:28" ht="15.75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2:28" ht="15.75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2:28" ht="15.75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2:28" ht="15.75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2:28" ht="15.75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2:28" ht="15.75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2:28" ht="15.75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2:28" ht="15.75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2:28" ht="15.75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2:28" ht="15.75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2:28" ht="15.75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2:28" ht="15.75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2:28" ht="15.75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2:28" ht="15.75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2:28" ht="15.75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2:28" ht="15.75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2:28" ht="15.75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2:28" ht="15.75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2:28" ht="15.75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2:28" ht="15.75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2:28" ht="15.75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2:28" ht="15.75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2:28" ht="15.75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2:28" ht="15.75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2:28" ht="15.75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2:28" ht="15.75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2:28" ht="15.75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2:28" ht="15.75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2:28" ht="15.75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2:28" ht="15.75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2:28" ht="15.75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2:28" ht="15.75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2:28" ht="15.75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2:28" ht="15.75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2:28" ht="15.75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2:28" ht="15.75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2:28" ht="15.75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2:28" ht="15.75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2:28" ht="15.75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2:28" ht="15.75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2:28" ht="15.75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2:28" ht="15.75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2:28" ht="15.75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2:28" ht="15.75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2:28" ht="15.75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2:28" ht="15.75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2:28" ht="15.75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2:28" ht="15.75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2:28" ht="15.75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2:28" ht="15.75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2:28" ht="15.75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2:28" ht="15.75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2:28" ht="15.75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2:28" ht="15.75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2:28" ht="15.75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2:28" ht="15.75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2:28" ht="15.75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2:28" ht="15.75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2:28" ht="15.75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2:28" ht="15.75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2:28" ht="15.75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2:28" ht="15.75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2:28" ht="15.75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2:28" ht="15.75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2:28" ht="15.75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2:28" ht="15.75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2:28" ht="15.75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2:28" ht="15.75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2:28" ht="15.75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2:28" ht="15.75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2:28" ht="15.75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2:28" ht="15.75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2:28" ht="15.75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2:28" ht="15.75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2:28" ht="15.75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2:28" ht="15.75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2:28" ht="15.75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2:28" ht="15.75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2:28" ht="15.75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2:28" ht="15.75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2:28" ht="15.75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2:28" ht="15.75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2:28" ht="15.75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2:28" ht="15.75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2:28" ht="15.75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2:28" ht="15.75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2:28" ht="15.75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2:28" ht="15.75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2:28" ht="15.75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2:28" ht="15.75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2:28" ht="15.75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2:28" ht="15.75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2:28" ht="15.75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2:28" ht="15.75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2:28" ht="15.75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2:28" ht="15.75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2:28" ht="15.75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2:28" ht="15.75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2:28" ht="15.75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2:28" ht="15.75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2:28" ht="15.75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2:28" ht="15.75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2:28" ht="15.75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2:28" ht="15.75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2:28" ht="15.75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2:28" ht="15.75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2:28" ht="15.75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2:28" ht="15.75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2:28" ht="15.75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2:28" ht="15.75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2:28" ht="15.75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2:28" ht="15.75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2:28" ht="15.75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2:28" ht="15.75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2:28" ht="15.75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2:28" ht="15.75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2:28" ht="15.75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2:28" ht="15.75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2:28" ht="15.75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2:28" ht="15.75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2:28" ht="15.75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2:28" ht="15.75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2:28" ht="15.75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2:28" ht="15.75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2:28" ht="15.75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2:28" ht="15.75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2:28" ht="15.75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2:28" ht="15.75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2:28" ht="15.75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2:28" ht="15.75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2:28" ht="15.75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2:28" ht="15.75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2:28" ht="15.75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2:28" ht="15.75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2:28" ht="15.75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2:28" ht="15.75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2:28" ht="15.75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2:28" ht="15.75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2:28" ht="15.75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2:28" ht="15.75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2:28" ht="15.75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2:28" ht="15.75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2:28" ht="15.75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2:28" ht="15.75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2:28" ht="15.75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2:28" ht="15.75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2:28" ht="15.75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2:28" ht="15.75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2:28" ht="15.75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2:28" ht="15.75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2:28" ht="15.75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2:28" ht="15.75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2:28" ht="15.75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2:28" ht="15.75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2:28" ht="15.75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2:28" ht="15.75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2:28" ht="15.75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2:28" ht="15.75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2:28" ht="15.75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2:28" ht="15.75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2:28" ht="15.75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2:28" ht="15.75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2:28" ht="15.75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2:28" ht="15.75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2:28" ht="15.75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2:28" ht="15.75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2:28" ht="15.75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2:28" ht="15.75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2:28" ht="15.75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2:28" ht="15.75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2:28" ht="15.75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2:28" ht="15.75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2:28" ht="15.75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2:28" ht="15.75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2:28" ht="15.75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2:28" ht="15.75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2:28" ht="15.75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2:28" ht="15.75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2:28" ht="15.75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2:28" ht="15.75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2:28" ht="15.75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2:28" ht="15.75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2:28" ht="15.75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2:28" ht="15.75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2:28" ht="15.75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2:28" ht="15.75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2:28" ht="15.75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2:28" ht="15.75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2:28" ht="15.75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2:28" ht="15.75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2:28" ht="15.75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2:28" ht="15.75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2:28" ht="15.75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2:28" ht="15.75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2:28" ht="15.75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2:28" ht="15.75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2:28" ht="15.75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2:28" ht="15.75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2:28" ht="15.75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2:28" ht="15.75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2:28" ht="15.75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2:28" ht="15.75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2:28" ht="15.75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2:28" ht="15.75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2:28" ht="15.75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2:28" ht="15.75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2:28" ht="15.75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2:28" ht="15.75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2:28" ht="15.75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2:28" ht="15.75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2:28" ht="15.75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2:28" ht="15.75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2:28" ht="15.75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2:28" ht="15.75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2:28" ht="15.75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2:28" ht="15.75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2:28" ht="15.75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2:28" ht="15.75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2:28" ht="15.75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2:28" ht="15.75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2:28" ht="15.75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2:28" ht="15.75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2:28" ht="15.75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2:28" ht="15.75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2:28" ht="15.75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2:28" ht="15.75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2:28" ht="15.75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2:28" ht="15.75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2:28" ht="15.75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2:28" ht="15.75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2:28" ht="15.75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2:28" ht="15.75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2:28" ht="15.75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2:28" ht="15.75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2:28" ht="15.75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2:28" ht="15.75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2:28" ht="15.75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2:28" ht="15.75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2:28" ht="15.75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2:28" ht="15.75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2:28" ht="15.75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2:28" ht="15.75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2:28" ht="15.75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2:28" ht="15.75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2:28" ht="15.75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2:28" ht="15.75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2:28" ht="15.75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2:28" ht="15.75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2:28" ht="15.75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2:28" ht="15.75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2:28" ht="15.75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2:28" ht="15.75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2:28" ht="15.75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2:28" ht="15.75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2:28" ht="15.75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2:28" ht="15.75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2:28" ht="15.75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2:28" ht="15.75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2:28" ht="15.75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2:28" ht="15.75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2:28" ht="15.75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2:28" ht="15.75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2:28" ht="15.75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2:28" ht="15.75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2:28" ht="15.75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2:28" ht="15.75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2:28" ht="15.75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2:28" ht="15.75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2:28" ht="15.75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2:28" ht="15.75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2:28" ht="15.75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2:28" ht="15.75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2:28" ht="15.75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2:28" ht="15.75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2:28" ht="15.75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2:28" ht="15.75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2:28" ht="15.75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2:28" ht="15.75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2:28" ht="15.75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2:28" ht="15.75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2:28" ht="15.75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2:28" ht="15.75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2:28" ht="15.75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2:28" ht="15.75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2:28" ht="15.75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2:28" ht="15.75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2:28" ht="15.75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2:28" ht="15.75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2:28" ht="15.75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2:28" ht="15.75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2:28" ht="15.75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2:28" ht="15.75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2:28" ht="15.75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2:28" ht="15.75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2:28" ht="15.75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2:28" ht="15.75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2:28" ht="15.75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2:28" ht="15.75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2:28" ht="15.75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2:28" ht="15.75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2:28" ht="15.75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2:28" ht="15.75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2:28" ht="15.75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2:28" ht="15.75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2:28" ht="15.75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2:28" ht="15.75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2:28" ht="15.75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2:28" ht="15.75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2:28" ht="15.75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2:28" ht="15.75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2:28" ht="15.75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2:28" ht="15.75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2:28" ht="15.75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2:28" ht="15.75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2:28" ht="15.75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2:28" ht="15.75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2:28" ht="15.75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2:28" ht="15.75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2:28" ht="15.75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2:28" ht="15.75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2:28" ht="15.75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2:28" ht="15.75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2:28" ht="15.75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2:28" ht="15.75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2:28" ht="15.75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2:28" ht="15.75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2:28" ht="15.75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2:28" ht="15.75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2:28" ht="15.75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2:28" ht="15.75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2:28" ht="15.75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2:28" ht="15.75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2:28" ht="15.75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2:28" ht="15.75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2:28" ht="15.75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2:28" ht="15.75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2:28" ht="15.75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2:28" ht="15.75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2:28" ht="15.75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2:28" ht="15.75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2:28" ht="15.75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2:28" ht="15.75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2:28" ht="15.75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2:28" ht="15.75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2:28" ht="15.75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2:28" ht="15.75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2:28" ht="15.75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2:28" ht="15.75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2:28" ht="15.75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2:28" ht="15.75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2:28" ht="15.75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2:28" ht="15.75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2:28" ht="15.75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2:28" ht="15.75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2:28" ht="15.75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2:28" ht="15.75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2:28" ht="15.75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2:28" ht="15.75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2:28" ht="15.75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2:28" ht="15.75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2:28" ht="15.75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2:28" ht="15.75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2:28" ht="15.75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2:28" ht="15.75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2:28" ht="15.75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2:28" ht="15.75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2:28" ht="15.75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2:28" ht="15.75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2:28" ht="15.75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2:28" ht="15.75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2:28" ht="15.75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2:28" ht="15.75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2:28" ht="15.75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2:28" ht="15.75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2:28" ht="15.75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2:28" ht="15.75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2:28" ht="15.75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2:28" ht="15.75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2:28" ht="15.75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2:28" ht="15.75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2:28" ht="15.75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2:28" ht="15.75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2:28" ht="15.75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2:28" ht="15.75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2:28" ht="15.75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2:28" ht="15.75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2:28" ht="15.75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2:28" ht="15.75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2:28" ht="15.75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2:28" ht="15.75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2:28" ht="15.75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2:28" ht="15.75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2:28" ht="15.75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2:28" ht="15.75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2:28" ht="15.75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2:28" ht="15.75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2:28" ht="15.75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2:28" ht="15.75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2:28" ht="15.75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2:28" ht="15.75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2:28" ht="15.75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2:28" ht="15.75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2:28" ht="15.75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2:28" ht="15.75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2:28" ht="15.75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2:28" ht="15.75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2:28" ht="15.75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2:28" ht="15.75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2:28" ht="15.75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2:28" ht="15.75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2:28" ht="15.75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2:28" ht="15.75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2:28" ht="15.75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2:28" ht="15.75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2:28" ht="15.75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2:28" ht="15.75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2:28" ht="15.75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2:28" ht="15.75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2:28" ht="15.75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2:28" ht="15.75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2:28" ht="15.75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2:28" ht="15.75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2:28" ht="15.75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2:28" ht="15.75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2:28" ht="15.75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2:28" ht="15.75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2:28" ht="15.75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2:28" ht="15.75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2:28" ht="15.75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2:28" ht="15.75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2:28" ht="15.75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2:28" ht="15.75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2:28" ht="15.75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2:28" ht="15.75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2:28" ht="15.75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2:28" ht="15.75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2:28" ht="15.75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2:28" ht="15.75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2:28" ht="15.75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2:28" ht="15.75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2:28" ht="15.75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2:28" ht="15.75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2:28" ht="15.75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2:28" ht="15.75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2:28" ht="15.75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2:28" ht="15.75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2:28" ht="15.75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2:28" ht="15.75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2:28" ht="15.75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2:28" ht="15.75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2:28" ht="15.75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2:28" ht="15.75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2:28" ht="15.75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2:28" ht="15.75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2:28" ht="15.75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2:28" ht="15.75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2:28" ht="15.75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2:28" ht="15.75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2:28" ht="15.75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2:28" ht="15.75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2:28" ht="15.75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2:28" ht="15.75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2:28" ht="15.75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2:28" ht="15.75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2:28" ht="15.75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2:28" ht="15.75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2:28" ht="15.75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2:28" ht="15.75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2:28" ht="15.75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2:28" ht="15.75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2:28" ht="15.75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2:28" ht="15.75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2:28" ht="15.75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2:28" ht="15.75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2:28" ht="15.75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2:28" ht="15.75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2:28" ht="15.75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2:28" ht="15.75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2:28" ht="15.75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2:28" ht="15.75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2:28" ht="15.75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2:28" ht="15.75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2:28" ht="15.75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2:28" ht="15.75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2:28" ht="15.75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2:28" ht="15.75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2:28" ht="15.75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2:28" ht="15.75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2:28" ht="15.75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2:28" ht="15.75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2:28" ht="15.75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2:28" ht="15.75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2:28" ht="15.75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2:28" ht="15.75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2:28" ht="15.75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2:28" ht="15.75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2:28" ht="15.75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2:28" ht="15.75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2:28" ht="15.75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2:28" ht="15.75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2:28" ht="15.75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2:28" ht="15.75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2:28" ht="15.75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2:28" ht="15.75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2:28" ht="15.75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2:28" ht="15.75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2:28" ht="15.75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2:28" ht="15.75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2:28" ht="15.75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2:28" ht="15.75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2:28" ht="15.75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2:28" ht="15.75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2:28" ht="15.75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2:28" ht="15.75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2:28" ht="15.75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2:28" ht="15.75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2:28" ht="15.75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2:28" ht="15.75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2:28" ht="15.75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2:28" ht="15.75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2:28" ht="15.75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2:28" ht="15.75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2:28" ht="15.75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2:28" ht="15.75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2:28" ht="15.75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2:28" ht="15.75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2:28" ht="15.75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2:28" ht="15.75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2:28" ht="15.75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2:28" ht="15.75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2:28" ht="15.75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2:28" ht="15.75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2:28" ht="15.75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2:28" ht="15.75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2:28" ht="15.75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2:28" ht="15.75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2:28" ht="15.75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2:28" ht="15.75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2:28" ht="15.75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2:28" ht="15.75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2:28" ht="15.75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2:28" ht="15.75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2:28" ht="15.75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2:28" ht="15.75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2:28" ht="15.75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2:28" ht="15.75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2:28" ht="15.75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2:28" ht="15.75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2:28" ht="15.75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2:28" ht="15.75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2:28" ht="15.75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2:28" ht="15.75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2:28" ht="15.75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2:28" ht="15.75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2:28" ht="15.75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2:28" ht="15.75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2:28" ht="15.75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2:28" ht="15.75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2:28" ht="15.75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2:28" ht="15.75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2:28" ht="15.75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2:28" ht="15.75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2:28" ht="15.75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2:28" ht="15.75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2:28" ht="15.75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2:28" ht="15.75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2:28" ht="15.75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2:28" ht="15.75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2:28" ht="15.75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2:28" ht="15.75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2:28" ht="15.75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2:28" ht="15.75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2:28" ht="15.75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2:28" ht="15.75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2:28" ht="15.75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2:28" ht="15.75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2:28" ht="15.75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2:28" ht="15.75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2:28" ht="15.75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2:28" ht="15.75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2:28" ht="15.75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2:28" ht="15.75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2:28" ht="15.75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2:28" ht="15.75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2:28" ht="15.75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2:28" ht="15.75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2:28" ht="15.75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2:28" ht="15.75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2:28" ht="15.75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2:28" ht="15.75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2:28" ht="15.75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2:28" ht="15.75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2:28" ht="15.75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2:28" ht="15.75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2:28" ht="15.75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2:28" ht="15.75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2:28" ht="15.75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2:28" ht="15.75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2:28" ht="15.75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2:28" ht="15.75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2:28" ht="15.75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2:28" ht="15.75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2:28" ht="15.75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2:28" ht="15.75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2:28" ht="15.75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2:28" ht="15.75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2:28" ht="15.75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2:28" ht="15.75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2:28" ht="15.75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2:28" ht="15.75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2:28" ht="15.75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2:28" ht="15.75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2:28" ht="15.75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2:28" ht="15.75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2:28" ht="15.75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2:28" ht="15.75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2:28" ht="15.75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2:28" ht="15.75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2:28" ht="15.75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2:28" ht="15.75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2:28" ht="15.75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2:28" ht="15.75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2:28" ht="15.75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2:28" ht="15.75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2:28" ht="15.75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2:28" ht="15.75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2:28" ht="15.75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2:28" ht="15.75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2:28" ht="15.75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2:28" ht="15.75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2:28" ht="15.75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2:28" ht="15.75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2:28" ht="15.75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2:28" ht="15.75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2:28" ht="15.75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2:28" ht="15.75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2:28" ht="15.75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2:28" ht="15.75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2:28" ht="15.75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2:28" ht="15.75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2:28" ht="15.75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2:28" ht="15.75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2:28" ht="15.75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2:28" ht="15.75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2:28" ht="15.75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2:28" ht="15.75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2:28" ht="15.75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2:28" ht="15.75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2:28" ht="15.75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2:28" ht="15.75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2:28" ht="15.75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2:28" ht="15.75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2:28" ht="15.75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2:28" ht="15.75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2:28" ht="15.75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2:28" ht="15.75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2:28" ht="15.75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2:28" ht="15.75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2:28" ht="15.75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2:28" ht="15.75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2:28" ht="15.75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2:28" ht="15.75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2:28" ht="15.75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2:28" ht="15.75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2:28" ht="15.75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2:28" ht="15.75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2:28" ht="15.75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2:28" ht="15.75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2:28" ht="15.75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2:28" ht="15.75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2:28" ht="15.75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2:28" ht="15.75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2:28" ht="15.75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2:28" ht="15.75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2:28" ht="15.75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2:28" ht="15.75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2:28" ht="15.75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2:28" ht="15.75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2:28" ht="15.75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2:28" ht="15.75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2:28" ht="15.75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2:28" ht="15.75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2:28" ht="15.75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2:28" ht="15.75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2:28" ht="15.75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2:28" ht="15.75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2:28" ht="15.75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2:28" ht="15.75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2:28" ht="15.75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2:28" ht="15.75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2:28" ht="15.75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2:28" ht="15.75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2:28" ht="15.75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2:28" ht="15.75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2:28" ht="15.75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2:28" ht="15.75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2:28" ht="15.75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2:28" ht="15.75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2:28" ht="15.75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2:28" ht="15.75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2:28" ht="15.75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2:28" ht="15.75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2:28" ht="15.75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2:28" ht="15.75" customHeight="1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2:28" ht="15.75" customHeight="1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2:28" ht="15.75" customHeight="1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2:28" ht="15.75" customHeight="1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2:28" ht="15.75" customHeight="1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2:28" ht="15.75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2:28" ht="15.75" customHeight="1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2:28" ht="15.75" customHeight="1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2:28" ht="15.75" customHeight="1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2:28" ht="15.75" customHeight="1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2:28" ht="15.75" customHeight="1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2:28" ht="15.75" customHeight="1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2:28" ht="15.75" customHeight="1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2:28" ht="15.75" customHeight="1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2:28" ht="15.75" customHeight="1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.7" right="0.7" top="0.75" bottom="0.75" header="0" footer="0"/>
  <pageSetup scale="4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J1000"/>
  <sheetViews>
    <sheetView showGridLines="0" workbookViewId="0">
      <pane xSplit="5" ySplit="7" topLeftCell="F43" activePane="bottomRight" state="frozen"/>
      <selection pane="topRight" activeCell="F1" sqref="F1"/>
      <selection pane="bottomLeft" activeCell="A8" sqref="A8"/>
      <selection pane="bottomRight" activeCell="F8" sqref="F8"/>
    </sheetView>
  </sheetViews>
  <sheetFormatPr baseColWidth="10" defaultColWidth="14.5" defaultRowHeight="15" customHeight="1" x14ac:dyDescent="0.2"/>
  <cols>
    <col min="1" max="2" width="2.5" customWidth="1"/>
    <col min="3" max="5" width="8.6640625" customWidth="1"/>
    <col min="6" max="139" width="12.5" customWidth="1"/>
    <col min="140" max="140" width="2.5" customWidth="1"/>
  </cols>
  <sheetData>
    <row r="1" spans="1:140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</row>
    <row r="2" spans="1:140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</row>
    <row r="3" spans="1:140" ht="13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</row>
    <row r="4" spans="1:140" ht="13.5" customHeight="1" x14ac:dyDescent="0.2">
      <c r="A4" s="1"/>
      <c r="B4" s="1"/>
      <c r="C4" s="284" t="s">
        <v>275</v>
      </c>
      <c r="D4" s="285"/>
      <c r="E4" s="285"/>
      <c r="F4" s="285" t="s">
        <v>144</v>
      </c>
      <c r="G4" s="259">
        <f t="shared" ref="G4:EI4" si="0">YEAR(G7)</f>
        <v>2022</v>
      </c>
      <c r="H4" s="259">
        <f t="shared" si="0"/>
        <v>2022</v>
      </c>
      <c r="I4" s="259">
        <f t="shared" si="0"/>
        <v>2022</v>
      </c>
      <c r="J4" s="259">
        <f t="shared" si="0"/>
        <v>2022</v>
      </c>
      <c r="K4" s="259">
        <f t="shared" si="0"/>
        <v>2022</v>
      </c>
      <c r="L4" s="259">
        <f t="shared" si="0"/>
        <v>2022</v>
      </c>
      <c r="M4" s="259">
        <f t="shared" si="0"/>
        <v>2022</v>
      </c>
      <c r="N4" s="259">
        <f t="shared" si="0"/>
        <v>2023</v>
      </c>
      <c r="O4" s="259">
        <f t="shared" si="0"/>
        <v>2023</v>
      </c>
      <c r="P4" s="259">
        <f t="shared" si="0"/>
        <v>2023</v>
      </c>
      <c r="Q4" s="259">
        <f t="shared" si="0"/>
        <v>2023</v>
      </c>
      <c r="R4" s="259">
        <f t="shared" si="0"/>
        <v>2023</v>
      </c>
      <c r="S4" s="259">
        <f t="shared" si="0"/>
        <v>2023</v>
      </c>
      <c r="T4" s="259">
        <f t="shared" si="0"/>
        <v>2023</v>
      </c>
      <c r="U4" s="259">
        <f t="shared" si="0"/>
        <v>2023</v>
      </c>
      <c r="V4" s="259">
        <f t="shared" si="0"/>
        <v>2023</v>
      </c>
      <c r="W4" s="259">
        <f t="shared" si="0"/>
        <v>2023</v>
      </c>
      <c r="X4" s="259">
        <f t="shared" si="0"/>
        <v>2023</v>
      </c>
      <c r="Y4" s="259">
        <f t="shared" si="0"/>
        <v>2023</v>
      </c>
      <c r="Z4" s="259">
        <f t="shared" si="0"/>
        <v>2024</v>
      </c>
      <c r="AA4" s="259">
        <f t="shared" si="0"/>
        <v>2024</v>
      </c>
      <c r="AB4" s="259">
        <f t="shared" si="0"/>
        <v>2024</v>
      </c>
      <c r="AC4" s="259">
        <f t="shared" si="0"/>
        <v>2024</v>
      </c>
      <c r="AD4" s="259">
        <f t="shared" si="0"/>
        <v>2024</v>
      </c>
      <c r="AE4" s="259">
        <f t="shared" si="0"/>
        <v>2024</v>
      </c>
      <c r="AF4" s="259">
        <f t="shared" si="0"/>
        <v>2024</v>
      </c>
      <c r="AG4" s="259">
        <f t="shared" si="0"/>
        <v>2024</v>
      </c>
      <c r="AH4" s="259">
        <f t="shared" si="0"/>
        <v>2024</v>
      </c>
      <c r="AI4" s="259">
        <f t="shared" si="0"/>
        <v>2024</v>
      </c>
      <c r="AJ4" s="259">
        <f t="shared" si="0"/>
        <v>2024</v>
      </c>
      <c r="AK4" s="259">
        <f t="shared" si="0"/>
        <v>2024</v>
      </c>
      <c r="AL4" s="259">
        <f t="shared" si="0"/>
        <v>2025</v>
      </c>
      <c r="AM4" s="259">
        <f t="shared" si="0"/>
        <v>2025</v>
      </c>
      <c r="AN4" s="259">
        <f t="shared" si="0"/>
        <v>2025</v>
      </c>
      <c r="AO4" s="259">
        <f t="shared" si="0"/>
        <v>2025</v>
      </c>
      <c r="AP4" s="259">
        <f t="shared" si="0"/>
        <v>2025</v>
      </c>
      <c r="AQ4" s="259">
        <f t="shared" si="0"/>
        <v>2025</v>
      </c>
      <c r="AR4" s="259">
        <f t="shared" si="0"/>
        <v>2025</v>
      </c>
      <c r="AS4" s="259">
        <f t="shared" si="0"/>
        <v>2025</v>
      </c>
      <c r="AT4" s="259">
        <f t="shared" si="0"/>
        <v>2025</v>
      </c>
      <c r="AU4" s="259">
        <f t="shared" si="0"/>
        <v>2025</v>
      </c>
      <c r="AV4" s="259">
        <f t="shared" si="0"/>
        <v>2025</v>
      </c>
      <c r="AW4" s="259">
        <f t="shared" si="0"/>
        <v>2025</v>
      </c>
      <c r="AX4" s="259">
        <f t="shared" si="0"/>
        <v>2026</v>
      </c>
      <c r="AY4" s="259">
        <f t="shared" si="0"/>
        <v>2026</v>
      </c>
      <c r="AZ4" s="259">
        <f t="shared" si="0"/>
        <v>2026</v>
      </c>
      <c r="BA4" s="259">
        <f t="shared" si="0"/>
        <v>2026</v>
      </c>
      <c r="BB4" s="259">
        <f t="shared" si="0"/>
        <v>2026</v>
      </c>
      <c r="BC4" s="259">
        <f t="shared" si="0"/>
        <v>2026</v>
      </c>
      <c r="BD4" s="259">
        <f t="shared" si="0"/>
        <v>2026</v>
      </c>
      <c r="BE4" s="259">
        <f t="shared" si="0"/>
        <v>2026</v>
      </c>
      <c r="BF4" s="259">
        <f t="shared" si="0"/>
        <v>2026</v>
      </c>
      <c r="BG4" s="259">
        <f t="shared" si="0"/>
        <v>2026</v>
      </c>
      <c r="BH4" s="259">
        <f t="shared" si="0"/>
        <v>2026</v>
      </c>
      <c r="BI4" s="259">
        <f t="shared" si="0"/>
        <v>2026</v>
      </c>
      <c r="BJ4" s="259">
        <f t="shared" si="0"/>
        <v>2027</v>
      </c>
      <c r="BK4" s="259">
        <f t="shared" si="0"/>
        <v>2027</v>
      </c>
      <c r="BL4" s="259">
        <f t="shared" si="0"/>
        <v>2027</v>
      </c>
      <c r="BM4" s="259">
        <f t="shared" si="0"/>
        <v>2027</v>
      </c>
      <c r="BN4" s="259">
        <f t="shared" si="0"/>
        <v>2027</v>
      </c>
      <c r="BO4" s="259">
        <f t="shared" si="0"/>
        <v>2027</v>
      </c>
      <c r="BP4" s="259">
        <f t="shared" si="0"/>
        <v>2027</v>
      </c>
      <c r="BQ4" s="259">
        <f t="shared" si="0"/>
        <v>2027</v>
      </c>
      <c r="BR4" s="259">
        <f t="shared" si="0"/>
        <v>2027</v>
      </c>
      <c r="BS4" s="259">
        <f t="shared" si="0"/>
        <v>2027</v>
      </c>
      <c r="BT4" s="259">
        <f t="shared" si="0"/>
        <v>2027</v>
      </c>
      <c r="BU4" s="259">
        <f t="shared" si="0"/>
        <v>2027</v>
      </c>
      <c r="BV4" s="259">
        <f t="shared" si="0"/>
        <v>2028</v>
      </c>
      <c r="BW4" s="259">
        <f t="shared" si="0"/>
        <v>2028</v>
      </c>
      <c r="BX4" s="259">
        <f t="shared" si="0"/>
        <v>2028</v>
      </c>
      <c r="BY4" s="259">
        <f t="shared" si="0"/>
        <v>2028</v>
      </c>
      <c r="BZ4" s="259">
        <f t="shared" si="0"/>
        <v>2028</v>
      </c>
      <c r="CA4" s="259">
        <f t="shared" si="0"/>
        <v>2028</v>
      </c>
      <c r="CB4" s="259">
        <f t="shared" si="0"/>
        <v>2028</v>
      </c>
      <c r="CC4" s="259">
        <f t="shared" si="0"/>
        <v>2028</v>
      </c>
      <c r="CD4" s="259">
        <f t="shared" si="0"/>
        <v>2028</v>
      </c>
      <c r="CE4" s="259">
        <f t="shared" si="0"/>
        <v>2028</v>
      </c>
      <c r="CF4" s="259">
        <f t="shared" si="0"/>
        <v>2028</v>
      </c>
      <c r="CG4" s="259">
        <f t="shared" si="0"/>
        <v>2028</v>
      </c>
      <c r="CH4" s="259">
        <f t="shared" si="0"/>
        <v>2029</v>
      </c>
      <c r="CI4" s="259">
        <f t="shared" si="0"/>
        <v>2029</v>
      </c>
      <c r="CJ4" s="259">
        <f t="shared" si="0"/>
        <v>2029</v>
      </c>
      <c r="CK4" s="259">
        <f t="shared" si="0"/>
        <v>2029</v>
      </c>
      <c r="CL4" s="259">
        <f t="shared" si="0"/>
        <v>2029</v>
      </c>
      <c r="CM4" s="259">
        <f t="shared" si="0"/>
        <v>2029</v>
      </c>
      <c r="CN4" s="259">
        <f t="shared" si="0"/>
        <v>2029</v>
      </c>
      <c r="CO4" s="259">
        <f t="shared" si="0"/>
        <v>2029</v>
      </c>
      <c r="CP4" s="259">
        <f t="shared" si="0"/>
        <v>2029</v>
      </c>
      <c r="CQ4" s="259">
        <f t="shared" si="0"/>
        <v>2029</v>
      </c>
      <c r="CR4" s="259">
        <f t="shared" si="0"/>
        <v>2029</v>
      </c>
      <c r="CS4" s="259">
        <f t="shared" si="0"/>
        <v>2029</v>
      </c>
      <c r="CT4" s="259">
        <f t="shared" si="0"/>
        <v>2030</v>
      </c>
      <c r="CU4" s="259">
        <f t="shared" si="0"/>
        <v>2030</v>
      </c>
      <c r="CV4" s="259">
        <f t="shared" si="0"/>
        <v>2030</v>
      </c>
      <c r="CW4" s="259">
        <f t="shared" si="0"/>
        <v>2030</v>
      </c>
      <c r="CX4" s="259">
        <f t="shared" si="0"/>
        <v>2030</v>
      </c>
      <c r="CY4" s="259">
        <f t="shared" si="0"/>
        <v>2030</v>
      </c>
      <c r="CZ4" s="259">
        <f t="shared" si="0"/>
        <v>2030</v>
      </c>
      <c r="DA4" s="259">
        <f t="shared" si="0"/>
        <v>2030</v>
      </c>
      <c r="DB4" s="259">
        <f t="shared" si="0"/>
        <v>2030</v>
      </c>
      <c r="DC4" s="259">
        <f t="shared" si="0"/>
        <v>2030</v>
      </c>
      <c r="DD4" s="259">
        <f t="shared" si="0"/>
        <v>2030</v>
      </c>
      <c r="DE4" s="259">
        <f t="shared" si="0"/>
        <v>2030</v>
      </c>
      <c r="DF4" s="259">
        <f t="shared" si="0"/>
        <v>2031</v>
      </c>
      <c r="DG4" s="259">
        <f t="shared" si="0"/>
        <v>2031</v>
      </c>
      <c r="DH4" s="259">
        <f t="shared" si="0"/>
        <v>2031</v>
      </c>
      <c r="DI4" s="259">
        <f t="shared" si="0"/>
        <v>2031</v>
      </c>
      <c r="DJ4" s="259">
        <f t="shared" si="0"/>
        <v>2031</v>
      </c>
      <c r="DK4" s="259">
        <f t="shared" si="0"/>
        <v>2031</v>
      </c>
      <c r="DL4" s="259">
        <f t="shared" si="0"/>
        <v>2031</v>
      </c>
      <c r="DM4" s="259">
        <f t="shared" si="0"/>
        <v>2031</v>
      </c>
      <c r="DN4" s="259">
        <f t="shared" si="0"/>
        <v>2031</v>
      </c>
      <c r="DO4" s="259">
        <f t="shared" si="0"/>
        <v>2031</v>
      </c>
      <c r="DP4" s="259">
        <f t="shared" si="0"/>
        <v>2031</v>
      </c>
      <c r="DQ4" s="259">
        <f t="shared" si="0"/>
        <v>2031</v>
      </c>
      <c r="DR4" s="259">
        <f t="shared" si="0"/>
        <v>2032</v>
      </c>
      <c r="DS4" s="259">
        <f t="shared" si="0"/>
        <v>2032</v>
      </c>
      <c r="DT4" s="259">
        <f t="shared" si="0"/>
        <v>2032</v>
      </c>
      <c r="DU4" s="259">
        <f t="shared" si="0"/>
        <v>2032</v>
      </c>
      <c r="DV4" s="259">
        <f t="shared" si="0"/>
        <v>2032</v>
      </c>
      <c r="DW4" s="259">
        <f t="shared" si="0"/>
        <v>2032</v>
      </c>
      <c r="DX4" s="259">
        <f t="shared" si="0"/>
        <v>2032</v>
      </c>
      <c r="DY4" s="259">
        <f t="shared" si="0"/>
        <v>2032</v>
      </c>
      <c r="DZ4" s="259">
        <f t="shared" si="0"/>
        <v>2032</v>
      </c>
      <c r="EA4" s="259">
        <f t="shared" si="0"/>
        <v>2032</v>
      </c>
      <c r="EB4" s="259">
        <f t="shared" si="0"/>
        <v>2032</v>
      </c>
      <c r="EC4" s="259">
        <f t="shared" si="0"/>
        <v>2032</v>
      </c>
      <c r="ED4" s="259">
        <f t="shared" si="0"/>
        <v>2033</v>
      </c>
      <c r="EE4" s="259">
        <f t="shared" si="0"/>
        <v>2033</v>
      </c>
      <c r="EF4" s="259">
        <f t="shared" si="0"/>
        <v>2033</v>
      </c>
      <c r="EG4" s="259">
        <f t="shared" si="0"/>
        <v>2033</v>
      </c>
      <c r="EH4" s="259">
        <f t="shared" si="0"/>
        <v>2033</v>
      </c>
      <c r="EI4" s="259">
        <f t="shared" si="0"/>
        <v>2033</v>
      </c>
      <c r="EJ4" s="1"/>
    </row>
    <row r="5" spans="1:140" ht="13.5" customHeight="1" x14ac:dyDescent="0.2">
      <c r="A5" s="1"/>
      <c r="B5" s="1"/>
      <c r="C5" s="284"/>
      <c r="D5" s="285"/>
      <c r="E5" s="285"/>
      <c r="F5" s="285" t="s">
        <v>144</v>
      </c>
      <c r="G5" s="286">
        <f t="shared" ref="G5:EI5" si="1">ROUNDUP(G6/12,0)</f>
        <v>0</v>
      </c>
      <c r="H5" s="286">
        <f t="shared" si="1"/>
        <v>1</v>
      </c>
      <c r="I5" s="286">
        <f t="shared" si="1"/>
        <v>1</v>
      </c>
      <c r="J5" s="286">
        <f t="shared" si="1"/>
        <v>1</v>
      </c>
      <c r="K5" s="286">
        <f t="shared" si="1"/>
        <v>1</v>
      </c>
      <c r="L5" s="286">
        <f t="shared" si="1"/>
        <v>1</v>
      </c>
      <c r="M5" s="286">
        <f t="shared" si="1"/>
        <v>1</v>
      </c>
      <c r="N5" s="286">
        <f t="shared" si="1"/>
        <v>1</v>
      </c>
      <c r="O5" s="286">
        <f t="shared" si="1"/>
        <v>1</v>
      </c>
      <c r="P5" s="286">
        <f t="shared" si="1"/>
        <v>1</v>
      </c>
      <c r="Q5" s="286">
        <f t="shared" si="1"/>
        <v>1</v>
      </c>
      <c r="R5" s="286">
        <f t="shared" si="1"/>
        <v>1</v>
      </c>
      <c r="S5" s="286">
        <f t="shared" si="1"/>
        <v>1</v>
      </c>
      <c r="T5" s="286">
        <f t="shared" si="1"/>
        <v>2</v>
      </c>
      <c r="U5" s="286">
        <f t="shared" si="1"/>
        <v>2</v>
      </c>
      <c r="V5" s="286">
        <f t="shared" si="1"/>
        <v>2</v>
      </c>
      <c r="W5" s="286">
        <f t="shared" si="1"/>
        <v>2</v>
      </c>
      <c r="X5" s="286">
        <f t="shared" si="1"/>
        <v>2</v>
      </c>
      <c r="Y5" s="286">
        <f t="shared" si="1"/>
        <v>2</v>
      </c>
      <c r="Z5" s="286">
        <f t="shared" si="1"/>
        <v>2</v>
      </c>
      <c r="AA5" s="286">
        <f t="shared" si="1"/>
        <v>2</v>
      </c>
      <c r="AB5" s="286">
        <f t="shared" si="1"/>
        <v>2</v>
      </c>
      <c r="AC5" s="286">
        <f t="shared" si="1"/>
        <v>2</v>
      </c>
      <c r="AD5" s="286">
        <f t="shared" si="1"/>
        <v>2</v>
      </c>
      <c r="AE5" s="286">
        <f t="shared" si="1"/>
        <v>2</v>
      </c>
      <c r="AF5" s="286">
        <f t="shared" si="1"/>
        <v>3</v>
      </c>
      <c r="AG5" s="286">
        <f t="shared" si="1"/>
        <v>3</v>
      </c>
      <c r="AH5" s="286">
        <f t="shared" si="1"/>
        <v>3</v>
      </c>
      <c r="AI5" s="286">
        <f t="shared" si="1"/>
        <v>3</v>
      </c>
      <c r="AJ5" s="286">
        <f t="shared" si="1"/>
        <v>3</v>
      </c>
      <c r="AK5" s="286">
        <f t="shared" si="1"/>
        <v>3</v>
      </c>
      <c r="AL5" s="286">
        <f t="shared" si="1"/>
        <v>3</v>
      </c>
      <c r="AM5" s="286">
        <f t="shared" si="1"/>
        <v>3</v>
      </c>
      <c r="AN5" s="286">
        <f t="shared" si="1"/>
        <v>3</v>
      </c>
      <c r="AO5" s="286">
        <f t="shared" si="1"/>
        <v>3</v>
      </c>
      <c r="AP5" s="286">
        <f t="shared" si="1"/>
        <v>3</v>
      </c>
      <c r="AQ5" s="286">
        <f t="shared" si="1"/>
        <v>3</v>
      </c>
      <c r="AR5" s="286">
        <f t="shared" si="1"/>
        <v>4</v>
      </c>
      <c r="AS5" s="286">
        <f t="shared" si="1"/>
        <v>4</v>
      </c>
      <c r="AT5" s="286">
        <f t="shared" si="1"/>
        <v>4</v>
      </c>
      <c r="AU5" s="286">
        <f t="shared" si="1"/>
        <v>4</v>
      </c>
      <c r="AV5" s="286">
        <f t="shared" si="1"/>
        <v>4</v>
      </c>
      <c r="AW5" s="286">
        <f t="shared" si="1"/>
        <v>4</v>
      </c>
      <c r="AX5" s="286">
        <f t="shared" si="1"/>
        <v>4</v>
      </c>
      <c r="AY5" s="286">
        <f t="shared" si="1"/>
        <v>4</v>
      </c>
      <c r="AZ5" s="286">
        <f t="shared" si="1"/>
        <v>4</v>
      </c>
      <c r="BA5" s="286">
        <f t="shared" si="1"/>
        <v>4</v>
      </c>
      <c r="BB5" s="286">
        <f t="shared" si="1"/>
        <v>4</v>
      </c>
      <c r="BC5" s="286">
        <f t="shared" si="1"/>
        <v>4</v>
      </c>
      <c r="BD5" s="286">
        <f t="shared" si="1"/>
        <v>5</v>
      </c>
      <c r="BE5" s="286">
        <f t="shared" si="1"/>
        <v>5</v>
      </c>
      <c r="BF5" s="286">
        <f t="shared" si="1"/>
        <v>5</v>
      </c>
      <c r="BG5" s="286">
        <f t="shared" si="1"/>
        <v>5</v>
      </c>
      <c r="BH5" s="286">
        <f t="shared" si="1"/>
        <v>5</v>
      </c>
      <c r="BI5" s="286">
        <f t="shared" si="1"/>
        <v>5</v>
      </c>
      <c r="BJ5" s="286">
        <f t="shared" si="1"/>
        <v>5</v>
      </c>
      <c r="BK5" s="286">
        <f t="shared" si="1"/>
        <v>5</v>
      </c>
      <c r="BL5" s="286">
        <f t="shared" si="1"/>
        <v>5</v>
      </c>
      <c r="BM5" s="286">
        <f t="shared" si="1"/>
        <v>5</v>
      </c>
      <c r="BN5" s="286">
        <f t="shared" si="1"/>
        <v>5</v>
      </c>
      <c r="BO5" s="286">
        <f t="shared" si="1"/>
        <v>5</v>
      </c>
      <c r="BP5" s="286">
        <f t="shared" si="1"/>
        <v>6</v>
      </c>
      <c r="BQ5" s="286">
        <f t="shared" si="1"/>
        <v>6</v>
      </c>
      <c r="BR5" s="286">
        <f t="shared" si="1"/>
        <v>6</v>
      </c>
      <c r="BS5" s="286">
        <f t="shared" si="1"/>
        <v>6</v>
      </c>
      <c r="BT5" s="286">
        <f t="shared" si="1"/>
        <v>6</v>
      </c>
      <c r="BU5" s="286">
        <f t="shared" si="1"/>
        <v>6</v>
      </c>
      <c r="BV5" s="286">
        <f t="shared" si="1"/>
        <v>6</v>
      </c>
      <c r="BW5" s="286">
        <f t="shared" si="1"/>
        <v>6</v>
      </c>
      <c r="BX5" s="286">
        <f t="shared" si="1"/>
        <v>6</v>
      </c>
      <c r="BY5" s="286">
        <f t="shared" si="1"/>
        <v>6</v>
      </c>
      <c r="BZ5" s="286">
        <f t="shared" si="1"/>
        <v>6</v>
      </c>
      <c r="CA5" s="286">
        <f t="shared" si="1"/>
        <v>6</v>
      </c>
      <c r="CB5" s="286">
        <f t="shared" si="1"/>
        <v>7</v>
      </c>
      <c r="CC5" s="286">
        <f t="shared" si="1"/>
        <v>7</v>
      </c>
      <c r="CD5" s="286">
        <f t="shared" si="1"/>
        <v>7</v>
      </c>
      <c r="CE5" s="286">
        <f t="shared" si="1"/>
        <v>7</v>
      </c>
      <c r="CF5" s="286">
        <f t="shared" si="1"/>
        <v>7</v>
      </c>
      <c r="CG5" s="286">
        <f t="shared" si="1"/>
        <v>7</v>
      </c>
      <c r="CH5" s="286">
        <f t="shared" si="1"/>
        <v>7</v>
      </c>
      <c r="CI5" s="286">
        <f t="shared" si="1"/>
        <v>7</v>
      </c>
      <c r="CJ5" s="286">
        <f t="shared" si="1"/>
        <v>7</v>
      </c>
      <c r="CK5" s="286">
        <f t="shared" si="1"/>
        <v>7</v>
      </c>
      <c r="CL5" s="286">
        <f t="shared" si="1"/>
        <v>7</v>
      </c>
      <c r="CM5" s="286">
        <f t="shared" si="1"/>
        <v>7</v>
      </c>
      <c r="CN5" s="286">
        <f t="shared" si="1"/>
        <v>8</v>
      </c>
      <c r="CO5" s="286">
        <f t="shared" si="1"/>
        <v>8</v>
      </c>
      <c r="CP5" s="286">
        <f t="shared" si="1"/>
        <v>8</v>
      </c>
      <c r="CQ5" s="286">
        <f t="shared" si="1"/>
        <v>8</v>
      </c>
      <c r="CR5" s="286">
        <f t="shared" si="1"/>
        <v>8</v>
      </c>
      <c r="CS5" s="286">
        <f t="shared" si="1"/>
        <v>8</v>
      </c>
      <c r="CT5" s="286">
        <f t="shared" si="1"/>
        <v>8</v>
      </c>
      <c r="CU5" s="286">
        <f t="shared" si="1"/>
        <v>8</v>
      </c>
      <c r="CV5" s="286">
        <f t="shared" si="1"/>
        <v>8</v>
      </c>
      <c r="CW5" s="286">
        <f t="shared" si="1"/>
        <v>8</v>
      </c>
      <c r="CX5" s="286">
        <f t="shared" si="1"/>
        <v>8</v>
      </c>
      <c r="CY5" s="286">
        <f t="shared" si="1"/>
        <v>8</v>
      </c>
      <c r="CZ5" s="286">
        <f t="shared" si="1"/>
        <v>9</v>
      </c>
      <c r="DA5" s="286">
        <f t="shared" si="1"/>
        <v>9</v>
      </c>
      <c r="DB5" s="286">
        <f t="shared" si="1"/>
        <v>9</v>
      </c>
      <c r="DC5" s="286">
        <f t="shared" si="1"/>
        <v>9</v>
      </c>
      <c r="DD5" s="286">
        <f t="shared" si="1"/>
        <v>9</v>
      </c>
      <c r="DE5" s="286">
        <f t="shared" si="1"/>
        <v>9</v>
      </c>
      <c r="DF5" s="286">
        <f t="shared" si="1"/>
        <v>9</v>
      </c>
      <c r="DG5" s="286">
        <f t="shared" si="1"/>
        <v>9</v>
      </c>
      <c r="DH5" s="286">
        <f t="shared" si="1"/>
        <v>9</v>
      </c>
      <c r="DI5" s="286">
        <f t="shared" si="1"/>
        <v>9</v>
      </c>
      <c r="DJ5" s="286">
        <f t="shared" si="1"/>
        <v>9</v>
      </c>
      <c r="DK5" s="286">
        <f t="shared" si="1"/>
        <v>9</v>
      </c>
      <c r="DL5" s="286">
        <f t="shared" si="1"/>
        <v>10</v>
      </c>
      <c r="DM5" s="286">
        <f t="shared" si="1"/>
        <v>10</v>
      </c>
      <c r="DN5" s="286">
        <f t="shared" si="1"/>
        <v>10</v>
      </c>
      <c r="DO5" s="286">
        <f t="shared" si="1"/>
        <v>10</v>
      </c>
      <c r="DP5" s="286">
        <f t="shared" si="1"/>
        <v>10</v>
      </c>
      <c r="DQ5" s="286">
        <f t="shared" si="1"/>
        <v>10</v>
      </c>
      <c r="DR5" s="286">
        <f t="shared" si="1"/>
        <v>10</v>
      </c>
      <c r="DS5" s="286">
        <f t="shared" si="1"/>
        <v>10</v>
      </c>
      <c r="DT5" s="286">
        <f t="shared" si="1"/>
        <v>10</v>
      </c>
      <c r="DU5" s="286">
        <f t="shared" si="1"/>
        <v>10</v>
      </c>
      <c r="DV5" s="286">
        <f t="shared" si="1"/>
        <v>10</v>
      </c>
      <c r="DW5" s="286">
        <f t="shared" si="1"/>
        <v>10</v>
      </c>
      <c r="DX5" s="286">
        <f t="shared" si="1"/>
        <v>11</v>
      </c>
      <c r="DY5" s="286">
        <f t="shared" si="1"/>
        <v>11</v>
      </c>
      <c r="DZ5" s="286">
        <f t="shared" si="1"/>
        <v>11</v>
      </c>
      <c r="EA5" s="286">
        <f t="shared" si="1"/>
        <v>11</v>
      </c>
      <c r="EB5" s="286">
        <f t="shared" si="1"/>
        <v>11</v>
      </c>
      <c r="EC5" s="286">
        <f t="shared" si="1"/>
        <v>11</v>
      </c>
      <c r="ED5" s="286">
        <f t="shared" si="1"/>
        <v>11</v>
      </c>
      <c r="EE5" s="286">
        <f t="shared" si="1"/>
        <v>11</v>
      </c>
      <c r="EF5" s="286">
        <f t="shared" si="1"/>
        <v>11</v>
      </c>
      <c r="EG5" s="286">
        <f t="shared" si="1"/>
        <v>11</v>
      </c>
      <c r="EH5" s="286">
        <f t="shared" si="1"/>
        <v>11</v>
      </c>
      <c r="EI5" s="286">
        <f t="shared" si="1"/>
        <v>11</v>
      </c>
      <c r="EJ5" s="1"/>
    </row>
    <row r="6" spans="1:140" ht="13.5" customHeight="1" x14ac:dyDescent="0.2">
      <c r="A6" s="1"/>
      <c r="B6" s="1"/>
      <c r="C6" s="285"/>
      <c r="D6" s="285"/>
      <c r="E6" s="285"/>
      <c r="F6" s="285" t="s">
        <v>145</v>
      </c>
      <c r="G6" s="297">
        <v>0</v>
      </c>
      <c r="H6" s="297">
        <f t="shared" ref="H6:EI6" si="2">+G6+1</f>
        <v>1</v>
      </c>
      <c r="I6" s="297">
        <f t="shared" si="2"/>
        <v>2</v>
      </c>
      <c r="J6" s="297">
        <f t="shared" si="2"/>
        <v>3</v>
      </c>
      <c r="K6" s="297">
        <f t="shared" si="2"/>
        <v>4</v>
      </c>
      <c r="L6" s="297">
        <f t="shared" si="2"/>
        <v>5</v>
      </c>
      <c r="M6" s="297">
        <f t="shared" si="2"/>
        <v>6</v>
      </c>
      <c r="N6" s="297">
        <f t="shared" si="2"/>
        <v>7</v>
      </c>
      <c r="O6" s="297">
        <f t="shared" si="2"/>
        <v>8</v>
      </c>
      <c r="P6" s="297">
        <f t="shared" si="2"/>
        <v>9</v>
      </c>
      <c r="Q6" s="297">
        <f t="shared" si="2"/>
        <v>10</v>
      </c>
      <c r="R6" s="297">
        <f t="shared" si="2"/>
        <v>11</v>
      </c>
      <c r="S6" s="297">
        <f t="shared" si="2"/>
        <v>12</v>
      </c>
      <c r="T6" s="297">
        <f t="shared" si="2"/>
        <v>13</v>
      </c>
      <c r="U6" s="297">
        <f t="shared" si="2"/>
        <v>14</v>
      </c>
      <c r="V6" s="297">
        <f t="shared" si="2"/>
        <v>15</v>
      </c>
      <c r="W6" s="297">
        <f t="shared" si="2"/>
        <v>16</v>
      </c>
      <c r="X6" s="297">
        <f t="shared" si="2"/>
        <v>17</v>
      </c>
      <c r="Y6" s="297">
        <f t="shared" si="2"/>
        <v>18</v>
      </c>
      <c r="Z6" s="297">
        <f t="shared" si="2"/>
        <v>19</v>
      </c>
      <c r="AA6" s="297">
        <f t="shared" si="2"/>
        <v>20</v>
      </c>
      <c r="AB6" s="297">
        <f t="shared" si="2"/>
        <v>21</v>
      </c>
      <c r="AC6" s="297">
        <f t="shared" si="2"/>
        <v>22</v>
      </c>
      <c r="AD6" s="297">
        <f t="shared" si="2"/>
        <v>23</v>
      </c>
      <c r="AE6" s="297">
        <f t="shared" si="2"/>
        <v>24</v>
      </c>
      <c r="AF6" s="297">
        <f t="shared" si="2"/>
        <v>25</v>
      </c>
      <c r="AG6" s="297">
        <f t="shared" si="2"/>
        <v>26</v>
      </c>
      <c r="AH6" s="297">
        <f t="shared" si="2"/>
        <v>27</v>
      </c>
      <c r="AI6" s="297">
        <f t="shared" si="2"/>
        <v>28</v>
      </c>
      <c r="AJ6" s="297">
        <f t="shared" si="2"/>
        <v>29</v>
      </c>
      <c r="AK6" s="297">
        <f t="shared" si="2"/>
        <v>30</v>
      </c>
      <c r="AL6" s="297">
        <f t="shared" si="2"/>
        <v>31</v>
      </c>
      <c r="AM6" s="297">
        <f t="shared" si="2"/>
        <v>32</v>
      </c>
      <c r="AN6" s="297">
        <f t="shared" si="2"/>
        <v>33</v>
      </c>
      <c r="AO6" s="297">
        <f t="shared" si="2"/>
        <v>34</v>
      </c>
      <c r="AP6" s="297">
        <f t="shared" si="2"/>
        <v>35</v>
      </c>
      <c r="AQ6" s="297">
        <f t="shared" si="2"/>
        <v>36</v>
      </c>
      <c r="AR6" s="297">
        <f t="shared" si="2"/>
        <v>37</v>
      </c>
      <c r="AS6" s="297">
        <f t="shared" si="2"/>
        <v>38</v>
      </c>
      <c r="AT6" s="297">
        <f t="shared" si="2"/>
        <v>39</v>
      </c>
      <c r="AU6" s="297">
        <f t="shared" si="2"/>
        <v>40</v>
      </c>
      <c r="AV6" s="297">
        <f t="shared" si="2"/>
        <v>41</v>
      </c>
      <c r="AW6" s="297">
        <f t="shared" si="2"/>
        <v>42</v>
      </c>
      <c r="AX6" s="297">
        <f t="shared" si="2"/>
        <v>43</v>
      </c>
      <c r="AY6" s="297">
        <f t="shared" si="2"/>
        <v>44</v>
      </c>
      <c r="AZ6" s="297">
        <f t="shared" si="2"/>
        <v>45</v>
      </c>
      <c r="BA6" s="297">
        <f t="shared" si="2"/>
        <v>46</v>
      </c>
      <c r="BB6" s="297">
        <f t="shared" si="2"/>
        <v>47</v>
      </c>
      <c r="BC6" s="297">
        <f t="shared" si="2"/>
        <v>48</v>
      </c>
      <c r="BD6" s="297">
        <f t="shared" si="2"/>
        <v>49</v>
      </c>
      <c r="BE6" s="297">
        <f t="shared" si="2"/>
        <v>50</v>
      </c>
      <c r="BF6" s="297">
        <f t="shared" si="2"/>
        <v>51</v>
      </c>
      <c r="BG6" s="297">
        <f t="shared" si="2"/>
        <v>52</v>
      </c>
      <c r="BH6" s="297">
        <f t="shared" si="2"/>
        <v>53</v>
      </c>
      <c r="BI6" s="297">
        <f t="shared" si="2"/>
        <v>54</v>
      </c>
      <c r="BJ6" s="297">
        <f t="shared" si="2"/>
        <v>55</v>
      </c>
      <c r="BK6" s="297">
        <f t="shared" si="2"/>
        <v>56</v>
      </c>
      <c r="BL6" s="297">
        <f t="shared" si="2"/>
        <v>57</v>
      </c>
      <c r="BM6" s="297">
        <f t="shared" si="2"/>
        <v>58</v>
      </c>
      <c r="BN6" s="297">
        <f t="shared" si="2"/>
        <v>59</v>
      </c>
      <c r="BO6" s="297">
        <f t="shared" si="2"/>
        <v>60</v>
      </c>
      <c r="BP6" s="297">
        <f t="shared" si="2"/>
        <v>61</v>
      </c>
      <c r="BQ6" s="297">
        <f t="shared" si="2"/>
        <v>62</v>
      </c>
      <c r="BR6" s="297">
        <f t="shared" si="2"/>
        <v>63</v>
      </c>
      <c r="BS6" s="297">
        <f t="shared" si="2"/>
        <v>64</v>
      </c>
      <c r="BT6" s="297">
        <f t="shared" si="2"/>
        <v>65</v>
      </c>
      <c r="BU6" s="297">
        <f t="shared" si="2"/>
        <v>66</v>
      </c>
      <c r="BV6" s="297">
        <f t="shared" si="2"/>
        <v>67</v>
      </c>
      <c r="BW6" s="297">
        <f t="shared" si="2"/>
        <v>68</v>
      </c>
      <c r="BX6" s="297">
        <f t="shared" si="2"/>
        <v>69</v>
      </c>
      <c r="BY6" s="297">
        <f t="shared" si="2"/>
        <v>70</v>
      </c>
      <c r="BZ6" s="297">
        <f t="shared" si="2"/>
        <v>71</v>
      </c>
      <c r="CA6" s="297">
        <f t="shared" si="2"/>
        <v>72</v>
      </c>
      <c r="CB6" s="297">
        <f t="shared" si="2"/>
        <v>73</v>
      </c>
      <c r="CC6" s="297">
        <f t="shared" si="2"/>
        <v>74</v>
      </c>
      <c r="CD6" s="297">
        <f t="shared" si="2"/>
        <v>75</v>
      </c>
      <c r="CE6" s="297">
        <f t="shared" si="2"/>
        <v>76</v>
      </c>
      <c r="CF6" s="297">
        <f t="shared" si="2"/>
        <v>77</v>
      </c>
      <c r="CG6" s="297">
        <f t="shared" si="2"/>
        <v>78</v>
      </c>
      <c r="CH6" s="297">
        <f t="shared" si="2"/>
        <v>79</v>
      </c>
      <c r="CI6" s="297">
        <f t="shared" si="2"/>
        <v>80</v>
      </c>
      <c r="CJ6" s="297">
        <f t="shared" si="2"/>
        <v>81</v>
      </c>
      <c r="CK6" s="297">
        <f t="shared" si="2"/>
        <v>82</v>
      </c>
      <c r="CL6" s="297">
        <f t="shared" si="2"/>
        <v>83</v>
      </c>
      <c r="CM6" s="297">
        <f t="shared" si="2"/>
        <v>84</v>
      </c>
      <c r="CN6" s="297">
        <f t="shared" si="2"/>
        <v>85</v>
      </c>
      <c r="CO6" s="297">
        <f t="shared" si="2"/>
        <v>86</v>
      </c>
      <c r="CP6" s="297">
        <f t="shared" si="2"/>
        <v>87</v>
      </c>
      <c r="CQ6" s="297">
        <f t="shared" si="2"/>
        <v>88</v>
      </c>
      <c r="CR6" s="297">
        <f t="shared" si="2"/>
        <v>89</v>
      </c>
      <c r="CS6" s="297">
        <f t="shared" si="2"/>
        <v>90</v>
      </c>
      <c r="CT6" s="297">
        <f t="shared" si="2"/>
        <v>91</v>
      </c>
      <c r="CU6" s="297">
        <f t="shared" si="2"/>
        <v>92</v>
      </c>
      <c r="CV6" s="297">
        <f t="shared" si="2"/>
        <v>93</v>
      </c>
      <c r="CW6" s="297">
        <f t="shared" si="2"/>
        <v>94</v>
      </c>
      <c r="CX6" s="297">
        <f t="shared" si="2"/>
        <v>95</v>
      </c>
      <c r="CY6" s="297">
        <f t="shared" si="2"/>
        <v>96</v>
      </c>
      <c r="CZ6" s="297">
        <f t="shared" si="2"/>
        <v>97</v>
      </c>
      <c r="DA6" s="297">
        <f t="shared" si="2"/>
        <v>98</v>
      </c>
      <c r="DB6" s="297">
        <f t="shared" si="2"/>
        <v>99</v>
      </c>
      <c r="DC6" s="297">
        <f t="shared" si="2"/>
        <v>100</v>
      </c>
      <c r="DD6" s="297">
        <f t="shared" si="2"/>
        <v>101</v>
      </c>
      <c r="DE6" s="297">
        <f t="shared" si="2"/>
        <v>102</v>
      </c>
      <c r="DF6" s="297">
        <f t="shared" si="2"/>
        <v>103</v>
      </c>
      <c r="DG6" s="297">
        <f t="shared" si="2"/>
        <v>104</v>
      </c>
      <c r="DH6" s="297">
        <f t="shared" si="2"/>
        <v>105</v>
      </c>
      <c r="DI6" s="297">
        <f t="shared" si="2"/>
        <v>106</v>
      </c>
      <c r="DJ6" s="297">
        <f t="shared" si="2"/>
        <v>107</v>
      </c>
      <c r="DK6" s="297">
        <f t="shared" si="2"/>
        <v>108</v>
      </c>
      <c r="DL6" s="297">
        <f t="shared" si="2"/>
        <v>109</v>
      </c>
      <c r="DM6" s="297">
        <f t="shared" si="2"/>
        <v>110</v>
      </c>
      <c r="DN6" s="297">
        <f t="shared" si="2"/>
        <v>111</v>
      </c>
      <c r="DO6" s="297">
        <f t="shared" si="2"/>
        <v>112</v>
      </c>
      <c r="DP6" s="297">
        <f t="shared" si="2"/>
        <v>113</v>
      </c>
      <c r="DQ6" s="297">
        <f t="shared" si="2"/>
        <v>114</v>
      </c>
      <c r="DR6" s="297">
        <f t="shared" si="2"/>
        <v>115</v>
      </c>
      <c r="DS6" s="297">
        <f t="shared" si="2"/>
        <v>116</v>
      </c>
      <c r="DT6" s="297">
        <f t="shared" si="2"/>
        <v>117</v>
      </c>
      <c r="DU6" s="297">
        <f t="shared" si="2"/>
        <v>118</v>
      </c>
      <c r="DV6" s="297">
        <f t="shared" si="2"/>
        <v>119</v>
      </c>
      <c r="DW6" s="297">
        <f t="shared" si="2"/>
        <v>120</v>
      </c>
      <c r="DX6" s="297">
        <f t="shared" si="2"/>
        <v>121</v>
      </c>
      <c r="DY6" s="297">
        <f t="shared" si="2"/>
        <v>122</v>
      </c>
      <c r="DZ6" s="297">
        <f t="shared" si="2"/>
        <v>123</v>
      </c>
      <c r="EA6" s="297">
        <f t="shared" si="2"/>
        <v>124</v>
      </c>
      <c r="EB6" s="297">
        <f t="shared" si="2"/>
        <v>125</v>
      </c>
      <c r="EC6" s="297">
        <f t="shared" si="2"/>
        <v>126</v>
      </c>
      <c r="ED6" s="297">
        <f t="shared" si="2"/>
        <v>127</v>
      </c>
      <c r="EE6" s="297">
        <f t="shared" si="2"/>
        <v>128</v>
      </c>
      <c r="EF6" s="297">
        <f t="shared" si="2"/>
        <v>129</v>
      </c>
      <c r="EG6" s="297">
        <f t="shared" si="2"/>
        <v>130</v>
      </c>
      <c r="EH6" s="297">
        <f t="shared" si="2"/>
        <v>131</v>
      </c>
      <c r="EI6" s="297">
        <f t="shared" si="2"/>
        <v>132</v>
      </c>
      <c r="EJ6" s="1"/>
    </row>
    <row r="7" spans="1:140" ht="13.5" customHeight="1" x14ac:dyDescent="0.2">
      <c r="A7" s="1"/>
      <c r="B7" s="1"/>
      <c r="C7" s="285"/>
      <c r="D7" s="285"/>
      <c r="E7" s="285"/>
      <c r="F7" s="285" t="s">
        <v>146</v>
      </c>
      <c r="G7" s="298">
        <f>'Summary &amp; Assumptions'!H38</f>
        <v>44713</v>
      </c>
      <c r="H7" s="298">
        <f t="shared" ref="H7:EI7" si="3">+EOMONTH(G7,1)</f>
        <v>44773</v>
      </c>
      <c r="I7" s="298">
        <f t="shared" si="3"/>
        <v>44804</v>
      </c>
      <c r="J7" s="298">
        <f t="shared" si="3"/>
        <v>44834</v>
      </c>
      <c r="K7" s="298">
        <f t="shared" si="3"/>
        <v>44865</v>
      </c>
      <c r="L7" s="298">
        <f t="shared" si="3"/>
        <v>44895</v>
      </c>
      <c r="M7" s="298">
        <f t="shared" si="3"/>
        <v>44926</v>
      </c>
      <c r="N7" s="298">
        <f t="shared" si="3"/>
        <v>44957</v>
      </c>
      <c r="O7" s="298">
        <f t="shared" si="3"/>
        <v>44985</v>
      </c>
      <c r="P7" s="298">
        <f t="shared" si="3"/>
        <v>45016</v>
      </c>
      <c r="Q7" s="298">
        <f t="shared" si="3"/>
        <v>45046</v>
      </c>
      <c r="R7" s="298">
        <f t="shared" si="3"/>
        <v>45077</v>
      </c>
      <c r="S7" s="298">
        <f t="shared" si="3"/>
        <v>45107</v>
      </c>
      <c r="T7" s="298">
        <f t="shared" si="3"/>
        <v>45138</v>
      </c>
      <c r="U7" s="298">
        <f t="shared" si="3"/>
        <v>45169</v>
      </c>
      <c r="V7" s="298">
        <f t="shared" si="3"/>
        <v>45199</v>
      </c>
      <c r="W7" s="298">
        <f t="shared" si="3"/>
        <v>45230</v>
      </c>
      <c r="X7" s="298">
        <f t="shared" si="3"/>
        <v>45260</v>
      </c>
      <c r="Y7" s="298">
        <f t="shared" si="3"/>
        <v>45291</v>
      </c>
      <c r="Z7" s="298">
        <f t="shared" si="3"/>
        <v>45322</v>
      </c>
      <c r="AA7" s="298">
        <f t="shared" si="3"/>
        <v>45351</v>
      </c>
      <c r="AB7" s="298">
        <f t="shared" si="3"/>
        <v>45382</v>
      </c>
      <c r="AC7" s="298">
        <f t="shared" si="3"/>
        <v>45412</v>
      </c>
      <c r="AD7" s="298">
        <f t="shared" si="3"/>
        <v>45443</v>
      </c>
      <c r="AE7" s="298">
        <f t="shared" si="3"/>
        <v>45473</v>
      </c>
      <c r="AF7" s="298">
        <f t="shared" si="3"/>
        <v>45504</v>
      </c>
      <c r="AG7" s="298">
        <f t="shared" si="3"/>
        <v>45535</v>
      </c>
      <c r="AH7" s="298">
        <f t="shared" si="3"/>
        <v>45565</v>
      </c>
      <c r="AI7" s="298">
        <f t="shared" si="3"/>
        <v>45596</v>
      </c>
      <c r="AJ7" s="298">
        <f t="shared" si="3"/>
        <v>45626</v>
      </c>
      <c r="AK7" s="298">
        <f t="shared" si="3"/>
        <v>45657</v>
      </c>
      <c r="AL7" s="298">
        <f t="shared" si="3"/>
        <v>45688</v>
      </c>
      <c r="AM7" s="298">
        <f t="shared" si="3"/>
        <v>45716</v>
      </c>
      <c r="AN7" s="298">
        <f t="shared" si="3"/>
        <v>45747</v>
      </c>
      <c r="AO7" s="298">
        <f t="shared" si="3"/>
        <v>45777</v>
      </c>
      <c r="AP7" s="298">
        <f t="shared" si="3"/>
        <v>45808</v>
      </c>
      <c r="AQ7" s="298">
        <f t="shared" si="3"/>
        <v>45838</v>
      </c>
      <c r="AR7" s="298">
        <f t="shared" si="3"/>
        <v>45869</v>
      </c>
      <c r="AS7" s="298">
        <f t="shared" si="3"/>
        <v>45900</v>
      </c>
      <c r="AT7" s="298">
        <f t="shared" si="3"/>
        <v>45930</v>
      </c>
      <c r="AU7" s="298">
        <f t="shared" si="3"/>
        <v>45961</v>
      </c>
      <c r="AV7" s="298">
        <f t="shared" si="3"/>
        <v>45991</v>
      </c>
      <c r="AW7" s="298">
        <f t="shared" si="3"/>
        <v>46022</v>
      </c>
      <c r="AX7" s="298">
        <f t="shared" si="3"/>
        <v>46053</v>
      </c>
      <c r="AY7" s="298">
        <f t="shared" si="3"/>
        <v>46081</v>
      </c>
      <c r="AZ7" s="298">
        <f t="shared" si="3"/>
        <v>46112</v>
      </c>
      <c r="BA7" s="298">
        <f t="shared" si="3"/>
        <v>46142</v>
      </c>
      <c r="BB7" s="298">
        <f t="shared" si="3"/>
        <v>46173</v>
      </c>
      <c r="BC7" s="298">
        <f t="shared" si="3"/>
        <v>46203</v>
      </c>
      <c r="BD7" s="298">
        <f t="shared" si="3"/>
        <v>46234</v>
      </c>
      <c r="BE7" s="298">
        <f t="shared" si="3"/>
        <v>46265</v>
      </c>
      <c r="BF7" s="298">
        <f t="shared" si="3"/>
        <v>46295</v>
      </c>
      <c r="BG7" s="298">
        <f t="shared" si="3"/>
        <v>46326</v>
      </c>
      <c r="BH7" s="298">
        <f t="shared" si="3"/>
        <v>46356</v>
      </c>
      <c r="BI7" s="298">
        <f t="shared" si="3"/>
        <v>46387</v>
      </c>
      <c r="BJ7" s="298">
        <f t="shared" si="3"/>
        <v>46418</v>
      </c>
      <c r="BK7" s="298">
        <f t="shared" si="3"/>
        <v>46446</v>
      </c>
      <c r="BL7" s="298">
        <f t="shared" si="3"/>
        <v>46477</v>
      </c>
      <c r="BM7" s="298">
        <f t="shared" si="3"/>
        <v>46507</v>
      </c>
      <c r="BN7" s="298">
        <f t="shared" si="3"/>
        <v>46538</v>
      </c>
      <c r="BO7" s="298">
        <f t="shared" si="3"/>
        <v>46568</v>
      </c>
      <c r="BP7" s="298">
        <f t="shared" si="3"/>
        <v>46599</v>
      </c>
      <c r="BQ7" s="298">
        <f t="shared" si="3"/>
        <v>46630</v>
      </c>
      <c r="BR7" s="298">
        <f t="shared" si="3"/>
        <v>46660</v>
      </c>
      <c r="BS7" s="298">
        <f t="shared" si="3"/>
        <v>46691</v>
      </c>
      <c r="BT7" s="298">
        <f t="shared" si="3"/>
        <v>46721</v>
      </c>
      <c r="BU7" s="298">
        <f t="shared" si="3"/>
        <v>46752</v>
      </c>
      <c r="BV7" s="298">
        <f t="shared" si="3"/>
        <v>46783</v>
      </c>
      <c r="BW7" s="298">
        <f t="shared" si="3"/>
        <v>46812</v>
      </c>
      <c r="BX7" s="298">
        <f t="shared" si="3"/>
        <v>46843</v>
      </c>
      <c r="BY7" s="298">
        <f t="shared" si="3"/>
        <v>46873</v>
      </c>
      <c r="BZ7" s="298">
        <f t="shared" si="3"/>
        <v>46904</v>
      </c>
      <c r="CA7" s="298">
        <f t="shared" si="3"/>
        <v>46934</v>
      </c>
      <c r="CB7" s="298">
        <f t="shared" si="3"/>
        <v>46965</v>
      </c>
      <c r="CC7" s="298">
        <f t="shared" si="3"/>
        <v>46996</v>
      </c>
      <c r="CD7" s="298">
        <f t="shared" si="3"/>
        <v>47026</v>
      </c>
      <c r="CE7" s="298">
        <f t="shared" si="3"/>
        <v>47057</v>
      </c>
      <c r="CF7" s="298">
        <f t="shared" si="3"/>
        <v>47087</v>
      </c>
      <c r="CG7" s="298">
        <f t="shared" si="3"/>
        <v>47118</v>
      </c>
      <c r="CH7" s="298">
        <f t="shared" si="3"/>
        <v>47149</v>
      </c>
      <c r="CI7" s="298">
        <f t="shared" si="3"/>
        <v>47177</v>
      </c>
      <c r="CJ7" s="298">
        <f t="shared" si="3"/>
        <v>47208</v>
      </c>
      <c r="CK7" s="298">
        <f t="shared" si="3"/>
        <v>47238</v>
      </c>
      <c r="CL7" s="298">
        <f t="shared" si="3"/>
        <v>47269</v>
      </c>
      <c r="CM7" s="298">
        <f t="shared" si="3"/>
        <v>47299</v>
      </c>
      <c r="CN7" s="298">
        <f t="shared" si="3"/>
        <v>47330</v>
      </c>
      <c r="CO7" s="298">
        <f t="shared" si="3"/>
        <v>47361</v>
      </c>
      <c r="CP7" s="298">
        <f t="shared" si="3"/>
        <v>47391</v>
      </c>
      <c r="CQ7" s="298">
        <f t="shared" si="3"/>
        <v>47422</v>
      </c>
      <c r="CR7" s="298">
        <f t="shared" si="3"/>
        <v>47452</v>
      </c>
      <c r="CS7" s="298">
        <f t="shared" si="3"/>
        <v>47483</v>
      </c>
      <c r="CT7" s="298">
        <f t="shared" si="3"/>
        <v>47514</v>
      </c>
      <c r="CU7" s="298">
        <f t="shared" si="3"/>
        <v>47542</v>
      </c>
      <c r="CV7" s="298">
        <f t="shared" si="3"/>
        <v>47573</v>
      </c>
      <c r="CW7" s="298">
        <f t="shared" si="3"/>
        <v>47603</v>
      </c>
      <c r="CX7" s="298">
        <f t="shared" si="3"/>
        <v>47634</v>
      </c>
      <c r="CY7" s="298">
        <f t="shared" si="3"/>
        <v>47664</v>
      </c>
      <c r="CZ7" s="298">
        <f t="shared" si="3"/>
        <v>47695</v>
      </c>
      <c r="DA7" s="298">
        <f t="shared" si="3"/>
        <v>47726</v>
      </c>
      <c r="DB7" s="298">
        <f t="shared" si="3"/>
        <v>47756</v>
      </c>
      <c r="DC7" s="298">
        <f t="shared" si="3"/>
        <v>47787</v>
      </c>
      <c r="DD7" s="298">
        <f t="shared" si="3"/>
        <v>47817</v>
      </c>
      <c r="DE7" s="298">
        <f t="shared" si="3"/>
        <v>47848</v>
      </c>
      <c r="DF7" s="298">
        <f t="shared" si="3"/>
        <v>47879</v>
      </c>
      <c r="DG7" s="298">
        <f t="shared" si="3"/>
        <v>47907</v>
      </c>
      <c r="DH7" s="298">
        <f t="shared" si="3"/>
        <v>47938</v>
      </c>
      <c r="DI7" s="298">
        <f t="shared" si="3"/>
        <v>47968</v>
      </c>
      <c r="DJ7" s="298">
        <f t="shared" si="3"/>
        <v>47999</v>
      </c>
      <c r="DK7" s="298">
        <f t="shared" si="3"/>
        <v>48029</v>
      </c>
      <c r="DL7" s="298">
        <f t="shared" si="3"/>
        <v>48060</v>
      </c>
      <c r="DM7" s="298">
        <f t="shared" si="3"/>
        <v>48091</v>
      </c>
      <c r="DN7" s="298">
        <f t="shared" si="3"/>
        <v>48121</v>
      </c>
      <c r="DO7" s="298">
        <f t="shared" si="3"/>
        <v>48152</v>
      </c>
      <c r="DP7" s="298">
        <f t="shared" si="3"/>
        <v>48182</v>
      </c>
      <c r="DQ7" s="298">
        <f t="shared" si="3"/>
        <v>48213</v>
      </c>
      <c r="DR7" s="298">
        <f t="shared" si="3"/>
        <v>48244</v>
      </c>
      <c r="DS7" s="298">
        <f t="shared" si="3"/>
        <v>48273</v>
      </c>
      <c r="DT7" s="298">
        <f t="shared" si="3"/>
        <v>48304</v>
      </c>
      <c r="DU7" s="298">
        <f t="shared" si="3"/>
        <v>48334</v>
      </c>
      <c r="DV7" s="298">
        <f t="shared" si="3"/>
        <v>48365</v>
      </c>
      <c r="DW7" s="298">
        <f t="shared" si="3"/>
        <v>48395</v>
      </c>
      <c r="DX7" s="298">
        <f t="shared" si="3"/>
        <v>48426</v>
      </c>
      <c r="DY7" s="298">
        <f t="shared" si="3"/>
        <v>48457</v>
      </c>
      <c r="DZ7" s="298">
        <f t="shared" si="3"/>
        <v>48487</v>
      </c>
      <c r="EA7" s="298">
        <f t="shared" si="3"/>
        <v>48518</v>
      </c>
      <c r="EB7" s="298">
        <f t="shared" si="3"/>
        <v>48548</v>
      </c>
      <c r="EC7" s="298">
        <f t="shared" si="3"/>
        <v>48579</v>
      </c>
      <c r="ED7" s="298">
        <f t="shared" si="3"/>
        <v>48610</v>
      </c>
      <c r="EE7" s="298">
        <f t="shared" si="3"/>
        <v>48638</v>
      </c>
      <c r="EF7" s="298">
        <f t="shared" si="3"/>
        <v>48669</v>
      </c>
      <c r="EG7" s="298">
        <f t="shared" si="3"/>
        <v>48699</v>
      </c>
      <c r="EH7" s="298">
        <f t="shared" si="3"/>
        <v>48730</v>
      </c>
      <c r="EI7" s="298">
        <f t="shared" si="3"/>
        <v>48760</v>
      </c>
      <c r="EJ7" s="1"/>
    </row>
    <row r="8" spans="1:140" ht="13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</row>
    <row r="9" spans="1:140" ht="13.5" customHeight="1" x14ac:dyDescent="0.2">
      <c r="A9" s="1"/>
      <c r="B9" s="1"/>
      <c r="C9" s="113" t="s">
        <v>276</v>
      </c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3"/>
      <c r="DY9" s="113"/>
      <c r="DZ9" s="113"/>
      <c r="EA9" s="113"/>
      <c r="EB9" s="113"/>
      <c r="EC9" s="113"/>
      <c r="ED9" s="113"/>
      <c r="EE9" s="113"/>
      <c r="EF9" s="113"/>
      <c r="EG9" s="113"/>
      <c r="EH9" s="113"/>
      <c r="EI9" s="113"/>
      <c r="EJ9" s="1"/>
    </row>
    <row r="10" spans="1:140" ht="13.5" customHeight="1" x14ac:dyDescent="0.2">
      <c r="A10" s="1"/>
      <c r="B10" s="1"/>
      <c r="C10" s="287"/>
      <c r="D10" s="1"/>
      <c r="E10" s="1"/>
      <c r="F10" s="1"/>
      <c r="G10" s="1"/>
      <c r="H10" s="299"/>
      <c r="I10" s="299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299"/>
      <c r="AA10" s="299"/>
      <c r="AB10" s="299"/>
      <c r="AC10" s="299"/>
      <c r="AD10" s="299"/>
      <c r="AE10" s="299"/>
      <c r="AF10" s="299"/>
      <c r="AG10" s="299"/>
      <c r="AH10" s="299"/>
      <c r="AI10" s="299"/>
      <c r="AJ10" s="299"/>
      <c r="AK10" s="299"/>
      <c r="AL10" s="299"/>
      <c r="AM10" s="299"/>
      <c r="AN10" s="299"/>
      <c r="AO10" s="299"/>
      <c r="AP10" s="299"/>
      <c r="AQ10" s="299"/>
      <c r="AR10" s="299"/>
      <c r="AS10" s="299"/>
      <c r="AT10" s="299"/>
      <c r="AU10" s="299"/>
      <c r="AV10" s="299"/>
      <c r="AW10" s="299"/>
      <c r="AX10" s="299"/>
      <c r="AY10" s="299"/>
      <c r="AZ10" s="299"/>
      <c r="BA10" s="299"/>
      <c r="BB10" s="299"/>
      <c r="BC10" s="299"/>
      <c r="BD10" s="299"/>
      <c r="BE10" s="299"/>
      <c r="BF10" s="299"/>
      <c r="BG10" s="299"/>
      <c r="BH10" s="299"/>
      <c r="BI10" s="299"/>
      <c r="BJ10" s="299"/>
      <c r="BK10" s="299"/>
      <c r="BL10" s="299"/>
      <c r="BM10" s="299"/>
      <c r="BN10" s="299"/>
      <c r="BO10" s="299"/>
      <c r="BP10" s="299"/>
      <c r="BQ10" s="299"/>
      <c r="BR10" s="299"/>
      <c r="BS10" s="299"/>
      <c r="BT10" s="299"/>
      <c r="BU10" s="299"/>
      <c r="BV10" s="299"/>
      <c r="BW10" s="299"/>
      <c r="BX10" s="299"/>
      <c r="BY10" s="299"/>
      <c r="BZ10" s="299"/>
      <c r="CA10" s="299"/>
      <c r="CB10" s="299"/>
      <c r="CC10" s="299"/>
      <c r="CD10" s="299"/>
      <c r="CE10" s="299"/>
      <c r="CF10" s="299"/>
      <c r="CG10" s="299"/>
      <c r="CH10" s="299"/>
      <c r="CI10" s="299"/>
      <c r="CJ10" s="299"/>
      <c r="CK10" s="299"/>
      <c r="CL10" s="299"/>
      <c r="CM10" s="299"/>
      <c r="CN10" s="299"/>
      <c r="CO10" s="299"/>
      <c r="CP10" s="299"/>
      <c r="CQ10" s="299"/>
      <c r="CR10" s="299"/>
      <c r="CS10" s="299"/>
      <c r="CT10" s="299"/>
      <c r="CU10" s="299"/>
      <c r="CV10" s="299"/>
      <c r="CW10" s="299"/>
      <c r="CX10" s="299"/>
      <c r="CY10" s="299"/>
      <c r="CZ10" s="299"/>
      <c r="DA10" s="299"/>
      <c r="DB10" s="299"/>
      <c r="DC10" s="299"/>
      <c r="DD10" s="299"/>
      <c r="DE10" s="299"/>
      <c r="DF10" s="299"/>
      <c r="DG10" s="299"/>
      <c r="DH10" s="299"/>
      <c r="DI10" s="299"/>
      <c r="DJ10" s="299"/>
      <c r="DK10" s="299"/>
      <c r="DL10" s="299"/>
      <c r="DM10" s="299"/>
      <c r="DN10" s="299"/>
      <c r="DO10" s="299"/>
      <c r="DP10" s="299"/>
      <c r="DQ10" s="299"/>
      <c r="DR10" s="299"/>
      <c r="DS10" s="299"/>
      <c r="DT10" s="299"/>
      <c r="DU10" s="299"/>
      <c r="DV10" s="299"/>
      <c r="DW10" s="299"/>
      <c r="DX10" s="299"/>
      <c r="DY10" s="299"/>
      <c r="DZ10" s="299"/>
      <c r="EA10" s="299"/>
      <c r="EB10" s="299"/>
      <c r="EC10" s="299"/>
      <c r="ED10" s="299"/>
      <c r="EE10" s="299"/>
      <c r="EF10" s="299"/>
      <c r="EG10" s="299"/>
      <c r="EH10" s="299"/>
      <c r="EI10" s="299"/>
      <c r="EJ10" s="1"/>
    </row>
    <row r="11" spans="1:140" ht="13.5" customHeight="1" x14ac:dyDescent="0.2">
      <c r="A11" s="1"/>
      <c r="B11" s="1"/>
      <c r="C11" s="287" t="s">
        <v>277</v>
      </c>
      <c r="D11" s="1"/>
      <c r="E11" s="1"/>
      <c r="F11" s="1"/>
      <c r="G11" s="1"/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  <c r="AA11" s="300"/>
      <c r="AB11" s="300"/>
      <c r="AC11" s="300"/>
      <c r="AD11" s="300"/>
      <c r="AE11" s="300"/>
      <c r="AF11" s="300"/>
      <c r="AG11" s="300"/>
      <c r="AH11" s="300"/>
      <c r="AI11" s="300"/>
      <c r="AJ11" s="300"/>
      <c r="AK11" s="300"/>
      <c r="AL11" s="300"/>
      <c r="AM11" s="300"/>
      <c r="AN11" s="300"/>
      <c r="AO11" s="300"/>
      <c r="AP11" s="300"/>
      <c r="AQ11" s="300"/>
      <c r="AR11" s="300"/>
      <c r="AS11" s="300"/>
      <c r="AT11" s="300"/>
      <c r="AU11" s="300"/>
      <c r="AV11" s="300"/>
      <c r="AW11" s="300"/>
      <c r="AX11" s="300"/>
      <c r="AY11" s="300"/>
      <c r="AZ11" s="300"/>
      <c r="BA11" s="300"/>
      <c r="BB11" s="300"/>
      <c r="BC11" s="300"/>
      <c r="BD11" s="300"/>
      <c r="BE11" s="300"/>
      <c r="BF11" s="300"/>
      <c r="BG11" s="300"/>
      <c r="BH11" s="300"/>
      <c r="BI11" s="300"/>
      <c r="BJ11" s="300"/>
      <c r="BK11" s="300"/>
      <c r="BL11" s="300"/>
      <c r="BM11" s="300"/>
      <c r="BN11" s="300"/>
      <c r="BO11" s="300"/>
      <c r="BP11" s="300"/>
      <c r="BQ11" s="300"/>
      <c r="BR11" s="300"/>
      <c r="BS11" s="300"/>
      <c r="BT11" s="300"/>
      <c r="BU11" s="300"/>
      <c r="BV11" s="300"/>
      <c r="BW11" s="300"/>
      <c r="BX11" s="300"/>
      <c r="BY11" s="300"/>
      <c r="BZ11" s="300"/>
      <c r="CA11" s="300"/>
      <c r="CB11" s="300"/>
      <c r="CC11" s="300"/>
      <c r="CD11" s="300"/>
      <c r="CE11" s="300"/>
      <c r="CF11" s="300"/>
      <c r="CG11" s="300"/>
      <c r="CH11" s="300"/>
      <c r="CI11" s="300"/>
      <c r="CJ11" s="300"/>
      <c r="CK11" s="300"/>
      <c r="CL11" s="300"/>
      <c r="CM11" s="300"/>
      <c r="CN11" s="300"/>
      <c r="CO11" s="300"/>
      <c r="CP11" s="300"/>
      <c r="CQ11" s="300"/>
      <c r="CR11" s="300"/>
      <c r="CS11" s="300"/>
      <c r="CT11" s="300"/>
      <c r="CU11" s="300"/>
      <c r="CV11" s="300"/>
      <c r="CW11" s="300"/>
      <c r="CX11" s="300"/>
      <c r="CY11" s="300"/>
      <c r="CZ11" s="300"/>
      <c r="DA11" s="300"/>
      <c r="DB11" s="300"/>
      <c r="DC11" s="300"/>
      <c r="DD11" s="300"/>
      <c r="DE11" s="300"/>
      <c r="DF11" s="300"/>
      <c r="DG11" s="300"/>
      <c r="DH11" s="300"/>
      <c r="DI11" s="300"/>
      <c r="DJ11" s="300"/>
      <c r="DK11" s="300"/>
      <c r="DL11" s="300"/>
      <c r="DM11" s="300"/>
      <c r="DN11" s="300"/>
      <c r="DO11" s="300"/>
      <c r="DP11" s="300"/>
      <c r="DQ11" s="300"/>
      <c r="DR11" s="300"/>
      <c r="DS11" s="300"/>
      <c r="DT11" s="300"/>
      <c r="DU11" s="300"/>
      <c r="DV11" s="300"/>
      <c r="DW11" s="300"/>
      <c r="DX11" s="300"/>
      <c r="DY11" s="300"/>
      <c r="DZ11" s="300"/>
      <c r="EA11" s="300"/>
      <c r="EB11" s="300"/>
      <c r="EC11" s="300"/>
      <c r="ED11" s="300"/>
      <c r="EE11" s="300"/>
      <c r="EF11" s="300"/>
      <c r="EG11" s="300"/>
      <c r="EH11" s="300"/>
      <c r="EI11" s="300"/>
      <c r="EJ11" s="1"/>
    </row>
    <row r="12" spans="1:140" ht="13.5" customHeight="1" x14ac:dyDescent="0.2">
      <c r="A12" s="1"/>
      <c r="B12" s="1"/>
      <c r="C12" s="9" t="s">
        <v>278</v>
      </c>
      <c r="D12" s="1"/>
      <c r="E12" s="1"/>
      <c r="F12" s="1"/>
      <c r="G12" s="1"/>
      <c r="H12" s="301">
        <f t="array" ref="H12">INDEX('Growth Rates'!$F$10:$F$20,MATCH(H5,'Growth Rates'!$C$10:$C$20,0))</f>
        <v>3.7181122448979589</v>
      </c>
      <c r="I12" s="301">
        <f t="array" ref="I12">INDEX('Growth Rates'!$F$10:$F$20,MATCH(I5,'Growth Rates'!$C$10:$C$20,0))</f>
        <v>3.7181122448979589</v>
      </c>
      <c r="J12" s="301">
        <f t="array" ref="J12">INDEX('Growth Rates'!$F$10:$F$20,MATCH(J5,'Growth Rates'!$C$10:$C$20,0))</f>
        <v>3.7181122448979589</v>
      </c>
      <c r="K12" s="301">
        <f t="array" ref="K12">INDEX('Growth Rates'!$F$10:$F$20,MATCH(K5,'Growth Rates'!$C$10:$C$20,0))</f>
        <v>3.7181122448979589</v>
      </c>
      <c r="L12" s="301">
        <f t="array" ref="L12">INDEX('Growth Rates'!$F$10:$F$20,MATCH(L5,'Growth Rates'!$C$10:$C$20,0))</f>
        <v>3.7181122448979589</v>
      </c>
      <c r="M12" s="301">
        <f t="array" ref="M12">INDEX('Growth Rates'!$F$10:$F$20,MATCH(M5,'Growth Rates'!$C$10:$C$20,0))</f>
        <v>3.7181122448979589</v>
      </c>
      <c r="N12" s="301">
        <f t="array" ref="N12">INDEX('Growth Rates'!$F$10:$F$20,MATCH(N5,'Growth Rates'!$C$10:$C$20,0))</f>
        <v>3.7181122448979589</v>
      </c>
      <c r="O12" s="301">
        <f t="array" ref="O12">INDEX('Growth Rates'!$F$10:$F$20,MATCH(O5,'Growth Rates'!$C$10:$C$20,0))</f>
        <v>3.7181122448979589</v>
      </c>
      <c r="P12" s="301">
        <f t="array" ref="P12">INDEX('Growth Rates'!$F$10:$F$20,MATCH(P5,'Growth Rates'!$C$10:$C$20,0))</f>
        <v>3.7181122448979589</v>
      </c>
      <c r="Q12" s="301">
        <f t="array" ref="Q12">INDEX('Growth Rates'!$F$10:$F$20,MATCH(Q5,'Growth Rates'!$C$10:$C$20,0))</f>
        <v>3.7181122448979589</v>
      </c>
      <c r="R12" s="301">
        <f t="array" ref="R12">INDEX('Growth Rates'!$F$10:$F$20,MATCH(R5,'Growth Rates'!$C$10:$C$20,0))</f>
        <v>3.7181122448979589</v>
      </c>
      <c r="S12" s="301">
        <f t="array" ref="S12">INDEX('Growth Rates'!$F$10:$F$20,MATCH(S5,'Growth Rates'!$C$10:$C$20,0))</f>
        <v>3.7181122448979589</v>
      </c>
      <c r="T12" s="301">
        <f t="array" ref="T12">INDEX('Growth Rates'!$F$10:$F$20,MATCH(T5,'Growth Rates'!$C$10:$C$20,0))</f>
        <v>3.8296556122448977</v>
      </c>
      <c r="U12" s="301">
        <f t="array" ref="U12">INDEX('Growth Rates'!$F$10:$F$20,MATCH(U5,'Growth Rates'!$C$10:$C$20,0))</f>
        <v>3.8296556122448977</v>
      </c>
      <c r="V12" s="301">
        <f t="array" ref="V12">INDEX('Growth Rates'!$F$10:$F$20,MATCH(V5,'Growth Rates'!$C$10:$C$20,0))</f>
        <v>3.8296556122448977</v>
      </c>
      <c r="W12" s="301">
        <f t="array" ref="W12">INDEX('Growth Rates'!$F$10:$F$20,MATCH(W5,'Growth Rates'!$C$10:$C$20,0))</f>
        <v>3.8296556122448977</v>
      </c>
      <c r="X12" s="301">
        <f t="array" ref="X12">INDEX('Growth Rates'!$F$10:$F$20,MATCH(X5,'Growth Rates'!$C$10:$C$20,0))</f>
        <v>3.8296556122448977</v>
      </c>
      <c r="Y12" s="301">
        <f t="array" ref="Y12">INDEX('Growth Rates'!$F$10:$F$20,MATCH(Y5,'Growth Rates'!$C$10:$C$20,0))</f>
        <v>3.8296556122448977</v>
      </c>
      <c r="Z12" s="301">
        <f t="array" ref="Z12">INDEX('Growth Rates'!$F$10:$F$20,MATCH(Z5,'Growth Rates'!$C$10:$C$20,0))</f>
        <v>3.8296556122448977</v>
      </c>
      <c r="AA12" s="301">
        <f t="array" ref="AA12">INDEX('Growth Rates'!$F$10:$F$20,MATCH(AA5,'Growth Rates'!$C$10:$C$20,0))</f>
        <v>3.8296556122448977</v>
      </c>
      <c r="AB12" s="301">
        <f t="array" ref="AB12">INDEX('Growth Rates'!$F$10:$F$20,MATCH(AB5,'Growth Rates'!$C$10:$C$20,0))</f>
        <v>3.8296556122448977</v>
      </c>
      <c r="AC12" s="301">
        <f t="array" ref="AC12">INDEX('Growth Rates'!$F$10:$F$20,MATCH(AC5,'Growth Rates'!$C$10:$C$20,0))</f>
        <v>3.8296556122448977</v>
      </c>
      <c r="AD12" s="301">
        <f t="array" ref="AD12">INDEX('Growth Rates'!$F$10:$F$20,MATCH(AD5,'Growth Rates'!$C$10:$C$20,0))</f>
        <v>3.8296556122448977</v>
      </c>
      <c r="AE12" s="301">
        <f t="array" ref="AE12">INDEX('Growth Rates'!$F$10:$F$20,MATCH(AE5,'Growth Rates'!$C$10:$C$20,0))</f>
        <v>3.8296556122448977</v>
      </c>
      <c r="AF12" s="301">
        <f t="array" ref="AF12">INDEX('Growth Rates'!$F$10:$F$20,MATCH(AF5,'Growth Rates'!$C$10:$C$20,0))</f>
        <v>3.9445452806122447</v>
      </c>
      <c r="AG12" s="301">
        <f t="array" ref="AG12">INDEX('Growth Rates'!$F$10:$F$20,MATCH(AG5,'Growth Rates'!$C$10:$C$20,0))</f>
        <v>3.9445452806122447</v>
      </c>
      <c r="AH12" s="301">
        <f t="array" ref="AH12">INDEX('Growth Rates'!$F$10:$F$20,MATCH(AH5,'Growth Rates'!$C$10:$C$20,0))</f>
        <v>3.9445452806122447</v>
      </c>
      <c r="AI12" s="301">
        <f t="array" ref="AI12">INDEX('Growth Rates'!$F$10:$F$20,MATCH(AI5,'Growth Rates'!$C$10:$C$20,0))</f>
        <v>3.9445452806122447</v>
      </c>
      <c r="AJ12" s="301">
        <f t="array" ref="AJ12">INDEX('Growth Rates'!$F$10:$F$20,MATCH(AJ5,'Growth Rates'!$C$10:$C$20,0))</f>
        <v>3.9445452806122447</v>
      </c>
      <c r="AK12" s="301">
        <f t="array" ref="AK12">INDEX('Growth Rates'!$F$10:$F$20,MATCH(AK5,'Growth Rates'!$C$10:$C$20,0))</f>
        <v>3.9445452806122447</v>
      </c>
      <c r="AL12" s="301">
        <f t="array" ref="AL12">INDEX('Growth Rates'!$F$10:$F$20,MATCH(AL5,'Growth Rates'!$C$10:$C$20,0))</f>
        <v>3.9445452806122447</v>
      </c>
      <c r="AM12" s="301">
        <f t="array" ref="AM12">INDEX('Growth Rates'!$F$10:$F$20,MATCH(AM5,'Growth Rates'!$C$10:$C$20,0))</f>
        <v>3.9445452806122447</v>
      </c>
      <c r="AN12" s="301">
        <f t="array" ref="AN12">INDEX('Growth Rates'!$F$10:$F$20,MATCH(AN5,'Growth Rates'!$C$10:$C$20,0))</f>
        <v>3.9445452806122447</v>
      </c>
      <c r="AO12" s="301">
        <f t="array" ref="AO12">INDEX('Growth Rates'!$F$10:$F$20,MATCH(AO5,'Growth Rates'!$C$10:$C$20,0))</f>
        <v>3.9445452806122447</v>
      </c>
      <c r="AP12" s="301">
        <f t="array" ref="AP12">INDEX('Growth Rates'!$F$10:$F$20,MATCH(AP5,'Growth Rates'!$C$10:$C$20,0))</f>
        <v>3.9445452806122447</v>
      </c>
      <c r="AQ12" s="301">
        <f t="array" ref="AQ12">INDEX('Growth Rates'!$F$10:$F$20,MATCH(AQ5,'Growth Rates'!$C$10:$C$20,0))</f>
        <v>3.9445452806122447</v>
      </c>
      <c r="AR12" s="301">
        <f t="array" ref="AR12">INDEX('Growth Rates'!$F$10:$F$20,MATCH(AR5,'Growth Rates'!$C$10:$C$20,0))</f>
        <v>4.0628816390306124</v>
      </c>
      <c r="AS12" s="301">
        <f t="array" ref="AS12">INDEX('Growth Rates'!$F$10:$F$20,MATCH(AS5,'Growth Rates'!$C$10:$C$20,0))</f>
        <v>4.0628816390306124</v>
      </c>
      <c r="AT12" s="301">
        <f t="array" ref="AT12">INDEX('Growth Rates'!$F$10:$F$20,MATCH(AT5,'Growth Rates'!$C$10:$C$20,0))</f>
        <v>4.0628816390306124</v>
      </c>
      <c r="AU12" s="301">
        <f t="array" ref="AU12">INDEX('Growth Rates'!$F$10:$F$20,MATCH(AU5,'Growth Rates'!$C$10:$C$20,0))</f>
        <v>4.0628816390306124</v>
      </c>
      <c r="AV12" s="301">
        <f t="array" ref="AV12">INDEX('Growth Rates'!$F$10:$F$20,MATCH(AV5,'Growth Rates'!$C$10:$C$20,0))</f>
        <v>4.0628816390306124</v>
      </c>
      <c r="AW12" s="301">
        <f t="array" ref="AW12">INDEX('Growth Rates'!$F$10:$F$20,MATCH(AW5,'Growth Rates'!$C$10:$C$20,0))</f>
        <v>4.0628816390306124</v>
      </c>
      <c r="AX12" s="301">
        <f t="array" ref="AX12">INDEX('Growth Rates'!$F$10:$F$20,MATCH(AX5,'Growth Rates'!$C$10:$C$20,0))</f>
        <v>4.0628816390306124</v>
      </c>
      <c r="AY12" s="301">
        <f t="array" ref="AY12">INDEX('Growth Rates'!$F$10:$F$20,MATCH(AY5,'Growth Rates'!$C$10:$C$20,0))</f>
        <v>4.0628816390306124</v>
      </c>
      <c r="AZ12" s="301">
        <f t="array" ref="AZ12">INDEX('Growth Rates'!$F$10:$F$20,MATCH(AZ5,'Growth Rates'!$C$10:$C$20,0))</f>
        <v>4.0628816390306124</v>
      </c>
      <c r="BA12" s="301">
        <f t="array" ref="BA12">INDEX('Growth Rates'!$F$10:$F$20,MATCH(BA5,'Growth Rates'!$C$10:$C$20,0))</f>
        <v>4.0628816390306124</v>
      </c>
      <c r="BB12" s="301">
        <f t="array" ref="BB12">INDEX('Growth Rates'!$F$10:$F$20,MATCH(BB5,'Growth Rates'!$C$10:$C$20,0))</f>
        <v>4.0628816390306124</v>
      </c>
      <c r="BC12" s="301">
        <f t="array" ref="BC12">INDEX('Growth Rates'!$F$10:$F$20,MATCH(BC5,'Growth Rates'!$C$10:$C$20,0))</f>
        <v>4.0628816390306124</v>
      </c>
      <c r="BD12" s="301">
        <f t="array" ref="BD12">INDEX('Growth Rates'!$F$10:$F$20,MATCH(BD5,'Growth Rates'!$C$10:$C$20,0))</f>
        <v>4.1847680882015306</v>
      </c>
      <c r="BE12" s="301">
        <f t="array" ref="BE12">INDEX('Growth Rates'!$F$10:$F$20,MATCH(BE5,'Growth Rates'!$C$10:$C$20,0))</f>
        <v>4.1847680882015306</v>
      </c>
      <c r="BF12" s="301">
        <f t="array" ref="BF12">INDEX('Growth Rates'!$F$10:$F$20,MATCH(BF5,'Growth Rates'!$C$10:$C$20,0))</f>
        <v>4.1847680882015306</v>
      </c>
      <c r="BG12" s="301">
        <f t="array" ref="BG12">INDEX('Growth Rates'!$F$10:$F$20,MATCH(BG5,'Growth Rates'!$C$10:$C$20,0))</f>
        <v>4.1847680882015306</v>
      </c>
      <c r="BH12" s="301">
        <f t="array" ref="BH12">INDEX('Growth Rates'!$F$10:$F$20,MATCH(BH5,'Growth Rates'!$C$10:$C$20,0))</f>
        <v>4.1847680882015306</v>
      </c>
      <c r="BI12" s="301">
        <f t="array" ref="BI12">INDEX('Growth Rates'!$F$10:$F$20,MATCH(BI5,'Growth Rates'!$C$10:$C$20,0))</f>
        <v>4.1847680882015306</v>
      </c>
      <c r="BJ12" s="301">
        <f t="array" ref="BJ12">INDEX('Growth Rates'!$F$10:$F$20,MATCH(BJ5,'Growth Rates'!$C$10:$C$20,0))</f>
        <v>4.1847680882015306</v>
      </c>
      <c r="BK12" s="301">
        <f t="array" ref="BK12">INDEX('Growth Rates'!$F$10:$F$20,MATCH(BK5,'Growth Rates'!$C$10:$C$20,0))</f>
        <v>4.1847680882015306</v>
      </c>
      <c r="BL12" s="301">
        <f t="array" ref="BL12">INDEX('Growth Rates'!$F$10:$F$20,MATCH(BL5,'Growth Rates'!$C$10:$C$20,0))</f>
        <v>4.1847680882015306</v>
      </c>
      <c r="BM12" s="301">
        <f t="array" ref="BM12">INDEX('Growth Rates'!$F$10:$F$20,MATCH(BM5,'Growth Rates'!$C$10:$C$20,0))</f>
        <v>4.1847680882015306</v>
      </c>
      <c r="BN12" s="301">
        <f t="array" ref="BN12">INDEX('Growth Rates'!$F$10:$F$20,MATCH(BN5,'Growth Rates'!$C$10:$C$20,0))</f>
        <v>4.1847680882015306</v>
      </c>
      <c r="BO12" s="301">
        <f t="array" ref="BO12">INDEX('Growth Rates'!$F$10:$F$20,MATCH(BO5,'Growth Rates'!$C$10:$C$20,0))</f>
        <v>4.1847680882015306</v>
      </c>
      <c r="BP12" s="301">
        <f t="array" ref="BP12">INDEX('Growth Rates'!$F$10:$F$20,MATCH(BP5,'Growth Rates'!$C$10:$C$20,0))</f>
        <v>4.3103111308475768</v>
      </c>
      <c r="BQ12" s="301">
        <f t="array" ref="BQ12">INDEX('Growth Rates'!$F$10:$F$20,MATCH(BQ5,'Growth Rates'!$C$10:$C$20,0))</f>
        <v>4.3103111308475768</v>
      </c>
      <c r="BR12" s="301">
        <f t="array" ref="BR12">INDEX('Growth Rates'!$F$10:$F$20,MATCH(BR5,'Growth Rates'!$C$10:$C$20,0))</f>
        <v>4.3103111308475768</v>
      </c>
      <c r="BS12" s="301">
        <f t="array" ref="BS12">INDEX('Growth Rates'!$F$10:$F$20,MATCH(BS5,'Growth Rates'!$C$10:$C$20,0))</f>
        <v>4.3103111308475768</v>
      </c>
      <c r="BT12" s="301">
        <f t="array" ref="BT12">INDEX('Growth Rates'!$F$10:$F$20,MATCH(BT5,'Growth Rates'!$C$10:$C$20,0))</f>
        <v>4.3103111308475768</v>
      </c>
      <c r="BU12" s="301">
        <f t="array" ref="BU12">INDEX('Growth Rates'!$F$10:$F$20,MATCH(BU5,'Growth Rates'!$C$10:$C$20,0))</f>
        <v>4.3103111308475768</v>
      </c>
      <c r="BV12" s="301">
        <f t="array" ref="BV12">INDEX('Growth Rates'!$F$10:$F$20,MATCH(BV5,'Growth Rates'!$C$10:$C$20,0))</f>
        <v>4.3103111308475768</v>
      </c>
      <c r="BW12" s="301">
        <f t="array" ref="BW12">INDEX('Growth Rates'!$F$10:$F$20,MATCH(BW5,'Growth Rates'!$C$10:$C$20,0))</f>
        <v>4.3103111308475768</v>
      </c>
      <c r="BX12" s="301">
        <f t="array" ref="BX12">INDEX('Growth Rates'!$F$10:$F$20,MATCH(BX5,'Growth Rates'!$C$10:$C$20,0))</f>
        <v>4.3103111308475768</v>
      </c>
      <c r="BY12" s="301">
        <f t="array" ref="BY12">INDEX('Growth Rates'!$F$10:$F$20,MATCH(BY5,'Growth Rates'!$C$10:$C$20,0))</f>
        <v>4.3103111308475768</v>
      </c>
      <c r="BZ12" s="301">
        <f t="array" ref="BZ12">INDEX('Growth Rates'!$F$10:$F$20,MATCH(BZ5,'Growth Rates'!$C$10:$C$20,0))</f>
        <v>4.3103111308475768</v>
      </c>
      <c r="CA12" s="301">
        <f t="array" ref="CA12">INDEX('Growth Rates'!$F$10:$F$20,MATCH(CA5,'Growth Rates'!$C$10:$C$20,0))</f>
        <v>4.3103111308475768</v>
      </c>
      <c r="CB12" s="301">
        <f t="array" ref="CB12">INDEX('Growth Rates'!$F$10:$F$20,MATCH(CB5,'Growth Rates'!$C$10:$C$20,0))</f>
        <v>4.4396204647730038</v>
      </c>
      <c r="CC12" s="301">
        <f t="array" ref="CC12">INDEX('Growth Rates'!$F$10:$F$20,MATCH(CC5,'Growth Rates'!$C$10:$C$20,0))</f>
        <v>4.4396204647730038</v>
      </c>
      <c r="CD12" s="301">
        <f t="array" ref="CD12">INDEX('Growth Rates'!$F$10:$F$20,MATCH(CD5,'Growth Rates'!$C$10:$C$20,0))</f>
        <v>4.4396204647730038</v>
      </c>
      <c r="CE12" s="301">
        <f t="array" ref="CE12">INDEX('Growth Rates'!$F$10:$F$20,MATCH(CE5,'Growth Rates'!$C$10:$C$20,0))</f>
        <v>4.4396204647730038</v>
      </c>
      <c r="CF12" s="301">
        <f t="array" ref="CF12">INDEX('Growth Rates'!$F$10:$F$20,MATCH(CF5,'Growth Rates'!$C$10:$C$20,0))</f>
        <v>4.4396204647730038</v>
      </c>
      <c r="CG12" s="301">
        <f t="array" ref="CG12">INDEX('Growth Rates'!$F$10:$F$20,MATCH(CG5,'Growth Rates'!$C$10:$C$20,0))</f>
        <v>4.4396204647730038</v>
      </c>
      <c r="CH12" s="301">
        <f t="array" ref="CH12">INDEX('Growth Rates'!$F$10:$F$20,MATCH(CH5,'Growth Rates'!$C$10:$C$20,0))</f>
        <v>4.4396204647730038</v>
      </c>
      <c r="CI12" s="301">
        <f t="array" ref="CI12">INDEX('Growth Rates'!$F$10:$F$20,MATCH(CI5,'Growth Rates'!$C$10:$C$20,0))</f>
        <v>4.4396204647730038</v>
      </c>
      <c r="CJ12" s="301">
        <f t="array" ref="CJ12">INDEX('Growth Rates'!$F$10:$F$20,MATCH(CJ5,'Growth Rates'!$C$10:$C$20,0))</f>
        <v>4.4396204647730038</v>
      </c>
      <c r="CK12" s="301">
        <f t="array" ref="CK12">INDEX('Growth Rates'!$F$10:$F$20,MATCH(CK5,'Growth Rates'!$C$10:$C$20,0))</f>
        <v>4.4396204647730038</v>
      </c>
      <c r="CL12" s="301">
        <f t="array" ref="CL12">INDEX('Growth Rates'!$F$10:$F$20,MATCH(CL5,'Growth Rates'!$C$10:$C$20,0))</f>
        <v>4.4396204647730038</v>
      </c>
      <c r="CM12" s="301">
        <f t="array" ref="CM12">INDEX('Growth Rates'!$F$10:$F$20,MATCH(CM5,'Growth Rates'!$C$10:$C$20,0))</f>
        <v>4.4396204647730038</v>
      </c>
      <c r="CN12" s="301">
        <f t="array" ref="CN12">INDEX('Growth Rates'!$F$10:$F$20,MATCH(CN5,'Growth Rates'!$C$10:$C$20,0))</f>
        <v>4.5728090787161939</v>
      </c>
      <c r="CO12" s="301">
        <f t="array" ref="CO12">INDEX('Growth Rates'!$F$10:$F$20,MATCH(CO5,'Growth Rates'!$C$10:$C$20,0))</f>
        <v>4.5728090787161939</v>
      </c>
      <c r="CP12" s="301">
        <f t="array" ref="CP12">INDEX('Growth Rates'!$F$10:$F$20,MATCH(CP5,'Growth Rates'!$C$10:$C$20,0))</f>
        <v>4.5728090787161939</v>
      </c>
      <c r="CQ12" s="301">
        <f t="array" ref="CQ12">INDEX('Growth Rates'!$F$10:$F$20,MATCH(CQ5,'Growth Rates'!$C$10:$C$20,0))</f>
        <v>4.5728090787161939</v>
      </c>
      <c r="CR12" s="301">
        <f t="array" ref="CR12">INDEX('Growth Rates'!$F$10:$F$20,MATCH(CR5,'Growth Rates'!$C$10:$C$20,0))</f>
        <v>4.5728090787161939</v>
      </c>
      <c r="CS12" s="301">
        <f t="array" ref="CS12">INDEX('Growth Rates'!$F$10:$F$20,MATCH(CS5,'Growth Rates'!$C$10:$C$20,0))</f>
        <v>4.5728090787161939</v>
      </c>
      <c r="CT12" s="301">
        <f t="array" ref="CT12">INDEX('Growth Rates'!$F$10:$F$20,MATCH(CT5,'Growth Rates'!$C$10:$C$20,0))</f>
        <v>4.5728090787161939</v>
      </c>
      <c r="CU12" s="301">
        <f t="array" ref="CU12">INDEX('Growth Rates'!$F$10:$F$20,MATCH(CU5,'Growth Rates'!$C$10:$C$20,0))</f>
        <v>4.5728090787161939</v>
      </c>
      <c r="CV12" s="301">
        <f t="array" ref="CV12">INDEX('Growth Rates'!$F$10:$F$20,MATCH(CV5,'Growth Rates'!$C$10:$C$20,0))</f>
        <v>4.5728090787161939</v>
      </c>
      <c r="CW12" s="301">
        <f t="array" ref="CW12">INDEX('Growth Rates'!$F$10:$F$20,MATCH(CW5,'Growth Rates'!$C$10:$C$20,0))</f>
        <v>4.5728090787161939</v>
      </c>
      <c r="CX12" s="301">
        <f t="array" ref="CX12">INDEX('Growth Rates'!$F$10:$F$20,MATCH(CX5,'Growth Rates'!$C$10:$C$20,0))</f>
        <v>4.5728090787161939</v>
      </c>
      <c r="CY12" s="301">
        <f t="array" ref="CY12">INDEX('Growth Rates'!$F$10:$F$20,MATCH(CY5,'Growth Rates'!$C$10:$C$20,0))</f>
        <v>4.5728090787161939</v>
      </c>
      <c r="CZ12" s="301">
        <f t="array" ref="CZ12">INDEX('Growth Rates'!$F$10:$F$20,MATCH(CZ5,'Growth Rates'!$C$10:$C$20,0))</f>
        <v>4.7099933510776797</v>
      </c>
      <c r="DA12" s="301">
        <f t="array" ref="DA12">INDEX('Growth Rates'!$F$10:$F$20,MATCH(DA5,'Growth Rates'!$C$10:$C$20,0))</f>
        <v>4.7099933510776797</v>
      </c>
      <c r="DB12" s="301">
        <f t="array" ref="DB12">INDEX('Growth Rates'!$F$10:$F$20,MATCH(DB5,'Growth Rates'!$C$10:$C$20,0))</f>
        <v>4.7099933510776797</v>
      </c>
      <c r="DC12" s="301">
        <f t="array" ref="DC12">INDEX('Growth Rates'!$F$10:$F$20,MATCH(DC5,'Growth Rates'!$C$10:$C$20,0))</f>
        <v>4.7099933510776797</v>
      </c>
      <c r="DD12" s="301">
        <f t="array" ref="DD12">INDEX('Growth Rates'!$F$10:$F$20,MATCH(DD5,'Growth Rates'!$C$10:$C$20,0))</f>
        <v>4.7099933510776797</v>
      </c>
      <c r="DE12" s="301">
        <f t="array" ref="DE12">INDEX('Growth Rates'!$F$10:$F$20,MATCH(DE5,'Growth Rates'!$C$10:$C$20,0))</f>
        <v>4.7099933510776797</v>
      </c>
      <c r="DF12" s="301">
        <f t="array" ref="DF12">INDEX('Growth Rates'!$F$10:$F$20,MATCH(DF5,'Growth Rates'!$C$10:$C$20,0))</f>
        <v>4.7099933510776797</v>
      </c>
      <c r="DG12" s="301">
        <f t="array" ref="DG12">INDEX('Growth Rates'!$F$10:$F$20,MATCH(DG5,'Growth Rates'!$C$10:$C$20,0))</f>
        <v>4.7099933510776797</v>
      </c>
      <c r="DH12" s="301">
        <f t="array" ref="DH12">INDEX('Growth Rates'!$F$10:$F$20,MATCH(DH5,'Growth Rates'!$C$10:$C$20,0))</f>
        <v>4.7099933510776797</v>
      </c>
      <c r="DI12" s="301">
        <f t="array" ref="DI12">INDEX('Growth Rates'!$F$10:$F$20,MATCH(DI5,'Growth Rates'!$C$10:$C$20,0))</f>
        <v>4.7099933510776797</v>
      </c>
      <c r="DJ12" s="301">
        <f t="array" ref="DJ12">INDEX('Growth Rates'!$F$10:$F$20,MATCH(DJ5,'Growth Rates'!$C$10:$C$20,0))</f>
        <v>4.7099933510776797</v>
      </c>
      <c r="DK12" s="301">
        <f t="array" ref="DK12">INDEX('Growth Rates'!$F$10:$F$20,MATCH(DK5,'Growth Rates'!$C$10:$C$20,0))</f>
        <v>4.7099933510776797</v>
      </c>
      <c r="DL12" s="301">
        <f t="array" ref="DL12">INDEX('Growth Rates'!$F$10:$F$20,MATCH(DL5,'Growth Rates'!$C$10:$C$20,0))</f>
        <v>4.85129315161001</v>
      </c>
      <c r="DM12" s="301">
        <f t="array" ref="DM12">INDEX('Growth Rates'!$F$10:$F$20,MATCH(DM5,'Growth Rates'!$C$10:$C$20,0))</f>
        <v>4.85129315161001</v>
      </c>
      <c r="DN12" s="301">
        <f t="array" ref="DN12">INDEX('Growth Rates'!$F$10:$F$20,MATCH(DN5,'Growth Rates'!$C$10:$C$20,0))</f>
        <v>4.85129315161001</v>
      </c>
      <c r="DO12" s="301">
        <f t="array" ref="DO12">INDEX('Growth Rates'!$F$10:$F$20,MATCH(DO5,'Growth Rates'!$C$10:$C$20,0))</f>
        <v>4.85129315161001</v>
      </c>
      <c r="DP12" s="301">
        <f t="array" ref="DP12">INDEX('Growth Rates'!$F$10:$F$20,MATCH(DP5,'Growth Rates'!$C$10:$C$20,0))</f>
        <v>4.85129315161001</v>
      </c>
      <c r="DQ12" s="301">
        <f t="array" ref="DQ12">INDEX('Growth Rates'!$F$10:$F$20,MATCH(DQ5,'Growth Rates'!$C$10:$C$20,0))</f>
        <v>4.85129315161001</v>
      </c>
      <c r="DR12" s="301">
        <f t="array" ref="DR12">INDEX('Growth Rates'!$F$10:$F$20,MATCH(DR5,'Growth Rates'!$C$10:$C$20,0))</f>
        <v>4.85129315161001</v>
      </c>
      <c r="DS12" s="301">
        <f t="array" ref="DS12">INDEX('Growth Rates'!$F$10:$F$20,MATCH(DS5,'Growth Rates'!$C$10:$C$20,0))</f>
        <v>4.85129315161001</v>
      </c>
      <c r="DT12" s="301">
        <f t="array" ref="DT12">INDEX('Growth Rates'!$F$10:$F$20,MATCH(DT5,'Growth Rates'!$C$10:$C$20,0))</f>
        <v>4.85129315161001</v>
      </c>
      <c r="DU12" s="301">
        <f t="array" ref="DU12">INDEX('Growth Rates'!$F$10:$F$20,MATCH(DU5,'Growth Rates'!$C$10:$C$20,0))</f>
        <v>4.85129315161001</v>
      </c>
      <c r="DV12" s="301">
        <f t="array" ref="DV12">INDEX('Growth Rates'!$F$10:$F$20,MATCH(DV5,'Growth Rates'!$C$10:$C$20,0))</f>
        <v>4.85129315161001</v>
      </c>
      <c r="DW12" s="301">
        <f t="array" ref="DW12">INDEX('Growth Rates'!$F$10:$F$20,MATCH(DW5,'Growth Rates'!$C$10:$C$20,0))</f>
        <v>4.85129315161001</v>
      </c>
      <c r="DX12" s="301">
        <f t="array" ref="DX12">INDEX('Growth Rates'!$F$10:$F$20,MATCH(DX5,'Growth Rates'!$C$10:$C$20,0))</f>
        <v>4.9968319461583102</v>
      </c>
      <c r="DY12" s="301">
        <f t="array" ref="DY12">INDEX('Growth Rates'!$F$10:$F$20,MATCH(DY5,'Growth Rates'!$C$10:$C$20,0))</f>
        <v>4.9968319461583102</v>
      </c>
      <c r="DZ12" s="301">
        <f t="array" ref="DZ12">INDEX('Growth Rates'!$F$10:$F$20,MATCH(DZ5,'Growth Rates'!$C$10:$C$20,0))</f>
        <v>4.9968319461583102</v>
      </c>
      <c r="EA12" s="301">
        <f t="array" ref="EA12">INDEX('Growth Rates'!$F$10:$F$20,MATCH(EA5,'Growth Rates'!$C$10:$C$20,0))</f>
        <v>4.9968319461583102</v>
      </c>
      <c r="EB12" s="301">
        <f t="array" ref="EB12">INDEX('Growth Rates'!$F$10:$F$20,MATCH(EB5,'Growth Rates'!$C$10:$C$20,0))</f>
        <v>4.9968319461583102</v>
      </c>
      <c r="EC12" s="301">
        <f t="array" ref="EC12">INDEX('Growth Rates'!$F$10:$F$20,MATCH(EC5,'Growth Rates'!$C$10:$C$20,0))</f>
        <v>4.9968319461583102</v>
      </c>
      <c r="ED12" s="301">
        <f t="array" ref="ED12">INDEX('Growth Rates'!$F$10:$F$20,MATCH(ED5,'Growth Rates'!$C$10:$C$20,0))</f>
        <v>4.9968319461583102</v>
      </c>
      <c r="EE12" s="301">
        <f t="array" ref="EE12">INDEX('Growth Rates'!$F$10:$F$20,MATCH(EE5,'Growth Rates'!$C$10:$C$20,0))</f>
        <v>4.9968319461583102</v>
      </c>
      <c r="EF12" s="301">
        <f t="array" ref="EF12">INDEX('Growth Rates'!$F$10:$F$20,MATCH(EF5,'Growth Rates'!$C$10:$C$20,0))</f>
        <v>4.9968319461583102</v>
      </c>
      <c r="EG12" s="301">
        <f t="array" ref="EG12">INDEX('Growth Rates'!$F$10:$F$20,MATCH(EG5,'Growth Rates'!$C$10:$C$20,0))</f>
        <v>4.9968319461583102</v>
      </c>
      <c r="EH12" s="301">
        <f t="array" ref="EH12">INDEX('Growth Rates'!$F$10:$F$20,MATCH(EH5,'Growth Rates'!$C$10:$C$20,0))</f>
        <v>4.9968319461583102</v>
      </c>
      <c r="EI12" s="301">
        <f t="array" ref="EI12">INDEX('Growth Rates'!$F$10:$F$20,MATCH(EI5,'Growth Rates'!$C$10:$C$20,0))</f>
        <v>4.9968319461583102</v>
      </c>
      <c r="EJ12" s="6"/>
    </row>
    <row r="13" spans="1:140" ht="13.5" customHeight="1" x14ac:dyDescent="0.2">
      <c r="A13" s="1"/>
      <c r="B13" s="1"/>
      <c r="C13" s="9" t="s">
        <v>279</v>
      </c>
      <c r="D13" s="1"/>
      <c r="E13" s="1"/>
      <c r="F13" s="1"/>
      <c r="G13" s="1"/>
      <c r="H13" s="37">
        <f>H17*H12*'Summary &amp; Assumptions'!$E$34</f>
        <v>0</v>
      </c>
      <c r="I13" s="37">
        <f>I17*I12*'Summary &amp; Assumptions'!$E$34</f>
        <v>0</v>
      </c>
      <c r="J13" s="37">
        <f>J17*J12*'Summary &amp; Assumptions'!$E$34</f>
        <v>0</v>
      </c>
      <c r="K13" s="37">
        <f>K17*K12*'Summary &amp; Assumptions'!$E$34</f>
        <v>0</v>
      </c>
      <c r="L13" s="37">
        <f>L17*L12*'Summary &amp; Assumptions'!$E$34</f>
        <v>0</v>
      </c>
      <c r="M13" s="37">
        <f>M17*M12*'Summary &amp; Assumptions'!$E$34</f>
        <v>0</v>
      </c>
      <c r="N13" s="37">
        <f>N17*N12*'Summary &amp; Assumptions'!$E$34</f>
        <v>0</v>
      </c>
      <c r="O13" s="37">
        <f>O17*O12*'Summary &amp; Assumptions'!$E$34</f>
        <v>0</v>
      </c>
      <c r="P13" s="37">
        <f>P17*P12*'Summary &amp; Assumptions'!$E$34</f>
        <v>0</v>
      </c>
      <c r="Q13" s="37">
        <f>Q17*Q12*'Summary &amp; Assumptions'!$E$34</f>
        <v>0</v>
      </c>
      <c r="R13" s="37">
        <f>R17*R12*'Summary &amp; Assumptions'!$E$34</f>
        <v>0</v>
      </c>
      <c r="S13" s="37">
        <f>S17*S12*'Summary &amp; Assumptions'!$E$34</f>
        <v>0</v>
      </c>
      <c r="T13" s="37">
        <f>T17*T12*'Summary &amp; Assumptions'!$E$34</f>
        <v>0</v>
      </c>
      <c r="U13" s="37">
        <f>U17*U12*'Summary &amp; Assumptions'!$E$34</f>
        <v>0</v>
      </c>
      <c r="V13" s="37">
        <f>V17*V12*'Summary &amp; Assumptions'!$E$34</f>
        <v>0</v>
      </c>
      <c r="W13" s="37">
        <f>W17*W12*'Summary &amp; Assumptions'!$E$34</f>
        <v>0</v>
      </c>
      <c r="X13" s="37">
        <f>X17*X12*'Summary &amp; Assumptions'!$E$34</f>
        <v>0</v>
      </c>
      <c r="Y13" s="37">
        <f>Y17*Y12*'Summary &amp; Assumptions'!$E$34</f>
        <v>0</v>
      </c>
      <c r="Z13" s="37">
        <f>Z17*Z12*'Summary &amp; Assumptions'!$E$34</f>
        <v>0</v>
      </c>
      <c r="AA13" s="37">
        <f>AA17*AA12*'Summary &amp; Assumptions'!$E$34</f>
        <v>0</v>
      </c>
      <c r="AB13" s="37">
        <f>AB17*AB12*'Summary &amp; Assumptions'!$E$34</f>
        <v>0</v>
      </c>
      <c r="AC13" s="37">
        <f>AC17*AC12*'Summary &amp; Assumptions'!$E$34</f>
        <v>0</v>
      </c>
      <c r="AD13" s="37">
        <f>AD17*AD12*'Summary &amp; Assumptions'!$E$34</f>
        <v>0</v>
      </c>
      <c r="AE13" s="37">
        <f>AE17*AE12*'Summary &amp; Assumptions'!$E$34</f>
        <v>0</v>
      </c>
      <c r="AF13" s="37">
        <f>AF17*AF12*'Summary &amp; Assumptions'!$E$34</f>
        <v>0</v>
      </c>
      <c r="AG13" s="37">
        <f>AG17*AG12*'Summary &amp; Assumptions'!$E$34</f>
        <v>0</v>
      </c>
      <c r="AH13" s="37">
        <f>AH17*AH12*'Summary &amp; Assumptions'!$E$34</f>
        <v>0</v>
      </c>
      <c r="AI13" s="37">
        <f>AI17*AI12*'Summary &amp; Assumptions'!$E$34</f>
        <v>0</v>
      </c>
      <c r="AJ13" s="37">
        <f>AJ17*AJ12*'Summary &amp; Assumptions'!$E$34</f>
        <v>0</v>
      </c>
      <c r="AK13" s="37">
        <f>AK17*AK12*'Summary &amp; Assumptions'!$E$34</f>
        <v>0</v>
      </c>
      <c r="AL13" s="37">
        <f>AL17*AL12*'Summary &amp; Assumptions'!$E$34</f>
        <v>0</v>
      </c>
      <c r="AM13" s="37">
        <f>AM17*AM12*'Summary &amp; Assumptions'!$E$34</f>
        <v>0</v>
      </c>
      <c r="AN13" s="37">
        <f>AN17*AN12*'Summary &amp; Assumptions'!$E$34</f>
        <v>0</v>
      </c>
      <c r="AO13" s="37">
        <f>AO17*AO12*'Summary &amp; Assumptions'!$E$34</f>
        <v>0</v>
      </c>
      <c r="AP13" s="37">
        <f>AP17*AP12*'Summary &amp; Assumptions'!$E$34</f>
        <v>0</v>
      </c>
      <c r="AQ13" s="37">
        <f>AQ17*AQ12*'Summary &amp; Assumptions'!$E$34</f>
        <v>0</v>
      </c>
      <c r="AR13" s="37">
        <f>AR17*AR12*'Summary &amp; Assumptions'!$E$34</f>
        <v>0</v>
      </c>
      <c r="AS13" s="37">
        <f>AS17*AS12*'Summary &amp; Assumptions'!$E$34</f>
        <v>0</v>
      </c>
      <c r="AT13" s="37">
        <f>AT17*AT12*'Summary &amp; Assumptions'!$E$34</f>
        <v>0</v>
      </c>
      <c r="AU13" s="37">
        <f>AU17*AU12*'Summary &amp; Assumptions'!$E$34</f>
        <v>0</v>
      </c>
      <c r="AV13" s="37">
        <f>AV17*AV12*'Summary &amp; Assumptions'!$E$34</f>
        <v>0</v>
      </c>
      <c r="AW13" s="37">
        <f>AW17*AW12*'Summary &amp; Assumptions'!$E$34</f>
        <v>0</v>
      </c>
      <c r="AX13" s="37">
        <f>AX17*AX12*'Summary &amp; Assumptions'!$E$34</f>
        <v>248453.33799000003</v>
      </c>
      <c r="AY13" s="37">
        <f>AY17*AY12*'Summary &amp; Assumptions'!$E$34</f>
        <v>282960.74604416662</v>
      </c>
      <c r="AZ13" s="37">
        <f>AZ17*AZ12*'Summary &amp; Assumptions'!$E$34</f>
        <v>317468.15409833333</v>
      </c>
      <c r="BA13" s="37">
        <f>BA17*BA12*'Summary &amp; Assumptions'!$E$34</f>
        <v>351975.56215250003</v>
      </c>
      <c r="BB13" s="37">
        <f>BB17*BB12*'Summary &amp; Assumptions'!$E$34</f>
        <v>386482.97020666656</v>
      </c>
      <c r="BC13" s="37">
        <f>BC17*BC12*'Summary &amp; Assumptions'!$E$34</f>
        <v>414088.89665000001</v>
      </c>
      <c r="BD13" s="37">
        <f>BD17*BD12*'Summary &amp; Assumptions'!$E$34</f>
        <v>426511.56354950002</v>
      </c>
      <c r="BE13" s="37">
        <f>BE17*BE12*'Summary &amp; Assumptions'!$E$34</f>
        <v>426511.56354950002</v>
      </c>
      <c r="BF13" s="37">
        <f>BF17*BF12*'Summary &amp; Assumptions'!$E$34</f>
        <v>426511.56354950002</v>
      </c>
      <c r="BG13" s="37">
        <f>BG17*BG12*'Summary &amp; Assumptions'!$E$34</f>
        <v>426511.56354950002</v>
      </c>
      <c r="BH13" s="37">
        <f>BH17*BH12*'Summary &amp; Assumptions'!$E$34</f>
        <v>426511.56354950002</v>
      </c>
      <c r="BI13" s="37">
        <f>BI17*BI12*'Summary &amp; Assumptions'!$E$34</f>
        <v>426511.56354950002</v>
      </c>
      <c r="BJ13" s="37">
        <f>BJ17*BJ12*'Summary &amp; Assumptions'!$E$34</f>
        <v>426511.56354950002</v>
      </c>
      <c r="BK13" s="37">
        <f>BK17*BK12*'Summary &amp; Assumptions'!$E$34</f>
        <v>426511.56354950002</v>
      </c>
      <c r="BL13" s="37">
        <f>BL17*BL12*'Summary &amp; Assumptions'!$E$34</f>
        <v>426511.56354950002</v>
      </c>
      <c r="BM13" s="37">
        <f>BM17*BM12*'Summary &amp; Assumptions'!$E$34</f>
        <v>426511.56354950002</v>
      </c>
      <c r="BN13" s="37">
        <f>BN17*BN12*'Summary &amp; Assumptions'!$E$34</f>
        <v>426511.56354950002</v>
      </c>
      <c r="BO13" s="37">
        <f>BO17*BO12*'Summary &amp; Assumptions'!$E$34</f>
        <v>426511.56354950002</v>
      </c>
      <c r="BP13" s="37">
        <f>BP17*BP12*'Summary &amp; Assumptions'!$E$34</f>
        <v>439306.91045598505</v>
      </c>
      <c r="BQ13" s="37">
        <f>BQ17*BQ12*'Summary &amp; Assumptions'!$E$34</f>
        <v>439306.91045598505</v>
      </c>
      <c r="BR13" s="37">
        <f>BR17*BR12*'Summary &amp; Assumptions'!$E$34</f>
        <v>439306.91045598505</v>
      </c>
      <c r="BS13" s="37">
        <f>BS17*BS12*'Summary &amp; Assumptions'!$E$34</f>
        <v>439306.91045598505</v>
      </c>
      <c r="BT13" s="37">
        <f>BT17*BT12*'Summary &amp; Assumptions'!$E$34</f>
        <v>439306.91045598505</v>
      </c>
      <c r="BU13" s="37">
        <f>BU17*BU12*'Summary &amp; Assumptions'!$E$34</f>
        <v>439306.91045598505</v>
      </c>
      <c r="BV13" s="37">
        <f>BV17*BV12*'Summary &amp; Assumptions'!$E$34</f>
        <v>439306.91045598505</v>
      </c>
      <c r="BW13" s="37">
        <f>BW17*BW12*'Summary &amp; Assumptions'!$E$34</f>
        <v>439306.91045598505</v>
      </c>
      <c r="BX13" s="37">
        <f>BX17*BX12*'Summary &amp; Assumptions'!$E$34</f>
        <v>439306.91045598505</v>
      </c>
      <c r="BY13" s="37">
        <f>BY17*BY12*'Summary &amp; Assumptions'!$E$34</f>
        <v>439306.91045598505</v>
      </c>
      <c r="BZ13" s="37">
        <f>BZ17*BZ12*'Summary &amp; Assumptions'!$E$34</f>
        <v>439306.91045598505</v>
      </c>
      <c r="CA13" s="37">
        <f>CA17*CA12*'Summary &amp; Assumptions'!$E$34</f>
        <v>439306.91045598505</v>
      </c>
      <c r="CB13" s="37">
        <f>CB17*CB12*'Summary &amp; Assumptions'!$E$34</f>
        <v>452486.11776966456</v>
      </c>
      <c r="CC13" s="37">
        <f>CC17*CC12*'Summary &amp; Assumptions'!$E$34</f>
        <v>452486.11776966456</v>
      </c>
      <c r="CD13" s="37">
        <f>CD17*CD12*'Summary &amp; Assumptions'!$E$34</f>
        <v>452486.11776966456</v>
      </c>
      <c r="CE13" s="37">
        <f>CE17*CE12*'Summary &amp; Assumptions'!$E$34</f>
        <v>452486.11776966456</v>
      </c>
      <c r="CF13" s="37">
        <f>CF17*CF12*'Summary &amp; Assumptions'!$E$34</f>
        <v>452486.11776966456</v>
      </c>
      <c r="CG13" s="37">
        <f>CG17*CG12*'Summary &amp; Assumptions'!$E$34</f>
        <v>452486.11776966456</v>
      </c>
      <c r="CH13" s="37">
        <f>CH17*CH12*'Summary &amp; Assumptions'!$E$34</f>
        <v>452486.11776966456</v>
      </c>
      <c r="CI13" s="37">
        <f>CI17*CI12*'Summary &amp; Assumptions'!$E$34</f>
        <v>452486.11776966456</v>
      </c>
      <c r="CJ13" s="37">
        <f>CJ17*CJ12*'Summary &amp; Assumptions'!$E$34</f>
        <v>452486.11776966456</v>
      </c>
      <c r="CK13" s="37">
        <f>CK17*CK12*'Summary &amp; Assumptions'!$E$34</f>
        <v>452486.11776966456</v>
      </c>
      <c r="CL13" s="37">
        <f>CL17*CL12*'Summary &amp; Assumptions'!$E$34</f>
        <v>452486.11776966456</v>
      </c>
      <c r="CM13" s="37">
        <f>CM17*CM12*'Summary &amp; Assumptions'!$E$34</f>
        <v>452486.11776966456</v>
      </c>
      <c r="CN13" s="37">
        <f>CN17*CN12*'Summary &amp; Assumptions'!$E$34</f>
        <v>466060.70130275446</v>
      </c>
      <c r="CO13" s="37">
        <f>CO17*CO12*'Summary &amp; Assumptions'!$E$34</f>
        <v>466060.70130275446</v>
      </c>
      <c r="CP13" s="37">
        <f>CP17*CP12*'Summary &amp; Assumptions'!$E$34</f>
        <v>466060.70130275446</v>
      </c>
      <c r="CQ13" s="37">
        <f>CQ17*CQ12*'Summary &amp; Assumptions'!$E$34</f>
        <v>466060.70130275446</v>
      </c>
      <c r="CR13" s="37">
        <f>CR17*CR12*'Summary &amp; Assumptions'!$E$34</f>
        <v>466060.70130275446</v>
      </c>
      <c r="CS13" s="37">
        <f>CS17*CS12*'Summary &amp; Assumptions'!$E$34</f>
        <v>466060.70130275446</v>
      </c>
      <c r="CT13" s="37">
        <f>CT17*CT12*'Summary &amp; Assumptions'!$E$34</f>
        <v>466060.70130275446</v>
      </c>
      <c r="CU13" s="37">
        <f>CU17*CU12*'Summary &amp; Assumptions'!$E$34</f>
        <v>466060.70130275446</v>
      </c>
      <c r="CV13" s="37">
        <f>CV17*CV12*'Summary &amp; Assumptions'!$E$34</f>
        <v>466060.70130275446</v>
      </c>
      <c r="CW13" s="37">
        <f>CW17*CW12*'Summary &amp; Assumptions'!$E$34</f>
        <v>466060.70130275446</v>
      </c>
      <c r="CX13" s="37">
        <f>CX17*CX12*'Summary &amp; Assumptions'!$E$34</f>
        <v>466060.70130275446</v>
      </c>
      <c r="CY13" s="37">
        <f>CY17*CY12*'Summary &amp; Assumptions'!$E$34</f>
        <v>466060.70130275446</v>
      </c>
      <c r="CZ13" s="37">
        <f>CZ17*CZ12*'Summary &amp; Assumptions'!$E$34</f>
        <v>480042.52234183712</v>
      </c>
      <c r="DA13" s="37">
        <f>DA17*DA12*'Summary &amp; Assumptions'!$E$34</f>
        <v>480042.52234183712</v>
      </c>
      <c r="DB13" s="37">
        <f>DB17*DB12*'Summary &amp; Assumptions'!$E$34</f>
        <v>480042.52234183712</v>
      </c>
      <c r="DC13" s="37">
        <f>DC17*DC12*'Summary &amp; Assumptions'!$E$34</f>
        <v>480042.52234183712</v>
      </c>
      <c r="DD13" s="37">
        <f>DD17*DD12*'Summary &amp; Assumptions'!$E$34</f>
        <v>480042.52234183712</v>
      </c>
      <c r="DE13" s="37">
        <f>DE17*DE12*'Summary &amp; Assumptions'!$E$34</f>
        <v>480042.52234183712</v>
      </c>
      <c r="DF13" s="37">
        <f>DF17*DF12*'Summary &amp; Assumptions'!$E$34</f>
        <v>480042.52234183712</v>
      </c>
      <c r="DG13" s="37">
        <f>DG17*DG12*'Summary &amp; Assumptions'!$E$34</f>
        <v>480042.52234183712</v>
      </c>
      <c r="DH13" s="37">
        <f>DH17*DH12*'Summary &amp; Assumptions'!$E$34</f>
        <v>480042.52234183712</v>
      </c>
      <c r="DI13" s="37">
        <f>DI17*DI12*'Summary &amp; Assumptions'!$E$34</f>
        <v>480042.52234183712</v>
      </c>
      <c r="DJ13" s="37">
        <f>DJ17*DJ12*'Summary &amp; Assumptions'!$E$34</f>
        <v>480042.52234183712</v>
      </c>
      <c r="DK13" s="37">
        <f>DK17*DK12*'Summary &amp; Assumptions'!$E$34</f>
        <v>480042.52234183712</v>
      </c>
      <c r="DL13" s="37">
        <f>DL17*DL12*'Summary &amp; Assumptions'!$E$34</f>
        <v>494443.79801209224</v>
      </c>
      <c r="DM13" s="37">
        <f>DM17*DM12*'Summary &amp; Assumptions'!$E$34</f>
        <v>494443.79801209224</v>
      </c>
      <c r="DN13" s="37">
        <f>DN17*DN12*'Summary &amp; Assumptions'!$E$34</f>
        <v>494443.79801209224</v>
      </c>
      <c r="DO13" s="37">
        <f>DO17*DO12*'Summary &amp; Assumptions'!$E$34</f>
        <v>494443.79801209224</v>
      </c>
      <c r="DP13" s="37">
        <f>DP17*DP12*'Summary &amp; Assumptions'!$E$34</f>
        <v>494443.79801209224</v>
      </c>
      <c r="DQ13" s="37">
        <f>DQ17*DQ12*'Summary &amp; Assumptions'!$E$34</f>
        <v>494443.79801209224</v>
      </c>
      <c r="DR13" s="37">
        <f>DR17*DR12*'Summary &amp; Assumptions'!$E$34</f>
        <v>494443.79801209224</v>
      </c>
      <c r="DS13" s="37">
        <f>DS17*DS12*'Summary &amp; Assumptions'!$E$34</f>
        <v>494443.79801209224</v>
      </c>
      <c r="DT13" s="37">
        <f>DT17*DT12*'Summary &amp; Assumptions'!$E$34</f>
        <v>494443.79801209224</v>
      </c>
      <c r="DU13" s="37">
        <f>DU17*DU12*'Summary &amp; Assumptions'!$E$34</f>
        <v>494443.79801209224</v>
      </c>
      <c r="DV13" s="37">
        <f>DV17*DV12*'Summary &amp; Assumptions'!$E$34</f>
        <v>494443.79801209224</v>
      </c>
      <c r="DW13" s="37">
        <f>DW17*DW12*'Summary &amp; Assumptions'!$E$34</f>
        <v>494443.79801209224</v>
      </c>
      <c r="DX13" s="37">
        <f>DX17*DX12*'Summary &amp; Assumptions'!$E$34</f>
        <v>509277.11195245496</v>
      </c>
      <c r="DY13" s="37">
        <f>DY17*DY12*'Summary &amp; Assumptions'!$E$34</f>
        <v>509277.11195245496</v>
      </c>
      <c r="DZ13" s="37">
        <f>DZ17*DZ12*'Summary &amp; Assumptions'!$E$34</f>
        <v>509277.11195245496</v>
      </c>
      <c r="EA13" s="37">
        <f>EA17*EA12*'Summary &amp; Assumptions'!$E$34</f>
        <v>509277.11195245496</v>
      </c>
      <c r="EB13" s="37">
        <f>EB17*EB12*'Summary &amp; Assumptions'!$E$34</f>
        <v>509277.11195245496</v>
      </c>
      <c r="EC13" s="37">
        <f>EC17*EC12*'Summary &amp; Assumptions'!$E$34</f>
        <v>509277.11195245496</v>
      </c>
      <c r="ED13" s="37">
        <f>ED17*ED12*'Summary &amp; Assumptions'!$E$34</f>
        <v>509277.11195245496</v>
      </c>
      <c r="EE13" s="37">
        <f>EE17*EE12*'Summary &amp; Assumptions'!$E$34</f>
        <v>509277.11195245496</v>
      </c>
      <c r="EF13" s="37">
        <f>EF17*EF12*'Summary &amp; Assumptions'!$E$34</f>
        <v>509277.11195245496</v>
      </c>
      <c r="EG13" s="37">
        <f>EG17*EG12*'Summary &amp; Assumptions'!$E$34</f>
        <v>509277.11195245496</v>
      </c>
      <c r="EH13" s="37">
        <f>EH17*EH12*'Summary &amp; Assumptions'!$E$34</f>
        <v>509277.11195245496</v>
      </c>
      <c r="EI13" s="37">
        <f>EI17*EI12*'Summary &amp; Assumptions'!$E$34</f>
        <v>509277.11195245496</v>
      </c>
      <c r="EJ13" s="1"/>
    </row>
    <row r="14" spans="1:140" ht="13.5" customHeight="1" x14ac:dyDescent="0.2">
      <c r="A14" s="1"/>
      <c r="B14" s="1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</row>
    <row r="15" spans="1:140" ht="13.5" customHeight="1" x14ac:dyDescent="0.2">
      <c r="A15" s="1"/>
      <c r="B15" s="1"/>
      <c r="C15" s="9" t="s">
        <v>280</v>
      </c>
      <c r="D15" s="1"/>
      <c r="E15" s="1"/>
      <c r="F15" s="1"/>
      <c r="G15" s="6">
        <f>IF(F16='Summary &amp; Assumptions'!$D$34,0,IF(F16+'Summary &amp; Assumptions'!$H$47&gt;'Summary &amp; Assumptions'!$D$34,'Summary &amp; Assumptions'!$D$34-F16,IF(G7=EOMONTH('Summary &amp; Assumptions'!$H$44,0),'Summary &amp; Assumptions'!$H$46,IF(AND(G7&gt;EOMONTH('Summary &amp; Assumptions'!$H$44,0),G7&lt;='Summary &amp; Assumptions'!$H$48),'Summary &amp; Assumptions'!$H$47,0))))</f>
        <v>0</v>
      </c>
      <c r="H15" s="6">
        <f>IF(G16='Summary &amp; Assumptions'!$D$34,0,IF(G16+'Summary &amp; Assumptions'!$H$47&gt;'Summary &amp; Assumptions'!$D$34,'Summary &amp; Assumptions'!$D$34-G16,IF(H7=EOMONTH('Summary &amp; Assumptions'!$H$44,0),'Summary &amp; Assumptions'!$H$46,IF(AND(H7&gt;EOMONTH('Summary &amp; Assumptions'!$H$44,0),H7&lt;='Summary &amp; Assumptions'!$H$48),'Summary &amp; Assumptions'!$H$47,0))))</f>
        <v>0</v>
      </c>
      <c r="I15" s="6">
        <f>IF(H16='Summary &amp; Assumptions'!$D$34,0,IF(H16+'Summary &amp; Assumptions'!$H$47&gt;'Summary &amp; Assumptions'!$D$34,'Summary &amp; Assumptions'!$D$34-H16,IF(I7=EOMONTH('Summary &amp; Assumptions'!$H$44,0),'Summary &amp; Assumptions'!$H$46,IF(AND(I7&gt;EOMONTH('Summary &amp; Assumptions'!$H$44,0),I7&lt;='Summary &amp; Assumptions'!$H$48),'Summary &amp; Assumptions'!$H$47,0))))</f>
        <v>0</v>
      </c>
      <c r="J15" s="6">
        <f>IF(I16='Summary &amp; Assumptions'!$D$34,0,IF(I16+'Summary &amp; Assumptions'!$H$47&gt;'Summary &amp; Assumptions'!$D$34,'Summary &amp; Assumptions'!$D$34-I16,IF(J7=EOMONTH('Summary &amp; Assumptions'!$H$44,0),'Summary &amp; Assumptions'!$H$46,IF(AND(J7&gt;EOMONTH('Summary &amp; Assumptions'!$H$44,0),J7&lt;='Summary &amp; Assumptions'!$H$48),'Summary &amp; Assumptions'!$H$47,0))))</f>
        <v>0</v>
      </c>
      <c r="K15" s="6">
        <f>IF(J16='Summary &amp; Assumptions'!$D$34,0,IF(J16+'Summary &amp; Assumptions'!$H$47&gt;'Summary &amp; Assumptions'!$D$34,'Summary &amp; Assumptions'!$D$34-J16,IF(K7=EOMONTH('Summary &amp; Assumptions'!$H$44,0),'Summary &amp; Assumptions'!$H$46,IF(AND(K7&gt;EOMONTH('Summary &amp; Assumptions'!$H$44,0),K7&lt;='Summary &amp; Assumptions'!$H$48),'Summary &amp; Assumptions'!$H$47,0))))</f>
        <v>0</v>
      </c>
      <c r="L15" s="6">
        <f>IF(K16='Summary &amp; Assumptions'!$D$34,0,IF(K16+'Summary &amp; Assumptions'!$H$47&gt;'Summary &amp; Assumptions'!$D$34,'Summary &amp; Assumptions'!$D$34-K16,IF(L7=EOMONTH('Summary &amp; Assumptions'!$H$44,0),'Summary &amp; Assumptions'!$H$46,IF(AND(L7&gt;EOMONTH('Summary &amp; Assumptions'!$H$44,0),L7&lt;='Summary &amp; Assumptions'!$H$48),'Summary &amp; Assumptions'!$H$47,0))))</f>
        <v>0</v>
      </c>
      <c r="M15" s="6">
        <f>IF(L16='Summary &amp; Assumptions'!$D$34,0,IF(L16+'Summary &amp; Assumptions'!$H$47&gt;'Summary &amp; Assumptions'!$D$34,'Summary &amp; Assumptions'!$D$34-L16,IF(M7=EOMONTH('Summary &amp; Assumptions'!$H$44,0),'Summary &amp; Assumptions'!$H$46,IF(AND(M7&gt;EOMONTH('Summary &amp; Assumptions'!$H$44,0),M7&lt;='Summary &amp; Assumptions'!$H$48),'Summary &amp; Assumptions'!$H$47,0))))</f>
        <v>0</v>
      </c>
      <c r="N15" s="6">
        <f>IF(M16='Summary &amp; Assumptions'!$D$34,0,IF(M16+'Summary &amp; Assumptions'!$H$47&gt;'Summary &amp; Assumptions'!$D$34,'Summary &amp; Assumptions'!$D$34-M16,IF(N7=EOMONTH('Summary &amp; Assumptions'!$H$44,0),'Summary &amp; Assumptions'!$H$46,IF(AND(N7&gt;EOMONTH('Summary &amp; Assumptions'!$H$44,0),N7&lt;='Summary &amp; Assumptions'!$H$48),'Summary &amp; Assumptions'!$H$47,0))))</f>
        <v>0</v>
      </c>
      <c r="O15" s="6">
        <f>IF(N16='Summary &amp; Assumptions'!$D$34,0,IF(N16+'Summary &amp; Assumptions'!$H$47&gt;'Summary &amp; Assumptions'!$D$34,'Summary &amp; Assumptions'!$D$34-N16,IF(O7=EOMONTH('Summary &amp; Assumptions'!$H$44,0),'Summary &amp; Assumptions'!$H$46,IF(AND(O7&gt;EOMONTH('Summary &amp; Assumptions'!$H$44,0),O7&lt;='Summary &amp; Assumptions'!$H$48),'Summary &amp; Assumptions'!$H$47,0))))</f>
        <v>0</v>
      </c>
      <c r="P15" s="6">
        <f>IF(O16='Summary &amp; Assumptions'!$D$34,0,IF(O16+'Summary &amp; Assumptions'!$H$47&gt;'Summary &amp; Assumptions'!$D$34,'Summary &amp; Assumptions'!$D$34-O16,IF(P7=EOMONTH('Summary &amp; Assumptions'!$H$44,0),'Summary &amp; Assumptions'!$H$46,IF(AND(P7&gt;EOMONTH('Summary &amp; Assumptions'!$H$44,0),P7&lt;='Summary &amp; Assumptions'!$H$48),'Summary &amp; Assumptions'!$H$47,0))))</f>
        <v>0</v>
      </c>
      <c r="Q15" s="6">
        <f>IF(P16='Summary &amp; Assumptions'!$D$34,0,IF(P16+'Summary &amp; Assumptions'!$H$47&gt;'Summary &amp; Assumptions'!$D$34,'Summary &amp; Assumptions'!$D$34-P16,IF(Q7=EOMONTH('Summary &amp; Assumptions'!$H$44,0),'Summary &amp; Assumptions'!$H$46,IF(AND(Q7&gt;EOMONTH('Summary &amp; Assumptions'!$H$44,0),Q7&lt;='Summary &amp; Assumptions'!$H$48),'Summary &amp; Assumptions'!$H$47,0))))</f>
        <v>0</v>
      </c>
      <c r="R15" s="6">
        <f>IF(Q16='Summary &amp; Assumptions'!$D$34,0,IF(Q16+'Summary &amp; Assumptions'!$H$47&gt;'Summary &amp; Assumptions'!$D$34,'Summary &amp; Assumptions'!$D$34-Q16,IF(R7=EOMONTH('Summary &amp; Assumptions'!$H$44,0),'Summary &amp; Assumptions'!$H$46,IF(AND(R7&gt;EOMONTH('Summary &amp; Assumptions'!$H$44,0),R7&lt;='Summary &amp; Assumptions'!$H$48),'Summary &amp; Assumptions'!$H$47,0))))</f>
        <v>0</v>
      </c>
      <c r="S15" s="6">
        <f>IF(R16='Summary &amp; Assumptions'!$D$34,0,IF(R16+'Summary &amp; Assumptions'!$H$47&gt;'Summary &amp; Assumptions'!$D$34,'Summary &amp; Assumptions'!$D$34-R16,IF(S7=EOMONTH('Summary &amp; Assumptions'!$H$44,0),'Summary &amp; Assumptions'!$H$46,IF(AND(S7&gt;EOMONTH('Summary &amp; Assumptions'!$H$44,0),S7&lt;='Summary &amp; Assumptions'!$H$48),'Summary &amp; Assumptions'!$H$47,0))))</f>
        <v>0</v>
      </c>
      <c r="T15" s="6">
        <f>IF(S16='Summary &amp; Assumptions'!$D$34,0,IF(S16+'Summary &amp; Assumptions'!$H$47&gt;'Summary &amp; Assumptions'!$D$34,'Summary &amp; Assumptions'!$D$34-S16,IF(T7=EOMONTH('Summary &amp; Assumptions'!$H$44,0),'Summary &amp; Assumptions'!$H$46,IF(AND(T7&gt;EOMONTH('Summary &amp; Assumptions'!$H$44,0),T7&lt;='Summary &amp; Assumptions'!$H$48),'Summary &amp; Assumptions'!$H$47,0))))</f>
        <v>0</v>
      </c>
      <c r="U15" s="6">
        <f>IF(T16='Summary &amp; Assumptions'!$D$34,0,IF(T16+'Summary &amp; Assumptions'!$H$47&gt;'Summary &amp; Assumptions'!$D$34,'Summary &amp; Assumptions'!$D$34-T16,IF(U7=EOMONTH('Summary &amp; Assumptions'!$H$44,0),'Summary &amp; Assumptions'!$H$46,IF(AND(U7&gt;EOMONTH('Summary &amp; Assumptions'!$H$44,0),U7&lt;='Summary &amp; Assumptions'!$H$48),'Summary &amp; Assumptions'!$H$47,0))))</f>
        <v>0</v>
      </c>
      <c r="V15" s="6">
        <f>IF(U16='Summary &amp; Assumptions'!$D$34,0,IF(U16+'Summary &amp; Assumptions'!$H$47&gt;'Summary &amp; Assumptions'!$D$34,'Summary &amp; Assumptions'!$D$34-U16,IF(V7=EOMONTH('Summary &amp; Assumptions'!$H$44,0),'Summary &amp; Assumptions'!$H$46,IF(AND(V7&gt;EOMONTH('Summary &amp; Assumptions'!$H$44,0),V7&lt;='Summary &amp; Assumptions'!$H$48),'Summary &amp; Assumptions'!$H$47,0))))</f>
        <v>0</v>
      </c>
      <c r="W15" s="6">
        <f>IF(V16='Summary &amp; Assumptions'!$D$34,0,IF(V16+'Summary &amp; Assumptions'!$H$47&gt;'Summary &amp; Assumptions'!$D$34,'Summary &amp; Assumptions'!$D$34-V16,IF(W7=EOMONTH('Summary &amp; Assumptions'!$H$44,0),'Summary &amp; Assumptions'!$H$46,IF(AND(W7&gt;EOMONTH('Summary &amp; Assumptions'!$H$44,0),W7&lt;='Summary &amp; Assumptions'!$H$48),'Summary &amp; Assumptions'!$H$47,0))))</f>
        <v>0</v>
      </c>
      <c r="X15" s="6">
        <f>IF(W16='Summary &amp; Assumptions'!$D$34,0,IF(W16+'Summary &amp; Assumptions'!$H$47&gt;'Summary &amp; Assumptions'!$D$34,'Summary &amp; Assumptions'!$D$34-W16,IF(X7=EOMONTH('Summary &amp; Assumptions'!$H$44,0),'Summary &amp; Assumptions'!$H$46,IF(AND(X7&gt;EOMONTH('Summary &amp; Assumptions'!$H$44,0),X7&lt;='Summary &amp; Assumptions'!$H$48),'Summary &amp; Assumptions'!$H$47,0))))</f>
        <v>0</v>
      </c>
      <c r="Y15" s="6">
        <f>IF(X16='Summary &amp; Assumptions'!$D$34,0,IF(X16+'Summary &amp; Assumptions'!$H$47&gt;'Summary &amp; Assumptions'!$D$34,'Summary &amp; Assumptions'!$D$34-X16,IF(Y7=EOMONTH('Summary &amp; Assumptions'!$H$44,0),'Summary &amp; Assumptions'!$H$46,IF(AND(Y7&gt;EOMONTH('Summary &amp; Assumptions'!$H$44,0),Y7&lt;='Summary &amp; Assumptions'!$H$48),'Summary &amp; Assumptions'!$H$47,0))))</f>
        <v>0</v>
      </c>
      <c r="Z15" s="6">
        <f>IF(Y16='Summary &amp; Assumptions'!$D$34,0,IF(Y16+'Summary &amp; Assumptions'!$H$47&gt;'Summary &amp; Assumptions'!$D$34,'Summary &amp; Assumptions'!$D$34-Y16,IF(Z7=EOMONTH('Summary &amp; Assumptions'!$H$44,0),'Summary &amp; Assumptions'!$H$46,IF(AND(Z7&gt;EOMONTH('Summary &amp; Assumptions'!$H$44,0),Z7&lt;='Summary &amp; Assumptions'!$H$48),'Summary &amp; Assumptions'!$H$47,0))))</f>
        <v>0</v>
      </c>
      <c r="AA15" s="6">
        <f>IF(Z16='Summary &amp; Assumptions'!$D$34,0,IF(Z16+'Summary &amp; Assumptions'!$H$47&gt;'Summary &amp; Assumptions'!$D$34,'Summary &amp; Assumptions'!$D$34-Z16,IF(AA7=EOMONTH('Summary &amp; Assumptions'!$H$44,0),'Summary &amp; Assumptions'!$H$46,IF(AND(AA7&gt;EOMONTH('Summary &amp; Assumptions'!$H$44,0),AA7&lt;='Summary &amp; Assumptions'!$H$48),'Summary &amp; Assumptions'!$H$47,0))))</f>
        <v>0</v>
      </c>
      <c r="AB15" s="6">
        <f>IF(AA16='Summary &amp; Assumptions'!$D$34,0,IF(AA16+'Summary &amp; Assumptions'!$H$47&gt;'Summary &amp; Assumptions'!$D$34,'Summary &amp; Assumptions'!$D$34-AA16,IF(AB7=EOMONTH('Summary &amp; Assumptions'!$H$44,0),'Summary &amp; Assumptions'!$H$46,IF(AND(AB7&gt;EOMONTH('Summary &amp; Assumptions'!$H$44,0),AB7&lt;='Summary &amp; Assumptions'!$H$48),'Summary &amp; Assumptions'!$H$47,0))))</f>
        <v>0</v>
      </c>
      <c r="AC15" s="6">
        <f>IF(AB16='Summary &amp; Assumptions'!$D$34,0,IF(AB16+'Summary &amp; Assumptions'!$H$47&gt;'Summary &amp; Assumptions'!$D$34,'Summary &amp; Assumptions'!$D$34-AB16,IF(AC7=EOMONTH('Summary &amp; Assumptions'!$H$44,0),'Summary &amp; Assumptions'!$H$46,IF(AND(AC7&gt;EOMONTH('Summary &amp; Assumptions'!$H$44,0),AC7&lt;='Summary &amp; Assumptions'!$H$48),'Summary &amp; Assumptions'!$H$47,0))))</f>
        <v>0</v>
      </c>
      <c r="AD15" s="6">
        <f>IF(AC16='Summary &amp; Assumptions'!$D$34,0,IF(AC16+'Summary &amp; Assumptions'!$H$47&gt;'Summary &amp; Assumptions'!$D$34,'Summary &amp; Assumptions'!$D$34-AC16,IF(AD7=EOMONTH('Summary &amp; Assumptions'!$H$44,0),'Summary &amp; Assumptions'!$H$46,IF(AND(AD7&gt;EOMONTH('Summary &amp; Assumptions'!$H$44,0),AD7&lt;='Summary &amp; Assumptions'!$H$48),'Summary &amp; Assumptions'!$H$47,0))))</f>
        <v>0</v>
      </c>
      <c r="AE15" s="6">
        <f>IF(AD16='Summary &amp; Assumptions'!$D$34,0,IF(AD16+'Summary &amp; Assumptions'!$H$47&gt;'Summary &amp; Assumptions'!$D$34,'Summary &amp; Assumptions'!$D$34-AD16,IF(AE7=EOMONTH('Summary &amp; Assumptions'!$H$44,0),'Summary &amp; Assumptions'!$H$46,IF(AND(AE7&gt;EOMONTH('Summary &amp; Assumptions'!$H$44,0),AE7&lt;='Summary &amp; Assumptions'!$H$48),'Summary &amp; Assumptions'!$H$47,0))))</f>
        <v>0</v>
      </c>
      <c r="AF15" s="6">
        <f>IF(AE16='Summary &amp; Assumptions'!$D$34,0,IF(AE16+'Summary &amp; Assumptions'!$H$47&gt;'Summary &amp; Assumptions'!$D$34,'Summary &amp; Assumptions'!$D$34-AE16,IF(AF7=EOMONTH('Summary &amp; Assumptions'!$H$44,0),'Summary &amp; Assumptions'!$H$46,IF(AND(AF7&gt;EOMONTH('Summary &amp; Assumptions'!$H$44,0),AF7&lt;='Summary &amp; Assumptions'!$H$48),'Summary &amp; Assumptions'!$H$47,0))))</f>
        <v>0</v>
      </c>
      <c r="AG15" s="6">
        <f>IF(AF16='Summary &amp; Assumptions'!$D$34,0,IF(AF16+'Summary &amp; Assumptions'!$H$47&gt;'Summary &amp; Assumptions'!$D$34,'Summary &amp; Assumptions'!$D$34-AF16,IF(AG7=EOMONTH('Summary &amp; Assumptions'!$H$44,0),'Summary &amp; Assumptions'!$H$46,IF(AND(AG7&gt;EOMONTH('Summary &amp; Assumptions'!$H$44,0),AG7&lt;='Summary &amp; Assumptions'!$H$48),'Summary &amp; Assumptions'!$H$47,0))))</f>
        <v>0</v>
      </c>
      <c r="AH15" s="6">
        <f>IF(AG16='Summary &amp; Assumptions'!$D$34,0,IF(AG16+'Summary &amp; Assumptions'!$H$47&gt;'Summary &amp; Assumptions'!$D$34,'Summary &amp; Assumptions'!$D$34-AG16,IF(AH7=EOMONTH('Summary &amp; Assumptions'!$H$44,0),'Summary &amp; Assumptions'!$H$46,IF(AND(AH7&gt;EOMONTH('Summary &amp; Assumptions'!$H$44,0),AH7&lt;='Summary &amp; Assumptions'!$H$48),'Summary &amp; Assumptions'!$H$47,0))))</f>
        <v>0</v>
      </c>
      <c r="AI15" s="6">
        <f>IF(AH16='Summary &amp; Assumptions'!$D$34,0,IF(AH16+'Summary &amp; Assumptions'!$H$47&gt;'Summary &amp; Assumptions'!$D$34,'Summary &amp; Assumptions'!$D$34-AH16,IF(AI7=EOMONTH('Summary &amp; Assumptions'!$H$44,0),'Summary &amp; Assumptions'!$H$46,IF(AND(AI7&gt;EOMONTH('Summary &amp; Assumptions'!$H$44,0),AI7&lt;='Summary &amp; Assumptions'!$H$48),'Summary &amp; Assumptions'!$H$47,0))))</f>
        <v>0</v>
      </c>
      <c r="AJ15" s="6">
        <f>IF(AI16='Summary &amp; Assumptions'!$D$34,0,IF(AI16+'Summary &amp; Assumptions'!$H$47&gt;'Summary &amp; Assumptions'!$D$34,'Summary &amp; Assumptions'!$D$34-AI16,IF(AJ7=EOMONTH('Summary &amp; Assumptions'!$H$44,0),'Summary &amp; Assumptions'!$H$46,IF(AND(AJ7&gt;EOMONTH('Summary &amp; Assumptions'!$H$44,0),AJ7&lt;='Summary &amp; Assumptions'!$H$48),'Summary &amp; Assumptions'!$H$47,0))))</f>
        <v>0</v>
      </c>
      <c r="AK15" s="6">
        <f>IF(AJ16='Summary &amp; Assumptions'!$D$34,0,IF(AJ16+'Summary &amp; Assumptions'!$H$47&gt;'Summary &amp; Assumptions'!$D$34,'Summary &amp; Assumptions'!$D$34-AJ16,IF(AK7=EOMONTH('Summary &amp; Assumptions'!$H$44,0),'Summary &amp; Assumptions'!$H$46,IF(AND(AK7&gt;EOMONTH('Summary &amp; Assumptions'!$H$44,0),AK7&lt;='Summary &amp; Assumptions'!$H$48),'Summary &amp; Assumptions'!$H$47,0))))</f>
        <v>0</v>
      </c>
      <c r="AL15" s="6">
        <f>IF(AK16='Summary &amp; Assumptions'!$D$34,0,IF(AK16+'Summary &amp; Assumptions'!$H$47&gt;'Summary &amp; Assumptions'!$D$34,'Summary &amp; Assumptions'!$D$34-AK16,IF(AL7=EOMONTH('Summary &amp; Assumptions'!$H$44,0),'Summary &amp; Assumptions'!$H$46,IF(AND(AL7&gt;EOMONTH('Summary &amp; Assumptions'!$H$44,0),AL7&lt;='Summary &amp; Assumptions'!$H$48),'Summary &amp; Assumptions'!$H$47,0))))</f>
        <v>0</v>
      </c>
      <c r="AM15" s="6">
        <f>IF(AL16='Summary &amp; Assumptions'!$D$34,0,IF(AL16+'Summary &amp; Assumptions'!$H$47&gt;'Summary &amp; Assumptions'!$D$34,'Summary &amp; Assumptions'!$D$34-AL16,IF(AM7=EOMONTH('Summary &amp; Assumptions'!$H$44,0),'Summary &amp; Assumptions'!$H$46,IF(AND(AM7&gt;EOMONTH('Summary &amp; Assumptions'!$H$44,0),AM7&lt;='Summary &amp; Assumptions'!$H$48),'Summary &amp; Assumptions'!$H$47,0))))</f>
        <v>0</v>
      </c>
      <c r="AN15" s="6">
        <f>IF(AM16='Summary &amp; Assumptions'!$D$34,0,IF(AM16+'Summary &amp; Assumptions'!$H$47&gt;'Summary &amp; Assumptions'!$D$34,'Summary &amp; Assumptions'!$D$34-AM16,IF(AN7=EOMONTH('Summary &amp; Assumptions'!$H$44,0),'Summary &amp; Assumptions'!$H$46,IF(AND(AN7&gt;EOMONTH('Summary &amp; Assumptions'!$H$44,0),AN7&lt;='Summary &amp; Assumptions'!$H$48),'Summary &amp; Assumptions'!$H$47,0))))</f>
        <v>0</v>
      </c>
      <c r="AO15" s="6">
        <f>IF(AN16='Summary &amp; Assumptions'!$D$34,0,IF(AN16+'Summary &amp; Assumptions'!$H$47&gt;'Summary &amp; Assumptions'!$D$34,'Summary &amp; Assumptions'!$D$34-AN16,IF(AO7=EOMONTH('Summary &amp; Assumptions'!$H$44,0),'Summary &amp; Assumptions'!$H$46,IF(AND(AO7&gt;EOMONTH('Summary &amp; Assumptions'!$H$44,0),AO7&lt;='Summary &amp; Assumptions'!$H$48),'Summary &amp; Assumptions'!$H$47,0))))</f>
        <v>0</v>
      </c>
      <c r="AP15" s="6">
        <f>IF(AO16='Summary &amp; Assumptions'!$D$34,0,IF(AO16+'Summary &amp; Assumptions'!$H$47&gt;'Summary &amp; Assumptions'!$D$34,'Summary &amp; Assumptions'!$D$34-AO16,IF(AP7=EOMONTH('Summary &amp; Assumptions'!$H$44,0),'Summary &amp; Assumptions'!$H$46,IF(AND(AP7&gt;EOMONTH('Summary &amp; Assumptions'!$H$44,0),AP7&lt;='Summary &amp; Assumptions'!$H$48),'Summary &amp; Assumptions'!$H$47,0))))</f>
        <v>0</v>
      </c>
      <c r="AQ15" s="6">
        <f>IF(AP16='Summary &amp; Assumptions'!$D$34,0,IF(AP16+'Summary &amp; Assumptions'!$H$47&gt;'Summary &amp; Assumptions'!$D$34,'Summary &amp; Assumptions'!$D$34-AP16,IF(AQ7=EOMONTH('Summary &amp; Assumptions'!$H$44,0),'Summary &amp; Assumptions'!$H$46,IF(AND(AQ7&gt;EOMONTH('Summary &amp; Assumptions'!$H$44,0),AQ7&lt;='Summary &amp; Assumptions'!$H$48),'Summary &amp; Assumptions'!$H$47,0))))</f>
        <v>0</v>
      </c>
      <c r="AR15" s="6">
        <f>IF(AQ16='Summary &amp; Assumptions'!$D$34,0,IF(AQ16+'Summary &amp; Assumptions'!$H$47&gt;'Summary &amp; Assumptions'!$D$34,'Summary &amp; Assumptions'!$D$34-AQ16,IF(AR7=EOMONTH('Summary &amp; Assumptions'!$H$44,0),'Summary &amp; Assumptions'!$H$46,IF(AND(AR7&gt;EOMONTH('Summary &amp; Assumptions'!$H$44,0),AR7&lt;='Summary &amp; Assumptions'!$H$48),'Summary &amp; Assumptions'!$H$47,0))))</f>
        <v>0</v>
      </c>
      <c r="AS15" s="6">
        <f>IF(AR16='Summary &amp; Assumptions'!$D$34,0,IF(AR16+'Summary &amp; Assumptions'!$H$47&gt;'Summary &amp; Assumptions'!$D$34,'Summary &amp; Assumptions'!$D$34-AR16,IF(AS7=EOMONTH('Summary &amp; Assumptions'!$H$44,0),'Summary &amp; Assumptions'!$H$46,IF(AND(AS7&gt;EOMONTH('Summary &amp; Assumptions'!$H$44,0),AS7&lt;='Summary &amp; Assumptions'!$H$48),'Summary &amp; Assumptions'!$H$47,0))))</f>
        <v>0</v>
      </c>
      <c r="AT15" s="6">
        <f>IF(AS16='Summary &amp; Assumptions'!$D$34,0,IF(AS16+'Summary &amp; Assumptions'!$H$47&gt;'Summary &amp; Assumptions'!$D$34,'Summary &amp; Assumptions'!$D$34-AS16,IF(AT7=EOMONTH('Summary &amp; Assumptions'!$H$44,0),'Summary &amp; Assumptions'!$H$46,IF(AND(AT7&gt;EOMONTH('Summary &amp; Assumptions'!$H$44,0),AT7&lt;='Summary &amp; Assumptions'!$H$48),'Summary &amp; Assumptions'!$H$47,0))))</f>
        <v>0</v>
      </c>
      <c r="AU15" s="6">
        <f>IF(AT16='Summary &amp; Assumptions'!$D$34,0,IF(AT16+'Summary &amp; Assumptions'!$H$47&gt;'Summary &amp; Assumptions'!$D$34,'Summary &amp; Assumptions'!$D$34-AT16,IF(AU7=EOMONTH('Summary &amp; Assumptions'!$H$44,0),'Summary &amp; Assumptions'!$H$46,IF(AND(AU7&gt;EOMONTH('Summary &amp; Assumptions'!$H$44,0),AU7&lt;='Summary &amp; Assumptions'!$H$48),'Summary &amp; Assumptions'!$H$47,0))))</f>
        <v>0</v>
      </c>
      <c r="AV15" s="6">
        <f>IF(AU16='Summary &amp; Assumptions'!$D$34,0,IF(AU16+'Summary &amp; Assumptions'!$H$47&gt;'Summary &amp; Assumptions'!$D$34,'Summary &amp; Assumptions'!$D$34-AU16,IF(AV7=EOMONTH('Summary &amp; Assumptions'!$H$44,0),'Summary &amp; Assumptions'!$H$46,IF(AND(AV7&gt;EOMONTH('Summary &amp; Assumptions'!$H$44,0),AV7&lt;='Summary &amp; Assumptions'!$H$48),'Summary &amp; Assumptions'!$H$47,0))))</f>
        <v>0</v>
      </c>
      <c r="AW15" s="6">
        <f>IF(AV16='Summary &amp; Assumptions'!$D$34,0,IF(AV16+'Summary &amp; Assumptions'!$H$47&gt;'Summary &amp; Assumptions'!$D$34,'Summary &amp; Assumptions'!$D$34-AV16,IF(AW7=EOMONTH('Summary &amp; Assumptions'!$H$44,0),'Summary &amp; Assumptions'!$H$46,IF(AND(AW7&gt;EOMONTH('Summary &amp; Assumptions'!$H$44,0),AW7&lt;='Summary &amp; Assumptions'!$H$48),'Summary &amp; Assumptions'!$H$47,0))))</f>
        <v>0</v>
      </c>
      <c r="AX15" s="302">
        <f>IF(AW16='Summary &amp; Assumptions'!$D$34,0,IF(AW16+'Summary &amp; Assumptions'!$H$47&gt;'Summary &amp; Assumptions'!$D$34,'Summary &amp; Assumptions'!$D$34-AW16,IF(AX7=EOMONTH('Summary &amp; Assumptions'!$H$44,0),'Summary &amp; Assumptions'!$H$46,IF(AND(AX7&gt;EOMONTH('Summary &amp; Assumptions'!$H$44,0),AX7&lt;='Summary &amp; Assumptions'!$H$48),'Summary &amp; Assumptions'!$H$47,0))))</f>
        <v>86.399999999999991</v>
      </c>
      <c r="AY15" s="303">
        <f>IF(AX16='Summary &amp; Assumptions'!$D$34,0,IF(AX16+'Summary &amp; Assumptions'!$H$47&gt;'Summary &amp; Assumptions'!$D$34,'Summary &amp; Assumptions'!$D$34-AX16,IF(AY7=EOMONTH('Summary &amp; Assumptions'!$H$44,0),'Summary &amp; Assumptions'!$H$46,IF(AND(AY7&gt;EOMONTH('Summary &amp; Assumptions'!$H$44,0),AY7&lt;='Summary &amp; Assumptions'!$H$48),'Summary &amp; Assumptions'!$H$47,0))))</f>
        <v>12</v>
      </c>
      <c r="AZ15" s="303">
        <f>IF(AY16='Summary &amp; Assumptions'!$D$34,0,IF(AY16+'Summary &amp; Assumptions'!$H$47&gt;'Summary &amp; Assumptions'!$D$34,'Summary &amp; Assumptions'!$D$34-AY16,IF(AZ7=EOMONTH('Summary &amp; Assumptions'!$H$44,0),'Summary &amp; Assumptions'!$H$46,IF(AND(AZ7&gt;EOMONTH('Summary &amp; Assumptions'!$H$44,0),AZ7&lt;='Summary &amp; Assumptions'!$H$48),'Summary &amp; Assumptions'!$H$47,0))))</f>
        <v>12</v>
      </c>
      <c r="BA15" s="303">
        <f>IF(AZ16='Summary &amp; Assumptions'!$D$34,0,IF(AZ16+'Summary &amp; Assumptions'!$H$47&gt;'Summary &amp; Assumptions'!$D$34,'Summary &amp; Assumptions'!$D$34-AZ16,IF(BA7=EOMONTH('Summary &amp; Assumptions'!$H$44,0),'Summary &amp; Assumptions'!$H$46,IF(AND(BA7&gt;EOMONTH('Summary &amp; Assumptions'!$H$44,0),BA7&lt;='Summary &amp; Assumptions'!$H$48),'Summary &amp; Assumptions'!$H$47,0))))</f>
        <v>12</v>
      </c>
      <c r="BB15" s="303">
        <f>IF(BA16='Summary &amp; Assumptions'!$D$34,0,IF(BA16+'Summary &amp; Assumptions'!$H$47&gt;'Summary &amp; Assumptions'!$D$34,'Summary &amp; Assumptions'!$D$34-BA16,IF(BB7=EOMONTH('Summary &amp; Assumptions'!$H$44,0),'Summary &amp; Assumptions'!$H$46,IF(AND(BB7&gt;EOMONTH('Summary &amp; Assumptions'!$H$44,0),BB7&lt;='Summary &amp; Assumptions'!$H$48),'Summary &amp; Assumptions'!$H$47,0))))</f>
        <v>12</v>
      </c>
      <c r="BC15" s="6">
        <f>IF(BB16='Summary &amp; Assumptions'!$D$34,0,IF(BB16+'Summary &amp; Assumptions'!$H$47&gt;'Summary &amp; Assumptions'!$D$34,'Summary &amp; Assumptions'!$D$34-BB16,IF(BC7=EOMONTH('Summary &amp; Assumptions'!$H$44,0),'Summary &amp; Assumptions'!$H$46,IF(AND(BC7&gt;EOMONTH('Summary &amp; Assumptions'!$H$44,0),BC7&lt;='Summary &amp; Assumptions'!$H$48),'Summary &amp; Assumptions'!$H$47,0))))</f>
        <v>9.6000000000000227</v>
      </c>
      <c r="BD15" s="6">
        <f>IF(BC16='Summary &amp; Assumptions'!$D$34,0,IF(BC16+'Summary &amp; Assumptions'!$H$47&gt;'Summary &amp; Assumptions'!$D$34,'Summary &amp; Assumptions'!$D$34-BC16,IF(BD7=EOMONTH('Summary &amp; Assumptions'!$H$44,0),'Summary &amp; Assumptions'!$H$46,IF(AND(BD7&gt;EOMONTH('Summary &amp; Assumptions'!$H$44,0),BD7&lt;='Summary &amp; Assumptions'!$H$48),'Summary &amp; Assumptions'!$H$47,0))))</f>
        <v>0</v>
      </c>
      <c r="BE15" s="6">
        <f>IF(BD16='Summary &amp; Assumptions'!$D$34,0,IF(BD16+'Summary &amp; Assumptions'!$H$47&gt;'Summary &amp; Assumptions'!$D$34,'Summary &amp; Assumptions'!$D$34-BD16,IF(BE7=EOMONTH('Summary &amp; Assumptions'!$H$44,0),'Summary &amp; Assumptions'!$H$46,IF(AND(BE7&gt;EOMONTH('Summary &amp; Assumptions'!$H$44,0),BE7&lt;='Summary &amp; Assumptions'!$H$48),'Summary &amp; Assumptions'!$H$47,0))))</f>
        <v>0</v>
      </c>
      <c r="BF15" s="6">
        <f>IF(BE16='Summary &amp; Assumptions'!$D$34,0,IF(BE16+'Summary &amp; Assumptions'!$H$47&gt;'Summary &amp; Assumptions'!$D$34,'Summary &amp; Assumptions'!$D$34-BE16,IF(BF7=EOMONTH('Summary &amp; Assumptions'!$H$44,0),'Summary &amp; Assumptions'!$H$46,IF(AND(BF7&gt;EOMONTH('Summary &amp; Assumptions'!$H$44,0),BF7&lt;='Summary &amp; Assumptions'!$H$48),'Summary &amp; Assumptions'!$H$47,0))))</f>
        <v>0</v>
      </c>
      <c r="BG15" s="6">
        <f>IF(BF16='Summary &amp; Assumptions'!$D$34,0,IF(BF16+'Summary &amp; Assumptions'!$H$47&gt;'Summary &amp; Assumptions'!$D$34,'Summary &amp; Assumptions'!$D$34-BF16,IF(BG7=EOMONTH('Summary &amp; Assumptions'!$H$44,0),'Summary &amp; Assumptions'!$H$46,IF(AND(BG7&gt;EOMONTH('Summary &amp; Assumptions'!$H$44,0),BG7&lt;='Summary &amp; Assumptions'!$H$48),'Summary &amp; Assumptions'!$H$47,0))))</f>
        <v>0</v>
      </c>
      <c r="BH15" s="6">
        <f>IF(BG16='Summary &amp; Assumptions'!$D$34,0,IF(BG16+'Summary &amp; Assumptions'!$H$47&gt;'Summary &amp; Assumptions'!$D$34,'Summary &amp; Assumptions'!$D$34-BG16,IF(BH7=EOMONTH('Summary &amp; Assumptions'!$H$44,0),'Summary &amp; Assumptions'!$H$46,IF(AND(BH7&gt;EOMONTH('Summary &amp; Assumptions'!$H$44,0),BH7&lt;='Summary &amp; Assumptions'!$H$48),'Summary &amp; Assumptions'!$H$47,0))))</f>
        <v>0</v>
      </c>
      <c r="BI15" s="6">
        <f>IF(BH16='Summary &amp; Assumptions'!$D$34,0,IF(BH16+'Summary &amp; Assumptions'!$H$47&gt;'Summary &amp; Assumptions'!$D$34,'Summary &amp; Assumptions'!$D$34-BH16,IF(BI7=EOMONTH('Summary &amp; Assumptions'!$H$44,0),'Summary &amp; Assumptions'!$H$46,IF(AND(BI7&gt;EOMONTH('Summary &amp; Assumptions'!$H$44,0),BI7&lt;='Summary &amp; Assumptions'!$H$48),'Summary &amp; Assumptions'!$H$47,0))))</f>
        <v>0</v>
      </c>
      <c r="BJ15" s="6">
        <f>IF(BI16='Summary &amp; Assumptions'!$D$34,0,IF(BI16+'Summary &amp; Assumptions'!$H$47&gt;'Summary &amp; Assumptions'!$D$34,'Summary &amp; Assumptions'!$D$34-BI16,IF(BJ7=EOMONTH('Summary &amp; Assumptions'!$H$44,0),'Summary &amp; Assumptions'!$H$46,IF(AND(BJ7&gt;EOMONTH('Summary &amp; Assumptions'!$H$44,0),BJ7&lt;='Summary &amp; Assumptions'!$H$48),'Summary &amp; Assumptions'!$H$47,0))))</f>
        <v>0</v>
      </c>
      <c r="BK15" s="6">
        <f>IF(BJ16='Summary &amp; Assumptions'!$D$34,0,IF(BJ16+'Summary &amp; Assumptions'!$H$47&gt;'Summary &amp; Assumptions'!$D$34,'Summary &amp; Assumptions'!$D$34-BJ16,IF(BK7=EOMONTH('Summary &amp; Assumptions'!$H$44,0),'Summary &amp; Assumptions'!$H$46,IF(AND(BK7&gt;EOMONTH('Summary &amp; Assumptions'!$H$44,0),BK7&lt;='Summary &amp; Assumptions'!$H$48),'Summary &amp; Assumptions'!$H$47,0))))</f>
        <v>0</v>
      </c>
      <c r="BL15" s="6">
        <f>IF(BK16='Summary &amp; Assumptions'!$D$34,0,IF(BK16+'Summary &amp; Assumptions'!$H$47&gt;'Summary &amp; Assumptions'!$D$34,'Summary &amp; Assumptions'!$D$34-BK16,IF(BL7=EOMONTH('Summary &amp; Assumptions'!$H$44,0),'Summary &amp; Assumptions'!$H$46,IF(AND(BL7&gt;EOMONTH('Summary &amp; Assumptions'!$H$44,0),BL7&lt;='Summary &amp; Assumptions'!$H$48),'Summary &amp; Assumptions'!$H$47,0))))</f>
        <v>0</v>
      </c>
      <c r="BM15" s="6">
        <f>IF(BL16='Summary &amp; Assumptions'!$D$34,0,IF(BL16+'Summary &amp; Assumptions'!$H$47&gt;'Summary &amp; Assumptions'!$D$34,'Summary &amp; Assumptions'!$D$34-BL16,IF(BM7=EOMONTH('Summary &amp; Assumptions'!$H$44,0),'Summary &amp; Assumptions'!$H$46,IF(AND(BM7&gt;EOMONTH('Summary &amp; Assumptions'!$H$44,0),BM7&lt;='Summary &amp; Assumptions'!$H$48),'Summary &amp; Assumptions'!$H$47,0))))</f>
        <v>0</v>
      </c>
      <c r="BN15" s="6">
        <f>IF(BM16='Summary &amp; Assumptions'!$D$34,0,IF(BM16+'Summary &amp; Assumptions'!$H$47&gt;'Summary &amp; Assumptions'!$D$34,'Summary &amp; Assumptions'!$D$34-BM16,IF(BN7=EOMONTH('Summary &amp; Assumptions'!$H$44,0),'Summary &amp; Assumptions'!$H$46,IF(AND(BN7&gt;EOMONTH('Summary &amp; Assumptions'!$H$44,0),BN7&lt;='Summary &amp; Assumptions'!$H$48),'Summary &amp; Assumptions'!$H$47,0))))</f>
        <v>0</v>
      </c>
      <c r="BO15" s="6">
        <f>IF(BN16='Summary &amp; Assumptions'!$D$34,0,IF(BN16+'Summary &amp; Assumptions'!$H$47&gt;'Summary &amp; Assumptions'!$D$34,'Summary &amp; Assumptions'!$D$34-BN16,IF(BO7=EOMONTH('Summary &amp; Assumptions'!$H$44,0),'Summary &amp; Assumptions'!$H$46,IF(AND(BO7&gt;EOMONTH('Summary &amp; Assumptions'!$H$44,0),BO7&lt;='Summary &amp; Assumptions'!$H$48),'Summary &amp; Assumptions'!$H$47,0))))</f>
        <v>0</v>
      </c>
      <c r="BP15" s="6">
        <f>IF(BO16='Summary &amp; Assumptions'!$D$34,0,IF(BO16+'Summary &amp; Assumptions'!$H$47&gt;'Summary &amp; Assumptions'!$D$34,'Summary &amp; Assumptions'!$D$34-BO16,IF(BP7=EOMONTH('Summary &amp; Assumptions'!$H$44,0),'Summary &amp; Assumptions'!$H$46,IF(AND(BP7&gt;EOMONTH('Summary &amp; Assumptions'!$H$44,0),BP7&lt;='Summary &amp; Assumptions'!$H$48),'Summary &amp; Assumptions'!$H$47,0))))</f>
        <v>0</v>
      </c>
      <c r="BQ15" s="6">
        <f>IF(BP16='Summary &amp; Assumptions'!$D$34,0,IF(BP16+'Summary &amp; Assumptions'!$H$47&gt;'Summary &amp; Assumptions'!$D$34,'Summary &amp; Assumptions'!$D$34-BP16,IF(BQ7=EOMONTH('Summary &amp; Assumptions'!$H$44,0),'Summary &amp; Assumptions'!$H$46,IF(AND(BQ7&gt;EOMONTH('Summary &amp; Assumptions'!$H$44,0),BQ7&lt;='Summary &amp; Assumptions'!$H$48),'Summary &amp; Assumptions'!$H$47,0))))</f>
        <v>0</v>
      </c>
      <c r="BR15" s="6">
        <f>IF(BQ16='Summary &amp; Assumptions'!$D$34,0,IF(BQ16+'Summary &amp; Assumptions'!$H$47&gt;'Summary &amp; Assumptions'!$D$34,'Summary &amp; Assumptions'!$D$34-BQ16,IF(BR7=EOMONTH('Summary &amp; Assumptions'!$H$44,0),'Summary &amp; Assumptions'!$H$46,IF(AND(BR7&gt;EOMONTH('Summary &amp; Assumptions'!$H$44,0),BR7&lt;='Summary &amp; Assumptions'!$H$48),'Summary &amp; Assumptions'!$H$47,0))))</f>
        <v>0</v>
      </c>
      <c r="BS15" s="6">
        <f>IF(BR16='Summary &amp; Assumptions'!$D$34,0,IF(BR16+'Summary &amp; Assumptions'!$H$47&gt;'Summary &amp; Assumptions'!$D$34,'Summary &amp; Assumptions'!$D$34-BR16,IF(BS7=EOMONTH('Summary &amp; Assumptions'!$H$44,0),'Summary &amp; Assumptions'!$H$46,IF(AND(BS7&gt;EOMONTH('Summary &amp; Assumptions'!$H$44,0),BS7&lt;='Summary &amp; Assumptions'!$H$48),'Summary &amp; Assumptions'!$H$47,0))))</f>
        <v>0</v>
      </c>
      <c r="BT15" s="6">
        <f>IF(BS16='Summary &amp; Assumptions'!$D$34,0,IF(BS16+'Summary &amp; Assumptions'!$H$47&gt;'Summary &amp; Assumptions'!$D$34,'Summary &amp; Assumptions'!$D$34-BS16,IF(BT7=EOMONTH('Summary &amp; Assumptions'!$H$44,0),'Summary &amp; Assumptions'!$H$46,IF(AND(BT7&gt;EOMONTH('Summary &amp; Assumptions'!$H$44,0),BT7&lt;='Summary &amp; Assumptions'!$H$48),'Summary &amp; Assumptions'!$H$47,0))))</f>
        <v>0</v>
      </c>
      <c r="BU15" s="6">
        <f>IF(BT16='Summary &amp; Assumptions'!$D$34,0,IF(BT16+'Summary &amp; Assumptions'!$H$47&gt;'Summary &amp; Assumptions'!$D$34,'Summary &amp; Assumptions'!$D$34-BT16,IF(BU7=EOMONTH('Summary &amp; Assumptions'!$H$44,0),'Summary &amp; Assumptions'!$H$46,IF(AND(BU7&gt;EOMONTH('Summary &amp; Assumptions'!$H$44,0),BU7&lt;='Summary &amp; Assumptions'!$H$48),'Summary &amp; Assumptions'!$H$47,0))))</f>
        <v>0</v>
      </c>
      <c r="BV15" s="6">
        <f>IF(BU16='Summary &amp; Assumptions'!$D$34,0,IF(BU16+'Summary &amp; Assumptions'!$H$47&gt;'Summary &amp; Assumptions'!$D$34,'Summary &amp; Assumptions'!$D$34-BU16,IF(BV7=EOMONTH('Summary &amp; Assumptions'!$H$44,0),'Summary &amp; Assumptions'!$H$46,IF(AND(BV7&gt;EOMONTH('Summary &amp; Assumptions'!$H$44,0),BV7&lt;='Summary &amp; Assumptions'!$H$48),'Summary &amp; Assumptions'!$H$47,0))))</f>
        <v>0</v>
      </c>
      <c r="BW15" s="6">
        <f>IF(BV16='Summary &amp; Assumptions'!$D$34,0,IF(BV16+'Summary &amp; Assumptions'!$H$47&gt;'Summary &amp; Assumptions'!$D$34,'Summary &amp; Assumptions'!$D$34-BV16,IF(BW7=EOMONTH('Summary &amp; Assumptions'!$H$44,0),'Summary &amp; Assumptions'!$H$46,IF(AND(BW7&gt;EOMONTH('Summary &amp; Assumptions'!$H$44,0),BW7&lt;='Summary &amp; Assumptions'!$H$48),'Summary &amp; Assumptions'!$H$47,0))))</f>
        <v>0</v>
      </c>
      <c r="BX15" s="6">
        <f>IF(BW16='Summary &amp; Assumptions'!$D$34,0,IF(BW16+'Summary &amp; Assumptions'!$H$47&gt;'Summary &amp; Assumptions'!$D$34,'Summary &amp; Assumptions'!$D$34-BW16,IF(BX7=EOMONTH('Summary &amp; Assumptions'!$H$44,0),'Summary &amp; Assumptions'!$H$46,IF(AND(BX7&gt;EOMONTH('Summary &amp; Assumptions'!$H$44,0),BX7&lt;='Summary &amp; Assumptions'!$H$48),'Summary &amp; Assumptions'!$H$47,0))))</f>
        <v>0</v>
      </c>
      <c r="BY15" s="6">
        <f>IF(BX16='Summary &amp; Assumptions'!$D$34,0,IF(BX16+'Summary &amp; Assumptions'!$H$47&gt;'Summary &amp; Assumptions'!$D$34,'Summary &amp; Assumptions'!$D$34-BX16,IF(BY7=EOMONTH('Summary &amp; Assumptions'!$H$44,0),'Summary &amp; Assumptions'!$H$46,IF(AND(BY7&gt;EOMONTH('Summary &amp; Assumptions'!$H$44,0),BY7&lt;='Summary &amp; Assumptions'!$H$48),'Summary &amp; Assumptions'!$H$47,0))))</f>
        <v>0</v>
      </c>
      <c r="BZ15" s="6">
        <f>IF(BY16='Summary &amp; Assumptions'!$D$34,0,IF(BY16+'Summary &amp; Assumptions'!$H$47&gt;'Summary &amp; Assumptions'!$D$34,'Summary &amp; Assumptions'!$D$34-BY16,IF(BZ7=EOMONTH('Summary &amp; Assumptions'!$H$44,0),'Summary &amp; Assumptions'!$H$46,IF(AND(BZ7&gt;EOMONTH('Summary &amp; Assumptions'!$H$44,0),BZ7&lt;='Summary &amp; Assumptions'!$H$48),'Summary &amp; Assumptions'!$H$47,0))))</f>
        <v>0</v>
      </c>
      <c r="CA15" s="6">
        <f>IF(BZ16='Summary &amp; Assumptions'!$D$34,0,IF(BZ16+'Summary &amp; Assumptions'!$H$47&gt;'Summary &amp; Assumptions'!$D$34,'Summary &amp; Assumptions'!$D$34-BZ16,IF(CA7=EOMONTH('Summary &amp; Assumptions'!$H$44,0),'Summary &amp; Assumptions'!$H$46,IF(AND(CA7&gt;EOMONTH('Summary &amp; Assumptions'!$H$44,0),CA7&lt;='Summary &amp; Assumptions'!$H$48),'Summary &amp; Assumptions'!$H$47,0))))</f>
        <v>0</v>
      </c>
      <c r="CB15" s="6">
        <f>IF(CA16='Summary &amp; Assumptions'!$D$34,0,IF(CA16+'Summary &amp; Assumptions'!$H$47&gt;'Summary &amp; Assumptions'!$D$34,'Summary &amp; Assumptions'!$D$34-CA16,IF(CB7=EOMONTH('Summary &amp; Assumptions'!$H$44,0),'Summary &amp; Assumptions'!$H$46,IF(AND(CB7&gt;EOMONTH('Summary &amp; Assumptions'!$H$44,0),CB7&lt;='Summary &amp; Assumptions'!$H$48),'Summary &amp; Assumptions'!$H$47,0))))</f>
        <v>0</v>
      </c>
      <c r="CC15" s="6">
        <f>IF(CB16='Summary &amp; Assumptions'!$D$34,0,IF(CB16+'Summary &amp; Assumptions'!$H$47&gt;'Summary &amp; Assumptions'!$D$34,'Summary &amp; Assumptions'!$D$34-CB16,IF(CC7=EOMONTH('Summary &amp; Assumptions'!$H$44,0),'Summary &amp; Assumptions'!$H$46,IF(AND(CC7&gt;EOMONTH('Summary &amp; Assumptions'!$H$44,0),CC7&lt;='Summary &amp; Assumptions'!$H$48),'Summary &amp; Assumptions'!$H$47,0))))</f>
        <v>0</v>
      </c>
      <c r="CD15" s="6">
        <f>IF(CC16='Summary &amp; Assumptions'!$D$34,0,IF(CC16+'Summary &amp; Assumptions'!$H$47&gt;'Summary &amp; Assumptions'!$D$34,'Summary &amp; Assumptions'!$D$34-CC16,IF(CD7=EOMONTH('Summary &amp; Assumptions'!$H$44,0),'Summary &amp; Assumptions'!$H$46,IF(AND(CD7&gt;EOMONTH('Summary &amp; Assumptions'!$H$44,0),CD7&lt;='Summary &amp; Assumptions'!$H$48),'Summary &amp; Assumptions'!$H$47,0))))</f>
        <v>0</v>
      </c>
      <c r="CE15" s="6">
        <f>IF(CD16='Summary &amp; Assumptions'!$D$34,0,IF(CD16+'Summary &amp; Assumptions'!$H$47&gt;'Summary &amp; Assumptions'!$D$34,'Summary &amp; Assumptions'!$D$34-CD16,IF(CE7=EOMONTH('Summary &amp; Assumptions'!$H$44,0),'Summary &amp; Assumptions'!$H$46,IF(AND(CE7&gt;EOMONTH('Summary &amp; Assumptions'!$H$44,0),CE7&lt;='Summary &amp; Assumptions'!$H$48),'Summary &amp; Assumptions'!$H$47,0))))</f>
        <v>0</v>
      </c>
      <c r="CF15" s="6">
        <f>IF(CE16='Summary &amp; Assumptions'!$D$34,0,IF(CE16+'Summary &amp; Assumptions'!$H$47&gt;'Summary &amp; Assumptions'!$D$34,'Summary &amp; Assumptions'!$D$34-CE16,IF(CF7=EOMONTH('Summary &amp; Assumptions'!$H$44,0),'Summary &amp; Assumptions'!$H$46,IF(AND(CF7&gt;EOMONTH('Summary &amp; Assumptions'!$H$44,0),CF7&lt;='Summary &amp; Assumptions'!$H$48),'Summary &amp; Assumptions'!$H$47,0))))</f>
        <v>0</v>
      </c>
      <c r="CG15" s="6">
        <f>IF(CF16='Summary &amp; Assumptions'!$D$34,0,IF(CF16+'Summary &amp; Assumptions'!$H$47&gt;'Summary &amp; Assumptions'!$D$34,'Summary &amp; Assumptions'!$D$34-CF16,IF(CG7=EOMONTH('Summary &amp; Assumptions'!$H$44,0),'Summary &amp; Assumptions'!$H$46,IF(AND(CG7&gt;EOMONTH('Summary &amp; Assumptions'!$H$44,0),CG7&lt;='Summary &amp; Assumptions'!$H$48),'Summary &amp; Assumptions'!$H$47,0))))</f>
        <v>0</v>
      </c>
      <c r="CH15" s="6">
        <f>IF(CG16='Summary &amp; Assumptions'!$D$34,0,IF(CG16+'Summary &amp; Assumptions'!$H$47&gt;'Summary &amp; Assumptions'!$D$34,'Summary &amp; Assumptions'!$D$34-CG16,IF(CH7=EOMONTH('Summary &amp; Assumptions'!$H$44,0),'Summary &amp; Assumptions'!$H$46,IF(AND(CH7&gt;EOMONTH('Summary &amp; Assumptions'!$H$44,0),CH7&lt;='Summary &amp; Assumptions'!$H$48),'Summary &amp; Assumptions'!$H$47,0))))</f>
        <v>0</v>
      </c>
      <c r="CI15" s="6">
        <f>IF(CH16='Summary &amp; Assumptions'!$D$34,0,IF(CH16+'Summary &amp; Assumptions'!$H$47&gt;'Summary &amp; Assumptions'!$D$34,'Summary &amp; Assumptions'!$D$34-CH16,IF(CI7=EOMONTH('Summary &amp; Assumptions'!$H$44,0),'Summary &amp; Assumptions'!$H$46,IF(AND(CI7&gt;EOMONTH('Summary &amp; Assumptions'!$H$44,0),CI7&lt;='Summary &amp; Assumptions'!$H$48),'Summary &amp; Assumptions'!$H$47,0))))</f>
        <v>0</v>
      </c>
      <c r="CJ15" s="6">
        <f>IF(CI16='Summary &amp; Assumptions'!$D$34,0,IF(CI16+'Summary &amp; Assumptions'!$H$47&gt;'Summary &amp; Assumptions'!$D$34,'Summary &amp; Assumptions'!$D$34-CI16,IF(CJ7=EOMONTH('Summary &amp; Assumptions'!$H$44,0),'Summary &amp; Assumptions'!$H$46,IF(AND(CJ7&gt;EOMONTH('Summary &amp; Assumptions'!$H$44,0),CJ7&lt;='Summary &amp; Assumptions'!$H$48),'Summary &amp; Assumptions'!$H$47,0))))</f>
        <v>0</v>
      </c>
      <c r="CK15" s="6">
        <f>IF(CJ16='Summary &amp; Assumptions'!$D$34,0,IF(CJ16+'Summary &amp; Assumptions'!$H$47&gt;'Summary &amp; Assumptions'!$D$34,'Summary &amp; Assumptions'!$D$34-CJ16,IF(CK7=EOMONTH('Summary &amp; Assumptions'!$H$44,0),'Summary &amp; Assumptions'!$H$46,IF(AND(CK7&gt;EOMONTH('Summary &amp; Assumptions'!$H$44,0),CK7&lt;='Summary &amp; Assumptions'!$H$48),'Summary &amp; Assumptions'!$H$47,0))))</f>
        <v>0</v>
      </c>
      <c r="CL15" s="6">
        <f>IF(CK16='Summary &amp; Assumptions'!$D$34,0,IF(CK16+'Summary &amp; Assumptions'!$H$47&gt;'Summary &amp; Assumptions'!$D$34,'Summary &amp; Assumptions'!$D$34-CK16,IF(CL7=EOMONTH('Summary &amp; Assumptions'!$H$44,0),'Summary &amp; Assumptions'!$H$46,IF(AND(CL7&gt;EOMONTH('Summary &amp; Assumptions'!$H$44,0),CL7&lt;='Summary &amp; Assumptions'!$H$48),'Summary &amp; Assumptions'!$H$47,0))))</f>
        <v>0</v>
      </c>
      <c r="CM15" s="6">
        <f>IF(CL16='Summary &amp; Assumptions'!$D$34,0,IF(CL16+'Summary &amp; Assumptions'!$H$47&gt;'Summary &amp; Assumptions'!$D$34,'Summary &amp; Assumptions'!$D$34-CL16,IF(CM7=EOMONTH('Summary &amp; Assumptions'!$H$44,0),'Summary &amp; Assumptions'!$H$46,IF(AND(CM7&gt;EOMONTH('Summary &amp; Assumptions'!$H$44,0),CM7&lt;='Summary &amp; Assumptions'!$H$48),'Summary &amp; Assumptions'!$H$47,0))))</f>
        <v>0</v>
      </c>
      <c r="CN15" s="6">
        <f>IF(CM16='Summary &amp; Assumptions'!$D$34,0,IF(CM16+'Summary &amp; Assumptions'!$H$47&gt;'Summary &amp; Assumptions'!$D$34,'Summary &amp; Assumptions'!$D$34-CM16,IF(CN7=EOMONTH('Summary &amp; Assumptions'!$H$44,0),'Summary &amp; Assumptions'!$H$46,IF(AND(CN7&gt;EOMONTH('Summary &amp; Assumptions'!$H$44,0),CN7&lt;='Summary &amp; Assumptions'!$H$48),'Summary &amp; Assumptions'!$H$47,0))))</f>
        <v>0</v>
      </c>
      <c r="CO15" s="6">
        <f>IF(CN16='Summary &amp; Assumptions'!$D$34,0,IF(CN16+'Summary &amp; Assumptions'!$H$47&gt;'Summary &amp; Assumptions'!$D$34,'Summary &amp; Assumptions'!$D$34-CN16,IF(CO7=EOMONTH('Summary &amp; Assumptions'!$H$44,0),'Summary &amp; Assumptions'!$H$46,IF(AND(CO7&gt;EOMONTH('Summary &amp; Assumptions'!$H$44,0),CO7&lt;='Summary &amp; Assumptions'!$H$48),'Summary &amp; Assumptions'!$H$47,0))))</f>
        <v>0</v>
      </c>
      <c r="CP15" s="6">
        <f>IF(CO16='Summary &amp; Assumptions'!$D$34,0,IF(CO16+'Summary &amp; Assumptions'!$H$47&gt;'Summary &amp; Assumptions'!$D$34,'Summary &amp; Assumptions'!$D$34-CO16,IF(CP7=EOMONTH('Summary &amp; Assumptions'!$H$44,0),'Summary &amp; Assumptions'!$H$46,IF(AND(CP7&gt;EOMONTH('Summary &amp; Assumptions'!$H$44,0),CP7&lt;='Summary &amp; Assumptions'!$H$48),'Summary &amp; Assumptions'!$H$47,0))))</f>
        <v>0</v>
      </c>
      <c r="CQ15" s="6">
        <f>IF(CP16='Summary &amp; Assumptions'!$D$34,0,IF(CP16+'Summary &amp; Assumptions'!$H$47&gt;'Summary &amp; Assumptions'!$D$34,'Summary &amp; Assumptions'!$D$34-CP16,IF(CQ7=EOMONTH('Summary &amp; Assumptions'!$H$44,0),'Summary &amp; Assumptions'!$H$46,IF(AND(CQ7&gt;EOMONTH('Summary &amp; Assumptions'!$H$44,0),CQ7&lt;='Summary &amp; Assumptions'!$H$48),'Summary &amp; Assumptions'!$H$47,0))))</f>
        <v>0</v>
      </c>
      <c r="CR15" s="6">
        <f>IF(CQ16='Summary &amp; Assumptions'!$D$34,0,IF(CQ16+'Summary &amp; Assumptions'!$H$47&gt;'Summary &amp; Assumptions'!$D$34,'Summary &amp; Assumptions'!$D$34-CQ16,IF(CR7=EOMONTH('Summary &amp; Assumptions'!$H$44,0),'Summary &amp; Assumptions'!$H$46,IF(AND(CR7&gt;EOMONTH('Summary &amp; Assumptions'!$H$44,0),CR7&lt;='Summary &amp; Assumptions'!$H$48),'Summary &amp; Assumptions'!$H$47,0))))</f>
        <v>0</v>
      </c>
      <c r="CS15" s="6">
        <f>IF(CR16='Summary &amp; Assumptions'!$D$34,0,IF(CR16+'Summary &amp; Assumptions'!$H$47&gt;'Summary &amp; Assumptions'!$D$34,'Summary &amp; Assumptions'!$D$34-CR16,IF(CS7=EOMONTH('Summary &amp; Assumptions'!$H$44,0),'Summary &amp; Assumptions'!$H$46,IF(AND(CS7&gt;EOMONTH('Summary &amp; Assumptions'!$H$44,0),CS7&lt;='Summary &amp; Assumptions'!$H$48),'Summary &amp; Assumptions'!$H$47,0))))</f>
        <v>0</v>
      </c>
      <c r="CT15" s="6">
        <f>IF(CS16='Summary &amp; Assumptions'!$D$34,0,IF(CS16+'Summary &amp; Assumptions'!$H$47&gt;'Summary &amp; Assumptions'!$D$34,'Summary &amp; Assumptions'!$D$34-CS16,IF(CT7=EOMONTH('Summary &amp; Assumptions'!$H$44,0),'Summary &amp; Assumptions'!$H$46,IF(AND(CT7&gt;EOMONTH('Summary &amp; Assumptions'!$H$44,0),CT7&lt;='Summary &amp; Assumptions'!$H$48),'Summary &amp; Assumptions'!$H$47,0))))</f>
        <v>0</v>
      </c>
      <c r="CU15" s="6">
        <f>IF(CT16='Summary &amp; Assumptions'!$D$34,0,IF(CT16+'Summary &amp; Assumptions'!$H$47&gt;'Summary &amp; Assumptions'!$D$34,'Summary &amp; Assumptions'!$D$34-CT16,IF(CU7=EOMONTH('Summary &amp; Assumptions'!$H$44,0),'Summary &amp; Assumptions'!$H$46,IF(AND(CU7&gt;EOMONTH('Summary &amp; Assumptions'!$H$44,0),CU7&lt;='Summary &amp; Assumptions'!$H$48),'Summary &amp; Assumptions'!$H$47,0))))</f>
        <v>0</v>
      </c>
      <c r="CV15" s="6">
        <f>IF(CU16='Summary &amp; Assumptions'!$D$34,0,IF(CU16+'Summary &amp; Assumptions'!$H$47&gt;'Summary &amp; Assumptions'!$D$34,'Summary &amp; Assumptions'!$D$34-CU16,IF(CV7=EOMONTH('Summary &amp; Assumptions'!$H$44,0),'Summary &amp; Assumptions'!$H$46,IF(AND(CV7&gt;EOMONTH('Summary &amp; Assumptions'!$H$44,0),CV7&lt;='Summary &amp; Assumptions'!$H$48),'Summary &amp; Assumptions'!$H$47,0))))</f>
        <v>0</v>
      </c>
      <c r="CW15" s="6">
        <f>IF(CV16='Summary &amp; Assumptions'!$D$34,0,IF(CV16+'Summary &amp; Assumptions'!$H$47&gt;'Summary &amp; Assumptions'!$D$34,'Summary &amp; Assumptions'!$D$34-CV16,IF(CW7=EOMONTH('Summary &amp; Assumptions'!$H$44,0),'Summary &amp; Assumptions'!$H$46,IF(AND(CW7&gt;EOMONTH('Summary &amp; Assumptions'!$H$44,0),CW7&lt;='Summary &amp; Assumptions'!$H$48),'Summary &amp; Assumptions'!$H$47,0))))</f>
        <v>0</v>
      </c>
      <c r="CX15" s="6">
        <f>IF(CW16='Summary &amp; Assumptions'!$D$34,0,IF(CW16+'Summary &amp; Assumptions'!$H$47&gt;'Summary &amp; Assumptions'!$D$34,'Summary &amp; Assumptions'!$D$34-CW16,IF(CX7=EOMONTH('Summary &amp; Assumptions'!$H$44,0),'Summary &amp; Assumptions'!$H$46,IF(AND(CX7&gt;EOMONTH('Summary &amp; Assumptions'!$H$44,0),CX7&lt;='Summary &amp; Assumptions'!$H$48),'Summary &amp; Assumptions'!$H$47,0))))</f>
        <v>0</v>
      </c>
      <c r="CY15" s="6">
        <f>IF(CX16='Summary &amp; Assumptions'!$D$34,0,IF(CX16+'Summary &amp; Assumptions'!$H$47&gt;'Summary &amp; Assumptions'!$D$34,'Summary &amp; Assumptions'!$D$34-CX16,IF(CY7=EOMONTH('Summary &amp; Assumptions'!$H$44,0),'Summary &amp; Assumptions'!$H$46,IF(AND(CY7&gt;EOMONTH('Summary &amp; Assumptions'!$H$44,0),CY7&lt;='Summary &amp; Assumptions'!$H$48),'Summary &amp; Assumptions'!$H$47,0))))</f>
        <v>0</v>
      </c>
      <c r="CZ15" s="6">
        <f>IF(CY16='Summary &amp; Assumptions'!$D$34,0,IF(CY16+'Summary &amp; Assumptions'!$H$47&gt;'Summary &amp; Assumptions'!$D$34,'Summary &amp; Assumptions'!$D$34-CY16,IF(CZ7=EOMONTH('Summary &amp; Assumptions'!$H$44,0),'Summary &amp; Assumptions'!$H$46,IF(AND(CZ7&gt;EOMONTH('Summary &amp; Assumptions'!$H$44,0),CZ7&lt;='Summary &amp; Assumptions'!$H$48),'Summary &amp; Assumptions'!$H$47,0))))</f>
        <v>0</v>
      </c>
      <c r="DA15" s="6">
        <f>IF(CZ16='Summary &amp; Assumptions'!$D$34,0,IF(CZ16+'Summary &amp; Assumptions'!$H$47&gt;'Summary &amp; Assumptions'!$D$34,'Summary &amp; Assumptions'!$D$34-CZ16,IF(DA7=EOMONTH('Summary &amp; Assumptions'!$H$44,0),'Summary &amp; Assumptions'!$H$46,IF(AND(DA7&gt;EOMONTH('Summary &amp; Assumptions'!$H$44,0),DA7&lt;='Summary &amp; Assumptions'!$H$48),'Summary &amp; Assumptions'!$H$47,0))))</f>
        <v>0</v>
      </c>
      <c r="DB15" s="6">
        <f>IF(DA16='Summary &amp; Assumptions'!$D$34,0,IF(DA16+'Summary &amp; Assumptions'!$H$47&gt;'Summary &amp; Assumptions'!$D$34,'Summary &amp; Assumptions'!$D$34-DA16,IF(DB7=EOMONTH('Summary &amp; Assumptions'!$H$44,0),'Summary &amp; Assumptions'!$H$46,IF(AND(DB7&gt;EOMONTH('Summary &amp; Assumptions'!$H$44,0),DB7&lt;='Summary &amp; Assumptions'!$H$48),'Summary &amp; Assumptions'!$H$47,0))))</f>
        <v>0</v>
      </c>
      <c r="DC15" s="6">
        <f>IF(DB16='Summary &amp; Assumptions'!$D$34,0,IF(DB16+'Summary &amp; Assumptions'!$H$47&gt;'Summary &amp; Assumptions'!$D$34,'Summary &amp; Assumptions'!$D$34-DB16,IF(DC7=EOMONTH('Summary &amp; Assumptions'!$H$44,0),'Summary &amp; Assumptions'!$H$46,IF(AND(DC7&gt;EOMONTH('Summary &amp; Assumptions'!$H$44,0),DC7&lt;='Summary &amp; Assumptions'!$H$48),'Summary &amp; Assumptions'!$H$47,0))))</f>
        <v>0</v>
      </c>
      <c r="DD15" s="6">
        <f>IF(DC16='Summary &amp; Assumptions'!$D$34,0,IF(DC16+'Summary &amp; Assumptions'!$H$47&gt;'Summary &amp; Assumptions'!$D$34,'Summary &amp; Assumptions'!$D$34-DC16,IF(DD7=EOMONTH('Summary &amp; Assumptions'!$H$44,0),'Summary &amp; Assumptions'!$H$46,IF(AND(DD7&gt;EOMONTH('Summary &amp; Assumptions'!$H$44,0),DD7&lt;='Summary &amp; Assumptions'!$H$48),'Summary &amp; Assumptions'!$H$47,0))))</f>
        <v>0</v>
      </c>
      <c r="DE15" s="6">
        <f>IF(DD16='Summary &amp; Assumptions'!$D$34,0,IF(DD16+'Summary &amp; Assumptions'!$H$47&gt;'Summary &amp; Assumptions'!$D$34,'Summary &amp; Assumptions'!$D$34-DD16,IF(DE7=EOMONTH('Summary &amp; Assumptions'!$H$44,0),'Summary &amp; Assumptions'!$H$46,IF(AND(DE7&gt;EOMONTH('Summary &amp; Assumptions'!$H$44,0),DE7&lt;='Summary &amp; Assumptions'!$H$48),'Summary &amp; Assumptions'!$H$47,0))))</f>
        <v>0</v>
      </c>
      <c r="DF15" s="6">
        <f>IF(DE16='Summary &amp; Assumptions'!$D$34,0,IF(DE16+'Summary &amp; Assumptions'!$H$47&gt;'Summary &amp; Assumptions'!$D$34,'Summary &amp; Assumptions'!$D$34-DE16,IF(DF7=EOMONTH('Summary &amp; Assumptions'!$H$44,0),'Summary &amp; Assumptions'!$H$46,IF(AND(DF7&gt;EOMONTH('Summary &amp; Assumptions'!$H$44,0),DF7&lt;='Summary &amp; Assumptions'!$H$48),'Summary &amp; Assumptions'!$H$47,0))))</f>
        <v>0</v>
      </c>
      <c r="DG15" s="6">
        <f>IF(DF16='Summary &amp; Assumptions'!$D$34,0,IF(DF16+'Summary &amp; Assumptions'!$H$47&gt;'Summary &amp; Assumptions'!$D$34,'Summary &amp; Assumptions'!$D$34-DF16,IF(DG7=EOMONTH('Summary &amp; Assumptions'!$H$44,0),'Summary &amp; Assumptions'!$H$46,IF(AND(DG7&gt;EOMONTH('Summary &amp; Assumptions'!$H$44,0),DG7&lt;='Summary &amp; Assumptions'!$H$48),'Summary &amp; Assumptions'!$H$47,0))))</f>
        <v>0</v>
      </c>
      <c r="DH15" s="6">
        <f>IF(DG16='Summary &amp; Assumptions'!$D$34,0,IF(DG16+'Summary &amp; Assumptions'!$H$47&gt;'Summary &amp; Assumptions'!$D$34,'Summary &amp; Assumptions'!$D$34-DG16,IF(DH7=EOMONTH('Summary &amp; Assumptions'!$H$44,0),'Summary &amp; Assumptions'!$H$46,IF(AND(DH7&gt;EOMONTH('Summary &amp; Assumptions'!$H$44,0),DH7&lt;='Summary &amp; Assumptions'!$H$48),'Summary &amp; Assumptions'!$H$47,0))))</f>
        <v>0</v>
      </c>
      <c r="DI15" s="6">
        <f>IF(DH16='Summary &amp; Assumptions'!$D$34,0,IF(DH16+'Summary &amp; Assumptions'!$H$47&gt;'Summary &amp; Assumptions'!$D$34,'Summary &amp; Assumptions'!$D$34-DH16,IF(DI7=EOMONTH('Summary &amp; Assumptions'!$H$44,0),'Summary &amp; Assumptions'!$H$46,IF(AND(DI7&gt;EOMONTH('Summary &amp; Assumptions'!$H$44,0),DI7&lt;='Summary &amp; Assumptions'!$H$48),'Summary &amp; Assumptions'!$H$47,0))))</f>
        <v>0</v>
      </c>
      <c r="DJ15" s="6">
        <f>IF(DI16='Summary &amp; Assumptions'!$D$34,0,IF(DI16+'Summary &amp; Assumptions'!$H$47&gt;'Summary &amp; Assumptions'!$D$34,'Summary &amp; Assumptions'!$D$34-DI16,IF(DJ7=EOMONTH('Summary &amp; Assumptions'!$H$44,0),'Summary &amp; Assumptions'!$H$46,IF(AND(DJ7&gt;EOMONTH('Summary &amp; Assumptions'!$H$44,0),DJ7&lt;='Summary &amp; Assumptions'!$H$48),'Summary &amp; Assumptions'!$H$47,0))))</f>
        <v>0</v>
      </c>
      <c r="DK15" s="6">
        <f>IF(DJ16='Summary &amp; Assumptions'!$D$34,0,IF(DJ16+'Summary &amp; Assumptions'!$H$47&gt;'Summary &amp; Assumptions'!$D$34,'Summary &amp; Assumptions'!$D$34-DJ16,IF(DK7=EOMONTH('Summary &amp; Assumptions'!$H$44,0),'Summary &amp; Assumptions'!$H$46,IF(AND(DK7&gt;EOMONTH('Summary &amp; Assumptions'!$H$44,0),DK7&lt;='Summary &amp; Assumptions'!$H$48),'Summary &amp; Assumptions'!$H$47,0))))</f>
        <v>0</v>
      </c>
      <c r="DL15" s="6">
        <f>IF(DK16='Summary &amp; Assumptions'!$D$34,0,IF(DK16+'Summary &amp; Assumptions'!$H$47&gt;'Summary &amp; Assumptions'!$D$34,'Summary &amp; Assumptions'!$D$34-DK16,IF(DL7=EOMONTH('Summary &amp; Assumptions'!$H$44,0),'Summary &amp; Assumptions'!$H$46,IF(AND(DL7&gt;EOMONTH('Summary &amp; Assumptions'!$H$44,0),DL7&lt;='Summary &amp; Assumptions'!$H$48),'Summary &amp; Assumptions'!$H$47,0))))</f>
        <v>0</v>
      </c>
      <c r="DM15" s="6">
        <f>IF(DL16='Summary &amp; Assumptions'!$D$34,0,IF(DL16+'Summary &amp; Assumptions'!$H$47&gt;'Summary &amp; Assumptions'!$D$34,'Summary &amp; Assumptions'!$D$34-DL16,IF(DM7=EOMONTH('Summary &amp; Assumptions'!$H$44,0),'Summary &amp; Assumptions'!$H$46,IF(AND(DM7&gt;EOMONTH('Summary &amp; Assumptions'!$H$44,0),DM7&lt;='Summary &amp; Assumptions'!$H$48),'Summary &amp; Assumptions'!$H$47,0))))</f>
        <v>0</v>
      </c>
      <c r="DN15" s="6">
        <f>IF(DM16='Summary &amp; Assumptions'!$D$34,0,IF(DM16+'Summary &amp; Assumptions'!$H$47&gt;'Summary &amp; Assumptions'!$D$34,'Summary &amp; Assumptions'!$D$34-DM16,IF(DN7=EOMONTH('Summary &amp; Assumptions'!$H$44,0),'Summary &amp; Assumptions'!$H$46,IF(AND(DN7&gt;EOMONTH('Summary &amp; Assumptions'!$H$44,0),DN7&lt;='Summary &amp; Assumptions'!$H$48),'Summary &amp; Assumptions'!$H$47,0))))</f>
        <v>0</v>
      </c>
      <c r="DO15" s="6">
        <f>IF(DN16='Summary &amp; Assumptions'!$D$34,0,IF(DN16+'Summary &amp; Assumptions'!$H$47&gt;'Summary &amp; Assumptions'!$D$34,'Summary &amp; Assumptions'!$D$34-DN16,IF(DO7=EOMONTH('Summary &amp; Assumptions'!$H$44,0),'Summary &amp; Assumptions'!$H$46,IF(AND(DO7&gt;EOMONTH('Summary &amp; Assumptions'!$H$44,0),DO7&lt;='Summary &amp; Assumptions'!$H$48),'Summary &amp; Assumptions'!$H$47,0))))</f>
        <v>0</v>
      </c>
      <c r="DP15" s="6">
        <f>IF(DO16='Summary &amp; Assumptions'!$D$34,0,IF(DO16+'Summary &amp; Assumptions'!$H$47&gt;'Summary &amp; Assumptions'!$D$34,'Summary &amp; Assumptions'!$D$34-DO16,IF(DP7=EOMONTH('Summary &amp; Assumptions'!$H$44,0),'Summary &amp; Assumptions'!$H$46,IF(AND(DP7&gt;EOMONTH('Summary &amp; Assumptions'!$H$44,0),DP7&lt;='Summary &amp; Assumptions'!$H$48),'Summary &amp; Assumptions'!$H$47,0))))</f>
        <v>0</v>
      </c>
      <c r="DQ15" s="6">
        <f>IF(DP16='Summary &amp; Assumptions'!$D$34,0,IF(DP16+'Summary &amp; Assumptions'!$H$47&gt;'Summary &amp; Assumptions'!$D$34,'Summary &amp; Assumptions'!$D$34-DP16,IF(DQ7=EOMONTH('Summary &amp; Assumptions'!$H$44,0),'Summary &amp; Assumptions'!$H$46,IF(AND(DQ7&gt;EOMONTH('Summary &amp; Assumptions'!$H$44,0),DQ7&lt;='Summary &amp; Assumptions'!$H$48),'Summary &amp; Assumptions'!$H$47,0))))</f>
        <v>0</v>
      </c>
      <c r="DR15" s="6">
        <f>IF(DQ16='Summary &amp; Assumptions'!$D$34,0,IF(DQ16+'Summary &amp; Assumptions'!$H$47&gt;'Summary &amp; Assumptions'!$D$34,'Summary &amp; Assumptions'!$D$34-DQ16,IF(DR7=EOMONTH('Summary &amp; Assumptions'!$H$44,0),'Summary &amp; Assumptions'!$H$46,IF(AND(DR7&gt;EOMONTH('Summary &amp; Assumptions'!$H$44,0),DR7&lt;='Summary &amp; Assumptions'!$H$48),'Summary &amp; Assumptions'!$H$47,0))))</f>
        <v>0</v>
      </c>
      <c r="DS15" s="6">
        <f>IF(DR16='Summary &amp; Assumptions'!$D$34,0,IF(DR16+'Summary &amp; Assumptions'!$H$47&gt;'Summary &amp; Assumptions'!$D$34,'Summary &amp; Assumptions'!$D$34-DR16,IF(DS7=EOMONTH('Summary &amp; Assumptions'!$H$44,0),'Summary &amp; Assumptions'!$H$46,IF(AND(DS7&gt;EOMONTH('Summary &amp; Assumptions'!$H$44,0),DS7&lt;='Summary &amp; Assumptions'!$H$48),'Summary &amp; Assumptions'!$H$47,0))))</f>
        <v>0</v>
      </c>
      <c r="DT15" s="6">
        <f>IF(DS16='Summary &amp; Assumptions'!$D$34,0,IF(DS16+'Summary &amp; Assumptions'!$H$47&gt;'Summary &amp; Assumptions'!$D$34,'Summary &amp; Assumptions'!$D$34-DS16,IF(DT7=EOMONTH('Summary &amp; Assumptions'!$H$44,0),'Summary &amp; Assumptions'!$H$46,IF(AND(DT7&gt;EOMONTH('Summary &amp; Assumptions'!$H$44,0),DT7&lt;='Summary &amp; Assumptions'!$H$48),'Summary &amp; Assumptions'!$H$47,0))))</f>
        <v>0</v>
      </c>
      <c r="DU15" s="6">
        <f>IF(DT16='Summary &amp; Assumptions'!$D$34,0,IF(DT16+'Summary &amp; Assumptions'!$H$47&gt;'Summary &amp; Assumptions'!$D$34,'Summary &amp; Assumptions'!$D$34-DT16,IF(DU7=EOMONTH('Summary &amp; Assumptions'!$H$44,0),'Summary &amp; Assumptions'!$H$46,IF(AND(DU7&gt;EOMONTH('Summary &amp; Assumptions'!$H$44,0),DU7&lt;='Summary &amp; Assumptions'!$H$48),'Summary &amp; Assumptions'!$H$47,0))))</f>
        <v>0</v>
      </c>
      <c r="DV15" s="6">
        <f>IF(DU16='Summary &amp; Assumptions'!$D$34,0,IF(DU16+'Summary &amp; Assumptions'!$H$47&gt;'Summary &amp; Assumptions'!$D$34,'Summary &amp; Assumptions'!$D$34-DU16,IF(DV7=EOMONTH('Summary &amp; Assumptions'!$H$44,0),'Summary &amp; Assumptions'!$H$46,IF(AND(DV7&gt;EOMONTH('Summary &amp; Assumptions'!$H$44,0),DV7&lt;='Summary &amp; Assumptions'!$H$48),'Summary &amp; Assumptions'!$H$47,0))))</f>
        <v>0</v>
      </c>
      <c r="DW15" s="6">
        <f>IF(DV16='Summary &amp; Assumptions'!$D$34,0,IF(DV16+'Summary &amp; Assumptions'!$H$47&gt;'Summary &amp; Assumptions'!$D$34,'Summary &amp; Assumptions'!$D$34-DV16,IF(DW7=EOMONTH('Summary &amp; Assumptions'!$H$44,0),'Summary &amp; Assumptions'!$H$46,IF(AND(DW7&gt;EOMONTH('Summary &amp; Assumptions'!$H$44,0),DW7&lt;='Summary &amp; Assumptions'!$H$48),'Summary &amp; Assumptions'!$H$47,0))))</f>
        <v>0</v>
      </c>
      <c r="DX15" s="6">
        <f>IF(DW16='Summary &amp; Assumptions'!$D$34,0,IF(DW16+'Summary &amp; Assumptions'!$H$47&gt;'Summary &amp; Assumptions'!$D$34,'Summary &amp; Assumptions'!$D$34-DW16,IF(DX7=EOMONTH('Summary &amp; Assumptions'!$H$44,0),'Summary &amp; Assumptions'!$H$46,IF(AND(DX7&gt;EOMONTH('Summary &amp; Assumptions'!$H$44,0),DX7&lt;='Summary &amp; Assumptions'!$H$48),'Summary &amp; Assumptions'!$H$47,0))))</f>
        <v>0</v>
      </c>
      <c r="DY15" s="6">
        <f>IF(DX16='Summary &amp; Assumptions'!$D$34,0,IF(DX16+'Summary &amp; Assumptions'!$H$47&gt;'Summary &amp; Assumptions'!$D$34,'Summary &amp; Assumptions'!$D$34-DX16,IF(DY7=EOMONTH('Summary &amp; Assumptions'!$H$44,0),'Summary &amp; Assumptions'!$H$46,IF(AND(DY7&gt;EOMONTH('Summary &amp; Assumptions'!$H$44,0),DY7&lt;='Summary &amp; Assumptions'!$H$48),'Summary &amp; Assumptions'!$H$47,0))))</f>
        <v>0</v>
      </c>
      <c r="DZ15" s="6">
        <f>IF(DY16='Summary &amp; Assumptions'!$D$34,0,IF(DY16+'Summary &amp; Assumptions'!$H$47&gt;'Summary &amp; Assumptions'!$D$34,'Summary &amp; Assumptions'!$D$34-DY16,IF(DZ7=EOMONTH('Summary &amp; Assumptions'!$H$44,0),'Summary &amp; Assumptions'!$H$46,IF(AND(DZ7&gt;EOMONTH('Summary &amp; Assumptions'!$H$44,0),DZ7&lt;='Summary &amp; Assumptions'!$H$48),'Summary &amp; Assumptions'!$H$47,0))))</f>
        <v>0</v>
      </c>
      <c r="EA15" s="6">
        <f>IF(DZ16='Summary &amp; Assumptions'!$D$34,0,IF(DZ16+'Summary &amp; Assumptions'!$H$47&gt;'Summary &amp; Assumptions'!$D$34,'Summary &amp; Assumptions'!$D$34-DZ16,IF(EA7=EOMONTH('Summary &amp; Assumptions'!$H$44,0),'Summary &amp; Assumptions'!$H$46,IF(AND(EA7&gt;EOMONTH('Summary &amp; Assumptions'!$H$44,0),EA7&lt;='Summary &amp; Assumptions'!$H$48),'Summary &amp; Assumptions'!$H$47,0))))</f>
        <v>0</v>
      </c>
      <c r="EB15" s="6">
        <f>IF(EA16='Summary &amp; Assumptions'!$D$34,0,IF(EA16+'Summary &amp; Assumptions'!$H$47&gt;'Summary &amp; Assumptions'!$D$34,'Summary &amp; Assumptions'!$D$34-EA16,IF(EB7=EOMONTH('Summary &amp; Assumptions'!$H$44,0),'Summary &amp; Assumptions'!$H$46,IF(AND(EB7&gt;EOMONTH('Summary &amp; Assumptions'!$H$44,0),EB7&lt;='Summary &amp; Assumptions'!$H$48),'Summary &amp; Assumptions'!$H$47,0))))</f>
        <v>0</v>
      </c>
      <c r="EC15" s="6">
        <f>IF(EB16='Summary &amp; Assumptions'!$D$34,0,IF(EB16+'Summary &amp; Assumptions'!$H$47&gt;'Summary &amp; Assumptions'!$D$34,'Summary &amp; Assumptions'!$D$34-EB16,IF(EC7=EOMONTH('Summary &amp; Assumptions'!$H$44,0),'Summary &amp; Assumptions'!$H$46,IF(AND(EC7&gt;EOMONTH('Summary &amp; Assumptions'!$H$44,0),EC7&lt;='Summary &amp; Assumptions'!$H$48),'Summary &amp; Assumptions'!$H$47,0))))</f>
        <v>0</v>
      </c>
      <c r="ED15" s="6">
        <f>IF(EC16='Summary &amp; Assumptions'!$D$34,0,IF(EC16+'Summary &amp; Assumptions'!$H$47&gt;'Summary &amp; Assumptions'!$D$34,'Summary &amp; Assumptions'!$D$34-EC16,IF(ED7=EOMONTH('Summary &amp; Assumptions'!$H$44,0),'Summary &amp; Assumptions'!$H$46,IF(AND(ED7&gt;EOMONTH('Summary &amp; Assumptions'!$H$44,0),ED7&lt;='Summary &amp; Assumptions'!$H$48),'Summary &amp; Assumptions'!$H$47,0))))</f>
        <v>0</v>
      </c>
      <c r="EE15" s="6">
        <f>IF(ED16='Summary &amp; Assumptions'!$D$34,0,IF(ED16+'Summary &amp; Assumptions'!$H$47&gt;'Summary &amp; Assumptions'!$D$34,'Summary &amp; Assumptions'!$D$34-ED16,IF(EE7=EOMONTH('Summary &amp; Assumptions'!$H$44,0),'Summary &amp; Assumptions'!$H$46,IF(AND(EE7&gt;EOMONTH('Summary &amp; Assumptions'!$H$44,0),EE7&lt;='Summary &amp; Assumptions'!$H$48),'Summary &amp; Assumptions'!$H$47,0))))</f>
        <v>0</v>
      </c>
      <c r="EF15" s="6">
        <f>IF(EE16='Summary &amp; Assumptions'!$D$34,0,IF(EE16+'Summary &amp; Assumptions'!$H$47&gt;'Summary &amp; Assumptions'!$D$34,'Summary &amp; Assumptions'!$D$34-EE16,IF(EF7=EOMONTH('Summary &amp; Assumptions'!$H$44,0),'Summary &amp; Assumptions'!$H$46,IF(AND(EF7&gt;EOMONTH('Summary &amp; Assumptions'!$H$44,0),EF7&lt;='Summary &amp; Assumptions'!$H$48),'Summary &amp; Assumptions'!$H$47,0))))</f>
        <v>0</v>
      </c>
      <c r="EG15" s="6">
        <f>IF(EF16='Summary &amp; Assumptions'!$D$34,0,IF(EF16+'Summary &amp; Assumptions'!$H$47&gt;'Summary &amp; Assumptions'!$D$34,'Summary &amp; Assumptions'!$D$34-EF16,IF(EG7=EOMONTH('Summary &amp; Assumptions'!$H$44,0),'Summary &amp; Assumptions'!$H$46,IF(AND(EG7&gt;EOMONTH('Summary &amp; Assumptions'!$H$44,0),EG7&lt;='Summary &amp; Assumptions'!$H$48),'Summary &amp; Assumptions'!$H$47,0))))</f>
        <v>0</v>
      </c>
      <c r="EH15" s="6">
        <f>IF(EG16='Summary &amp; Assumptions'!$D$34,0,IF(EG16+'Summary &amp; Assumptions'!$H$47&gt;'Summary &amp; Assumptions'!$D$34,'Summary &amp; Assumptions'!$D$34-EG16,IF(EH7=EOMONTH('Summary &amp; Assumptions'!$H$44,0),'Summary &amp; Assumptions'!$H$46,IF(AND(EH7&gt;EOMONTH('Summary &amp; Assumptions'!$H$44,0),EH7&lt;='Summary &amp; Assumptions'!$H$48),'Summary &amp; Assumptions'!$H$47,0))))</f>
        <v>0</v>
      </c>
      <c r="EI15" s="6">
        <f>IF(EH16='Summary &amp; Assumptions'!$D$34,0,IF(EH16+'Summary &amp; Assumptions'!$H$47&gt;'Summary &amp; Assumptions'!$D$34,'Summary &amp; Assumptions'!$D$34-EH16,IF(EI7=EOMONTH('Summary &amp; Assumptions'!$H$44,0),'Summary &amp; Assumptions'!$H$46,IF(AND(EI7&gt;EOMONTH('Summary &amp; Assumptions'!$H$44,0),EI7&lt;='Summary &amp; Assumptions'!$H$48),'Summary &amp; Assumptions'!$H$47,0))))</f>
        <v>0</v>
      </c>
      <c r="EJ15" s="1"/>
    </row>
    <row r="16" spans="1:140" ht="13.5" customHeight="1" x14ac:dyDescent="0.2">
      <c r="A16" s="1"/>
      <c r="B16" s="1"/>
      <c r="C16" s="9" t="s">
        <v>281</v>
      </c>
      <c r="D16" s="1"/>
      <c r="E16" s="1"/>
      <c r="F16" s="1"/>
      <c r="G16" s="1">
        <f t="shared" ref="G16:EI16" si="4">SUM($F$15:G15)</f>
        <v>0</v>
      </c>
      <c r="H16" s="1">
        <f t="shared" si="4"/>
        <v>0</v>
      </c>
      <c r="I16" s="1">
        <f t="shared" si="4"/>
        <v>0</v>
      </c>
      <c r="J16" s="1">
        <f t="shared" si="4"/>
        <v>0</v>
      </c>
      <c r="K16" s="1">
        <f t="shared" si="4"/>
        <v>0</v>
      </c>
      <c r="L16" s="1">
        <f t="shared" si="4"/>
        <v>0</v>
      </c>
      <c r="M16" s="1">
        <f t="shared" si="4"/>
        <v>0</v>
      </c>
      <c r="N16" s="1">
        <f t="shared" si="4"/>
        <v>0</v>
      </c>
      <c r="O16" s="1">
        <f t="shared" si="4"/>
        <v>0</v>
      </c>
      <c r="P16" s="1">
        <f t="shared" si="4"/>
        <v>0</v>
      </c>
      <c r="Q16" s="1">
        <f t="shared" si="4"/>
        <v>0</v>
      </c>
      <c r="R16" s="1">
        <f t="shared" si="4"/>
        <v>0</v>
      </c>
      <c r="S16" s="1">
        <f t="shared" si="4"/>
        <v>0</v>
      </c>
      <c r="T16" s="1">
        <f t="shared" si="4"/>
        <v>0</v>
      </c>
      <c r="U16" s="1">
        <f t="shared" si="4"/>
        <v>0</v>
      </c>
      <c r="V16" s="1">
        <f t="shared" si="4"/>
        <v>0</v>
      </c>
      <c r="W16" s="1">
        <f t="shared" si="4"/>
        <v>0</v>
      </c>
      <c r="X16" s="1">
        <f t="shared" si="4"/>
        <v>0</v>
      </c>
      <c r="Y16" s="1">
        <f t="shared" si="4"/>
        <v>0</v>
      </c>
      <c r="Z16" s="1">
        <f t="shared" si="4"/>
        <v>0</v>
      </c>
      <c r="AA16" s="1">
        <f t="shared" si="4"/>
        <v>0</v>
      </c>
      <c r="AB16" s="1">
        <f t="shared" si="4"/>
        <v>0</v>
      </c>
      <c r="AC16" s="1">
        <f t="shared" si="4"/>
        <v>0</v>
      </c>
      <c r="AD16" s="1">
        <f t="shared" si="4"/>
        <v>0</v>
      </c>
      <c r="AE16" s="1">
        <f t="shared" si="4"/>
        <v>0</v>
      </c>
      <c r="AF16" s="1">
        <f t="shared" si="4"/>
        <v>0</v>
      </c>
      <c r="AG16" s="1">
        <f t="shared" si="4"/>
        <v>0</v>
      </c>
      <c r="AH16" s="1">
        <f t="shared" si="4"/>
        <v>0</v>
      </c>
      <c r="AI16" s="1">
        <f t="shared" si="4"/>
        <v>0</v>
      </c>
      <c r="AJ16" s="1">
        <f t="shared" si="4"/>
        <v>0</v>
      </c>
      <c r="AK16" s="1">
        <f t="shared" si="4"/>
        <v>0</v>
      </c>
      <c r="AL16" s="1">
        <f t="shared" si="4"/>
        <v>0</v>
      </c>
      <c r="AM16" s="1">
        <f t="shared" si="4"/>
        <v>0</v>
      </c>
      <c r="AN16" s="1">
        <f t="shared" si="4"/>
        <v>0</v>
      </c>
      <c r="AO16" s="1">
        <f t="shared" si="4"/>
        <v>0</v>
      </c>
      <c r="AP16" s="1">
        <f t="shared" si="4"/>
        <v>0</v>
      </c>
      <c r="AQ16" s="1">
        <f t="shared" si="4"/>
        <v>0</v>
      </c>
      <c r="AR16" s="1">
        <f t="shared" si="4"/>
        <v>0</v>
      </c>
      <c r="AS16" s="1">
        <f t="shared" si="4"/>
        <v>0</v>
      </c>
      <c r="AT16" s="1">
        <f t="shared" si="4"/>
        <v>0</v>
      </c>
      <c r="AU16" s="1">
        <f t="shared" si="4"/>
        <v>0</v>
      </c>
      <c r="AV16" s="1">
        <f t="shared" si="4"/>
        <v>0</v>
      </c>
      <c r="AW16" s="1">
        <f t="shared" si="4"/>
        <v>0</v>
      </c>
      <c r="AX16" s="1">
        <f t="shared" si="4"/>
        <v>86.399999999999991</v>
      </c>
      <c r="AY16" s="1">
        <f t="shared" si="4"/>
        <v>98.399999999999991</v>
      </c>
      <c r="AZ16" s="1">
        <f t="shared" si="4"/>
        <v>110.39999999999999</v>
      </c>
      <c r="BA16" s="1">
        <f t="shared" si="4"/>
        <v>122.39999999999999</v>
      </c>
      <c r="BB16" s="1">
        <f t="shared" si="4"/>
        <v>134.39999999999998</v>
      </c>
      <c r="BC16" s="1">
        <f t="shared" si="4"/>
        <v>144</v>
      </c>
      <c r="BD16" s="1">
        <f t="shared" si="4"/>
        <v>144</v>
      </c>
      <c r="BE16" s="1">
        <f t="shared" si="4"/>
        <v>144</v>
      </c>
      <c r="BF16" s="1">
        <f t="shared" si="4"/>
        <v>144</v>
      </c>
      <c r="BG16" s="1">
        <f t="shared" si="4"/>
        <v>144</v>
      </c>
      <c r="BH16" s="1">
        <f t="shared" si="4"/>
        <v>144</v>
      </c>
      <c r="BI16" s="1">
        <f t="shared" si="4"/>
        <v>144</v>
      </c>
      <c r="BJ16" s="1">
        <f t="shared" si="4"/>
        <v>144</v>
      </c>
      <c r="BK16" s="1">
        <f t="shared" si="4"/>
        <v>144</v>
      </c>
      <c r="BL16" s="1">
        <f t="shared" si="4"/>
        <v>144</v>
      </c>
      <c r="BM16" s="1">
        <f t="shared" si="4"/>
        <v>144</v>
      </c>
      <c r="BN16" s="1">
        <f t="shared" si="4"/>
        <v>144</v>
      </c>
      <c r="BO16" s="1">
        <f t="shared" si="4"/>
        <v>144</v>
      </c>
      <c r="BP16" s="1">
        <f t="shared" si="4"/>
        <v>144</v>
      </c>
      <c r="BQ16" s="1">
        <f t="shared" si="4"/>
        <v>144</v>
      </c>
      <c r="BR16" s="1">
        <f t="shared" si="4"/>
        <v>144</v>
      </c>
      <c r="BS16" s="1">
        <f t="shared" si="4"/>
        <v>144</v>
      </c>
      <c r="BT16" s="1">
        <f t="shared" si="4"/>
        <v>144</v>
      </c>
      <c r="BU16" s="1">
        <f t="shared" si="4"/>
        <v>144</v>
      </c>
      <c r="BV16" s="1">
        <f t="shared" si="4"/>
        <v>144</v>
      </c>
      <c r="BW16" s="1">
        <f t="shared" si="4"/>
        <v>144</v>
      </c>
      <c r="BX16" s="1">
        <f t="shared" si="4"/>
        <v>144</v>
      </c>
      <c r="BY16" s="1">
        <f t="shared" si="4"/>
        <v>144</v>
      </c>
      <c r="BZ16" s="1">
        <f t="shared" si="4"/>
        <v>144</v>
      </c>
      <c r="CA16" s="1">
        <f t="shared" si="4"/>
        <v>144</v>
      </c>
      <c r="CB16" s="1">
        <f t="shared" si="4"/>
        <v>144</v>
      </c>
      <c r="CC16" s="1">
        <f t="shared" si="4"/>
        <v>144</v>
      </c>
      <c r="CD16" s="1">
        <f t="shared" si="4"/>
        <v>144</v>
      </c>
      <c r="CE16" s="1">
        <f t="shared" si="4"/>
        <v>144</v>
      </c>
      <c r="CF16" s="1">
        <f t="shared" si="4"/>
        <v>144</v>
      </c>
      <c r="CG16" s="1">
        <f t="shared" si="4"/>
        <v>144</v>
      </c>
      <c r="CH16" s="1">
        <f t="shared" si="4"/>
        <v>144</v>
      </c>
      <c r="CI16" s="1">
        <f t="shared" si="4"/>
        <v>144</v>
      </c>
      <c r="CJ16" s="1">
        <f t="shared" si="4"/>
        <v>144</v>
      </c>
      <c r="CK16" s="1">
        <f t="shared" si="4"/>
        <v>144</v>
      </c>
      <c r="CL16" s="1">
        <f t="shared" si="4"/>
        <v>144</v>
      </c>
      <c r="CM16" s="1">
        <f t="shared" si="4"/>
        <v>144</v>
      </c>
      <c r="CN16" s="1">
        <f t="shared" si="4"/>
        <v>144</v>
      </c>
      <c r="CO16" s="1">
        <f t="shared" si="4"/>
        <v>144</v>
      </c>
      <c r="CP16" s="1">
        <f t="shared" si="4"/>
        <v>144</v>
      </c>
      <c r="CQ16" s="1">
        <f t="shared" si="4"/>
        <v>144</v>
      </c>
      <c r="CR16" s="1">
        <f t="shared" si="4"/>
        <v>144</v>
      </c>
      <c r="CS16" s="1">
        <f t="shared" si="4"/>
        <v>144</v>
      </c>
      <c r="CT16" s="1">
        <f t="shared" si="4"/>
        <v>144</v>
      </c>
      <c r="CU16" s="1">
        <f t="shared" si="4"/>
        <v>144</v>
      </c>
      <c r="CV16" s="1">
        <f t="shared" si="4"/>
        <v>144</v>
      </c>
      <c r="CW16" s="1">
        <f t="shared" si="4"/>
        <v>144</v>
      </c>
      <c r="CX16" s="1">
        <f t="shared" si="4"/>
        <v>144</v>
      </c>
      <c r="CY16" s="1">
        <f t="shared" si="4"/>
        <v>144</v>
      </c>
      <c r="CZ16" s="1">
        <f t="shared" si="4"/>
        <v>144</v>
      </c>
      <c r="DA16" s="1">
        <f t="shared" si="4"/>
        <v>144</v>
      </c>
      <c r="DB16" s="1">
        <f t="shared" si="4"/>
        <v>144</v>
      </c>
      <c r="DC16" s="1">
        <f t="shared" si="4"/>
        <v>144</v>
      </c>
      <c r="DD16" s="1">
        <f t="shared" si="4"/>
        <v>144</v>
      </c>
      <c r="DE16" s="1">
        <f t="shared" si="4"/>
        <v>144</v>
      </c>
      <c r="DF16" s="1">
        <f t="shared" si="4"/>
        <v>144</v>
      </c>
      <c r="DG16" s="1">
        <f t="shared" si="4"/>
        <v>144</v>
      </c>
      <c r="DH16" s="1">
        <f t="shared" si="4"/>
        <v>144</v>
      </c>
      <c r="DI16" s="1">
        <f t="shared" si="4"/>
        <v>144</v>
      </c>
      <c r="DJ16" s="1">
        <f t="shared" si="4"/>
        <v>144</v>
      </c>
      <c r="DK16" s="1">
        <f t="shared" si="4"/>
        <v>144</v>
      </c>
      <c r="DL16" s="1">
        <f t="shared" si="4"/>
        <v>144</v>
      </c>
      <c r="DM16" s="1">
        <f t="shared" si="4"/>
        <v>144</v>
      </c>
      <c r="DN16" s="1">
        <f t="shared" si="4"/>
        <v>144</v>
      </c>
      <c r="DO16" s="1">
        <f t="shared" si="4"/>
        <v>144</v>
      </c>
      <c r="DP16" s="1">
        <f t="shared" si="4"/>
        <v>144</v>
      </c>
      <c r="DQ16" s="1">
        <f t="shared" si="4"/>
        <v>144</v>
      </c>
      <c r="DR16" s="1">
        <f t="shared" si="4"/>
        <v>144</v>
      </c>
      <c r="DS16" s="1">
        <f t="shared" si="4"/>
        <v>144</v>
      </c>
      <c r="DT16" s="1">
        <f t="shared" si="4"/>
        <v>144</v>
      </c>
      <c r="DU16" s="1">
        <f t="shared" si="4"/>
        <v>144</v>
      </c>
      <c r="DV16" s="1">
        <f t="shared" si="4"/>
        <v>144</v>
      </c>
      <c r="DW16" s="1">
        <f t="shared" si="4"/>
        <v>144</v>
      </c>
      <c r="DX16" s="1">
        <f t="shared" si="4"/>
        <v>144</v>
      </c>
      <c r="DY16" s="1">
        <f t="shared" si="4"/>
        <v>144</v>
      </c>
      <c r="DZ16" s="1">
        <f t="shared" si="4"/>
        <v>144</v>
      </c>
      <c r="EA16" s="1">
        <f t="shared" si="4"/>
        <v>144</v>
      </c>
      <c r="EB16" s="1">
        <f t="shared" si="4"/>
        <v>144</v>
      </c>
      <c r="EC16" s="1">
        <f t="shared" si="4"/>
        <v>144</v>
      </c>
      <c r="ED16" s="1">
        <f t="shared" si="4"/>
        <v>144</v>
      </c>
      <c r="EE16" s="1">
        <f t="shared" si="4"/>
        <v>144</v>
      </c>
      <c r="EF16" s="1">
        <f t="shared" si="4"/>
        <v>144</v>
      </c>
      <c r="EG16" s="1">
        <f t="shared" si="4"/>
        <v>144</v>
      </c>
      <c r="EH16" s="1">
        <f t="shared" si="4"/>
        <v>144</v>
      </c>
      <c r="EI16" s="1">
        <f t="shared" si="4"/>
        <v>144</v>
      </c>
      <c r="EJ16" s="1"/>
    </row>
    <row r="17" spans="1:140" ht="13.5" customHeight="1" x14ac:dyDescent="0.2">
      <c r="A17" s="1"/>
      <c r="B17" s="1"/>
      <c r="C17" s="9" t="s">
        <v>282</v>
      </c>
      <c r="D17" s="1"/>
      <c r="E17" s="1"/>
      <c r="F17" s="1"/>
      <c r="G17" s="10">
        <f>G16/'Summary &amp; Assumptions'!$D$34</f>
        <v>0</v>
      </c>
      <c r="H17" s="10">
        <f>H16/'Summary &amp; Assumptions'!$D$34</f>
        <v>0</v>
      </c>
      <c r="I17" s="10">
        <f>I16/'Summary &amp; Assumptions'!$D$34</f>
        <v>0</v>
      </c>
      <c r="J17" s="10">
        <f>J16/'Summary &amp; Assumptions'!$D$34</f>
        <v>0</v>
      </c>
      <c r="K17" s="10">
        <f>K16/'Summary &amp; Assumptions'!$D$34</f>
        <v>0</v>
      </c>
      <c r="L17" s="10">
        <f>L16/'Summary &amp; Assumptions'!$D$34</f>
        <v>0</v>
      </c>
      <c r="M17" s="10">
        <f>M16/'Summary &amp; Assumptions'!$D$34</f>
        <v>0</v>
      </c>
      <c r="N17" s="10">
        <f>N16/'Summary &amp; Assumptions'!$D$34</f>
        <v>0</v>
      </c>
      <c r="O17" s="10">
        <f>O16/'Summary &amp; Assumptions'!$D$34</f>
        <v>0</v>
      </c>
      <c r="P17" s="10">
        <f>P16/'Summary &amp; Assumptions'!$D$34</f>
        <v>0</v>
      </c>
      <c r="Q17" s="10">
        <f>Q16/'Summary &amp; Assumptions'!$D$34</f>
        <v>0</v>
      </c>
      <c r="R17" s="10">
        <f>R16/'Summary &amp; Assumptions'!$D$34</f>
        <v>0</v>
      </c>
      <c r="S17" s="10">
        <f>S16/'Summary &amp; Assumptions'!$D$34</f>
        <v>0</v>
      </c>
      <c r="T17" s="10">
        <f>T16/'Summary &amp; Assumptions'!$D$34</f>
        <v>0</v>
      </c>
      <c r="U17" s="10">
        <f>U16/'Summary &amp; Assumptions'!$D$34</f>
        <v>0</v>
      </c>
      <c r="V17" s="10">
        <f>V16/'Summary &amp; Assumptions'!$D$34</f>
        <v>0</v>
      </c>
      <c r="W17" s="10">
        <f>W16/'Summary &amp; Assumptions'!$D$34</f>
        <v>0</v>
      </c>
      <c r="X17" s="10">
        <f>X16/'Summary &amp; Assumptions'!$D$34</f>
        <v>0</v>
      </c>
      <c r="Y17" s="10">
        <f>Y16/'Summary &amp; Assumptions'!$D$34</f>
        <v>0</v>
      </c>
      <c r="Z17" s="10">
        <f>Z16/'Summary &amp; Assumptions'!$D$34</f>
        <v>0</v>
      </c>
      <c r="AA17" s="10">
        <f>AA16/'Summary &amp; Assumptions'!$D$34</f>
        <v>0</v>
      </c>
      <c r="AB17" s="10">
        <f>AB16/'Summary &amp; Assumptions'!$D$34</f>
        <v>0</v>
      </c>
      <c r="AC17" s="10">
        <f>AC16/'Summary &amp; Assumptions'!$D$34</f>
        <v>0</v>
      </c>
      <c r="AD17" s="10">
        <f>AD16/'Summary &amp; Assumptions'!$D$34</f>
        <v>0</v>
      </c>
      <c r="AE17" s="10">
        <f>AE16/'Summary &amp; Assumptions'!$D$34</f>
        <v>0</v>
      </c>
      <c r="AF17" s="10">
        <f>AF16/'Summary &amp; Assumptions'!$D$34</f>
        <v>0</v>
      </c>
      <c r="AG17" s="10">
        <f>AG16/'Summary &amp; Assumptions'!$D$34</f>
        <v>0</v>
      </c>
      <c r="AH17" s="10">
        <f>AH16/'Summary &amp; Assumptions'!$D$34</f>
        <v>0</v>
      </c>
      <c r="AI17" s="10">
        <f>AI16/'Summary &amp; Assumptions'!$D$34</f>
        <v>0</v>
      </c>
      <c r="AJ17" s="10">
        <f>AJ16/'Summary &amp; Assumptions'!$D$34</f>
        <v>0</v>
      </c>
      <c r="AK17" s="10">
        <f>AK16/'Summary &amp; Assumptions'!$D$34</f>
        <v>0</v>
      </c>
      <c r="AL17" s="10">
        <f>AL16/'Summary &amp; Assumptions'!$D$34</f>
        <v>0</v>
      </c>
      <c r="AM17" s="10">
        <f>AM16/'Summary &amp; Assumptions'!$D$34</f>
        <v>0</v>
      </c>
      <c r="AN17" s="10">
        <f>AN16/'Summary &amp; Assumptions'!$D$34</f>
        <v>0</v>
      </c>
      <c r="AO17" s="10">
        <f>AO16/'Summary &amp; Assumptions'!$D$34</f>
        <v>0</v>
      </c>
      <c r="AP17" s="10">
        <f>AP16/'Summary &amp; Assumptions'!$D$34</f>
        <v>0</v>
      </c>
      <c r="AQ17" s="10">
        <f>AQ16/'Summary &amp; Assumptions'!$D$34</f>
        <v>0</v>
      </c>
      <c r="AR17" s="10">
        <f>AR16/'Summary &amp; Assumptions'!$D$34</f>
        <v>0</v>
      </c>
      <c r="AS17" s="10">
        <f>AS16/'Summary &amp; Assumptions'!$D$34</f>
        <v>0</v>
      </c>
      <c r="AT17" s="10">
        <f>AT16/'Summary &amp; Assumptions'!$D$34</f>
        <v>0</v>
      </c>
      <c r="AU17" s="10">
        <f>AU16/'Summary &amp; Assumptions'!$D$34</f>
        <v>0</v>
      </c>
      <c r="AV17" s="10">
        <f>AV16/'Summary &amp; Assumptions'!$D$34</f>
        <v>0</v>
      </c>
      <c r="AW17" s="10">
        <f>AW16/'Summary &amp; Assumptions'!$D$34</f>
        <v>0</v>
      </c>
      <c r="AX17" s="10">
        <f>AX16/'Summary &amp; Assumptions'!$D$34</f>
        <v>0.6</v>
      </c>
      <c r="AY17" s="10">
        <f>AY16/'Summary &amp; Assumptions'!$D$34</f>
        <v>0.68333333333333324</v>
      </c>
      <c r="AZ17" s="10">
        <f>AZ16/'Summary &amp; Assumptions'!$D$34</f>
        <v>0.76666666666666661</v>
      </c>
      <c r="BA17" s="10">
        <f>BA16/'Summary &amp; Assumptions'!$D$34</f>
        <v>0.85</v>
      </c>
      <c r="BB17" s="10">
        <f>BB16/'Summary &amp; Assumptions'!$D$34</f>
        <v>0.93333333333333313</v>
      </c>
      <c r="BC17" s="10">
        <f>BC16/'Summary &amp; Assumptions'!$D$34</f>
        <v>1</v>
      </c>
      <c r="BD17" s="10">
        <f>BD16/'Summary &amp; Assumptions'!$D$34</f>
        <v>1</v>
      </c>
      <c r="BE17" s="10">
        <f>BE16/'Summary &amp; Assumptions'!$D$34</f>
        <v>1</v>
      </c>
      <c r="BF17" s="10">
        <f>BF16/'Summary &amp; Assumptions'!$D$34</f>
        <v>1</v>
      </c>
      <c r="BG17" s="10">
        <f>BG16/'Summary &amp; Assumptions'!$D$34</f>
        <v>1</v>
      </c>
      <c r="BH17" s="10">
        <f>BH16/'Summary &amp; Assumptions'!$D$34</f>
        <v>1</v>
      </c>
      <c r="BI17" s="10">
        <f>BI16/'Summary &amp; Assumptions'!$D$34</f>
        <v>1</v>
      </c>
      <c r="BJ17" s="10">
        <f>BJ16/'Summary &amp; Assumptions'!$D$34</f>
        <v>1</v>
      </c>
      <c r="BK17" s="10">
        <f>BK16/'Summary &amp; Assumptions'!$D$34</f>
        <v>1</v>
      </c>
      <c r="BL17" s="10">
        <f>BL16/'Summary &amp; Assumptions'!$D$34</f>
        <v>1</v>
      </c>
      <c r="BM17" s="10">
        <f>BM16/'Summary &amp; Assumptions'!$D$34</f>
        <v>1</v>
      </c>
      <c r="BN17" s="10">
        <f>BN16/'Summary &amp; Assumptions'!$D$34</f>
        <v>1</v>
      </c>
      <c r="BO17" s="10">
        <f>BO16/'Summary &amp; Assumptions'!$D$34</f>
        <v>1</v>
      </c>
      <c r="BP17" s="10">
        <f>BP16/'Summary &amp; Assumptions'!$D$34</f>
        <v>1</v>
      </c>
      <c r="BQ17" s="10">
        <f>BQ16/'Summary &amp; Assumptions'!$D$34</f>
        <v>1</v>
      </c>
      <c r="BR17" s="10">
        <f>BR16/'Summary &amp; Assumptions'!$D$34</f>
        <v>1</v>
      </c>
      <c r="BS17" s="10">
        <f>BS16/'Summary &amp; Assumptions'!$D$34</f>
        <v>1</v>
      </c>
      <c r="BT17" s="10">
        <f>BT16/'Summary &amp; Assumptions'!$D$34</f>
        <v>1</v>
      </c>
      <c r="BU17" s="10">
        <f>BU16/'Summary &amp; Assumptions'!$D$34</f>
        <v>1</v>
      </c>
      <c r="BV17" s="10">
        <f>BV16/'Summary &amp; Assumptions'!$D$34</f>
        <v>1</v>
      </c>
      <c r="BW17" s="10">
        <f>BW16/'Summary &amp; Assumptions'!$D$34</f>
        <v>1</v>
      </c>
      <c r="BX17" s="10">
        <f>BX16/'Summary &amp; Assumptions'!$D$34</f>
        <v>1</v>
      </c>
      <c r="BY17" s="10">
        <f>BY16/'Summary &amp; Assumptions'!$D$34</f>
        <v>1</v>
      </c>
      <c r="BZ17" s="10">
        <f>BZ16/'Summary &amp; Assumptions'!$D$34</f>
        <v>1</v>
      </c>
      <c r="CA17" s="10">
        <f>CA16/'Summary &amp; Assumptions'!$D$34</f>
        <v>1</v>
      </c>
      <c r="CB17" s="10">
        <f>CB16/'Summary &amp; Assumptions'!$D$34</f>
        <v>1</v>
      </c>
      <c r="CC17" s="10">
        <f>CC16/'Summary &amp; Assumptions'!$D$34</f>
        <v>1</v>
      </c>
      <c r="CD17" s="10">
        <f>CD16/'Summary &amp; Assumptions'!$D$34</f>
        <v>1</v>
      </c>
      <c r="CE17" s="10">
        <f>CE16/'Summary &amp; Assumptions'!$D$34</f>
        <v>1</v>
      </c>
      <c r="CF17" s="10">
        <f>CF16/'Summary &amp; Assumptions'!$D$34</f>
        <v>1</v>
      </c>
      <c r="CG17" s="10">
        <f>CG16/'Summary &amp; Assumptions'!$D$34</f>
        <v>1</v>
      </c>
      <c r="CH17" s="10">
        <f>CH16/'Summary &amp; Assumptions'!$D$34</f>
        <v>1</v>
      </c>
      <c r="CI17" s="10">
        <f>CI16/'Summary &amp; Assumptions'!$D$34</f>
        <v>1</v>
      </c>
      <c r="CJ17" s="10">
        <f>CJ16/'Summary &amp; Assumptions'!$D$34</f>
        <v>1</v>
      </c>
      <c r="CK17" s="10">
        <f>CK16/'Summary &amp; Assumptions'!$D$34</f>
        <v>1</v>
      </c>
      <c r="CL17" s="10">
        <f>CL16/'Summary &amp; Assumptions'!$D$34</f>
        <v>1</v>
      </c>
      <c r="CM17" s="10">
        <f>CM16/'Summary &amp; Assumptions'!$D$34</f>
        <v>1</v>
      </c>
      <c r="CN17" s="10">
        <f>CN16/'Summary &amp; Assumptions'!$D$34</f>
        <v>1</v>
      </c>
      <c r="CO17" s="10">
        <f>CO16/'Summary &amp; Assumptions'!$D$34</f>
        <v>1</v>
      </c>
      <c r="CP17" s="10">
        <f>CP16/'Summary &amp; Assumptions'!$D$34</f>
        <v>1</v>
      </c>
      <c r="CQ17" s="10">
        <f>CQ16/'Summary &amp; Assumptions'!$D$34</f>
        <v>1</v>
      </c>
      <c r="CR17" s="10">
        <f>CR16/'Summary &amp; Assumptions'!$D$34</f>
        <v>1</v>
      </c>
      <c r="CS17" s="10">
        <f>CS16/'Summary &amp; Assumptions'!$D$34</f>
        <v>1</v>
      </c>
      <c r="CT17" s="10">
        <f>CT16/'Summary &amp; Assumptions'!$D$34</f>
        <v>1</v>
      </c>
      <c r="CU17" s="10">
        <f>CU16/'Summary &amp; Assumptions'!$D$34</f>
        <v>1</v>
      </c>
      <c r="CV17" s="10">
        <f>CV16/'Summary &amp; Assumptions'!$D$34</f>
        <v>1</v>
      </c>
      <c r="CW17" s="10">
        <f>CW16/'Summary &amp; Assumptions'!$D$34</f>
        <v>1</v>
      </c>
      <c r="CX17" s="10">
        <f>CX16/'Summary &amp; Assumptions'!$D$34</f>
        <v>1</v>
      </c>
      <c r="CY17" s="10">
        <f>CY16/'Summary &amp; Assumptions'!$D$34</f>
        <v>1</v>
      </c>
      <c r="CZ17" s="10">
        <f>CZ16/'Summary &amp; Assumptions'!$D$34</f>
        <v>1</v>
      </c>
      <c r="DA17" s="10">
        <f>DA16/'Summary &amp; Assumptions'!$D$34</f>
        <v>1</v>
      </c>
      <c r="DB17" s="10">
        <f>DB16/'Summary &amp; Assumptions'!$D$34</f>
        <v>1</v>
      </c>
      <c r="DC17" s="10">
        <f>DC16/'Summary &amp; Assumptions'!$D$34</f>
        <v>1</v>
      </c>
      <c r="DD17" s="10">
        <f>DD16/'Summary &amp; Assumptions'!$D$34</f>
        <v>1</v>
      </c>
      <c r="DE17" s="10">
        <f>DE16/'Summary &amp; Assumptions'!$D$34</f>
        <v>1</v>
      </c>
      <c r="DF17" s="10">
        <f>DF16/'Summary &amp; Assumptions'!$D$34</f>
        <v>1</v>
      </c>
      <c r="DG17" s="10">
        <f>DG16/'Summary &amp; Assumptions'!$D$34</f>
        <v>1</v>
      </c>
      <c r="DH17" s="10">
        <f>DH16/'Summary &amp; Assumptions'!$D$34</f>
        <v>1</v>
      </c>
      <c r="DI17" s="10">
        <f>DI16/'Summary &amp; Assumptions'!$D$34</f>
        <v>1</v>
      </c>
      <c r="DJ17" s="10">
        <f>DJ16/'Summary &amp; Assumptions'!$D$34</f>
        <v>1</v>
      </c>
      <c r="DK17" s="10">
        <f>DK16/'Summary &amp; Assumptions'!$D$34</f>
        <v>1</v>
      </c>
      <c r="DL17" s="10">
        <f>DL16/'Summary &amp; Assumptions'!$D$34</f>
        <v>1</v>
      </c>
      <c r="DM17" s="10">
        <f>DM16/'Summary &amp; Assumptions'!$D$34</f>
        <v>1</v>
      </c>
      <c r="DN17" s="10">
        <f>DN16/'Summary &amp; Assumptions'!$D$34</f>
        <v>1</v>
      </c>
      <c r="DO17" s="10">
        <f>DO16/'Summary &amp; Assumptions'!$D$34</f>
        <v>1</v>
      </c>
      <c r="DP17" s="10">
        <f>DP16/'Summary &amp; Assumptions'!$D$34</f>
        <v>1</v>
      </c>
      <c r="DQ17" s="10">
        <f>DQ16/'Summary &amp; Assumptions'!$D$34</f>
        <v>1</v>
      </c>
      <c r="DR17" s="10">
        <f>DR16/'Summary &amp; Assumptions'!$D$34</f>
        <v>1</v>
      </c>
      <c r="DS17" s="10">
        <f>DS16/'Summary &amp; Assumptions'!$D$34</f>
        <v>1</v>
      </c>
      <c r="DT17" s="10">
        <f>DT16/'Summary &amp; Assumptions'!$D$34</f>
        <v>1</v>
      </c>
      <c r="DU17" s="10">
        <f>DU16/'Summary &amp; Assumptions'!$D$34</f>
        <v>1</v>
      </c>
      <c r="DV17" s="10">
        <f>DV16/'Summary &amp; Assumptions'!$D$34</f>
        <v>1</v>
      </c>
      <c r="DW17" s="10">
        <f>DW16/'Summary &amp; Assumptions'!$D$34</f>
        <v>1</v>
      </c>
      <c r="DX17" s="10">
        <f>DX16/'Summary &amp; Assumptions'!$D$34</f>
        <v>1</v>
      </c>
      <c r="DY17" s="10">
        <f>DY16/'Summary &amp; Assumptions'!$D$34</f>
        <v>1</v>
      </c>
      <c r="DZ17" s="10">
        <f>DZ16/'Summary &amp; Assumptions'!$D$34</f>
        <v>1</v>
      </c>
      <c r="EA17" s="10">
        <f>EA16/'Summary &amp; Assumptions'!$D$34</f>
        <v>1</v>
      </c>
      <c r="EB17" s="10">
        <f>EB16/'Summary &amp; Assumptions'!$D$34</f>
        <v>1</v>
      </c>
      <c r="EC17" s="10">
        <f>EC16/'Summary &amp; Assumptions'!$D$34</f>
        <v>1</v>
      </c>
      <c r="ED17" s="10">
        <f>ED16/'Summary &amp; Assumptions'!$D$34</f>
        <v>1</v>
      </c>
      <c r="EE17" s="10">
        <f>EE16/'Summary &amp; Assumptions'!$D$34</f>
        <v>1</v>
      </c>
      <c r="EF17" s="10">
        <f>EF16/'Summary &amp; Assumptions'!$D$34</f>
        <v>1</v>
      </c>
      <c r="EG17" s="10">
        <f>EG16/'Summary &amp; Assumptions'!$D$34</f>
        <v>1</v>
      </c>
      <c r="EH17" s="10">
        <f>EH16/'Summary &amp; Assumptions'!$D$34</f>
        <v>1</v>
      </c>
      <c r="EI17" s="10">
        <f>EI16/'Summary &amp; Assumptions'!$D$34</f>
        <v>1</v>
      </c>
      <c r="EJ17" s="1"/>
    </row>
    <row r="18" spans="1:140" ht="13.5" customHeight="1" x14ac:dyDescent="0.2">
      <c r="A18" s="1"/>
      <c r="B18" s="1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</row>
    <row r="19" spans="1:140" ht="13.5" customHeight="1" x14ac:dyDescent="0.2">
      <c r="A19" s="1"/>
      <c r="B19" s="1"/>
      <c r="C19" s="9" t="s">
        <v>242</v>
      </c>
      <c r="D19" s="1"/>
      <c r="E19" s="1"/>
      <c r="F19" s="1"/>
      <c r="G19" s="10">
        <f t="array" ref="G19">IFERROR(INDEX('Growth Rates'!$G$10:$G$20,MATCH(G$5,'Growth Rates'!$C$10:$C$20,0)),0)</f>
        <v>0</v>
      </c>
      <c r="H19" s="10">
        <f t="array" ref="H19">IFERROR(INDEX('Growth Rates'!$G$10:$G$20,MATCH(H$5,'Growth Rates'!$C$10:$C$20,0)),0)</f>
        <v>0.05</v>
      </c>
      <c r="I19" s="10">
        <f t="array" ref="I19">IFERROR(INDEX('Growth Rates'!$G$10:$G$20,MATCH(I$5,'Growth Rates'!$C$10:$C$20,0)),0)</f>
        <v>0.05</v>
      </c>
      <c r="J19" s="10">
        <f t="array" ref="J19">IFERROR(INDEX('Growth Rates'!$G$10:$G$20,MATCH(J$5,'Growth Rates'!$C$10:$C$20,0)),0)</f>
        <v>0.05</v>
      </c>
      <c r="K19" s="10">
        <f t="array" ref="K19">IFERROR(INDEX('Growth Rates'!$G$10:$G$20,MATCH(K$5,'Growth Rates'!$C$10:$C$20,0)),0)</f>
        <v>0.05</v>
      </c>
      <c r="L19" s="10">
        <f t="array" ref="L19">IFERROR(INDEX('Growth Rates'!$G$10:$G$20,MATCH(L$5,'Growth Rates'!$C$10:$C$20,0)),0)</f>
        <v>0.05</v>
      </c>
      <c r="M19" s="10">
        <f t="array" ref="M19">IFERROR(INDEX('Growth Rates'!$G$10:$G$20,MATCH(M$5,'Growth Rates'!$C$10:$C$20,0)),0)</f>
        <v>0.05</v>
      </c>
      <c r="N19" s="10">
        <f t="array" ref="N19">IFERROR(INDEX('Growth Rates'!$G$10:$G$20,MATCH(N$5,'Growth Rates'!$C$10:$C$20,0)),0)</f>
        <v>0.05</v>
      </c>
      <c r="O19" s="10">
        <f t="array" ref="O19">IFERROR(INDEX('Growth Rates'!$G$10:$G$20,MATCH(O$5,'Growth Rates'!$C$10:$C$20,0)),0)</f>
        <v>0.05</v>
      </c>
      <c r="P19" s="10">
        <f t="array" ref="P19">IFERROR(INDEX('Growth Rates'!$G$10:$G$20,MATCH(P$5,'Growth Rates'!$C$10:$C$20,0)),0)</f>
        <v>0.05</v>
      </c>
      <c r="Q19" s="10">
        <f t="array" ref="Q19">IFERROR(INDEX('Growth Rates'!$G$10:$G$20,MATCH(Q$5,'Growth Rates'!$C$10:$C$20,0)),0)</f>
        <v>0.05</v>
      </c>
      <c r="R19" s="10">
        <f t="array" ref="R19">IFERROR(INDEX('Growth Rates'!$G$10:$G$20,MATCH(R$5,'Growth Rates'!$C$10:$C$20,0)),0)</f>
        <v>0.05</v>
      </c>
      <c r="S19" s="10">
        <f t="array" ref="S19">IFERROR(INDEX('Growth Rates'!$G$10:$G$20,MATCH(S$5,'Growth Rates'!$C$10:$C$20,0)),0)</f>
        <v>0.05</v>
      </c>
      <c r="T19" s="10">
        <f t="array" ref="T19">IFERROR(INDEX('Growth Rates'!$G$10:$G$20,MATCH(T$5,'Growth Rates'!$C$10:$C$20,0)),0)</f>
        <v>0.05</v>
      </c>
      <c r="U19" s="10">
        <f t="array" ref="U19">IFERROR(INDEX('Growth Rates'!$G$10:$G$20,MATCH(U$5,'Growth Rates'!$C$10:$C$20,0)),0)</f>
        <v>0.05</v>
      </c>
      <c r="V19" s="10">
        <f t="array" ref="V19">IFERROR(INDEX('Growth Rates'!$G$10:$G$20,MATCH(V$5,'Growth Rates'!$C$10:$C$20,0)),0)</f>
        <v>0.05</v>
      </c>
      <c r="W19" s="10">
        <f t="array" ref="W19">IFERROR(INDEX('Growth Rates'!$G$10:$G$20,MATCH(W$5,'Growth Rates'!$C$10:$C$20,0)),0)</f>
        <v>0.05</v>
      </c>
      <c r="X19" s="10">
        <f t="array" ref="X19">IFERROR(INDEX('Growth Rates'!$G$10:$G$20,MATCH(X$5,'Growth Rates'!$C$10:$C$20,0)),0)</f>
        <v>0.05</v>
      </c>
      <c r="Y19" s="10">
        <f t="array" ref="Y19">IFERROR(INDEX('Growth Rates'!$G$10:$G$20,MATCH(Y$5,'Growth Rates'!$C$10:$C$20,0)),0)</f>
        <v>0.05</v>
      </c>
      <c r="Z19" s="10">
        <f t="array" ref="Z19">IFERROR(INDEX('Growth Rates'!$G$10:$G$20,MATCH(Z$5,'Growth Rates'!$C$10:$C$20,0)),0)</f>
        <v>0.05</v>
      </c>
      <c r="AA19" s="10">
        <f t="array" ref="AA19">IFERROR(INDEX('Growth Rates'!$G$10:$G$20,MATCH(AA$5,'Growth Rates'!$C$10:$C$20,0)),0)</f>
        <v>0.05</v>
      </c>
      <c r="AB19" s="10">
        <f t="array" ref="AB19">IFERROR(INDEX('Growth Rates'!$G$10:$G$20,MATCH(AB$5,'Growth Rates'!$C$10:$C$20,0)),0)</f>
        <v>0.05</v>
      </c>
      <c r="AC19" s="10">
        <f t="array" ref="AC19">IFERROR(INDEX('Growth Rates'!$G$10:$G$20,MATCH(AC$5,'Growth Rates'!$C$10:$C$20,0)),0)</f>
        <v>0.05</v>
      </c>
      <c r="AD19" s="10">
        <f t="array" ref="AD19">IFERROR(INDEX('Growth Rates'!$G$10:$G$20,MATCH(AD$5,'Growth Rates'!$C$10:$C$20,0)),0)</f>
        <v>0.05</v>
      </c>
      <c r="AE19" s="10">
        <f t="array" ref="AE19">IFERROR(INDEX('Growth Rates'!$G$10:$G$20,MATCH(AE$5,'Growth Rates'!$C$10:$C$20,0)),0)</f>
        <v>0.05</v>
      </c>
      <c r="AF19" s="10">
        <f t="array" ref="AF19">IFERROR(INDEX('Growth Rates'!$G$10:$G$20,MATCH(AF$5,'Growth Rates'!$C$10:$C$20,0)),0)</f>
        <v>0.05</v>
      </c>
      <c r="AG19" s="10">
        <f t="array" ref="AG19">IFERROR(INDEX('Growth Rates'!$G$10:$G$20,MATCH(AG$5,'Growth Rates'!$C$10:$C$20,0)),0)</f>
        <v>0.05</v>
      </c>
      <c r="AH19" s="10">
        <f t="array" ref="AH19">IFERROR(INDEX('Growth Rates'!$G$10:$G$20,MATCH(AH$5,'Growth Rates'!$C$10:$C$20,0)),0)</f>
        <v>0.05</v>
      </c>
      <c r="AI19" s="10">
        <f t="array" ref="AI19">IFERROR(INDEX('Growth Rates'!$G$10:$G$20,MATCH(AI$5,'Growth Rates'!$C$10:$C$20,0)),0)</f>
        <v>0.05</v>
      </c>
      <c r="AJ19" s="10">
        <f t="array" ref="AJ19">IFERROR(INDEX('Growth Rates'!$G$10:$G$20,MATCH(AJ$5,'Growth Rates'!$C$10:$C$20,0)),0)</f>
        <v>0.05</v>
      </c>
      <c r="AK19" s="10">
        <f t="array" ref="AK19">IFERROR(INDEX('Growth Rates'!$G$10:$G$20,MATCH(AK$5,'Growth Rates'!$C$10:$C$20,0)),0)</f>
        <v>0.05</v>
      </c>
      <c r="AL19" s="10">
        <f t="array" ref="AL19">IFERROR(INDEX('Growth Rates'!$G$10:$G$20,MATCH(AL$5,'Growth Rates'!$C$10:$C$20,0)),0)</f>
        <v>0.05</v>
      </c>
      <c r="AM19" s="10">
        <f t="array" ref="AM19">IFERROR(INDEX('Growth Rates'!$G$10:$G$20,MATCH(AM$5,'Growth Rates'!$C$10:$C$20,0)),0)</f>
        <v>0.05</v>
      </c>
      <c r="AN19" s="10">
        <f t="array" ref="AN19">IFERROR(INDEX('Growth Rates'!$G$10:$G$20,MATCH(AN$5,'Growth Rates'!$C$10:$C$20,0)),0)</f>
        <v>0.05</v>
      </c>
      <c r="AO19" s="10">
        <f t="array" ref="AO19">IFERROR(INDEX('Growth Rates'!$G$10:$G$20,MATCH(AO$5,'Growth Rates'!$C$10:$C$20,0)),0)</f>
        <v>0.05</v>
      </c>
      <c r="AP19" s="10">
        <f t="array" ref="AP19">IFERROR(INDEX('Growth Rates'!$G$10:$G$20,MATCH(AP$5,'Growth Rates'!$C$10:$C$20,0)),0)</f>
        <v>0.05</v>
      </c>
      <c r="AQ19" s="10">
        <f t="array" ref="AQ19">IFERROR(INDEX('Growth Rates'!$G$10:$G$20,MATCH(AQ$5,'Growth Rates'!$C$10:$C$20,0)),0)</f>
        <v>0.05</v>
      </c>
      <c r="AR19" s="10">
        <f t="array" ref="AR19">IFERROR(INDEX('Growth Rates'!$G$10:$G$20,MATCH(AR$5,'Growth Rates'!$C$10:$C$20,0)),0)</f>
        <v>0.05</v>
      </c>
      <c r="AS19" s="10">
        <f t="array" ref="AS19">IFERROR(INDEX('Growth Rates'!$G$10:$G$20,MATCH(AS$5,'Growth Rates'!$C$10:$C$20,0)),0)</f>
        <v>0.05</v>
      </c>
      <c r="AT19" s="10">
        <f t="array" ref="AT19">IFERROR(INDEX('Growth Rates'!$G$10:$G$20,MATCH(AT$5,'Growth Rates'!$C$10:$C$20,0)),0)</f>
        <v>0.05</v>
      </c>
      <c r="AU19" s="10">
        <f t="array" ref="AU19">IFERROR(INDEX('Growth Rates'!$G$10:$G$20,MATCH(AU$5,'Growth Rates'!$C$10:$C$20,0)),0)</f>
        <v>0.05</v>
      </c>
      <c r="AV19" s="10">
        <f t="array" ref="AV19">IFERROR(INDEX('Growth Rates'!$G$10:$G$20,MATCH(AV$5,'Growth Rates'!$C$10:$C$20,0)),0)</f>
        <v>0.05</v>
      </c>
      <c r="AW19" s="10">
        <f t="array" ref="AW19">IFERROR(INDEX('Growth Rates'!$G$10:$G$20,MATCH(AW$5,'Growth Rates'!$C$10:$C$20,0)),0)</f>
        <v>0.05</v>
      </c>
      <c r="AX19" s="10">
        <f t="array" ref="AX19">IFERROR(INDEX('Growth Rates'!$G$10:$G$20,MATCH(AX$5,'Growth Rates'!$C$10:$C$20,0)),0)</f>
        <v>0.05</v>
      </c>
      <c r="AY19" s="10">
        <f t="array" ref="AY19">IFERROR(INDEX('Growth Rates'!$G$10:$G$20,MATCH(AY$5,'Growth Rates'!$C$10:$C$20,0)),0)</f>
        <v>0.05</v>
      </c>
      <c r="AZ19" s="10">
        <f t="array" ref="AZ19">IFERROR(INDEX('Growth Rates'!$G$10:$G$20,MATCH(AZ$5,'Growth Rates'!$C$10:$C$20,0)),0)</f>
        <v>0.05</v>
      </c>
      <c r="BA19" s="10">
        <f t="array" ref="BA19">IFERROR(INDEX('Growth Rates'!$G$10:$G$20,MATCH(BA$5,'Growth Rates'!$C$10:$C$20,0)),0)</f>
        <v>0.05</v>
      </c>
      <c r="BB19" s="10">
        <f t="array" ref="BB19">IFERROR(INDEX('Growth Rates'!$G$10:$G$20,MATCH(BB$5,'Growth Rates'!$C$10:$C$20,0)),0)</f>
        <v>0.05</v>
      </c>
      <c r="BC19" s="10">
        <f t="array" ref="BC19">IFERROR(INDEX('Growth Rates'!$G$10:$G$20,MATCH(BC$5,'Growth Rates'!$C$10:$C$20,0)),0)</f>
        <v>0.05</v>
      </c>
      <c r="BD19" s="10">
        <f t="array" ref="BD19">IFERROR(INDEX('Growth Rates'!$G$10:$G$20,MATCH(BD$5,'Growth Rates'!$C$10:$C$20,0)),0)</f>
        <v>0.05</v>
      </c>
      <c r="BE19" s="10">
        <f t="array" ref="BE19">IFERROR(INDEX('Growth Rates'!$G$10:$G$20,MATCH(BE$5,'Growth Rates'!$C$10:$C$20,0)),0)</f>
        <v>0.05</v>
      </c>
      <c r="BF19" s="10">
        <f t="array" ref="BF19">IFERROR(INDEX('Growth Rates'!$G$10:$G$20,MATCH(BF$5,'Growth Rates'!$C$10:$C$20,0)),0)</f>
        <v>0.05</v>
      </c>
      <c r="BG19" s="10">
        <f t="array" ref="BG19">IFERROR(INDEX('Growth Rates'!$G$10:$G$20,MATCH(BG$5,'Growth Rates'!$C$10:$C$20,0)),0)</f>
        <v>0.05</v>
      </c>
      <c r="BH19" s="10">
        <f t="array" ref="BH19">IFERROR(INDEX('Growth Rates'!$G$10:$G$20,MATCH(BH$5,'Growth Rates'!$C$10:$C$20,0)),0)</f>
        <v>0.05</v>
      </c>
      <c r="BI19" s="10">
        <f t="array" ref="BI19">IFERROR(INDEX('Growth Rates'!$G$10:$G$20,MATCH(BI$5,'Growth Rates'!$C$10:$C$20,0)),0)</f>
        <v>0.05</v>
      </c>
      <c r="BJ19" s="10">
        <f t="array" ref="BJ19">IFERROR(INDEX('Growth Rates'!$G$10:$G$20,MATCH(BJ$5,'Growth Rates'!$C$10:$C$20,0)),0)</f>
        <v>0.05</v>
      </c>
      <c r="BK19" s="10">
        <f t="array" ref="BK19">IFERROR(INDEX('Growth Rates'!$G$10:$G$20,MATCH(BK$5,'Growth Rates'!$C$10:$C$20,0)),0)</f>
        <v>0.05</v>
      </c>
      <c r="BL19" s="10">
        <f t="array" ref="BL19">IFERROR(INDEX('Growth Rates'!$G$10:$G$20,MATCH(BL$5,'Growth Rates'!$C$10:$C$20,0)),0)</f>
        <v>0.05</v>
      </c>
      <c r="BM19" s="10">
        <f t="array" ref="BM19">IFERROR(INDEX('Growth Rates'!$G$10:$G$20,MATCH(BM$5,'Growth Rates'!$C$10:$C$20,0)),0)</f>
        <v>0.05</v>
      </c>
      <c r="BN19" s="10">
        <f t="array" ref="BN19">IFERROR(INDEX('Growth Rates'!$G$10:$G$20,MATCH(BN$5,'Growth Rates'!$C$10:$C$20,0)),0)</f>
        <v>0.05</v>
      </c>
      <c r="BO19" s="10">
        <f t="array" ref="BO19">IFERROR(INDEX('Growth Rates'!$G$10:$G$20,MATCH(BO$5,'Growth Rates'!$C$10:$C$20,0)),0)</f>
        <v>0.05</v>
      </c>
      <c r="BP19" s="10">
        <f t="array" ref="BP19">IFERROR(INDEX('Growth Rates'!$G$10:$G$20,MATCH(BP$5,'Growth Rates'!$C$10:$C$20,0)),0)</f>
        <v>0.05</v>
      </c>
      <c r="BQ19" s="10">
        <f t="array" ref="BQ19">IFERROR(INDEX('Growth Rates'!$G$10:$G$20,MATCH(BQ$5,'Growth Rates'!$C$10:$C$20,0)),0)</f>
        <v>0.05</v>
      </c>
      <c r="BR19" s="10">
        <f t="array" ref="BR19">IFERROR(INDEX('Growth Rates'!$G$10:$G$20,MATCH(BR$5,'Growth Rates'!$C$10:$C$20,0)),0)</f>
        <v>0.05</v>
      </c>
      <c r="BS19" s="10">
        <f t="array" ref="BS19">IFERROR(INDEX('Growth Rates'!$G$10:$G$20,MATCH(BS$5,'Growth Rates'!$C$10:$C$20,0)),0)</f>
        <v>0.05</v>
      </c>
      <c r="BT19" s="10">
        <f t="array" ref="BT19">IFERROR(INDEX('Growth Rates'!$G$10:$G$20,MATCH(BT$5,'Growth Rates'!$C$10:$C$20,0)),0)</f>
        <v>0.05</v>
      </c>
      <c r="BU19" s="10">
        <f t="array" ref="BU19">IFERROR(INDEX('Growth Rates'!$G$10:$G$20,MATCH(BU$5,'Growth Rates'!$C$10:$C$20,0)),0)</f>
        <v>0.05</v>
      </c>
      <c r="BV19" s="10">
        <f t="array" ref="BV19">IFERROR(INDEX('Growth Rates'!$G$10:$G$20,MATCH(BV$5,'Growth Rates'!$C$10:$C$20,0)),0)</f>
        <v>0.05</v>
      </c>
      <c r="BW19" s="10">
        <f t="array" ref="BW19">IFERROR(INDEX('Growth Rates'!$G$10:$G$20,MATCH(BW$5,'Growth Rates'!$C$10:$C$20,0)),0)</f>
        <v>0.05</v>
      </c>
      <c r="BX19" s="10">
        <f t="array" ref="BX19">IFERROR(INDEX('Growth Rates'!$G$10:$G$20,MATCH(BX$5,'Growth Rates'!$C$10:$C$20,0)),0)</f>
        <v>0.05</v>
      </c>
      <c r="BY19" s="10">
        <f t="array" ref="BY19">IFERROR(INDEX('Growth Rates'!$G$10:$G$20,MATCH(BY$5,'Growth Rates'!$C$10:$C$20,0)),0)</f>
        <v>0.05</v>
      </c>
      <c r="BZ19" s="10">
        <f t="array" ref="BZ19">IFERROR(INDEX('Growth Rates'!$G$10:$G$20,MATCH(BZ$5,'Growth Rates'!$C$10:$C$20,0)),0)</f>
        <v>0.05</v>
      </c>
      <c r="CA19" s="10">
        <f t="array" ref="CA19">IFERROR(INDEX('Growth Rates'!$G$10:$G$20,MATCH(CA$5,'Growth Rates'!$C$10:$C$20,0)),0)</f>
        <v>0.05</v>
      </c>
      <c r="CB19" s="10">
        <f t="array" ref="CB19">IFERROR(INDEX('Growth Rates'!$G$10:$G$20,MATCH(CB$5,'Growth Rates'!$C$10:$C$20,0)),0)</f>
        <v>0.05</v>
      </c>
      <c r="CC19" s="10">
        <f t="array" ref="CC19">IFERROR(INDEX('Growth Rates'!$G$10:$G$20,MATCH(CC$5,'Growth Rates'!$C$10:$C$20,0)),0)</f>
        <v>0.05</v>
      </c>
      <c r="CD19" s="10">
        <f t="array" ref="CD19">IFERROR(INDEX('Growth Rates'!$G$10:$G$20,MATCH(CD$5,'Growth Rates'!$C$10:$C$20,0)),0)</f>
        <v>0.05</v>
      </c>
      <c r="CE19" s="10">
        <f t="array" ref="CE19">IFERROR(INDEX('Growth Rates'!$G$10:$G$20,MATCH(CE$5,'Growth Rates'!$C$10:$C$20,0)),0)</f>
        <v>0.05</v>
      </c>
      <c r="CF19" s="10">
        <f t="array" ref="CF19">IFERROR(INDEX('Growth Rates'!$G$10:$G$20,MATCH(CF$5,'Growth Rates'!$C$10:$C$20,0)),0)</f>
        <v>0.05</v>
      </c>
      <c r="CG19" s="10">
        <f t="array" ref="CG19">IFERROR(INDEX('Growth Rates'!$G$10:$G$20,MATCH(CG$5,'Growth Rates'!$C$10:$C$20,0)),0)</f>
        <v>0.05</v>
      </c>
      <c r="CH19" s="10">
        <f t="array" ref="CH19">IFERROR(INDEX('Growth Rates'!$G$10:$G$20,MATCH(CH$5,'Growth Rates'!$C$10:$C$20,0)),0)</f>
        <v>0.05</v>
      </c>
      <c r="CI19" s="10">
        <f t="array" ref="CI19">IFERROR(INDEX('Growth Rates'!$G$10:$G$20,MATCH(CI$5,'Growth Rates'!$C$10:$C$20,0)),0)</f>
        <v>0.05</v>
      </c>
      <c r="CJ19" s="10">
        <f t="array" ref="CJ19">IFERROR(INDEX('Growth Rates'!$G$10:$G$20,MATCH(CJ$5,'Growth Rates'!$C$10:$C$20,0)),0)</f>
        <v>0.05</v>
      </c>
      <c r="CK19" s="10">
        <f t="array" ref="CK19">IFERROR(INDEX('Growth Rates'!$G$10:$G$20,MATCH(CK$5,'Growth Rates'!$C$10:$C$20,0)),0)</f>
        <v>0.05</v>
      </c>
      <c r="CL19" s="10">
        <f t="array" ref="CL19">IFERROR(INDEX('Growth Rates'!$G$10:$G$20,MATCH(CL$5,'Growth Rates'!$C$10:$C$20,0)),0)</f>
        <v>0.05</v>
      </c>
      <c r="CM19" s="10">
        <f t="array" ref="CM19">IFERROR(INDEX('Growth Rates'!$G$10:$G$20,MATCH(CM$5,'Growth Rates'!$C$10:$C$20,0)),0)</f>
        <v>0.05</v>
      </c>
      <c r="CN19" s="10">
        <f t="array" ref="CN19">IFERROR(INDEX('Growth Rates'!$G$10:$G$20,MATCH(CN$5,'Growth Rates'!$C$10:$C$20,0)),0)</f>
        <v>0.05</v>
      </c>
      <c r="CO19" s="10">
        <f t="array" ref="CO19">IFERROR(INDEX('Growth Rates'!$G$10:$G$20,MATCH(CO$5,'Growth Rates'!$C$10:$C$20,0)),0)</f>
        <v>0.05</v>
      </c>
      <c r="CP19" s="10">
        <f t="array" ref="CP19">IFERROR(INDEX('Growth Rates'!$G$10:$G$20,MATCH(CP$5,'Growth Rates'!$C$10:$C$20,0)),0)</f>
        <v>0.05</v>
      </c>
      <c r="CQ19" s="10">
        <f t="array" ref="CQ19">IFERROR(INDEX('Growth Rates'!$G$10:$G$20,MATCH(CQ$5,'Growth Rates'!$C$10:$C$20,0)),0)</f>
        <v>0.05</v>
      </c>
      <c r="CR19" s="10">
        <f t="array" ref="CR19">IFERROR(INDEX('Growth Rates'!$G$10:$G$20,MATCH(CR$5,'Growth Rates'!$C$10:$C$20,0)),0)</f>
        <v>0.05</v>
      </c>
      <c r="CS19" s="10">
        <f t="array" ref="CS19">IFERROR(INDEX('Growth Rates'!$G$10:$G$20,MATCH(CS$5,'Growth Rates'!$C$10:$C$20,0)),0)</f>
        <v>0.05</v>
      </c>
      <c r="CT19" s="10">
        <f t="array" ref="CT19">IFERROR(INDEX('Growth Rates'!$G$10:$G$20,MATCH(CT$5,'Growth Rates'!$C$10:$C$20,0)),0)</f>
        <v>0.05</v>
      </c>
      <c r="CU19" s="10">
        <f t="array" ref="CU19">IFERROR(INDEX('Growth Rates'!$G$10:$G$20,MATCH(CU$5,'Growth Rates'!$C$10:$C$20,0)),0)</f>
        <v>0.05</v>
      </c>
      <c r="CV19" s="10">
        <f t="array" ref="CV19">IFERROR(INDEX('Growth Rates'!$G$10:$G$20,MATCH(CV$5,'Growth Rates'!$C$10:$C$20,0)),0)</f>
        <v>0.05</v>
      </c>
      <c r="CW19" s="10">
        <f t="array" ref="CW19">IFERROR(INDEX('Growth Rates'!$G$10:$G$20,MATCH(CW$5,'Growth Rates'!$C$10:$C$20,0)),0)</f>
        <v>0.05</v>
      </c>
      <c r="CX19" s="10">
        <f t="array" ref="CX19">IFERROR(INDEX('Growth Rates'!$G$10:$G$20,MATCH(CX$5,'Growth Rates'!$C$10:$C$20,0)),0)</f>
        <v>0.05</v>
      </c>
      <c r="CY19" s="10">
        <f t="array" ref="CY19">IFERROR(INDEX('Growth Rates'!$G$10:$G$20,MATCH(CY$5,'Growth Rates'!$C$10:$C$20,0)),0)</f>
        <v>0.05</v>
      </c>
      <c r="CZ19" s="10">
        <f t="array" ref="CZ19">IFERROR(INDEX('Growth Rates'!$G$10:$G$20,MATCH(CZ$5,'Growth Rates'!$C$10:$C$20,0)),0)</f>
        <v>0.05</v>
      </c>
      <c r="DA19" s="10">
        <f t="array" ref="DA19">IFERROR(INDEX('Growth Rates'!$G$10:$G$20,MATCH(DA$5,'Growth Rates'!$C$10:$C$20,0)),0)</f>
        <v>0.05</v>
      </c>
      <c r="DB19" s="10">
        <f t="array" ref="DB19">IFERROR(INDEX('Growth Rates'!$G$10:$G$20,MATCH(DB$5,'Growth Rates'!$C$10:$C$20,0)),0)</f>
        <v>0.05</v>
      </c>
      <c r="DC19" s="10">
        <f t="array" ref="DC19">IFERROR(INDEX('Growth Rates'!$G$10:$G$20,MATCH(DC$5,'Growth Rates'!$C$10:$C$20,0)),0)</f>
        <v>0.05</v>
      </c>
      <c r="DD19" s="10">
        <f t="array" ref="DD19">IFERROR(INDEX('Growth Rates'!$G$10:$G$20,MATCH(DD$5,'Growth Rates'!$C$10:$C$20,0)),0)</f>
        <v>0.05</v>
      </c>
      <c r="DE19" s="10">
        <f t="array" ref="DE19">IFERROR(INDEX('Growth Rates'!$G$10:$G$20,MATCH(DE$5,'Growth Rates'!$C$10:$C$20,0)),0)</f>
        <v>0.05</v>
      </c>
      <c r="DF19" s="10">
        <f t="array" ref="DF19">IFERROR(INDEX('Growth Rates'!$G$10:$G$20,MATCH(DF$5,'Growth Rates'!$C$10:$C$20,0)),0)</f>
        <v>0.05</v>
      </c>
      <c r="DG19" s="10">
        <f t="array" ref="DG19">IFERROR(INDEX('Growth Rates'!$G$10:$G$20,MATCH(DG$5,'Growth Rates'!$C$10:$C$20,0)),0)</f>
        <v>0.05</v>
      </c>
      <c r="DH19" s="10">
        <f t="array" ref="DH19">IFERROR(INDEX('Growth Rates'!$G$10:$G$20,MATCH(DH$5,'Growth Rates'!$C$10:$C$20,0)),0)</f>
        <v>0.05</v>
      </c>
      <c r="DI19" s="10">
        <f t="array" ref="DI19">IFERROR(INDEX('Growth Rates'!$G$10:$G$20,MATCH(DI$5,'Growth Rates'!$C$10:$C$20,0)),0)</f>
        <v>0.05</v>
      </c>
      <c r="DJ19" s="10">
        <f t="array" ref="DJ19">IFERROR(INDEX('Growth Rates'!$G$10:$G$20,MATCH(DJ$5,'Growth Rates'!$C$10:$C$20,0)),0)</f>
        <v>0.05</v>
      </c>
      <c r="DK19" s="10">
        <f t="array" ref="DK19">IFERROR(INDEX('Growth Rates'!$G$10:$G$20,MATCH(DK$5,'Growth Rates'!$C$10:$C$20,0)),0)</f>
        <v>0.05</v>
      </c>
      <c r="DL19" s="10">
        <f t="array" ref="DL19">IFERROR(INDEX('Growth Rates'!$G$10:$G$20,MATCH(DL$5,'Growth Rates'!$C$10:$C$20,0)),0)</f>
        <v>0.05</v>
      </c>
      <c r="DM19" s="10">
        <f t="array" ref="DM19">IFERROR(INDEX('Growth Rates'!$G$10:$G$20,MATCH(DM$5,'Growth Rates'!$C$10:$C$20,0)),0)</f>
        <v>0.05</v>
      </c>
      <c r="DN19" s="10">
        <f t="array" ref="DN19">IFERROR(INDEX('Growth Rates'!$G$10:$G$20,MATCH(DN$5,'Growth Rates'!$C$10:$C$20,0)),0)</f>
        <v>0.05</v>
      </c>
      <c r="DO19" s="10">
        <f t="array" ref="DO19">IFERROR(INDEX('Growth Rates'!$G$10:$G$20,MATCH(DO$5,'Growth Rates'!$C$10:$C$20,0)),0)</f>
        <v>0.05</v>
      </c>
      <c r="DP19" s="10">
        <f t="array" ref="DP19">IFERROR(INDEX('Growth Rates'!$G$10:$G$20,MATCH(DP$5,'Growth Rates'!$C$10:$C$20,0)),0)</f>
        <v>0.05</v>
      </c>
      <c r="DQ19" s="10">
        <f t="array" ref="DQ19">IFERROR(INDEX('Growth Rates'!$G$10:$G$20,MATCH(DQ$5,'Growth Rates'!$C$10:$C$20,0)),0)</f>
        <v>0.05</v>
      </c>
      <c r="DR19" s="10">
        <f t="array" ref="DR19">IFERROR(INDEX('Growth Rates'!$G$10:$G$20,MATCH(DR$5,'Growth Rates'!$C$10:$C$20,0)),0)</f>
        <v>0.05</v>
      </c>
      <c r="DS19" s="10">
        <f t="array" ref="DS19">IFERROR(INDEX('Growth Rates'!$G$10:$G$20,MATCH(DS$5,'Growth Rates'!$C$10:$C$20,0)),0)</f>
        <v>0.05</v>
      </c>
      <c r="DT19" s="10">
        <f t="array" ref="DT19">IFERROR(INDEX('Growth Rates'!$G$10:$G$20,MATCH(DT$5,'Growth Rates'!$C$10:$C$20,0)),0)</f>
        <v>0.05</v>
      </c>
      <c r="DU19" s="10">
        <f t="array" ref="DU19">IFERROR(INDEX('Growth Rates'!$G$10:$G$20,MATCH(DU$5,'Growth Rates'!$C$10:$C$20,0)),0)</f>
        <v>0.05</v>
      </c>
      <c r="DV19" s="10">
        <f t="array" ref="DV19">IFERROR(INDEX('Growth Rates'!$G$10:$G$20,MATCH(DV$5,'Growth Rates'!$C$10:$C$20,0)),0)</f>
        <v>0.05</v>
      </c>
      <c r="DW19" s="10">
        <f t="array" ref="DW19">IFERROR(INDEX('Growth Rates'!$G$10:$G$20,MATCH(DW$5,'Growth Rates'!$C$10:$C$20,0)),0)</f>
        <v>0.05</v>
      </c>
      <c r="DX19" s="10">
        <f t="array" ref="DX19">IFERROR(INDEX('Growth Rates'!$G$10:$G$20,MATCH(DX$5,'Growth Rates'!$C$10:$C$20,0)),0)</f>
        <v>0.05</v>
      </c>
      <c r="DY19" s="10">
        <f t="array" ref="DY19">IFERROR(INDEX('Growth Rates'!$G$10:$G$20,MATCH(DY$5,'Growth Rates'!$C$10:$C$20,0)),0)</f>
        <v>0.05</v>
      </c>
      <c r="DZ19" s="10">
        <f t="array" ref="DZ19">IFERROR(INDEX('Growth Rates'!$G$10:$G$20,MATCH(DZ$5,'Growth Rates'!$C$10:$C$20,0)),0)</f>
        <v>0.05</v>
      </c>
      <c r="EA19" s="10">
        <f t="array" ref="EA19">IFERROR(INDEX('Growth Rates'!$G$10:$G$20,MATCH(EA$5,'Growth Rates'!$C$10:$C$20,0)),0)</f>
        <v>0.05</v>
      </c>
      <c r="EB19" s="10">
        <f t="array" ref="EB19">IFERROR(INDEX('Growth Rates'!$G$10:$G$20,MATCH(EB$5,'Growth Rates'!$C$10:$C$20,0)),0)</f>
        <v>0.05</v>
      </c>
      <c r="EC19" s="10">
        <f t="array" ref="EC19">IFERROR(INDEX('Growth Rates'!$G$10:$G$20,MATCH(EC$5,'Growth Rates'!$C$10:$C$20,0)),0)</f>
        <v>0.05</v>
      </c>
      <c r="ED19" s="10">
        <f t="array" ref="ED19">IFERROR(INDEX('Growth Rates'!$G$10:$G$20,MATCH(ED$5,'Growth Rates'!$C$10:$C$20,0)),0)</f>
        <v>0.05</v>
      </c>
      <c r="EE19" s="10">
        <f t="array" ref="EE19">IFERROR(INDEX('Growth Rates'!$G$10:$G$20,MATCH(EE$5,'Growth Rates'!$C$10:$C$20,0)),0)</f>
        <v>0.05</v>
      </c>
      <c r="EF19" s="10">
        <f t="array" ref="EF19">IFERROR(INDEX('Growth Rates'!$G$10:$G$20,MATCH(EF$5,'Growth Rates'!$C$10:$C$20,0)),0)</f>
        <v>0.05</v>
      </c>
      <c r="EG19" s="10">
        <f t="array" ref="EG19">IFERROR(INDEX('Growth Rates'!$G$10:$G$20,MATCH(EG$5,'Growth Rates'!$C$10:$C$20,0)),0)</f>
        <v>0.05</v>
      </c>
      <c r="EH19" s="10">
        <f t="array" ref="EH19">IFERROR(INDEX('Growth Rates'!$G$10:$G$20,MATCH(EH$5,'Growth Rates'!$C$10:$C$20,0)),0)</f>
        <v>0.05</v>
      </c>
      <c r="EI19" s="10">
        <f t="array" ref="EI19">IFERROR(INDEX('Growth Rates'!$G$10:$G$20,MATCH(EI$5,'Growth Rates'!$C$10:$C$20,0)),0)</f>
        <v>0.05</v>
      </c>
      <c r="EJ19" s="1"/>
    </row>
    <row r="20" spans="1:140" ht="13.5" customHeight="1" x14ac:dyDescent="0.2">
      <c r="A20" s="1"/>
      <c r="B20" s="1"/>
      <c r="C20" s="9" t="s">
        <v>283</v>
      </c>
      <c r="D20" s="1"/>
      <c r="E20" s="1"/>
      <c r="F20" s="1"/>
      <c r="G20" s="10">
        <f t="array" ref="G20">IFERROR(INDEX('Growth Rates'!$H$10:$H$20,MATCH(G$5,'Growth Rates'!$C$10:$C$20,0)),0)</f>
        <v>0</v>
      </c>
      <c r="H20" s="10">
        <f t="array" ref="H20">IFERROR(INDEX('Growth Rates'!$H$10:$H$20,MATCH(H$5,'Growth Rates'!$C$10:$C$20,0)),0)</f>
        <v>0.1</v>
      </c>
      <c r="I20" s="10">
        <f t="array" ref="I20">IFERROR(INDEX('Growth Rates'!$H$10:$H$20,MATCH(I$5,'Growth Rates'!$C$10:$C$20,0)),0)</f>
        <v>0.1</v>
      </c>
      <c r="J20" s="10">
        <f t="array" ref="J20">IFERROR(INDEX('Growth Rates'!$H$10:$H$20,MATCH(J$5,'Growth Rates'!$C$10:$C$20,0)),0)</f>
        <v>0.1</v>
      </c>
      <c r="K20" s="10">
        <f t="array" ref="K20">IFERROR(INDEX('Growth Rates'!$H$10:$H$20,MATCH(K$5,'Growth Rates'!$C$10:$C$20,0)),0)</f>
        <v>0.1</v>
      </c>
      <c r="L20" s="10">
        <f t="array" ref="L20">IFERROR(INDEX('Growth Rates'!$H$10:$H$20,MATCH(L$5,'Growth Rates'!$C$10:$C$20,0)),0)</f>
        <v>0.1</v>
      </c>
      <c r="M20" s="10">
        <f t="array" ref="M20">IFERROR(INDEX('Growth Rates'!$H$10:$H$20,MATCH(M$5,'Growth Rates'!$C$10:$C$20,0)),0)</f>
        <v>0.1</v>
      </c>
      <c r="N20" s="10">
        <f t="array" ref="N20">IFERROR(INDEX('Growth Rates'!$H$10:$H$20,MATCH(N$5,'Growth Rates'!$C$10:$C$20,0)),0)</f>
        <v>0.1</v>
      </c>
      <c r="O20" s="10">
        <f t="array" ref="O20">IFERROR(INDEX('Growth Rates'!$H$10:$H$20,MATCH(O$5,'Growth Rates'!$C$10:$C$20,0)),0)</f>
        <v>0.1</v>
      </c>
      <c r="P20" s="10">
        <f t="array" ref="P20">IFERROR(INDEX('Growth Rates'!$H$10:$H$20,MATCH(P$5,'Growth Rates'!$C$10:$C$20,0)),0)</f>
        <v>0.1</v>
      </c>
      <c r="Q20" s="10">
        <f t="array" ref="Q20">IFERROR(INDEX('Growth Rates'!$H$10:$H$20,MATCH(Q$5,'Growth Rates'!$C$10:$C$20,0)),0)</f>
        <v>0.1</v>
      </c>
      <c r="R20" s="10">
        <f t="array" ref="R20">IFERROR(INDEX('Growth Rates'!$H$10:$H$20,MATCH(R$5,'Growth Rates'!$C$10:$C$20,0)),0)</f>
        <v>0.1</v>
      </c>
      <c r="S20" s="10">
        <f t="array" ref="S20">IFERROR(INDEX('Growth Rates'!$H$10:$H$20,MATCH(S$5,'Growth Rates'!$C$10:$C$20,0)),0)</f>
        <v>0.1</v>
      </c>
      <c r="T20" s="10">
        <f t="array" ref="T20">IFERROR(INDEX('Growth Rates'!$H$10:$H$20,MATCH(T$5,'Growth Rates'!$C$10:$C$20,0)),0)</f>
        <v>0.1</v>
      </c>
      <c r="U20" s="10">
        <f t="array" ref="U20">IFERROR(INDEX('Growth Rates'!$H$10:$H$20,MATCH(U$5,'Growth Rates'!$C$10:$C$20,0)),0)</f>
        <v>0.1</v>
      </c>
      <c r="V20" s="10">
        <f t="array" ref="V20">IFERROR(INDEX('Growth Rates'!$H$10:$H$20,MATCH(V$5,'Growth Rates'!$C$10:$C$20,0)),0)</f>
        <v>0.1</v>
      </c>
      <c r="W20" s="10">
        <f t="array" ref="W20">IFERROR(INDEX('Growth Rates'!$H$10:$H$20,MATCH(W$5,'Growth Rates'!$C$10:$C$20,0)),0)</f>
        <v>0.1</v>
      </c>
      <c r="X20" s="10">
        <f t="array" ref="X20">IFERROR(INDEX('Growth Rates'!$H$10:$H$20,MATCH(X$5,'Growth Rates'!$C$10:$C$20,0)),0)</f>
        <v>0.1</v>
      </c>
      <c r="Y20" s="10">
        <f t="array" ref="Y20">IFERROR(INDEX('Growth Rates'!$H$10:$H$20,MATCH(Y$5,'Growth Rates'!$C$10:$C$20,0)),0)</f>
        <v>0.1</v>
      </c>
      <c r="Z20" s="10">
        <f t="array" ref="Z20">IFERROR(INDEX('Growth Rates'!$H$10:$H$20,MATCH(Z$5,'Growth Rates'!$C$10:$C$20,0)),0)</f>
        <v>0.1</v>
      </c>
      <c r="AA20" s="10">
        <f t="array" ref="AA20">IFERROR(INDEX('Growth Rates'!$H$10:$H$20,MATCH(AA$5,'Growth Rates'!$C$10:$C$20,0)),0)</f>
        <v>0.1</v>
      </c>
      <c r="AB20" s="10">
        <f t="array" ref="AB20">IFERROR(INDEX('Growth Rates'!$H$10:$H$20,MATCH(AB$5,'Growth Rates'!$C$10:$C$20,0)),0)</f>
        <v>0.1</v>
      </c>
      <c r="AC20" s="10">
        <f t="array" ref="AC20">IFERROR(INDEX('Growth Rates'!$H$10:$H$20,MATCH(AC$5,'Growth Rates'!$C$10:$C$20,0)),0)</f>
        <v>0.1</v>
      </c>
      <c r="AD20" s="10">
        <f t="array" ref="AD20">IFERROR(INDEX('Growth Rates'!$H$10:$H$20,MATCH(AD$5,'Growth Rates'!$C$10:$C$20,0)),0)</f>
        <v>0.1</v>
      </c>
      <c r="AE20" s="10">
        <f t="array" ref="AE20">IFERROR(INDEX('Growth Rates'!$H$10:$H$20,MATCH(AE$5,'Growth Rates'!$C$10:$C$20,0)),0)</f>
        <v>0.1</v>
      </c>
      <c r="AF20" s="10">
        <f t="array" ref="AF20">IFERROR(INDEX('Growth Rates'!$H$10:$H$20,MATCH(AF$5,'Growth Rates'!$C$10:$C$20,0)),0)</f>
        <v>0.1</v>
      </c>
      <c r="AG20" s="10">
        <f t="array" ref="AG20">IFERROR(INDEX('Growth Rates'!$H$10:$H$20,MATCH(AG$5,'Growth Rates'!$C$10:$C$20,0)),0)</f>
        <v>0.1</v>
      </c>
      <c r="AH20" s="10">
        <f t="array" ref="AH20">IFERROR(INDEX('Growth Rates'!$H$10:$H$20,MATCH(AH$5,'Growth Rates'!$C$10:$C$20,0)),0)</f>
        <v>0.1</v>
      </c>
      <c r="AI20" s="10">
        <f t="array" ref="AI20">IFERROR(INDEX('Growth Rates'!$H$10:$H$20,MATCH(AI$5,'Growth Rates'!$C$10:$C$20,0)),0)</f>
        <v>0.1</v>
      </c>
      <c r="AJ20" s="10">
        <f t="array" ref="AJ20">IFERROR(INDEX('Growth Rates'!$H$10:$H$20,MATCH(AJ$5,'Growth Rates'!$C$10:$C$20,0)),0)</f>
        <v>0.1</v>
      </c>
      <c r="AK20" s="10">
        <f t="array" ref="AK20">IFERROR(INDEX('Growth Rates'!$H$10:$H$20,MATCH(AK$5,'Growth Rates'!$C$10:$C$20,0)),0)</f>
        <v>0.1</v>
      </c>
      <c r="AL20" s="10">
        <f t="array" ref="AL20">IFERROR(INDEX('Growth Rates'!$H$10:$H$20,MATCH(AL$5,'Growth Rates'!$C$10:$C$20,0)),0)</f>
        <v>0.1</v>
      </c>
      <c r="AM20" s="10">
        <f t="array" ref="AM20">IFERROR(INDEX('Growth Rates'!$H$10:$H$20,MATCH(AM$5,'Growth Rates'!$C$10:$C$20,0)),0)</f>
        <v>0.1</v>
      </c>
      <c r="AN20" s="10">
        <f t="array" ref="AN20">IFERROR(INDEX('Growth Rates'!$H$10:$H$20,MATCH(AN$5,'Growth Rates'!$C$10:$C$20,0)),0)</f>
        <v>0.1</v>
      </c>
      <c r="AO20" s="10">
        <f t="array" ref="AO20">IFERROR(INDEX('Growth Rates'!$H$10:$H$20,MATCH(AO$5,'Growth Rates'!$C$10:$C$20,0)),0)</f>
        <v>0.1</v>
      </c>
      <c r="AP20" s="10">
        <f t="array" ref="AP20">IFERROR(INDEX('Growth Rates'!$H$10:$H$20,MATCH(AP$5,'Growth Rates'!$C$10:$C$20,0)),0)</f>
        <v>0.1</v>
      </c>
      <c r="AQ20" s="10">
        <f t="array" ref="AQ20">IFERROR(INDEX('Growth Rates'!$H$10:$H$20,MATCH(AQ$5,'Growth Rates'!$C$10:$C$20,0)),0)</f>
        <v>0.1</v>
      </c>
      <c r="AR20" s="10">
        <f t="array" ref="AR20">IFERROR(INDEX('Growth Rates'!$H$10:$H$20,MATCH(AR$5,'Growth Rates'!$C$10:$C$20,0)),0)</f>
        <v>0.1</v>
      </c>
      <c r="AS20" s="10">
        <f t="array" ref="AS20">IFERROR(INDEX('Growth Rates'!$H$10:$H$20,MATCH(AS$5,'Growth Rates'!$C$10:$C$20,0)),0)</f>
        <v>0.1</v>
      </c>
      <c r="AT20" s="10">
        <f t="array" ref="AT20">IFERROR(INDEX('Growth Rates'!$H$10:$H$20,MATCH(AT$5,'Growth Rates'!$C$10:$C$20,0)),0)</f>
        <v>0.1</v>
      </c>
      <c r="AU20" s="10">
        <f t="array" ref="AU20">IFERROR(INDEX('Growth Rates'!$H$10:$H$20,MATCH(AU$5,'Growth Rates'!$C$10:$C$20,0)),0)</f>
        <v>0.1</v>
      </c>
      <c r="AV20" s="10">
        <f t="array" ref="AV20">IFERROR(INDEX('Growth Rates'!$H$10:$H$20,MATCH(AV$5,'Growth Rates'!$C$10:$C$20,0)),0)</f>
        <v>0.1</v>
      </c>
      <c r="AW20" s="10">
        <f t="array" ref="AW20">IFERROR(INDEX('Growth Rates'!$H$10:$H$20,MATCH(AW$5,'Growth Rates'!$C$10:$C$20,0)),0)</f>
        <v>0.1</v>
      </c>
      <c r="AX20" s="10">
        <f t="array" ref="AX20">IFERROR(INDEX('Growth Rates'!$H$10:$H$20,MATCH(AX$5,'Growth Rates'!$C$10:$C$20,0)),0)</f>
        <v>0.1</v>
      </c>
      <c r="AY20" s="10">
        <f t="array" ref="AY20">IFERROR(INDEX('Growth Rates'!$H$10:$H$20,MATCH(AY$5,'Growth Rates'!$C$10:$C$20,0)),0)</f>
        <v>0.1</v>
      </c>
      <c r="AZ20" s="10">
        <f t="array" ref="AZ20">IFERROR(INDEX('Growth Rates'!$H$10:$H$20,MATCH(AZ$5,'Growth Rates'!$C$10:$C$20,0)),0)</f>
        <v>0.1</v>
      </c>
      <c r="BA20" s="10">
        <f t="array" ref="BA20">IFERROR(INDEX('Growth Rates'!$H$10:$H$20,MATCH(BA$5,'Growth Rates'!$C$10:$C$20,0)),0)</f>
        <v>0.1</v>
      </c>
      <c r="BB20" s="10">
        <f t="array" ref="BB20">IFERROR(INDEX('Growth Rates'!$H$10:$H$20,MATCH(BB$5,'Growth Rates'!$C$10:$C$20,0)),0)</f>
        <v>0.1</v>
      </c>
      <c r="BC20" s="10">
        <f t="array" ref="BC20">IFERROR(INDEX('Growth Rates'!$H$10:$H$20,MATCH(BC$5,'Growth Rates'!$C$10:$C$20,0)),0)</f>
        <v>0.1</v>
      </c>
      <c r="BD20" s="10">
        <f t="array" ref="BD20">IFERROR(INDEX('Growth Rates'!$H$10:$H$20,MATCH(BD$5,'Growth Rates'!$C$10:$C$20,0)),0)</f>
        <v>0.1</v>
      </c>
      <c r="BE20" s="10">
        <f t="array" ref="BE20">IFERROR(INDEX('Growth Rates'!$H$10:$H$20,MATCH(BE$5,'Growth Rates'!$C$10:$C$20,0)),0)</f>
        <v>0.1</v>
      </c>
      <c r="BF20" s="10">
        <f t="array" ref="BF20">IFERROR(INDEX('Growth Rates'!$H$10:$H$20,MATCH(BF$5,'Growth Rates'!$C$10:$C$20,0)),0)</f>
        <v>0.1</v>
      </c>
      <c r="BG20" s="10">
        <f t="array" ref="BG20">IFERROR(INDEX('Growth Rates'!$H$10:$H$20,MATCH(BG$5,'Growth Rates'!$C$10:$C$20,0)),0)</f>
        <v>0.1</v>
      </c>
      <c r="BH20" s="10">
        <f t="array" ref="BH20">IFERROR(INDEX('Growth Rates'!$H$10:$H$20,MATCH(BH$5,'Growth Rates'!$C$10:$C$20,0)),0)</f>
        <v>0.1</v>
      </c>
      <c r="BI20" s="10">
        <f t="array" ref="BI20">IFERROR(INDEX('Growth Rates'!$H$10:$H$20,MATCH(BI$5,'Growth Rates'!$C$10:$C$20,0)),0)</f>
        <v>0.1</v>
      </c>
      <c r="BJ20" s="10">
        <f t="array" ref="BJ20">IFERROR(INDEX('Growth Rates'!$H$10:$H$20,MATCH(BJ$5,'Growth Rates'!$C$10:$C$20,0)),0)</f>
        <v>0.1</v>
      </c>
      <c r="BK20" s="10">
        <f t="array" ref="BK20">IFERROR(INDEX('Growth Rates'!$H$10:$H$20,MATCH(BK$5,'Growth Rates'!$C$10:$C$20,0)),0)</f>
        <v>0.1</v>
      </c>
      <c r="BL20" s="10">
        <f t="array" ref="BL20">IFERROR(INDEX('Growth Rates'!$H$10:$H$20,MATCH(BL$5,'Growth Rates'!$C$10:$C$20,0)),0)</f>
        <v>0.1</v>
      </c>
      <c r="BM20" s="10">
        <f t="array" ref="BM20">IFERROR(INDEX('Growth Rates'!$H$10:$H$20,MATCH(BM$5,'Growth Rates'!$C$10:$C$20,0)),0)</f>
        <v>0.1</v>
      </c>
      <c r="BN20" s="10">
        <f t="array" ref="BN20">IFERROR(INDEX('Growth Rates'!$H$10:$H$20,MATCH(BN$5,'Growth Rates'!$C$10:$C$20,0)),0)</f>
        <v>0.1</v>
      </c>
      <c r="BO20" s="10">
        <f t="array" ref="BO20">IFERROR(INDEX('Growth Rates'!$H$10:$H$20,MATCH(BO$5,'Growth Rates'!$C$10:$C$20,0)),0)</f>
        <v>0.1</v>
      </c>
      <c r="BP20" s="10">
        <f t="array" ref="BP20">IFERROR(INDEX('Growth Rates'!$H$10:$H$20,MATCH(BP$5,'Growth Rates'!$C$10:$C$20,0)),0)</f>
        <v>0.1</v>
      </c>
      <c r="BQ20" s="10">
        <f t="array" ref="BQ20">IFERROR(INDEX('Growth Rates'!$H$10:$H$20,MATCH(BQ$5,'Growth Rates'!$C$10:$C$20,0)),0)</f>
        <v>0.1</v>
      </c>
      <c r="BR20" s="10">
        <f t="array" ref="BR20">IFERROR(INDEX('Growth Rates'!$H$10:$H$20,MATCH(BR$5,'Growth Rates'!$C$10:$C$20,0)),0)</f>
        <v>0.1</v>
      </c>
      <c r="BS20" s="10">
        <f t="array" ref="BS20">IFERROR(INDEX('Growth Rates'!$H$10:$H$20,MATCH(BS$5,'Growth Rates'!$C$10:$C$20,0)),0)</f>
        <v>0.1</v>
      </c>
      <c r="BT20" s="10">
        <f t="array" ref="BT20">IFERROR(INDEX('Growth Rates'!$H$10:$H$20,MATCH(BT$5,'Growth Rates'!$C$10:$C$20,0)),0)</f>
        <v>0.1</v>
      </c>
      <c r="BU20" s="10">
        <f t="array" ref="BU20">IFERROR(INDEX('Growth Rates'!$H$10:$H$20,MATCH(BU$5,'Growth Rates'!$C$10:$C$20,0)),0)</f>
        <v>0.1</v>
      </c>
      <c r="BV20" s="10">
        <f t="array" ref="BV20">IFERROR(INDEX('Growth Rates'!$H$10:$H$20,MATCH(BV$5,'Growth Rates'!$C$10:$C$20,0)),0)</f>
        <v>0.1</v>
      </c>
      <c r="BW20" s="10">
        <f t="array" ref="BW20">IFERROR(INDEX('Growth Rates'!$H$10:$H$20,MATCH(BW$5,'Growth Rates'!$C$10:$C$20,0)),0)</f>
        <v>0.1</v>
      </c>
      <c r="BX20" s="10">
        <f t="array" ref="BX20">IFERROR(INDEX('Growth Rates'!$H$10:$H$20,MATCH(BX$5,'Growth Rates'!$C$10:$C$20,0)),0)</f>
        <v>0.1</v>
      </c>
      <c r="BY20" s="10">
        <f t="array" ref="BY20">IFERROR(INDEX('Growth Rates'!$H$10:$H$20,MATCH(BY$5,'Growth Rates'!$C$10:$C$20,0)),0)</f>
        <v>0.1</v>
      </c>
      <c r="BZ20" s="10">
        <f t="array" ref="BZ20">IFERROR(INDEX('Growth Rates'!$H$10:$H$20,MATCH(BZ$5,'Growth Rates'!$C$10:$C$20,0)),0)</f>
        <v>0.1</v>
      </c>
      <c r="CA20" s="10">
        <f t="array" ref="CA20">IFERROR(INDEX('Growth Rates'!$H$10:$H$20,MATCH(CA$5,'Growth Rates'!$C$10:$C$20,0)),0)</f>
        <v>0.1</v>
      </c>
      <c r="CB20" s="10">
        <f t="array" ref="CB20">IFERROR(INDEX('Growth Rates'!$H$10:$H$20,MATCH(CB$5,'Growth Rates'!$C$10:$C$20,0)),0)</f>
        <v>0.1</v>
      </c>
      <c r="CC20" s="10">
        <f t="array" ref="CC20">IFERROR(INDEX('Growth Rates'!$H$10:$H$20,MATCH(CC$5,'Growth Rates'!$C$10:$C$20,0)),0)</f>
        <v>0.1</v>
      </c>
      <c r="CD20" s="10">
        <f t="array" ref="CD20">IFERROR(INDEX('Growth Rates'!$H$10:$H$20,MATCH(CD$5,'Growth Rates'!$C$10:$C$20,0)),0)</f>
        <v>0.1</v>
      </c>
      <c r="CE20" s="10">
        <f t="array" ref="CE20">IFERROR(INDEX('Growth Rates'!$H$10:$H$20,MATCH(CE$5,'Growth Rates'!$C$10:$C$20,0)),0)</f>
        <v>0.1</v>
      </c>
      <c r="CF20" s="10">
        <f t="array" ref="CF20">IFERROR(INDEX('Growth Rates'!$H$10:$H$20,MATCH(CF$5,'Growth Rates'!$C$10:$C$20,0)),0)</f>
        <v>0.1</v>
      </c>
      <c r="CG20" s="10">
        <f t="array" ref="CG20">IFERROR(INDEX('Growth Rates'!$H$10:$H$20,MATCH(CG$5,'Growth Rates'!$C$10:$C$20,0)),0)</f>
        <v>0.1</v>
      </c>
      <c r="CH20" s="10">
        <f t="array" ref="CH20">IFERROR(INDEX('Growth Rates'!$H$10:$H$20,MATCH(CH$5,'Growth Rates'!$C$10:$C$20,0)),0)</f>
        <v>0.1</v>
      </c>
      <c r="CI20" s="10">
        <f t="array" ref="CI20">IFERROR(INDEX('Growth Rates'!$H$10:$H$20,MATCH(CI$5,'Growth Rates'!$C$10:$C$20,0)),0)</f>
        <v>0.1</v>
      </c>
      <c r="CJ20" s="10">
        <f t="array" ref="CJ20">IFERROR(INDEX('Growth Rates'!$H$10:$H$20,MATCH(CJ$5,'Growth Rates'!$C$10:$C$20,0)),0)</f>
        <v>0.1</v>
      </c>
      <c r="CK20" s="10">
        <f t="array" ref="CK20">IFERROR(INDEX('Growth Rates'!$H$10:$H$20,MATCH(CK$5,'Growth Rates'!$C$10:$C$20,0)),0)</f>
        <v>0.1</v>
      </c>
      <c r="CL20" s="10">
        <f t="array" ref="CL20">IFERROR(INDEX('Growth Rates'!$H$10:$H$20,MATCH(CL$5,'Growth Rates'!$C$10:$C$20,0)),0)</f>
        <v>0.1</v>
      </c>
      <c r="CM20" s="10">
        <f t="array" ref="CM20">IFERROR(INDEX('Growth Rates'!$H$10:$H$20,MATCH(CM$5,'Growth Rates'!$C$10:$C$20,0)),0)</f>
        <v>0.1</v>
      </c>
      <c r="CN20" s="10">
        <f t="array" ref="CN20">IFERROR(INDEX('Growth Rates'!$H$10:$H$20,MATCH(CN$5,'Growth Rates'!$C$10:$C$20,0)),0)</f>
        <v>0.1</v>
      </c>
      <c r="CO20" s="10">
        <f t="array" ref="CO20">IFERROR(INDEX('Growth Rates'!$H$10:$H$20,MATCH(CO$5,'Growth Rates'!$C$10:$C$20,0)),0)</f>
        <v>0.1</v>
      </c>
      <c r="CP20" s="10">
        <f t="array" ref="CP20">IFERROR(INDEX('Growth Rates'!$H$10:$H$20,MATCH(CP$5,'Growth Rates'!$C$10:$C$20,0)),0)</f>
        <v>0.1</v>
      </c>
      <c r="CQ20" s="10">
        <f t="array" ref="CQ20">IFERROR(INDEX('Growth Rates'!$H$10:$H$20,MATCH(CQ$5,'Growth Rates'!$C$10:$C$20,0)),0)</f>
        <v>0.1</v>
      </c>
      <c r="CR20" s="10">
        <f t="array" ref="CR20">IFERROR(INDEX('Growth Rates'!$H$10:$H$20,MATCH(CR$5,'Growth Rates'!$C$10:$C$20,0)),0)</f>
        <v>0.1</v>
      </c>
      <c r="CS20" s="10">
        <f t="array" ref="CS20">IFERROR(INDEX('Growth Rates'!$H$10:$H$20,MATCH(CS$5,'Growth Rates'!$C$10:$C$20,0)),0)</f>
        <v>0.1</v>
      </c>
      <c r="CT20" s="10">
        <f t="array" ref="CT20">IFERROR(INDEX('Growth Rates'!$H$10:$H$20,MATCH(CT$5,'Growth Rates'!$C$10:$C$20,0)),0)</f>
        <v>0.1</v>
      </c>
      <c r="CU20" s="10">
        <f t="array" ref="CU20">IFERROR(INDEX('Growth Rates'!$H$10:$H$20,MATCH(CU$5,'Growth Rates'!$C$10:$C$20,0)),0)</f>
        <v>0.1</v>
      </c>
      <c r="CV20" s="10">
        <f t="array" ref="CV20">IFERROR(INDEX('Growth Rates'!$H$10:$H$20,MATCH(CV$5,'Growth Rates'!$C$10:$C$20,0)),0)</f>
        <v>0.1</v>
      </c>
      <c r="CW20" s="10">
        <f t="array" ref="CW20">IFERROR(INDEX('Growth Rates'!$H$10:$H$20,MATCH(CW$5,'Growth Rates'!$C$10:$C$20,0)),0)</f>
        <v>0.1</v>
      </c>
      <c r="CX20" s="10">
        <f t="array" ref="CX20">IFERROR(INDEX('Growth Rates'!$H$10:$H$20,MATCH(CX$5,'Growth Rates'!$C$10:$C$20,0)),0)</f>
        <v>0.1</v>
      </c>
      <c r="CY20" s="10">
        <f t="array" ref="CY20">IFERROR(INDEX('Growth Rates'!$H$10:$H$20,MATCH(CY$5,'Growth Rates'!$C$10:$C$20,0)),0)</f>
        <v>0.1</v>
      </c>
      <c r="CZ20" s="10">
        <f t="array" ref="CZ20">IFERROR(INDEX('Growth Rates'!$H$10:$H$20,MATCH(CZ$5,'Growth Rates'!$C$10:$C$20,0)),0)</f>
        <v>0.1</v>
      </c>
      <c r="DA20" s="10">
        <f t="array" ref="DA20">IFERROR(INDEX('Growth Rates'!$H$10:$H$20,MATCH(DA$5,'Growth Rates'!$C$10:$C$20,0)),0)</f>
        <v>0.1</v>
      </c>
      <c r="DB20" s="10">
        <f t="array" ref="DB20">IFERROR(INDEX('Growth Rates'!$H$10:$H$20,MATCH(DB$5,'Growth Rates'!$C$10:$C$20,0)),0)</f>
        <v>0.1</v>
      </c>
      <c r="DC20" s="10">
        <f t="array" ref="DC20">IFERROR(INDEX('Growth Rates'!$H$10:$H$20,MATCH(DC$5,'Growth Rates'!$C$10:$C$20,0)),0)</f>
        <v>0.1</v>
      </c>
      <c r="DD20" s="10">
        <f t="array" ref="DD20">IFERROR(INDEX('Growth Rates'!$H$10:$H$20,MATCH(DD$5,'Growth Rates'!$C$10:$C$20,0)),0)</f>
        <v>0.1</v>
      </c>
      <c r="DE20" s="10">
        <f t="array" ref="DE20">IFERROR(INDEX('Growth Rates'!$H$10:$H$20,MATCH(DE$5,'Growth Rates'!$C$10:$C$20,0)),0)</f>
        <v>0.1</v>
      </c>
      <c r="DF20" s="10">
        <f t="array" ref="DF20">IFERROR(INDEX('Growth Rates'!$H$10:$H$20,MATCH(DF$5,'Growth Rates'!$C$10:$C$20,0)),0)</f>
        <v>0.1</v>
      </c>
      <c r="DG20" s="10">
        <f t="array" ref="DG20">IFERROR(INDEX('Growth Rates'!$H$10:$H$20,MATCH(DG$5,'Growth Rates'!$C$10:$C$20,0)),0)</f>
        <v>0.1</v>
      </c>
      <c r="DH20" s="10">
        <f t="array" ref="DH20">IFERROR(INDEX('Growth Rates'!$H$10:$H$20,MATCH(DH$5,'Growth Rates'!$C$10:$C$20,0)),0)</f>
        <v>0.1</v>
      </c>
      <c r="DI20" s="10">
        <f t="array" ref="DI20">IFERROR(INDEX('Growth Rates'!$H$10:$H$20,MATCH(DI$5,'Growth Rates'!$C$10:$C$20,0)),0)</f>
        <v>0.1</v>
      </c>
      <c r="DJ20" s="10">
        <f t="array" ref="DJ20">IFERROR(INDEX('Growth Rates'!$H$10:$H$20,MATCH(DJ$5,'Growth Rates'!$C$10:$C$20,0)),0)</f>
        <v>0.1</v>
      </c>
      <c r="DK20" s="10">
        <f t="array" ref="DK20">IFERROR(INDEX('Growth Rates'!$H$10:$H$20,MATCH(DK$5,'Growth Rates'!$C$10:$C$20,0)),0)</f>
        <v>0.1</v>
      </c>
      <c r="DL20" s="10">
        <f t="array" ref="DL20">IFERROR(INDEX('Growth Rates'!$H$10:$H$20,MATCH(DL$5,'Growth Rates'!$C$10:$C$20,0)),0)</f>
        <v>0.1</v>
      </c>
      <c r="DM20" s="10">
        <f t="array" ref="DM20">IFERROR(INDEX('Growth Rates'!$H$10:$H$20,MATCH(DM$5,'Growth Rates'!$C$10:$C$20,0)),0)</f>
        <v>0.1</v>
      </c>
      <c r="DN20" s="10">
        <f t="array" ref="DN20">IFERROR(INDEX('Growth Rates'!$H$10:$H$20,MATCH(DN$5,'Growth Rates'!$C$10:$C$20,0)),0)</f>
        <v>0.1</v>
      </c>
      <c r="DO20" s="10">
        <f t="array" ref="DO20">IFERROR(INDEX('Growth Rates'!$H$10:$H$20,MATCH(DO$5,'Growth Rates'!$C$10:$C$20,0)),0)</f>
        <v>0.1</v>
      </c>
      <c r="DP20" s="10">
        <f t="array" ref="DP20">IFERROR(INDEX('Growth Rates'!$H$10:$H$20,MATCH(DP$5,'Growth Rates'!$C$10:$C$20,0)),0)</f>
        <v>0.1</v>
      </c>
      <c r="DQ20" s="10">
        <f t="array" ref="DQ20">IFERROR(INDEX('Growth Rates'!$H$10:$H$20,MATCH(DQ$5,'Growth Rates'!$C$10:$C$20,0)),0)</f>
        <v>0.1</v>
      </c>
      <c r="DR20" s="10">
        <f t="array" ref="DR20">IFERROR(INDEX('Growth Rates'!$H$10:$H$20,MATCH(DR$5,'Growth Rates'!$C$10:$C$20,0)),0)</f>
        <v>0.1</v>
      </c>
      <c r="DS20" s="10">
        <f t="array" ref="DS20">IFERROR(INDEX('Growth Rates'!$H$10:$H$20,MATCH(DS$5,'Growth Rates'!$C$10:$C$20,0)),0)</f>
        <v>0.1</v>
      </c>
      <c r="DT20" s="10">
        <f t="array" ref="DT20">IFERROR(INDEX('Growth Rates'!$H$10:$H$20,MATCH(DT$5,'Growth Rates'!$C$10:$C$20,0)),0)</f>
        <v>0.1</v>
      </c>
      <c r="DU20" s="10">
        <f t="array" ref="DU20">IFERROR(INDEX('Growth Rates'!$H$10:$H$20,MATCH(DU$5,'Growth Rates'!$C$10:$C$20,0)),0)</f>
        <v>0.1</v>
      </c>
      <c r="DV20" s="10">
        <f t="array" ref="DV20">IFERROR(INDEX('Growth Rates'!$H$10:$H$20,MATCH(DV$5,'Growth Rates'!$C$10:$C$20,0)),0)</f>
        <v>0.1</v>
      </c>
      <c r="DW20" s="10">
        <f t="array" ref="DW20">IFERROR(INDEX('Growth Rates'!$H$10:$H$20,MATCH(DW$5,'Growth Rates'!$C$10:$C$20,0)),0)</f>
        <v>0.1</v>
      </c>
      <c r="DX20" s="10">
        <f t="array" ref="DX20">IFERROR(INDEX('Growth Rates'!$H$10:$H$20,MATCH(DX$5,'Growth Rates'!$C$10:$C$20,0)),0)</f>
        <v>0.1</v>
      </c>
      <c r="DY20" s="10">
        <f t="array" ref="DY20">IFERROR(INDEX('Growth Rates'!$H$10:$H$20,MATCH(DY$5,'Growth Rates'!$C$10:$C$20,0)),0)</f>
        <v>0.1</v>
      </c>
      <c r="DZ20" s="10">
        <f t="array" ref="DZ20">IFERROR(INDEX('Growth Rates'!$H$10:$H$20,MATCH(DZ$5,'Growth Rates'!$C$10:$C$20,0)),0)</f>
        <v>0.1</v>
      </c>
      <c r="EA20" s="10">
        <f t="array" ref="EA20">IFERROR(INDEX('Growth Rates'!$H$10:$H$20,MATCH(EA$5,'Growth Rates'!$C$10:$C$20,0)),0)</f>
        <v>0.1</v>
      </c>
      <c r="EB20" s="10">
        <f t="array" ref="EB20">IFERROR(INDEX('Growth Rates'!$H$10:$H$20,MATCH(EB$5,'Growth Rates'!$C$10:$C$20,0)),0)</f>
        <v>0.1</v>
      </c>
      <c r="EC20" s="10">
        <f t="array" ref="EC20">IFERROR(INDEX('Growth Rates'!$H$10:$H$20,MATCH(EC$5,'Growth Rates'!$C$10:$C$20,0)),0)</f>
        <v>0.1</v>
      </c>
      <c r="ED20" s="10">
        <f t="array" ref="ED20">IFERROR(INDEX('Growth Rates'!$H$10:$H$20,MATCH(ED$5,'Growth Rates'!$C$10:$C$20,0)),0)</f>
        <v>0.1</v>
      </c>
      <c r="EE20" s="10">
        <f t="array" ref="EE20">IFERROR(INDEX('Growth Rates'!$H$10:$H$20,MATCH(EE$5,'Growth Rates'!$C$10:$C$20,0)),0)</f>
        <v>0.1</v>
      </c>
      <c r="EF20" s="10">
        <f t="array" ref="EF20">IFERROR(INDEX('Growth Rates'!$H$10:$H$20,MATCH(EF$5,'Growth Rates'!$C$10:$C$20,0)),0)</f>
        <v>0.1</v>
      </c>
      <c r="EG20" s="10">
        <f t="array" ref="EG20">IFERROR(INDEX('Growth Rates'!$H$10:$H$20,MATCH(EG$5,'Growth Rates'!$C$10:$C$20,0)),0)</f>
        <v>0.1</v>
      </c>
      <c r="EH20" s="10">
        <f t="array" ref="EH20">IFERROR(INDEX('Growth Rates'!$H$10:$H$20,MATCH(EH$5,'Growth Rates'!$C$10:$C$20,0)),0)</f>
        <v>0.1</v>
      </c>
      <c r="EI20" s="10">
        <f t="array" ref="EI20">IFERROR(INDEX('Growth Rates'!$H$10:$H$20,MATCH(EI$5,'Growth Rates'!$C$10:$C$20,0)),0)</f>
        <v>0.1</v>
      </c>
      <c r="EJ20" s="1"/>
    </row>
    <row r="21" spans="1:140" ht="13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</row>
    <row r="22" spans="1:140" ht="13.5" customHeight="1" x14ac:dyDescent="0.2">
      <c r="A22" s="1"/>
      <c r="B22" s="1"/>
      <c r="C22" s="287" t="s">
        <v>241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</row>
    <row r="23" spans="1:140" ht="13.5" customHeight="1" x14ac:dyDescent="0.2">
      <c r="A23" s="1"/>
      <c r="B23" s="1"/>
      <c r="C23" s="9" t="s">
        <v>243</v>
      </c>
      <c r="D23" s="1"/>
      <c r="E23" s="9"/>
      <c r="F23" s="1"/>
      <c r="G23" s="51">
        <f t="array" ref="G23">IFERROR(INDEX('Growth Rates'!$I$10:$I$20,MATCH(G$5,'Growth Rates'!$C$10:$C$20,0)),0)</f>
        <v>0</v>
      </c>
      <c r="H23" s="51">
        <f t="array" ref="H23">IFERROR(INDEX('Growth Rates'!$I$10:$I$20,MATCH(H$5,'Growth Rates'!$C$10:$C$20,0)),0)</f>
        <v>2.5000000000000001E-3</v>
      </c>
      <c r="I23" s="51">
        <f t="array" ref="I23">IFERROR(INDEX('Growth Rates'!$I$10:$I$20,MATCH(I$5,'Growth Rates'!$C$10:$C$20,0)),0)</f>
        <v>2.5000000000000001E-3</v>
      </c>
      <c r="J23" s="51">
        <f t="array" ref="J23">IFERROR(INDEX('Growth Rates'!$I$10:$I$20,MATCH(J$5,'Growth Rates'!$C$10:$C$20,0)),0)</f>
        <v>2.5000000000000001E-3</v>
      </c>
      <c r="K23" s="51">
        <f t="array" ref="K23">IFERROR(INDEX('Growth Rates'!$I$10:$I$20,MATCH(K$5,'Growth Rates'!$C$10:$C$20,0)),0)</f>
        <v>2.5000000000000001E-3</v>
      </c>
      <c r="L23" s="51">
        <f t="array" ref="L23">IFERROR(INDEX('Growth Rates'!$I$10:$I$20,MATCH(L$5,'Growth Rates'!$C$10:$C$20,0)),0)</f>
        <v>2.5000000000000001E-3</v>
      </c>
      <c r="M23" s="51">
        <f t="array" ref="M23">IFERROR(INDEX('Growth Rates'!$I$10:$I$20,MATCH(M$5,'Growth Rates'!$C$10:$C$20,0)),0)</f>
        <v>2.5000000000000001E-3</v>
      </c>
      <c r="N23" s="51">
        <f t="array" ref="N23">IFERROR(INDEX('Growth Rates'!$I$10:$I$20,MATCH(N$5,'Growth Rates'!$C$10:$C$20,0)),0)</f>
        <v>2.5000000000000001E-3</v>
      </c>
      <c r="O23" s="51">
        <f t="array" ref="O23">IFERROR(INDEX('Growth Rates'!$I$10:$I$20,MATCH(O$5,'Growth Rates'!$C$10:$C$20,0)),0)</f>
        <v>2.5000000000000001E-3</v>
      </c>
      <c r="P23" s="51">
        <f t="array" ref="P23">IFERROR(INDEX('Growth Rates'!$I$10:$I$20,MATCH(P$5,'Growth Rates'!$C$10:$C$20,0)),0)</f>
        <v>2.5000000000000001E-3</v>
      </c>
      <c r="Q23" s="51">
        <f t="array" ref="Q23">IFERROR(INDEX('Growth Rates'!$I$10:$I$20,MATCH(Q$5,'Growth Rates'!$C$10:$C$20,0)),0)</f>
        <v>2.5000000000000001E-3</v>
      </c>
      <c r="R23" s="51">
        <f t="array" ref="R23">IFERROR(INDEX('Growth Rates'!$I$10:$I$20,MATCH(R$5,'Growth Rates'!$C$10:$C$20,0)),0)</f>
        <v>2.5000000000000001E-3</v>
      </c>
      <c r="S23" s="51">
        <f t="array" ref="S23">IFERROR(INDEX('Growth Rates'!$I$10:$I$20,MATCH(S$5,'Growth Rates'!$C$10:$C$20,0)),0)</f>
        <v>2.5000000000000001E-3</v>
      </c>
      <c r="T23" s="51">
        <f t="array" ref="T23">IFERROR(INDEX('Growth Rates'!$I$10:$I$20,MATCH(T$5,'Growth Rates'!$C$10:$C$20,0)),0)</f>
        <v>2.5000000000000001E-3</v>
      </c>
      <c r="U23" s="51">
        <f t="array" ref="U23">IFERROR(INDEX('Growth Rates'!$I$10:$I$20,MATCH(U$5,'Growth Rates'!$C$10:$C$20,0)),0)</f>
        <v>2.5000000000000001E-3</v>
      </c>
      <c r="V23" s="51">
        <f t="array" ref="V23">IFERROR(INDEX('Growth Rates'!$I$10:$I$20,MATCH(V$5,'Growth Rates'!$C$10:$C$20,0)),0)</f>
        <v>2.5000000000000001E-3</v>
      </c>
      <c r="W23" s="51">
        <f t="array" ref="W23">IFERROR(INDEX('Growth Rates'!$I$10:$I$20,MATCH(W$5,'Growth Rates'!$C$10:$C$20,0)),0)</f>
        <v>2.5000000000000001E-3</v>
      </c>
      <c r="X23" s="51">
        <f t="array" ref="X23">IFERROR(INDEX('Growth Rates'!$I$10:$I$20,MATCH(X$5,'Growth Rates'!$C$10:$C$20,0)),0)</f>
        <v>2.5000000000000001E-3</v>
      </c>
      <c r="Y23" s="51">
        <f t="array" ref="Y23">IFERROR(INDEX('Growth Rates'!$I$10:$I$20,MATCH(Y$5,'Growth Rates'!$C$10:$C$20,0)),0)</f>
        <v>2.5000000000000001E-3</v>
      </c>
      <c r="Z23" s="51">
        <f t="array" ref="Z23">IFERROR(INDEX('Growth Rates'!$I$10:$I$20,MATCH(Z$5,'Growth Rates'!$C$10:$C$20,0)),0)</f>
        <v>2.5000000000000001E-3</v>
      </c>
      <c r="AA23" s="51">
        <f t="array" ref="AA23">IFERROR(INDEX('Growth Rates'!$I$10:$I$20,MATCH(AA$5,'Growth Rates'!$C$10:$C$20,0)),0)</f>
        <v>2.5000000000000001E-3</v>
      </c>
      <c r="AB23" s="51">
        <f t="array" ref="AB23">IFERROR(INDEX('Growth Rates'!$I$10:$I$20,MATCH(AB$5,'Growth Rates'!$C$10:$C$20,0)),0)</f>
        <v>2.5000000000000001E-3</v>
      </c>
      <c r="AC23" s="51">
        <f t="array" ref="AC23">IFERROR(INDEX('Growth Rates'!$I$10:$I$20,MATCH(AC$5,'Growth Rates'!$C$10:$C$20,0)),0)</f>
        <v>2.5000000000000001E-3</v>
      </c>
      <c r="AD23" s="51">
        <f t="array" ref="AD23">IFERROR(INDEX('Growth Rates'!$I$10:$I$20,MATCH(AD$5,'Growth Rates'!$C$10:$C$20,0)),0)</f>
        <v>2.5000000000000001E-3</v>
      </c>
      <c r="AE23" s="51">
        <f t="array" ref="AE23">IFERROR(INDEX('Growth Rates'!$I$10:$I$20,MATCH(AE$5,'Growth Rates'!$C$10:$C$20,0)),0)</f>
        <v>2.5000000000000001E-3</v>
      </c>
      <c r="AF23" s="51">
        <f t="array" ref="AF23">IFERROR(INDEX('Growth Rates'!$I$10:$I$20,MATCH(AF$5,'Growth Rates'!$C$10:$C$20,0)),0)</f>
        <v>2.5000000000000001E-3</v>
      </c>
      <c r="AG23" s="51">
        <f t="array" ref="AG23">IFERROR(INDEX('Growth Rates'!$I$10:$I$20,MATCH(AG$5,'Growth Rates'!$C$10:$C$20,0)),0)</f>
        <v>2.5000000000000001E-3</v>
      </c>
      <c r="AH23" s="51">
        <f t="array" ref="AH23">IFERROR(INDEX('Growth Rates'!$I$10:$I$20,MATCH(AH$5,'Growth Rates'!$C$10:$C$20,0)),0)</f>
        <v>2.5000000000000001E-3</v>
      </c>
      <c r="AI23" s="51">
        <f t="array" ref="AI23">IFERROR(INDEX('Growth Rates'!$I$10:$I$20,MATCH(AI$5,'Growth Rates'!$C$10:$C$20,0)),0)</f>
        <v>2.5000000000000001E-3</v>
      </c>
      <c r="AJ23" s="51">
        <f t="array" ref="AJ23">IFERROR(INDEX('Growth Rates'!$I$10:$I$20,MATCH(AJ$5,'Growth Rates'!$C$10:$C$20,0)),0)</f>
        <v>2.5000000000000001E-3</v>
      </c>
      <c r="AK23" s="51">
        <f t="array" ref="AK23">IFERROR(INDEX('Growth Rates'!$I$10:$I$20,MATCH(AK$5,'Growth Rates'!$C$10:$C$20,0)),0)</f>
        <v>2.5000000000000001E-3</v>
      </c>
      <c r="AL23" s="51">
        <f t="array" ref="AL23">IFERROR(INDEX('Growth Rates'!$I$10:$I$20,MATCH(AL$5,'Growth Rates'!$C$10:$C$20,0)),0)</f>
        <v>2.5000000000000001E-3</v>
      </c>
      <c r="AM23" s="51">
        <f t="array" ref="AM23">IFERROR(INDEX('Growth Rates'!$I$10:$I$20,MATCH(AM$5,'Growth Rates'!$C$10:$C$20,0)),0)</f>
        <v>2.5000000000000001E-3</v>
      </c>
      <c r="AN23" s="51">
        <f t="array" ref="AN23">IFERROR(INDEX('Growth Rates'!$I$10:$I$20,MATCH(AN$5,'Growth Rates'!$C$10:$C$20,0)),0)</f>
        <v>2.5000000000000001E-3</v>
      </c>
      <c r="AO23" s="51">
        <f t="array" ref="AO23">IFERROR(INDEX('Growth Rates'!$I$10:$I$20,MATCH(AO$5,'Growth Rates'!$C$10:$C$20,0)),0)</f>
        <v>2.5000000000000001E-3</v>
      </c>
      <c r="AP23" s="51">
        <f t="array" ref="AP23">IFERROR(INDEX('Growth Rates'!$I$10:$I$20,MATCH(AP$5,'Growth Rates'!$C$10:$C$20,0)),0)</f>
        <v>2.5000000000000001E-3</v>
      </c>
      <c r="AQ23" s="51">
        <f t="array" ref="AQ23">IFERROR(INDEX('Growth Rates'!$I$10:$I$20,MATCH(AQ$5,'Growth Rates'!$C$10:$C$20,0)),0)</f>
        <v>2.5000000000000001E-3</v>
      </c>
      <c r="AR23" s="51">
        <f t="array" ref="AR23">IFERROR(INDEX('Growth Rates'!$I$10:$I$20,MATCH(AR$5,'Growth Rates'!$C$10:$C$20,0)),0)</f>
        <v>2.5000000000000001E-3</v>
      </c>
      <c r="AS23" s="51">
        <f t="array" ref="AS23">IFERROR(INDEX('Growth Rates'!$I$10:$I$20,MATCH(AS$5,'Growth Rates'!$C$10:$C$20,0)),0)</f>
        <v>2.5000000000000001E-3</v>
      </c>
      <c r="AT23" s="51">
        <f t="array" ref="AT23">IFERROR(INDEX('Growth Rates'!$I$10:$I$20,MATCH(AT$5,'Growth Rates'!$C$10:$C$20,0)),0)</f>
        <v>2.5000000000000001E-3</v>
      </c>
      <c r="AU23" s="51">
        <f t="array" ref="AU23">IFERROR(INDEX('Growth Rates'!$I$10:$I$20,MATCH(AU$5,'Growth Rates'!$C$10:$C$20,0)),0)</f>
        <v>2.5000000000000001E-3</v>
      </c>
      <c r="AV23" s="51">
        <f t="array" ref="AV23">IFERROR(INDEX('Growth Rates'!$I$10:$I$20,MATCH(AV$5,'Growth Rates'!$C$10:$C$20,0)),0)</f>
        <v>2.5000000000000001E-3</v>
      </c>
      <c r="AW23" s="51">
        <f t="array" ref="AW23">IFERROR(INDEX('Growth Rates'!$I$10:$I$20,MATCH(AW$5,'Growth Rates'!$C$10:$C$20,0)),0)</f>
        <v>2.5000000000000001E-3</v>
      </c>
      <c r="AX23" s="51">
        <f t="array" ref="AX23">IFERROR(INDEX('Growth Rates'!$I$10:$I$20,MATCH(AX$5,'Growth Rates'!$C$10:$C$20,0)),0)</f>
        <v>2.5000000000000001E-3</v>
      </c>
      <c r="AY23" s="51">
        <f t="array" ref="AY23">IFERROR(INDEX('Growth Rates'!$I$10:$I$20,MATCH(AY$5,'Growth Rates'!$C$10:$C$20,0)),0)</f>
        <v>2.5000000000000001E-3</v>
      </c>
      <c r="AZ23" s="51">
        <f t="array" ref="AZ23">IFERROR(INDEX('Growth Rates'!$I$10:$I$20,MATCH(AZ$5,'Growth Rates'!$C$10:$C$20,0)),0)</f>
        <v>2.5000000000000001E-3</v>
      </c>
      <c r="BA23" s="51">
        <f t="array" ref="BA23">IFERROR(INDEX('Growth Rates'!$I$10:$I$20,MATCH(BA$5,'Growth Rates'!$C$10:$C$20,0)),0)</f>
        <v>2.5000000000000001E-3</v>
      </c>
      <c r="BB23" s="51">
        <f t="array" ref="BB23">IFERROR(INDEX('Growth Rates'!$I$10:$I$20,MATCH(BB$5,'Growth Rates'!$C$10:$C$20,0)),0)</f>
        <v>2.5000000000000001E-3</v>
      </c>
      <c r="BC23" s="51">
        <f t="array" ref="BC23">IFERROR(INDEX('Growth Rates'!$I$10:$I$20,MATCH(BC$5,'Growth Rates'!$C$10:$C$20,0)),0)</f>
        <v>2.5000000000000001E-3</v>
      </c>
      <c r="BD23" s="51">
        <f t="array" ref="BD23">IFERROR(INDEX('Growth Rates'!$I$10:$I$20,MATCH(BD$5,'Growth Rates'!$C$10:$C$20,0)),0)</f>
        <v>2.5000000000000001E-3</v>
      </c>
      <c r="BE23" s="51">
        <f t="array" ref="BE23">IFERROR(INDEX('Growth Rates'!$I$10:$I$20,MATCH(BE$5,'Growth Rates'!$C$10:$C$20,0)),0)</f>
        <v>2.5000000000000001E-3</v>
      </c>
      <c r="BF23" s="51">
        <f t="array" ref="BF23">IFERROR(INDEX('Growth Rates'!$I$10:$I$20,MATCH(BF$5,'Growth Rates'!$C$10:$C$20,0)),0)</f>
        <v>2.5000000000000001E-3</v>
      </c>
      <c r="BG23" s="51">
        <f t="array" ref="BG23">IFERROR(INDEX('Growth Rates'!$I$10:$I$20,MATCH(BG$5,'Growth Rates'!$C$10:$C$20,0)),0)</f>
        <v>2.5000000000000001E-3</v>
      </c>
      <c r="BH23" s="51">
        <f t="array" ref="BH23">IFERROR(INDEX('Growth Rates'!$I$10:$I$20,MATCH(BH$5,'Growth Rates'!$C$10:$C$20,0)),0)</f>
        <v>2.5000000000000001E-3</v>
      </c>
      <c r="BI23" s="51">
        <f t="array" ref="BI23">IFERROR(INDEX('Growth Rates'!$I$10:$I$20,MATCH(BI$5,'Growth Rates'!$C$10:$C$20,0)),0)</f>
        <v>2.5000000000000001E-3</v>
      </c>
      <c r="BJ23" s="51">
        <f t="array" ref="BJ23">IFERROR(INDEX('Growth Rates'!$I$10:$I$20,MATCH(BJ$5,'Growth Rates'!$C$10:$C$20,0)),0)</f>
        <v>2.5000000000000001E-3</v>
      </c>
      <c r="BK23" s="51">
        <f t="array" ref="BK23">IFERROR(INDEX('Growth Rates'!$I$10:$I$20,MATCH(BK$5,'Growth Rates'!$C$10:$C$20,0)),0)</f>
        <v>2.5000000000000001E-3</v>
      </c>
      <c r="BL23" s="51">
        <f t="array" ref="BL23">IFERROR(INDEX('Growth Rates'!$I$10:$I$20,MATCH(BL$5,'Growth Rates'!$C$10:$C$20,0)),0)</f>
        <v>2.5000000000000001E-3</v>
      </c>
      <c r="BM23" s="51">
        <f t="array" ref="BM23">IFERROR(INDEX('Growth Rates'!$I$10:$I$20,MATCH(BM$5,'Growth Rates'!$C$10:$C$20,0)),0)</f>
        <v>2.5000000000000001E-3</v>
      </c>
      <c r="BN23" s="51">
        <f t="array" ref="BN23">IFERROR(INDEX('Growth Rates'!$I$10:$I$20,MATCH(BN$5,'Growth Rates'!$C$10:$C$20,0)),0)</f>
        <v>2.5000000000000001E-3</v>
      </c>
      <c r="BO23" s="51">
        <f t="array" ref="BO23">IFERROR(INDEX('Growth Rates'!$I$10:$I$20,MATCH(BO$5,'Growth Rates'!$C$10:$C$20,0)),0)</f>
        <v>2.5000000000000001E-3</v>
      </c>
      <c r="BP23" s="51">
        <f t="array" ref="BP23">IFERROR(INDEX('Growth Rates'!$I$10:$I$20,MATCH(BP$5,'Growth Rates'!$C$10:$C$20,0)),0)</f>
        <v>2.5000000000000001E-3</v>
      </c>
      <c r="BQ23" s="51">
        <f t="array" ref="BQ23">IFERROR(INDEX('Growth Rates'!$I$10:$I$20,MATCH(BQ$5,'Growth Rates'!$C$10:$C$20,0)),0)</f>
        <v>2.5000000000000001E-3</v>
      </c>
      <c r="BR23" s="51">
        <f t="array" ref="BR23">IFERROR(INDEX('Growth Rates'!$I$10:$I$20,MATCH(BR$5,'Growth Rates'!$C$10:$C$20,0)),0)</f>
        <v>2.5000000000000001E-3</v>
      </c>
      <c r="BS23" s="51">
        <f t="array" ref="BS23">IFERROR(INDEX('Growth Rates'!$I$10:$I$20,MATCH(BS$5,'Growth Rates'!$C$10:$C$20,0)),0)</f>
        <v>2.5000000000000001E-3</v>
      </c>
      <c r="BT23" s="51">
        <f t="array" ref="BT23">IFERROR(INDEX('Growth Rates'!$I$10:$I$20,MATCH(BT$5,'Growth Rates'!$C$10:$C$20,0)),0)</f>
        <v>2.5000000000000001E-3</v>
      </c>
      <c r="BU23" s="51">
        <f t="array" ref="BU23">IFERROR(INDEX('Growth Rates'!$I$10:$I$20,MATCH(BU$5,'Growth Rates'!$C$10:$C$20,0)),0)</f>
        <v>2.5000000000000001E-3</v>
      </c>
      <c r="BV23" s="51">
        <f t="array" ref="BV23">IFERROR(INDEX('Growth Rates'!$I$10:$I$20,MATCH(BV$5,'Growth Rates'!$C$10:$C$20,0)),0)</f>
        <v>2.5000000000000001E-3</v>
      </c>
      <c r="BW23" s="51">
        <f t="array" ref="BW23">IFERROR(INDEX('Growth Rates'!$I$10:$I$20,MATCH(BW$5,'Growth Rates'!$C$10:$C$20,0)),0)</f>
        <v>2.5000000000000001E-3</v>
      </c>
      <c r="BX23" s="51">
        <f t="array" ref="BX23">IFERROR(INDEX('Growth Rates'!$I$10:$I$20,MATCH(BX$5,'Growth Rates'!$C$10:$C$20,0)),0)</f>
        <v>2.5000000000000001E-3</v>
      </c>
      <c r="BY23" s="51">
        <f t="array" ref="BY23">IFERROR(INDEX('Growth Rates'!$I$10:$I$20,MATCH(BY$5,'Growth Rates'!$C$10:$C$20,0)),0)</f>
        <v>2.5000000000000001E-3</v>
      </c>
      <c r="BZ23" s="51">
        <f t="array" ref="BZ23">IFERROR(INDEX('Growth Rates'!$I$10:$I$20,MATCH(BZ$5,'Growth Rates'!$C$10:$C$20,0)),0)</f>
        <v>2.5000000000000001E-3</v>
      </c>
      <c r="CA23" s="51">
        <f t="array" ref="CA23">IFERROR(INDEX('Growth Rates'!$I$10:$I$20,MATCH(CA$5,'Growth Rates'!$C$10:$C$20,0)),0)</f>
        <v>2.5000000000000001E-3</v>
      </c>
      <c r="CB23" s="51">
        <f t="array" ref="CB23">IFERROR(INDEX('Growth Rates'!$I$10:$I$20,MATCH(CB$5,'Growth Rates'!$C$10:$C$20,0)),0)</f>
        <v>2.5000000000000001E-3</v>
      </c>
      <c r="CC23" s="51">
        <f t="array" ref="CC23">IFERROR(INDEX('Growth Rates'!$I$10:$I$20,MATCH(CC$5,'Growth Rates'!$C$10:$C$20,0)),0)</f>
        <v>2.5000000000000001E-3</v>
      </c>
      <c r="CD23" s="51">
        <f t="array" ref="CD23">IFERROR(INDEX('Growth Rates'!$I$10:$I$20,MATCH(CD$5,'Growth Rates'!$C$10:$C$20,0)),0)</f>
        <v>2.5000000000000001E-3</v>
      </c>
      <c r="CE23" s="51">
        <f t="array" ref="CE23">IFERROR(INDEX('Growth Rates'!$I$10:$I$20,MATCH(CE$5,'Growth Rates'!$C$10:$C$20,0)),0)</f>
        <v>2.5000000000000001E-3</v>
      </c>
      <c r="CF23" s="51">
        <f t="array" ref="CF23">IFERROR(INDEX('Growth Rates'!$I$10:$I$20,MATCH(CF$5,'Growth Rates'!$C$10:$C$20,0)),0)</f>
        <v>2.5000000000000001E-3</v>
      </c>
      <c r="CG23" s="51">
        <f t="array" ref="CG23">IFERROR(INDEX('Growth Rates'!$I$10:$I$20,MATCH(CG$5,'Growth Rates'!$C$10:$C$20,0)),0)</f>
        <v>2.5000000000000001E-3</v>
      </c>
      <c r="CH23" s="51">
        <f t="array" ref="CH23">IFERROR(INDEX('Growth Rates'!$I$10:$I$20,MATCH(CH$5,'Growth Rates'!$C$10:$C$20,0)),0)</f>
        <v>2.5000000000000001E-3</v>
      </c>
      <c r="CI23" s="51">
        <f t="array" ref="CI23">IFERROR(INDEX('Growth Rates'!$I$10:$I$20,MATCH(CI$5,'Growth Rates'!$C$10:$C$20,0)),0)</f>
        <v>2.5000000000000001E-3</v>
      </c>
      <c r="CJ23" s="51">
        <f t="array" ref="CJ23">IFERROR(INDEX('Growth Rates'!$I$10:$I$20,MATCH(CJ$5,'Growth Rates'!$C$10:$C$20,0)),0)</f>
        <v>2.5000000000000001E-3</v>
      </c>
      <c r="CK23" s="51">
        <f t="array" ref="CK23">IFERROR(INDEX('Growth Rates'!$I$10:$I$20,MATCH(CK$5,'Growth Rates'!$C$10:$C$20,0)),0)</f>
        <v>2.5000000000000001E-3</v>
      </c>
      <c r="CL23" s="51">
        <f t="array" ref="CL23">IFERROR(INDEX('Growth Rates'!$I$10:$I$20,MATCH(CL$5,'Growth Rates'!$C$10:$C$20,0)),0)</f>
        <v>2.5000000000000001E-3</v>
      </c>
      <c r="CM23" s="51">
        <f t="array" ref="CM23">IFERROR(INDEX('Growth Rates'!$I$10:$I$20,MATCH(CM$5,'Growth Rates'!$C$10:$C$20,0)),0)</f>
        <v>2.5000000000000001E-3</v>
      </c>
      <c r="CN23" s="51">
        <f t="array" ref="CN23">IFERROR(INDEX('Growth Rates'!$I$10:$I$20,MATCH(CN$5,'Growth Rates'!$C$10:$C$20,0)),0)</f>
        <v>2.5000000000000001E-3</v>
      </c>
      <c r="CO23" s="51">
        <f t="array" ref="CO23">IFERROR(INDEX('Growth Rates'!$I$10:$I$20,MATCH(CO$5,'Growth Rates'!$C$10:$C$20,0)),0)</f>
        <v>2.5000000000000001E-3</v>
      </c>
      <c r="CP23" s="51">
        <f t="array" ref="CP23">IFERROR(INDEX('Growth Rates'!$I$10:$I$20,MATCH(CP$5,'Growth Rates'!$C$10:$C$20,0)),0)</f>
        <v>2.5000000000000001E-3</v>
      </c>
      <c r="CQ23" s="51">
        <f t="array" ref="CQ23">IFERROR(INDEX('Growth Rates'!$I$10:$I$20,MATCH(CQ$5,'Growth Rates'!$C$10:$C$20,0)),0)</f>
        <v>2.5000000000000001E-3</v>
      </c>
      <c r="CR23" s="51">
        <f t="array" ref="CR23">IFERROR(INDEX('Growth Rates'!$I$10:$I$20,MATCH(CR$5,'Growth Rates'!$C$10:$C$20,0)),0)</f>
        <v>2.5000000000000001E-3</v>
      </c>
      <c r="CS23" s="51">
        <f t="array" ref="CS23">IFERROR(INDEX('Growth Rates'!$I$10:$I$20,MATCH(CS$5,'Growth Rates'!$C$10:$C$20,0)),0)</f>
        <v>2.5000000000000001E-3</v>
      </c>
      <c r="CT23" s="51">
        <f t="array" ref="CT23">IFERROR(INDEX('Growth Rates'!$I$10:$I$20,MATCH(CT$5,'Growth Rates'!$C$10:$C$20,0)),0)</f>
        <v>2.5000000000000001E-3</v>
      </c>
      <c r="CU23" s="51">
        <f t="array" ref="CU23">IFERROR(INDEX('Growth Rates'!$I$10:$I$20,MATCH(CU$5,'Growth Rates'!$C$10:$C$20,0)),0)</f>
        <v>2.5000000000000001E-3</v>
      </c>
      <c r="CV23" s="51">
        <f t="array" ref="CV23">IFERROR(INDEX('Growth Rates'!$I$10:$I$20,MATCH(CV$5,'Growth Rates'!$C$10:$C$20,0)),0)</f>
        <v>2.5000000000000001E-3</v>
      </c>
      <c r="CW23" s="51">
        <f t="array" ref="CW23">IFERROR(INDEX('Growth Rates'!$I$10:$I$20,MATCH(CW$5,'Growth Rates'!$C$10:$C$20,0)),0)</f>
        <v>2.5000000000000001E-3</v>
      </c>
      <c r="CX23" s="51">
        <f t="array" ref="CX23">IFERROR(INDEX('Growth Rates'!$I$10:$I$20,MATCH(CX$5,'Growth Rates'!$C$10:$C$20,0)),0)</f>
        <v>2.5000000000000001E-3</v>
      </c>
      <c r="CY23" s="51">
        <f t="array" ref="CY23">IFERROR(INDEX('Growth Rates'!$I$10:$I$20,MATCH(CY$5,'Growth Rates'!$C$10:$C$20,0)),0)</f>
        <v>2.5000000000000001E-3</v>
      </c>
      <c r="CZ23" s="51">
        <f t="array" ref="CZ23">IFERROR(INDEX('Growth Rates'!$I$10:$I$20,MATCH(CZ$5,'Growth Rates'!$C$10:$C$20,0)),0)</f>
        <v>2.5000000000000001E-3</v>
      </c>
      <c r="DA23" s="51">
        <f t="array" ref="DA23">IFERROR(INDEX('Growth Rates'!$I$10:$I$20,MATCH(DA$5,'Growth Rates'!$C$10:$C$20,0)),0)</f>
        <v>2.5000000000000001E-3</v>
      </c>
      <c r="DB23" s="51">
        <f t="array" ref="DB23">IFERROR(INDEX('Growth Rates'!$I$10:$I$20,MATCH(DB$5,'Growth Rates'!$C$10:$C$20,0)),0)</f>
        <v>2.5000000000000001E-3</v>
      </c>
      <c r="DC23" s="51">
        <f t="array" ref="DC23">IFERROR(INDEX('Growth Rates'!$I$10:$I$20,MATCH(DC$5,'Growth Rates'!$C$10:$C$20,0)),0)</f>
        <v>2.5000000000000001E-3</v>
      </c>
      <c r="DD23" s="51">
        <f t="array" ref="DD23">IFERROR(INDEX('Growth Rates'!$I$10:$I$20,MATCH(DD$5,'Growth Rates'!$C$10:$C$20,0)),0)</f>
        <v>2.5000000000000001E-3</v>
      </c>
      <c r="DE23" s="51">
        <f t="array" ref="DE23">IFERROR(INDEX('Growth Rates'!$I$10:$I$20,MATCH(DE$5,'Growth Rates'!$C$10:$C$20,0)),0)</f>
        <v>2.5000000000000001E-3</v>
      </c>
      <c r="DF23" s="51">
        <f t="array" ref="DF23">IFERROR(INDEX('Growth Rates'!$I$10:$I$20,MATCH(DF$5,'Growth Rates'!$C$10:$C$20,0)),0)</f>
        <v>2.5000000000000001E-3</v>
      </c>
      <c r="DG23" s="51">
        <f t="array" ref="DG23">IFERROR(INDEX('Growth Rates'!$I$10:$I$20,MATCH(DG$5,'Growth Rates'!$C$10:$C$20,0)),0)</f>
        <v>2.5000000000000001E-3</v>
      </c>
      <c r="DH23" s="51">
        <f t="array" ref="DH23">IFERROR(INDEX('Growth Rates'!$I$10:$I$20,MATCH(DH$5,'Growth Rates'!$C$10:$C$20,0)),0)</f>
        <v>2.5000000000000001E-3</v>
      </c>
      <c r="DI23" s="51">
        <f t="array" ref="DI23">IFERROR(INDEX('Growth Rates'!$I$10:$I$20,MATCH(DI$5,'Growth Rates'!$C$10:$C$20,0)),0)</f>
        <v>2.5000000000000001E-3</v>
      </c>
      <c r="DJ23" s="51">
        <f t="array" ref="DJ23">IFERROR(INDEX('Growth Rates'!$I$10:$I$20,MATCH(DJ$5,'Growth Rates'!$C$10:$C$20,0)),0)</f>
        <v>2.5000000000000001E-3</v>
      </c>
      <c r="DK23" s="51">
        <f t="array" ref="DK23">IFERROR(INDEX('Growth Rates'!$I$10:$I$20,MATCH(DK$5,'Growth Rates'!$C$10:$C$20,0)),0)</f>
        <v>2.5000000000000001E-3</v>
      </c>
      <c r="DL23" s="51">
        <f t="array" ref="DL23">IFERROR(INDEX('Growth Rates'!$I$10:$I$20,MATCH(DL$5,'Growth Rates'!$C$10:$C$20,0)),0)</f>
        <v>2.5000000000000001E-3</v>
      </c>
      <c r="DM23" s="51">
        <f t="array" ref="DM23">IFERROR(INDEX('Growth Rates'!$I$10:$I$20,MATCH(DM$5,'Growth Rates'!$C$10:$C$20,0)),0)</f>
        <v>2.5000000000000001E-3</v>
      </c>
      <c r="DN23" s="51">
        <f t="array" ref="DN23">IFERROR(INDEX('Growth Rates'!$I$10:$I$20,MATCH(DN$5,'Growth Rates'!$C$10:$C$20,0)),0)</f>
        <v>2.5000000000000001E-3</v>
      </c>
      <c r="DO23" s="51">
        <f t="array" ref="DO23">IFERROR(INDEX('Growth Rates'!$I$10:$I$20,MATCH(DO$5,'Growth Rates'!$C$10:$C$20,0)),0)</f>
        <v>2.5000000000000001E-3</v>
      </c>
      <c r="DP23" s="51">
        <f t="array" ref="DP23">IFERROR(INDEX('Growth Rates'!$I$10:$I$20,MATCH(DP$5,'Growth Rates'!$C$10:$C$20,0)),0)</f>
        <v>2.5000000000000001E-3</v>
      </c>
      <c r="DQ23" s="51">
        <f t="array" ref="DQ23">IFERROR(INDEX('Growth Rates'!$I$10:$I$20,MATCH(DQ$5,'Growth Rates'!$C$10:$C$20,0)),0)</f>
        <v>2.5000000000000001E-3</v>
      </c>
      <c r="DR23" s="51">
        <f t="array" ref="DR23">IFERROR(INDEX('Growth Rates'!$I$10:$I$20,MATCH(DR$5,'Growth Rates'!$C$10:$C$20,0)),0)</f>
        <v>2.5000000000000001E-3</v>
      </c>
      <c r="DS23" s="51">
        <f t="array" ref="DS23">IFERROR(INDEX('Growth Rates'!$I$10:$I$20,MATCH(DS$5,'Growth Rates'!$C$10:$C$20,0)),0)</f>
        <v>2.5000000000000001E-3</v>
      </c>
      <c r="DT23" s="51">
        <f t="array" ref="DT23">IFERROR(INDEX('Growth Rates'!$I$10:$I$20,MATCH(DT$5,'Growth Rates'!$C$10:$C$20,0)),0)</f>
        <v>2.5000000000000001E-3</v>
      </c>
      <c r="DU23" s="51">
        <f t="array" ref="DU23">IFERROR(INDEX('Growth Rates'!$I$10:$I$20,MATCH(DU$5,'Growth Rates'!$C$10:$C$20,0)),0)</f>
        <v>2.5000000000000001E-3</v>
      </c>
      <c r="DV23" s="51">
        <f t="array" ref="DV23">IFERROR(INDEX('Growth Rates'!$I$10:$I$20,MATCH(DV$5,'Growth Rates'!$C$10:$C$20,0)),0)</f>
        <v>2.5000000000000001E-3</v>
      </c>
      <c r="DW23" s="51">
        <f t="array" ref="DW23">IFERROR(INDEX('Growth Rates'!$I$10:$I$20,MATCH(DW$5,'Growth Rates'!$C$10:$C$20,0)),0)</f>
        <v>2.5000000000000001E-3</v>
      </c>
      <c r="DX23" s="51">
        <f t="array" ref="DX23">IFERROR(INDEX('Growth Rates'!$I$10:$I$20,MATCH(DX$5,'Growth Rates'!$C$10:$C$20,0)),0)</f>
        <v>2.5000000000000001E-3</v>
      </c>
      <c r="DY23" s="51">
        <f t="array" ref="DY23">IFERROR(INDEX('Growth Rates'!$I$10:$I$20,MATCH(DY$5,'Growth Rates'!$C$10:$C$20,0)),0)</f>
        <v>2.5000000000000001E-3</v>
      </c>
      <c r="DZ23" s="51">
        <f t="array" ref="DZ23">IFERROR(INDEX('Growth Rates'!$I$10:$I$20,MATCH(DZ$5,'Growth Rates'!$C$10:$C$20,0)),0)</f>
        <v>2.5000000000000001E-3</v>
      </c>
      <c r="EA23" s="51">
        <f t="array" ref="EA23">IFERROR(INDEX('Growth Rates'!$I$10:$I$20,MATCH(EA$5,'Growth Rates'!$C$10:$C$20,0)),0)</f>
        <v>2.5000000000000001E-3</v>
      </c>
      <c r="EB23" s="51">
        <f t="array" ref="EB23">IFERROR(INDEX('Growth Rates'!$I$10:$I$20,MATCH(EB$5,'Growth Rates'!$C$10:$C$20,0)),0)</f>
        <v>2.5000000000000001E-3</v>
      </c>
      <c r="EC23" s="51">
        <f t="array" ref="EC23">IFERROR(INDEX('Growth Rates'!$I$10:$I$20,MATCH(EC$5,'Growth Rates'!$C$10:$C$20,0)),0)</f>
        <v>2.5000000000000001E-3</v>
      </c>
      <c r="ED23" s="51">
        <f t="array" ref="ED23">IFERROR(INDEX('Growth Rates'!$I$10:$I$20,MATCH(ED$5,'Growth Rates'!$C$10:$C$20,0)),0)</f>
        <v>2.5000000000000001E-3</v>
      </c>
      <c r="EE23" s="51">
        <f t="array" ref="EE23">IFERROR(INDEX('Growth Rates'!$I$10:$I$20,MATCH(EE$5,'Growth Rates'!$C$10:$C$20,0)),0)</f>
        <v>2.5000000000000001E-3</v>
      </c>
      <c r="EF23" s="51">
        <f t="array" ref="EF23">IFERROR(INDEX('Growth Rates'!$I$10:$I$20,MATCH(EF$5,'Growth Rates'!$C$10:$C$20,0)),0)</f>
        <v>2.5000000000000001E-3</v>
      </c>
      <c r="EG23" s="51">
        <f t="array" ref="EG23">IFERROR(INDEX('Growth Rates'!$I$10:$I$20,MATCH(EG$5,'Growth Rates'!$C$10:$C$20,0)),0)</f>
        <v>2.5000000000000001E-3</v>
      </c>
      <c r="EH23" s="51">
        <f t="array" ref="EH23">IFERROR(INDEX('Growth Rates'!$I$10:$I$20,MATCH(EH$5,'Growth Rates'!$C$10:$C$20,0)),0)</f>
        <v>2.5000000000000001E-3</v>
      </c>
      <c r="EI23" s="51">
        <f t="array" ref="EI23">IFERROR(INDEX('Growth Rates'!$I$10:$I$20,MATCH(EI$5,'Growth Rates'!$C$10:$C$20,0)),0)</f>
        <v>2.5000000000000001E-3</v>
      </c>
      <c r="EJ23" s="1"/>
    </row>
    <row r="24" spans="1:140" ht="13.5" customHeight="1" x14ac:dyDescent="0.2">
      <c r="A24" s="1"/>
      <c r="B24" s="1"/>
      <c r="C24" s="9" t="s">
        <v>244</v>
      </c>
      <c r="D24" s="1"/>
      <c r="E24" s="9"/>
      <c r="F24" s="1"/>
      <c r="G24" s="51">
        <f t="array" ref="G24">IFERROR(INDEX('Growth Rates'!$J$10:$J$20,MATCH(G$5,'Growth Rates'!$C$10:$C$20,0)),0)</f>
        <v>0</v>
      </c>
      <c r="H24" s="51">
        <f t="array" ref="H24">IFERROR(INDEX('Growth Rates'!$J$10:$J$20,MATCH(H$5,'Growth Rates'!$C$10:$C$20,0)),0)</f>
        <v>7.4999999999999997E-3</v>
      </c>
      <c r="I24" s="51">
        <f t="array" ref="I24">IFERROR(INDEX('Growth Rates'!$J$10:$J$20,MATCH(I$5,'Growth Rates'!$C$10:$C$20,0)),0)</f>
        <v>7.4999999999999997E-3</v>
      </c>
      <c r="J24" s="51">
        <f t="array" ref="J24">IFERROR(INDEX('Growth Rates'!$J$10:$J$20,MATCH(J$5,'Growth Rates'!$C$10:$C$20,0)),0)</f>
        <v>7.4999999999999997E-3</v>
      </c>
      <c r="K24" s="51">
        <f t="array" ref="K24">IFERROR(INDEX('Growth Rates'!$J$10:$J$20,MATCH(K$5,'Growth Rates'!$C$10:$C$20,0)),0)</f>
        <v>7.4999999999999997E-3</v>
      </c>
      <c r="L24" s="51">
        <f t="array" ref="L24">IFERROR(INDEX('Growth Rates'!$J$10:$J$20,MATCH(L$5,'Growth Rates'!$C$10:$C$20,0)),0)</f>
        <v>7.4999999999999997E-3</v>
      </c>
      <c r="M24" s="51">
        <f t="array" ref="M24">IFERROR(INDEX('Growth Rates'!$J$10:$J$20,MATCH(M$5,'Growth Rates'!$C$10:$C$20,0)),0)</f>
        <v>7.4999999999999997E-3</v>
      </c>
      <c r="N24" s="51">
        <f t="array" ref="N24">IFERROR(INDEX('Growth Rates'!$J$10:$J$20,MATCH(N$5,'Growth Rates'!$C$10:$C$20,0)),0)</f>
        <v>7.4999999999999997E-3</v>
      </c>
      <c r="O24" s="51">
        <f t="array" ref="O24">IFERROR(INDEX('Growth Rates'!$J$10:$J$20,MATCH(O$5,'Growth Rates'!$C$10:$C$20,0)),0)</f>
        <v>7.4999999999999997E-3</v>
      </c>
      <c r="P24" s="51">
        <f t="array" ref="P24">IFERROR(INDEX('Growth Rates'!$J$10:$J$20,MATCH(P$5,'Growth Rates'!$C$10:$C$20,0)),0)</f>
        <v>7.4999999999999997E-3</v>
      </c>
      <c r="Q24" s="51">
        <f t="array" ref="Q24">IFERROR(INDEX('Growth Rates'!$J$10:$J$20,MATCH(Q$5,'Growth Rates'!$C$10:$C$20,0)),0)</f>
        <v>7.4999999999999997E-3</v>
      </c>
      <c r="R24" s="51">
        <f t="array" ref="R24">IFERROR(INDEX('Growth Rates'!$J$10:$J$20,MATCH(R$5,'Growth Rates'!$C$10:$C$20,0)),0)</f>
        <v>7.4999999999999997E-3</v>
      </c>
      <c r="S24" s="51">
        <f t="array" ref="S24">IFERROR(INDEX('Growth Rates'!$J$10:$J$20,MATCH(S$5,'Growth Rates'!$C$10:$C$20,0)),0)</f>
        <v>7.4999999999999997E-3</v>
      </c>
      <c r="T24" s="51">
        <f t="array" ref="T24">IFERROR(INDEX('Growth Rates'!$J$10:$J$20,MATCH(T$5,'Growth Rates'!$C$10:$C$20,0)),0)</f>
        <v>7.4999999999999997E-3</v>
      </c>
      <c r="U24" s="51">
        <f t="array" ref="U24">IFERROR(INDEX('Growth Rates'!$J$10:$J$20,MATCH(U$5,'Growth Rates'!$C$10:$C$20,0)),0)</f>
        <v>7.4999999999999997E-3</v>
      </c>
      <c r="V24" s="51">
        <f t="array" ref="V24">IFERROR(INDEX('Growth Rates'!$J$10:$J$20,MATCH(V$5,'Growth Rates'!$C$10:$C$20,0)),0)</f>
        <v>7.4999999999999997E-3</v>
      </c>
      <c r="W24" s="51">
        <f t="array" ref="W24">IFERROR(INDEX('Growth Rates'!$J$10:$J$20,MATCH(W$5,'Growth Rates'!$C$10:$C$20,0)),0)</f>
        <v>7.4999999999999997E-3</v>
      </c>
      <c r="X24" s="51">
        <f t="array" ref="X24">IFERROR(INDEX('Growth Rates'!$J$10:$J$20,MATCH(X$5,'Growth Rates'!$C$10:$C$20,0)),0)</f>
        <v>7.4999999999999997E-3</v>
      </c>
      <c r="Y24" s="51">
        <f t="array" ref="Y24">IFERROR(INDEX('Growth Rates'!$J$10:$J$20,MATCH(Y$5,'Growth Rates'!$C$10:$C$20,0)),0)</f>
        <v>7.4999999999999997E-3</v>
      </c>
      <c r="Z24" s="51">
        <f t="array" ref="Z24">IFERROR(INDEX('Growth Rates'!$J$10:$J$20,MATCH(Z$5,'Growth Rates'!$C$10:$C$20,0)),0)</f>
        <v>7.4999999999999997E-3</v>
      </c>
      <c r="AA24" s="51">
        <f t="array" ref="AA24">IFERROR(INDEX('Growth Rates'!$J$10:$J$20,MATCH(AA$5,'Growth Rates'!$C$10:$C$20,0)),0)</f>
        <v>7.4999999999999997E-3</v>
      </c>
      <c r="AB24" s="51">
        <f t="array" ref="AB24">IFERROR(INDEX('Growth Rates'!$J$10:$J$20,MATCH(AB$5,'Growth Rates'!$C$10:$C$20,0)),0)</f>
        <v>7.4999999999999997E-3</v>
      </c>
      <c r="AC24" s="51">
        <f t="array" ref="AC24">IFERROR(INDEX('Growth Rates'!$J$10:$J$20,MATCH(AC$5,'Growth Rates'!$C$10:$C$20,0)),0)</f>
        <v>7.4999999999999997E-3</v>
      </c>
      <c r="AD24" s="51">
        <f t="array" ref="AD24">IFERROR(INDEX('Growth Rates'!$J$10:$J$20,MATCH(AD$5,'Growth Rates'!$C$10:$C$20,0)),0)</f>
        <v>7.4999999999999997E-3</v>
      </c>
      <c r="AE24" s="51">
        <f t="array" ref="AE24">IFERROR(INDEX('Growth Rates'!$J$10:$J$20,MATCH(AE$5,'Growth Rates'!$C$10:$C$20,0)),0)</f>
        <v>7.4999999999999997E-3</v>
      </c>
      <c r="AF24" s="51">
        <f t="array" ref="AF24">IFERROR(INDEX('Growth Rates'!$J$10:$J$20,MATCH(AF$5,'Growth Rates'!$C$10:$C$20,0)),0)</f>
        <v>7.4999999999999997E-3</v>
      </c>
      <c r="AG24" s="51">
        <f t="array" ref="AG24">IFERROR(INDEX('Growth Rates'!$J$10:$J$20,MATCH(AG$5,'Growth Rates'!$C$10:$C$20,0)),0)</f>
        <v>7.4999999999999997E-3</v>
      </c>
      <c r="AH24" s="51">
        <f t="array" ref="AH24">IFERROR(INDEX('Growth Rates'!$J$10:$J$20,MATCH(AH$5,'Growth Rates'!$C$10:$C$20,0)),0)</f>
        <v>7.4999999999999997E-3</v>
      </c>
      <c r="AI24" s="51">
        <f t="array" ref="AI24">IFERROR(INDEX('Growth Rates'!$J$10:$J$20,MATCH(AI$5,'Growth Rates'!$C$10:$C$20,0)),0)</f>
        <v>7.4999999999999997E-3</v>
      </c>
      <c r="AJ24" s="51">
        <f t="array" ref="AJ24">IFERROR(INDEX('Growth Rates'!$J$10:$J$20,MATCH(AJ$5,'Growth Rates'!$C$10:$C$20,0)),0)</f>
        <v>7.4999999999999997E-3</v>
      </c>
      <c r="AK24" s="51">
        <f t="array" ref="AK24">IFERROR(INDEX('Growth Rates'!$J$10:$J$20,MATCH(AK$5,'Growth Rates'!$C$10:$C$20,0)),0)</f>
        <v>7.4999999999999997E-3</v>
      </c>
      <c r="AL24" s="51">
        <f t="array" ref="AL24">IFERROR(INDEX('Growth Rates'!$J$10:$J$20,MATCH(AL$5,'Growth Rates'!$C$10:$C$20,0)),0)</f>
        <v>7.4999999999999997E-3</v>
      </c>
      <c r="AM24" s="51">
        <f t="array" ref="AM24">IFERROR(INDEX('Growth Rates'!$J$10:$J$20,MATCH(AM$5,'Growth Rates'!$C$10:$C$20,0)),0)</f>
        <v>7.4999999999999997E-3</v>
      </c>
      <c r="AN24" s="51">
        <f t="array" ref="AN24">IFERROR(INDEX('Growth Rates'!$J$10:$J$20,MATCH(AN$5,'Growth Rates'!$C$10:$C$20,0)),0)</f>
        <v>7.4999999999999997E-3</v>
      </c>
      <c r="AO24" s="51">
        <f t="array" ref="AO24">IFERROR(INDEX('Growth Rates'!$J$10:$J$20,MATCH(AO$5,'Growth Rates'!$C$10:$C$20,0)),0)</f>
        <v>7.4999999999999997E-3</v>
      </c>
      <c r="AP24" s="51">
        <f t="array" ref="AP24">IFERROR(INDEX('Growth Rates'!$J$10:$J$20,MATCH(AP$5,'Growth Rates'!$C$10:$C$20,0)),0)</f>
        <v>7.4999999999999997E-3</v>
      </c>
      <c r="AQ24" s="51">
        <f t="array" ref="AQ24">IFERROR(INDEX('Growth Rates'!$J$10:$J$20,MATCH(AQ$5,'Growth Rates'!$C$10:$C$20,0)),0)</f>
        <v>7.4999999999999997E-3</v>
      </c>
      <c r="AR24" s="51">
        <f t="array" ref="AR24">IFERROR(INDEX('Growth Rates'!$J$10:$J$20,MATCH(AR$5,'Growth Rates'!$C$10:$C$20,0)),0)</f>
        <v>7.4999999999999997E-3</v>
      </c>
      <c r="AS24" s="51">
        <f t="array" ref="AS24">IFERROR(INDEX('Growth Rates'!$J$10:$J$20,MATCH(AS$5,'Growth Rates'!$C$10:$C$20,0)),0)</f>
        <v>7.4999999999999997E-3</v>
      </c>
      <c r="AT24" s="51">
        <f t="array" ref="AT24">IFERROR(INDEX('Growth Rates'!$J$10:$J$20,MATCH(AT$5,'Growth Rates'!$C$10:$C$20,0)),0)</f>
        <v>7.4999999999999997E-3</v>
      </c>
      <c r="AU24" s="51">
        <f t="array" ref="AU24">IFERROR(INDEX('Growth Rates'!$J$10:$J$20,MATCH(AU$5,'Growth Rates'!$C$10:$C$20,0)),0)</f>
        <v>7.4999999999999997E-3</v>
      </c>
      <c r="AV24" s="51">
        <f t="array" ref="AV24">IFERROR(INDEX('Growth Rates'!$J$10:$J$20,MATCH(AV$5,'Growth Rates'!$C$10:$C$20,0)),0)</f>
        <v>7.4999999999999997E-3</v>
      </c>
      <c r="AW24" s="51">
        <f t="array" ref="AW24">IFERROR(INDEX('Growth Rates'!$J$10:$J$20,MATCH(AW$5,'Growth Rates'!$C$10:$C$20,0)),0)</f>
        <v>7.4999999999999997E-3</v>
      </c>
      <c r="AX24" s="51">
        <f t="array" ref="AX24">IFERROR(INDEX('Growth Rates'!$J$10:$J$20,MATCH(AX$5,'Growth Rates'!$C$10:$C$20,0)),0)</f>
        <v>7.4999999999999997E-3</v>
      </c>
      <c r="AY24" s="51">
        <f t="array" ref="AY24">IFERROR(INDEX('Growth Rates'!$J$10:$J$20,MATCH(AY$5,'Growth Rates'!$C$10:$C$20,0)),0)</f>
        <v>7.4999999999999997E-3</v>
      </c>
      <c r="AZ24" s="51">
        <f t="array" ref="AZ24">IFERROR(INDEX('Growth Rates'!$J$10:$J$20,MATCH(AZ$5,'Growth Rates'!$C$10:$C$20,0)),0)</f>
        <v>7.4999999999999997E-3</v>
      </c>
      <c r="BA24" s="51">
        <f t="array" ref="BA24">IFERROR(INDEX('Growth Rates'!$J$10:$J$20,MATCH(BA$5,'Growth Rates'!$C$10:$C$20,0)),0)</f>
        <v>7.4999999999999997E-3</v>
      </c>
      <c r="BB24" s="51">
        <f t="array" ref="BB24">IFERROR(INDEX('Growth Rates'!$J$10:$J$20,MATCH(BB$5,'Growth Rates'!$C$10:$C$20,0)),0)</f>
        <v>7.4999999999999997E-3</v>
      </c>
      <c r="BC24" s="51">
        <f t="array" ref="BC24">IFERROR(INDEX('Growth Rates'!$J$10:$J$20,MATCH(BC$5,'Growth Rates'!$C$10:$C$20,0)),0)</f>
        <v>7.4999999999999997E-3</v>
      </c>
      <c r="BD24" s="51">
        <f t="array" ref="BD24">IFERROR(INDEX('Growth Rates'!$J$10:$J$20,MATCH(BD$5,'Growth Rates'!$C$10:$C$20,0)),0)</f>
        <v>7.4999999999999997E-3</v>
      </c>
      <c r="BE24" s="51">
        <f t="array" ref="BE24">IFERROR(INDEX('Growth Rates'!$J$10:$J$20,MATCH(BE$5,'Growth Rates'!$C$10:$C$20,0)),0)</f>
        <v>7.4999999999999997E-3</v>
      </c>
      <c r="BF24" s="51">
        <f t="array" ref="BF24">IFERROR(INDEX('Growth Rates'!$J$10:$J$20,MATCH(BF$5,'Growth Rates'!$C$10:$C$20,0)),0)</f>
        <v>7.4999999999999997E-3</v>
      </c>
      <c r="BG24" s="51">
        <f t="array" ref="BG24">IFERROR(INDEX('Growth Rates'!$J$10:$J$20,MATCH(BG$5,'Growth Rates'!$C$10:$C$20,0)),0)</f>
        <v>7.4999999999999997E-3</v>
      </c>
      <c r="BH24" s="51">
        <f t="array" ref="BH24">IFERROR(INDEX('Growth Rates'!$J$10:$J$20,MATCH(BH$5,'Growth Rates'!$C$10:$C$20,0)),0)</f>
        <v>7.4999999999999997E-3</v>
      </c>
      <c r="BI24" s="51">
        <f t="array" ref="BI24">IFERROR(INDEX('Growth Rates'!$J$10:$J$20,MATCH(BI$5,'Growth Rates'!$C$10:$C$20,0)),0)</f>
        <v>7.4999999999999997E-3</v>
      </c>
      <c r="BJ24" s="51">
        <f t="array" ref="BJ24">IFERROR(INDEX('Growth Rates'!$J$10:$J$20,MATCH(BJ$5,'Growth Rates'!$C$10:$C$20,0)),0)</f>
        <v>7.4999999999999997E-3</v>
      </c>
      <c r="BK24" s="51">
        <f t="array" ref="BK24">IFERROR(INDEX('Growth Rates'!$J$10:$J$20,MATCH(BK$5,'Growth Rates'!$C$10:$C$20,0)),0)</f>
        <v>7.4999999999999997E-3</v>
      </c>
      <c r="BL24" s="51">
        <f t="array" ref="BL24">IFERROR(INDEX('Growth Rates'!$J$10:$J$20,MATCH(BL$5,'Growth Rates'!$C$10:$C$20,0)),0)</f>
        <v>7.4999999999999997E-3</v>
      </c>
      <c r="BM24" s="51">
        <f t="array" ref="BM24">IFERROR(INDEX('Growth Rates'!$J$10:$J$20,MATCH(BM$5,'Growth Rates'!$C$10:$C$20,0)),0)</f>
        <v>7.4999999999999997E-3</v>
      </c>
      <c r="BN24" s="51">
        <f t="array" ref="BN24">IFERROR(INDEX('Growth Rates'!$J$10:$J$20,MATCH(BN$5,'Growth Rates'!$C$10:$C$20,0)),0)</f>
        <v>7.4999999999999997E-3</v>
      </c>
      <c r="BO24" s="51">
        <f t="array" ref="BO24">IFERROR(INDEX('Growth Rates'!$J$10:$J$20,MATCH(BO$5,'Growth Rates'!$C$10:$C$20,0)),0)</f>
        <v>7.4999999999999997E-3</v>
      </c>
      <c r="BP24" s="51">
        <f t="array" ref="BP24">IFERROR(INDEX('Growth Rates'!$J$10:$J$20,MATCH(BP$5,'Growth Rates'!$C$10:$C$20,0)),0)</f>
        <v>7.4999999999999997E-3</v>
      </c>
      <c r="BQ24" s="51">
        <f t="array" ref="BQ24">IFERROR(INDEX('Growth Rates'!$J$10:$J$20,MATCH(BQ$5,'Growth Rates'!$C$10:$C$20,0)),0)</f>
        <v>7.4999999999999997E-3</v>
      </c>
      <c r="BR24" s="51">
        <f t="array" ref="BR24">IFERROR(INDEX('Growth Rates'!$J$10:$J$20,MATCH(BR$5,'Growth Rates'!$C$10:$C$20,0)),0)</f>
        <v>7.4999999999999997E-3</v>
      </c>
      <c r="BS24" s="51">
        <f t="array" ref="BS24">IFERROR(INDEX('Growth Rates'!$J$10:$J$20,MATCH(BS$5,'Growth Rates'!$C$10:$C$20,0)),0)</f>
        <v>7.4999999999999997E-3</v>
      </c>
      <c r="BT24" s="51">
        <f t="array" ref="BT24">IFERROR(INDEX('Growth Rates'!$J$10:$J$20,MATCH(BT$5,'Growth Rates'!$C$10:$C$20,0)),0)</f>
        <v>7.4999999999999997E-3</v>
      </c>
      <c r="BU24" s="51">
        <f t="array" ref="BU24">IFERROR(INDEX('Growth Rates'!$J$10:$J$20,MATCH(BU$5,'Growth Rates'!$C$10:$C$20,0)),0)</f>
        <v>7.4999999999999997E-3</v>
      </c>
      <c r="BV24" s="51">
        <f t="array" ref="BV24">IFERROR(INDEX('Growth Rates'!$J$10:$J$20,MATCH(BV$5,'Growth Rates'!$C$10:$C$20,0)),0)</f>
        <v>7.4999999999999997E-3</v>
      </c>
      <c r="BW24" s="51">
        <f t="array" ref="BW24">IFERROR(INDEX('Growth Rates'!$J$10:$J$20,MATCH(BW$5,'Growth Rates'!$C$10:$C$20,0)),0)</f>
        <v>7.4999999999999997E-3</v>
      </c>
      <c r="BX24" s="51">
        <f t="array" ref="BX24">IFERROR(INDEX('Growth Rates'!$J$10:$J$20,MATCH(BX$5,'Growth Rates'!$C$10:$C$20,0)),0)</f>
        <v>7.4999999999999997E-3</v>
      </c>
      <c r="BY24" s="51">
        <f t="array" ref="BY24">IFERROR(INDEX('Growth Rates'!$J$10:$J$20,MATCH(BY$5,'Growth Rates'!$C$10:$C$20,0)),0)</f>
        <v>7.4999999999999997E-3</v>
      </c>
      <c r="BZ24" s="51">
        <f t="array" ref="BZ24">IFERROR(INDEX('Growth Rates'!$J$10:$J$20,MATCH(BZ$5,'Growth Rates'!$C$10:$C$20,0)),0)</f>
        <v>7.4999999999999997E-3</v>
      </c>
      <c r="CA24" s="51">
        <f t="array" ref="CA24">IFERROR(INDEX('Growth Rates'!$J$10:$J$20,MATCH(CA$5,'Growth Rates'!$C$10:$C$20,0)),0)</f>
        <v>7.4999999999999997E-3</v>
      </c>
      <c r="CB24" s="51">
        <f t="array" ref="CB24">IFERROR(INDEX('Growth Rates'!$J$10:$J$20,MATCH(CB$5,'Growth Rates'!$C$10:$C$20,0)),0)</f>
        <v>7.4999999999999997E-3</v>
      </c>
      <c r="CC24" s="51">
        <f t="array" ref="CC24">IFERROR(INDEX('Growth Rates'!$J$10:$J$20,MATCH(CC$5,'Growth Rates'!$C$10:$C$20,0)),0)</f>
        <v>7.4999999999999997E-3</v>
      </c>
      <c r="CD24" s="51">
        <f t="array" ref="CD24">IFERROR(INDEX('Growth Rates'!$J$10:$J$20,MATCH(CD$5,'Growth Rates'!$C$10:$C$20,0)),0)</f>
        <v>7.4999999999999997E-3</v>
      </c>
      <c r="CE24" s="51">
        <f t="array" ref="CE24">IFERROR(INDEX('Growth Rates'!$J$10:$J$20,MATCH(CE$5,'Growth Rates'!$C$10:$C$20,0)),0)</f>
        <v>7.4999999999999997E-3</v>
      </c>
      <c r="CF24" s="51">
        <f t="array" ref="CF24">IFERROR(INDEX('Growth Rates'!$J$10:$J$20,MATCH(CF$5,'Growth Rates'!$C$10:$C$20,0)),0)</f>
        <v>7.4999999999999997E-3</v>
      </c>
      <c r="CG24" s="51">
        <f t="array" ref="CG24">IFERROR(INDEX('Growth Rates'!$J$10:$J$20,MATCH(CG$5,'Growth Rates'!$C$10:$C$20,0)),0)</f>
        <v>7.4999999999999997E-3</v>
      </c>
      <c r="CH24" s="51">
        <f t="array" ref="CH24">IFERROR(INDEX('Growth Rates'!$J$10:$J$20,MATCH(CH$5,'Growth Rates'!$C$10:$C$20,0)),0)</f>
        <v>7.4999999999999997E-3</v>
      </c>
      <c r="CI24" s="51">
        <f t="array" ref="CI24">IFERROR(INDEX('Growth Rates'!$J$10:$J$20,MATCH(CI$5,'Growth Rates'!$C$10:$C$20,0)),0)</f>
        <v>7.4999999999999997E-3</v>
      </c>
      <c r="CJ24" s="51">
        <f t="array" ref="CJ24">IFERROR(INDEX('Growth Rates'!$J$10:$J$20,MATCH(CJ$5,'Growth Rates'!$C$10:$C$20,0)),0)</f>
        <v>7.4999999999999997E-3</v>
      </c>
      <c r="CK24" s="51">
        <f t="array" ref="CK24">IFERROR(INDEX('Growth Rates'!$J$10:$J$20,MATCH(CK$5,'Growth Rates'!$C$10:$C$20,0)),0)</f>
        <v>7.4999999999999997E-3</v>
      </c>
      <c r="CL24" s="51">
        <f t="array" ref="CL24">IFERROR(INDEX('Growth Rates'!$J$10:$J$20,MATCH(CL$5,'Growth Rates'!$C$10:$C$20,0)),0)</f>
        <v>7.4999999999999997E-3</v>
      </c>
      <c r="CM24" s="51">
        <f t="array" ref="CM24">IFERROR(INDEX('Growth Rates'!$J$10:$J$20,MATCH(CM$5,'Growth Rates'!$C$10:$C$20,0)),0)</f>
        <v>7.4999999999999997E-3</v>
      </c>
      <c r="CN24" s="51">
        <f t="array" ref="CN24">IFERROR(INDEX('Growth Rates'!$J$10:$J$20,MATCH(CN$5,'Growth Rates'!$C$10:$C$20,0)),0)</f>
        <v>7.4999999999999997E-3</v>
      </c>
      <c r="CO24" s="51">
        <f t="array" ref="CO24">IFERROR(INDEX('Growth Rates'!$J$10:$J$20,MATCH(CO$5,'Growth Rates'!$C$10:$C$20,0)),0)</f>
        <v>7.4999999999999997E-3</v>
      </c>
      <c r="CP24" s="51">
        <f t="array" ref="CP24">IFERROR(INDEX('Growth Rates'!$J$10:$J$20,MATCH(CP$5,'Growth Rates'!$C$10:$C$20,0)),0)</f>
        <v>7.4999999999999997E-3</v>
      </c>
      <c r="CQ24" s="51">
        <f t="array" ref="CQ24">IFERROR(INDEX('Growth Rates'!$J$10:$J$20,MATCH(CQ$5,'Growth Rates'!$C$10:$C$20,0)),0)</f>
        <v>7.4999999999999997E-3</v>
      </c>
      <c r="CR24" s="51">
        <f t="array" ref="CR24">IFERROR(INDEX('Growth Rates'!$J$10:$J$20,MATCH(CR$5,'Growth Rates'!$C$10:$C$20,0)),0)</f>
        <v>7.4999999999999997E-3</v>
      </c>
      <c r="CS24" s="51">
        <f t="array" ref="CS24">IFERROR(INDEX('Growth Rates'!$J$10:$J$20,MATCH(CS$5,'Growth Rates'!$C$10:$C$20,0)),0)</f>
        <v>7.4999999999999997E-3</v>
      </c>
      <c r="CT24" s="51">
        <f t="array" ref="CT24">IFERROR(INDEX('Growth Rates'!$J$10:$J$20,MATCH(CT$5,'Growth Rates'!$C$10:$C$20,0)),0)</f>
        <v>7.4999999999999997E-3</v>
      </c>
      <c r="CU24" s="51">
        <f t="array" ref="CU24">IFERROR(INDEX('Growth Rates'!$J$10:$J$20,MATCH(CU$5,'Growth Rates'!$C$10:$C$20,0)),0)</f>
        <v>7.4999999999999997E-3</v>
      </c>
      <c r="CV24" s="51">
        <f t="array" ref="CV24">IFERROR(INDEX('Growth Rates'!$J$10:$J$20,MATCH(CV$5,'Growth Rates'!$C$10:$C$20,0)),0)</f>
        <v>7.4999999999999997E-3</v>
      </c>
      <c r="CW24" s="51">
        <f t="array" ref="CW24">IFERROR(INDEX('Growth Rates'!$J$10:$J$20,MATCH(CW$5,'Growth Rates'!$C$10:$C$20,0)),0)</f>
        <v>7.4999999999999997E-3</v>
      </c>
      <c r="CX24" s="51">
        <f t="array" ref="CX24">IFERROR(INDEX('Growth Rates'!$J$10:$J$20,MATCH(CX$5,'Growth Rates'!$C$10:$C$20,0)),0)</f>
        <v>7.4999999999999997E-3</v>
      </c>
      <c r="CY24" s="51">
        <f t="array" ref="CY24">IFERROR(INDEX('Growth Rates'!$J$10:$J$20,MATCH(CY$5,'Growth Rates'!$C$10:$C$20,0)),0)</f>
        <v>7.4999999999999997E-3</v>
      </c>
      <c r="CZ24" s="51">
        <f t="array" ref="CZ24">IFERROR(INDEX('Growth Rates'!$J$10:$J$20,MATCH(CZ$5,'Growth Rates'!$C$10:$C$20,0)),0)</f>
        <v>7.4999999999999997E-3</v>
      </c>
      <c r="DA24" s="51">
        <f t="array" ref="DA24">IFERROR(INDEX('Growth Rates'!$J$10:$J$20,MATCH(DA$5,'Growth Rates'!$C$10:$C$20,0)),0)</f>
        <v>7.4999999999999997E-3</v>
      </c>
      <c r="DB24" s="51">
        <f t="array" ref="DB24">IFERROR(INDEX('Growth Rates'!$J$10:$J$20,MATCH(DB$5,'Growth Rates'!$C$10:$C$20,0)),0)</f>
        <v>7.4999999999999997E-3</v>
      </c>
      <c r="DC24" s="51">
        <f t="array" ref="DC24">IFERROR(INDEX('Growth Rates'!$J$10:$J$20,MATCH(DC$5,'Growth Rates'!$C$10:$C$20,0)),0)</f>
        <v>7.4999999999999997E-3</v>
      </c>
      <c r="DD24" s="51">
        <f t="array" ref="DD24">IFERROR(INDEX('Growth Rates'!$J$10:$J$20,MATCH(DD$5,'Growth Rates'!$C$10:$C$20,0)),0)</f>
        <v>7.4999999999999997E-3</v>
      </c>
      <c r="DE24" s="51">
        <f t="array" ref="DE24">IFERROR(INDEX('Growth Rates'!$J$10:$J$20,MATCH(DE$5,'Growth Rates'!$C$10:$C$20,0)),0)</f>
        <v>7.4999999999999997E-3</v>
      </c>
      <c r="DF24" s="51">
        <f t="array" ref="DF24">IFERROR(INDEX('Growth Rates'!$J$10:$J$20,MATCH(DF$5,'Growth Rates'!$C$10:$C$20,0)),0)</f>
        <v>7.4999999999999997E-3</v>
      </c>
      <c r="DG24" s="51">
        <f t="array" ref="DG24">IFERROR(INDEX('Growth Rates'!$J$10:$J$20,MATCH(DG$5,'Growth Rates'!$C$10:$C$20,0)),0)</f>
        <v>7.4999999999999997E-3</v>
      </c>
      <c r="DH24" s="51">
        <f t="array" ref="DH24">IFERROR(INDEX('Growth Rates'!$J$10:$J$20,MATCH(DH$5,'Growth Rates'!$C$10:$C$20,0)),0)</f>
        <v>7.4999999999999997E-3</v>
      </c>
      <c r="DI24" s="51">
        <f t="array" ref="DI24">IFERROR(INDEX('Growth Rates'!$J$10:$J$20,MATCH(DI$5,'Growth Rates'!$C$10:$C$20,0)),0)</f>
        <v>7.4999999999999997E-3</v>
      </c>
      <c r="DJ24" s="51">
        <f t="array" ref="DJ24">IFERROR(INDEX('Growth Rates'!$J$10:$J$20,MATCH(DJ$5,'Growth Rates'!$C$10:$C$20,0)),0)</f>
        <v>7.4999999999999997E-3</v>
      </c>
      <c r="DK24" s="51">
        <f t="array" ref="DK24">IFERROR(INDEX('Growth Rates'!$J$10:$J$20,MATCH(DK$5,'Growth Rates'!$C$10:$C$20,0)),0)</f>
        <v>7.4999999999999997E-3</v>
      </c>
      <c r="DL24" s="51">
        <f t="array" ref="DL24">IFERROR(INDEX('Growth Rates'!$J$10:$J$20,MATCH(DL$5,'Growth Rates'!$C$10:$C$20,0)),0)</f>
        <v>7.4999999999999997E-3</v>
      </c>
      <c r="DM24" s="51">
        <f t="array" ref="DM24">IFERROR(INDEX('Growth Rates'!$J$10:$J$20,MATCH(DM$5,'Growth Rates'!$C$10:$C$20,0)),0)</f>
        <v>7.4999999999999997E-3</v>
      </c>
      <c r="DN24" s="51">
        <f t="array" ref="DN24">IFERROR(INDEX('Growth Rates'!$J$10:$J$20,MATCH(DN$5,'Growth Rates'!$C$10:$C$20,0)),0)</f>
        <v>7.4999999999999997E-3</v>
      </c>
      <c r="DO24" s="51">
        <f t="array" ref="DO24">IFERROR(INDEX('Growth Rates'!$J$10:$J$20,MATCH(DO$5,'Growth Rates'!$C$10:$C$20,0)),0)</f>
        <v>7.4999999999999997E-3</v>
      </c>
      <c r="DP24" s="51">
        <f t="array" ref="DP24">IFERROR(INDEX('Growth Rates'!$J$10:$J$20,MATCH(DP$5,'Growth Rates'!$C$10:$C$20,0)),0)</f>
        <v>7.4999999999999997E-3</v>
      </c>
      <c r="DQ24" s="51">
        <f t="array" ref="DQ24">IFERROR(INDEX('Growth Rates'!$J$10:$J$20,MATCH(DQ$5,'Growth Rates'!$C$10:$C$20,0)),0)</f>
        <v>7.4999999999999997E-3</v>
      </c>
      <c r="DR24" s="51">
        <f t="array" ref="DR24">IFERROR(INDEX('Growth Rates'!$J$10:$J$20,MATCH(DR$5,'Growth Rates'!$C$10:$C$20,0)),0)</f>
        <v>7.4999999999999997E-3</v>
      </c>
      <c r="DS24" s="51">
        <f t="array" ref="DS24">IFERROR(INDEX('Growth Rates'!$J$10:$J$20,MATCH(DS$5,'Growth Rates'!$C$10:$C$20,0)),0)</f>
        <v>7.4999999999999997E-3</v>
      </c>
      <c r="DT24" s="51">
        <f t="array" ref="DT24">IFERROR(INDEX('Growth Rates'!$J$10:$J$20,MATCH(DT$5,'Growth Rates'!$C$10:$C$20,0)),0)</f>
        <v>7.4999999999999997E-3</v>
      </c>
      <c r="DU24" s="51">
        <f t="array" ref="DU24">IFERROR(INDEX('Growth Rates'!$J$10:$J$20,MATCH(DU$5,'Growth Rates'!$C$10:$C$20,0)),0)</f>
        <v>7.4999999999999997E-3</v>
      </c>
      <c r="DV24" s="51">
        <f t="array" ref="DV24">IFERROR(INDEX('Growth Rates'!$J$10:$J$20,MATCH(DV$5,'Growth Rates'!$C$10:$C$20,0)),0)</f>
        <v>7.4999999999999997E-3</v>
      </c>
      <c r="DW24" s="51">
        <f t="array" ref="DW24">IFERROR(INDEX('Growth Rates'!$J$10:$J$20,MATCH(DW$5,'Growth Rates'!$C$10:$C$20,0)),0)</f>
        <v>7.4999999999999997E-3</v>
      </c>
      <c r="DX24" s="51">
        <f t="array" ref="DX24">IFERROR(INDEX('Growth Rates'!$J$10:$J$20,MATCH(DX$5,'Growth Rates'!$C$10:$C$20,0)),0)</f>
        <v>7.4999999999999997E-3</v>
      </c>
      <c r="DY24" s="51">
        <f t="array" ref="DY24">IFERROR(INDEX('Growth Rates'!$J$10:$J$20,MATCH(DY$5,'Growth Rates'!$C$10:$C$20,0)),0)</f>
        <v>7.4999999999999997E-3</v>
      </c>
      <c r="DZ24" s="51">
        <f t="array" ref="DZ24">IFERROR(INDEX('Growth Rates'!$J$10:$J$20,MATCH(DZ$5,'Growth Rates'!$C$10:$C$20,0)),0)</f>
        <v>7.4999999999999997E-3</v>
      </c>
      <c r="EA24" s="51">
        <f t="array" ref="EA24">IFERROR(INDEX('Growth Rates'!$J$10:$J$20,MATCH(EA$5,'Growth Rates'!$C$10:$C$20,0)),0)</f>
        <v>7.4999999999999997E-3</v>
      </c>
      <c r="EB24" s="51">
        <f t="array" ref="EB24">IFERROR(INDEX('Growth Rates'!$J$10:$J$20,MATCH(EB$5,'Growth Rates'!$C$10:$C$20,0)),0)</f>
        <v>7.4999999999999997E-3</v>
      </c>
      <c r="EC24" s="51">
        <f t="array" ref="EC24">IFERROR(INDEX('Growth Rates'!$J$10:$J$20,MATCH(EC$5,'Growth Rates'!$C$10:$C$20,0)),0)</f>
        <v>7.4999999999999997E-3</v>
      </c>
      <c r="ED24" s="51">
        <f t="array" ref="ED24">IFERROR(INDEX('Growth Rates'!$J$10:$J$20,MATCH(ED$5,'Growth Rates'!$C$10:$C$20,0)),0)</f>
        <v>7.4999999999999997E-3</v>
      </c>
      <c r="EE24" s="51">
        <f t="array" ref="EE24">IFERROR(INDEX('Growth Rates'!$J$10:$J$20,MATCH(EE$5,'Growth Rates'!$C$10:$C$20,0)),0)</f>
        <v>7.4999999999999997E-3</v>
      </c>
      <c r="EF24" s="51">
        <f t="array" ref="EF24">IFERROR(INDEX('Growth Rates'!$J$10:$J$20,MATCH(EF$5,'Growth Rates'!$C$10:$C$20,0)),0)</f>
        <v>7.4999999999999997E-3</v>
      </c>
      <c r="EG24" s="51">
        <f t="array" ref="EG24">IFERROR(INDEX('Growth Rates'!$J$10:$J$20,MATCH(EG$5,'Growth Rates'!$C$10:$C$20,0)),0)</f>
        <v>7.4999999999999997E-3</v>
      </c>
      <c r="EH24" s="51">
        <f t="array" ref="EH24">IFERROR(INDEX('Growth Rates'!$J$10:$J$20,MATCH(EH$5,'Growth Rates'!$C$10:$C$20,0)),0)</f>
        <v>7.4999999999999997E-3</v>
      </c>
      <c r="EI24" s="51">
        <f t="array" ref="EI24">IFERROR(INDEX('Growth Rates'!$J$10:$J$20,MATCH(EI$5,'Growth Rates'!$C$10:$C$20,0)),0)</f>
        <v>7.4999999999999997E-3</v>
      </c>
      <c r="EJ24" s="1"/>
    </row>
    <row r="25" spans="1:140" ht="13.5" customHeight="1" x14ac:dyDescent="0.2">
      <c r="A25" s="1"/>
      <c r="B25" s="1"/>
      <c r="C25" s="9" t="s">
        <v>245</v>
      </c>
      <c r="D25" s="1"/>
      <c r="E25" s="1"/>
      <c r="F25" s="1"/>
      <c r="G25" s="51">
        <f t="array" ref="G25">IFERROR(INDEX('Growth Rates'!$K$10:$K$20,MATCH(G$5,'Growth Rates'!$C$10:$C$20,0)),0)</f>
        <v>0</v>
      </c>
      <c r="H25" s="51">
        <f t="array" ref="H25">IFERROR(INDEX('Growth Rates'!$K$10:$K$20,MATCH(H$5,'Growth Rates'!$C$10:$C$20,0)),0)</f>
        <v>0.01</v>
      </c>
      <c r="I25" s="51">
        <f t="array" ref="I25">IFERROR(INDEX('Growth Rates'!$K$10:$K$20,MATCH(I$5,'Growth Rates'!$C$10:$C$20,0)),0)</f>
        <v>0.01</v>
      </c>
      <c r="J25" s="51">
        <f t="array" ref="J25">IFERROR(INDEX('Growth Rates'!$K$10:$K$20,MATCH(J$5,'Growth Rates'!$C$10:$C$20,0)),0)</f>
        <v>0.01</v>
      </c>
      <c r="K25" s="51">
        <f t="array" ref="K25">IFERROR(INDEX('Growth Rates'!$K$10:$K$20,MATCH(K$5,'Growth Rates'!$C$10:$C$20,0)),0)</f>
        <v>0.01</v>
      </c>
      <c r="L25" s="51">
        <f t="array" ref="L25">IFERROR(INDEX('Growth Rates'!$K$10:$K$20,MATCH(L$5,'Growth Rates'!$C$10:$C$20,0)),0)</f>
        <v>0.01</v>
      </c>
      <c r="M25" s="51">
        <f t="array" ref="M25">IFERROR(INDEX('Growth Rates'!$K$10:$K$20,MATCH(M$5,'Growth Rates'!$C$10:$C$20,0)),0)</f>
        <v>0.01</v>
      </c>
      <c r="N25" s="51">
        <f t="array" ref="N25">IFERROR(INDEX('Growth Rates'!$K$10:$K$20,MATCH(N$5,'Growth Rates'!$C$10:$C$20,0)),0)</f>
        <v>0.01</v>
      </c>
      <c r="O25" s="51">
        <f t="array" ref="O25">IFERROR(INDEX('Growth Rates'!$K$10:$K$20,MATCH(O$5,'Growth Rates'!$C$10:$C$20,0)),0)</f>
        <v>0.01</v>
      </c>
      <c r="P25" s="51">
        <f t="array" ref="P25">IFERROR(INDEX('Growth Rates'!$K$10:$K$20,MATCH(P$5,'Growth Rates'!$C$10:$C$20,0)),0)</f>
        <v>0.01</v>
      </c>
      <c r="Q25" s="51">
        <f t="array" ref="Q25">IFERROR(INDEX('Growth Rates'!$K$10:$K$20,MATCH(Q$5,'Growth Rates'!$C$10:$C$20,0)),0)</f>
        <v>0.01</v>
      </c>
      <c r="R25" s="51">
        <f t="array" ref="R25">IFERROR(INDEX('Growth Rates'!$K$10:$K$20,MATCH(R$5,'Growth Rates'!$C$10:$C$20,0)),0)</f>
        <v>0.01</v>
      </c>
      <c r="S25" s="51">
        <f t="array" ref="S25">IFERROR(INDEX('Growth Rates'!$K$10:$K$20,MATCH(S$5,'Growth Rates'!$C$10:$C$20,0)),0)</f>
        <v>0.01</v>
      </c>
      <c r="T25" s="51">
        <f t="array" ref="T25">IFERROR(INDEX('Growth Rates'!$K$10:$K$20,MATCH(T$5,'Growth Rates'!$C$10:$C$20,0)),0)</f>
        <v>0.01</v>
      </c>
      <c r="U25" s="51">
        <f t="array" ref="U25">IFERROR(INDEX('Growth Rates'!$K$10:$K$20,MATCH(U$5,'Growth Rates'!$C$10:$C$20,0)),0)</f>
        <v>0.01</v>
      </c>
      <c r="V25" s="51">
        <f t="array" ref="V25">IFERROR(INDEX('Growth Rates'!$K$10:$K$20,MATCH(V$5,'Growth Rates'!$C$10:$C$20,0)),0)</f>
        <v>0.01</v>
      </c>
      <c r="W25" s="51">
        <f t="array" ref="W25">IFERROR(INDEX('Growth Rates'!$K$10:$K$20,MATCH(W$5,'Growth Rates'!$C$10:$C$20,0)),0)</f>
        <v>0.01</v>
      </c>
      <c r="X25" s="51">
        <f t="array" ref="X25">IFERROR(INDEX('Growth Rates'!$K$10:$K$20,MATCH(X$5,'Growth Rates'!$C$10:$C$20,0)),0)</f>
        <v>0.01</v>
      </c>
      <c r="Y25" s="51">
        <f t="array" ref="Y25">IFERROR(INDEX('Growth Rates'!$K$10:$K$20,MATCH(Y$5,'Growth Rates'!$C$10:$C$20,0)),0)</f>
        <v>0.01</v>
      </c>
      <c r="Z25" s="51">
        <f t="array" ref="Z25">IFERROR(INDEX('Growth Rates'!$K$10:$K$20,MATCH(Z$5,'Growth Rates'!$C$10:$C$20,0)),0)</f>
        <v>0.01</v>
      </c>
      <c r="AA25" s="51">
        <f t="array" ref="AA25">IFERROR(INDEX('Growth Rates'!$K$10:$K$20,MATCH(AA$5,'Growth Rates'!$C$10:$C$20,0)),0)</f>
        <v>0.01</v>
      </c>
      <c r="AB25" s="51">
        <f t="array" ref="AB25">IFERROR(INDEX('Growth Rates'!$K$10:$K$20,MATCH(AB$5,'Growth Rates'!$C$10:$C$20,0)),0)</f>
        <v>0.01</v>
      </c>
      <c r="AC25" s="51">
        <f t="array" ref="AC25">IFERROR(INDEX('Growth Rates'!$K$10:$K$20,MATCH(AC$5,'Growth Rates'!$C$10:$C$20,0)),0)</f>
        <v>0.01</v>
      </c>
      <c r="AD25" s="51">
        <f t="array" ref="AD25">IFERROR(INDEX('Growth Rates'!$K$10:$K$20,MATCH(AD$5,'Growth Rates'!$C$10:$C$20,0)),0)</f>
        <v>0.01</v>
      </c>
      <c r="AE25" s="51">
        <f t="array" ref="AE25">IFERROR(INDEX('Growth Rates'!$K$10:$K$20,MATCH(AE$5,'Growth Rates'!$C$10:$C$20,0)),0)</f>
        <v>0.01</v>
      </c>
      <c r="AF25" s="51">
        <f t="array" ref="AF25">IFERROR(INDEX('Growth Rates'!$K$10:$K$20,MATCH(AF$5,'Growth Rates'!$C$10:$C$20,0)),0)</f>
        <v>0.01</v>
      </c>
      <c r="AG25" s="51">
        <f t="array" ref="AG25">IFERROR(INDEX('Growth Rates'!$K$10:$K$20,MATCH(AG$5,'Growth Rates'!$C$10:$C$20,0)),0)</f>
        <v>0.01</v>
      </c>
      <c r="AH25" s="51">
        <f t="array" ref="AH25">IFERROR(INDEX('Growth Rates'!$K$10:$K$20,MATCH(AH$5,'Growth Rates'!$C$10:$C$20,0)),0)</f>
        <v>0.01</v>
      </c>
      <c r="AI25" s="51">
        <f t="array" ref="AI25">IFERROR(INDEX('Growth Rates'!$K$10:$K$20,MATCH(AI$5,'Growth Rates'!$C$10:$C$20,0)),0)</f>
        <v>0.01</v>
      </c>
      <c r="AJ25" s="51">
        <f t="array" ref="AJ25">IFERROR(INDEX('Growth Rates'!$K$10:$K$20,MATCH(AJ$5,'Growth Rates'!$C$10:$C$20,0)),0)</f>
        <v>0.01</v>
      </c>
      <c r="AK25" s="51">
        <f t="array" ref="AK25">IFERROR(INDEX('Growth Rates'!$K$10:$K$20,MATCH(AK$5,'Growth Rates'!$C$10:$C$20,0)),0)</f>
        <v>0.01</v>
      </c>
      <c r="AL25" s="51">
        <f t="array" ref="AL25">IFERROR(INDEX('Growth Rates'!$K$10:$K$20,MATCH(AL$5,'Growth Rates'!$C$10:$C$20,0)),0)</f>
        <v>0.01</v>
      </c>
      <c r="AM25" s="51">
        <f t="array" ref="AM25">IFERROR(INDEX('Growth Rates'!$K$10:$K$20,MATCH(AM$5,'Growth Rates'!$C$10:$C$20,0)),0)</f>
        <v>0.01</v>
      </c>
      <c r="AN25" s="51">
        <f t="array" ref="AN25">IFERROR(INDEX('Growth Rates'!$K$10:$K$20,MATCH(AN$5,'Growth Rates'!$C$10:$C$20,0)),0)</f>
        <v>0.01</v>
      </c>
      <c r="AO25" s="51">
        <f t="array" ref="AO25">IFERROR(INDEX('Growth Rates'!$K$10:$K$20,MATCH(AO$5,'Growth Rates'!$C$10:$C$20,0)),0)</f>
        <v>0.01</v>
      </c>
      <c r="AP25" s="51">
        <f t="array" ref="AP25">IFERROR(INDEX('Growth Rates'!$K$10:$K$20,MATCH(AP$5,'Growth Rates'!$C$10:$C$20,0)),0)</f>
        <v>0.01</v>
      </c>
      <c r="AQ25" s="51">
        <f t="array" ref="AQ25">IFERROR(INDEX('Growth Rates'!$K$10:$K$20,MATCH(AQ$5,'Growth Rates'!$C$10:$C$20,0)),0)</f>
        <v>0.01</v>
      </c>
      <c r="AR25" s="51">
        <f t="array" ref="AR25">IFERROR(INDEX('Growth Rates'!$K$10:$K$20,MATCH(AR$5,'Growth Rates'!$C$10:$C$20,0)),0)</f>
        <v>0.01</v>
      </c>
      <c r="AS25" s="51">
        <f t="array" ref="AS25">IFERROR(INDEX('Growth Rates'!$K$10:$K$20,MATCH(AS$5,'Growth Rates'!$C$10:$C$20,0)),0)</f>
        <v>0.01</v>
      </c>
      <c r="AT25" s="51">
        <f t="array" ref="AT25">IFERROR(INDEX('Growth Rates'!$K$10:$K$20,MATCH(AT$5,'Growth Rates'!$C$10:$C$20,0)),0)</f>
        <v>0.01</v>
      </c>
      <c r="AU25" s="51">
        <f t="array" ref="AU25">IFERROR(INDEX('Growth Rates'!$K$10:$K$20,MATCH(AU$5,'Growth Rates'!$C$10:$C$20,0)),0)</f>
        <v>0.01</v>
      </c>
      <c r="AV25" s="51">
        <f t="array" ref="AV25">IFERROR(INDEX('Growth Rates'!$K$10:$K$20,MATCH(AV$5,'Growth Rates'!$C$10:$C$20,0)),0)</f>
        <v>0.01</v>
      </c>
      <c r="AW25" s="51">
        <f t="array" ref="AW25">IFERROR(INDEX('Growth Rates'!$K$10:$K$20,MATCH(AW$5,'Growth Rates'!$C$10:$C$20,0)),0)</f>
        <v>0.01</v>
      </c>
      <c r="AX25" s="51">
        <f t="array" ref="AX25">IFERROR(INDEX('Growth Rates'!$K$10:$K$20,MATCH(AX$5,'Growth Rates'!$C$10:$C$20,0)),0)</f>
        <v>0.01</v>
      </c>
      <c r="AY25" s="51">
        <f t="array" ref="AY25">IFERROR(INDEX('Growth Rates'!$K$10:$K$20,MATCH(AY$5,'Growth Rates'!$C$10:$C$20,0)),0)</f>
        <v>0.01</v>
      </c>
      <c r="AZ25" s="51">
        <f t="array" ref="AZ25">IFERROR(INDEX('Growth Rates'!$K$10:$K$20,MATCH(AZ$5,'Growth Rates'!$C$10:$C$20,0)),0)</f>
        <v>0.01</v>
      </c>
      <c r="BA25" s="51">
        <f t="array" ref="BA25">IFERROR(INDEX('Growth Rates'!$K$10:$K$20,MATCH(BA$5,'Growth Rates'!$C$10:$C$20,0)),0)</f>
        <v>0.01</v>
      </c>
      <c r="BB25" s="51">
        <f t="array" ref="BB25">IFERROR(INDEX('Growth Rates'!$K$10:$K$20,MATCH(BB$5,'Growth Rates'!$C$10:$C$20,0)),0)</f>
        <v>0.01</v>
      </c>
      <c r="BC25" s="51">
        <f t="array" ref="BC25">IFERROR(INDEX('Growth Rates'!$K$10:$K$20,MATCH(BC$5,'Growth Rates'!$C$10:$C$20,0)),0)</f>
        <v>0.01</v>
      </c>
      <c r="BD25" s="51">
        <f t="array" ref="BD25">IFERROR(INDEX('Growth Rates'!$K$10:$K$20,MATCH(BD$5,'Growth Rates'!$C$10:$C$20,0)),0)</f>
        <v>2.5000000000000001E-3</v>
      </c>
      <c r="BE25" s="51">
        <f t="array" ref="BE25">IFERROR(INDEX('Growth Rates'!$K$10:$K$20,MATCH(BE$5,'Growth Rates'!$C$10:$C$20,0)),0)</f>
        <v>2.5000000000000001E-3</v>
      </c>
      <c r="BF25" s="51">
        <f t="array" ref="BF25">IFERROR(INDEX('Growth Rates'!$K$10:$K$20,MATCH(BF$5,'Growth Rates'!$C$10:$C$20,0)),0)</f>
        <v>2.5000000000000001E-3</v>
      </c>
      <c r="BG25" s="51">
        <f t="array" ref="BG25">IFERROR(INDEX('Growth Rates'!$K$10:$K$20,MATCH(BG$5,'Growth Rates'!$C$10:$C$20,0)),0)</f>
        <v>2.5000000000000001E-3</v>
      </c>
      <c r="BH25" s="51">
        <f t="array" ref="BH25">IFERROR(INDEX('Growth Rates'!$K$10:$K$20,MATCH(BH$5,'Growth Rates'!$C$10:$C$20,0)),0)</f>
        <v>2.5000000000000001E-3</v>
      </c>
      <c r="BI25" s="51">
        <f t="array" ref="BI25">IFERROR(INDEX('Growth Rates'!$K$10:$K$20,MATCH(BI$5,'Growth Rates'!$C$10:$C$20,0)),0)</f>
        <v>2.5000000000000001E-3</v>
      </c>
      <c r="BJ25" s="51">
        <f t="array" ref="BJ25">IFERROR(INDEX('Growth Rates'!$K$10:$K$20,MATCH(BJ$5,'Growth Rates'!$C$10:$C$20,0)),0)</f>
        <v>2.5000000000000001E-3</v>
      </c>
      <c r="BK25" s="51">
        <f t="array" ref="BK25">IFERROR(INDEX('Growth Rates'!$K$10:$K$20,MATCH(BK$5,'Growth Rates'!$C$10:$C$20,0)),0)</f>
        <v>2.5000000000000001E-3</v>
      </c>
      <c r="BL25" s="51">
        <f t="array" ref="BL25">IFERROR(INDEX('Growth Rates'!$K$10:$K$20,MATCH(BL$5,'Growth Rates'!$C$10:$C$20,0)),0)</f>
        <v>2.5000000000000001E-3</v>
      </c>
      <c r="BM25" s="51">
        <f t="array" ref="BM25">IFERROR(INDEX('Growth Rates'!$K$10:$K$20,MATCH(BM$5,'Growth Rates'!$C$10:$C$20,0)),0)</f>
        <v>2.5000000000000001E-3</v>
      </c>
      <c r="BN25" s="51">
        <f t="array" ref="BN25">IFERROR(INDEX('Growth Rates'!$K$10:$K$20,MATCH(BN$5,'Growth Rates'!$C$10:$C$20,0)),0)</f>
        <v>2.5000000000000001E-3</v>
      </c>
      <c r="BO25" s="51">
        <f t="array" ref="BO25">IFERROR(INDEX('Growth Rates'!$K$10:$K$20,MATCH(BO$5,'Growth Rates'!$C$10:$C$20,0)),0)</f>
        <v>2.5000000000000001E-3</v>
      </c>
      <c r="BP25" s="51">
        <f t="array" ref="BP25">IFERROR(INDEX('Growth Rates'!$K$10:$K$20,MATCH(BP$5,'Growth Rates'!$C$10:$C$20,0)),0)</f>
        <v>2.5000000000000001E-3</v>
      </c>
      <c r="BQ25" s="51">
        <f t="array" ref="BQ25">IFERROR(INDEX('Growth Rates'!$K$10:$K$20,MATCH(BQ$5,'Growth Rates'!$C$10:$C$20,0)),0)</f>
        <v>2.5000000000000001E-3</v>
      </c>
      <c r="BR25" s="51">
        <f t="array" ref="BR25">IFERROR(INDEX('Growth Rates'!$K$10:$K$20,MATCH(BR$5,'Growth Rates'!$C$10:$C$20,0)),0)</f>
        <v>2.5000000000000001E-3</v>
      </c>
      <c r="BS25" s="51">
        <f t="array" ref="BS25">IFERROR(INDEX('Growth Rates'!$K$10:$K$20,MATCH(BS$5,'Growth Rates'!$C$10:$C$20,0)),0)</f>
        <v>2.5000000000000001E-3</v>
      </c>
      <c r="BT25" s="51">
        <f t="array" ref="BT25">IFERROR(INDEX('Growth Rates'!$K$10:$K$20,MATCH(BT$5,'Growth Rates'!$C$10:$C$20,0)),0)</f>
        <v>2.5000000000000001E-3</v>
      </c>
      <c r="BU25" s="51">
        <f t="array" ref="BU25">IFERROR(INDEX('Growth Rates'!$K$10:$K$20,MATCH(BU$5,'Growth Rates'!$C$10:$C$20,0)),0)</f>
        <v>2.5000000000000001E-3</v>
      </c>
      <c r="BV25" s="51">
        <f t="array" ref="BV25">IFERROR(INDEX('Growth Rates'!$K$10:$K$20,MATCH(BV$5,'Growth Rates'!$C$10:$C$20,0)),0)</f>
        <v>2.5000000000000001E-3</v>
      </c>
      <c r="BW25" s="51">
        <f t="array" ref="BW25">IFERROR(INDEX('Growth Rates'!$K$10:$K$20,MATCH(BW$5,'Growth Rates'!$C$10:$C$20,0)),0)</f>
        <v>2.5000000000000001E-3</v>
      </c>
      <c r="BX25" s="51">
        <f t="array" ref="BX25">IFERROR(INDEX('Growth Rates'!$K$10:$K$20,MATCH(BX$5,'Growth Rates'!$C$10:$C$20,0)),0)</f>
        <v>2.5000000000000001E-3</v>
      </c>
      <c r="BY25" s="51">
        <f t="array" ref="BY25">IFERROR(INDEX('Growth Rates'!$K$10:$K$20,MATCH(BY$5,'Growth Rates'!$C$10:$C$20,0)),0)</f>
        <v>2.5000000000000001E-3</v>
      </c>
      <c r="BZ25" s="51">
        <f t="array" ref="BZ25">IFERROR(INDEX('Growth Rates'!$K$10:$K$20,MATCH(BZ$5,'Growth Rates'!$C$10:$C$20,0)),0)</f>
        <v>2.5000000000000001E-3</v>
      </c>
      <c r="CA25" s="51">
        <f t="array" ref="CA25">IFERROR(INDEX('Growth Rates'!$K$10:$K$20,MATCH(CA$5,'Growth Rates'!$C$10:$C$20,0)),0)</f>
        <v>2.5000000000000001E-3</v>
      </c>
      <c r="CB25" s="51">
        <f t="array" ref="CB25">IFERROR(INDEX('Growth Rates'!$K$10:$K$20,MATCH(CB$5,'Growth Rates'!$C$10:$C$20,0)),0)</f>
        <v>2.5000000000000001E-3</v>
      </c>
      <c r="CC25" s="51">
        <f t="array" ref="CC25">IFERROR(INDEX('Growth Rates'!$K$10:$K$20,MATCH(CC$5,'Growth Rates'!$C$10:$C$20,0)),0)</f>
        <v>2.5000000000000001E-3</v>
      </c>
      <c r="CD25" s="51">
        <f t="array" ref="CD25">IFERROR(INDEX('Growth Rates'!$K$10:$K$20,MATCH(CD$5,'Growth Rates'!$C$10:$C$20,0)),0)</f>
        <v>2.5000000000000001E-3</v>
      </c>
      <c r="CE25" s="51">
        <f t="array" ref="CE25">IFERROR(INDEX('Growth Rates'!$K$10:$K$20,MATCH(CE$5,'Growth Rates'!$C$10:$C$20,0)),0)</f>
        <v>2.5000000000000001E-3</v>
      </c>
      <c r="CF25" s="51">
        <f t="array" ref="CF25">IFERROR(INDEX('Growth Rates'!$K$10:$K$20,MATCH(CF$5,'Growth Rates'!$C$10:$C$20,0)),0)</f>
        <v>2.5000000000000001E-3</v>
      </c>
      <c r="CG25" s="51">
        <f t="array" ref="CG25">IFERROR(INDEX('Growth Rates'!$K$10:$K$20,MATCH(CG$5,'Growth Rates'!$C$10:$C$20,0)),0)</f>
        <v>2.5000000000000001E-3</v>
      </c>
      <c r="CH25" s="51">
        <f t="array" ref="CH25">IFERROR(INDEX('Growth Rates'!$K$10:$K$20,MATCH(CH$5,'Growth Rates'!$C$10:$C$20,0)),0)</f>
        <v>2.5000000000000001E-3</v>
      </c>
      <c r="CI25" s="51">
        <f t="array" ref="CI25">IFERROR(INDEX('Growth Rates'!$K$10:$K$20,MATCH(CI$5,'Growth Rates'!$C$10:$C$20,0)),0)</f>
        <v>2.5000000000000001E-3</v>
      </c>
      <c r="CJ25" s="51">
        <f t="array" ref="CJ25">IFERROR(INDEX('Growth Rates'!$K$10:$K$20,MATCH(CJ$5,'Growth Rates'!$C$10:$C$20,0)),0)</f>
        <v>2.5000000000000001E-3</v>
      </c>
      <c r="CK25" s="51">
        <f t="array" ref="CK25">IFERROR(INDEX('Growth Rates'!$K$10:$K$20,MATCH(CK$5,'Growth Rates'!$C$10:$C$20,0)),0)</f>
        <v>2.5000000000000001E-3</v>
      </c>
      <c r="CL25" s="51">
        <f t="array" ref="CL25">IFERROR(INDEX('Growth Rates'!$K$10:$K$20,MATCH(CL$5,'Growth Rates'!$C$10:$C$20,0)),0)</f>
        <v>2.5000000000000001E-3</v>
      </c>
      <c r="CM25" s="51">
        <f t="array" ref="CM25">IFERROR(INDEX('Growth Rates'!$K$10:$K$20,MATCH(CM$5,'Growth Rates'!$C$10:$C$20,0)),0)</f>
        <v>2.5000000000000001E-3</v>
      </c>
      <c r="CN25" s="51">
        <f t="array" ref="CN25">IFERROR(INDEX('Growth Rates'!$K$10:$K$20,MATCH(CN$5,'Growth Rates'!$C$10:$C$20,0)),0)</f>
        <v>2.5000000000000001E-3</v>
      </c>
      <c r="CO25" s="51">
        <f t="array" ref="CO25">IFERROR(INDEX('Growth Rates'!$K$10:$K$20,MATCH(CO$5,'Growth Rates'!$C$10:$C$20,0)),0)</f>
        <v>2.5000000000000001E-3</v>
      </c>
      <c r="CP25" s="51">
        <f t="array" ref="CP25">IFERROR(INDEX('Growth Rates'!$K$10:$K$20,MATCH(CP$5,'Growth Rates'!$C$10:$C$20,0)),0)</f>
        <v>2.5000000000000001E-3</v>
      </c>
      <c r="CQ25" s="51">
        <f t="array" ref="CQ25">IFERROR(INDEX('Growth Rates'!$K$10:$K$20,MATCH(CQ$5,'Growth Rates'!$C$10:$C$20,0)),0)</f>
        <v>2.5000000000000001E-3</v>
      </c>
      <c r="CR25" s="51">
        <f t="array" ref="CR25">IFERROR(INDEX('Growth Rates'!$K$10:$K$20,MATCH(CR$5,'Growth Rates'!$C$10:$C$20,0)),0)</f>
        <v>2.5000000000000001E-3</v>
      </c>
      <c r="CS25" s="51">
        <f t="array" ref="CS25">IFERROR(INDEX('Growth Rates'!$K$10:$K$20,MATCH(CS$5,'Growth Rates'!$C$10:$C$20,0)),0)</f>
        <v>2.5000000000000001E-3</v>
      </c>
      <c r="CT25" s="51">
        <f t="array" ref="CT25">IFERROR(INDEX('Growth Rates'!$K$10:$K$20,MATCH(CT$5,'Growth Rates'!$C$10:$C$20,0)),0)</f>
        <v>2.5000000000000001E-3</v>
      </c>
      <c r="CU25" s="51">
        <f t="array" ref="CU25">IFERROR(INDEX('Growth Rates'!$K$10:$K$20,MATCH(CU$5,'Growth Rates'!$C$10:$C$20,0)),0)</f>
        <v>2.5000000000000001E-3</v>
      </c>
      <c r="CV25" s="51">
        <f t="array" ref="CV25">IFERROR(INDEX('Growth Rates'!$K$10:$K$20,MATCH(CV$5,'Growth Rates'!$C$10:$C$20,0)),0)</f>
        <v>2.5000000000000001E-3</v>
      </c>
      <c r="CW25" s="51">
        <f t="array" ref="CW25">IFERROR(INDEX('Growth Rates'!$K$10:$K$20,MATCH(CW$5,'Growth Rates'!$C$10:$C$20,0)),0)</f>
        <v>2.5000000000000001E-3</v>
      </c>
      <c r="CX25" s="51">
        <f t="array" ref="CX25">IFERROR(INDEX('Growth Rates'!$K$10:$K$20,MATCH(CX$5,'Growth Rates'!$C$10:$C$20,0)),0)</f>
        <v>2.5000000000000001E-3</v>
      </c>
      <c r="CY25" s="51">
        <f t="array" ref="CY25">IFERROR(INDEX('Growth Rates'!$K$10:$K$20,MATCH(CY$5,'Growth Rates'!$C$10:$C$20,0)),0)</f>
        <v>2.5000000000000001E-3</v>
      </c>
      <c r="CZ25" s="51">
        <f t="array" ref="CZ25">IFERROR(INDEX('Growth Rates'!$K$10:$K$20,MATCH(CZ$5,'Growth Rates'!$C$10:$C$20,0)),0)</f>
        <v>2.5000000000000001E-3</v>
      </c>
      <c r="DA25" s="51">
        <f t="array" ref="DA25">IFERROR(INDEX('Growth Rates'!$K$10:$K$20,MATCH(DA$5,'Growth Rates'!$C$10:$C$20,0)),0)</f>
        <v>2.5000000000000001E-3</v>
      </c>
      <c r="DB25" s="51">
        <f t="array" ref="DB25">IFERROR(INDEX('Growth Rates'!$K$10:$K$20,MATCH(DB$5,'Growth Rates'!$C$10:$C$20,0)),0)</f>
        <v>2.5000000000000001E-3</v>
      </c>
      <c r="DC25" s="51">
        <f t="array" ref="DC25">IFERROR(INDEX('Growth Rates'!$K$10:$K$20,MATCH(DC$5,'Growth Rates'!$C$10:$C$20,0)),0)</f>
        <v>2.5000000000000001E-3</v>
      </c>
      <c r="DD25" s="51">
        <f t="array" ref="DD25">IFERROR(INDEX('Growth Rates'!$K$10:$K$20,MATCH(DD$5,'Growth Rates'!$C$10:$C$20,0)),0)</f>
        <v>2.5000000000000001E-3</v>
      </c>
      <c r="DE25" s="51">
        <f t="array" ref="DE25">IFERROR(INDEX('Growth Rates'!$K$10:$K$20,MATCH(DE$5,'Growth Rates'!$C$10:$C$20,0)),0)</f>
        <v>2.5000000000000001E-3</v>
      </c>
      <c r="DF25" s="51">
        <f t="array" ref="DF25">IFERROR(INDEX('Growth Rates'!$K$10:$K$20,MATCH(DF$5,'Growth Rates'!$C$10:$C$20,0)),0)</f>
        <v>2.5000000000000001E-3</v>
      </c>
      <c r="DG25" s="51">
        <f t="array" ref="DG25">IFERROR(INDEX('Growth Rates'!$K$10:$K$20,MATCH(DG$5,'Growth Rates'!$C$10:$C$20,0)),0)</f>
        <v>2.5000000000000001E-3</v>
      </c>
      <c r="DH25" s="51">
        <f t="array" ref="DH25">IFERROR(INDEX('Growth Rates'!$K$10:$K$20,MATCH(DH$5,'Growth Rates'!$C$10:$C$20,0)),0)</f>
        <v>2.5000000000000001E-3</v>
      </c>
      <c r="DI25" s="51">
        <f t="array" ref="DI25">IFERROR(INDEX('Growth Rates'!$K$10:$K$20,MATCH(DI$5,'Growth Rates'!$C$10:$C$20,0)),0)</f>
        <v>2.5000000000000001E-3</v>
      </c>
      <c r="DJ25" s="51">
        <f t="array" ref="DJ25">IFERROR(INDEX('Growth Rates'!$K$10:$K$20,MATCH(DJ$5,'Growth Rates'!$C$10:$C$20,0)),0)</f>
        <v>2.5000000000000001E-3</v>
      </c>
      <c r="DK25" s="51">
        <f t="array" ref="DK25">IFERROR(INDEX('Growth Rates'!$K$10:$K$20,MATCH(DK$5,'Growth Rates'!$C$10:$C$20,0)),0)</f>
        <v>2.5000000000000001E-3</v>
      </c>
      <c r="DL25" s="51">
        <f t="array" ref="DL25">IFERROR(INDEX('Growth Rates'!$K$10:$K$20,MATCH(DL$5,'Growth Rates'!$C$10:$C$20,0)),0)</f>
        <v>2.5000000000000001E-3</v>
      </c>
      <c r="DM25" s="51">
        <f t="array" ref="DM25">IFERROR(INDEX('Growth Rates'!$K$10:$K$20,MATCH(DM$5,'Growth Rates'!$C$10:$C$20,0)),0)</f>
        <v>2.5000000000000001E-3</v>
      </c>
      <c r="DN25" s="51">
        <f t="array" ref="DN25">IFERROR(INDEX('Growth Rates'!$K$10:$K$20,MATCH(DN$5,'Growth Rates'!$C$10:$C$20,0)),0)</f>
        <v>2.5000000000000001E-3</v>
      </c>
      <c r="DO25" s="51">
        <f t="array" ref="DO25">IFERROR(INDEX('Growth Rates'!$K$10:$K$20,MATCH(DO$5,'Growth Rates'!$C$10:$C$20,0)),0)</f>
        <v>2.5000000000000001E-3</v>
      </c>
      <c r="DP25" s="51">
        <f t="array" ref="DP25">IFERROR(INDEX('Growth Rates'!$K$10:$K$20,MATCH(DP$5,'Growth Rates'!$C$10:$C$20,0)),0)</f>
        <v>2.5000000000000001E-3</v>
      </c>
      <c r="DQ25" s="51">
        <f t="array" ref="DQ25">IFERROR(INDEX('Growth Rates'!$K$10:$K$20,MATCH(DQ$5,'Growth Rates'!$C$10:$C$20,0)),0)</f>
        <v>2.5000000000000001E-3</v>
      </c>
      <c r="DR25" s="51">
        <f t="array" ref="DR25">IFERROR(INDEX('Growth Rates'!$K$10:$K$20,MATCH(DR$5,'Growth Rates'!$C$10:$C$20,0)),0)</f>
        <v>2.5000000000000001E-3</v>
      </c>
      <c r="DS25" s="51">
        <f t="array" ref="DS25">IFERROR(INDEX('Growth Rates'!$K$10:$K$20,MATCH(DS$5,'Growth Rates'!$C$10:$C$20,0)),0)</f>
        <v>2.5000000000000001E-3</v>
      </c>
      <c r="DT25" s="51">
        <f t="array" ref="DT25">IFERROR(INDEX('Growth Rates'!$K$10:$K$20,MATCH(DT$5,'Growth Rates'!$C$10:$C$20,0)),0)</f>
        <v>2.5000000000000001E-3</v>
      </c>
      <c r="DU25" s="51">
        <f t="array" ref="DU25">IFERROR(INDEX('Growth Rates'!$K$10:$K$20,MATCH(DU$5,'Growth Rates'!$C$10:$C$20,0)),0)</f>
        <v>2.5000000000000001E-3</v>
      </c>
      <c r="DV25" s="51">
        <f t="array" ref="DV25">IFERROR(INDEX('Growth Rates'!$K$10:$K$20,MATCH(DV$5,'Growth Rates'!$C$10:$C$20,0)),0)</f>
        <v>2.5000000000000001E-3</v>
      </c>
      <c r="DW25" s="51">
        <f t="array" ref="DW25">IFERROR(INDEX('Growth Rates'!$K$10:$K$20,MATCH(DW$5,'Growth Rates'!$C$10:$C$20,0)),0)</f>
        <v>2.5000000000000001E-3</v>
      </c>
      <c r="DX25" s="51">
        <f t="array" ref="DX25">IFERROR(INDEX('Growth Rates'!$K$10:$K$20,MATCH(DX$5,'Growth Rates'!$C$10:$C$20,0)),0)</f>
        <v>2.5000000000000001E-3</v>
      </c>
      <c r="DY25" s="51">
        <f t="array" ref="DY25">IFERROR(INDEX('Growth Rates'!$K$10:$K$20,MATCH(DY$5,'Growth Rates'!$C$10:$C$20,0)),0)</f>
        <v>2.5000000000000001E-3</v>
      </c>
      <c r="DZ25" s="51">
        <f t="array" ref="DZ25">IFERROR(INDEX('Growth Rates'!$K$10:$K$20,MATCH(DZ$5,'Growth Rates'!$C$10:$C$20,0)),0)</f>
        <v>2.5000000000000001E-3</v>
      </c>
      <c r="EA25" s="51">
        <f t="array" ref="EA25">IFERROR(INDEX('Growth Rates'!$K$10:$K$20,MATCH(EA$5,'Growth Rates'!$C$10:$C$20,0)),0)</f>
        <v>2.5000000000000001E-3</v>
      </c>
      <c r="EB25" s="51">
        <f t="array" ref="EB25">IFERROR(INDEX('Growth Rates'!$K$10:$K$20,MATCH(EB$5,'Growth Rates'!$C$10:$C$20,0)),0)</f>
        <v>2.5000000000000001E-3</v>
      </c>
      <c r="EC25" s="51">
        <f t="array" ref="EC25">IFERROR(INDEX('Growth Rates'!$K$10:$K$20,MATCH(EC$5,'Growth Rates'!$C$10:$C$20,0)),0)</f>
        <v>2.5000000000000001E-3</v>
      </c>
      <c r="ED25" s="51">
        <f t="array" ref="ED25">IFERROR(INDEX('Growth Rates'!$K$10:$K$20,MATCH(ED$5,'Growth Rates'!$C$10:$C$20,0)),0)</f>
        <v>2.5000000000000001E-3</v>
      </c>
      <c r="EE25" s="51">
        <f t="array" ref="EE25">IFERROR(INDEX('Growth Rates'!$K$10:$K$20,MATCH(EE$5,'Growth Rates'!$C$10:$C$20,0)),0)</f>
        <v>2.5000000000000001E-3</v>
      </c>
      <c r="EF25" s="51">
        <f t="array" ref="EF25">IFERROR(INDEX('Growth Rates'!$K$10:$K$20,MATCH(EF$5,'Growth Rates'!$C$10:$C$20,0)),0)</f>
        <v>2.5000000000000001E-3</v>
      </c>
      <c r="EG25" s="51">
        <f t="array" ref="EG25">IFERROR(INDEX('Growth Rates'!$K$10:$K$20,MATCH(EG$5,'Growth Rates'!$C$10:$C$20,0)),0)</f>
        <v>2.5000000000000001E-3</v>
      </c>
      <c r="EH25" s="51">
        <f t="array" ref="EH25">IFERROR(INDEX('Growth Rates'!$K$10:$K$20,MATCH(EH$5,'Growth Rates'!$C$10:$C$20,0)),0)</f>
        <v>2.5000000000000001E-3</v>
      </c>
      <c r="EI25" s="51">
        <f t="array" ref="EI25">IFERROR(INDEX('Growth Rates'!$K$10:$K$20,MATCH(EI$5,'Growth Rates'!$C$10:$C$20,0)),0)</f>
        <v>2.5000000000000001E-3</v>
      </c>
      <c r="EJ25" s="1"/>
    </row>
    <row r="26" spans="1:140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</row>
    <row r="27" spans="1:140" ht="13.5" customHeight="1" x14ac:dyDescent="0.2">
      <c r="A27" s="1"/>
      <c r="B27" s="1"/>
      <c r="C27" s="287" t="s">
        <v>248</v>
      </c>
      <c r="D27" s="1"/>
      <c r="E27" s="1"/>
      <c r="F27" s="1"/>
      <c r="G27" s="5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</row>
    <row r="28" spans="1:140" ht="13.5" customHeight="1" x14ac:dyDescent="0.2">
      <c r="A28" s="1"/>
      <c r="B28" s="1"/>
      <c r="C28" s="9" t="s">
        <v>284</v>
      </c>
      <c r="D28" s="1"/>
      <c r="E28" s="1"/>
      <c r="F28" s="1"/>
      <c r="G28" s="51">
        <f t="array" ref="G28">IFERROR(INDEX('Growth Rates'!$L$10:$L$20,MATCH(G$5,'Growth Rates'!$C$10:$C$20,0)),0)</f>
        <v>0</v>
      </c>
      <c r="H28" s="51">
        <f t="array" ref="H28">IFERROR(INDEX('Growth Rates'!$L$10:$L$20,MATCH(H$5,'Growth Rates'!$C$10:$C$20,0)),0)</f>
        <v>0</v>
      </c>
      <c r="I28" s="51">
        <f t="array" ref="I28">IFERROR(INDEX('Growth Rates'!$L$10:$L$20,MATCH(I$5,'Growth Rates'!$C$10:$C$20,0)),0)</f>
        <v>0</v>
      </c>
      <c r="J28" s="51">
        <f t="array" ref="J28">IFERROR(INDEX('Growth Rates'!$L$10:$L$20,MATCH(J$5,'Growth Rates'!$C$10:$C$20,0)),0)</f>
        <v>0</v>
      </c>
      <c r="K28" s="51">
        <f t="array" ref="K28">IFERROR(INDEX('Growth Rates'!$L$10:$L$20,MATCH(K$5,'Growth Rates'!$C$10:$C$20,0)),0)</f>
        <v>0</v>
      </c>
      <c r="L28" s="51">
        <f t="array" ref="L28">IFERROR(INDEX('Growth Rates'!$L$10:$L$20,MATCH(L$5,'Growth Rates'!$C$10:$C$20,0)),0)</f>
        <v>0</v>
      </c>
      <c r="M28" s="51">
        <f t="array" ref="M28">IFERROR(INDEX('Growth Rates'!$L$10:$L$20,MATCH(M$5,'Growth Rates'!$C$10:$C$20,0)),0)</f>
        <v>0</v>
      </c>
      <c r="N28" s="51">
        <f t="array" ref="N28">IFERROR(INDEX('Growth Rates'!$L$10:$L$20,MATCH(N$5,'Growth Rates'!$C$10:$C$20,0)),0)</f>
        <v>0</v>
      </c>
      <c r="O28" s="51">
        <f t="array" ref="O28">IFERROR(INDEX('Growth Rates'!$L$10:$L$20,MATCH(O$5,'Growth Rates'!$C$10:$C$20,0)),0)</f>
        <v>0</v>
      </c>
      <c r="P28" s="51">
        <f t="array" ref="P28">IFERROR(INDEX('Growth Rates'!$L$10:$L$20,MATCH(P$5,'Growth Rates'!$C$10:$C$20,0)),0)</f>
        <v>0</v>
      </c>
      <c r="Q28" s="51">
        <f t="array" ref="Q28">IFERROR(INDEX('Growth Rates'!$L$10:$L$20,MATCH(Q$5,'Growth Rates'!$C$10:$C$20,0)),0)</f>
        <v>0</v>
      </c>
      <c r="R28" s="51">
        <f t="array" ref="R28">IFERROR(INDEX('Growth Rates'!$L$10:$L$20,MATCH(R$5,'Growth Rates'!$C$10:$C$20,0)),0)</f>
        <v>0</v>
      </c>
      <c r="S28" s="51">
        <f t="array" ref="S28">IFERROR(INDEX('Growth Rates'!$L$10:$L$20,MATCH(S$5,'Growth Rates'!$C$10:$C$20,0)),0)</f>
        <v>0</v>
      </c>
      <c r="T28" s="51">
        <f t="array" ref="T28">IFERROR(INDEX('Growth Rates'!$L$10:$L$20,MATCH(T$5,'Growth Rates'!$C$10:$C$20,0)),0)</f>
        <v>0</v>
      </c>
      <c r="U28" s="51">
        <f t="array" ref="U28">IFERROR(INDEX('Growth Rates'!$L$10:$L$20,MATCH(U$5,'Growth Rates'!$C$10:$C$20,0)),0)</f>
        <v>0</v>
      </c>
      <c r="V28" s="51">
        <f t="array" ref="V28">IFERROR(INDEX('Growth Rates'!$L$10:$L$20,MATCH(V$5,'Growth Rates'!$C$10:$C$20,0)),0)</f>
        <v>0</v>
      </c>
      <c r="W28" s="51">
        <f t="array" ref="W28">IFERROR(INDEX('Growth Rates'!$L$10:$L$20,MATCH(W$5,'Growth Rates'!$C$10:$C$20,0)),0)</f>
        <v>0</v>
      </c>
      <c r="X28" s="51">
        <f t="array" ref="X28">IFERROR(INDEX('Growth Rates'!$L$10:$L$20,MATCH(X$5,'Growth Rates'!$C$10:$C$20,0)),0)</f>
        <v>0</v>
      </c>
      <c r="Y28" s="51">
        <f t="array" ref="Y28">IFERROR(INDEX('Growth Rates'!$L$10:$L$20,MATCH(Y$5,'Growth Rates'!$C$10:$C$20,0)),0)</f>
        <v>0</v>
      </c>
      <c r="Z28" s="51">
        <f t="array" ref="Z28">IFERROR(INDEX('Growth Rates'!$L$10:$L$20,MATCH(Z$5,'Growth Rates'!$C$10:$C$20,0)),0)</f>
        <v>0</v>
      </c>
      <c r="AA28" s="51">
        <f t="array" ref="AA28">IFERROR(INDEX('Growth Rates'!$L$10:$L$20,MATCH(AA$5,'Growth Rates'!$C$10:$C$20,0)),0)</f>
        <v>0</v>
      </c>
      <c r="AB28" s="51">
        <f t="array" ref="AB28">IFERROR(INDEX('Growth Rates'!$L$10:$L$20,MATCH(AB$5,'Growth Rates'!$C$10:$C$20,0)),0)</f>
        <v>0</v>
      </c>
      <c r="AC28" s="51">
        <f t="array" ref="AC28">IFERROR(INDEX('Growth Rates'!$L$10:$L$20,MATCH(AC$5,'Growth Rates'!$C$10:$C$20,0)),0)</f>
        <v>0</v>
      </c>
      <c r="AD28" s="51">
        <f t="array" ref="AD28">IFERROR(INDEX('Growth Rates'!$L$10:$L$20,MATCH(AD$5,'Growth Rates'!$C$10:$C$20,0)),0)</f>
        <v>0</v>
      </c>
      <c r="AE28" s="51">
        <f t="array" ref="AE28">IFERROR(INDEX('Growth Rates'!$L$10:$L$20,MATCH(AE$5,'Growth Rates'!$C$10:$C$20,0)),0)</f>
        <v>0</v>
      </c>
      <c r="AF28" s="51">
        <f t="array" ref="AF28">IFERROR(INDEX('Growth Rates'!$L$10:$L$20,MATCH(AF$5,'Growth Rates'!$C$10:$C$20,0)),0)</f>
        <v>0</v>
      </c>
      <c r="AG28" s="51">
        <f t="array" ref="AG28">IFERROR(INDEX('Growth Rates'!$L$10:$L$20,MATCH(AG$5,'Growth Rates'!$C$10:$C$20,0)),0)</f>
        <v>0</v>
      </c>
      <c r="AH28" s="51">
        <f t="array" ref="AH28">IFERROR(INDEX('Growth Rates'!$L$10:$L$20,MATCH(AH$5,'Growth Rates'!$C$10:$C$20,0)),0)</f>
        <v>0</v>
      </c>
      <c r="AI28" s="51">
        <f t="array" ref="AI28">IFERROR(INDEX('Growth Rates'!$L$10:$L$20,MATCH(AI$5,'Growth Rates'!$C$10:$C$20,0)),0)</f>
        <v>0</v>
      </c>
      <c r="AJ28" s="51">
        <f t="array" ref="AJ28">IFERROR(INDEX('Growth Rates'!$L$10:$L$20,MATCH(AJ$5,'Growth Rates'!$C$10:$C$20,0)),0)</f>
        <v>0</v>
      </c>
      <c r="AK28" s="51">
        <f t="array" ref="AK28">IFERROR(INDEX('Growth Rates'!$L$10:$L$20,MATCH(AK$5,'Growth Rates'!$C$10:$C$20,0)),0)</f>
        <v>0</v>
      </c>
      <c r="AL28" s="51">
        <f t="array" ref="AL28">IFERROR(INDEX('Growth Rates'!$L$10:$L$20,MATCH(AL$5,'Growth Rates'!$C$10:$C$20,0)),0)</f>
        <v>0</v>
      </c>
      <c r="AM28" s="51">
        <f t="array" ref="AM28">IFERROR(INDEX('Growth Rates'!$L$10:$L$20,MATCH(AM$5,'Growth Rates'!$C$10:$C$20,0)),0)</f>
        <v>0</v>
      </c>
      <c r="AN28" s="51">
        <f t="array" ref="AN28">IFERROR(INDEX('Growth Rates'!$L$10:$L$20,MATCH(AN$5,'Growth Rates'!$C$10:$C$20,0)),0)</f>
        <v>0</v>
      </c>
      <c r="AO28" s="51">
        <f t="array" ref="AO28">IFERROR(INDEX('Growth Rates'!$L$10:$L$20,MATCH(AO$5,'Growth Rates'!$C$10:$C$20,0)),0)</f>
        <v>0</v>
      </c>
      <c r="AP28" s="51">
        <f t="array" ref="AP28">IFERROR(INDEX('Growth Rates'!$L$10:$L$20,MATCH(AP$5,'Growth Rates'!$C$10:$C$20,0)),0)</f>
        <v>0</v>
      </c>
      <c r="AQ28" s="51">
        <f t="array" ref="AQ28">IFERROR(INDEX('Growth Rates'!$L$10:$L$20,MATCH(AQ$5,'Growth Rates'!$C$10:$C$20,0)),0)</f>
        <v>0</v>
      </c>
      <c r="AR28" s="51">
        <f t="array" ref="AR28">IFERROR(INDEX('Growth Rates'!$L$10:$L$20,MATCH(AR$5,'Growth Rates'!$C$10:$C$20,0)),0)</f>
        <v>0</v>
      </c>
      <c r="AS28" s="51">
        <f t="array" ref="AS28">IFERROR(INDEX('Growth Rates'!$L$10:$L$20,MATCH(AS$5,'Growth Rates'!$C$10:$C$20,0)),0)</f>
        <v>0</v>
      </c>
      <c r="AT28" s="51">
        <f t="array" ref="AT28">IFERROR(INDEX('Growth Rates'!$L$10:$L$20,MATCH(AT$5,'Growth Rates'!$C$10:$C$20,0)),0)</f>
        <v>0</v>
      </c>
      <c r="AU28" s="51">
        <f t="array" ref="AU28">IFERROR(INDEX('Growth Rates'!$L$10:$L$20,MATCH(AU$5,'Growth Rates'!$C$10:$C$20,0)),0)</f>
        <v>0</v>
      </c>
      <c r="AV28" s="51">
        <f t="array" ref="AV28">IFERROR(INDEX('Growth Rates'!$L$10:$L$20,MATCH(AV$5,'Growth Rates'!$C$10:$C$20,0)),0)</f>
        <v>0</v>
      </c>
      <c r="AW28" s="51">
        <f t="array" ref="AW28">IFERROR(INDEX('Growth Rates'!$L$10:$L$20,MATCH(AW$5,'Growth Rates'!$C$10:$C$20,0)),0)</f>
        <v>0</v>
      </c>
      <c r="AX28" s="51">
        <f t="array" ref="AX28">IFERROR(INDEX('Growth Rates'!$L$10:$L$20,MATCH(AX$5,'Growth Rates'!$C$10:$C$20,0)),0)</f>
        <v>0</v>
      </c>
      <c r="AY28" s="51">
        <f t="array" ref="AY28">IFERROR(INDEX('Growth Rates'!$L$10:$L$20,MATCH(AY$5,'Growth Rates'!$C$10:$C$20,0)),0)</f>
        <v>0</v>
      </c>
      <c r="AZ28" s="51">
        <f t="array" ref="AZ28">IFERROR(INDEX('Growth Rates'!$L$10:$L$20,MATCH(AZ$5,'Growth Rates'!$C$10:$C$20,0)),0)</f>
        <v>0</v>
      </c>
      <c r="BA28" s="51">
        <f t="array" ref="BA28">IFERROR(INDEX('Growth Rates'!$L$10:$L$20,MATCH(BA$5,'Growth Rates'!$C$10:$C$20,0)),0)</f>
        <v>0</v>
      </c>
      <c r="BB28" s="51">
        <f t="array" ref="BB28">IFERROR(INDEX('Growth Rates'!$L$10:$L$20,MATCH(BB$5,'Growth Rates'!$C$10:$C$20,0)),0)</f>
        <v>0</v>
      </c>
      <c r="BC28" s="51">
        <f t="array" ref="BC28">IFERROR(INDEX('Growth Rates'!$L$10:$L$20,MATCH(BC$5,'Growth Rates'!$C$10:$C$20,0)),0)</f>
        <v>0</v>
      </c>
      <c r="BD28" s="51">
        <f t="array" ref="BD28">IFERROR(INDEX('Growth Rates'!$L$10:$L$20,MATCH(BD$5,'Growth Rates'!$C$10:$C$20,0)),0)</f>
        <v>0.03</v>
      </c>
      <c r="BE28" s="51">
        <f t="array" ref="BE28">IFERROR(INDEX('Growth Rates'!$L$10:$L$20,MATCH(BE$5,'Growth Rates'!$C$10:$C$20,0)),0)</f>
        <v>0.03</v>
      </c>
      <c r="BF28" s="51">
        <f t="array" ref="BF28">IFERROR(INDEX('Growth Rates'!$L$10:$L$20,MATCH(BF$5,'Growth Rates'!$C$10:$C$20,0)),0)</f>
        <v>0.03</v>
      </c>
      <c r="BG28" s="51">
        <f t="array" ref="BG28">IFERROR(INDEX('Growth Rates'!$L$10:$L$20,MATCH(BG$5,'Growth Rates'!$C$10:$C$20,0)),0)</f>
        <v>0.03</v>
      </c>
      <c r="BH28" s="51">
        <f t="array" ref="BH28">IFERROR(INDEX('Growth Rates'!$L$10:$L$20,MATCH(BH$5,'Growth Rates'!$C$10:$C$20,0)),0)</f>
        <v>0.03</v>
      </c>
      <c r="BI28" s="51">
        <f t="array" ref="BI28">IFERROR(INDEX('Growth Rates'!$L$10:$L$20,MATCH(BI$5,'Growth Rates'!$C$10:$C$20,0)),0)</f>
        <v>0.03</v>
      </c>
      <c r="BJ28" s="51">
        <f t="array" ref="BJ28">IFERROR(INDEX('Growth Rates'!$L$10:$L$20,MATCH(BJ$5,'Growth Rates'!$C$10:$C$20,0)),0)</f>
        <v>0.03</v>
      </c>
      <c r="BK28" s="51">
        <f t="array" ref="BK28">IFERROR(INDEX('Growth Rates'!$L$10:$L$20,MATCH(BK$5,'Growth Rates'!$C$10:$C$20,0)),0)</f>
        <v>0.03</v>
      </c>
      <c r="BL28" s="51">
        <f t="array" ref="BL28">IFERROR(INDEX('Growth Rates'!$L$10:$L$20,MATCH(BL$5,'Growth Rates'!$C$10:$C$20,0)),0)</f>
        <v>0.03</v>
      </c>
      <c r="BM28" s="51">
        <f t="array" ref="BM28">IFERROR(INDEX('Growth Rates'!$L$10:$L$20,MATCH(BM$5,'Growth Rates'!$C$10:$C$20,0)),0)</f>
        <v>0.03</v>
      </c>
      <c r="BN28" s="51">
        <f t="array" ref="BN28">IFERROR(INDEX('Growth Rates'!$L$10:$L$20,MATCH(BN$5,'Growth Rates'!$C$10:$C$20,0)),0)</f>
        <v>0.03</v>
      </c>
      <c r="BO28" s="51">
        <f t="array" ref="BO28">IFERROR(INDEX('Growth Rates'!$L$10:$L$20,MATCH(BO$5,'Growth Rates'!$C$10:$C$20,0)),0)</f>
        <v>0.03</v>
      </c>
      <c r="BP28" s="51">
        <f t="array" ref="BP28">IFERROR(INDEX('Growth Rates'!$L$10:$L$20,MATCH(BP$5,'Growth Rates'!$C$10:$C$20,0)),0)</f>
        <v>0.03</v>
      </c>
      <c r="BQ28" s="51">
        <f t="array" ref="BQ28">IFERROR(INDEX('Growth Rates'!$L$10:$L$20,MATCH(BQ$5,'Growth Rates'!$C$10:$C$20,0)),0)</f>
        <v>0.03</v>
      </c>
      <c r="BR28" s="51">
        <f t="array" ref="BR28">IFERROR(INDEX('Growth Rates'!$L$10:$L$20,MATCH(BR$5,'Growth Rates'!$C$10:$C$20,0)),0)</f>
        <v>0.03</v>
      </c>
      <c r="BS28" s="51">
        <f t="array" ref="BS28">IFERROR(INDEX('Growth Rates'!$L$10:$L$20,MATCH(BS$5,'Growth Rates'!$C$10:$C$20,0)),0)</f>
        <v>0.03</v>
      </c>
      <c r="BT28" s="51">
        <f t="array" ref="BT28">IFERROR(INDEX('Growth Rates'!$L$10:$L$20,MATCH(BT$5,'Growth Rates'!$C$10:$C$20,0)),0)</f>
        <v>0.03</v>
      </c>
      <c r="BU28" s="51">
        <f t="array" ref="BU28">IFERROR(INDEX('Growth Rates'!$L$10:$L$20,MATCH(BU$5,'Growth Rates'!$C$10:$C$20,0)),0)</f>
        <v>0.03</v>
      </c>
      <c r="BV28" s="51">
        <f t="array" ref="BV28">IFERROR(INDEX('Growth Rates'!$L$10:$L$20,MATCH(BV$5,'Growth Rates'!$C$10:$C$20,0)),0)</f>
        <v>0.03</v>
      </c>
      <c r="BW28" s="51">
        <f t="array" ref="BW28">IFERROR(INDEX('Growth Rates'!$L$10:$L$20,MATCH(BW$5,'Growth Rates'!$C$10:$C$20,0)),0)</f>
        <v>0.03</v>
      </c>
      <c r="BX28" s="51">
        <f t="array" ref="BX28">IFERROR(INDEX('Growth Rates'!$L$10:$L$20,MATCH(BX$5,'Growth Rates'!$C$10:$C$20,0)),0)</f>
        <v>0.03</v>
      </c>
      <c r="BY28" s="51">
        <f t="array" ref="BY28">IFERROR(INDEX('Growth Rates'!$L$10:$L$20,MATCH(BY$5,'Growth Rates'!$C$10:$C$20,0)),0)</f>
        <v>0.03</v>
      </c>
      <c r="BZ28" s="51">
        <f t="array" ref="BZ28">IFERROR(INDEX('Growth Rates'!$L$10:$L$20,MATCH(BZ$5,'Growth Rates'!$C$10:$C$20,0)),0)</f>
        <v>0.03</v>
      </c>
      <c r="CA28" s="51">
        <f t="array" ref="CA28">IFERROR(INDEX('Growth Rates'!$L$10:$L$20,MATCH(CA$5,'Growth Rates'!$C$10:$C$20,0)),0)</f>
        <v>0.03</v>
      </c>
      <c r="CB28" s="51">
        <f t="array" ref="CB28">IFERROR(INDEX('Growth Rates'!$L$10:$L$20,MATCH(CB$5,'Growth Rates'!$C$10:$C$20,0)),0)</f>
        <v>0.03</v>
      </c>
      <c r="CC28" s="51">
        <f t="array" ref="CC28">IFERROR(INDEX('Growth Rates'!$L$10:$L$20,MATCH(CC$5,'Growth Rates'!$C$10:$C$20,0)),0)</f>
        <v>0.03</v>
      </c>
      <c r="CD28" s="51">
        <f t="array" ref="CD28">IFERROR(INDEX('Growth Rates'!$L$10:$L$20,MATCH(CD$5,'Growth Rates'!$C$10:$C$20,0)),0)</f>
        <v>0.03</v>
      </c>
      <c r="CE28" s="51">
        <f t="array" ref="CE28">IFERROR(INDEX('Growth Rates'!$L$10:$L$20,MATCH(CE$5,'Growth Rates'!$C$10:$C$20,0)),0)</f>
        <v>0.03</v>
      </c>
      <c r="CF28" s="51">
        <f t="array" ref="CF28">IFERROR(INDEX('Growth Rates'!$L$10:$L$20,MATCH(CF$5,'Growth Rates'!$C$10:$C$20,0)),0)</f>
        <v>0.03</v>
      </c>
      <c r="CG28" s="51">
        <f t="array" ref="CG28">IFERROR(INDEX('Growth Rates'!$L$10:$L$20,MATCH(CG$5,'Growth Rates'!$C$10:$C$20,0)),0)</f>
        <v>0.03</v>
      </c>
      <c r="CH28" s="51">
        <f t="array" ref="CH28">IFERROR(INDEX('Growth Rates'!$L$10:$L$20,MATCH(CH$5,'Growth Rates'!$C$10:$C$20,0)),0)</f>
        <v>0.03</v>
      </c>
      <c r="CI28" s="51">
        <f t="array" ref="CI28">IFERROR(INDEX('Growth Rates'!$L$10:$L$20,MATCH(CI$5,'Growth Rates'!$C$10:$C$20,0)),0)</f>
        <v>0.03</v>
      </c>
      <c r="CJ28" s="51">
        <f t="array" ref="CJ28">IFERROR(INDEX('Growth Rates'!$L$10:$L$20,MATCH(CJ$5,'Growth Rates'!$C$10:$C$20,0)),0)</f>
        <v>0.03</v>
      </c>
      <c r="CK28" s="51">
        <f t="array" ref="CK28">IFERROR(INDEX('Growth Rates'!$L$10:$L$20,MATCH(CK$5,'Growth Rates'!$C$10:$C$20,0)),0)</f>
        <v>0.03</v>
      </c>
      <c r="CL28" s="51">
        <f t="array" ref="CL28">IFERROR(INDEX('Growth Rates'!$L$10:$L$20,MATCH(CL$5,'Growth Rates'!$C$10:$C$20,0)),0)</f>
        <v>0.03</v>
      </c>
      <c r="CM28" s="51">
        <f t="array" ref="CM28">IFERROR(INDEX('Growth Rates'!$L$10:$L$20,MATCH(CM$5,'Growth Rates'!$C$10:$C$20,0)),0)</f>
        <v>0.03</v>
      </c>
      <c r="CN28" s="51">
        <f t="array" ref="CN28">IFERROR(INDEX('Growth Rates'!$L$10:$L$20,MATCH(CN$5,'Growth Rates'!$C$10:$C$20,0)),0)</f>
        <v>0.03</v>
      </c>
      <c r="CO28" s="51">
        <f t="array" ref="CO28">IFERROR(INDEX('Growth Rates'!$L$10:$L$20,MATCH(CO$5,'Growth Rates'!$C$10:$C$20,0)),0)</f>
        <v>0.03</v>
      </c>
      <c r="CP28" s="51">
        <f t="array" ref="CP28">IFERROR(INDEX('Growth Rates'!$L$10:$L$20,MATCH(CP$5,'Growth Rates'!$C$10:$C$20,0)),0)</f>
        <v>0.03</v>
      </c>
      <c r="CQ28" s="51">
        <f t="array" ref="CQ28">IFERROR(INDEX('Growth Rates'!$L$10:$L$20,MATCH(CQ$5,'Growth Rates'!$C$10:$C$20,0)),0)</f>
        <v>0.03</v>
      </c>
      <c r="CR28" s="51">
        <f t="array" ref="CR28">IFERROR(INDEX('Growth Rates'!$L$10:$L$20,MATCH(CR$5,'Growth Rates'!$C$10:$C$20,0)),0)</f>
        <v>0.03</v>
      </c>
      <c r="CS28" s="51">
        <f t="array" ref="CS28">IFERROR(INDEX('Growth Rates'!$L$10:$L$20,MATCH(CS$5,'Growth Rates'!$C$10:$C$20,0)),0)</f>
        <v>0.03</v>
      </c>
      <c r="CT28" s="51">
        <f t="array" ref="CT28">IFERROR(INDEX('Growth Rates'!$L$10:$L$20,MATCH(CT$5,'Growth Rates'!$C$10:$C$20,0)),0)</f>
        <v>0.03</v>
      </c>
      <c r="CU28" s="51">
        <f t="array" ref="CU28">IFERROR(INDEX('Growth Rates'!$L$10:$L$20,MATCH(CU$5,'Growth Rates'!$C$10:$C$20,0)),0)</f>
        <v>0.03</v>
      </c>
      <c r="CV28" s="51">
        <f t="array" ref="CV28">IFERROR(INDEX('Growth Rates'!$L$10:$L$20,MATCH(CV$5,'Growth Rates'!$C$10:$C$20,0)),0)</f>
        <v>0.03</v>
      </c>
      <c r="CW28" s="51">
        <f t="array" ref="CW28">IFERROR(INDEX('Growth Rates'!$L$10:$L$20,MATCH(CW$5,'Growth Rates'!$C$10:$C$20,0)),0)</f>
        <v>0.03</v>
      </c>
      <c r="CX28" s="51">
        <f t="array" ref="CX28">IFERROR(INDEX('Growth Rates'!$L$10:$L$20,MATCH(CX$5,'Growth Rates'!$C$10:$C$20,0)),0)</f>
        <v>0.03</v>
      </c>
      <c r="CY28" s="51">
        <f t="array" ref="CY28">IFERROR(INDEX('Growth Rates'!$L$10:$L$20,MATCH(CY$5,'Growth Rates'!$C$10:$C$20,0)),0)</f>
        <v>0.03</v>
      </c>
      <c r="CZ28" s="51">
        <f t="array" ref="CZ28">IFERROR(INDEX('Growth Rates'!$L$10:$L$20,MATCH(CZ$5,'Growth Rates'!$C$10:$C$20,0)),0)</f>
        <v>0.03</v>
      </c>
      <c r="DA28" s="51">
        <f t="array" ref="DA28">IFERROR(INDEX('Growth Rates'!$L$10:$L$20,MATCH(DA$5,'Growth Rates'!$C$10:$C$20,0)),0)</f>
        <v>0.03</v>
      </c>
      <c r="DB28" s="51">
        <f t="array" ref="DB28">IFERROR(INDEX('Growth Rates'!$L$10:$L$20,MATCH(DB$5,'Growth Rates'!$C$10:$C$20,0)),0)</f>
        <v>0.03</v>
      </c>
      <c r="DC28" s="51">
        <f t="array" ref="DC28">IFERROR(INDEX('Growth Rates'!$L$10:$L$20,MATCH(DC$5,'Growth Rates'!$C$10:$C$20,0)),0)</f>
        <v>0.03</v>
      </c>
      <c r="DD28" s="51">
        <f t="array" ref="DD28">IFERROR(INDEX('Growth Rates'!$L$10:$L$20,MATCH(DD$5,'Growth Rates'!$C$10:$C$20,0)),0)</f>
        <v>0.03</v>
      </c>
      <c r="DE28" s="51">
        <f t="array" ref="DE28">IFERROR(INDEX('Growth Rates'!$L$10:$L$20,MATCH(DE$5,'Growth Rates'!$C$10:$C$20,0)),0)</f>
        <v>0.03</v>
      </c>
      <c r="DF28" s="51">
        <f t="array" ref="DF28">IFERROR(INDEX('Growth Rates'!$L$10:$L$20,MATCH(DF$5,'Growth Rates'!$C$10:$C$20,0)),0)</f>
        <v>0.03</v>
      </c>
      <c r="DG28" s="51">
        <f t="array" ref="DG28">IFERROR(INDEX('Growth Rates'!$L$10:$L$20,MATCH(DG$5,'Growth Rates'!$C$10:$C$20,0)),0)</f>
        <v>0.03</v>
      </c>
      <c r="DH28" s="51">
        <f t="array" ref="DH28">IFERROR(INDEX('Growth Rates'!$L$10:$L$20,MATCH(DH$5,'Growth Rates'!$C$10:$C$20,0)),0)</f>
        <v>0.03</v>
      </c>
      <c r="DI28" s="51">
        <f t="array" ref="DI28">IFERROR(INDEX('Growth Rates'!$L$10:$L$20,MATCH(DI$5,'Growth Rates'!$C$10:$C$20,0)),0)</f>
        <v>0.03</v>
      </c>
      <c r="DJ28" s="51">
        <f t="array" ref="DJ28">IFERROR(INDEX('Growth Rates'!$L$10:$L$20,MATCH(DJ$5,'Growth Rates'!$C$10:$C$20,0)),0)</f>
        <v>0.03</v>
      </c>
      <c r="DK28" s="51">
        <f t="array" ref="DK28">IFERROR(INDEX('Growth Rates'!$L$10:$L$20,MATCH(DK$5,'Growth Rates'!$C$10:$C$20,0)),0)</f>
        <v>0.03</v>
      </c>
      <c r="DL28" s="51">
        <f t="array" ref="DL28">IFERROR(INDEX('Growth Rates'!$L$10:$L$20,MATCH(DL$5,'Growth Rates'!$C$10:$C$20,0)),0)</f>
        <v>0.03</v>
      </c>
      <c r="DM28" s="51">
        <f t="array" ref="DM28">IFERROR(INDEX('Growth Rates'!$L$10:$L$20,MATCH(DM$5,'Growth Rates'!$C$10:$C$20,0)),0)</f>
        <v>0.03</v>
      </c>
      <c r="DN28" s="51">
        <f t="array" ref="DN28">IFERROR(INDEX('Growth Rates'!$L$10:$L$20,MATCH(DN$5,'Growth Rates'!$C$10:$C$20,0)),0)</f>
        <v>0.03</v>
      </c>
      <c r="DO28" s="51">
        <f t="array" ref="DO28">IFERROR(INDEX('Growth Rates'!$L$10:$L$20,MATCH(DO$5,'Growth Rates'!$C$10:$C$20,0)),0)</f>
        <v>0.03</v>
      </c>
      <c r="DP28" s="51">
        <f t="array" ref="DP28">IFERROR(INDEX('Growth Rates'!$L$10:$L$20,MATCH(DP$5,'Growth Rates'!$C$10:$C$20,0)),0)</f>
        <v>0.03</v>
      </c>
      <c r="DQ28" s="51">
        <f t="array" ref="DQ28">IFERROR(INDEX('Growth Rates'!$L$10:$L$20,MATCH(DQ$5,'Growth Rates'!$C$10:$C$20,0)),0)</f>
        <v>0.03</v>
      </c>
      <c r="DR28" s="51">
        <f t="array" ref="DR28">IFERROR(INDEX('Growth Rates'!$L$10:$L$20,MATCH(DR$5,'Growth Rates'!$C$10:$C$20,0)),0)</f>
        <v>0.03</v>
      </c>
      <c r="DS28" s="51">
        <f t="array" ref="DS28">IFERROR(INDEX('Growth Rates'!$L$10:$L$20,MATCH(DS$5,'Growth Rates'!$C$10:$C$20,0)),0)</f>
        <v>0.03</v>
      </c>
      <c r="DT28" s="51">
        <f t="array" ref="DT28">IFERROR(INDEX('Growth Rates'!$L$10:$L$20,MATCH(DT$5,'Growth Rates'!$C$10:$C$20,0)),0)</f>
        <v>0.03</v>
      </c>
      <c r="DU28" s="51">
        <f t="array" ref="DU28">IFERROR(INDEX('Growth Rates'!$L$10:$L$20,MATCH(DU$5,'Growth Rates'!$C$10:$C$20,0)),0)</f>
        <v>0.03</v>
      </c>
      <c r="DV28" s="51">
        <f t="array" ref="DV28">IFERROR(INDEX('Growth Rates'!$L$10:$L$20,MATCH(DV$5,'Growth Rates'!$C$10:$C$20,0)),0)</f>
        <v>0.03</v>
      </c>
      <c r="DW28" s="51">
        <f t="array" ref="DW28">IFERROR(INDEX('Growth Rates'!$L$10:$L$20,MATCH(DW$5,'Growth Rates'!$C$10:$C$20,0)),0)</f>
        <v>0.03</v>
      </c>
      <c r="DX28" s="51">
        <f t="array" ref="DX28">IFERROR(INDEX('Growth Rates'!$L$10:$L$20,MATCH(DX$5,'Growth Rates'!$C$10:$C$20,0)),0)</f>
        <v>0.03</v>
      </c>
      <c r="DY28" s="51">
        <f t="array" ref="DY28">IFERROR(INDEX('Growth Rates'!$L$10:$L$20,MATCH(DY$5,'Growth Rates'!$C$10:$C$20,0)),0)</f>
        <v>0.03</v>
      </c>
      <c r="DZ28" s="51">
        <f t="array" ref="DZ28">IFERROR(INDEX('Growth Rates'!$L$10:$L$20,MATCH(DZ$5,'Growth Rates'!$C$10:$C$20,0)),0)</f>
        <v>0.03</v>
      </c>
      <c r="EA28" s="51">
        <f t="array" ref="EA28">IFERROR(INDEX('Growth Rates'!$L$10:$L$20,MATCH(EA$5,'Growth Rates'!$C$10:$C$20,0)),0)</f>
        <v>0.03</v>
      </c>
      <c r="EB28" s="51">
        <f t="array" ref="EB28">IFERROR(INDEX('Growth Rates'!$L$10:$L$20,MATCH(EB$5,'Growth Rates'!$C$10:$C$20,0)),0)</f>
        <v>0.03</v>
      </c>
      <c r="EC28" s="51">
        <f t="array" ref="EC28">IFERROR(INDEX('Growth Rates'!$L$10:$L$20,MATCH(EC$5,'Growth Rates'!$C$10:$C$20,0)),0)</f>
        <v>0.03</v>
      </c>
      <c r="ED28" s="51">
        <f t="array" ref="ED28">IFERROR(INDEX('Growth Rates'!$L$10:$L$20,MATCH(ED$5,'Growth Rates'!$C$10:$C$20,0)),0)</f>
        <v>0.03</v>
      </c>
      <c r="EE28" s="51">
        <f t="array" ref="EE28">IFERROR(INDEX('Growth Rates'!$L$10:$L$20,MATCH(EE$5,'Growth Rates'!$C$10:$C$20,0)),0)</f>
        <v>0.03</v>
      </c>
      <c r="EF28" s="51">
        <f t="array" ref="EF28">IFERROR(INDEX('Growth Rates'!$L$10:$L$20,MATCH(EF$5,'Growth Rates'!$C$10:$C$20,0)),0)</f>
        <v>0.03</v>
      </c>
      <c r="EG28" s="51">
        <f t="array" ref="EG28">IFERROR(INDEX('Growth Rates'!$L$10:$L$20,MATCH(EG$5,'Growth Rates'!$C$10:$C$20,0)),0)</f>
        <v>0.03</v>
      </c>
      <c r="EH28" s="51">
        <f t="array" ref="EH28">IFERROR(INDEX('Growth Rates'!$L$10:$L$20,MATCH(EH$5,'Growth Rates'!$C$10:$C$20,0)),0)</f>
        <v>0.03</v>
      </c>
      <c r="EI28" s="51">
        <f t="array" ref="EI28">IFERROR(INDEX('Growth Rates'!$L$10:$L$20,MATCH(EI$5,'Growth Rates'!$C$10:$C$20,0)),0)</f>
        <v>0.03</v>
      </c>
      <c r="EJ28" s="1"/>
    </row>
    <row r="29" spans="1:140" ht="13.5" customHeight="1" x14ac:dyDescent="0.2">
      <c r="A29" s="1"/>
      <c r="B29" s="1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</row>
    <row r="30" spans="1:140" ht="13.5" customHeight="1" x14ac:dyDescent="0.2">
      <c r="A30" s="1"/>
      <c r="B30" s="1"/>
      <c r="C30" s="239" t="s">
        <v>285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</row>
    <row r="31" spans="1:140" ht="13.5" customHeight="1" x14ac:dyDescent="0.2">
      <c r="A31" s="1"/>
      <c r="B31" s="1"/>
      <c r="C31" s="9" t="s">
        <v>286</v>
      </c>
      <c r="D31" s="1"/>
      <c r="E31" s="1"/>
      <c r="F31" s="1"/>
      <c r="G31" s="51">
        <f t="array" ref="G31">IFERROR(INDEX('Growth Rates'!$M$10:$M$20,MATCH(G$5,'Growth Rates'!$C$10:$C$20,0)),0)</f>
        <v>0</v>
      </c>
      <c r="H31" s="51">
        <f t="array" ref="H31">IFERROR(INDEX('Growth Rates'!$M$10:$M$20,MATCH(H$5,'Growth Rates'!$C$10:$C$20,0)),0)</f>
        <v>0</v>
      </c>
      <c r="I31" s="51">
        <f t="array" ref="I31">IFERROR(INDEX('Growth Rates'!$M$10:$M$20,MATCH(I$5,'Growth Rates'!$C$10:$C$20,0)),0)</f>
        <v>0</v>
      </c>
      <c r="J31" s="51">
        <f t="array" ref="J31">IFERROR(INDEX('Growth Rates'!$M$10:$M$20,MATCH(J$5,'Growth Rates'!$C$10:$C$20,0)),0)</f>
        <v>0</v>
      </c>
      <c r="K31" s="51">
        <f t="array" ref="K31">IFERROR(INDEX('Growth Rates'!$M$10:$M$20,MATCH(K$5,'Growth Rates'!$C$10:$C$20,0)),0)</f>
        <v>0</v>
      </c>
      <c r="L31" s="51">
        <f t="array" ref="L31">IFERROR(INDEX('Growth Rates'!$M$10:$M$20,MATCH(L$5,'Growth Rates'!$C$10:$C$20,0)),0)</f>
        <v>0</v>
      </c>
      <c r="M31" s="51">
        <f t="array" ref="M31">IFERROR(INDEX('Growth Rates'!$M$10:$M$20,MATCH(M$5,'Growth Rates'!$C$10:$C$20,0)),0)</f>
        <v>0</v>
      </c>
      <c r="N31" s="51">
        <f t="array" ref="N31">IFERROR(INDEX('Growth Rates'!$M$10:$M$20,MATCH(N$5,'Growth Rates'!$C$10:$C$20,0)),0)</f>
        <v>0</v>
      </c>
      <c r="O31" s="51">
        <f t="array" ref="O31">IFERROR(INDEX('Growth Rates'!$M$10:$M$20,MATCH(O$5,'Growth Rates'!$C$10:$C$20,0)),0)</f>
        <v>0</v>
      </c>
      <c r="P31" s="51">
        <f t="array" ref="P31">IFERROR(INDEX('Growth Rates'!$M$10:$M$20,MATCH(P$5,'Growth Rates'!$C$10:$C$20,0)),0)</f>
        <v>0</v>
      </c>
      <c r="Q31" s="51">
        <f t="array" ref="Q31">IFERROR(INDEX('Growth Rates'!$M$10:$M$20,MATCH(Q$5,'Growth Rates'!$C$10:$C$20,0)),0)</f>
        <v>0</v>
      </c>
      <c r="R31" s="51">
        <f t="array" ref="R31">IFERROR(INDEX('Growth Rates'!$M$10:$M$20,MATCH(R$5,'Growth Rates'!$C$10:$C$20,0)),0)</f>
        <v>0</v>
      </c>
      <c r="S31" s="51">
        <f t="array" ref="S31">IFERROR(INDEX('Growth Rates'!$M$10:$M$20,MATCH(S$5,'Growth Rates'!$C$10:$C$20,0)),0)</f>
        <v>0</v>
      </c>
      <c r="T31" s="51">
        <f t="array" ref="T31">IFERROR(INDEX('Growth Rates'!$M$10:$M$20,MATCH(T$5,'Growth Rates'!$C$10:$C$20,0)),0)</f>
        <v>0</v>
      </c>
      <c r="U31" s="51">
        <f t="array" ref="U31">IFERROR(INDEX('Growth Rates'!$M$10:$M$20,MATCH(U$5,'Growth Rates'!$C$10:$C$20,0)),0)</f>
        <v>0</v>
      </c>
      <c r="V31" s="51">
        <f t="array" ref="V31">IFERROR(INDEX('Growth Rates'!$M$10:$M$20,MATCH(V$5,'Growth Rates'!$C$10:$C$20,0)),0)</f>
        <v>0</v>
      </c>
      <c r="W31" s="51">
        <f t="array" ref="W31">IFERROR(INDEX('Growth Rates'!$M$10:$M$20,MATCH(W$5,'Growth Rates'!$C$10:$C$20,0)),0)</f>
        <v>0</v>
      </c>
      <c r="X31" s="51">
        <f t="array" ref="X31">IFERROR(INDEX('Growth Rates'!$M$10:$M$20,MATCH(X$5,'Growth Rates'!$C$10:$C$20,0)),0)</f>
        <v>0</v>
      </c>
      <c r="Y31" s="51">
        <f t="array" ref="Y31">IFERROR(INDEX('Growth Rates'!$M$10:$M$20,MATCH(Y$5,'Growth Rates'!$C$10:$C$20,0)),0)</f>
        <v>0</v>
      </c>
      <c r="Z31" s="51">
        <f t="array" ref="Z31">IFERROR(INDEX('Growth Rates'!$M$10:$M$20,MATCH(Z$5,'Growth Rates'!$C$10:$C$20,0)),0)</f>
        <v>0</v>
      </c>
      <c r="AA31" s="51">
        <f t="array" ref="AA31">IFERROR(INDEX('Growth Rates'!$M$10:$M$20,MATCH(AA$5,'Growth Rates'!$C$10:$C$20,0)),0)</f>
        <v>0</v>
      </c>
      <c r="AB31" s="51">
        <f t="array" ref="AB31">IFERROR(INDEX('Growth Rates'!$M$10:$M$20,MATCH(AB$5,'Growth Rates'!$C$10:$C$20,0)),0)</f>
        <v>0</v>
      </c>
      <c r="AC31" s="51">
        <f t="array" ref="AC31">IFERROR(INDEX('Growth Rates'!$M$10:$M$20,MATCH(AC$5,'Growth Rates'!$C$10:$C$20,0)),0)</f>
        <v>0</v>
      </c>
      <c r="AD31" s="51">
        <f t="array" ref="AD31">IFERROR(INDEX('Growth Rates'!$M$10:$M$20,MATCH(AD$5,'Growth Rates'!$C$10:$C$20,0)),0)</f>
        <v>0</v>
      </c>
      <c r="AE31" s="51">
        <f t="array" ref="AE31">IFERROR(INDEX('Growth Rates'!$M$10:$M$20,MATCH(AE$5,'Growth Rates'!$C$10:$C$20,0)),0)</f>
        <v>0</v>
      </c>
      <c r="AF31" s="51">
        <f t="array" ref="AF31">IFERROR(INDEX('Growth Rates'!$M$10:$M$20,MATCH(AF$5,'Growth Rates'!$C$10:$C$20,0)),0)</f>
        <v>0</v>
      </c>
      <c r="AG31" s="51">
        <f t="array" ref="AG31">IFERROR(INDEX('Growth Rates'!$M$10:$M$20,MATCH(AG$5,'Growth Rates'!$C$10:$C$20,0)),0)</f>
        <v>0</v>
      </c>
      <c r="AH31" s="51">
        <f t="array" ref="AH31">IFERROR(INDEX('Growth Rates'!$M$10:$M$20,MATCH(AH$5,'Growth Rates'!$C$10:$C$20,0)),0)</f>
        <v>0</v>
      </c>
      <c r="AI31" s="51">
        <f t="array" ref="AI31">IFERROR(INDEX('Growth Rates'!$M$10:$M$20,MATCH(AI$5,'Growth Rates'!$C$10:$C$20,0)),0)</f>
        <v>0</v>
      </c>
      <c r="AJ31" s="51">
        <f t="array" ref="AJ31">IFERROR(INDEX('Growth Rates'!$M$10:$M$20,MATCH(AJ$5,'Growth Rates'!$C$10:$C$20,0)),0)</f>
        <v>0</v>
      </c>
      <c r="AK31" s="51">
        <f t="array" ref="AK31">IFERROR(INDEX('Growth Rates'!$M$10:$M$20,MATCH(AK$5,'Growth Rates'!$C$10:$C$20,0)),0)</f>
        <v>0</v>
      </c>
      <c r="AL31" s="51">
        <f t="array" ref="AL31">IFERROR(INDEX('Growth Rates'!$M$10:$M$20,MATCH(AL$5,'Growth Rates'!$C$10:$C$20,0)),0)</f>
        <v>0</v>
      </c>
      <c r="AM31" s="51">
        <f t="array" ref="AM31">IFERROR(INDEX('Growth Rates'!$M$10:$M$20,MATCH(AM$5,'Growth Rates'!$C$10:$C$20,0)),0)</f>
        <v>0</v>
      </c>
      <c r="AN31" s="51">
        <f t="array" ref="AN31">IFERROR(INDEX('Growth Rates'!$M$10:$M$20,MATCH(AN$5,'Growth Rates'!$C$10:$C$20,0)),0)</f>
        <v>0</v>
      </c>
      <c r="AO31" s="51">
        <f t="array" ref="AO31">IFERROR(INDEX('Growth Rates'!$M$10:$M$20,MATCH(AO$5,'Growth Rates'!$C$10:$C$20,0)),0)</f>
        <v>0</v>
      </c>
      <c r="AP31" s="51">
        <f t="array" ref="AP31">IFERROR(INDEX('Growth Rates'!$M$10:$M$20,MATCH(AP$5,'Growth Rates'!$C$10:$C$20,0)),0)</f>
        <v>0</v>
      </c>
      <c r="AQ31" s="51">
        <f t="array" ref="AQ31">IFERROR(INDEX('Growth Rates'!$M$10:$M$20,MATCH(AQ$5,'Growth Rates'!$C$10:$C$20,0)),0)</f>
        <v>0</v>
      </c>
      <c r="AR31" s="51">
        <f t="array" ref="AR31">IFERROR(INDEX('Growth Rates'!$M$10:$M$20,MATCH(AR$5,'Growth Rates'!$C$10:$C$20,0)),0)</f>
        <v>0</v>
      </c>
      <c r="AS31" s="51">
        <f t="array" ref="AS31">IFERROR(INDEX('Growth Rates'!$M$10:$M$20,MATCH(AS$5,'Growth Rates'!$C$10:$C$20,0)),0)</f>
        <v>0</v>
      </c>
      <c r="AT31" s="51">
        <f t="array" ref="AT31">IFERROR(INDEX('Growth Rates'!$M$10:$M$20,MATCH(AT$5,'Growth Rates'!$C$10:$C$20,0)),0)</f>
        <v>0</v>
      </c>
      <c r="AU31" s="51">
        <f t="array" ref="AU31">IFERROR(INDEX('Growth Rates'!$M$10:$M$20,MATCH(AU$5,'Growth Rates'!$C$10:$C$20,0)),0)</f>
        <v>0</v>
      </c>
      <c r="AV31" s="51">
        <f t="array" ref="AV31">IFERROR(INDEX('Growth Rates'!$M$10:$M$20,MATCH(AV$5,'Growth Rates'!$C$10:$C$20,0)),0)</f>
        <v>0</v>
      </c>
      <c r="AW31" s="51">
        <f t="array" ref="AW31">IFERROR(INDEX('Growth Rates'!$M$10:$M$20,MATCH(AW$5,'Growth Rates'!$C$10:$C$20,0)),0)</f>
        <v>0</v>
      </c>
      <c r="AX31" s="51">
        <f t="array" ref="AX31">IFERROR(INDEX('Growth Rates'!$M$10:$M$20,MATCH(AX$5,'Growth Rates'!$C$10:$C$20,0)),0)</f>
        <v>0</v>
      </c>
      <c r="AY31" s="51">
        <f t="array" ref="AY31">IFERROR(INDEX('Growth Rates'!$M$10:$M$20,MATCH(AY$5,'Growth Rates'!$C$10:$C$20,0)),0)</f>
        <v>0</v>
      </c>
      <c r="AZ31" s="51">
        <f t="array" ref="AZ31">IFERROR(INDEX('Growth Rates'!$M$10:$M$20,MATCH(AZ$5,'Growth Rates'!$C$10:$C$20,0)),0)</f>
        <v>0</v>
      </c>
      <c r="BA31" s="51">
        <f t="array" ref="BA31">IFERROR(INDEX('Growth Rates'!$M$10:$M$20,MATCH(BA$5,'Growth Rates'!$C$10:$C$20,0)),0)</f>
        <v>0</v>
      </c>
      <c r="BB31" s="51">
        <f t="array" ref="BB31">IFERROR(INDEX('Growth Rates'!$M$10:$M$20,MATCH(BB$5,'Growth Rates'!$C$10:$C$20,0)),0)</f>
        <v>0</v>
      </c>
      <c r="BC31" s="51">
        <f t="array" ref="BC31">IFERROR(INDEX('Growth Rates'!$M$10:$M$20,MATCH(BC$5,'Growth Rates'!$C$10:$C$20,0)),0)</f>
        <v>0</v>
      </c>
      <c r="BD31" s="51">
        <f t="array" ref="BD31">IFERROR(INDEX('Growth Rates'!$M$10:$M$20,MATCH(BD$5,'Growth Rates'!$C$10:$C$20,0)),0)</f>
        <v>0.03</v>
      </c>
      <c r="BE31" s="51">
        <f t="array" ref="BE31">IFERROR(INDEX('Growth Rates'!$M$10:$M$20,MATCH(BE$5,'Growth Rates'!$C$10:$C$20,0)),0)</f>
        <v>0.03</v>
      </c>
      <c r="BF31" s="51">
        <f t="array" ref="BF31">IFERROR(INDEX('Growth Rates'!$M$10:$M$20,MATCH(BF$5,'Growth Rates'!$C$10:$C$20,0)),0)</f>
        <v>0.03</v>
      </c>
      <c r="BG31" s="51">
        <f t="array" ref="BG31">IFERROR(INDEX('Growth Rates'!$M$10:$M$20,MATCH(BG$5,'Growth Rates'!$C$10:$C$20,0)),0)</f>
        <v>0.03</v>
      </c>
      <c r="BH31" s="51">
        <f t="array" ref="BH31">IFERROR(INDEX('Growth Rates'!$M$10:$M$20,MATCH(BH$5,'Growth Rates'!$C$10:$C$20,0)),0)</f>
        <v>0.03</v>
      </c>
      <c r="BI31" s="51">
        <f t="array" ref="BI31">IFERROR(INDEX('Growth Rates'!$M$10:$M$20,MATCH(BI$5,'Growth Rates'!$C$10:$C$20,0)),0)</f>
        <v>0.03</v>
      </c>
      <c r="BJ31" s="51">
        <f t="array" ref="BJ31">IFERROR(INDEX('Growth Rates'!$M$10:$M$20,MATCH(BJ$5,'Growth Rates'!$C$10:$C$20,0)),0)</f>
        <v>0.03</v>
      </c>
      <c r="BK31" s="51">
        <f t="array" ref="BK31">IFERROR(INDEX('Growth Rates'!$M$10:$M$20,MATCH(BK$5,'Growth Rates'!$C$10:$C$20,0)),0)</f>
        <v>0.03</v>
      </c>
      <c r="BL31" s="51">
        <f t="array" ref="BL31">IFERROR(INDEX('Growth Rates'!$M$10:$M$20,MATCH(BL$5,'Growth Rates'!$C$10:$C$20,0)),0)</f>
        <v>0.03</v>
      </c>
      <c r="BM31" s="51">
        <f t="array" ref="BM31">IFERROR(INDEX('Growth Rates'!$M$10:$M$20,MATCH(BM$5,'Growth Rates'!$C$10:$C$20,0)),0)</f>
        <v>0.03</v>
      </c>
      <c r="BN31" s="51">
        <f t="array" ref="BN31">IFERROR(INDEX('Growth Rates'!$M$10:$M$20,MATCH(BN$5,'Growth Rates'!$C$10:$C$20,0)),0)</f>
        <v>0.03</v>
      </c>
      <c r="BO31" s="51">
        <f t="array" ref="BO31">IFERROR(INDEX('Growth Rates'!$M$10:$M$20,MATCH(BO$5,'Growth Rates'!$C$10:$C$20,0)),0)</f>
        <v>0.03</v>
      </c>
      <c r="BP31" s="51">
        <f t="array" ref="BP31">IFERROR(INDEX('Growth Rates'!$M$10:$M$20,MATCH(BP$5,'Growth Rates'!$C$10:$C$20,0)),0)</f>
        <v>0.03</v>
      </c>
      <c r="BQ31" s="51">
        <f t="array" ref="BQ31">IFERROR(INDEX('Growth Rates'!$M$10:$M$20,MATCH(BQ$5,'Growth Rates'!$C$10:$C$20,0)),0)</f>
        <v>0.03</v>
      </c>
      <c r="BR31" s="51">
        <f t="array" ref="BR31">IFERROR(INDEX('Growth Rates'!$M$10:$M$20,MATCH(BR$5,'Growth Rates'!$C$10:$C$20,0)),0)</f>
        <v>0.03</v>
      </c>
      <c r="BS31" s="51">
        <f t="array" ref="BS31">IFERROR(INDEX('Growth Rates'!$M$10:$M$20,MATCH(BS$5,'Growth Rates'!$C$10:$C$20,0)),0)</f>
        <v>0.03</v>
      </c>
      <c r="BT31" s="51">
        <f t="array" ref="BT31">IFERROR(INDEX('Growth Rates'!$M$10:$M$20,MATCH(BT$5,'Growth Rates'!$C$10:$C$20,0)),0)</f>
        <v>0.03</v>
      </c>
      <c r="BU31" s="51">
        <f t="array" ref="BU31">IFERROR(INDEX('Growth Rates'!$M$10:$M$20,MATCH(BU$5,'Growth Rates'!$C$10:$C$20,0)),0)</f>
        <v>0.03</v>
      </c>
      <c r="BV31" s="51">
        <f t="array" ref="BV31">IFERROR(INDEX('Growth Rates'!$M$10:$M$20,MATCH(BV$5,'Growth Rates'!$C$10:$C$20,0)),0)</f>
        <v>0.03</v>
      </c>
      <c r="BW31" s="51">
        <f t="array" ref="BW31">IFERROR(INDEX('Growth Rates'!$M$10:$M$20,MATCH(BW$5,'Growth Rates'!$C$10:$C$20,0)),0)</f>
        <v>0.03</v>
      </c>
      <c r="BX31" s="51">
        <f t="array" ref="BX31">IFERROR(INDEX('Growth Rates'!$M$10:$M$20,MATCH(BX$5,'Growth Rates'!$C$10:$C$20,0)),0)</f>
        <v>0.03</v>
      </c>
      <c r="BY31" s="51">
        <f t="array" ref="BY31">IFERROR(INDEX('Growth Rates'!$M$10:$M$20,MATCH(BY$5,'Growth Rates'!$C$10:$C$20,0)),0)</f>
        <v>0.03</v>
      </c>
      <c r="BZ31" s="51">
        <f t="array" ref="BZ31">IFERROR(INDEX('Growth Rates'!$M$10:$M$20,MATCH(BZ$5,'Growth Rates'!$C$10:$C$20,0)),0)</f>
        <v>0.03</v>
      </c>
      <c r="CA31" s="51">
        <f t="array" ref="CA31">IFERROR(INDEX('Growth Rates'!$M$10:$M$20,MATCH(CA$5,'Growth Rates'!$C$10:$C$20,0)),0)</f>
        <v>0.03</v>
      </c>
      <c r="CB31" s="51">
        <f t="array" ref="CB31">IFERROR(INDEX('Growth Rates'!$M$10:$M$20,MATCH(CB$5,'Growth Rates'!$C$10:$C$20,0)),0)</f>
        <v>0.03</v>
      </c>
      <c r="CC31" s="51">
        <f t="array" ref="CC31">IFERROR(INDEX('Growth Rates'!$M$10:$M$20,MATCH(CC$5,'Growth Rates'!$C$10:$C$20,0)),0)</f>
        <v>0.03</v>
      </c>
      <c r="CD31" s="51">
        <f t="array" ref="CD31">IFERROR(INDEX('Growth Rates'!$M$10:$M$20,MATCH(CD$5,'Growth Rates'!$C$10:$C$20,0)),0)</f>
        <v>0.03</v>
      </c>
      <c r="CE31" s="51">
        <f t="array" ref="CE31">IFERROR(INDEX('Growth Rates'!$M$10:$M$20,MATCH(CE$5,'Growth Rates'!$C$10:$C$20,0)),0)</f>
        <v>0.03</v>
      </c>
      <c r="CF31" s="51">
        <f t="array" ref="CF31">IFERROR(INDEX('Growth Rates'!$M$10:$M$20,MATCH(CF$5,'Growth Rates'!$C$10:$C$20,0)),0)</f>
        <v>0.03</v>
      </c>
      <c r="CG31" s="51">
        <f t="array" ref="CG31">IFERROR(INDEX('Growth Rates'!$M$10:$M$20,MATCH(CG$5,'Growth Rates'!$C$10:$C$20,0)),0)</f>
        <v>0.03</v>
      </c>
      <c r="CH31" s="51">
        <f t="array" ref="CH31">IFERROR(INDEX('Growth Rates'!$M$10:$M$20,MATCH(CH$5,'Growth Rates'!$C$10:$C$20,0)),0)</f>
        <v>0.03</v>
      </c>
      <c r="CI31" s="51">
        <f t="array" ref="CI31">IFERROR(INDEX('Growth Rates'!$M$10:$M$20,MATCH(CI$5,'Growth Rates'!$C$10:$C$20,0)),0)</f>
        <v>0.03</v>
      </c>
      <c r="CJ31" s="51">
        <f t="array" ref="CJ31">IFERROR(INDEX('Growth Rates'!$M$10:$M$20,MATCH(CJ$5,'Growth Rates'!$C$10:$C$20,0)),0)</f>
        <v>0.03</v>
      </c>
      <c r="CK31" s="51">
        <f t="array" ref="CK31">IFERROR(INDEX('Growth Rates'!$M$10:$M$20,MATCH(CK$5,'Growth Rates'!$C$10:$C$20,0)),0)</f>
        <v>0.03</v>
      </c>
      <c r="CL31" s="51">
        <f t="array" ref="CL31">IFERROR(INDEX('Growth Rates'!$M$10:$M$20,MATCH(CL$5,'Growth Rates'!$C$10:$C$20,0)),0)</f>
        <v>0.03</v>
      </c>
      <c r="CM31" s="51">
        <f t="array" ref="CM31">IFERROR(INDEX('Growth Rates'!$M$10:$M$20,MATCH(CM$5,'Growth Rates'!$C$10:$C$20,0)),0)</f>
        <v>0.03</v>
      </c>
      <c r="CN31" s="51">
        <f t="array" ref="CN31">IFERROR(INDEX('Growth Rates'!$M$10:$M$20,MATCH(CN$5,'Growth Rates'!$C$10:$C$20,0)),0)</f>
        <v>0.03</v>
      </c>
      <c r="CO31" s="51">
        <f t="array" ref="CO31">IFERROR(INDEX('Growth Rates'!$M$10:$M$20,MATCH(CO$5,'Growth Rates'!$C$10:$C$20,0)),0)</f>
        <v>0.03</v>
      </c>
      <c r="CP31" s="51">
        <f t="array" ref="CP31">IFERROR(INDEX('Growth Rates'!$M$10:$M$20,MATCH(CP$5,'Growth Rates'!$C$10:$C$20,0)),0)</f>
        <v>0.03</v>
      </c>
      <c r="CQ31" s="51">
        <f t="array" ref="CQ31">IFERROR(INDEX('Growth Rates'!$M$10:$M$20,MATCH(CQ$5,'Growth Rates'!$C$10:$C$20,0)),0)</f>
        <v>0.03</v>
      </c>
      <c r="CR31" s="51">
        <f t="array" ref="CR31">IFERROR(INDEX('Growth Rates'!$M$10:$M$20,MATCH(CR$5,'Growth Rates'!$C$10:$C$20,0)),0)</f>
        <v>0.03</v>
      </c>
      <c r="CS31" s="51">
        <f t="array" ref="CS31">IFERROR(INDEX('Growth Rates'!$M$10:$M$20,MATCH(CS$5,'Growth Rates'!$C$10:$C$20,0)),0)</f>
        <v>0.03</v>
      </c>
      <c r="CT31" s="51">
        <f t="array" ref="CT31">IFERROR(INDEX('Growth Rates'!$M$10:$M$20,MATCH(CT$5,'Growth Rates'!$C$10:$C$20,0)),0)</f>
        <v>0.03</v>
      </c>
      <c r="CU31" s="51">
        <f t="array" ref="CU31">IFERROR(INDEX('Growth Rates'!$M$10:$M$20,MATCH(CU$5,'Growth Rates'!$C$10:$C$20,0)),0)</f>
        <v>0.03</v>
      </c>
      <c r="CV31" s="51">
        <f t="array" ref="CV31">IFERROR(INDEX('Growth Rates'!$M$10:$M$20,MATCH(CV$5,'Growth Rates'!$C$10:$C$20,0)),0)</f>
        <v>0.03</v>
      </c>
      <c r="CW31" s="51">
        <f t="array" ref="CW31">IFERROR(INDEX('Growth Rates'!$M$10:$M$20,MATCH(CW$5,'Growth Rates'!$C$10:$C$20,0)),0)</f>
        <v>0.03</v>
      </c>
      <c r="CX31" s="51">
        <f t="array" ref="CX31">IFERROR(INDEX('Growth Rates'!$M$10:$M$20,MATCH(CX$5,'Growth Rates'!$C$10:$C$20,0)),0)</f>
        <v>0.03</v>
      </c>
      <c r="CY31" s="51">
        <f t="array" ref="CY31">IFERROR(INDEX('Growth Rates'!$M$10:$M$20,MATCH(CY$5,'Growth Rates'!$C$10:$C$20,0)),0)</f>
        <v>0.03</v>
      </c>
      <c r="CZ31" s="51">
        <f t="array" ref="CZ31">IFERROR(INDEX('Growth Rates'!$M$10:$M$20,MATCH(CZ$5,'Growth Rates'!$C$10:$C$20,0)),0)</f>
        <v>0.03</v>
      </c>
      <c r="DA31" s="51">
        <f t="array" ref="DA31">IFERROR(INDEX('Growth Rates'!$M$10:$M$20,MATCH(DA$5,'Growth Rates'!$C$10:$C$20,0)),0)</f>
        <v>0.03</v>
      </c>
      <c r="DB31" s="51">
        <f t="array" ref="DB31">IFERROR(INDEX('Growth Rates'!$M$10:$M$20,MATCH(DB$5,'Growth Rates'!$C$10:$C$20,0)),0)</f>
        <v>0.03</v>
      </c>
      <c r="DC31" s="51">
        <f t="array" ref="DC31">IFERROR(INDEX('Growth Rates'!$M$10:$M$20,MATCH(DC$5,'Growth Rates'!$C$10:$C$20,0)),0)</f>
        <v>0.03</v>
      </c>
      <c r="DD31" s="51">
        <f t="array" ref="DD31">IFERROR(INDEX('Growth Rates'!$M$10:$M$20,MATCH(DD$5,'Growth Rates'!$C$10:$C$20,0)),0)</f>
        <v>0.03</v>
      </c>
      <c r="DE31" s="51">
        <f t="array" ref="DE31">IFERROR(INDEX('Growth Rates'!$M$10:$M$20,MATCH(DE$5,'Growth Rates'!$C$10:$C$20,0)),0)</f>
        <v>0.03</v>
      </c>
      <c r="DF31" s="51">
        <f t="array" ref="DF31">IFERROR(INDEX('Growth Rates'!$M$10:$M$20,MATCH(DF$5,'Growth Rates'!$C$10:$C$20,0)),0)</f>
        <v>0.03</v>
      </c>
      <c r="DG31" s="51">
        <f t="array" ref="DG31">IFERROR(INDEX('Growth Rates'!$M$10:$M$20,MATCH(DG$5,'Growth Rates'!$C$10:$C$20,0)),0)</f>
        <v>0.03</v>
      </c>
      <c r="DH31" s="51">
        <f t="array" ref="DH31">IFERROR(INDEX('Growth Rates'!$M$10:$M$20,MATCH(DH$5,'Growth Rates'!$C$10:$C$20,0)),0)</f>
        <v>0.03</v>
      </c>
      <c r="DI31" s="51">
        <f t="array" ref="DI31">IFERROR(INDEX('Growth Rates'!$M$10:$M$20,MATCH(DI$5,'Growth Rates'!$C$10:$C$20,0)),0)</f>
        <v>0.03</v>
      </c>
      <c r="DJ31" s="51">
        <f t="array" ref="DJ31">IFERROR(INDEX('Growth Rates'!$M$10:$M$20,MATCH(DJ$5,'Growth Rates'!$C$10:$C$20,0)),0)</f>
        <v>0.03</v>
      </c>
      <c r="DK31" s="51">
        <f t="array" ref="DK31">IFERROR(INDEX('Growth Rates'!$M$10:$M$20,MATCH(DK$5,'Growth Rates'!$C$10:$C$20,0)),0)</f>
        <v>0.03</v>
      </c>
      <c r="DL31" s="51">
        <f t="array" ref="DL31">IFERROR(INDEX('Growth Rates'!$M$10:$M$20,MATCH(DL$5,'Growth Rates'!$C$10:$C$20,0)),0)</f>
        <v>0.03</v>
      </c>
      <c r="DM31" s="51">
        <f t="array" ref="DM31">IFERROR(INDEX('Growth Rates'!$M$10:$M$20,MATCH(DM$5,'Growth Rates'!$C$10:$C$20,0)),0)</f>
        <v>0.03</v>
      </c>
      <c r="DN31" s="51">
        <f t="array" ref="DN31">IFERROR(INDEX('Growth Rates'!$M$10:$M$20,MATCH(DN$5,'Growth Rates'!$C$10:$C$20,0)),0)</f>
        <v>0.03</v>
      </c>
      <c r="DO31" s="51">
        <f t="array" ref="DO31">IFERROR(INDEX('Growth Rates'!$M$10:$M$20,MATCH(DO$5,'Growth Rates'!$C$10:$C$20,0)),0)</f>
        <v>0.03</v>
      </c>
      <c r="DP31" s="51">
        <f t="array" ref="DP31">IFERROR(INDEX('Growth Rates'!$M$10:$M$20,MATCH(DP$5,'Growth Rates'!$C$10:$C$20,0)),0)</f>
        <v>0.03</v>
      </c>
      <c r="DQ31" s="51">
        <f t="array" ref="DQ31">IFERROR(INDEX('Growth Rates'!$M$10:$M$20,MATCH(DQ$5,'Growth Rates'!$C$10:$C$20,0)),0)</f>
        <v>0.03</v>
      </c>
      <c r="DR31" s="51">
        <f t="array" ref="DR31">IFERROR(INDEX('Growth Rates'!$M$10:$M$20,MATCH(DR$5,'Growth Rates'!$C$10:$C$20,0)),0)</f>
        <v>0.03</v>
      </c>
      <c r="DS31" s="51">
        <f t="array" ref="DS31">IFERROR(INDEX('Growth Rates'!$M$10:$M$20,MATCH(DS$5,'Growth Rates'!$C$10:$C$20,0)),0)</f>
        <v>0.03</v>
      </c>
      <c r="DT31" s="51">
        <f t="array" ref="DT31">IFERROR(INDEX('Growth Rates'!$M$10:$M$20,MATCH(DT$5,'Growth Rates'!$C$10:$C$20,0)),0)</f>
        <v>0.03</v>
      </c>
      <c r="DU31" s="51">
        <f t="array" ref="DU31">IFERROR(INDEX('Growth Rates'!$M$10:$M$20,MATCH(DU$5,'Growth Rates'!$C$10:$C$20,0)),0)</f>
        <v>0.03</v>
      </c>
      <c r="DV31" s="51">
        <f t="array" ref="DV31">IFERROR(INDEX('Growth Rates'!$M$10:$M$20,MATCH(DV$5,'Growth Rates'!$C$10:$C$20,0)),0)</f>
        <v>0.03</v>
      </c>
      <c r="DW31" s="51">
        <f t="array" ref="DW31">IFERROR(INDEX('Growth Rates'!$M$10:$M$20,MATCH(DW$5,'Growth Rates'!$C$10:$C$20,0)),0)</f>
        <v>0.03</v>
      </c>
      <c r="DX31" s="51">
        <f t="array" ref="DX31">IFERROR(INDEX('Growth Rates'!$M$10:$M$20,MATCH(DX$5,'Growth Rates'!$C$10:$C$20,0)),0)</f>
        <v>0.03</v>
      </c>
      <c r="DY31" s="51">
        <f t="array" ref="DY31">IFERROR(INDEX('Growth Rates'!$M$10:$M$20,MATCH(DY$5,'Growth Rates'!$C$10:$C$20,0)),0)</f>
        <v>0.03</v>
      </c>
      <c r="DZ31" s="51">
        <f t="array" ref="DZ31">IFERROR(INDEX('Growth Rates'!$M$10:$M$20,MATCH(DZ$5,'Growth Rates'!$C$10:$C$20,0)),0)</f>
        <v>0.03</v>
      </c>
      <c r="EA31" s="51">
        <f t="array" ref="EA31">IFERROR(INDEX('Growth Rates'!$M$10:$M$20,MATCH(EA$5,'Growth Rates'!$C$10:$C$20,0)),0)</f>
        <v>0.03</v>
      </c>
      <c r="EB31" s="51">
        <f t="array" ref="EB31">IFERROR(INDEX('Growth Rates'!$M$10:$M$20,MATCH(EB$5,'Growth Rates'!$C$10:$C$20,0)),0)</f>
        <v>0.03</v>
      </c>
      <c r="EC31" s="51">
        <f t="array" ref="EC31">IFERROR(INDEX('Growth Rates'!$M$10:$M$20,MATCH(EC$5,'Growth Rates'!$C$10:$C$20,0)),0)</f>
        <v>0.03</v>
      </c>
      <c r="ED31" s="51">
        <f t="array" ref="ED31">IFERROR(INDEX('Growth Rates'!$M$10:$M$20,MATCH(ED$5,'Growth Rates'!$C$10:$C$20,0)),0)</f>
        <v>0.03</v>
      </c>
      <c r="EE31" s="51">
        <f t="array" ref="EE31">IFERROR(INDEX('Growth Rates'!$M$10:$M$20,MATCH(EE$5,'Growth Rates'!$C$10:$C$20,0)),0)</f>
        <v>0.03</v>
      </c>
      <c r="EF31" s="51">
        <f t="array" ref="EF31">IFERROR(INDEX('Growth Rates'!$M$10:$M$20,MATCH(EF$5,'Growth Rates'!$C$10:$C$20,0)),0)</f>
        <v>0.03</v>
      </c>
      <c r="EG31" s="51">
        <f t="array" ref="EG31">IFERROR(INDEX('Growth Rates'!$M$10:$M$20,MATCH(EG$5,'Growth Rates'!$C$10:$C$20,0)),0)</f>
        <v>0.03</v>
      </c>
      <c r="EH31" s="51">
        <f t="array" ref="EH31">IFERROR(INDEX('Growth Rates'!$M$10:$M$20,MATCH(EH$5,'Growth Rates'!$C$10:$C$20,0)),0)</f>
        <v>0.03</v>
      </c>
      <c r="EI31" s="51">
        <f t="array" ref="EI31">IFERROR(INDEX('Growth Rates'!$M$10:$M$20,MATCH(EI$5,'Growth Rates'!$C$10:$C$20,0)),0)</f>
        <v>0.03</v>
      </c>
      <c r="EJ31" s="1"/>
    </row>
    <row r="32" spans="1:140" ht="13.5" customHeight="1" x14ac:dyDescent="0.2">
      <c r="A32" s="1"/>
      <c r="B32" s="1"/>
      <c r="C32" s="9" t="s">
        <v>287</v>
      </c>
      <c r="D32" s="1"/>
      <c r="E32" s="1"/>
      <c r="F32" s="1"/>
      <c r="G32" s="51">
        <f t="array" ref="G32">IFERROR(INDEX('Growth Rates'!$N$10:$N$20,MATCH(G$5,'Growth Rates'!$C$10:$C$20,0)),0)</f>
        <v>0</v>
      </c>
      <c r="H32" s="51">
        <f t="array" ref="H32">IFERROR(INDEX('Growth Rates'!$N$10:$N$20,MATCH(H$5,'Growth Rates'!$C$10:$C$20,0)),0)</f>
        <v>0</v>
      </c>
      <c r="I32" s="51">
        <f t="array" ref="I32">IFERROR(INDEX('Growth Rates'!$N$10:$N$20,MATCH(I$5,'Growth Rates'!$C$10:$C$20,0)),0)</f>
        <v>0</v>
      </c>
      <c r="J32" s="51">
        <f t="array" ref="J32">IFERROR(INDEX('Growth Rates'!$N$10:$N$20,MATCH(J$5,'Growth Rates'!$C$10:$C$20,0)),0)</f>
        <v>0</v>
      </c>
      <c r="K32" s="51">
        <f t="array" ref="K32">IFERROR(INDEX('Growth Rates'!$N$10:$N$20,MATCH(K$5,'Growth Rates'!$C$10:$C$20,0)),0)</f>
        <v>0</v>
      </c>
      <c r="L32" s="51">
        <f t="array" ref="L32">IFERROR(INDEX('Growth Rates'!$N$10:$N$20,MATCH(L$5,'Growth Rates'!$C$10:$C$20,0)),0)</f>
        <v>0</v>
      </c>
      <c r="M32" s="51">
        <f t="array" ref="M32">IFERROR(INDEX('Growth Rates'!$N$10:$N$20,MATCH(M$5,'Growth Rates'!$C$10:$C$20,0)),0)</f>
        <v>0</v>
      </c>
      <c r="N32" s="51">
        <f t="array" ref="N32">IFERROR(INDEX('Growth Rates'!$N$10:$N$20,MATCH(N$5,'Growth Rates'!$C$10:$C$20,0)),0)</f>
        <v>0</v>
      </c>
      <c r="O32" s="51">
        <f t="array" ref="O32">IFERROR(INDEX('Growth Rates'!$N$10:$N$20,MATCH(O$5,'Growth Rates'!$C$10:$C$20,0)),0)</f>
        <v>0</v>
      </c>
      <c r="P32" s="51">
        <f t="array" ref="P32">IFERROR(INDEX('Growth Rates'!$N$10:$N$20,MATCH(P$5,'Growth Rates'!$C$10:$C$20,0)),0)</f>
        <v>0</v>
      </c>
      <c r="Q32" s="51">
        <f t="array" ref="Q32">IFERROR(INDEX('Growth Rates'!$N$10:$N$20,MATCH(Q$5,'Growth Rates'!$C$10:$C$20,0)),0)</f>
        <v>0</v>
      </c>
      <c r="R32" s="51">
        <f t="array" ref="R32">IFERROR(INDEX('Growth Rates'!$N$10:$N$20,MATCH(R$5,'Growth Rates'!$C$10:$C$20,0)),0)</f>
        <v>0</v>
      </c>
      <c r="S32" s="51">
        <f t="array" ref="S32">IFERROR(INDEX('Growth Rates'!$N$10:$N$20,MATCH(S$5,'Growth Rates'!$C$10:$C$20,0)),0)</f>
        <v>0</v>
      </c>
      <c r="T32" s="51">
        <f t="array" ref="T32">IFERROR(INDEX('Growth Rates'!$N$10:$N$20,MATCH(T$5,'Growth Rates'!$C$10:$C$20,0)),0)</f>
        <v>0</v>
      </c>
      <c r="U32" s="51">
        <f t="array" ref="U32">IFERROR(INDEX('Growth Rates'!$N$10:$N$20,MATCH(U$5,'Growth Rates'!$C$10:$C$20,0)),0)</f>
        <v>0</v>
      </c>
      <c r="V32" s="51">
        <f t="array" ref="V32">IFERROR(INDEX('Growth Rates'!$N$10:$N$20,MATCH(V$5,'Growth Rates'!$C$10:$C$20,0)),0)</f>
        <v>0</v>
      </c>
      <c r="W32" s="51">
        <f t="array" ref="W32">IFERROR(INDEX('Growth Rates'!$N$10:$N$20,MATCH(W$5,'Growth Rates'!$C$10:$C$20,0)),0)</f>
        <v>0</v>
      </c>
      <c r="X32" s="51">
        <f t="array" ref="X32">IFERROR(INDEX('Growth Rates'!$N$10:$N$20,MATCH(X$5,'Growth Rates'!$C$10:$C$20,0)),0)</f>
        <v>0</v>
      </c>
      <c r="Y32" s="51">
        <f t="array" ref="Y32">IFERROR(INDEX('Growth Rates'!$N$10:$N$20,MATCH(Y$5,'Growth Rates'!$C$10:$C$20,0)),0)</f>
        <v>0</v>
      </c>
      <c r="Z32" s="51">
        <f t="array" ref="Z32">IFERROR(INDEX('Growth Rates'!$N$10:$N$20,MATCH(Z$5,'Growth Rates'!$C$10:$C$20,0)),0)</f>
        <v>0</v>
      </c>
      <c r="AA32" s="51">
        <f t="array" ref="AA32">IFERROR(INDEX('Growth Rates'!$N$10:$N$20,MATCH(AA$5,'Growth Rates'!$C$10:$C$20,0)),0)</f>
        <v>0</v>
      </c>
      <c r="AB32" s="51">
        <f t="array" ref="AB32">IFERROR(INDEX('Growth Rates'!$N$10:$N$20,MATCH(AB$5,'Growth Rates'!$C$10:$C$20,0)),0)</f>
        <v>0</v>
      </c>
      <c r="AC32" s="51">
        <f t="array" ref="AC32">IFERROR(INDEX('Growth Rates'!$N$10:$N$20,MATCH(AC$5,'Growth Rates'!$C$10:$C$20,0)),0)</f>
        <v>0</v>
      </c>
      <c r="AD32" s="51">
        <f t="array" ref="AD32">IFERROR(INDEX('Growth Rates'!$N$10:$N$20,MATCH(AD$5,'Growth Rates'!$C$10:$C$20,0)),0)</f>
        <v>0</v>
      </c>
      <c r="AE32" s="51">
        <f t="array" ref="AE32">IFERROR(INDEX('Growth Rates'!$N$10:$N$20,MATCH(AE$5,'Growth Rates'!$C$10:$C$20,0)),0)</f>
        <v>0</v>
      </c>
      <c r="AF32" s="51">
        <f t="array" ref="AF32">IFERROR(INDEX('Growth Rates'!$N$10:$N$20,MATCH(AF$5,'Growth Rates'!$C$10:$C$20,0)),0)</f>
        <v>0</v>
      </c>
      <c r="AG32" s="51">
        <f t="array" ref="AG32">IFERROR(INDEX('Growth Rates'!$N$10:$N$20,MATCH(AG$5,'Growth Rates'!$C$10:$C$20,0)),0)</f>
        <v>0</v>
      </c>
      <c r="AH32" s="51">
        <f t="array" ref="AH32">IFERROR(INDEX('Growth Rates'!$N$10:$N$20,MATCH(AH$5,'Growth Rates'!$C$10:$C$20,0)),0)</f>
        <v>0</v>
      </c>
      <c r="AI32" s="51">
        <f t="array" ref="AI32">IFERROR(INDEX('Growth Rates'!$N$10:$N$20,MATCH(AI$5,'Growth Rates'!$C$10:$C$20,0)),0)</f>
        <v>0</v>
      </c>
      <c r="AJ32" s="51">
        <f t="array" ref="AJ32">IFERROR(INDEX('Growth Rates'!$N$10:$N$20,MATCH(AJ$5,'Growth Rates'!$C$10:$C$20,0)),0)</f>
        <v>0</v>
      </c>
      <c r="AK32" s="51">
        <f t="array" ref="AK32">IFERROR(INDEX('Growth Rates'!$N$10:$N$20,MATCH(AK$5,'Growth Rates'!$C$10:$C$20,0)),0)</f>
        <v>0</v>
      </c>
      <c r="AL32" s="51">
        <f t="array" ref="AL32">IFERROR(INDEX('Growth Rates'!$N$10:$N$20,MATCH(AL$5,'Growth Rates'!$C$10:$C$20,0)),0)</f>
        <v>0</v>
      </c>
      <c r="AM32" s="51">
        <f t="array" ref="AM32">IFERROR(INDEX('Growth Rates'!$N$10:$N$20,MATCH(AM$5,'Growth Rates'!$C$10:$C$20,0)),0)</f>
        <v>0</v>
      </c>
      <c r="AN32" s="51">
        <f t="array" ref="AN32">IFERROR(INDEX('Growth Rates'!$N$10:$N$20,MATCH(AN$5,'Growth Rates'!$C$10:$C$20,0)),0)</f>
        <v>0</v>
      </c>
      <c r="AO32" s="51">
        <f t="array" ref="AO32">IFERROR(INDEX('Growth Rates'!$N$10:$N$20,MATCH(AO$5,'Growth Rates'!$C$10:$C$20,0)),0)</f>
        <v>0</v>
      </c>
      <c r="AP32" s="51">
        <f t="array" ref="AP32">IFERROR(INDEX('Growth Rates'!$N$10:$N$20,MATCH(AP$5,'Growth Rates'!$C$10:$C$20,0)),0)</f>
        <v>0</v>
      </c>
      <c r="AQ32" s="51">
        <f t="array" ref="AQ32">IFERROR(INDEX('Growth Rates'!$N$10:$N$20,MATCH(AQ$5,'Growth Rates'!$C$10:$C$20,0)),0)</f>
        <v>0</v>
      </c>
      <c r="AR32" s="51">
        <f t="array" ref="AR32">IFERROR(INDEX('Growth Rates'!$N$10:$N$20,MATCH(AR$5,'Growth Rates'!$C$10:$C$20,0)),0)</f>
        <v>0</v>
      </c>
      <c r="AS32" s="51">
        <f t="array" ref="AS32">IFERROR(INDEX('Growth Rates'!$N$10:$N$20,MATCH(AS$5,'Growth Rates'!$C$10:$C$20,0)),0)</f>
        <v>0</v>
      </c>
      <c r="AT32" s="51">
        <f t="array" ref="AT32">IFERROR(INDEX('Growth Rates'!$N$10:$N$20,MATCH(AT$5,'Growth Rates'!$C$10:$C$20,0)),0)</f>
        <v>0</v>
      </c>
      <c r="AU32" s="51">
        <f t="array" ref="AU32">IFERROR(INDEX('Growth Rates'!$N$10:$N$20,MATCH(AU$5,'Growth Rates'!$C$10:$C$20,0)),0)</f>
        <v>0</v>
      </c>
      <c r="AV32" s="51">
        <f t="array" ref="AV32">IFERROR(INDEX('Growth Rates'!$N$10:$N$20,MATCH(AV$5,'Growth Rates'!$C$10:$C$20,0)),0)</f>
        <v>0</v>
      </c>
      <c r="AW32" s="51">
        <f t="array" ref="AW32">IFERROR(INDEX('Growth Rates'!$N$10:$N$20,MATCH(AW$5,'Growth Rates'!$C$10:$C$20,0)),0)</f>
        <v>0</v>
      </c>
      <c r="AX32" s="51">
        <f t="array" ref="AX32">IFERROR(INDEX('Growth Rates'!$N$10:$N$20,MATCH(AX$5,'Growth Rates'!$C$10:$C$20,0)),0)</f>
        <v>0</v>
      </c>
      <c r="AY32" s="51">
        <f t="array" ref="AY32">IFERROR(INDEX('Growth Rates'!$N$10:$N$20,MATCH(AY$5,'Growth Rates'!$C$10:$C$20,0)),0)</f>
        <v>0</v>
      </c>
      <c r="AZ32" s="51">
        <f t="array" ref="AZ32">IFERROR(INDEX('Growth Rates'!$N$10:$N$20,MATCH(AZ$5,'Growth Rates'!$C$10:$C$20,0)),0)</f>
        <v>0</v>
      </c>
      <c r="BA32" s="51">
        <f t="array" ref="BA32">IFERROR(INDEX('Growth Rates'!$N$10:$N$20,MATCH(BA$5,'Growth Rates'!$C$10:$C$20,0)),0)</f>
        <v>0</v>
      </c>
      <c r="BB32" s="51">
        <f t="array" ref="BB32">IFERROR(INDEX('Growth Rates'!$N$10:$N$20,MATCH(BB$5,'Growth Rates'!$C$10:$C$20,0)),0)</f>
        <v>0</v>
      </c>
      <c r="BC32" s="51">
        <f t="array" ref="BC32">IFERROR(INDEX('Growth Rates'!$N$10:$N$20,MATCH(BC$5,'Growth Rates'!$C$10:$C$20,0)),0)</f>
        <v>0</v>
      </c>
      <c r="BD32" s="51">
        <f t="array" ref="BD32">IFERROR(INDEX('Growth Rates'!$N$10:$N$20,MATCH(BD$5,'Growth Rates'!$C$10:$C$20,0)),0)</f>
        <v>0.03</v>
      </c>
      <c r="BE32" s="51">
        <f t="array" ref="BE32">IFERROR(INDEX('Growth Rates'!$N$10:$N$20,MATCH(BE$5,'Growth Rates'!$C$10:$C$20,0)),0)</f>
        <v>0.03</v>
      </c>
      <c r="BF32" s="51">
        <f t="array" ref="BF32">IFERROR(INDEX('Growth Rates'!$N$10:$N$20,MATCH(BF$5,'Growth Rates'!$C$10:$C$20,0)),0)</f>
        <v>0.03</v>
      </c>
      <c r="BG32" s="51">
        <f t="array" ref="BG32">IFERROR(INDEX('Growth Rates'!$N$10:$N$20,MATCH(BG$5,'Growth Rates'!$C$10:$C$20,0)),0)</f>
        <v>0.03</v>
      </c>
      <c r="BH32" s="51">
        <f t="array" ref="BH32">IFERROR(INDEX('Growth Rates'!$N$10:$N$20,MATCH(BH$5,'Growth Rates'!$C$10:$C$20,0)),0)</f>
        <v>0.03</v>
      </c>
      <c r="BI32" s="51">
        <f t="array" ref="BI32">IFERROR(INDEX('Growth Rates'!$N$10:$N$20,MATCH(BI$5,'Growth Rates'!$C$10:$C$20,0)),0)</f>
        <v>0.03</v>
      </c>
      <c r="BJ32" s="51">
        <f t="array" ref="BJ32">IFERROR(INDEX('Growth Rates'!$N$10:$N$20,MATCH(BJ$5,'Growth Rates'!$C$10:$C$20,0)),0)</f>
        <v>0.03</v>
      </c>
      <c r="BK32" s="51">
        <f t="array" ref="BK32">IFERROR(INDEX('Growth Rates'!$N$10:$N$20,MATCH(BK$5,'Growth Rates'!$C$10:$C$20,0)),0)</f>
        <v>0.03</v>
      </c>
      <c r="BL32" s="51">
        <f t="array" ref="BL32">IFERROR(INDEX('Growth Rates'!$N$10:$N$20,MATCH(BL$5,'Growth Rates'!$C$10:$C$20,0)),0)</f>
        <v>0.03</v>
      </c>
      <c r="BM32" s="51">
        <f t="array" ref="BM32">IFERROR(INDEX('Growth Rates'!$N$10:$N$20,MATCH(BM$5,'Growth Rates'!$C$10:$C$20,0)),0)</f>
        <v>0.03</v>
      </c>
      <c r="BN32" s="51">
        <f t="array" ref="BN32">IFERROR(INDEX('Growth Rates'!$N$10:$N$20,MATCH(BN$5,'Growth Rates'!$C$10:$C$20,0)),0)</f>
        <v>0.03</v>
      </c>
      <c r="BO32" s="51">
        <f t="array" ref="BO32">IFERROR(INDEX('Growth Rates'!$N$10:$N$20,MATCH(BO$5,'Growth Rates'!$C$10:$C$20,0)),0)</f>
        <v>0.03</v>
      </c>
      <c r="BP32" s="51">
        <f t="array" ref="BP32">IFERROR(INDEX('Growth Rates'!$N$10:$N$20,MATCH(BP$5,'Growth Rates'!$C$10:$C$20,0)),0)</f>
        <v>0.03</v>
      </c>
      <c r="BQ32" s="51">
        <f t="array" ref="BQ32">IFERROR(INDEX('Growth Rates'!$N$10:$N$20,MATCH(BQ$5,'Growth Rates'!$C$10:$C$20,0)),0)</f>
        <v>0.03</v>
      </c>
      <c r="BR32" s="51">
        <f t="array" ref="BR32">IFERROR(INDEX('Growth Rates'!$N$10:$N$20,MATCH(BR$5,'Growth Rates'!$C$10:$C$20,0)),0)</f>
        <v>0.03</v>
      </c>
      <c r="BS32" s="51">
        <f t="array" ref="BS32">IFERROR(INDEX('Growth Rates'!$N$10:$N$20,MATCH(BS$5,'Growth Rates'!$C$10:$C$20,0)),0)</f>
        <v>0.03</v>
      </c>
      <c r="BT32" s="51">
        <f t="array" ref="BT32">IFERROR(INDEX('Growth Rates'!$N$10:$N$20,MATCH(BT$5,'Growth Rates'!$C$10:$C$20,0)),0)</f>
        <v>0.03</v>
      </c>
      <c r="BU32" s="51">
        <f t="array" ref="BU32">IFERROR(INDEX('Growth Rates'!$N$10:$N$20,MATCH(BU$5,'Growth Rates'!$C$10:$C$20,0)),0)</f>
        <v>0.03</v>
      </c>
      <c r="BV32" s="51">
        <f t="array" ref="BV32">IFERROR(INDEX('Growth Rates'!$N$10:$N$20,MATCH(BV$5,'Growth Rates'!$C$10:$C$20,0)),0)</f>
        <v>0.03</v>
      </c>
      <c r="BW32" s="51">
        <f t="array" ref="BW32">IFERROR(INDEX('Growth Rates'!$N$10:$N$20,MATCH(BW$5,'Growth Rates'!$C$10:$C$20,0)),0)</f>
        <v>0.03</v>
      </c>
      <c r="BX32" s="51">
        <f t="array" ref="BX32">IFERROR(INDEX('Growth Rates'!$N$10:$N$20,MATCH(BX$5,'Growth Rates'!$C$10:$C$20,0)),0)</f>
        <v>0.03</v>
      </c>
      <c r="BY32" s="51">
        <f t="array" ref="BY32">IFERROR(INDEX('Growth Rates'!$N$10:$N$20,MATCH(BY$5,'Growth Rates'!$C$10:$C$20,0)),0)</f>
        <v>0.03</v>
      </c>
      <c r="BZ32" s="51">
        <f t="array" ref="BZ32">IFERROR(INDEX('Growth Rates'!$N$10:$N$20,MATCH(BZ$5,'Growth Rates'!$C$10:$C$20,0)),0)</f>
        <v>0.03</v>
      </c>
      <c r="CA32" s="51">
        <f t="array" ref="CA32">IFERROR(INDEX('Growth Rates'!$N$10:$N$20,MATCH(CA$5,'Growth Rates'!$C$10:$C$20,0)),0)</f>
        <v>0.03</v>
      </c>
      <c r="CB32" s="51">
        <f t="array" ref="CB32">IFERROR(INDEX('Growth Rates'!$N$10:$N$20,MATCH(CB$5,'Growth Rates'!$C$10:$C$20,0)),0)</f>
        <v>0.03</v>
      </c>
      <c r="CC32" s="51">
        <f t="array" ref="CC32">IFERROR(INDEX('Growth Rates'!$N$10:$N$20,MATCH(CC$5,'Growth Rates'!$C$10:$C$20,0)),0)</f>
        <v>0.03</v>
      </c>
      <c r="CD32" s="51">
        <f t="array" ref="CD32">IFERROR(INDEX('Growth Rates'!$N$10:$N$20,MATCH(CD$5,'Growth Rates'!$C$10:$C$20,0)),0)</f>
        <v>0.03</v>
      </c>
      <c r="CE32" s="51">
        <f t="array" ref="CE32">IFERROR(INDEX('Growth Rates'!$N$10:$N$20,MATCH(CE$5,'Growth Rates'!$C$10:$C$20,0)),0)</f>
        <v>0.03</v>
      </c>
      <c r="CF32" s="51">
        <f t="array" ref="CF32">IFERROR(INDEX('Growth Rates'!$N$10:$N$20,MATCH(CF$5,'Growth Rates'!$C$10:$C$20,0)),0)</f>
        <v>0.03</v>
      </c>
      <c r="CG32" s="51">
        <f t="array" ref="CG32">IFERROR(INDEX('Growth Rates'!$N$10:$N$20,MATCH(CG$5,'Growth Rates'!$C$10:$C$20,0)),0)</f>
        <v>0.03</v>
      </c>
      <c r="CH32" s="51">
        <f t="array" ref="CH32">IFERROR(INDEX('Growth Rates'!$N$10:$N$20,MATCH(CH$5,'Growth Rates'!$C$10:$C$20,0)),0)</f>
        <v>0.03</v>
      </c>
      <c r="CI32" s="51">
        <f t="array" ref="CI32">IFERROR(INDEX('Growth Rates'!$N$10:$N$20,MATCH(CI$5,'Growth Rates'!$C$10:$C$20,0)),0)</f>
        <v>0.03</v>
      </c>
      <c r="CJ32" s="51">
        <f t="array" ref="CJ32">IFERROR(INDEX('Growth Rates'!$N$10:$N$20,MATCH(CJ$5,'Growth Rates'!$C$10:$C$20,0)),0)</f>
        <v>0.03</v>
      </c>
      <c r="CK32" s="51">
        <f t="array" ref="CK32">IFERROR(INDEX('Growth Rates'!$N$10:$N$20,MATCH(CK$5,'Growth Rates'!$C$10:$C$20,0)),0)</f>
        <v>0.03</v>
      </c>
      <c r="CL32" s="51">
        <f t="array" ref="CL32">IFERROR(INDEX('Growth Rates'!$N$10:$N$20,MATCH(CL$5,'Growth Rates'!$C$10:$C$20,0)),0)</f>
        <v>0.03</v>
      </c>
      <c r="CM32" s="51">
        <f t="array" ref="CM32">IFERROR(INDEX('Growth Rates'!$N$10:$N$20,MATCH(CM$5,'Growth Rates'!$C$10:$C$20,0)),0)</f>
        <v>0.03</v>
      </c>
      <c r="CN32" s="51">
        <f t="array" ref="CN32">IFERROR(INDEX('Growth Rates'!$N$10:$N$20,MATCH(CN$5,'Growth Rates'!$C$10:$C$20,0)),0)</f>
        <v>0.03</v>
      </c>
      <c r="CO32" s="51">
        <f t="array" ref="CO32">IFERROR(INDEX('Growth Rates'!$N$10:$N$20,MATCH(CO$5,'Growth Rates'!$C$10:$C$20,0)),0)</f>
        <v>0.03</v>
      </c>
      <c r="CP32" s="51">
        <f t="array" ref="CP32">IFERROR(INDEX('Growth Rates'!$N$10:$N$20,MATCH(CP$5,'Growth Rates'!$C$10:$C$20,0)),0)</f>
        <v>0.03</v>
      </c>
      <c r="CQ32" s="51">
        <f t="array" ref="CQ32">IFERROR(INDEX('Growth Rates'!$N$10:$N$20,MATCH(CQ$5,'Growth Rates'!$C$10:$C$20,0)),0)</f>
        <v>0.03</v>
      </c>
      <c r="CR32" s="51">
        <f t="array" ref="CR32">IFERROR(INDEX('Growth Rates'!$N$10:$N$20,MATCH(CR$5,'Growth Rates'!$C$10:$C$20,0)),0)</f>
        <v>0.03</v>
      </c>
      <c r="CS32" s="51">
        <f t="array" ref="CS32">IFERROR(INDEX('Growth Rates'!$N$10:$N$20,MATCH(CS$5,'Growth Rates'!$C$10:$C$20,0)),0)</f>
        <v>0.03</v>
      </c>
      <c r="CT32" s="51">
        <f t="array" ref="CT32">IFERROR(INDEX('Growth Rates'!$N$10:$N$20,MATCH(CT$5,'Growth Rates'!$C$10:$C$20,0)),0)</f>
        <v>0.03</v>
      </c>
      <c r="CU32" s="51">
        <f t="array" ref="CU32">IFERROR(INDEX('Growth Rates'!$N$10:$N$20,MATCH(CU$5,'Growth Rates'!$C$10:$C$20,0)),0)</f>
        <v>0.03</v>
      </c>
      <c r="CV32" s="51">
        <f t="array" ref="CV32">IFERROR(INDEX('Growth Rates'!$N$10:$N$20,MATCH(CV$5,'Growth Rates'!$C$10:$C$20,0)),0)</f>
        <v>0.03</v>
      </c>
      <c r="CW32" s="51">
        <f t="array" ref="CW32">IFERROR(INDEX('Growth Rates'!$N$10:$N$20,MATCH(CW$5,'Growth Rates'!$C$10:$C$20,0)),0)</f>
        <v>0.03</v>
      </c>
      <c r="CX32" s="51">
        <f t="array" ref="CX32">IFERROR(INDEX('Growth Rates'!$N$10:$N$20,MATCH(CX$5,'Growth Rates'!$C$10:$C$20,0)),0)</f>
        <v>0.03</v>
      </c>
      <c r="CY32" s="51">
        <f t="array" ref="CY32">IFERROR(INDEX('Growth Rates'!$N$10:$N$20,MATCH(CY$5,'Growth Rates'!$C$10:$C$20,0)),0)</f>
        <v>0.03</v>
      </c>
      <c r="CZ32" s="51">
        <f t="array" ref="CZ32">IFERROR(INDEX('Growth Rates'!$N$10:$N$20,MATCH(CZ$5,'Growth Rates'!$C$10:$C$20,0)),0)</f>
        <v>0.03</v>
      </c>
      <c r="DA32" s="51">
        <f t="array" ref="DA32">IFERROR(INDEX('Growth Rates'!$N$10:$N$20,MATCH(DA$5,'Growth Rates'!$C$10:$C$20,0)),0)</f>
        <v>0.03</v>
      </c>
      <c r="DB32" s="51">
        <f t="array" ref="DB32">IFERROR(INDEX('Growth Rates'!$N$10:$N$20,MATCH(DB$5,'Growth Rates'!$C$10:$C$20,0)),0)</f>
        <v>0.03</v>
      </c>
      <c r="DC32" s="51">
        <f t="array" ref="DC32">IFERROR(INDEX('Growth Rates'!$N$10:$N$20,MATCH(DC$5,'Growth Rates'!$C$10:$C$20,0)),0)</f>
        <v>0.03</v>
      </c>
      <c r="DD32" s="51">
        <f t="array" ref="DD32">IFERROR(INDEX('Growth Rates'!$N$10:$N$20,MATCH(DD$5,'Growth Rates'!$C$10:$C$20,0)),0)</f>
        <v>0.03</v>
      </c>
      <c r="DE32" s="51">
        <f t="array" ref="DE32">IFERROR(INDEX('Growth Rates'!$N$10:$N$20,MATCH(DE$5,'Growth Rates'!$C$10:$C$20,0)),0)</f>
        <v>0.03</v>
      </c>
      <c r="DF32" s="51">
        <f t="array" ref="DF32">IFERROR(INDEX('Growth Rates'!$N$10:$N$20,MATCH(DF$5,'Growth Rates'!$C$10:$C$20,0)),0)</f>
        <v>0.03</v>
      </c>
      <c r="DG32" s="51">
        <f t="array" ref="DG32">IFERROR(INDEX('Growth Rates'!$N$10:$N$20,MATCH(DG$5,'Growth Rates'!$C$10:$C$20,0)),0)</f>
        <v>0.03</v>
      </c>
      <c r="DH32" s="51">
        <f t="array" ref="DH32">IFERROR(INDEX('Growth Rates'!$N$10:$N$20,MATCH(DH$5,'Growth Rates'!$C$10:$C$20,0)),0)</f>
        <v>0.03</v>
      </c>
      <c r="DI32" s="51">
        <f t="array" ref="DI32">IFERROR(INDEX('Growth Rates'!$N$10:$N$20,MATCH(DI$5,'Growth Rates'!$C$10:$C$20,0)),0)</f>
        <v>0.03</v>
      </c>
      <c r="DJ32" s="51">
        <f t="array" ref="DJ32">IFERROR(INDEX('Growth Rates'!$N$10:$N$20,MATCH(DJ$5,'Growth Rates'!$C$10:$C$20,0)),0)</f>
        <v>0.03</v>
      </c>
      <c r="DK32" s="51">
        <f t="array" ref="DK32">IFERROR(INDEX('Growth Rates'!$N$10:$N$20,MATCH(DK$5,'Growth Rates'!$C$10:$C$20,0)),0)</f>
        <v>0.03</v>
      </c>
      <c r="DL32" s="51">
        <f t="array" ref="DL32">IFERROR(INDEX('Growth Rates'!$N$10:$N$20,MATCH(DL$5,'Growth Rates'!$C$10:$C$20,0)),0)</f>
        <v>0.03</v>
      </c>
      <c r="DM32" s="51">
        <f t="array" ref="DM32">IFERROR(INDEX('Growth Rates'!$N$10:$N$20,MATCH(DM$5,'Growth Rates'!$C$10:$C$20,0)),0)</f>
        <v>0.03</v>
      </c>
      <c r="DN32" s="51">
        <f t="array" ref="DN32">IFERROR(INDEX('Growth Rates'!$N$10:$N$20,MATCH(DN$5,'Growth Rates'!$C$10:$C$20,0)),0)</f>
        <v>0.03</v>
      </c>
      <c r="DO32" s="51">
        <f t="array" ref="DO32">IFERROR(INDEX('Growth Rates'!$N$10:$N$20,MATCH(DO$5,'Growth Rates'!$C$10:$C$20,0)),0)</f>
        <v>0.03</v>
      </c>
      <c r="DP32" s="51">
        <f t="array" ref="DP32">IFERROR(INDEX('Growth Rates'!$N$10:$N$20,MATCH(DP$5,'Growth Rates'!$C$10:$C$20,0)),0)</f>
        <v>0.03</v>
      </c>
      <c r="DQ32" s="51">
        <f t="array" ref="DQ32">IFERROR(INDEX('Growth Rates'!$N$10:$N$20,MATCH(DQ$5,'Growth Rates'!$C$10:$C$20,0)),0)</f>
        <v>0.03</v>
      </c>
      <c r="DR32" s="51">
        <f t="array" ref="DR32">IFERROR(INDEX('Growth Rates'!$N$10:$N$20,MATCH(DR$5,'Growth Rates'!$C$10:$C$20,0)),0)</f>
        <v>0.03</v>
      </c>
      <c r="DS32" s="51">
        <f t="array" ref="DS32">IFERROR(INDEX('Growth Rates'!$N$10:$N$20,MATCH(DS$5,'Growth Rates'!$C$10:$C$20,0)),0)</f>
        <v>0.03</v>
      </c>
      <c r="DT32" s="51">
        <f t="array" ref="DT32">IFERROR(INDEX('Growth Rates'!$N$10:$N$20,MATCH(DT$5,'Growth Rates'!$C$10:$C$20,0)),0)</f>
        <v>0.03</v>
      </c>
      <c r="DU32" s="51">
        <f t="array" ref="DU32">IFERROR(INDEX('Growth Rates'!$N$10:$N$20,MATCH(DU$5,'Growth Rates'!$C$10:$C$20,0)),0)</f>
        <v>0.03</v>
      </c>
      <c r="DV32" s="51">
        <f t="array" ref="DV32">IFERROR(INDEX('Growth Rates'!$N$10:$N$20,MATCH(DV$5,'Growth Rates'!$C$10:$C$20,0)),0)</f>
        <v>0.03</v>
      </c>
      <c r="DW32" s="51">
        <f t="array" ref="DW32">IFERROR(INDEX('Growth Rates'!$N$10:$N$20,MATCH(DW$5,'Growth Rates'!$C$10:$C$20,0)),0)</f>
        <v>0.03</v>
      </c>
      <c r="DX32" s="51">
        <f t="array" ref="DX32">IFERROR(INDEX('Growth Rates'!$N$10:$N$20,MATCH(DX$5,'Growth Rates'!$C$10:$C$20,0)),0)</f>
        <v>0.03</v>
      </c>
      <c r="DY32" s="51">
        <f t="array" ref="DY32">IFERROR(INDEX('Growth Rates'!$N$10:$N$20,MATCH(DY$5,'Growth Rates'!$C$10:$C$20,0)),0)</f>
        <v>0.03</v>
      </c>
      <c r="DZ32" s="51">
        <f t="array" ref="DZ32">IFERROR(INDEX('Growth Rates'!$N$10:$N$20,MATCH(DZ$5,'Growth Rates'!$C$10:$C$20,0)),0)</f>
        <v>0.03</v>
      </c>
      <c r="EA32" s="51">
        <f t="array" ref="EA32">IFERROR(INDEX('Growth Rates'!$N$10:$N$20,MATCH(EA$5,'Growth Rates'!$C$10:$C$20,0)),0)</f>
        <v>0.03</v>
      </c>
      <c r="EB32" s="51">
        <f t="array" ref="EB32">IFERROR(INDEX('Growth Rates'!$N$10:$N$20,MATCH(EB$5,'Growth Rates'!$C$10:$C$20,0)),0)</f>
        <v>0.03</v>
      </c>
      <c r="EC32" s="51">
        <f t="array" ref="EC32">IFERROR(INDEX('Growth Rates'!$N$10:$N$20,MATCH(EC$5,'Growth Rates'!$C$10:$C$20,0)),0)</f>
        <v>0.03</v>
      </c>
      <c r="ED32" s="51">
        <f t="array" ref="ED32">IFERROR(INDEX('Growth Rates'!$N$10:$N$20,MATCH(ED$5,'Growth Rates'!$C$10:$C$20,0)),0)</f>
        <v>0.03</v>
      </c>
      <c r="EE32" s="51">
        <f t="array" ref="EE32">IFERROR(INDEX('Growth Rates'!$N$10:$N$20,MATCH(EE$5,'Growth Rates'!$C$10:$C$20,0)),0)</f>
        <v>0.03</v>
      </c>
      <c r="EF32" s="51">
        <f t="array" ref="EF32">IFERROR(INDEX('Growth Rates'!$N$10:$N$20,MATCH(EF$5,'Growth Rates'!$C$10:$C$20,0)),0)</f>
        <v>0.03</v>
      </c>
      <c r="EG32" s="51">
        <f t="array" ref="EG32">IFERROR(INDEX('Growth Rates'!$N$10:$N$20,MATCH(EG$5,'Growth Rates'!$C$10:$C$20,0)),0)</f>
        <v>0.03</v>
      </c>
      <c r="EH32" s="51">
        <f t="array" ref="EH32">IFERROR(INDEX('Growth Rates'!$N$10:$N$20,MATCH(EH$5,'Growth Rates'!$C$10:$C$20,0)),0)</f>
        <v>0.03</v>
      </c>
      <c r="EI32" s="51">
        <f t="array" ref="EI32">IFERROR(INDEX('Growth Rates'!$N$10:$N$20,MATCH(EI$5,'Growth Rates'!$C$10:$C$20,0)),0)</f>
        <v>0.03</v>
      </c>
      <c r="EJ32" s="1"/>
    </row>
    <row r="33" spans="1:140" ht="13.5" customHeight="1" x14ac:dyDescent="0.2">
      <c r="A33" s="1"/>
      <c r="B33" s="1"/>
      <c r="C33" s="9" t="s">
        <v>288</v>
      </c>
      <c r="D33" s="1"/>
      <c r="E33" s="1"/>
      <c r="F33" s="1"/>
      <c r="G33" s="51">
        <f t="array" ref="G33">IFERROR(INDEX('Growth Rates'!$O$10:$O$20,MATCH(G$5,'Growth Rates'!$C$10:$C$20,0)),0)</f>
        <v>0</v>
      </c>
      <c r="H33" s="51">
        <f t="array" ref="H33">IFERROR(INDEX('Growth Rates'!$O$10:$O$20,MATCH(H$5,'Growth Rates'!$C$10:$C$20,0)),0)</f>
        <v>0.03</v>
      </c>
      <c r="I33" s="51">
        <f t="array" ref="I33">IFERROR(INDEX('Growth Rates'!$O$10:$O$20,MATCH(I$5,'Growth Rates'!$C$10:$C$20,0)),0)</f>
        <v>0.03</v>
      </c>
      <c r="J33" s="51">
        <f t="array" ref="J33">IFERROR(INDEX('Growth Rates'!$O$10:$O$20,MATCH(J$5,'Growth Rates'!$C$10:$C$20,0)),0)</f>
        <v>0.03</v>
      </c>
      <c r="K33" s="51">
        <f t="array" ref="K33">IFERROR(INDEX('Growth Rates'!$O$10:$O$20,MATCH(K$5,'Growth Rates'!$C$10:$C$20,0)),0)</f>
        <v>0.03</v>
      </c>
      <c r="L33" s="51">
        <f t="array" ref="L33">IFERROR(INDEX('Growth Rates'!$O$10:$O$20,MATCH(L$5,'Growth Rates'!$C$10:$C$20,0)),0)</f>
        <v>0.03</v>
      </c>
      <c r="M33" s="51">
        <f t="array" ref="M33">IFERROR(INDEX('Growth Rates'!$O$10:$O$20,MATCH(M$5,'Growth Rates'!$C$10:$C$20,0)),0)</f>
        <v>0.03</v>
      </c>
      <c r="N33" s="51">
        <f t="array" ref="N33">IFERROR(INDEX('Growth Rates'!$O$10:$O$20,MATCH(N$5,'Growth Rates'!$C$10:$C$20,0)),0)</f>
        <v>0.03</v>
      </c>
      <c r="O33" s="51">
        <f t="array" ref="O33">IFERROR(INDEX('Growth Rates'!$O$10:$O$20,MATCH(O$5,'Growth Rates'!$C$10:$C$20,0)),0)</f>
        <v>0.03</v>
      </c>
      <c r="P33" s="51">
        <f t="array" ref="P33">IFERROR(INDEX('Growth Rates'!$O$10:$O$20,MATCH(P$5,'Growth Rates'!$C$10:$C$20,0)),0)</f>
        <v>0.03</v>
      </c>
      <c r="Q33" s="51">
        <f t="array" ref="Q33">IFERROR(INDEX('Growth Rates'!$O$10:$O$20,MATCH(Q$5,'Growth Rates'!$C$10:$C$20,0)),0)</f>
        <v>0.03</v>
      </c>
      <c r="R33" s="51">
        <f t="array" ref="R33">IFERROR(INDEX('Growth Rates'!$O$10:$O$20,MATCH(R$5,'Growth Rates'!$C$10:$C$20,0)),0)</f>
        <v>0.03</v>
      </c>
      <c r="S33" s="51">
        <f t="array" ref="S33">IFERROR(INDEX('Growth Rates'!$O$10:$O$20,MATCH(S$5,'Growth Rates'!$C$10:$C$20,0)),0)</f>
        <v>0.03</v>
      </c>
      <c r="T33" s="51">
        <f t="array" ref="T33">IFERROR(INDEX('Growth Rates'!$O$10:$O$20,MATCH(T$5,'Growth Rates'!$C$10:$C$20,0)),0)</f>
        <v>0.03</v>
      </c>
      <c r="U33" s="51">
        <f t="array" ref="U33">IFERROR(INDEX('Growth Rates'!$O$10:$O$20,MATCH(U$5,'Growth Rates'!$C$10:$C$20,0)),0)</f>
        <v>0.03</v>
      </c>
      <c r="V33" s="51">
        <f t="array" ref="V33">IFERROR(INDEX('Growth Rates'!$O$10:$O$20,MATCH(V$5,'Growth Rates'!$C$10:$C$20,0)),0)</f>
        <v>0.03</v>
      </c>
      <c r="W33" s="51">
        <f t="array" ref="W33">IFERROR(INDEX('Growth Rates'!$O$10:$O$20,MATCH(W$5,'Growth Rates'!$C$10:$C$20,0)),0)</f>
        <v>0.03</v>
      </c>
      <c r="X33" s="51">
        <f t="array" ref="X33">IFERROR(INDEX('Growth Rates'!$O$10:$O$20,MATCH(X$5,'Growth Rates'!$C$10:$C$20,0)),0)</f>
        <v>0.03</v>
      </c>
      <c r="Y33" s="51">
        <f t="array" ref="Y33">IFERROR(INDEX('Growth Rates'!$O$10:$O$20,MATCH(Y$5,'Growth Rates'!$C$10:$C$20,0)),0)</f>
        <v>0.03</v>
      </c>
      <c r="Z33" s="51">
        <f t="array" ref="Z33">IFERROR(INDEX('Growth Rates'!$O$10:$O$20,MATCH(Z$5,'Growth Rates'!$C$10:$C$20,0)),0)</f>
        <v>0.03</v>
      </c>
      <c r="AA33" s="51">
        <f t="array" ref="AA33">IFERROR(INDEX('Growth Rates'!$O$10:$O$20,MATCH(AA$5,'Growth Rates'!$C$10:$C$20,0)),0)</f>
        <v>0.03</v>
      </c>
      <c r="AB33" s="51">
        <f t="array" ref="AB33">IFERROR(INDEX('Growth Rates'!$O$10:$O$20,MATCH(AB$5,'Growth Rates'!$C$10:$C$20,0)),0)</f>
        <v>0.03</v>
      </c>
      <c r="AC33" s="51">
        <f t="array" ref="AC33">IFERROR(INDEX('Growth Rates'!$O$10:$O$20,MATCH(AC$5,'Growth Rates'!$C$10:$C$20,0)),0)</f>
        <v>0.03</v>
      </c>
      <c r="AD33" s="51">
        <f t="array" ref="AD33">IFERROR(INDEX('Growth Rates'!$O$10:$O$20,MATCH(AD$5,'Growth Rates'!$C$10:$C$20,0)),0)</f>
        <v>0.03</v>
      </c>
      <c r="AE33" s="51">
        <f t="array" ref="AE33">IFERROR(INDEX('Growth Rates'!$O$10:$O$20,MATCH(AE$5,'Growth Rates'!$C$10:$C$20,0)),0)</f>
        <v>0.03</v>
      </c>
      <c r="AF33" s="51">
        <f t="array" ref="AF33">IFERROR(INDEX('Growth Rates'!$O$10:$O$20,MATCH(AF$5,'Growth Rates'!$C$10:$C$20,0)),0)</f>
        <v>0.03</v>
      </c>
      <c r="AG33" s="51">
        <f t="array" ref="AG33">IFERROR(INDEX('Growth Rates'!$O$10:$O$20,MATCH(AG$5,'Growth Rates'!$C$10:$C$20,0)),0)</f>
        <v>0.03</v>
      </c>
      <c r="AH33" s="51">
        <f t="array" ref="AH33">IFERROR(INDEX('Growth Rates'!$O$10:$O$20,MATCH(AH$5,'Growth Rates'!$C$10:$C$20,0)),0)</f>
        <v>0.03</v>
      </c>
      <c r="AI33" s="51">
        <f t="array" ref="AI33">IFERROR(INDEX('Growth Rates'!$O$10:$O$20,MATCH(AI$5,'Growth Rates'!$C$10:$C$20,0)),0)</f>
        <v>0.03</v>
      </c>
      <c r="AJ33" s="51">
        <f t="array" ref="AJ33">IFERROR(INDEX('Growth Rates'!$O$10:$O$20,MATCH(AJ$5,'Growth Rates'!$C$10:$C$20,0)),0)</f>
        <v>0.03</v>
      </c>
      <c r="AK33" s="51">
        <f t="array" ref="AK33">IFERROR(INDEX('Growth Rates'!$O$10:$O$20,MATCH(AK$5,'Growth Rates'!$C$10:$C$20,0)),0)</f>
        <v>0.03</v>
      </c>
      <c r="AL33" s="51">
        <f t="array" ref="AL33">IFERROR(INDEX('Growth Rates'!$O$10:$O$20,MATCH(AL$5,'Growth Rates'!$C$10:$C$20,0)),0)</f>
        <v>0.03</v>
      </c>
      <c r="AM33" s="51">
        <f t="array" ref="AM33">IFERROR(INDEX('Growth Rates'!$O$10:$O$20,MATCH(AM$5,'Growth Rates'!$C$10:$C$20,0)),0)</f>
        <v>0.03</v>
      </c>
      <c r="AN33" s="51">
        <f t="array" ref="AN33">IFERROR(INDEX('Growth Rates'!$O$10:$O$20,MATCH(AN$5,'Growth Rates'!$C$10:$C$20,0)),0)</f>
        <v>0.03</v>
      </c>
      <c r="AO33" s="51">
        <f t="array" ref="AO33">IFERROR(INDEX('Growth Rates'!$O$10:$O$20,MATCH(AO$5,'Growth Rates'!$C$10:$C$20,0)),0)</f>
        <v>0.03</v>
      </c>
      <c r="AP33" s="51">
        <f t="array" ref="AP33">IFERROR(INDEX('Growth Rates'!$O$10:$O$20,MATCH(AP$5,'Growth Rates'!$C$10:$C$20,0)),0)</f>
        <v>0.03</v>
      </c>
      <c r="AQ33" s="51">
        <f t="array" ref="AQ33">IFERROR(INDEX('Growth Rates'!$O$10:$O$20,MATCH(AQ$5,'Growth Rates'!$C$10:$C$20,0)),0)</f>
        <v>0.03</v>
      </c>
      <c r="AR33" s="51">
        <f t="array" ref="AR33">IFERROR(INDEX('Growth Rates'!$O$10:$O$20,MATCH(AR$5,'Growth Rates'!$C$10:$C$20,0)),0)</f>
        <v>0.03</v>
      </c>
      <c r="AS33" s="51">
        <f t="array" ref="AS33">IFERROR(INDEX('Growth Rates'!$O$10:$O$20,MATCH(AS$5,'Growth Rates'!$C$10:$C$20,0)),0)</f>
        <v>0.03</v>
      </c>
      <c r="AT33" s="51">
        <f t="array" ref="AT33">IFERROR(INDEX('Growth Rates'!$O$10:$O$20,MATCH(AT$5,'Growth Rates'!$C$10:$C$20,0)),0)</f>
        <v>0.03</v>
      </c>
      <c r="AU33" s="51">
        <f t="array" ref="AU33">IFERROR(INDEX('Growth Rates'!$O$10:$O$20,MATCH(AU$5,'Growth Rates'!$C$10:$C$20,0)),0)</f>
        <v>0.03</v>
      </c>
      <c r="AV33" s="51">
        <f t="array" ref="AV33">IFERROR(INDEX('Growth Rates'!$O$10:$O$20,MATCH(AV$5,'Growth Rates'!$C$10:$C$20,0)),0)</f>
        <v>0.03</v>
      </c>
      <c r="AW33" s="51">
        <f t="array" ref="AW33">IFERROR(INDEX('Growth Rates'!$O$10:$O$20,MATCH(AW$5,'Growth Rates'!$C$10:$C$20,0)),0)</f>
        <v>0.03</v>
      </c>
      <c r="AX33" s="51">
        <f t="array" ref="AX33">IFERROR(INDEX('Growth Rates'!$O$10:$O$20,MATCH(AX$5,'Growth Rates'!$C$10:$C$20,0)),0)</f>
        <v>0.03</v>
      </c>
      <c r="AY33" s="51">
        <f t="array" ref="AY33">IFERROR(INDEX('Growth Rates'!$O$10:$O$20,MATCH(AY$5,'Growth Rates'!$C$10:$C$20,0)),0)</f>
        <v>0.03</v>
      </c>
      <c r="AZ33" s="51">
        <f t="array" ref="AZ33">IFERROR(INDEX('Growth Rates'!$O$10:$O$20,MATCH(AZ$5,'Growth Rates'!$C$10:$C$20,0)),0)</f>
        <v>0.03</v>
      </c>
      <c r="BA33" s="51">
        <f t="array" ref="BA33">IFERROR(INDEX('Growth Rates'!$O$10:$O$20,MATCH(BA$5,'Growth Rates'!$C$10:$C$20,0)),0)</f>
        <v>0.03</v>
      </c>
      <c r="BB33" s="51">
        <f t="array" ref="BB33">IFERROR(INDEX('Growth Rates'!$O$10:$O$20,MATCH(BB$5,'Growth Rates'!$C$10:$C$20,0)),0)</f>
        <v>0.03</v>
      </c>
      <c r="BC33" s="51">
        <f t="array" ref="BC33">IFERROR(INDEX('Growth Rates'!$O$10:$O$20,MATCH(BC$5,'Growth Rates'!$C$10:$C$20,0)),0)</f>
        <v>0.03</v>
      </c>
      <c r="BD33" s="51">
        <f t="array" ref="BD33">IFERROR(INDEX('Growth Rates'!$O$10:$O$20,MATCH(BD$5,'Growth Rates'!$C$10:$C$20,0)),0)</f>
        <v>0.03</v>
      </c>
      <c r="BE33" s="51">
        <f t="array" ref="BE33">IFERROR(INDEX('Growth Rates'!$O$10:$O$20,MATCH(BE$5,'Growth Rates'!$C$10:$C$20,0)),0)</f>
        <v>0.03</v>
      </c>
      <c r="BF33" s="51">
        <f t="array" ref="BF33">IFERROR(INDEX('Growth Rates'!$O$10:$O$20,MATCH(BF$5,'Growth Rates'!$C$10:$C$20,0)),0)</f>
        <v>0.03</v>
      </c>
      <c r="BG33" s="51">
        <f t="array" ref="BG33">IFERROR(INDEX('Growth Rates'!$O$10:$O$20,MATCH(BG$5,'Growth Rates'!$C$10:$C$20,0)),0)</f>
        <v>0.03</v>
      </c>
      <c r="BH33" s="51">
        <f t="array" ref="BH33">IFERROR(INDEX('Growth Rates'!$O$10:$O$20,MATCH(BH$5,'Growth Rates'!$C$10:$C$20,0)),0)</f>
        <v>0.03</v>
      </c>
      <c r="BI33" s="51">
        <f t="array" ref="BI33">IFERROR(INDEX('Growth Rates'!$O$10:$O$20,MATCH(BI$5,'Growth Rates'!$C$10:$C$20,0)),0)</f>
        <v>0.03</v>
      </c>
      <c r="BJ33" s="51">
        <f t="array" ref="BJ33">IFERROR(INDEX('Growth Rates'!$O$10:$O$20,MATCH(BJ$5,'Growth Rates'!$C$10:$C$20,0)),0)</f>
        <v>0.03</v>
      </c>
      <c r="BK33" s="51">
        <f t="array" ref="BK33">IFERROR(INDEX('Growth Rates'!$O$10:$O$20,MATCH(BK$5,'Growth Rates'!$C$10:$C$20,0)),0)</f>
        <v>0.03</v>
      </c>
      <c r="BL33" s="51">
        <f t="array" ref="BL33">IFERROR(INDEX('Growth Rates'!$O$10:$O$20,MATCH(BL$5,'Growth Rates'!$C$10:$C$20,0)),0)</f>
        <v>0.03</v>
      </c>
      <c r="BM33" s="51">
        <f t="array" ref="BM33">IFERROR(INDEX('Growth Rates'!$O$10:$O$20,MATCH(BM$5,'Growth Rates'!$C$10:$C$20,0)),0)</f>
        <v>0.03</v>
      </c>
      <c r="BN33" s="51">
        <f t="array" ref="BN33">IFERROR(INDEX('Growth Rates'!$O$10:$O$20,MATCH(BN$5,'Growth Rates'!$C$10:$C$20,0)),0)</f>
        <v>0.03</v>
      </c>
      <c r="BO33" s="51">
        <f t="array" ref="BO33">IFERROR(INDEX('Growth Rates'!$O$10:$O$20,MATCH(BO$5,'Growth Rates'!$C$10:$C$20,0)),0)</f>
        <v>0.03</v>
      </c>
      <c r="BP33" s="51">
        <f t="array" ref="BP33">IFERROR(INDEX('Growth Rates'!$O$10:$O$20,MATCH(BP$5,'Growth Rates'!$C$10:$C$20,0)),0)</f>
        <v>0.03</v>
      </c>
      <c r="BQ33" s="51">
        <f t="array" ref="BQ33">IFERROR(INDEX('Growth Rates'!$O$10:$O$20,MATCH(BQ$5,'Growth Rates'!$C$10:$C$20,0)),0)</f>
        <v>0.03</v>
      </c>
      <c r="BR33" s="51">
        <f t="array" ref="BR33">IFERROR(INDEX('Growth Rates'!$O$10:$O$20,MATCH(BR$5,'Growth Rates'!$C$10:$C$20,0)),0)</f>
        <v>0.03</v>
      </c>
      <c r="BS33" s="51">
        <f t="array" ref="BS33">IFERROR(INDEX('Growth Rates'!$O$10:$O$20,MATCH(BS$5,'Growth Rates'!$C$10:$C$20,0)),0)</f>
        <v>0.03</v>
      </c>
      <c r="BT33" s="51">
        <f t="array" ref="BT33">IFERROR(INDEX('Growth Rates'!$O$10:$O$20,MATCH(BT$5,'Growth Rates'!$C$10:$C$20,0)),0)</f>
        <v>0.03</v>
      </c>
      <c r="BU33" s="51">
        <f t="array" ref="BU33">IFERROR(INDEX('Growth Rates'!$O$10:$O$20,MATCH(BU$5,'Growth Rates'!$C$10:$C$20,0)),0)</f>
        <v>0.03</v>
      </c>
      <c r="BV33" s="51">
        <f t="array" ref="BV33">IFERROR(INDEX('Growth Rates'!$O$10:$O$20,MATCH(BV$5,'Growth Rates'!$C$10:$C$20,0)),0)</f>
        <v>0.03</v>
      </c>
      <c r="BW33" s="51">
        <f t="array" ref="BW33">IFERROR(INDEX('Growth Rates'!$O$10:$O$20,MATCH(BW$5,'Growth Rates'!$C$10:$C$20,0)),0)</f>
        <v>0.03</v>
      </c>
      <c r="BX33" s="51">
        <f t="array" ref="BX33">IFERROR(INDEX('Growth Rates'!$O$10:$O$20,MATCH(BX$5,'Growth Rates'!$C$10:$C$20,0)),0)</f>
        <v>0.03</v>
      </c>
      <c r="BY33" s="51">
        <f t="array" ref="BY33">IFERROR(INDEX('Growth Rates'!$O$10:$O$20,MATCH(BY$5,'Growth Rates'!$C$10:$C$20,0)),0)</f>
        <v>0.03</v>
      </c>
      <c r="BZ33" s="51">
        <f t="array" ref="BZ33">IFERROR(INDEX('Growth Rates'!$O$10:$O$20,MATCH(BZ$5,'Growth Rates'!$C$10:$C$20,0)),0)</f>
        <v>0.03</v>
      </c>
      <c r="CA33" s="51">
        <f t="array" ref="CA33">IFERROR(INDEX('Growth Rates'!$O$10:$O$20,MATCH(CA$5,'Growth Rates'!$C$10:$C$20,0)),0)</f>
        <v>0.03</v>
      </c>
      <c r="CB33" s="51">
        <f t="array" ref="CB33">IFERROR(INDEX('Growth Rates'!$O$10:$O$20,MATCH(CB$5,'Growth Rates'!$C$10:$C$20,0)),0)</f>
        <v>0.03</v>
      </c>
      <c r="CC33" s="51">
        <f t="array" ref="CC33">IFERROR(INDEX('Growth Rates'!$O$10:$O$20,MATCH(CC$5,'Growth Rates'!$C$10:$C$20,0)),0)</f>
        <v>0.03</v>
      </c>
      <c r="CD33" s="51">
        <f t="array" ref="CD33">IFERROR(INDEX('Growth Rates'!$O$10:$O$20,MATCH(CD$5,'Growth Rates'!$C$10:$C$20,0)),0)</f>
        <v>0.03</v>
      </c>
      <c r="CE33" s="51">
        <f t="array" ref="CE33">IFERROR(INDEX('Growth Rates'!$O$10:$O$20,MATCH(CE$5,'Growth Rates'!$C$10:$C$20,0)),0)</f>
        <v>0.03</v>
      </c>
      <c r="CF33" s="51">
        <f t="array" ref="CF33">IFERROR(INDEX('Growth Rates'!$O$10:$O$20,MATCH(CF$5,'Growth Rates'!$C$10:$C$20,0)),0)</f>
        <v>0.03</v>
      </c>
      <c r="CG33" s="51">
        <f t="array" ref="CG33">IFERROR(INDEX('Growth Rates'!$O$10:$O$20,MATCH(CG$5,'Growth Rates'!$C$10:$C$20,0)),0)</f>
        <v>0.03</v>
      </c>
      <c r="CH33" s="51">
        <f t="array" ref="CH33">IFERROR(INDEX('Growth Rates'!$O$10:$O$20,MATCH(CH$5,'Growth Rates'!$C$10:$C$20,0)),0)</f>
        <v>0.03</v>
      </c>
      <c r="CI33" s="51">
        <f t="array" ref="CI33">IFERROR(INDEX('Growth Rates'!$O$10:$O$20,MATCH(CI$5,'Growth Rates'!$C$10:$C$20,0)),0)</f>
        <v>0.03</v>
      </c>
      <c r="CJ33" s="51">
        <f t="array" ref="CJ33">IFERROR(INDEX('Growth Rates'!$O$10:$O$20,MATCH(CJ$5,'Growth Rates'!$C$10:$C$20,0)),0)</f>
        <v>0.03</v>
      </c>
      <c r="CK33" s="51">
        <f t="array" ref="CK33">IFERROR(INDEX('Growth Rates'!$O$10:$O$20,MATCH(CK$5,'Growth Rates'!$C$10:$C$20,0)),0)</f>
        <v>0.03</v>
      </c>
      <c r="CL33" s="51">
        <f t="array" ref="CL33">IFERROR(INDEX('Growth Rates'!$O$10:$O$20,MATCH(CL$5,'Growth Rates'!$C$10:$C$20,0)),0)</f>
        <v>0.03</v>
      </c>
      <c r="CM33" s="51">
        <f t="array" ref="CM33">IFERROR(INDEX('Growth Rates'!$O$10:$O$20,MATCH(CM$5,'Growth Rates'!$C$10:$C$20,0)),0)</f>
        <v>0.03</v>
      </c>
      <c r="CN33" s="51">
        <f t="array" ref="CN33">IFERROR(INDEX('Growth Rates'!$O$10:$O$20,MATCH(CN$5,'Growth Rates'!$C$10:$C$20,0)),0)</f>
        <v>0.03</v>
      </c>
      <c r="CO33" s="51">
        <f t="array" ref="CO33">IFERROR(INDEX('Growth Rates'!$O$10:$O$20,MATCH(CO$5,'Growth Rates'!$C$10:$C$20,0)),0)</f>
        <v>0.03</v>
      </c>
      <c r="CP33" s="51">
        <f t="array" ref="CP33">IFERROR(INDEX('Growth Rates'!$O$10:$O$20,MATCH(CP$5,'Growth Rates'!$C$10:$C$20,0)),0)</f>
        <v>0.03</v>
      </c>
      <c r="CQ33" s="51">
        <f t="array" ref="CQ33">IFERROR(INDEX('Growth Rates'!$O$10:$O$20,MATCH(CQ$5,'Growth Rates'!$C$10:$C$20,0)),0)</f>
        <v>0.03</v>
      </c>
      <c r="CR33" s="51">
        <f t="array" ref="CR33">IFERROR(INDEX('Growth Rates'!$O$10:$O$20,MATCH(CR$5,'Growth Rates'!$C$10:$C$20,0)),0)</f>
        <v>0.03</v>
      </c>
      <c r="CS33" s="51">
        <f t="array" ref="CS33">IFERROR(INDEX('Growth Rates'!$O$10:$O$20,MATCH(CS$5,'Growth Rates'!$C$10:$C$20,0)),0)</f>
        <v>0.03</v>
      </c>
      <c r="CT33" s="51">
        <f t="array" ref="CT33">IFERROR(INDEX('Growth Rates'!$O$10:$O$20,MATCH(CT$5,'Growth Rates'!$C$10:$C$20,0)),0)</f>
        <v>0.03</v>
      </c>
      <c r="CU33" s="51">
        <f t="array" ref="CU33">IFERROR(INDEX('Growth Rates'!$O$10:$O$20,MATCH(CU$5,'Growth Rates'!$C$10:$C$20,0)),0)</f>
        <v>0.03</v>
      </c>
      <c r="CV33" s="51">
        <f t="array" ref="CV33">IFERROR(INDEX('Growth Rates'!$O$10:$O$20,MATCH(CV$5,'Growth Rates'!$C$10:$C$20,0)),0)</f>
        <v>0.03</v>
      </c>
      <c r="CW33" s="51">
        <f t="array" ref="CW33">IFERROR(INDEX('Growth Rates'!$O$10:$O$20,MATCH(CW$5,'Growth Rates'!$C$10:$C$20,0)),0)</f>
        <v>0.03</v>
      </c>
      <c r="CX33" s="51">
        <f t="array" ref="CX33">IFERROR(INDEX('Growth Rates'!$O$10:$O$20,MATCH(CX$5,'Growth Rates'!$C$10:$C$20,0)),0)</f>
        <v>0.03</v>
      </c>
      <c r="CY33" s="51">
        <f t="array" ref="CY33">IFERROR(INDEX('Growth Rates'!$O$10:$O$20,MATCH(CY$5,'Growth Rates'!$C$10:$C$20,0)),0)</f>
        <v>0.03</v>
      </c>
      <c r="CZ33" s="51">
        <f t="array" ref="CZ33">IFERROR(INDEX('Growth Rates'!$O$10:$O$20,MATCH(CZ$5,'Growth Rates'!$C$10:$C$20,0)),0)</f>
        <v>0.03</v>
      </c>
      <c r="DA33" s="51">
        <f t="array" ref="DA33">IFERROR(INDEX('Growth Rates'!$O$10:$O$20,MATCH(DA$5,'Growth Rates'!$C$10:$C$20,0)),0)</f>
        <v>0.03</v>
      </c>
      <c r="DB33" s="51">
        <f t="array" ref="DB33">IFERROR(INDEX('Growth Rates'!$O$10:$O$20,MATCH(DB$5,'Growth Rates'!$C$10:$C$20,0)),0)</f>
        <v>0.03</v>
      </c>
      <c r="DC33" s="51">
        <f t="array" ref="DC33">IFERROR(INDEX('Growth Rates'!$O$10:$O$20,MATCH(DC$5,'Growth Rates'!$C$10:$C$20,0)),0)</f>
        <v>0.03</v>
      </c>
      <c r="DD33" s="51">
        <f t="array" ref="DD33">IFERROR(INDEX('Growth Rates'!$O$10:$O$20,MATCH(DD$5,'Growth Rates'!$C$10:$C$20,0)),0)</f>
        <v>0.03</v>
      </c>
      <c r="DE33" s="51">
        <f t="array" ref="DE33">IFERROR(INDEX('Growth Rates'!$O$10:$O$20,MATCH(DE$5,'Growth Rates'!$C$10:$C$20,0)),0)</f>
        <v>0.03</v>
      </c>
      <c r="DF33" s="51">
        <f t="array" ref="DF33">IFERROR(INDEX('Growth Rates'!$O$10:$O$20,MATCH(DF$5,'Growth Rates'!$C$10:$C$20,0)),0)</f>
        <v>0.03</v>
      </c>
      <c r="DG33" s="51">
        <f t="array" ref="DG33">IFERROR(INDEX('Growth Rates'!$O$10:$O$20,MATCH(DG$5,'Growth Rates'!$C$10:$C$20,0)),0)</f>
        <v>0.03</v>
      </c>
      <c r="DH33" s="51">
        <f t="array" ref="DH33">IFERROR(INDEX('Growth Rates'!$O$10:$O$20,MATCH(DH$5,'Growth Rates'!$C$10:$C$20,0)),0)</f>
        <v>0.03</v>
      </c>
      <c r="DI33" s="51">
        <f t="array" ref="DI33">IFERROR(INDEX('Growth Rates'!$O$10:$O$20,MATCH(DI$5,'Growth Rates'!$C$10:$C$20,0)),0)</f>
        <v>0.03</v>
      </c>
      <c r="DJ33" s="51">
        <f t="array" ref="DJ33">IFERROR(INDEX('Growth Rates'!$O$10:$O$20,MATCH(DJ$5,'Growth Rates'!$C$10:$C$20,0)),0)</f>
        <v>0.03</v>
      </c>
      <c r="DK33" s="51">
        <f t="array" ref="DK33">IFERROR(INDEX('Growth Rates'!$O$10:$O$20,MATCH(DK$5,'Growth Rates'!$C$10:$C$20,0)),0)</f>
        <v>0.03</v>
      </c>
      <c r="DL33" s="51">
        <f t="array" ref="DL33">IFERROR(INDEX('Growth Rates'!$O$10:$O$20,MATCH(DL$5,'Growth Rates'!$C$10:$C$20,0)),0)</f>
        <v>0.03</v>
      </c>
      <c r="DM33" s="51">
        <f t="array" ref="DM33">IFERROR(INDEX('Growth Rates'!$O$10:$O$20,MATCH(DM$5,'Growth Rates'!$C$10:$C$20,0)),0)</f>
        <v>0.03</v>
      </c>
      <c r="DN33" s="51">
        <f t="array" ref="DN33">IFERROR(INDEX('Growth Rates'!$O$10:$O$20,MATCH(DN$5,'Growth Rates'!$C$10:$C$20,0)),0)</f>
        <v>0.03</v>
      </c>
      <c r="DO33" s="51">
        <f t="array" ref="DO33">IFERROR(INDEX('Growth Rates'!$O$10:$O$20,MATCH(DO$5,'Growth Rates'!$C$10:$C$20,0)),0)</f>
        <v>0.03</v>
      </c>
      <c r="DP33" s="51">
        <f t="array" ref="DP33">IFERROR(INDEX('Growth Rates'!$O$10:$O$20,MATCH(DP$5,'Growth Rates'!$C$10:$C$20,0)),0)</f>
        <v>0.03</v>
      </c>
      <c r="DQ33" s="51">
        <f t="array" ref="DQ33">IFERROR(INDEX('Growth Rates'!$O$10:$O$20,MATCH(DQ$5,'Growth Rates'!$C$10:$C$20,0)),0)</f>
        <v>0.03</v>
      </c>
      <c r="DR33" s="51">
        <f t="array" ref="DR33">IFERROR(INDEX('Growth Rates'!$O$10:$O$20,MATCH(DR$5,'Growth Rates'!$C$10:$C$20,0)),0)</f>
        <v>0.03</v>
      </c>
      <c r="DS33" s="51">
        <f t="array" ref="DS33">IFERROR(INDEX('Growth Rates'!$O$10:$O$20,MATCH(DS$5,'Growth Rates'!$C$10:$C$20,0)),0)</f>
        <v>0.03</v>
      </c>
      <c r="DT33" s="51">
        <f t="array" ref="DT33">IFERROR(INDEX('Growth Rates'!$O$10:$O$20,MATCH(DT$5,'Growth Rates'!$C$10:$C$20,0)),0)</f>
        <v>0.03</v>
      </c>
      <c r="DU33" s="51">
        <f t="array" ref="DU33">IFERROR(INDEX('Growth Rates'!$O$10:$O$20,MATCH(DU$5,'Growth Rates'!$C$10:$C$20,0)),0)</f>
        <v>0.03</v>
      </c>
      <c r="DV33" s="51">
        <f t="array" ref="DV33">IFERROR(INDEX('Growth Rates'!$O$10:$O$20,MATCH(DV$5,'Growth Rates'!$C$10:$C$20,0)),0)</f>
        <v>0.03</v>
      </c>
      <c r="DW33" s="51">
        <f t="array" ref="DW33">IFERROR(INDEX('Growth Rates'!$O$10:$O$20,MATCH(DW$5,'Growth Rates'!$C$10:$C$20,0)),0)</f>
        <v>0.03</v>
      </c>
      <c r="DX33" s="51">
        <f t="array" ref="DX33">IFERROR(INDEX('Growth Rates'!$O$10:$O$20,MATCH(DX$5,'Growth Rates'!$C$10:$C$20,0)),0)</f>
        <v>0.03</v>
      </c>
      <c r="DY33" s="51">
        <f t="array" ref="DY33">IFERROR(INDEX('Growth Rates'!$O$10:$O$20,MATCH(DY$5,'Growth Rates'!$C$10:$C$20,0)),0)</f>
        <v>0.03</v>
      </c>
      <c r="DZ33" s="51">
        <f t="array" ref="DZ33">IFERROR(INDEX('Growth Rates'!$O$10:$O$20,MATCH(DZ$5,'Growth Rates'!$C$10:$C$20,0)),0)</f>
        <v>0.03</v>
      </c>
      <c r="EA33" s="51">
        <f t="array" ref="EA33">IFERROR(INDEX('Growth Rates'!$O$10:$O$20,MATCH(EA$5,'Growth Rates'!$C$10:$C$20,0)),0)</f>
        <v>0.03</v>
      </c>
      <c r="EB33" s="51">
        <f t="array" ref="EB33">IFERROR(INDEX('Growth Rates'!$O$10:$O$20,MATCH(EB$5,'Growth Rates'!$C$10:$C$20,0)),0)</f>
        <v>0.03</v>
      </c>
      <c r="EC33" s="51">
        <f t="array" ref="EC33">IFERROR(INDEX('Growth Rates'!$O$10:$O$20,MATCH(EC$5,'Growth Rates'!$C$10:$C$20,0)),0)</f>
        <v>0.03</v>
      </c>
      <c r="ED33" s="51">
        <f t="array" ref="ED33">IFERROR(INDEX('Growth Rates'!$O$10:$O$20,MATCH(ED$5,'Growth Rates'!$C$10:$C$20,0)),0)</f>
        <v>0.03</v>
      </c>
      <c r="EE33" s="51">
        <f t="array" ref="EE33">IFERROR(INDEX('Growth Rates'!$O$10:$O$20,MATCH(EE$5,'Growth Rates'!$C$10:$C$20,0)),0)</f>
        <v>0.03</v>
      </c>
      <c r="EF33" s="51">
        <f t="array" ref="EF33">IFERROR(INDEX('Growth Rates'!$O$10:$O$20,MATCH(EF$5,'Growth Rates'!$C$10:$C$20,0)),0)</f>
        <v>0.03</v>
      </c>
      <c r="EG33" s="51">
        <f t="array" ref="EG33">IFERROR(INDEX('Growth Rates'!$O$10:$O$20,MATCH(EG$5,'Growth Rates'!$C$10:$C$20,0)),0)</f>
        <v>0.03</v>
      </c>
      <c r="EH33" s="51">
        <f t="array" ref="EH33">IFERROR(INDEX('Growth Rates'!$O$10:$O$20,MATCH(EH$5,'Growth Rates'!$C$10:$C$20,0)),0)</f>
        <v>0.03</v>
      </c>
      <c r="EI33" s="51">
        <f t="array" ref="EI33">IFERROR(INDEX('Growth Rates'!$O$10:$O$20,MATCH(EI$5,'Growth Rates'!$C$10:$C$20,0)),0)</f>
        <v>0.03</v>
      </c>
      <c r="EJ33" s="1"/>
    </row>
    <row r="34" spans="1:140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</row>
    <row r="35" spans="1:140" ht="13.5" customHeight="1" x14ac:dyDescent="0.2">
      <c r="A35" s="1"/>
      <c r="B35" s="1"/>
      <c r="C35" s="113" t="s">
        <v>289</v>
      </c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  <c r="BK35" s="113"/>
      <c r="BL35" s="113"/>
      <c r="BM35" s="113"/>
      <c r="BN35" s="113"/>
      <c r="BO35" s="113"/>
      <c r="BP35" s="113"/>
      <c r="BQ35" s="113"/>
      <c r="BR35" s="113"/>
      <c r="BS35" s="113"/>
      <c r="BT35" s="113"/>
      <c r="BU35" s="113"/>
      <c r="BV35" s="113"/>
      <c r="BW35" s="113"/>
      <c r="BX35" s="113"/>
      <c r="BY35" s="113"/>
      <c r="BZ35" s="113"/>
      <c r="CA35" s="113"/>
      <c r="CB35" s="113"/>
      <c r="CC35" s="113"/>
      <c r="CD35" s="113"/>
      <c r="CE35" s="113"/>
      <c r="CF35" s="113"/>
      <c r="CG35" s="113"/>
      <c r="CH35" s="113"/>
      <c r="CI35" s="113"/>
      <c r="CJ35" s="113"/>
      <c r="CK35" s="113"/>
      <c r="CL35" s="113"/>
      <c r="CM35" s="113"/>
      <c r="CN35" s="113"/>
      <c r="CO35" s="113"/>
      <c r="CP35" s="113"/>
      <c r="CQ35" s="113"/>
      <c r="CR35" s="113"/>
      <c r="CS35" s="113"/>
      <c r="CT35" s="113"/>
      <c r="CU35" s="113"/>
      <c r="CV35" s="113"/>
      <c r="CW35" s="113"/>
      <c r="CX35" s="113"/>
      <c r="CY35" s="113"/>
      <c r="CZ35" s="113"/>
      <c r="DA35" s="113"/>
      <c r="DB35" s="113"/>
      <c r="DC35" s="113"/>
      <c r="DD35" s="113"/>
      <c r="DE35" s="113"/>
      <c r="DF35" s="113"/>
      <c r="DG35" s="113"/>
      <c r="DH35" s="113"/>
      <c r="DI35" s="113"/>
      <c r="DJ35" s="113"/>
      <c r="DK35" s="113"/>
      <c r="DL35" s="113"/>
      <c r="DM35" s="113"/>
      <c r="DN35" s="113"/>
      <c r="DO35" s="113"/>
      <c r="DP35" s="113"/>
      <c r="DQ35" s="113"/>
      <c r="DR35" s="113"/>
      <c r="DS35" s="113"/>
      <c r="DT35" s="113"/>
      <c r="DU35" s="113"/>
      <c r="DV35" s="113"/>
      <c r="DW35" s="113"/>
      <c r="DX35" s="113"/>
      <c r="DY35" s="113"/>
      <c r="DZ35" s="113"/>
      <c r="EA35" s="113"/>
      <c r="EB35" s="113"/>
      <c r="EC35" s="113"/>
      <c r="ED35" s="113"/>
      <c r="EE35" s="113"/>
      <c r="EF35" s="113"/>
      <c r="EG35" s="113"/>
      <c r="EH35" s="113"/>
      <c r="EI35" s="113"/>
      <c r="EJ35" s="1"/>
    </row>
    <row r="36" spans="1:140" ht="13.5" customHeight="1" x14ac:dyDescent="0.2">
      <c r="A36" s="1"/>
      <c r="B36" s="1"/>
      <c r="C36" s="1"/>
      <c r="D36" s="1"/>
      <c r="E36" s="1"/>
      <c r="F36" s="1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1"/>
    </row>
    <row r="37" spans="1:140" ht="13.5" customHeight="1" x14ac:dyDescent="0.2">
      <c r="A37" s="1"/>
      <c r="B37" s="1"/>
      <c r="C37" s="287" t="s">
        <v>238</v>
      </c>
      <c r="D37" s="1"/>
      <c r="E37" s="1"/>
      <c r="F37" s="1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1"/>
    </row>
    <row r="38" spans="1:140" ht="13.5" customHeight="1" x14ac:dyDescent="0.2">
      <c r="A38" s="1"/>
      <c r="B38" s="1"/>
      <c r="C38" s="9" t="s">
        <v>239</v>
      </c>
      <c r="D38" s="1"/>
      <c r="E38" s="1"/>
      <c r="F38" s="1"/>
      <c r="G38" s="4">
        <f t="shared" ref="G38:EI38" si="5">G13</f>
        <v>0</v>
      </c>
      <c r="H38" s="4">
        <f t="shared" si="5"/>
        <v>0</v>
      </c>
      <c r="I38" s="4">
        <f t="shared" si="5"/>
        <v>0</v>
      </c>
      <c r="J38" s="4">
        <f t="shared" si="5"/>
        <v>0</v>
      </c>
      <c r="K38" s="4">
        <f t="shared" si="5"/>
        <v>0</v>
      </c>
      <c r="L38" s="4">
        <f t="shared" si="5"/>
        <v>0</v>
      </c>
      <c r="M38" s="4">
        <f t="shared" si="5"/>
        <v>0</v>
      </c>
      <c r="N38" s="4">
        <f t="shared" si="5"/>
        <v>0</v>
      </c>
      <c r="O38" s="4">
        <f t="shared" si="5"/>
        <v>0</v>
      </c>
      <c r="P38" s="4">
        <f t="shared" si="5"/>
        <v>0</v>
      </c>
      <c r="Q38" s="4">
        <f t="shared" si="5"/>
        <v>0</v>
      </c>
      <c r="R38" s="4">
        <f t="shared" si="5"/>
        <v>0</v>
      </c>
      <c r="S38" s="4">
        <f t="shared" si="5"/>
        <v>0</v>
      </c>
      <c r="T38" s="4">
        <f t="shared" si="5"/>
        <v>0</v>
      </c>
      <c r="U38" s="4">
        <f t="shared" si="5"/>
        <v>0</v>
      </c>
      <c r="V38" s="4">
        <f t="shared" si="5"/>
        <v>0</v>
      </c>
      <c r="W38" s="4">
        <f t="shared" si="5"/>
        <v>0</v>
      </c>
      <c r="X38" s="4">
        <f t="shared" si="5"/>
        <v>0</v>
      </c>
      <c r="Y38" s="4">
        <f t="shared" si="5"/>
        <v>0</v>
      </c>
      <c r="Z38" s="4">
        <f t="shared" si="5"/>
        <v>0</v>
      </c>
      <c r="AA38" s="4">
        <f t="shared" si="5"/>
        <v>0</v>
      </c>
      <c r="AB38" s="4">
        <f t="shared" si="5"/>
        <v>0</v>
      </c>
      <c r="AC38" s="4">
        <f t="shared" si="5"/>
        <v>0</v>
      </c>
      <c r="AD38" s="4">
        <f t="shared" si="5"/>
        <v>0</v>
      </c>
      <c r="AE38" s="4">
        <f t="shared" si="5"/>
        <v>0</v>
      </c>
      <c r="AF38" s="4">
        <f t="shared" si="5"/>
        <v>0</v>
      </c>
      <c r="AG38" s="4">
        <f t="shared" si="5"/>
        <v>0</v>
      </c>
      <c r="AH38" s="4">
        <f t="shared" si="5"/>
        <v>0</v>
      </c>
      <c r="AI38" s="4">
        <f t="shared" si="5"/>
        <v>0</v>
      </c>
      <c r="AJ38" s="4">
        <f t="shared" si="5"/>
        <v>0</v>
      </c>
      <c r="AK38" s="4">
        <f t="shared" si="5"/>
        <v>0</v>
      </c>
      <c r="AL38" s="4">
        <f t="shared" si="5"/>
        <v>0</v>
      </c>
      <c r="AM38" s="4">
        <f t="shared" si="5"/>
        <v>0</v>
      </c>
      <c r="AN38" s="4">
        <f t="shared" si="5"/>
        <v>0</v>
      </c>
      <c r="AO38" s="4">
        <f t="shared" si="5"/>
        <v>0</v>
      </c>
      <c r="AP38" s="4">
        <f t="shared" si="5"/>
        <v>0</v>
      </c>
      <c r="AQ38" s="4">
        <f t="shared" si="5"/>
        <v>0</v>
      </c>
      <c r="AR38" s="4">
        <f t="shared" si="5"/>
        <v>0</v>
      </c>
      <c r="AS38" s="4">
        <f t="shared" si="5"/>
        <v>0</v>
      </c>
      <c r="AT38" s="4">
        <f t="shared" si="5"/>
        <v>0</v>
      </c>
      <c r="AU38" s="4">
        <f t="shared" si="5"/>
        <v>0</v>
      </c>
      <c r="AV38" s="4">
        <f t="shared" si="5"/>
        <v>0</v>
      </c>
      <c r="AW38" s="4">
        <f t="shared" si="5"/>
        <v>0</v>
      </c>
      <c r="AX38" s="4">
        <f t="shared" si="5"/>
        <v>248453.33799000003</v>
      </c>
      <c r="AY38" s="4">
        <f t="shared" si="5"/>
        <v>282960.74604416662</v>
      </c>
      <c r="AZ38" s="4">
        <f t="shared" si="5"/>
        <v>317468.15409833333</v>
      </c>
      <c r="BA38" s="4">
        <f t="shared" si="5"/>
        <v>351975.56215250003</v>
      </c>
      <c r="BB38" s="4">
        <f t="shared" si="5"/>
        <v>386482.97020666656</v>
      </c>
      <c r="BC38" s="4">
        <f t="shared" si="5"/>
        <v>414088.89665000001</v>
      </c>
      <c r="BD38" s="4">
        <f t="shared" si="5"/>
        <v>426511.56354950002</v>
      </c>
      <c r="BE38" s="4">
        <f t="shared" si="5"/>
        <v>426511.56354950002</v>
      </c>
      <c r="BF38" s="4">
        <f t="shared" si="5"/>
        <v>426511.56354950002</v>
      </c>
      <c r="BG38" s="4">
        <f t="shared" si="5"/>
        <v>426511.56354950002</v>
      </c>
      <c r="BH38" s="4">
        <f t="shared" si="5"/>
        <v>426511.56354950002</v>
      </c>
      <c r="BI38" s="4">
        <f t="shared" si="5"/>
        <v>426511.56354950002</v>
      </c>
      <c r="BJ38" s="4">
        <f t="shared" si="5"/>
        <v>426511.56354950002</v>
      </c>
      <c r="BK38" s="4">
        <f t="shared" si="5"/>
        <v>426511.56354950002</v>
      </c>
      <c r="BL38" s="4">
        <f t="shared" si="5"/>
        <v>426511.56354950002</v>
      </c>
      <c r="BM38" s="4">
        <f t="shared" si="5"/>
        <v>426511.56354950002</v>
      </c>
      <c r="BN38" s="4">
        <f t="shared" si="5"/>
        <v>426511.56354950002</v>
      </c>
      <c r="BO38" s="4">
        <f t="shared" si="5"/>
        <v>426511.56354950002</v>
      </c>
      <c r="BP38" s="4">
        <f t="shared" si="5"/>
        <v>439306.91045598505</v>
      </c>
      <c r="BQ38" s="4">
        <f t="shared" si="5"/>
        <v>439306.91045598505</v>
      </c>
      <c r="BR38" s="4">
        <f t="shared" si="5"/>
        <v>439306.91045598505</v>
      </c>
      <c r="BS38" s="4">
        <f t="shared" si="5"/>
        <v>439306.91045598505</v>
      </c>
      <c r="BT38" s="4">
        <f t="shared" si="5"/>
        <v>439306.91045598505</v>
      </c>
      <c r="BU38" s="4">
        <f t="shared" si="5"/>
        <v>439306.91045598505</v>
      </c>
      <c r="BV38" s="4">
        <f t="shared" si="5"/>
        <v>439306.91045598505</v>
      </c>
      <c r="BW38" s="4">
        <f t="shared" si="5"/>
        <v>439306.91045598505</v>
      </c>
      <c r="BX38" s="4">
        <f t="shared" si="5"/>
        <v>439306.91045598505</v>
      </c>
      <c r="BY38" s="4">
        <f t="shared" si="5"/>
        <v>439306.91045598505</v>
      </c>
      <c r="BZ38" s="4">
        <f t="shared" si="5"/>
        <v>439306.91045598505</v>
      </c>
      <c r="CA38" s="4">
        <f t="shared" si="5"/>
        <v>439306.91045598505</v>
      </c>
      <c r="CB38" s="4">
        <f t="shared" si="5"/>
        <v>452486.11776966456</v>
      </c>
      <c r="CC38" s="4">
        <f t="shared" si="5"/>
        <v>452486.11776966456</v>
      </c>
      <c r="CD38" s="4">
        <f t="shared" si="5"/>
        <v>452486.11776966456</v>
      </c>
      <c r="CE38" s="4">
        <f t="shared" si="5"/>
        <v>452486.11776966456</v>
      </c>
      <c r="CF38" s="4">
        <f t="shared" si="5"/>
        <v>452486.11776966456</v>
      </c>
      <c r="CG38" s="4">
        <f t="shared" si="5"/>
        <v>452486.11776966456</v>
      </c>
      <c r="CH38" s="4">
        <f t="shared" si="5"/>
        <v>452486.11776966456</v>
      </c>
      <c r="CI38" s="4">
        <f t="shared" si="5"/>
        <v>452486.11776966456</v>
      </c>
      <c r="CJ38" s="4">
        <f t="shared" si="5"/>
        <v>452486.11776966456</v>
      </c>
      <c r="CK38" s="4">
        <f t="shared" si="5"/>
        <v>452486.11776966456</v>
      </c>
      <c r="CL38" s="4">
        <f t="shared" si="5"/>
        <v>452486.11776966456</v>
      </c>
      <c r="CM38" s="4">
        <f t="shared" si="5"/>
        <v>452486.11776966456</v>
      </c>
      <c r="CN38" s="4">
        <f t="shared" si="5"/>
        <v>466060.70130275446</v>
      </c>
      <c r="CO38" s="4">
        <f t="shared" si="5"/>
        <v>466060.70130275446</v>
      </c>
      <c r="CP38" s="4">
        <f t="shared" si="5"/>
        <v>466060.70130275446</v>
      </c>
      <c r="CQ38" s="4">
        <f t="shared" si="5"/>
        <v>466060.70130275446</v>
      </c>
      <c r="CR38" s="4">
        <f t="shared" si="5"/>
        <v>466060.70130275446</v>
      </c>
      <c r="CS38" s="4">
        <f t="shared" si="5"/>
        <v>466060.70130275446</v>
      </c>
      <c r="CT38" s="4">
        <f t="shared" si="5"/>
        <v>466060.70130275446</v>
      </c>
      <c r="CU38" s="4">
        <f t="shared" si="5"/>
        <v>466060.70130275446</v>
      </c>
      <c r="CV38" s="4">
        <f t="shared" si="5"/>
        <v>466060.70130275446</v>
      </c>
      <c r="CW38" s="4">
        <f t="shared" si="5"/>
        <v>466060.70130275446</v>
      </c>
      <c r="CX38" s="4">
        <f t="shared" si="5"/>
        <v>466060.70130275446</v>
      </c>
      <c r="CY38" s="4">
        <f t="shared" si="5"/>
        <v>466060.70130275446</v>
      </c>
      <c r="CZ38" s="4">
        <f t="shared" si="5"/>
        <v>480042.52234183712</v>
      </c>
      <c r="DA38" s="4">
        <f t="shared" si="5"/>
        <v>480042.52234183712</v>
      </c>
      <c r="DB38" s="4">
        <f t="shared" si="5"/>
        <v>480042.52234183712</v>
      </c>
      <c r="DC38" s="4">
        <f t="shared" si="5"/>
        <v>480042.52234183712</v>
      </c>
      <c r="DD38" s="4">
        <f t="shared" si="5"/>
        <v>480042.52234183712</v>
      </c>
      <c r="DE38" s="4">
        <f t="shared" si="5"/>
        <v>480042.52234183712</v>
      </c>
      <c r="DF38" s="4">
        <f t="shared" si="5"/>
        <v>480042.52234183712</v>
      </c>
      <c r="DG38" s="4">
        <f t="shared" si="5"/>
        <v>480042.52234183712</v>
      </c>
      <c r="DH38" s="4">
        <f t="shared" si="5"/>
        <v>480042.52234183712</v>
      </c>
      <c r="DI38" s="4">
        <f t="shared" si="5"/>
        <v>480042.52234183712</v>
      </c>
      <c r="DJ38" s="4">
        <f t="shared" si="5"/>
        <v>480042.52234183712</v>
      </c>
      <c r="DK38" s="4">
        <f t="shared" si="5"/>
        <v>480042.52234183712</v>
      </c>
      <c r="DL38" s="4">
        <f t="shared" si="5"/>
        <v>494443.79801209224</v>
      </c>
      <c r="DM38" s="4">
        <f t="shared" si="5"/>
        <v>494443.79801209224</v>
      </c>
      <c r="DN38" s="4">
        <f t="shared" si="5"/>
        <v>494443.79801209224</v>
      </c>
      <c r="DO38" s="4">
        <f t="shared" si="5"/>
        <v>494443.79801209224</v>
      </c>
      <c r="DP38" s="4">
        <f t="shared" si="5"/>
        <v>494443.79801209224</v>
      </c>
      <c r="DQ38" s="4">
        <f t="shared" si="5"/>
        <v>494443.79801209224</v>
      </c>
      <c r="DR38" s="4">
        <f t="shared" si="5"/>
        <v>494443.79801209224</v>
      </c>
      <c r="DS38" s="4">
        <f t="shared" si="5"/>
        <v>494443.79801209224</v>
      </c>
      <c r="DT38" s="4">
        <f t="shared" si="5"/>
        <v>494443.79801209224</v>
      </c>
      <c r="DU38" s="4">
        <f t="shared" si="5"/>
        <v>494443.79801209224</v>
      </c>
      <c r="DV38" s="4">
        <f t="shared" si="5"/>
        <v>494443.79801209224</v>
      </c>
      <c r="DW38" s="4">
        <f t="shared" si="5"/>
        <v>494443.79801209224</v>
      </c>
      <c r="DX38" s="4">
        <f t="shared" si="5"/>
        <v>509277.11195245496</v>
      </c>
      <c r="DY38" s="4">
        <f t="shared" si="5"/>
        <v>509277.11195245496</v>
      </c>
      <c r="DZ38" s="4">
        <f t="shared" si="5"/>
        <v>509277.11195245496</v>
      </c>
      <c r="EA38" s="4">
        <f t="shared" si="5"/>
        <v>509277.11195245496</v>
      </c>
      <c r="EB38" s="4">
        <f t="shared" si="5"/>
        <v>509277.11195245496</v>
      </c>
      <c r="EC38" s="4">
        <f t="shared" si="5"/>
        <v>509277.11195245496</v>
      </c>
      <c r="ED38" s="4">
        <f t="shared" si="5"/>
        <v>509277.11195245496</v>
      </c>
      <c r="EE38" s="4">
        <f t="shared" si="5"/>
        <v>509277.11195245496</v>
      </c>
      <c r="EF38" s="4">
        <f t="shared" si="5"/>
        <v>509277.11195245496</v>
      </c>
      <c r="EG38" s="4">
        <f t="shared" si="5"/>
        <v>509277.11195245496</v>
      </c>
      <c r="EH38" s="4">
        <f t="shared" si="5"/>
        <v>509277.11195245496</v>
      </c>
      <c r="EI38" s="4">
        <f t="shared" si="5"/>
        <v>509277.11195245496</v>
      </c>
      <c r="EJ38" s="1"/>
    </row>
    <row r="39" spans="1:140" ht="13.5" customHeight="1" x14ac:dyDescent="0.2">
      <c r="A39" s="1"/>
      <c r="B39" s="1"/>
      <c r="C39" s="13" t="s">
        <v>290</v>
      </c>
      <c r="D39" s="13"/>
      <c r="E39" s="13"/>
      <c r="F39" s="13"/>
      <c r="G39" s="14">
        <f t="shared" ref="G39:EI39" si="6">SUM(G38)</f>
        <v>0</v>
      </c>
      <c r="H39" s="14">
        <f t="shared" si="6"/>
        <v>0</v>
      </c>
      <c r="I39" s="14">
        <f t="shared" si="6"/>
        <v>0</v>
      </c>
      <c r="J39" s="14">
        <f t="shared" si="6"/>
        <v>0</v>
      </c>
      <c r="K39" s="14">
        <f t="shared" si="6"/>
        <v>0</v>
      </c>
      <c r="L39" s="14">
        <f t="shared" si="6"/>
        <v>0</v>
      </c>
      <c r="M39" s="14">
        <f t="shared" si="6"/>
        <v>0</v>
      </c>
      <c r="N39" s="14">
        <f t="shared" si="6"/>
        <v>0</v>
      </c>
      <c r="O39" s="14">
        <f t="shared" si="6"/>
        <v>0</v>
      </c>
      <c r="P39" s="14">
        <f t="shared" si="6"/>
        <v>0</v>
      </c>
      <c r="Q39" s="14">
        <f t="shared" si="6"/>
        <v>0</v>
      </c>
      <c r="R39" s="14">
        <f t="shared" si="6"/>
        <v>0</v>
      </c>
      <c r="S39" s="14">
        <f t="shared" si="6"/>
        <v>0</v>
      </c>
      <c r="T39" s="14">
        <f t="shared" si="6"/>
        <v>0</v>
      </c>
      <c r="U39" s="14">
        <f t="shared" si="6"/>
        <v>0</v>
      </c>
      <c r="V39" s="14">
        <f t="shared" si="6"/>
        <v>0</v>
      </c>
      <c r="W39" s="14">
        <f t="shared" si="6"/>
        <v>0</v>
      </c>
      <c r="X39" s="14">
        <f t="shared" si="6"/>
        <v>0</v>
      </c>
      <c r="Y39" s="14">
        <f t="shared" si="6"/>
        <v>0</v>
      </c>
      <c r="Z39" s="14">
        <f t="shared" si="6"/>
        <v>0</v>
      </c>
      <c r="AA39" s="14">
        <f t="shared" si="6"/>
        <v>0</v>
      </c>
      <c r="AB39" s="14">
        <f t="shared" si="6"/>
        <v>0</v>
      </c>
      <c r="AC39" s="14">
        <f t="shared" si="6"/>
        <v>0</v>
      </c>
      <c r="AD39" s="14">
        <f t="shared" si="6"/>
        <v>0</v>
      </c>
      <c r="AE39" s="14">
        <f t="shared" si="6"/>
        <v>0</v>
      </c>
      <c r="AF39" s="14">
        <f t="shared" si="6"/>
        <v>0</v>
      </c>
      <c r="AG39" s="14">
        <f t="shared" si="6"/>
        <v>0</v>
      </c>
      <c r="AH39" s="14">
        <f t="shared" si="6"/>
        <v>0</v>
      </c>
      <c r="AI39" s="14">
        <f t="shared" si="6"/>
        <v>0</v>
      </c>
      <c r="AJ39" s="14">
        <f t="shared" si="6"/>
        <v>0</v>
      </c>
      <c r="AK39" s="14">
        <f t="shared" si="6"/>
        <v>0</v>
      </c>
      <c r="AL39" s="14">
        <f t="shared" si="6"/>
        <v>0</v>
      </c>
      <c r="AM39" s="14">
        <f t="shared" si="6"/>
        <v>0</v>
      </c>
      <c r="AN39" s="14">
        <f t="shared" si="6"/>
        <v>0</v>
      </c>
      <c r="AO39" s="14">
        <f t="shared" si="6"/>
        <v>0</v>
      </c>
      <c r="AP39" s="14">
        <f t="shared" si="6"/>
        <v>0</v>
      </c>
      <c r="AQ39" s="14">
        <f t="shared" si="6"/>
        <v>0</v>
      </c>
      <c r="AR39" s="14">
        <f t="shared" si="6"/>
        <v>0</v>
      </c>
      <c r="AS39" s="14">
        <f t="shared" si="6"/>
        <v>0</v>
      </c>
      <c r="AT39" s="14">
        <f t="shared" si="6"/>
        <v>0</v>
      </c>
      <c r="AU39" s="14">
        <f t="shared" si="6"/>
        <v>0</v>
      </c>
      <c r="AV39" s="14">
        <f t="shared" si="6"/>
        <v>0</v>
      </c>
      <c r="AW39" s="14">
        <f t="shared" si="6"/>
        <v>0</v>
      </c>
      <c r="AX39" s="14">
        <f t="shared" si="6"/>
        <v>248453.33799000003</v>
      </c>
      <c r="AY39" s="14">
        <f t="shared" si="6"/>
        <v>282960.74604416662</v>
      </c>
      <c r="AZ39" s="14">
        <f t="shared" si="6"/>
        <v>317468.15409833333</v>
      </c>
      <c r="BA39" s="14">
        <f t="shared" si="6"/>
        <v>351975.56215250003</v>
      </c>
      <c r="BB39" s="14">
        <f t="shared" si="6"/>
        <v>386482.97020666656</v>
      </c>
      <c r="BC39" s="14">
        <f t="shared" si="6"/>
        <v>414088.89665000001</v>
      </c>
      <c r="BD39" s="14">
        <f t="shared" si="6"/>
        <v>426511.56354950002</v>
      </c>
      <c r="BE39" s="14">
        <f t="shared" si="6"/>
        <v>426511.56354950002</v>
      </c>
      <c r="BF39" s="14">
        <f t="shared" si="6"/>
        <v>426511.56354950002</v>
      </c>
      <c r="BG39" s="14">
        <f t="shared" si="6"/>
        <v>426511.56354950002</v>
      </c>
      <c r="BH39" s="14">
        <f t="shared" si="6"/>
        <v>426511.56354950002</v>
      </c>
      <c r="BI39" s="14">
        <f t="shared" si="6"/>
        <v>426511.56354950002</v>
      </c>
      <c r="BJ39" s="14">
        <f t="shared" si="6"/>
        <v>426511.56354950002</v>
      </c>
      <c r="BK39" s="14">
        <f t="shared" si="6"/>
        <v>426511.56354950002</v>
      </c>
      <c r="BL39" s="14">
        <f t="shared" si="6"/>
        <v>426511.56354950002</v>
      </c>
      <c r="BM39" s="14">
        <f t="shared" si="6"/>
        <v>426511.56354950002</v>
      </c>
      <c r="BN39" s="14">
        <f t="shared" si="6"/>
        <v>426511.56354950002</v>
      </c>
      <c r="BO39" s="14">
        <f t="shared" si="6"/>
        <v>426511.56354950002</v>
      </c>
      <c r="BP39" s="14">
        <f t="shared" si="6"/>
        <v>439306.91045598505</v>
      </c>
      <c r="BQ39" s="14">
        <f t="shared" si="6"/>
        <v>439306.91045598505</v>
      </c>
      <c r="BR39" s="14">
        <f t="shared" si="6"/>
        <v>439306.91045598505</v>
      </c>
      <c r="BS39" s="14">
        <f t="shared" si="6"/>
        <v>439306.91045598505</v>
      </c>
      <c r="BT39" s="14">
        <f t="shared" si="6"/>
        <v>439306.91045598505</v>
      </c>
      <c r="BU39" s="14">
        <f t="shared" si="6"/>
        <v>439306.91045598505</v>
      </c>
      <c r="BV39" s="14">
        <f t="shared" si="6"/>
        <v>439306.91045598505</v>
      </c>
      <c r="BW39" s="14">
        <f t="shared" si="6"/>
        <v>439306.91045598505</v>
      </c>
      <c r="BX39" s="14">
        <f t="shared" si="6"/>
        <v>439306.91045598505</v>
      </c>
      <c r="BY39" s="14">
        <f t="shared" si="6"/>
        <v>439306.91045598505</v>
      </c>
      <c r="BZ39" s="14">
        <f t="shared" si="6"/>
        <v>439306.91045598505</v>
      </c>
      <c r="CA39" s="14">
        <f t="shared" si="6"/>
        <v>439306.91045598505</v>
      </c>
      <c r="CB39" s="14">
        <f t="shared" si="6"/>
        <v>452486.11776966456</v>
      </c>
      <c r="CC39" s="14">
        <f t="shared" si="6"/>
        <v>452486.11776966456</v>
      </c>
      <c r="CD39" s="14">
        <f t="shared" si="6"/>
        <v>452486.11776966456</v>
      </c>
      <c r="CE39" s="14">
        <f t="shared" si="6"/>
        <v>452486.11776966456</v>
      </c>
      <c r="CF39" s="14">
        <f t="shared" si="6"/>
        <v>452486.11776966456</v>
      </c>
      <c r="CG39" s="14">
        <f t="shared" si="6"/>
        <v>452486.11776966456</v>
      </c>
      <c r="CH39" s="14">
        <f t="shared" si="6"/>
        <v>452486.11776966456</v>
      </c>
      <c r="CI39" s="14">
        <f t="shared" si="6"/>
        <v>452486.11776966456</v>
      </c>
      <c r="CJ39" s="14">
        <f t="shared" si="6"/>
        <v>452486.11776966456</v>
      </c>
      <c r="CK39" s="14">
        <f t="shared" si="6"/>
        <v>452486.11776966456</v>
      </c>
      <c r="CL39" s="14">
        <f t="shared" si="6"/>
        <v>452486.11776966456</v>
      </c>
      <c r="CM39" s="14">
        <f t="shared" si="6"/>
        <v>452486.11776966456</v>
      </c>
      <c r="CN39" s="14">
        <f t="shared" si="6"/>
        <v>466060.70130275446</v>
      </c>
      <c r="CO39" s="14">
        <f t="shared" si="6"/>
        <v>466060.70130275446</v>
      </c>
      <c r="CP39" s="14">
        <f t="shared" si="6"/>
        <v>466060.70130275446</v>
      </c>
      <c r="CQ39" s="14">
        <f t="shared" si="6"/>
        <v>466060.70130275446</v>
      </c>
      <c r="CR39" s="14">
        <f t="shared" si="6"/>
        <v>466060.70130275446</v>
      </c>
      <c r="CS39" s="14">
        <f t="shared" si="6"/>
        <v>466060.70130275446</v>
      </c>
      <c r="CT39" s="14">
        <f t="shared" si="6"/>
        <v>466060.70130275446</v>
      </c>
      <c r="CU39" s="14">
        <f t="shared" si="6"/>
        <v>466060.70130275446</v>
      </c>
      <c r="CV39" s="14">
        <f t="shared" si="6"/>
        <v>466060.70130275446</v>
      </c>
      <c r="CW39" s="14">
        <f t="shared" si="6"/>
        <v>466060.70130275446</v>
      </c>
      <c r="CX39" s="14">
        <f t="shared" si="6"/>
        <v>466060.70130275446</v>
      </c>
      <c r="CY39" s="14">
        <f t="shared" si="6"/>
        <v>466060.70130275446</v>
      </c>
      <c r="CZ39" s="14">
        <f t="shared" si="6"/>
        <v>480042.52234183712</v>
      </c>
      <c r="DA39" s="14">
        <f t="shared" si="6"/>
        <v>480042.52234183712</v>
      </c>
      <c r="DB39" s="14">
        <f t="shared" si="6"/>
        <v>480042.52234183712</v>
      </c>
      <c r="DC39" s="14">
        <f t="shared" si="6"/>
        <v>480042.52234183712</v>
      </c>
      <c r="DD39" s="14">
        <f t="shared" si="6"/>
        <v>480042.52234183712</v>
      </c>
      <c r="DE39" s="14">
        <f t="shared" si="6"/>
        <v>480042.52234183712</v>
      </c>
      <c r="DF39" s="14">
        <f t="shared" si="6"/>
        <v>480042.52234183712</v>
      </c>
      <c r="DG39" s="14">
        <f t="shared" si="6"/>
        <v>480042.52234183712</v>
      </c>
      <c r="DH39" s="14">
        <f t="shared" si="6"/>
        <v>480042.52234183712</v>
      </c>
      <c r="DI39" s="14">
        <f t="shared" si="6"/>
        <v>480042.52234183712</v>
      </c>
      <c r="DJ39" s="14">
        <f t="shared" si="6"/>
        <v>480042.52234183712</v>
      </c>
      <c r="DK39" s="14">
        <f t="shared" si="6"/>
        <v>480042.52234183712</v>
      </c>
      <c r="DL39" s="14">
        <f t="shared" si="6"/>
        <v>494443.79801209224</v>
      </c>
      <c r="DM39" s="14">
        <f t="shared" si="6"/>
        <v>494443.79801209224</v>
      </c>
      <c r="DN39" s="14">
        <f t="shared" si="6"/>
        <v>494443.79801209224</v>
      </c>
      <c r="DO39" s="14">
        <f t="shared" si="6"/>
        <v>494443.79801209224</v>
      </c>
      <c r="DP39" s="14">
        <f t="shared" si="6"/>
        <v>494443.79801209224</v>
      </c>
      <c r="DQ39" s="14">
        <f t="shared" si="6"/>
        <v>494443.79801209224</v>
      </c>
      <c r="DR39" s="14">
        <f t="shared" si="6"/>
        <v>494443.79801209224</v>
      </c>
      <c r="DS39" s="14">
        <f t="shared" si="6"/>
        <v>494443.79801209224</v>
      </c>
      <c r="DT39" s="14">
        <f t="shared" si="6"/>
        <v>494443.79801209224</v>
      </c>
      <c r="DU39" s="14">
        <f t="shared" si="6"/>
        <v>494443.79801209224</v>
      </c>
      <c r="DV39" s="14">
        <f t="shared" si="6"/>
        <v>494443.79801209224</v>
      </c>
      <c r="DW39" s="14">
        <f t="shared" si="6"/>
        <v>494443.79801209224</v>
      </c>
      <c r="DX39" s="14">
        <f t="shared" si="6"/>
        <v>509277.11195245496</v>
      </c>
      <c r="DY39" s="14">
        <f t="shared" si="6"/>
        <v>509277.11195245496</v>
      </c>
      <c r="DZ39" s="14">
        <f t="shared" si="6"/>
        <v>509277.11195245496</v>
      </c>
      <c r="EA39" s="14">
        <f t="shared" si="6"/>
        <v>509277.11195245496</v>
      </c>
      <c r="EB39" s="14">
        <f t="shared" si="6"/>
        <v>509277.11195245496</v>
      </c>
      <c r="EC39" s="14">
        <f t="shared" si="6"/>
        <v>509277.11195245496</v>
      </c>
      <c r="ED39" s="14">
        <f t="shared" si="6"/>
        <v>509277.11195245496</v>
      </c>
      <c r="EE39" s="14">
        <f t="shared" si="6"/>
        <v>509277.11195245496</v>
      </c>
      <c r="EF39" s="14">
        <f t="shared" si="6"/>
        <v>509277.11195245496</v>
      </c>
      <c r="EG39" s="14">
        <f t="shared" si="6"/>
        <v>509277.11195245496</v>
      </c>
      <c r="EH39" s="14">
        <f t="shared" si="6"/>
        <v>509277.11195245496</v>
      </c>
      <c r="EI39" s="14">
        <f t="shared" si="6"/>
        <v>509277.11195245496</v>
      </c>
      <c r="EJ39" s="1"/>
    </row>
    <row r="40" spans="1:140" ht="13.5" customHeight="1" x14ac:dyDescent="0.2">
      <c r="A40" s="1"/>
      <c r="B40" s="1"/>
      <c r="C40" s="1"/>
      <c r="D40" s="1"/>
      <c r="E40" s="1"/>
      <c r="F40" s="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1"/>
    </row>
    <row r="41" spans="1:140" ht="13.5" customHeight="1" x14ac:dyDescent="0.2">
      <c r="A41" s="1"/>
      <c r="B41" s="1"/>
      <c r="C41" s="287" t="s">
        <v>241</v>
      </c>
      <c r="D41" s="1"/>
      <c r="E41" s="1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1"/>
    </row>
    <row r="42" spans="1:140" ht="13.5" customHeight="1" x14ac:dyDescent="0.2">
      <c r="A42" s="1"/>
      <c r="B42" s="1"/>
      <c r="C42" s="9" t="s">
        <v>242</v>
      </c>
      <c r="D42" s="1"/>
      <c r="E42" s="1"/>
      <c r="F42" s="1"/>
      <c r="G42" s="4">
        <f t="shared" ref="G42:EI42" si="7">IF(G17&gt;(1-G19),-G39*G19,0)</f>
        <v>0</v>
      </c>
      <c r="H42" s="4">
        <f t="shared" si="7"/>
        <v>0</v>
      </c>
      <c r="I42" s="4">
        <f t="shared" si="7"/>
        <v>0</v>
      </c>
      <c r="J42" s="4">
        <f t="shared" si="7"/>
        <v>0</v>
      </c>
      <c r="K42" s="4">
        <f t="shared" si="7"/>
        <v>0</v>
      </c>
      <c r="L42" s="4">
        <f t="shared" si="7"/>
        <v>0</v>
      </c>
      <c r="M42" s="4">
        <f t="shared" si="7"/>
        <v>0</v>
      </c>
      <c r="N42" s="4">
        <f t="shared" si="7"/>
        <v>0</v>
      </c>
      <c r="O42" s="4">
        <f t="shared" si="7"/>
        <v>0</v>
      </c>
      <c r="P42" s="4">
        <f t="shared" si="7"/>
        <v>0</v>
      </c>
      <c r="Q42" s="4">
        <f t="shared" si="7"/>
        <v>0</v>
      </c>
      <c r="R42" s="4">
        <f t="shared" si="7"/>
        <v>0</v>
      </c>
      <c r="S42" s="4">
        <f t="shared" si="7"/>
        <v>0</v>
      </c>
      <c r="T42" s="4">
        <f t="shared" si="7"/>
        <v>0</v>
      </c>
      <c r="U42" s="4">
        <f t="shared" si="7"/>
        <v>0</v>
      </c>
      <c r="V42" s="4">
        <f t="shared" si="7"/>
        <v>0</v>
      </c>
      <c r="W42" s="4">
        <f t="shared" si="7"/>
        <v>0</v>
      </c>
      <c r="X42" s="4">
        <f t="shared" si="7"/>
        <v>0</v>
      </c>
      <c r="Y42" s="4">
        <f t="shared" si="7"/>
        <v>0</v>
      </c>
      <c r="Z42" s="4">
        <f t="shared" si="7"/>
        <v>0</v>
      </c>
      <c r="AA42" s="4">
        <f t="shared" si="7"/>
        <v>0</v>
      </c>
      <c r="AB42" s="4">
        <f t="shared" si="7"/>
        <v>0</v>
      </c>
      <c r="AC42" s="4">
        <f t="shared" si="7"/>
        <v>0</v>
      </c>
      <c r="AD42" s="4">
        <f t="shared" si="7"/>
        <v>0</v>
      </c>
      <c r="AE42" s="4">
        <f t="shared" si="7"/>
        <v>0</v>
      </c>
      <c r="AF42" s="4">
        <f t="shared" si="7"/>
        <v>0</v>
      </c>
      <c r="AG42" s="4">
        <f t="shared" si="7"/>
        <v>0</v>
      </c>
      <c r="AH42" s="4">
        <f t="shared" si="7"/>
        <v>0</v>
      </c>
      <c r="AI42" s="4">
        <f t="shared" si="7"/>
        <v>0</v>
      </c>
      <c r="AJ42" s="4">
        <f t="shared" si="7"/>
        <v>0</v>
      </c>
      <c r="AK42" s="4">
        <f t="shared" si="7"/>
        <v>0</v>
      </c>
      <c r="AL42" s="4">
        <f t="shared" si="7"/>
        <v>0</v>
      </c>
      <c r="AM42" s="4">
        <f t="shared" si="7"/>
        <v>0</v>
      </c>
      <c r="AN42" s="4">
        <f t="shared" si="7"/>
        <v>0</v>
      </c>
      <c r="AO42" s="4">
        <f t="shared" si="7"/>
        <v>0</v>
      </c>
      <c r="AP42" s="4">
        <f t="shared" si="7"/>
        <v>0</v>
      </c>
      <c r="AQ42" s="4">
        <f t="shared" si="7"/>
        <v>0</v>
      </c>
      <c r="AR42" s="4">
        <f t="shared" si="7"/>
        <v>0</v>
      </c>
      <c r="AS42" s="4">
        <f t="shared" si="7"/>
        <v>0</v>
      </c>
      <c r="AT42" s="4">
        <f t="shared" si="7"/>
        <v>0</v>
      </c>
      <c r="AU42" s="4">
        <f t="shared" si="7"/>
        <v>0</v>
      </c>
      <c r="AV42" s="4">
        <f t="shared" si="7"/>
        <v>0</v>
      </c>
      <c r="AW42" s="4">
        <f t="shared" si="7"/>
        <v>0</v>
      </c>
      <c r="AX42" s="4">
        <f t="shared" si="7"/>
        <v>0</v>
      </c>
      <c r="AY42" s="4">
        <f t="shared" si="7"/>
        <v>0</v>
      </c>
      <c r="AZ42" s="4">
        <f t="shared" si="7"/>
        <v>0</v>
      </c>
      <c r="BA42" s="4">
        <f t="shared" si="7"/>
        <v>0</v>
      </c>
      <c r="BB42" s="4">
        <f t="shared" si="7"/>
        <v>0</v>
      </c>
      <c r="BC42" s="4">
        <f t="shared" si="7"/>
        <v>-20704.444832500001</v>
      </c>
      <c r="BD42" s="4">
        <f t="shared" si="7"/>
        <v>-21325.578177475003</v>
      </c>
      <c r="BE42" s="4">
        <f t="shared" si="7"/>
        <v>-21325.578177475003</v>
      </c>
      <c r="BF42" s="4">
        <f t="shared" si="7"/>
        <v>-21325.578177475003</v>
      </c>
      <c r="BG42" s="4">
        <f t="shared" si="7"/>
        <v>-21325.578177475003</v>
      </c>
      <c r="BH42" s="4">
        <f t="shared" si="7"/>
        <v>-21325.578177475003</v>
      </c>
      <c r="BI42" s="4">
        <f t="shared" si="7"/>
        <v>-21325.578177475003</v>
      </c>
      <c r="BJ42" s="4">
        <f t="shared" si="7"/>
        <v>-21325.578177475003</v>
      </c>
      <c r="BK42" s="4">
        <f t="shared" si="7"/>
        <v>-21325.578177475003</v>
      </c>
      <c r="BL42" s="4">
        <f t="shared" si="7"/>
        <v>-21325.578177475003</v>
      </c>
      <c r="BM42" s="4">
        <f t="shared" si="7"/>
        <v>-21325.578177475003</v>
      </c>
      <c r="BN42" s="4">
        <f t="shared" si="7"/>
        <v>-21325.578177475003</v>
      </c>
      <c r="BO42" s="4">
        <f t="shared" si="7"/>
        <v>-21325.578177475003</v>
      </c>
      <c r="BP42" s="4">
        <f t="shared" si="7"/>
        <v>-21965.345522799253</v>
      </c>
      <c r="BQ42" s="4">
        <f t="shared" si="7"/>
        <v>-21965.345522799253</v>
      </c>
      <c r="BR42" s="4">
        <f t="shared" si="7"/>
        <v>-21965.345522799253</v>
      </c>
      <c r="BS42" s="4">
        <f t="shared" si="7"/>
        <v>-21965.345522799253</v>
      </c>
      <c r="BT42" s="4">
        <f t="shared" si="7"/>
        <v>-21965.345522799253</v>
      </c>
      <c r="BU42" s="4">
        <f t="shared" si="7"/>
        <v>-21965.345522799253</v>
      </c>
      <c r="BV42" s="4">
        <f t="shared" si="7"/>
        <v>-21965.345522799253</v>
      </c>
      <c r="BW42" s="4">
        <f t="shared" si="7"/>
        <v>-21965.345522799253</v>
      </c>
      <c r="BX42" s="4">
        <f t="shared" si="7"/>
        <v>-21965.345522799253</v>
      </c>
      <c r="BY42" s="4">
        <f t="shared" si="7"/>
        <v>-21965.345522799253</v>
      </c>
      <c r="BZ42" s="4">
        <f t="shared" si="7"/>
        <v>-21965.345522799253</v>
      </c>
      <c r="CA42" s="4">
        <f t="shared" si="7"/>
        <v>-21965.345522799253</v>
      </c>
      <c r="CB42" s="4">
        <f t="shared" si="7"/>
        <v>-22624.305888483228</v>
      </c>
      <c r="CC42" s="4">
        <f t="shared" si="7"/>
        <v>-22624.305888483228</v>
      </c>
      <c r="CD42" s="4">
        <f t="shared" si="7"/>
        <v>-22624.305888483228</v>
      </c>
      <c r="CE42" s="4">
        <f t="shared" si="7"/>
        <v>-22624.305888483228</v>
      </c>
      <c r="CF42" s="4">
        <f t="shared" si="7"/>
        <v>-22624.305888483228</v>
      </c>
      <c r="CG42" s="4">
        <f t="shared" si="7"/>
        <v>-22624.305888483228</v>
      </c>
      <c r="CH42" s="4">
        <f t="shared" si="7"/>
        <v>-22624.305888483228</v>
      </c>
      <c r="CI42" s="4">
        <f t="shared" si="7"/>
        <v>-22624.305888483228</v>
      </c>
      <c r="CJ42" s="4">
        <f t="shared" si="7"/>
        <v>-22624.305888483228</v>
      </c>
      <c r="CK42" s="4">
        <f t="shared" si="7"/>
        <v>-22624.305888483228</v>
      </c>
      <c r="CL42" s="4">
        <f t="shared" si="7"/>
        <v>-22624.305888483228</v>
      </c>
      <c r="CM42" s="4">
        <f t="shared" si="7"/>
        <v>-22624.305888483228</v>
      </c>
      <c r="CN42" s="4">
        <f t="shared" si="7"/>
        <v>-23303.035065137723</v>
      </c>
      <c r="CO42" s="4">
        <f t="shared" si="7"/>
        <v>-23303.035065137723</v>
      </c>
      <c r="CP42" s="4">
        <f t="shared" si="7"/>
        <v>-23303.035065137723</v>
      </c>
      <c r="CQ42" s="4">
        <f t="shared" si="7"/>
        <v>-23303.035065137723</v>
      </c>
      <c r="CR42" s="4">
        <f t="shared" si="7"/>
        <v>-23303.035065137723</v>
      </c>
      <c r="CS42" s="4">
        <f t="shared" si="7"/>
        <v>-23303.035065137723</v>
      </c>
      <c r="CT42" s="4">
        <f t="shared" si="7"/>
        <v>-23303.035065137723</v>
      </c>
      <c r="CU42" s="4">
        <f t="shared" si="7"/>
        <v>-23303.035065137723</v>
      </c>
      <c r="CV42" s="4">
        <f t="shared" si="7"/>
        <v>-23303.035065137723</v>
      </c>
      <c r="CW42" s="4">
        <f t="shared" si="7"/>
        <v>-23303.035065137723</v>
      </c>
      <c r="CX42" s="4">
        <f t="shared" si="7"/>
        <v>-23303.035065137723</v>
      </c>
      <c r="CY42" s="4">
        <f t="shared" si="7"/>
        <v>-23303.035065137723</v>
      </c>
      <c r="CZ42" s="4">
        <f t="shared" si="7"/>
        <v>-24002.126117091859</v>
      </c>
      <c r="DA42" s="4">
        <f t="shared" si="7"/>
        <v>-24002.126117091859</v>
      </c>
      <c r="DB42" s="4">
        <f t="shared" si="7"/>
        <v>-24002.126117091859</v>
      </c>
      <c r="DC42" s="4">
        <f t="shared" si="7"/>
        <v>-24002.126117091859</v>
      </c>
      <c r="DD42" s="4">
        <f t="shared" si="7"/>
        <v>-24002.126117091859</v>
      </c>
      <c r="DE42" s="4">
        <f t="shared" si="7"/>
        <v>-24002.126117091859</v>
      </c>
      <c r="DF42" s="4">
        <f t="shared" si="7"/>
        <v>-24002.126117091859</v>
      </c>
      <c r="DG42" s="4">
        <f t="shared" si="7"/>
        <v>-24002.126117091859</v>
      </c>
      <c r="DH42" s="4">
        <f t="shared" si="7"/>
        <v>-24002.126117091859</v>
      </c>
      <c r="DI42" s="4">
        <f t="shared" si="7"/>
        <v>-24002.126117091859</v>
      </c>
      <c r="DJ42" s="4">
        <f t="shared" si="7"/>
        <v>-24002.126117091859</v>
      </c>
      <c r="DK42" s="4">
        <f t="shared" si="7"/>
        <v>-24002.126117091859</v>
      </c>
      <c r="DL42" s="4">
        <f t="shared" si="7"/>
        <v>-24722.189900604615</v>
      </c>
      <c r="DM42" s="4">
        <f t="shared" si="7"/>
        <v>-24722.189900604615</v>
      </c>
      <c r="DN42" s="4">
        <f t="shared" si="7"/>
        <v>-24722.189900604615</v>
      </c>
      <c r="DO42" s="4">
        <f t="shared" si="7"/>
        <v>-24722.189900604615</v>
      </c>
      <c r="DP42" s="4">
        <f t="shared" si="7"/>
        <v>-24722.189900604615</v>
      </c>
      <c r="DQ42" s="4">
        <f t="shared" si="7"/>
        <v>-24722.189900604615</v>
      </c>
      <c r="DR42" s="4">
        <f t="shared" si="7"/>
        <v>-24722.189900604615</v>
      </c>
      <c r="DS42" s="4">
        <f t="shared" si="7"/>
        <v>-24722.189900604615</v>
      </c>
      <c r="DT42" s="4">
        <f t="shared" si="7"/>
        <v>-24722.189900604615</v>
      </c>
      <c r="DU42" s="4">
        <f t="shared" si="7"/>
        <v>-24722.189900604615</v>
      </c>
      <c r="DV42" s="4">
        <f t="shared" si="7"/>
        <v>-24722.189900604615</v>
      </c>
      <c r="DW42" s="4">
        <f t="shared" si="7"/>
        <v>-24722.189900604615</v>
      </c>
      <c r="DX42" s="4">
        <f t="shared" si="7"/>
        <v>-25463.855597622751</v>
      </c>
      <c r="DY42" s="4">
        <f t="shared" si="7"/>
        <v>-25463.855597622751</v>
      </c>
      <c r="DZ42" s="4">
        <f t="shared" si="7"/>
        <v>-25463.855597622751</v>
      </c>
      <c r="EA42" s="4">
        <f t="shared" si="7"/>
        <v>-25463.855597622751</v>
      </c>
      <c r="EB42" s="4">
        <f t="shared" si="7"/>
        <v>-25463.855597622751</v>
      </c>
      <c r="EC42" s="4">
        <f t="shared" si="7"/>
        <v>-25463.855597622751</v>
      </c>
      <c r="ED42" s="4">
        <f t="shared" si="7"/>
        <v>-25463.855597622751</v>
      </c>
      <c r="EE42" s="4">
        <f t="shared" si="7"/>
        <v>-25463.855597622751</v>
      </c>
      <c r="EF42" s="4">
        <f t="shared" si="7"/>
        <v>-25463.855597622751</v>
      </c>
      <c r="EG42" s="4">
        <f t="shared" si="7"/>
        <v>-25463.855597622751</v>
      </c>
      <c r="EH42" s="4">
        <f t="shared" si="7"/>
        <v>-25463.855597622751</v>
      </c>
      <c r="EI42" s="4">
        <f t="shared" si="7"/>
        <v>-25463.855597622751</v>
      </c>
      <c r="EJ42" s="1"/>
    </row>
    <row r="43" spans="1:140" ht="13.5" customHeight="1" x14ac:dyDescent="0.2">
      <c r="A43" s="1"/>
      <c r="B43" s="1"/>
      <c r="C43" s="9" t="s">
        <v>243</v>
      </c>
      <c r="D43" s="1"/>
      <c r="E43" s="1"/>
      <c r="F43" s="1"/>
      <c r="G43" s="4">
        <f t="shared" ref="G43:EI43" si="8">G$39*-G23</f>
        <v>0</v>
      </c>
      <c r="H43" s="4">
        <f t="shared" si="8"/>
        <v>0</v>
      </c>
      <c r="I43" s="4">
        <f t="shared" si="8"/>
        <v>0</v>
      </c>
      <c r="J43" s="4">
        <f t="shared" si="8"/>
        <v>0</v>
      </c>
      <c r="K43" s="4">
        <f t="shared" si="8"/>
        <v>0</v>
      </c>
      <c r="L43" s="4">
        <f t="shared" si="8"/>
        <v>0</v>
      </c>
      <c r="M43" s="4">
        <f t="shared" si="8"/>
        <v>0</v>
      </c>
      <c r="N43" s="4">
        <f t="shared" si="8"/>
        <v>0</v>
      </c>
      <c r="O43" s="4">
        <f t="shared" si="8"/>
        <v>0</v>
      </c>
      <c r="P43" s="4">
        <f t="shared" si="8"/>
        <v>0</v>
      </c>
      <c r="Q43" s="4">
        <f t="shared" si="8"/>
        <v>0</v>
      </c>
      <c r="R43" s="4">
        <f t="shared" si="8"/>
        <v>0</v>
      </c>
      <c r="S43" s="4">
        <f t="shared" si="8"/>
        <v>0</v>
      </c>
      <c r="T43" s="4">
        <f t="shared" si="8"/>
        <v>0</v>
      </c>
      <c r="U43" s="4">
        <f t="shared" si="8"/>
        <v>0</v>
      </c>
      <c r="V43" s="4">
        <f t="shared" si="8"/>
        <v>0</v>
      </c>
      <c r="W43" s="4">
        <f t="shared" si="8"/>
        <v>0</v>
      </c>
      <c r="X43" s="4">
        <f t="shared" si="8"/>
        <v>0</v>
      </c>
      <c r="Y43" s="4">
        <f t="shared" si="8"/>
        <v>0</v>
      </c>
      <c r="Z43" s="4">
        <f t="shared" si="8"/>
        <v>0</v>
      </c>
      <c r="AA43" s="4">
        <f t="shared" si="8"/>
        <v>0</v>
      </c>
      <c r="AB43" s="4">
        <f t="shared" si="8"/>
        <v>0</v>
      </c>
      <c r="AC43" s="4">
        <f t="shared" si="8"/>
        <v>0</v>
      </c>
      <c r="AD43" s="4">
        <f t="shared" si="8"/>
        <v>0</v>
      </c>
      <c r="AE43" s="4">
        <f t="shared" si="8"/>
        <v>0</v>
      </c>
      <c r="AF43" s="4">
        <f t="shared" si="8"/>
        <v>0</v>
      </c>
      <c r="AG43" s="4">
        <f t="shared" si="8"/>
        <v>0</v>
      </c>
      <c r="AH43" s="4">
        <f t="shared" si="8"/>
        <v>0</v>
      </c>
      <c r="AI43" s="4">
        <f t="shared" si="8"/>
        <v>0</v>
      </c>
      <c r="AJ43" s="4">
        <f t="shared" si="8"/>
        <v>0</v>
      </c>
      <c r="AK43" s="4">
        <f t="shared" si="8"/>
        <v>0</v>
      </c>
      <c r="AL43" s="4">
        <f t="shared" si="8"/>
        <v>0</v>
      </c>
      <c r="AM43" s="4">
        <f t="shared" si="8"/>
        <v>0</v>
      </c>
      <c r="AN43" s="4">
        <f t="shared" si="8"/>
        <v>0</v>
      </c>
      <c r="AO43" s="4">
        <f t="shared" si="8"/>
        <v>0</v>
      </c>
      <c r="AP43" s="4">
        <f t="shared" si="8"/>
        <v>0</v>
      </c>
      <c r="AQ43" s="4">
        <f t="shared" si="8"/>
        <v>0</v>
      </c>
      <c r="AR43" s="4">
        <f t="shared" si="8"/>
        <v>0</v>
      </c>
      <c r="AS43" s="4">
        <f t="shared" si="8"/>
        <v>0</v>
      </c>
      <c r="AT43" s="4">
        <f t="shared" si="8"/>
        <v>0</v>
      </c>
      <c r="AU43" s="4">
        <f t="shared" si="8"/>
        <v>0</v>
      </c>
      <c r="AV43" s="4">
        <f t="shared" si="8"/>
        <v>0</v>
      </c>
      <c r="AW43" s="4">
        <f t="shared" si="8"/>
        <v>0</v>
      </c>
      <c r="AX43" s="4">
        <f t="shared" si="8"/>
        <v>-621.13334497500011</v>
      </c>
      <c r="AY43" s="4">
        <f t="shared" si="8"/>
        <v>-707.40186511041657</v>
      </c>
      <c r="AZ43" s="4">
        <f t="shared" si="8"/>
        <v>-793.67038524583336</v>
      </c>
      <c r="BA43" s="4">
        <f t="shared" si="8"/>
        <v>-879.93890538125015</v>
      </c>
      <c r="BB43" s="4">
        <f t="shared" si="8"/>
        <v>-966.20742551666638</v>
      </c>
      <c r="BC43" s="4">
        <f t="shared" si="8"/>
        <v>-1035.2222416250002</v>
      </c>
      <c r="BD43" s="4">
        <f t="shared" si="8"/>
        <v>-1066.27890887375</v>
      </c>
      <c r="BE43" s="4">
        <f t="shared" si="8"/>
        <v>-1066.27890887375</v>
      </c>
      <c r="BF43" s="4">
        <f t="shared" si="8"/>
        <v>-1066.27890887375</v>
      </c>
      <c r="BG43" s="4">
        <f t="shared" si="8"/>
        <v>-1066.27890887375</v>
      </c>
      <c r="BH43" s="4">
        <f t="shared" si="8"/>
        <v>-1066.27890887375</v>
      </c>
      <c r="BI43" s="4">
        <f t="shared" si="8"/>
        <v>-1066.27890887375</v>
      </c>
      <c r="BJ43" s="4">
        <f t="shared" si="8"/>
        <v>-1066.27890887375</v>
      </c>
      <c r="BK43" s="4">
        <f t="shared" si="8"/>
        <v>-1066.27890887375</v>
      </c>
      <c r="BL43" s="4">
        <f t="shared" si="8"/>
        <v>-1066.27890887375</v>
      </c>
      <c r="BM43" s="4">
        <f t="shared" si="8"/>
        <v>-1066.27890887375</v>
      </c>
      <c r="BN43" s="4">
        <f t="shared" si="8"/>
        <v>-1066.27890887375</v>
      </c>
      <c r="BO43" s="4">
        <f t="shared" si="8"/>
        <v>-1066.27890887375</v>
      </c>
      <c r="BP43" s="4">
        <f t="shared" si="8"/>
        <v>-1098.2672761399626</v>
      </c>
      <c r="BQ43" s="4">
        <f t="shared" si="8"/>
        <v>-1098.2672761399626</v>
      </c>
      <c r="BR43" s="4">
        <f t="shared" si="8"/>
        <v>-1098.2672761399626</v>
      </c>
      <c r="BS43" s="4">
        <f t="shared" si="8"/>
        <v>-1098.2672761399626</v>
      </c>
      <c r="BT43" s="4">
        <f t="shared" si="8"/>
        <v>-1098.2672761399626</v>
      </c>
      <c r="BU43" s="4">
        <f t="shared" si="8"/>
        <v>-1098.2672761399626</v>
      </c>
      <c r="BV43" s="4">
        <f t="shared" si="8"/>
        <v>-1098.2672761399626</v>
      </c>
      <c r="BW43" s="4">
        <f t="shared" si="8"/>
        <v>-1098.2672761399626</v>
      </c>
      <c r="BX43" s="4">
        <f t="shared" si="8"/>
        <v>-1098.2672761399626</v>
      </c>
      <c r="BY43" s="4">
        <f t="shared" si="8"/>
        <v>-1098.2672761399626</v>
      </c>
      <c r="BZ43" s="4">
        <f t="shared" si="8"/>
        <v>-1098.2672761399626</v>
      </c>
      <c r="CA43" s="4">
        <f t="shared" si="8"/>
        <v>-1098.2672761399626</v>
      </c>
      <c r="CB43" s="4">
        <f t="shared" si="8"/>
        <v>-1131.2152944241614</v>
      </c>
      <c r="CC43" s="4">
        <f t="shared" si="8"/>
        <v>-1131.2152944241614</v>
      </c>
      <c r="CD43" s="4">
        <f t="shared" si="8"/>
        <v>-1131.2152944241614</v>
      </c>
      <c r="CE43" s="4">
        <f t="shared" si="8"/>
        <v>-1131.2152944241614</v>
      </c>
      <c r="CF43" s="4">
        <f t="shared" si="8"/>
        <v>-1131.2152944241614</v>
      </c>
      <c r="CG43" s="4">
        <f t="shared" si="8"/>
        <v>-1131.2152944241614</v>
      </c>
      <c r="CH43" s="4">
        <f t="shared" si="8"/>
        <v>-1131.2152944241614</v>
      </c>
      <c r="CI43" s="4">
        <f t="shared" si="8"/>
        <v>-1131.2152944241614</v>
      </c>
      <c r="CJ43" s="4">
        <f t="shared" si="8"/>
        <v>-1131.2152944241614</v>
      </c>
      <c r="CK43" s="4">
        <f t="shared" si="8"/>
        <v>-1131.2152944241614</v>
      </c>
      <c r="CL43" s="4">
        <f t="shared" si="8"/>
        <v>-1131.2152944241614</v>
      </c>
      <c r="CM43" s="4">
        <f t="shared" si="8"/>
        <v>-1131.2152944241614</v>
      </c>
      <c r="CN43" s="4">
        <f t="shared" si="8"/>
        <v>-1165.1517532568862</v>
      </c>
      <c r="CO43" s="4">
        <f t="shared" si="8"/>
        <v>-1165.1517532568862</v>
      </c>
      <c r="CP43" s="4">
        <f t="shared" si="8"/>
        <v>-1165.1517532568862</v>
      </c>
      <c r="CQ43" s="4">
        <f t="shared" si="8"/>
        <v>-1165.1517532568862</v>
      </c>
      <c r="CR43" s="4">
        <f t="shared" si="8"/>
        <v>-1165.1517532568862</v>
      </c>
      <c r="CS43" s="4">
        <f t="shared" si="8"/>
        <v>-1165.1517532568862</v>
      </c>
      <c r="CT43" s="4">
        <f t="shared" si="8"/>
        <v>-1165.1517532568862</v>
      </c>
      <c r="CU43" s="4">
        <f t="shared" si="8"/>
        <v>-1165.1517532568862</v>
      </c>
      <c r="CV43" s="4">
        <f t="shared" si="8"/>
        <v>-1165.1517532568862</v>
      </c>
      <c r="CW43" s="4">
        <f t="shared" si="8"/>
        <v>-1165.1517532568862</v>
      </c>
      <c r="CX43" s="4">
        <f t="shared" si="8"/>
        <v>-1165.1517532568862</v>
      </c>
      <c r="CY43" s="4">
        <f t="shared" si="8"/>
        <v>-1165.1517532568862</v>
      </c>
      <c r="CZ43" s="4">
        <f t="shared" si="8"/>
        <v>-1200.1063058545928</v>
      </c>
      <c r="DA43" s="4">
        <f t="shared" si="8"/>
        <v>-1200.1063058545928</v>
      </c>
      <c r="DB43" s="4">
        <f t="shared" si="8"/>
        <v>-1200.1063058545928</v>
      </c>
      <c r="DC43" s="4">
        <f t="shared" si="8"/>
        <v>-1200.1063058545928</v>
      </c>
      <c r="DD43" s="4">
        <f t="shared" si="8"/>
        <v>-1200.1063058545928</v>
      </c>
      <c r="DE43" s="4">
        <f t="shared" si="8"/>
        <v>-1200.1063058545928</v>
      </c>
      <c r="DF43" s="4">
        <f t="shared" si="8"/>
        <v>-1200.1063058545928</v>
      </c>
      <c r="DG43" s="4">
        <f t="shared" si="8"/>
        <v>-1200.1063058545928</v>
      </c>
      <c r="DH43" s="4">
        <f t="shared" si="8"/>
        <v>-1200.1063058545928</v>
      </c>
      <c r="DI43" s="4">
        <f t="shared" si="8"/>
        <v>-1200.1063058545928</v>
      </c>
      <c r="DJ43" s="4">
        <f t="shared" si="8"/>
        <v>-1200.1063058545928</v>
      </c>
      <c r="DK43" s="4">
        <f t="shared" si="8"/>
        <v>-1200.1063058545928</v>
      </c>
      <c r="DL43" s="4">
        <f t="shared" si="8"/>
        <v>-1236.1094950302306</v>
      </c>
      <c r="DM43" s="4">
        <f t="shared" si="8"/>
        <v>-1236.1094950302306</v>
      </c>
      <c r="DN43" s="4">
        <f t="shared" si="8"/>
        <v>-1236.1094950302306</v>
      </c>
      <c r="DO43" s="4">
        <f t="shared" si="8"/>
        <v>-1236.1094950302306</v>
      </c>
      <c r="DP43" s="4">
        <f t="shared" si="8"/>
        <v>-1236.1094950302306</v>
      </c>
      <c r="DQ43" s="4">
        <f t="shared" si="8"/>
        <v>-1236.1094950302306</v>
      </c>
      <c r="DR43" s="4">
        <f t="shared" si="8"/>
        <v>-1236.1094950302306</v>
      </c>
      <c r="DS43" s="4">
        <f t="shared" si="8"/>
        <v>-1236.1094950302306</v>
      </c>
      <c r="DT43" s="4">
        <f t="shared" si="8"/>
        <v>-1236.1094950302306</v>
      </c>
      <c r="DU43" s="4">
        <f t="shared" si="8"/>
        <v>-1236.1094950302306</v>
      </c>
      <c r="DV43" s="4">
        <f t="shared" si="8"/>
        <v>-1236.1094950302306</v>
      </c>
      <c r="DW43" s="4">
        <f t="shared" si="8"/>
        <v>-1236.1094950302306</v>
      </c>
      <c r="DX43" s="4">
        <f t="shared" si="8"/>
        <v>-1273.1927798811373</v>
      </c>
      <c r="DY43" s="4">
        <f t="shared" si="8"/>
        <v>-1273.1927798811373</v>
      </c>
      <c r="DZ43" s="4">
        <f t="shared" si="8"/>
        <v>-1273.1927798811373</v>
      </c>
      <c r="EA43" s="4">
        <f t="shared" si="8"/>
        <v>-1273.1927798811373</v>
      </c>
      <c r="EB43" s="4">
        <f t="shared" si="8"/>
        <v>-1273.1927798811373</v>
      </c>
      <c r="EC43" s="4">
        <f t="shared" si="8"/>
        <v>-1273.1927798811373</v>
      </c>
      <c r="ED43" s="4">
        <f t="shared" si="8"/>
        <v>-1273.1927798811373</v>
      </c>
      <c r="EE43" s="4">
        <f t="shared" si="8"/>
        <v>-1273.1927798811373</v>
      </c>
      <c r="EF43" s="4">
        <f t="shared" si="8"/>
        <v>-1273.1927798811373</v>
      </c>
      <c r="EG43" s="4">
        <f t="shared" si="8"/>
        <v>-1273.1927798811373</v>
      </c>
      <c r="EH43" s="4">
        <f t="shared" si="8"/>
        <v>-1273.1927798811373</v>
      </c>
      <c r="EI43" s="4">
        <f t="shared" si="8"/>
        <v>-1273.1927798811373</v>
      </c>
      <c r="EJ43" s="1"/>
    </row>
    <row r="44" spans="1:140" ht="13.5" customHeight="1" x14ac:dyDescent="0.2">
      <c r="A44" s="1"/>
      <c r="B44" s="1"/>
      <c r="C44" s="9" t="s">
        <v>244</v>
      </c>
      <c r="D44" s="1"/>
      <c r="E44" s="1"/>
      <c r="F44" s="1"/>
      <c r="G44" s="4">
        <f t="shared" ref="G44:EI44" si="9">G$39*-G24</f>
        <v>0</v>
      </c>
      <c r="H44" s="4">
        <f t="shared" si="9"/>
        <v>0</v>
      </c>
      <c r="I44" s="4">
        <f t="shared" si="9"/>
        <v>0</v>
      </c>
      <c r="J44" s="4">
        <f t="shared" si="9"/>
        <v>0</v>
      </c>
      <c r="K44" s="4">
        <f t="shared" si="9"/>
        <v>0</v>
      </c>
      <c r="L44" s="4">
        <f t="shared" si="9"/>
        <v>0</v>
      </c>
      <c r="M44" s="4">
        <f t="shared" si="9"/>
        <v>0</v>
      </c>
      <c r="N44" s="4">
        <f t="shared" si="9"/>
        <v>0</v>
      </c>
      <c r="O44" s="4">
        <f t="shared" si="9"/>
        <v>0</v>
      </c>
      <c r="P44" s="4">
        <f t="shared" si="9"/>
        <v>0</v>
      </c>
      <c r="Q44" s="4">
        <f t="shared" si="9"/>
        <v>0</v>
      </c>
      <c r="R44" s="4">
        <f t="shared" si="9"/>
        <v>0</v>
      </c>
      <c r="S44" s="4">
        <f t="shared" si="9"/>
        <v>0</v>
      </c>
      <c r="T44" s="4">
        <f t="shared" si="9"/>
        <v>0</v>
      </c>
      <c r="U44" s="4">
        <f t="shared" si="9"/>
        <v>0</v>
      </c>
      <c r="V44" s="4">
        <f t="shared" si="9"/>
        <v>0</v>
      </c>
      <c r="W44" s="4">
        <f t="shared" si="9"/>
        <v>0</v>
      </c>
      <c r="X44" s="4">
        <f t="shared" si="9"/>
        <v>0</v>
      </c>
      <c r="Y44" s="4">
        <f t="shared" si="9"/>
        <v>0</v>
      </c>
      <c r="Z44" s="4">
        <f t="shared" si="9"/>
        <v>0</v>
      </c>
      <c r="AA44" s="4">
        <f t="shared" si="9"/>
        <v>0</v>
      </c>
      <c r="AB44" s="4">
        <f t="shared" si="9"/>
        <v>0</v>
      </c>
      <c r="AC44" s="4">
        <f t="shared" si="9"/>
        <v>0</v>
      </c>
      <c r="AD44" s="4">
        <f t="shared" si="9"/>
        <v>0</v>
      </c>
      <c r="AE44" s="4">
        <f t="shared" si="9"/>
        <v>0</v>
      </c>
      <c r="AF44" s="4">
        <f t="shared" si="9"/>
        <v>0</v>
      </c>
      <c r="AG44" s="4">
        <f t="shared" si="9"/>
        <v>0</v>
      </c>
      <c r="AH44" s="4">
        <f t="shared" si="9"/>
        <v>0</v>
      </c>
      <c r="AI44" s="4">
        <f t="shared" si="9"/>
        <v>0</v>
      </c>
      <c r="AJ44" s="4">
        <f t="shared" si="9"/>
        <v>0</v>
      </c>
      <c r="AK44" s="4">
        <f t="shared" si="9"/>
        <v>0</v>
      </c>
      <c r="AL44" s="4">
        <f t="shared" si="9"/>
        <v>0</v>
      </c>
      <c r="AM44" s="4">
        <f t="shared" si="9"/>
        <v>0</v>
      </c>
      <c r="AN44" s="4">
        <f t="shared" si="9"/>
        <v>0</v>
      </c>
      <c r="AO44" s="4">
        <f t="shared" si="9"/>
        <v>0</v>
      </c>
      <c r="AP44" s="4">
        <f t="shared" si="9"/>
        <v>0</v>
      </c>
      <c r="AQ44" s="4">
        <f t="shared" si="9"/>
        <v>0</v>
      </c>
      <c r="AR44" s="4">
        <f t="shared" si="9"/>
        <v>0</v>
      </c>
      <c r="AS44" s="4">
        <f t="shared" si="9"/>
        <v>0</v>
      </c>
      <c r="AT44" s="4">
        <f t="shared" si="9"/>
        <v>0</v>
      </c>
      <c r="AU44" s="4">
        <f t="shared" si="9"/>
        <v>0</v>
      </c>
      <c r="AV44" s="4">
        <f t="shared" si="9"/>
        <v>0</v>
      </c>
      <c r="AW44" s="4">
        <f t="shared" si="9"/>
        <v>0</v>
      </c>
      <c r="AX44" s="4">
        <f t="shared" si="9"/>
        <v>-1863.4000349250002</v>
      </c>
      <c r="AY44" s="4">
        <f t="shared" si="9"/>
        <v>-2122.2055953312497</v>
      </c>
      <c r="AZ44" s="4">
        <f t="shared" si="9"/>
        <v>-2381.0111557374998</v>
      </c>
      <c r="BA44" s="4">
        <f t="shared" si="9"/>
        <v>-2639.81671614375</v>
      </c>
      <c r="BB44" s="4">
        <f t="shared" si="9"/>
        <v>-2898.6222765499992</v>
      </c>
      <c r="BC44" s="4">
        <f t="shared" si="9"/>
        <v>-3105.666724875</v>
      </c>
      <c r="BD44" s="4">
        <f t="shared" si="9"/>
        <v>-3198.8367266212499</v>
      </c>
      <c r="BE44" s="4">
        <f t="shared" si="9"/>
        <v>-3198.8367266212499</v>
      </c>
      <c r="BF44" s="4">
        <f t="shared" si="9"/>
        <v>-3198.8367266212499</v>
      </c>
      <c r="BG44" s="4">
        <f t="shared" si="9"/>
        <v>-3198.8367266212499</v>
      </c>
      <c r="BH44" s="4">
        <f t="shared" si="9"/>
        <v>-3198.8367266212499</v>
      </c>
      <c r="BI44" s="4">
        <f t="shared" si="9"/>
        <v>-3198.8367266212499</v>
      </c>
      <c r="BJ44" s="4">
        <f t="shared" si="9"/>
        <v>-3198.8367266212499</v>
      </c>
      <c r="BK44" s="4">
        <f t="shared" si="9"/>
        <v>-3198.8367266212499</v>
      </c>
      <c r="BL44" s="4">
        <f t="shared" si="9"/>
        <v>-3198.8367266212499</v>
      </c>
      <c r="BM44" s="4">
        <f t="shared" si="9"/>
        <v>-3198.8367266212499</v>
      </c>
      <c r="BN44" s="4">
        <f t="shared" si="9"/>
        <v>-3198.8367266212499</v>
      </c>
      <c r="BO44" s="4">
        <f t="shared" si="9"/>
        <v>-3198.8367266212499</v>
      </c>
      <c r="BP44" s="4">
        <f t="shared" si="9"/>
        <v>-3294.8018284198879</v>
      </c>
      <c r="BQ44" s="4">
        <f t="shared" si="9"/>
        <v>-3294.8018284198879</v>
      </c>
      <c r="BR44" s="4">
        <f t="shared" si="9"/>
        <v>-3294.8018284198879</v>
      </c>
      <c r="BS44" s="4">
        <f t="shared" si="9"/>
        <v>-3294.8018284198879</v>
      </c>
      <c r="BT44" s="4">
        <f t="shared" si="9"/>
        <v>-3294.8018284198879</v>
      </c>
      <c r="BU44" s="4">
        <f t="shared" si="9"/>
        <v>-3294.8018284198879</v>
      </c>
      <c r="BV44" s="4">
        <f t="shared" si="9"/>
        <v>-3294.8018284198879</v>
      </c>
      <c r="BW44" s="4">
        <f t="shared" si="9"/>
        <v>-3294.8018284198879</v>
      </c>
      <c r="BX44" s="4">
        <f t="shared" si="9"/>
        <v>-3294.8018284198879</v>
      </c>
      <c r="BY44" s="4">
        <f t="shared" si="9"/>
        <v>-3294.8018284198879</v>
      </c>
      <c r="BZ44" s="4">
        <f t="shared" si="9"/>
        <v>-3294.8018284198879</v>
      </c>
      <c r="CA44" s="4">
        <f t="shared" si="9"/>
        <v>-3294.8018284198879</v>
      </c>
      <c r="CB44" s="4">
        <f t="shared" si="9"/>
        <v>-3393.6458832724843</v>
      </c>
      <c r="CC44" s="4">
        <f t="shared" si="9"/>
        <v>-3393.6458832724843</v>
      </c>
      <c r="CD44" s="4">
        <f t="shared" si="9"/>
        <v>-3393.6458832724843</v>
      </c>
      <c r="CE44" s="4">
        <f t="shared" si="9"/>
        <v>-3393.6458832724843</v>
      </c>
      <c r="CF44" s="4">
        <f t="shared" si="9"/>
        <v>-3393.6458832724843</v>
      </c>
      <c r="CG44" s="4">
        <f t="shared" si="9"/>
        <v>-3393.6458832724843</v>
      </c>
      <c r="CH44" s="4">
        <f t="shared" si="9"/>
        <v>-3393.6458832724843</v>
      </c>
      <c r="CI44" s="4">
        <f t="shared" si="9"/>
        <v>-3393.6458832724843</v>
      </c>
      <c r="CJ44" s="4">
        <f t="shared" si="9"/>
        <v>-3393.6458832724843</v>
      </c>
      <c r="CK44" s="4">
        <f t="shared" si="9"/>
        <v>-3393.6458832724843</v>
      </c>
      <c r="CL44" s="4">
        <f t="shared" si="9"/>
        <v>-3393.6458832724843</v>
      </c>
      <c r="CM44" s="4">
        <f t="shared" si="9"/>
        <v>-3393.6458832724843</v>
      </c>
      <c r="CN44" s="4">
        <f t="shared" si="9"/>
        <v>-3495.4552597706584</v>
      </c>
      <c r="CO44" s="4">
        <f t="shared" si="9"/>
        <v>-3495.4552597706584</v>
      </c>
      <c r="CP44" s="4">
        <f t="shared" si="9"/>
        <v>-3495.4552597706584</v>
      </c>
      <c r="CQ44" s="4">
        <f t="shared" si="9"/>
        <v>-3495.4552597706584</v>
      </c>
      <c r="CR44" s="4">
        <f t="shared" si="9"/>
        <v>-3495.4552597706584</v>
      </c>
      <c r="CS44" s="4">
        <f t="shared" si="9"/>
        <v>-3495.4552597706584</v>
      </c>
      <c r="CT44" s="4">
        <f t="shared" si="9"/>
        <v>-3495.4552597706584</v>
      </c>
      <c r="CU44" s="4">
        <f t="shared" si="9"/>
        <v>-3495.4552597706584</v>
      </c>
      <c r="CV44" s="4">
        <f t="shared" si="9"/>
        <v>-3495.4552597706584</v>
      </c>
      <c r="CW44" s="4">
        <f t="shared" si="9"/>
        <v>-3495.4552597706584</v>
      </c>
      <c r="CX44" s="4">
        <f t="shared" si="9"/>
        <v>-3495.4552597706584</v>
      </c>
      <c r="CY44" s="4">
        <f t="shared" si="9"/>
        <v>-3495.4552597706584</v>
      </c>
      <c r="CZ44" s="4">
        <f t="shared" si="9"/>
        <v>-3600.3189175637781</v>
      </c>
      <c r="DA44" s="4">
        <f t="shared" si="9"/>
        <v>-3600.3189175637781</v>
      </c>
      <c r="DB44" s="4">
        <f t="shared" si="9"/>
        <v>-3600.3189175637781</v>
      </c>
      <c r="DC44" s="4">
        <f t="shared" si="9"/>
        <v>-3600.3189175637781</v>
      </c>
      <c r="DD44" s="4">
        <f t="shared" si="9"/>
        <v>-3600.3189175637781</v>
      </c>
      <c r="DE44" s="4">
        <f t="shared" si="9"/>
        <v>-3600.3189175637781</v>
      </c>
      <c r="DF44" s="4">
        <f t="shared" si="9"/>
        <v>-3600.3189175637781</v>
      </c>
      <c r="DG44" s="4">
        <f t="shared" si="9"/>
        <v>-3600.3189175637781</v>
      </c>
      <c r="DH44" s="4">
        <f t="shared" si="9"/>
        <v>-3600.3189175637781</v>
      </c>
      <c r="DI44" s="4">
        <f t="shared" si="9"/>
        <v>-3600.3189175637781</v>
      </c>
      <c r="DJ44" s="4">
        <f t="shared" si="9"/>
        <v>-3600.3189175637781</v>
      </c>
      <c r="DK44" s="4">
        <f t="shared" si="9"/>
        <v>-3600.3189175637781</v>
      </c>
      <c r="DL44" s="4">
        <f t="shared" si="9"/>
        <v>-3708.3284850906916</v>
      </c>
      <c r="DM44" s="4">
        <f t="shared" si="9"/>
        <v>-3708.3284850906916</v>
      </c>
      <c r="DN44" s="4">
        <f t="shared" si="9"/>
        <v>-3708.3284850906916</v>
      </c>
      <c r="DO44" s="4">
        <f t="shared" si="9"/>
        <v>-3708.3284850906916</v>
      </c>
      <c r="DP44" s="4">
        <f t="shared" si="9"/>
        <v>-3708.3284850906916</v>
      </c>
      <c r="DQ44" s="4">
        <f t="shared" si="9"/>
        <v>-3708.3284850906916</v>
      </c>
      <c r="DR44" s="4">
        <f t="shared" si="9"/>
        <v>-3708.3284850906916</v>
      </c>
      <c r="DS44" s="4">
        <f t="shared" si="9"/>
        <v>-3708.3284850906916</v>
      </c>
      <c r="DT44" s="4">
        <f t="shared" si="9"/>
        <v>-3708.3284850906916</v>
      </c>
      <c r="DU44" s="4">
        <f t="shared" si="9"/>
        <v>-3708.3284850906916</v>
      </c>
      <c r="DV44" s="4">
        <f t="shared" si="9"/>
        <v>-3708.3284850906916</v>
      </c>
      <c r="DW44" s="4">
        <f t="shared" si="9"/>
        <v>-3708.3284850906916</v>
      </c>
      <c r="DX44" s="4">
        <f t="shared" si="9"/>
        <v>-3819.5783396434122</v>
      </c>
      <c r="DY44" s="4">
        <f t="shared" si="9"/>
        <v>-3819.5783396434122</v>
      </c>
      <c r="DZ44" s="4">
        <f t="shared" si="9"/>
        <v>-3819.5783396434122</v>
      </c>
      <c r="EA44" s="4">
        <f t="shared" si="9"/>
        <v>-3819.5783396434122</v>
      </c>
      <c r="EB44" s="4">
        <f t="shared" si="9"/>
        <v>-3819.5783396434122</v>
      </c>
      <c r="EC44" s="4">
        <f t="shared" si="9"/>
        <v>-3819.5783396434122</v>
      </c>
      <c r="ED44" s="4">
        <f t="shared" si="9"/>
        <v>-3819.5783396434122</v>
      </c>
      <c r="EE44" s="4">
        <f t="shared" si="9"/>
        <v>-3819.5783396434122</v>
      </c>
      <c r="EF44" s="4">
        <f t="shared" si="9"/>
        <v>-3819.5783396434122</v>
      </c>
      <c r="EG44" s="4">
        <f t="shared" si="9"/>
        <v>-3819.5783396434122</v>
      </c>
      <c r="EH44" s="4">
        <f t="shared" si="9"/>
        <v>-3819.5783396434122</v>
      </c>
      <c r="EI44" s="4">
        <f t="shared" si="9"/>
        <v>-3819.5783396434122</v>
      </c>
      <c r="EJ44" s="1"/>
    </row>
    <row r="45" spans="1:140" ht="13.5" customHeight="1" x14ac:dyDescent="0.2">
      <c r="A45" s="1"/>
      <c r="B45" s="1"/>
      <c r="C45" s="9" t="s">
        <v>245</v>
      </c>
      <c r="D45" s="1"/>
      <c r="E45" s="1"/>
      <c r="F45" s="1"/>
      <c r="G45" s="4">
        <f t="shared" ref="G45:EI45" si="10">G$39*-G25</f>
        <v>0</v>
      </c>
      <c r="H45" s="4">
        <f t="shared" si="10"/>
        <v>0</v>
      </c>
      <c r="I45" s="4">
        <f t="shared" si="10"/>
        <v>0</v>
      </c>
      <c r="J45" s="4">
        <f t="shared" si="10"/>
        <v>0</v>
      </c>
      <c r="K45" s="4">
        <f t="shared" si="10"/>
        <v>0</v>
      </c>
      <c r="L45" s="4">
        <f t="shared" si="10"/>
        <v>0</v>
      </c>
      <c r="M45" s="4">
        <f t="shared" si="10"/>
        <v>0</v>
      </c>
      <c r="N45" s="4">
        <f t="shared" si="10"/>
        <v>0</v>
      </c>
      <c r="O45" s="4">
        <f t="shared" si="10"/>
        <v>0</v>
      </c>
      <c r="P45" s="4">
        <f t="shared" si="10"/>
        <v>0</v>
      </c>
      <c r="Q45" s="4">
        <f t="shared" si="10"/>
        <v>0</v>
      </c>
      <c r="R45" s="4">
        <f t="shared" si="10"/>
        <v>0</v>
      </c>
      <c r="S45" s="4">
        <f t="shared" si="10"/>
        <v>0</v>
      </c>
      <c r="T45" s="4">
        <f t="shared" si="10"/>
        <v>0</v>
      </c>
      <c r="U45" s="4">
        <f t="shared" si="10"/>
        <v>0</v>
      </c>
      <c r="V45" s="4">
        <f t="shared" si="10"/>
        <v>0</v>
      </c>
      <c r="W45" s="4">
        <f t="shared" si="10"/>
        <v>0</v>
      </c>
      <c r="X45" s="4">
        <f t="shared" si="10"/>
        <v>0</v>
      </c>
      <c r="Y45" s="4">
        <f t="shared" si="10"/>
        <v>0</v>
      </c>
      <c r="Z45" s="4">
        <f t="shared" si="10"/>
        <v>0</v>
      </c>
      <c r="AA45" s="4">
        <f t="shared" si="10"/>
        <v>0</v>
      </c>
      <c r="AB45" s="4">
        <f t="shared" si="10"/>
        <v>0</v>
      </c>
      <c r="AC45" s="4">
        <f t="shared" si="10"/>
        <v>0</v>
      </c>
      <c r="AD45" s="4">
        <f t="shared" si="10"/>
        <v>0</v>
      </c>
      <c r="AE45" s="4">
        <f t="shared" si="10"/>
        <v>0</v>
      </c>
      <c r="AF45" s="4">
        <f t="shared" si="10"/>
        <v>0</v>
      </c>
      <c r="AG45" s="4">
        <f t="shared" si="10"/>
        <v>0</v>
      </c>
      <c r="AH45" s="4">
        <f t="shared" si="10"/>
        <v>0</v>
      </c>
      <c r="AI45" s="4">
        <f t="shared" si="10"/>
        <v>0</v>
      </c>
      <c r="AJ45" s="4">
        <f t="shared" si="10"/>
        <v>0</v>
      </c>
      <c r="AK45" s="4">
        <f t="shared" si="10"/>
        <v>0</v>
      </c>
      <c r="AL45" s="4">
        <f t="shared" si="10"/>
        <v>0</v>
      </c>
      <c r="AM45" s="4">
        <f t="shared" si="10"/>
        <v>0</v>
      </c>
      <c r="AN45" s="4">
        <f t="shared" si="10"/>
        <v>0</v>
      </c>
      <c r="AO45" s="4">
        <f t="shared" si="10"/>
        <v>0</v>
      </c>
      <c r="AP45" s="4">
        <f t="shared" si="10"/>
        <v>0</v>
      </c>
      <c r="AQ45" s="4">
        <f t="shared" si="10"/>
        <v>0</v>
      </c>
      <c r="AR45" s="4">
        <f t="shared" si="10"/>
        <v>0</v>
      </c>
      <c r="AS45" s="4">
        <f t="shared" si="10"/>
        <v>0</v>
      </c>
      <c r="AT45" s="4">
        <f t="shared" si="10"/>
        <v>0</v>
      </c>
      <c r="AU45" s="4">
        <f t="shared" si="10"/>
        <v>0</v>
      </c>
      <c r="AV45" s="4">
        <f t="shared" si="10"/>
        <v>0</v>
      </c>
      <c r="AW45" s="4">
        <f t="shared" si="10"/>
        <v>0</v>
      </c>
      <c r="AX45" s="4">
        <f t="shared" si="10"/>
        <v>-2484.5333799000005</v>
      </c>
      <c r="AY45" s="4">
        <f t="shared" si="10"/>
        <v>-2829.6074604416663</v>
      </c>
      <c r="AZ45" s="4">
        <f t="shared" si="10"/>
        <v>-3174.6815409833334</v>
      </c>
      <c r="BA45" s="4">
        <f t="shared" si="10"/>
        <v>-3519.7556215250006</v>
      </c>
      <c r="BB45" s="4">
        <f t="shared" si="10"/>
        <v>-3864.8297020666655</v>
      </c>
      <c r="BC45" s="4">
        <f t="shared" si="10"/>
        <v>-4140.8889665000006</v>
      </c>
      <c r="BD45" s="4">
        <f t="shared" si="10"/>
        <v>-1066.27890887375</v>
      </c>
      <c r="BE45" s="4">
        <f t="shared" si="10"/>
        <v>-1066.27890887375</v>
      </c>
      <c r="BF45" s="4">
        <f t="shared" si="10"/>
        <v>-1066.27890887375</v>
      </c>
      <c r="BG45" s="4">
        <f t="shared" si="10"/>
        <v>-1066.27890887375</v>
      </c>
      <c r="BH45" s="4">
        <f t="shared" si="10"/>
        <v>-1066.27890887375</v>
      </c>
      <c r="BI45" s="4">
        <f t="shared" si="10"/>
        <v>-1066.27890887375</v>
      </c>
      <c r="BJ45" s="4">
        <f t="shared" si="10"/>
        <v>-1066.27890887375</v>
      </c>
      <c r="BK45" s="4">
        <f t="shared" si="10"/>
        <v>-1066.27890887375</v>
      </c>
      <c r="BL45" s="4">
        <f t="shared" si="10"/>
        <v>-1066.27890887375</v>
      </c>
      <c r="BM45" s="4">
        <f t="shared" si="10"/>
        <v>-1066.27890887375</v>
      </c>
      <c r="BN45" s="4">
        <f t="shared" si="10"/>
        <v>-1066.27890887375</v>
      </c>
      <c r="BO45" s="4">
        <f t="shared" si="10"/>
        <v>-1066.27890887375</v>
      </c>
      <c r="BP45" s="4">
        <f t="shared" si="10"/>
        <v>-1098.2672761399626</v>
      </c>
      <c r="BQ45" s="4">
        <f t="shared" si="10"/>
        <v>-1098.2672761399626</v>
      </c>
      <c r="BR45" s="4">
        <f t="shared" si="10"/>
        <v>-1098.2672761399626</v>
      </c>
      <c r="BS45" s="4">
        <f t="shared" si="10"/>
        <v>-1098.2672761399626</v>
      </c>
      <c r="BT45" s="4">
        <f t="shared" si="10"/>
        <v>-1098.2672761399626</v>
      </c>
      <c r="BU45" s="4">
        <f t="shared" si="10"/>
        <v>-1098.2672761399626</v>
      </c>
      <c r="BV45" s="4">
        <f t="shared" si="10"/>
        <v>-1098.2672761399626</v>
      </c>
      <c r="BW45" s="4">
        <f t="shared" si="10"/>
        <v>-1098.2672761399626</v>
      </c>
      <c r="BX45" s="4">
        <f t="shared" si="10"/>
        <v>-1098.2672761399626</v>
      </c>
      <c r="BY45" s="4">
        <f t="shared" si="10"/>
        <v>-1098.2672761399626</v>
      </c>
      <c r="BZ45" s="4">
        <f t="shared" si="10"/>
        <v>-1098.2672761399626</v>
      </c>
      <c r="CA45" s="4">
        <f t="shared" si="10"/>
        <v>-1098.2672761399626</v>
      </c>
      <c r="CB45" s="4">
        <f t="shared" si="10"/>
        <v>-1131.2152944241614</v>
      </c>
      <c r="CC45" s="4">
        <f t="shared" si="10"/>
        <v>-1131.2152944241614</v>
      </c>
      <c r="CD45" s="4">
        <f t="shared" si="10"/>
        <v>-1131.2152944241614</v>
      </c>
      <c r="CE45" s="4">
        <f t="shared" si="10"/>
        <v>-1131.2152944241614</v>
      </c>
      <c r="CF45" s="4">
        <f t="shared" si="10"/>
        <v>-1131.2152944241614</v>
      </c>
      <c r="CG45" s="4">
        <f t="shared" si="10"/>
        <v>-1131.2152944241614</v>
      </c>
      <c r="CH45" s="4">
        <f t="shared" si="10"/>
        <v>-1131.2152944241614</v>
      </c>
      <c r="CI45" s="4">
        <f t="shared" si="10"/>
        <v>-1131.2152944241614</v>
      </c>
      <c r="CJ45" s="4">
        <f t="shared" si="10"/>
        <v>-1131.2152944241614</v>
      </c>
      <c r="CK45" s="4">
        <f t="shared" si="10"/>
        <v>-1131.2152944241614</v>
      </c>
      <c r="CL45" s="4">
        <f t="shared" si="10"/>
        <v>-1131.2152944241614</v>
      </c>
      <c r="CM45" s="4">
        <f t="shared" si="10"/>
        <v>-1131.2152944241614</v>
      </c>
      <c r="CN45" s="4">
        <f t="shared" si="10"/>
        <v>-1165.1517532568862</v>
      </c>
      <c r="CO45" s="4">
        <f t="shared" si="10"/>
        <v>-1165.1517532568862</v>
      </c>
      <c r="CP45" s="4">
        <f t="shared" si="10"/>
        <v>-1165.1517532568862</v>
      </c>
      <c r="CQ45" s="4">
        <f t="shared" si="10"/>
        <v>-1165.1517532568862</v>
      </c>
      <c r="CR45" s="4">
        <f t="shared" si="10"/>
        <v>-1165.1517532568862</v>
      </c>
      <c r="CS45" s="4">
        <f t="shared" si="10"/>
        <v>-1165.1517532568862</v>
      </c>
      <c r="CT45" s="4">
        <f t="shared" si="10"/>
        <v>-1165.1517532568862</v>
      </c>
      <c r="CU45" s="4">
        <f t="shared" si="10"/>
        <v>-1165.1517532568862</v>
      </c>
      <c r="CV45" s="4">
        <f t="shared" si="10"/>
        <v>-1165.1517532568862</v>
      </c>
      <c r="CW45" s="4">
        <f t="shared" si="10"/>
        <v>-1165.1517532568862</v>
      </c>
      <c r="CX45" s="4">
        <f t="shared" si="10"/>
        <v>-1165.1517532568862</v>
      </c>
      <c r="CY45" s="4">
        <f t="shared" si="10"/>
        <v>-1165.1517532568862</v>
      </c>
      <c r="CZ45" s="4">
        <f t="shared" si="10"/>
        <v>-1200.1063058545928</v>
      </c>
      <c r="DA45" s="4">
        <f t="shared" si="10"/>
        <v>-1200.1063058545928</v>
      </c>
      <c r="DB45" s="4">
        <f t="shared" si="10"/>
        <v>-1200.1063058545928</v>
      </c>
      <c r="DC45" s="4">
        <f t="shared" si="10"/>
        <v>-1200.1063058545928</v>
      </c>
      <c r="DD45" s="4">
        <f t="shared" si="10"/>
        <v>-1200.1063058545928</v>
      </c>
      <c r="DE45" s="4">
        <f t="shared" si="10"/>
        <v>-1200.1063058545928</v>
      </c>
      <c r="DF45" s="4">
        <f t="shared" si="10"/>
        <v>-1200.1063058545928</v>
      </c>
      <c r="DG45" s="4">
        <f t="shared" si="10"/>
        <v>-1200.1063058545928</v>
      </c>
      <c r="DH45" s="4">
        <f t="shared" si="10"/>
        <v>-1200.1063058545928</v>
      </c>
      <c r="DI45" s="4">
        <f t="shared" si="10"/>
        <v>-1200.1063058545928</v>
      </c>
      <c r="DJ45" s="4">
        <f t="shared" si="10"/>
        <v>-1200.1063058545928</v>
      </c>
      <c r="DK45" s="4">
        <f t="shared" si="10"/>
        <v>-1200.1063058545928</v>
      </c>
      <c r="DL45" s="4">
        <f t="shared" si="10"/>
        <v>-1236.1094950302306</v>
      </c>
      <c r="DM45" s="4">
        <f t="shared" si="10"/>
        <v>-1236.1094950302306</v>
      </c>
      <c r="DN45" s="4">
        <f t="shared" si="10"/>
        <v>-1236.1094950302306</v>
      </c>
      <c r="DO45" s="4">
        <f t="shared" si="10"/>
        <v>-1236.1094950302306</v>
      </c>
      <c r="DP45" s="4">
        <f t="shared" si="10"/>
        <v>-1236.1094950302306</v>
      </c>
      <c r="DQ45" s="4">
        <f t="shared" si="10"/>
        <v>-1236.1094950302306</v>
      </c>
      <c r="DR45" s="4">
        <f t="shared" si="10"/>
        <v>-1236.1094950302306</v>
      </c>
      <c r="DS45" s="4">
        <f t="shared" si="10"/>
        <v>-1236.1094950302306</v>
      </c>
      <c r="DT45" s="4">
        <f t="shared" si="10"/>
        <v>-1236.1094950302306</v>
      </c>
      <c r="DU45" s="4">
        <f t="shared" si="10"/>
        <v>-1236.1094950302306</v>
      </c>
      <c r="DV45" s="4">
        <f t="shared" si="10"/>
        <v>-1236.1094950302306</v>
      </c>
      <c r="DW45" s="4">
        <f t="shared" si="10"/>
        <v>-1236.1094950302306</v>
      </c>
      <c r="DX45" s="4">
        <f t="shared" si="10"/>
        <v>-1273.1927798811373</v>
      </c>
      <c r="DY45" s="4">
        <f t="shared" si="10"/>
        <v>-1273.1927798811373</v>
      </c>
      <c r="DZ45" s="4">
        <f t="shared" si="10"/>
        <v>-1273.1927798811373</v>
      </c>
      <c r="EA45" s="4">
        <f t="shared" si="10"/>
        <v>-1273.1927798811373</v>
      </c>
      <c r="EB45" s="4">
        <f t="shared" si="10"/>
        <v>-1273.1927798811373</v>
      </c>
      <c r="EC45" s="4">
        <f t="shared" si="10"/>
        <v>-1273.1927798811373</v>
      </c>
      <c r="ED45" s="4">
        <f t="shared" si="10"/>
        <v>-1273.1927798811373</v>
      </c>
      <c r="EE45" s="4">
        <f t="shared" si="10"/>
        <v>-1273.1927798811373</v>
      </c>
      <c r="EF45" s="4">
        <f t="shared" si="10"/>
        <v>-1273.1927798811373</v>
      </c>
      <c r="EG45" s="4">
        <f t="shared" si="10"/>
        <v>-1273.1927798811373</v>
      </c>
      <c r="EH45" s="4">
        <f t="shared" si="10"/>
        <v>-1273.1927798811373</v>
      </c>
      <c r="EI45" s="4">
        <f t="shared" si="10"/>
        <v>-1273.1927798811373</v>
      </c>
      <c r="EJ45" s="1"/>
    </row>
    <row r="46" spans="1:140" ht="13.5" customHeight="1" x14ac:dyDescent="0.2">
      <c r="A46" s="1"/>
      <c r="B46" s="1"/>
      <c r="C46" s="13" t="s">
        <v>246</v>
      </c>
      <c r="D46" s="280"/>
      <c r="E46" s="280"/>
      <c r="F46" s="280"/>
      <c r="G46" s="304">
        <f t="shared" ref="G46:EI46" si="11">SUM(G42:G45)</f>
        <v>0</v>
      </c>
      <c r="H46" s="304">
        <f t="shared" si="11"/>
        <v>0</v>
      </c>
      <c r="I46" s="304">
        <f t="shared" si="11"/>
        <v>0</v>
      </c>
      <c r="J46" s="304">
        <f t="shared" si="11"/>
        <v>0</v>
      </c>
      <c r="K46" s="304">
        <f t="shared" si="11"/>
        <v>0</v>
      </c>
      <c r="L46" s="304">
        <f t="shared" si="11"/>
        <v>0</v>
      </c>
      <c r="M46" s="304">
        <f t="shared" si="11"/>
        <v>0</v>
      </c>
      <c r="N46" s="304">
        <f t="shared" si="11"/>
        <v>0</v>
      </c>
      <c r="O46" s="304">
        <f t="shared" si="11"/>
        <v>0</v>
      </c>
      <c r="P46" s="304">
        <f t="shared" si="11"/>
        <v>0</v>
      </c>
      <c r="Q46" s="304">
        <f t="shared" si="11"/>
        <v>0</v>
      </c>
      <c r="R46" s="304">
        <f t="shared" si="11"/>
        <v>0</v>
      </c>
      <c r="S46" s="304">
        <f t="shared" si="11"/>
        <v>0</v>
      </c>
      <c r="T46" s="304">
        <f t="shared" si="11"/>
        <v>0</v>
      </c>
      <c r="U46" s="304">
        <f t="shared" si="11"/>
        <v>0</v>
      </c>
      <c r="V46" s="304">
        <f t="shared" si="11"/>
        <v>0</v>
      </c>
      <c r="W46" s="304">
        <f t="shared" si="11"/>
        <v>0</v>
      </c>
      <c r="X46" s="304">
        <f t="shared" si="11"/>
        <v>0</v>
      </c>
      <c r="Y46" s="304">
        <f t="shared" si="11"/>
        <v>0</v>
      </c>
      <c r="Z46" s="304">
        <f t="shared" si="11"/>
        <v>0</v>
      </c>
      <c r="AA46" s="304">
        <f t="shared" si="11"/>
        <v>0</v>
      </c>
      <c r="AB46" s="304">
        <f t="shared" si="11"/>
        <v>0</v>
      </c>
      <c r="AC46" s="304">
        <f t="shared" si="11"/>
        <v>0</v>
      </c>
      <c r="AD46" s="304">
        <f t="shared" si="11"/>
        <v>0</v>
      </c>
      <c r="AE46" s="304">
        <f t="shared" si="11"/>
        <v>0</v>
      </c>
      <c r="AF46" s="304">
        <f t="shared" si="11"/>
        <v>0</v>
      </c>
      <c r="AG46" s="304">
        <f t="shared" si="11"/>
        <v>0</v>
      </c>
      <c r="AH46" s="304">
        <f t="shared" si="11"/>
        <v>0</v>
      </c>
      <c r="AI46" s="304">
        <f t="shared" si="11"/>
        <v>0</v>
      </c>
      <c r="AJ46" s="304">
        <f t="shared" si="11"/>
        <v>0</v>
      </c>
      <c r="AK46" s="304">
        <f t="shared" si="11"/>
        <v>0</v>
      </c>
      <c r="AL46" s="304">
        <f t="shared" si="11"/>
        <v>0</v>
      </c>
      <c r="AM46" s="304">
        <f t="shared" si="11"/>
        <v>0</v>
      </c>
      <c r="AN46" s="304">
        <f t="shared" si="11"/>
        <v>0</v>
      </c>
      <c r="AO46" s="304">
        <f t="shared" si="11"/>
        <v>0</v>
      </c>
      <c r="AP46" s="304">
        <f t="shared" si="11"/>
        <v>0</v>
      </c>
      <c r="AQ46" s="304">
        <f t="shared" si="11"/>
        <v>0</v>
      </c>
      <c r="AR46" s="304">
        <f t="shared" si="11"/>
        <v>0</v>
      </c>
      <c r="AS46" s="304">
        <f t="shared" si="11"/>
        <v>0</v>
      </c>
      <c r="AT46" s="304">
        <f t="shared" si="11"/>
        <v>0</v>
      </c>
      <c r="AU46" s="304">
        <f t="shared" si="11"/>
        <v>0</v>
      </c>
      <c r="AV46" s="304">
        <f t="shared" si="11"/>
        <v>0</v>
      </c>
      <c r="AW46" s="304">
        <f t="shared" si="11"/>
        <v>0</v>
      </c>
      <c r="AX46" s="304">
        <f t="shared" si="11"/>
        <v>-4969.0667598000009</v>
      </c>
      <c r="AY46" s="304">
        <f t="shared" si="11"/>
        <v>-5659.2149208833325</v>
      </c>
      <c r="AZ46" s="304">
        <f t="shared" si="11"/>
        <v>-6349.3630819666669</v>
      </c>
      <c r="BA46" s="304">
        <f t="shared" si="11"/>
        <v>-7039.5112430500012</v>
      </c>
      <c r="BB46" s="304">
        <f t="shared" si="11"/>
        <v>-7729.659404133331</v>
      </c>
      <c r="BC46" s="304">
        <f t="shared" si="11"/>
        <v>-28986.222765500002</v>
      </c>
      <c r="BD46" s="304">
        <f t="shared" si="11"/>
        <v>-26656.972721843755</v>
      </c>
      <c r="BE46" s="304">
        <f t="shared" si="11"/>
        <v>-26656.972721843755</v>
      </c>
      <c r="BF46" s="304">
        <f t="shared" si="11"/>
        <v>-26656.972721843755</v>
      </c>
      <c r="BG46" s="304">
        <f t="shared" si="11"/>
        <v>-26656.972721843755</v>
      </c>
      <c r="BH46" s="304">
        <f t="shared" si="11"/>
        <v>-26656.972721843755</v>
      </c>
      <c r="BI46" s="304">
        <f t="shared" si="11"/>
        <v>-26656.972721843755</v>
      </c>
      <c r="BJ46" s="304">
        <f t="shared" si="11"/>
        <v>-26656.972721843755</v>
      </c>
      <c r="BK46" s="304">
        <f t="shared" si="11"/>
        <v>-26656.972721843755</v>
      </c>
      <c r="BL46" s="304">
        <f t="shared" si="11"/>
        <v>-26656.972721843755</v>
      </c>
      <c r="BM46" s="304">
        <f t="shared" si="11"/>
        <v>-26656.972721843755</v>
      </c>
      <c r="BN46" s="304">
        <f t="shared" si="11"/>
        <v>-26656.972721843755</v>
      </c>
      <c r="BO46" s="304">
        <f t="shared" si="11"/>
        <v>-26656.972721843755</v>
      </c>
      <c r="BP46" s="304">
        <f t="shared" si="11"/>
        <v>-27456.681903499066</v>
      </c>
      <c r="BQ46" s="304">
        <f t="shared" si="11"/>
        <v>-27456.681903499066</v>
      </c>
      <c r="BR46" s="304">
        <f t="shared" si="11"/>
        <v>-27456.681903499066</v>
      </c>
      <c r="BS46" s="304">
        <f t="shared" si="11"/>
        <v>-27456.681903499066</v>
      </c>
      <c r="BT46" s="304">
        <f t="shared" si="11"/>
        <v>-27456.681903499066</v>
      </c>
      <c r="BU46" s="304">
        <f t="shared" si="11"/>
        <v>-27456.681903499066</v>
      </c>
      <c r="BV46" s="304">
        <f t="shared" si="11"/>
        <v>-27456.681903499066</v>
      </c>
      <c r="BW46" s="304">
        <f t="shared" si="11"/>
        <v>-27456.681903499066</v>
      </c>
      <c r="BX46" s="304">
        <f t="shared" si="11"/>
        <v>-27456.681903499066</v>
      </c>
      <c r="BY46" s="304">
        <f t="shared" si="11"/>
        <v>-27456.681903499066</v>
      </c>
      <c r="BZ46" s="304">
        <f t="shared" si="11"/>
        <v>-27456.681903499066</v>
      </c>
      <c r="CA46" s="304">
        <f t="shared" si="11"/>
        <v>-27456.681903499066</v>
      </c>
      <c r="CB46" s="304">
        <f t="shared" si="11"/>
        <v>-28280.382360604035</v>
      </c>
      <c r="CC46" s="304">
        <f t="shared" si="11"/>
        <v>-28280.382360604035</v>
      </c>
      <c r="CD46" s="304">
        <f t="shared" si="11"/>
        <v>-28280.382360604035</v>
      </c>
      <c r="CE46" s="304">
        <f t="shared" si="11"/>
        <v>-28280.382360604035</v>
      </c>
      <c r="CF46" s="304">
        <f t="shared" si="11"/>
        <v>-28280.382360604035</v>
      </c>
      <c r="CG46" s="304">
        <f t="shared" si="11"/>
        <v>-28280.382360604035</v>
      </c>
      <c r="CH46" s="304">
        <f t="shared" si="11"/>
        <v>-28280.382360604035</v>
      </c>
      <c r="CI46" s="304">
        <f t="shared" si="11"/>
        <v>-28280.382360604035</v>
      </c>
      <c r="CJ46" s="304">
        <f t="shared" si="11"/>
        <v>-28280.382360604035</v>
      </c>
      <c r="CK46" s="304">
        <f t="shared" si="11"/>
        <v>-28280.382360604035</v>
      </c>
      <c r="CL46" s="304">
        <f t="shared" si="11"/>
        <v>-28280.382360604035</v>
      </c>
      <c r="CM46" s="304">
        <f t="shared" si="11"/>
        <v>-28280.382360604035</v>
      </c>
      <c r="CN46" s="304">
        <f t="shared" si="11"/>
        <v>-29128.793831422154</v>
      </c>
      <c r="CO46" s="304">
        <f t="shared" si="11"/>
        <v>-29128.793831422154</v>
      </c>
      <c r="CP46" s="304">
        <f t="shared" si="11"/>
        <v>-29128.793831422154</v>
      </c>
      <c r="CQ46" s="304">
        <f t="shared" si="11"/>
        <v>-29128.793831422154</v>
      </c>
      <c r="CR46" s="304">
        <f t="shared" si="11"/>
        <v>-29128.793831422154</v>
      </c>
      <c r="CS46" s="304">
        <f t="shared" si="11"/>
        <v>-29128.793831422154</v>
      </c>
      <c r="CT46" s="304">
        <f t="shared" si="11"/>
        <v>-29128.793831422154</v>
      </c>
      <c r="CU46" s="304">
        <f t="shared" si="11"/>
        <v>-29128.793831422154</v>
      </c>
      <c r="CV46" s="304">
        <f t="shared" si="11"/>
        <v>-29128.793831422154</v>
      </c>
      <c r="CW46" s="304">
        <f t="shared" si="11"/>
        <v>-29128.793831422154</v>
      </c>
      <c r="CX46" s="304">
        <f t="shared" si="11"/>
        <v>-29128.793831422154</v>
      </c>
      <c r="CY46" s="304">
        <f t="shared" si="11"/>
        <v>-29128.793831422154</v>
      </c>
      <c r="CZ46" s="304">
        <f t="shared" si="11"/>
        <v>-30002.65764636482</v>
      </c>
      <c r="DA46" s="304">
        <f t="shared" si="11"/>
        <v>-30002.65764636482</v>
      </c>
      <c r="DB46" s="304">
        <f t="shared" si="11"/>
        <v>-30002.65764636482</v>
      </c>
      <c r="DC46" s="304">
        <f t="shared" si="11"/>
        <v>-30002.65764636482</v>
      </c>
      <c r="DD46" s="304">
        <f t="shared" si="11"/>
        <v>-30002.65764636482</v>
      </c>
      <c r="DE46" s="304">
        <f t="shared" si="11"/>
        <v>-30002.65764636482</v>
      </c>
      <c r="DF46" s="304">
        <f t="shared" si="11"/>
        <v>-30002.65764636482</v>
      </c>
      <c r="DG46" s="304">
        <f t="shared" si="11"/>
        <v>-30002.65764636482</v>
      </c>
      <c r="DH46" s="304">
        <f t="shared" si="11"/>
        <v>-30002.65764636482</v>
      </c>
      <c r="DI46" s="304">
        <f t="shared" si="11"/>
        <v>-30002.65764636482</v>
      </c>
      <c r="DJ46" s="304">
        <f t="shared" si="11"/>
        <v>-30002.65764636482</v>
      </c>
      <c r="DK46" s="304">
        <f t="shared" si="11"/>
        <v>-30002.65764636482</v>
      </c>
      <c r="DL46" s="304">
        <f t="shared" si="11"/>
        <v>-30902.737375755773</v>
      </c>
      <c r="DM46" s="304">
        <f t="shared" si="11"/>
        <v>-30902.737375755773</v>
      </c>
      <c r="DN46" s="304">
        <f t="shared" si="11"/>
        <v>-30902.737375755773</v>
      </c>
      <c r="DO46" s="304">
        <f t="shared" si="11"/>
        <v>-30902.737375755773</v>
      </c>
      <c r="DP46" s="304">
        <f t="shared" si="11"/>
        <v>-30902.737375755773</v>
      </c>
      <c r="DQ46" s="304">
        <f t="shared" si="11"/>
        <v>-30902.737375755773</v>
      </c>
      <c r="DR46" s="304">
        <f t="shared" si="11"/>
        <v>-30902.737375755773</v>
      </c>
      <c r="DS46" s="304">
        <f t="shared" si="11"/>
        <v>-30902.737375755773</v>
      </c>
      <c r="DT46" s="304">
        <f t="shared" si="11"/>
        <v>-30902.737375755773</v>
      </c>
      <c r="DU46" s="304">
        <f t="shared" si="11"/>
        <v>-30902.737375755773</v>
      </c>
      <c r="DV46" s="304">
        <f t="shared" si="11"/>
        <v>-30902.737375755773</v>
      </c>
      <c r="DW46" s="304">
        <f t="shared" si="11"/>
        <v>-30902.737375755773</v>
      </c>
      <c r="DX46" s="304">
        <f t="shared" si="11"/>
        <v>-31829.819497028438</v>
      </c>
      <c r="DY46" s="304">
        <f t="shared" si="11"/>
        <v>-31829.819497028438</v>
      </c>
      <c r="DZ46" s="304">
        <f t="shared" si="11"/>
        <v>-31829.819497028438</v>
      </c>
      <c r="EA46" s="304">
        <f t="shared" si="11"/>
        <v>-31829.819497028438</v>
      </c>
      <c r="EB46" s="304">
        <f t="shared" si="11"/>
        <v>-31829.819497028438</v>
      </c>
      <c r="EC46" s="304">
        <f t="shared" si="11"/>
        <v>-31829.819497028438</v>
      </c>
      <c r="ED46" s="304">
        <f t="shared" si="11"/>
        <v>-31829.819497028438</v>
      </c>
      <c r="EE46" s="304">
        <f t="shared" si="11"/>
        <v>-31829.819497028438</v>
      </c>
      <c r="EF46" s="304">
        <f t="shared" si="11"/>
        <v>-31829.819497028438</v>
      </c>
      <c r="EG46" s="304">
        <f t="shared" si="11"/>
        <v>-31829.819497028438</v>
      </c>
      <c r="EH46" s="304">
        <f t="shared" si="11"/>
        <v>-31829.819497028438</v>
      </c>
      <c r="EI46" s="304">
        <f t="shared" si="11"/>
        <v>-31829.819497028438</v>
      </c>
      <c r="EJ46" s="1"/>
    </row>
    <row r="47" spans="1:140" ht="13.5" customHeight="1" x14ac:dyDescent="0.2">
      <c r="A47" s="1"/>
      <c r="B47" s="1"/>
      <c r="C47" s="9"/>
      <c r="D47" s="1"/>
      <c r="E47" s="1"/>
      <c r="F47" s="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1"/>
    </row>
    <row r="48" spans="1:140" ht="13.5" customHeight="1" x14ac:dyDescent="0.2">
      <c r="A48" s="1"/>
      <c r="B48" s="1"/>
      <c r="C48" s="128" t="s">
        <v>247</v>
      </c>
      <c r="D48" s="128"/>
      <c r="E48" s="128"/>
      <c r="F48" s="128"/>
      <c r="G48" s="139">
        <f t="shared" ref="G48:EI48" si="12">+G39+G46</f>
        <v>0</v>
      </c>
      <c r="H48" s="139">
        <f t="shared" si="12"/>
        <v>0</v>
      </c>
      <c r="I48" s="139">
        <f t="shared" si="12"/>
        <v>0</v>
      </c>
      <c r="J48" s="139">
        <f t="shared" si="12"/>
        <v>0</v>
      </c>
      <c r="K48" s="139">
        <f t="shared" si="12"/>
        <v>0</v>
      </c>
      <c r="L48" s="139">
        <f t="shared" si="12"/>
        <v>0</v>
      </c>
      <c r="M48" s="139">
        <f t="shared" si="12"/>
        <v>0</v>
      </c>
      <c r="N48" s="139">
        <f t="shared" si="12"/>
        <v>0</v>
      </c>
      <c r="O48" s="139">
        <f t="shared" si="12"/>
        <v>0</v>
      </c>
      <c r="P48" s="139">
        <f t="shared" si="12"/>
        <v>0</v>
      </c>
      <c r="Q48" s="139">
        <f t="shared" si="12"/>
        <v>0</v>
      </c>
      <c r="R48" s="139">
        <f t="shared" si="12"/>
        <v>0</v>
      </c>
      <c r="S48" s="139">
        <f t="shared" si="12"/>
        <v>0</v>
      </c>
      <c r="T48" s="139">
        <f t="shared" si="12"/>
        <v>0</v>
      </c>
      <c r="U48" s="139">
        <f t="shared" si="12"/>
        <v>0</v>
      </c>
      <c r="V48" s="139">
        <f t="shared" si="12"/>
        <v>0</v>
      </c>
      <c r="W48" s="139">
        <f t="shared" si="12"/>
        <v>0</v>
      </c>
      <c r="X48" s="139">
        <f t="shared" si="12"/>
        <v>0</v>
      </c>
      <c r="Y48" s="139">
        <f t="shared" si="12"/>
        <v>0</v>
      </c>
      <c r="Z48" s="139">
        <f t="shared" si="12"/>
        <v>0</v>
      </c>
      <c r="AA48" s="139">
        <f t="shared" si="12"/>
        <v>0</v>
      </c>
      <c r="AB48" s="139">
        <f t="shared" si="12"/>
        <v>0</v>
      </c>
      <c r="AC48" s="139">
        <f t="shared" si="12"/>
        <v>0</v>
      </c>
      <c r="AD48" s="139">
        <f t="shared" si="12"/>
        <v>0</v>
      </c>
      <c r="AE48" s="139">
        <f t="shared" si="12"/>
        <v>0</v>
      </c>
      <c r="AF48" s="139">
        <f t="shared" si="12"/>
        <v>0</v>
      </c>
      <c r="AG48" s="139">
        <f t="shared" si="12"/>
        <v>0</v>
      </c>
      <c r="AH48" s="139">
        <f t="shared" si="12"/>
        <v>0</v>
      </c>
      <c r="AI48" s="139">
        <f t="shared" si="12"/>
        <v>0</v>
      </c>
      <c r="AJ48" s="139">
        <f t="shared" si="12"/>
        <v>0</v>
      </c>
      <c r="AK48" s="139">
        <f t="shared" si="12"/>
        <v>0</v>
      </c>
      <c r="AL48" s="139">
        <f t="shared" si="12"/>
        <v>0</v>
      </c>
      <c r="AM48" s="139">
        <f t="shared" si="12"/>
        <v>0</v>
      </c>
      <c r="AN48" s="139">
        <f t="shared" si="12"/>
        <v>0</v>
      </c>
      <c r="AO48" s="139">
        <f t="shared" si="12"/>
        <v>0</v>
      </c>
      <c r="AP48" s="139">
        <f t="shared" si="12"/>
        <v>0</v>
      </c>
      <c r="AQ48" s="139">
        <f t="shared" si="12"/>
        <v>0</v>
      </c>
      <c r="AR48" s="139">
        <f t="shared" si="12"/>
        <v>0</v>
      </c>
      <c r="AS48" s="139">
        <f t="shared" si="12"/>
        <v>0</v>
      </c>
      <c r="AT48" s="139">
        <f t="shared" si="12"/>
        <v>0</v>
      </c>
      <c r="AU48" s="139">
        <f t="shared" si="12"/>
        <v>0</v>
      </c>
      <c r="AV48" s="139">
        <f t="shared" si="12"/>
        <v>0</v>
      </c>
      <c r="AW48" s="139">
        <f t="shared" si="12"/>
        <v>0</v>
      </c>
      <c r="AX48" s="139">
        <f t="shared" si="12"/>
        <v>243484.27123020001</v>
      </c>
      <c r="AY48" s="139">
        <f t="shared" si="12"/>
        <v>277301.53112328326</v>
      </c>
      <c r="AZ48" s="139">
        <f t="shared" si="12"/>
        <v>311118.79101636668</v>
      </c>
      <c r="BA48" s="139">
        <f t="shared" si="12"/>
        <v>344936.05090945004</v>
      </c>
      <c r="BB48" s="139">
        <f t="shared" si="12"/>
        <v>378753.31080253323</v>
      </c>
      <c r="BC48" s="139">
        <f t="shared" si="12"/>
        <v>385102.67388449999</v>
      </c>
      <c r="BD48" s="139">
        <f t="shared" si="12"/>
        <v>399854.59082765627</v>
      </c>
      <c r="BE48" s="139">
        <f t="shared" si="12"/>
        <v>399854.59082765627</v>
      </c>
      <c r="BF48" s="139">
        <f t="shared" si="12"/>
        <v>399854.59082765627</v>
      </c>
      <c r="BG48" s="139">
        <f t="shared" si="12"/>
        <v>399854.59082765627</v>
      </c>
      <c r="BH48" s="139">
        <f t="shared" si="12"/>
        <v>399854.59082765627</v>
      </c>
      <c r="BI48" s="139">
        <f t="shared" si="12"/>
        <v>399854.59082765627</v>
      </c>
      <c r="BJ48" s="139">
        <f t="shared" si="12"/>
        <v>399854.59082765627</v>
      </c>
      <c r="BK48" s="139">
        <f t="shared" si="12"/>
        <v>399854.59082765627</v>
      </c>
      <c r="BL48" s="139">
        <f t="shared" si="12"/>
        <v>399854.59082765627</v>
      </c>
      <c r="BM48" s="139">
        <f t="shared" si="12"/>
        <v>399854.59082765627</v>
      </c>
      <c r="BN48" s="139">
        <f t="shared" si="12"/>
        <v>399854.59082765627</v>
      </c>
      <c r="BO48" s="139">
        <f t="shared" si="12"/>
        <v>399854.59082765627</v>
      </c>
      <c r="BP48" s="139">
        <f t="shared" si="12"/>
        <v>411850.22855248599</v>
      </c>
      <c r="BQ48" s="139">
        <f t="shared" si="12"/>
        <v>411850.22855248599</v>
      </c>
      <c r="BR48" s="139">
        <f t="shared" si="12"/>
        <v>411850.22855248599</v>
      </c>
      <c r="BS48" s="139">
        <f t="shared" si="12"/>
        <v>411850.22855248599</v>
      </c>
      <c r="BT48" s="139">
        <f t="shared" si="12"/>
        <v>411850.22855248599</v>
      </c>
      <c r="BU48" s="139">
        <f t="shared" si="12"/>
        <v>411850.22855248599</v>
      </c>
      <c r="BV48" s="139">
        <f t="shared" si="12"/>
        <v>411850.22855248599</v>
      </c>
      <c r="BW48" s="139">
        <f t="shared" si="12"/>
        <v>411850.22855248599</v>
      </c>
      <c r="BX48" s="139">
        <f t="shared" si="12"/>
        <v>411850.22855248599</v>
      </c>
      <c r="BY48" s="139">
        <f t="shared" si="12"/>
        <v>411850.22855248599</v>
      </c>
      <c r="BZ48" s="139">
        <f t="shared" si="12"/>
        <v>411850.22855248599</v>
      </c>
      <c r="CA48" s="139">
        <f t="shared" si="12"/>
        <v>411850.22855248599</v>
      </c>
      <c r="CB48" s="139">
        <f t="shared" si="12"/>
        <v>424205.73540906055</v>
      </c>
      <c r="CC48" s="139">
        <f t="shared" si="12"/>
        <v>424205.73540906055</v>
      </c>
      <c r="CD48" s="139">
        <f t="shared" si="12"/>
        <v>424205.73540906055</v>
      </c>
      <c r="CE48" s="139">
        <f t="shared" si="12"/>
        <v>424205.73540906055</v>
      </c>
      <c r="CF48" s="139">
        <f t="shared" si="12"/>
        <v>424205.73540906055</v>
      </c>
      <c r="CG48" s="139">
        <f t="shared" si="12"/>
        <v>424205.73540906055</v>
      </c>
      <c r="CH48" s="139">
        <f t="shared" si="12"/>
        <v>424205.73540906055</v>
      </c>
      <c r="CI48" s="139">
        <f t="shared" si="12"/>
        <v>424205.73540906055</v>
      </c>
      <c r="CJ48" s="139">
        <f t="shared" si="12"/>
        <v>424205.73540906055</v>
      </c>
      <c r="CK48" s="139">
        <f t="shared" si="12"/>
        <v>424205.73540906055</v>
      </c>
      <c r="CL48" s="139">
        <f t="shared" si="12"/>
        <v>424205.73540906055</v>
      </c>
      <c r="CM48" s="139">
        <f t="shared" si="12"/>
        <v>424205.73540906055</v>
      </c>
      <c r="CN48" s="139">
        <f t="shared" si="12"/>
        <v>436931.90747133229</v>
      </c>
      <c r="CO48" s="139">
        <f t="shared" si="12"/>
        <v>436931.90747133229</v>
      </c>
      <c r="CP48" s="139">
        <f t="shared" si="12"/>
        <v>436931.90747133229</v>
      </c>
      <c r="CQ48" s="139">
        <f t="shared" si="12"/>
        <v>436931.90747133229</v>
      </c>
      <c r="CR48" s="139">
        <f t="shared" si="12"/>
        <v>436931.90747133229</v>
      </c>
      <c r="CS48" s="139">
        <f t="shared" si="12"/>
        <v>436931.90747133229</v>
      </c>
      <c r="CT48" s="139">
        <f t="shared" si="12"/>
        <v>436931.90747133229</v>
      </c>
      <c r="CU48" s="139">
        <f t="shared" si="12"/>
        <v>436931.90747133229</v>
      </c>
      <c r="CV48" s="139">
        <f t="shared" si="12"/>
        <v>436931.90747133229</v>
      </c>
      <c r="CW48" s="139">
        <f t="shared" si="12"/>
        <v>436931.90747133229</v>
      </c>
      <c r="CX48" s="139">
        <f t="shared" si="12"/>
        <v>436931.90747133229</v>
      </c>
      <c r="CY48" s="139">
        <f t="shared" si="12"/>
        <v>436931.90747133229</v>
      </c>
      <c r="CZ48" s="139">
        <f t="shared" si="12"/>
        <v>450039.86469547229</v>
      </c>
      <c r="DA48" s="139">
        <f t="shared" si="12"/>
        <v>450039.86469547229</v>
      </c>
      <c r="DB48" s="139">
        <f t="shared" si="12"/>
        <v>450039.86469547229</v>
      </c>
      <c r="DC48" s="139">
        <f t="shared" si="12"/>
        <v>450039.86469547229</v>
      </c>
      <c r="DD48" s="139">
        <f t="shared" si="12"/>
        <v>450039.86469547229</v>
      </c>
      <c r="DE48" s="139">
        <f t="shared" si="12"/>
        <v>450039.86469547229</v>
      </c>
      <c r="DF48" s="139">
        <f t="shared" si="12"/>
        <v>450039.86469547229</v>
      </c>
      <c r="DG48" s="139">
        <f t="shared" si="12"/>
        <v>450039.86469547229</v>
      </c>
      <c r="DH48" s="139">
        <f t="shared" si="12"/>
        <v>450039.86469547229</v>
      </c>
      <c r="DI48" s="139">
        <f t="shared" si="12"/>
        <v>450039.86469547229</v>
      </c>
      <c r="DJ48" s="139">
        <f t="shared" si="12"/>
        <v>450039.86469547229</v>
      </c>
      <c r="DK48" s="139">
        <f t="shared" si="12"/>
        <v>450039.86469547229</v>
      </c>
      <c r="DL48" s="139">
        <f t="shared" si="12"/>
        <v>463541.06063633645</v>
      </c>
      <c r="DM48" s="139">
        <f t="shared" si="12"/>
        <v>463541.06063633645</v>
      </c>
      <c r="DN48" s="139">
        <f t="shared" si="12"/>
        <v>463541.06063633645</v>
      </c>
      <c r="DO48" s="139">
        <f t="shared" si="12"/>
        <v>463541.06063633645</v>
      </c>
      <c r="DP48" s="139">
        <f t="shared" si="12"/>
        <v>463541.06063633645</v>
      </c>
      <c r="DQ48" s="139">
        <f t="shared" si="12"/>
        <v>463541.06063633645</v>
      </c>
      <c r="DR48" s="139">
        <f t="shared" si="12"/>
        <v>463541.06063633645</v>
      </c>
      <c r="DS48" s="139">
        <f t="shared" si="12"/>
        <v>463541.06063633645</v>
      </c>
      <c r="DT48" s="139">
        <f t="shared" si="12"/>
        <v>463541.06063633645</v>
      </c>
      <c r="DU48" s="139">
        <f t="shared" si="12"/>
        <v>463541.06063633645</v>
      </c>
      <c r="DV48" s="139">
        <f t="shared" si="12"/>
        <v>463541.06063633645</v>
      </c>
      <c r="DW48" s="139">
        <f t="shared" si="12"/>
        <v>463541.06063633645</v>
      </c>
      <c r="DX48" s="139">
        <f t="shared" si="12"/>
        <v>477447.29245542653</v>
      </c>
      <c r="DY48" s="139">
        <f t="shared" si="12"/>
        <v>477447.29245542653</v>
      </c>
      <c r="DZ48" s="139">
        <f t="shared" si="12"/>
        <v>477447.29245542653</v>
      </c>
      <c r="EA48" s="139">
        <f t="shared" si="12"/>
        <v>477447.29245542653</v>
      </c>
      <c r="EB48" s="139">
        <f t="shared" si="12"/>
        <v>477447.29245542653</v>
      </c>
      <c r="EC48" s="139">
        <f t="shared" si="12"/>
        <v>477447.29245542653</v>
      </c>
      <c r="ED48" s="139">
        <f t="shared" si="12"/>
        <v>477447.29245542653</v>
      </c>
      <c r="EE48" s="139">
        <f t="shared" si="12"/>
        <v>477447.29245542653</v>
      </c>
      <c r="EF48" s="139">
        <f t="shared" si="12"/>
        <v>477447.29245542653</v>
      </c>
      <c r="EG48" s="139">
        <f t="shared" si="12"/>
        <v>477447.29245542653</v>
      </c>
      <c r="EH48" s="139">
        <f t="shared" si="12"/>
        <v>477447.29245542653</v>
      </c>
      <c r="EI48" s="139">
        <f t="shared" si="12"/>
        <v>477447.29245542653</v>
      </c>
      <c r="EJ48" s="1"/>
    </row>
    <row r="49" spans="1:140" ht="13.5" customHeight="1" x14ac:dyDescent="0.2">
      <c r="A49" s="1"/>
      <c r="B49" s="1"/>
      <c r="C49" s="1"/>
      <c r="D49" s="1"/>
      <c r="E49" s="1"/>
      <c r="F49" s="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1"/>
    </row>
    <row r="50" spans="1:140" ht="13.5" customHeight="1" x14ac:dyDescent="0.2">
      <c r="A50" s="1"/>
      <c r="B50" s="1"/>
      <c r="C50" s="287" t="s">
        <v>248</v>
      </c>
      <c r="D50" s="1"/>
      <c r="E50" s="1"/>
      <c r="F50" s="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1"/>
    </row>
    <row r="51" spans="1:140" ht="13.5" customHeight="1" x14ac:dyDescent="0.2">
      <c r="A51" s="1"/>
      <c r="B51" s="1"/>
      <c r="C51" s="9" t="s">
        <v>249</v>
      </c>
      <c r="D51" s="1"/>
      <c r="E51" s="1"/>
      <c r="F51" s="305"/>
      <c r="G51" s="4">
        <f t="array" ref="G51">IFERROR(INDEX('OI &amp; Expense Growth'!$F7:$P7,MATCH('Monthly CFs'!G$5,'OI &amp; Expense Growth'!$F$4:$P$4,0))*G$17/12,0)</f>
        <v>0</v>
      </c>
      <c r="H51" s="4">
        <f t="array" ref="H51">IFERROR(INDEX('OI &amp; Expense Growth'!$F7:$P7,MATCH('Monthly CFs'!H$5,'OI &amp; Expense Growth'!$F$4:$P$4,0))*H$17/12,0)</f>
        <v>0</v>
      </c>
      <c r="I51" s="4">
        <f t="array" ref="I51">IFERROR(INDEX('OI &amp; Expense Growth'!$F7:$P7,MATCH('Monthly CFs'!I$5,'OI &amp; Expense Growth'!$F$4:$P$4,0))*I$17/12,0)</f>
        <v>0</v>
      </c>
      <c r="J51" s="4">
        <f t="array" ref="J51">IFERROR(INDEX('OI &amp; Expense Growth'!$F7:$P7,MATCH('Monthly CFs'!J$5,'OI &amp; Expense Growth'!$F$4:$P$4,0))*J$17/12,0)</f>
        <v>0</v>
      </c>
      <c r="K51" s="4">
        <f t="array" ref="K51">IFERROR(INDEX('OI &amp; Expense Growth'!$F7:$P7,MATCH('Monthly CFs'!K$5,'OI &amp; Expense Growth'!$F$4:$P$4,0))*K$17/12,0)</f>
        <v>0</v>
      </c>
      <c r="L51" s="4">
        <f t="array" ref="L51">IFERROR(INDEX('OI &amp; Expense Growth'!$F7:$P7,MATCH('Monthly CFs'!L$5,'OI &amp; Expense Growth'!$F$4:$P$4,0))*L$17/12,0)</f>
        <v>0</v>
      </c>
      <c r="M51" s="4">
        <f t="array" ref="M51">IFERROR(INDEX('OI &amp; Expense Growth'!$F7:$P7,MATCH('Monthly CFs'!M$5,'OI &amp; Expense Growth'!$F$4:$P$4,0))*M$17/12,0)</f>
        <v>0</v>
      </c>
      <c r="N51" s="4">
        <f t="array" ref="N51">IFERROR(INDEX('OI &amp; Expense Growth'!$F7:$P7,MATCH('Monthly CFs'!N$5,'OI &amp; Expense Growth'!$F$4:$P$4,0))*N$17/12,0)</f>
        <v>0</v>
      </c>
      <c r="O51" s="4">
        <f t="array" ref="O51">IFERROR(INDEX('OI &amp; Expense Growth'!$F7:$P7,MATCH('Monthly CFs'!O$5,'OI &amp; Expense Growth'!$F$4:$P$4,0))*O$17/12,0)</f>
        <v>0</v>
      </c>
      <c r="P51" s="4">
        <f t="array" ref="P51">IFERROR(INDEX('OI &amp; Expense Growth'!$F7:$P7,MATCH('Monthly CFs'!P$5,'OI &amp; Expense Growth'!$F$4:$P$4,0))*P$17/12,0)</f>
        <v>0</v>
      </c>
      <c r="Q51" s="4">
        <f t="array" ref="Q51">IFERROR(INDEX('OI &amp; Expense Growth'!$F7:$P7,MATCH('Monthly CFs'!Q$5,'OI &amp; Expense Growth'!$F$4:$P$4,0))*Q$17/12,0)</f>
        <v>0</v>
      </c>
      <c r="R51" s="4">
        <f t="array" ref="R51">IFERROR(INDEX('OI &amp; Expense Growth'!$F7:$P7,MATCH('Monthly CFs'!R$5,'OI &amp; Expense Growth'!$F$4:$P$4,0))*R$17/12,0)</f>
        <v>0</v>
      </c>
      <c r="S51" s="4">
        <f t="array" ref="S51">IFERROR(INDEX('OI &amp; Expense Growth'!$F7:$P7,MATCH('Monthly CFs'!S$5,'OI &amp; Expense Growth'!$F$4:$P$4,0))*S$17/12,0)</f>
        <v>0</v>
      </c>
      <c r="T51" s="4">
        <f t="array" ref="T51">IFERROR(INDEX('OI &amp; Expense Growth'!$F7:$P7,MATCH('Monthly CFs'!T$5,'OI &amp; Expense Growth'!$F$4:$P$4,0))*T$17/12,0)</f>
        <v>0</v>
      </c>
      <c r="U51" s="4">
        <f t="array" ref="U51">IFERROR(INDEX('OI &amp; Expense Growth'!$F7:$P7,MATCH('Monthly CFs'!U$5,'OI &amp; Expense Growth'!$F$4:$P$4,0))*U$17/12,0)</f>
        <v>0</v>
      </c>
      <c r="V51" s="4">
        <f t="array" ref="V51">IFERROR(INDEX('OI &amp; Expense Growth'!$F7:$P7,MATCH('Monthly CFs'!V$5,'OI &amp; Expense Growth'!$F$4:$P$4,0))*V$17/12,0)</f>
        <v>0</v>
      </c>
      <c r="W51" s="4">
        <f t="array" ref="W51">IFERROR(INDEX('OI &amp; Expense Growth'!$F7:$P7,MATCH('Monthly CFs'!W$5,'OI &amp; Expense Growth'!$F$4:$P$4,0))*W$17/12,0)</f>
        <v>0</v>
      </c>
      <c r="X51" s="4">
        <f t="array" ref="X51">IFERROR(INDEX('OI &amp; Expense Growth'!$F7:$P7,MATCH('Monthly CFs'!X$5,'OI &amp; Expense Growth'!$F$4:$P$4,0))*X$17/12,0)</f>
        <v>0</v>
      </c>
      <c r="Y51" s="4">
        <f t="array" ref="Y51">IFERROR(INDEX('OI &amp; Expense Growth'!$F7:$P7,MATCH('Monthly CFs'!Y$5,'OI &amp; Expense Growth'!$F$4:$P$4,0))*Y$17/12,0)</f>
        <v>0</v>
      </c>
      <c r="Z51" s="4">
        <f t="array" ref="Z51">IFERROR(INDEX('OI &amp; Expense Growth'!$F7:$P7,MATCH('Monthly CFs'!Z$5,'OI &amp; Expense Growth'!$F$4:$P$4,0))*Z$17/12,0)</f>
        <v>0</v>
      </c>
      <c r="AA51" s="4">
        <f t="array" ref="AA51">IFERROR(INDEX('OI &amp; Expense Growth'!$F7:$P7,MATCH('Monthly CFs'!AA$5,'OI &amp; Expense Growth'!$F$4:$P$4,0))*AA$17/12,0)</f>
        <v>0</v>
      </c>
      <c r="AB51" s="4">
        <f t="array" ref="AB51">IFERROR(INDEX('OI &amp; Expense Growth'!$F7:$P7,MATCH('Monthly CFs'!AB$5,'OI &amp; Expense Growth'!$F$4:$P$4,0))*AB$17/12,0)</f>
        <v>0</v>
      </c>
      <c r="AC51" s="4">
        <f t="array" ref="AC51">IFERROR(INDEX('OI &amp; Expense Growth'!$F7:$P7,MATCH('Monthly CFs'!AC$5,'OI &amp; Expense Growth'!$F$4:$P$4,0))*AC$17/12,0)</f>
        <v>0</v>
      </c>
      <c r="AD51" s="4">
        <f t="array" ref="AD51">IFERROR(INDEX('OI &amp; Expense Growth'!$F7:$P7,MATCH('Monthly CFs'!AD$5,'OI &amp; Expense Growth'!$F$4:$P$4,0))*AD$17/12,0)</f>
        <v>0</v>
      </c>
      <c r="AE51" s="4">
        <f t="array" ref="AE51">IFERROR(INDEX('OI &amp; Expense Growth'!$F7:$P7,MATCH('Monthly CFs'!AE$5,'OI &amp; Expense Growth'!$F$4:$P$4,0))*AE$17/12,0)</f>
        <v>0</v>
      </c>
      <c r="AF51" s="4">
        <f t="array" ref="AF51">IFERROR(INDEX('OI &amp; Expense Growth'!$F7:$P7,MATCH('Monthly CFs'!AF$5,'OI &amp; Expense Growth'!$F$4:$P$4,0))*AF$17/12,0)</f>
        <v>0</v>
      </c>
      <c r="AG51" s="4">
        <f t="array" ref="AG51">IFERROR(INDEX('OI &amp; Expense Growth'!$F7:$P7,MATCH('Monthly CFs'!AG$5,'OI &amp; Expense Growth'!$F$4:$P$4,0))*AG$17/12,0)</f>
        <v>0</v>
      </c>
      <c r="AH51" s="4">
        <f t="array" ref="AH51">IFERROR(INDEX('OI &amp; Expense Growth'!$F7:$P7,MATCH('Monthly CFs'!AH$5,'OI &amp; Expense Growth'!$F$4:$P$4,0))*AH$17/12,0)</f>
        <v>0</v>
      </c>
      <c r="AI51" s="4">
        <f t="array" ref="AI51">IFERROR(INDEX('OI &amp; Expense Growth'!$F7:$P7,MATCH('Monthly CFs'!AI$5,'OI &amp; Expense Growth'!$F$4:$P$4,0))*AI$17/12,0)</f>
        <v>0</v>
      </c>
      <c r="AJ51" s="4">
        <f t="array" ref="AJ51">IFERROR(INDEX('OI &amp; Expense Growth'!$F7:$P7,MATCH('Monthly CFs'!AJ$5,'OI &amp; Expense Growth'!$F$4:$P$4,0))*AJ$17/12,0)</f>
        <v>0</v>
      </c>
      <c r="AK51" s="4">
        <f t="array" ref="AK51">IFERROR(INDEX('OI &amp; Expense Growth'!$F7:$P7,MATCH('Monthly CFs'!AK$5,'OI &amp; Expense Growth'!$F$4:$P$4,0))*AK$17/12,0)</f>
        <v>0</v>
      </c>
      <c r="AL51" s="4">
        <f t="array" ref="AL51">IFERROR(INDEX('OI &amp; Expense Growth'!$F7:$P7,MATCH('Monthly CFs'!AL$5,'OI &amp; Expense Growth'!$F$4:$P$4,0))*AL$17/12,0)</f>
        <v>0</v>
      </c>
      <c r="AM51" s="4">
        <f t="array" ref="AM51">IFERROR(INDEX('OI &amp; Expense Growth'!$F7:$P7,MATCH('Monthly CFs'!AM$5,'OI &amp; Expense Growth'!$F$4:$P$4,0))*AM$17/12,0)</f>
        <v>0</v>
      </c>
      <c r="AN51" s="4">
        <f t="array" ref="AN51">IFERROR(INDEX('OI &amp; Expense Growth'!$F7:$P7,MATCH('Monthly CFs'!AN$5,'OI &amp; Expense Growth'!$F$4:$P$4,0))*AN$17/12,0)</f>
        <v>0</v>
      </c>
      <c r="AO51" s="4">
        <f t="array" ref="AO51">IFERROR(INDEX('OI &amp; Expense Growth'!$F7:$P7,MATCH('Monthly CFs'!AO$5,'OI &amp; Expense Growth'!$F$4:$P$4,0))*AO$17/12,0)</f>
        <v>0</v>
      </c>
      <c r="AP51" s="4">
        <f t="array" ref="AP51">IFERROR(INDEX('OI &amp; Expense Growth'!$F7:$P7,MATCH('Monthly CFs'!AP$5,'OI &amp; Expense Growth'!$F$4:$P$4,0))*AP$17/12,0)</f>
        <v>0</v>
      </c>
      <c r="AQ51" s="4">
        <f t="array" ref="AQ51">IFERROR(INDEX('OI &amp; Expense Growth'!$F7:$P7,MATCH('Monthly CFs'!AQ$5,'OI &amp; Expense Growth'!$F$4:$P$4,0))*AQ$17/12,0)</f>
        <v>0</v>
      </c>
      <c r="AR51" s="4">
        <f t="array" ref="AR51">IFERROR(INDEX('OI &amp; Expense Growth'!$F7:$P7,MATCH('Monthly CFs'!AR$5,'OI &amp; Expense Growth'!$F$4:$P$4,0))*AR$17/12,0)</f>
        <v>0</v>
      </c>
      <c r="AS51" s="4">
        <f t="array" ref="AS51">IFERROR(INDEX('OI &amp; Expense Growth'!$F7:$P7,MATCH('Monthly CFs'!AS$5,'OI &amp; Expense Growth'!$F$4:$P$4,0))*AS$17/12,0)</f>
        <v>0</v>
      </c>
      <c r="AT51" s="4">
        <f t="array" ref="AT51">IFERROR(INDEX('OI &amp; Expense Growth'!$F7:$P7,MATCH('Monthly CFs'!AT$5,'OI &amp; Expense Growth'!$F$4:$P$4,0))*AT$17/12,0)</f>
        <v>0</v>
      </c>
      <c r="AU51" s="4">
        <f t="array" ref="AU51">IFERROR(INDEX('OI &amp; Expense Growth'!$F7:$P7,MATCH('Monthly CFs'!AU$5,'OI &amp; Expense Growth'!$F$4:$P$4,0))*AU$17/12,0)</f>
        <v>0</v>
      </c>
      <c r="AV51" s="4">
        <f t="array" ref="AV51">IFERROR(INDEX('OI &amp; Expense Growth'!$F7:$P7,MATCH('Monthly CFs'!AV$5,'OI &amp; Expense Growth'!$F$4:$P$4,0))*AV$17/12,0)</f>
        <v>0</v>
      </c>
      <c r="AW51" s="4">
        <f t="array" ref="AW51">IFERROR(INDEX('OI &amp; Expense Growth'!$F7:$P7,MATCH('Monthly CFs'!AW$5,'OI &amp; Expense Growth'!$F$4:$P$4,0))*AW$17/12,0)</f>
        <v>0</v>
      </c>
      <c r="AX51" s="4">
        <f t="array" ref="AX51">IFERROR(INDEX('OI &amp; Expense Growth'!$F7:$P7,MATCH('Monthly CFs'!AX$5,'OI &amp; Expense Growth'!$F$4:$P$4,0))*AX$17/12,0)</f>
        <v>21900</v>
      </c>
      <c r="AY51" s="4">
        <f t="array" ref="AY51">IFERROR(INDEX('OI &amp; Expense Growth'!$F7:$P7,MATCH('Monthly CFs'!AY$5,'OI &amp; Expense Growth'!$F$4:$P$4,0))*AY$17/12,0)</f>
        <v>24941.666666666661</v>
      </c>
      <c r="AZ51" s="4">
        <f t="array" ref="AZ51">IFERROR(INDEX('OI &amp; Expense Growth'!$F7:$P7,MATCH('Monthly CFs'!AZ$5,'OI &amp; Expense Growth'!$F$4:$P$4,0))*AZ$17/12,0)</f>
        <v>27983.333333333332</v>
      </c>
      <c r="BA51" s="4">
        <f t="array" ref="BA51">IFERROR(INDEX('OI &amp; Expense Growth'!$F7:$P7,MATCH('Monthly CFs'!BA$5,'OI &amp; Expense Growth'!$F$4:$P$4,0))*BA$17/12,0)</f>
        <v>31025</v>
      </c>
      <c r="BB51" s="4">
        <f t="array" ref="BB51">IFERROR(INDEX('OI &amp; Expense Growth'!$F7:$P7,MATCH('Monthly CFs'!BB$5,'OI &amp; Expense Growth'!$F$4:$P$4,0))*BB$17/12,0)</f>
        <v>34066.666666666657</v>
      </c>
      <c r="BC51" s="4">
        <f t="array" ref="BC51">IFERROR(INDEX('OI &amp; Expense Growth'!$F7:$P7,MATCH('Monthly CFs'!BC$5,'OI &amp; Expense Growth'!$F$4:$P$4,0))*BC$17/12,0)</f>
        <v>36500</v>
      </c>
      <c r="BD51" s="4">
        <f t="array" ref="BD51">IFERROR(INDEX('OI &amp; Expense Growth'!$F7:$P7,MATCH('Monthly CFs'!BD$5,'OI &amp; Expense Growth'!$F$4:$P$4,0))*BD$17/12,0)</f>
        <v>37595</v>
      </c>
      <c r="BE51" s="4">
        <f t="array" ref="BE51">IFERROR(INDEX('OI &amp; Expense Growth'!$F7:$P7,MATCH('Monthly CFs'!BE$5,'OI &amp; Expense Growth'!$F$4:$P$4,0))*BE$17/12,0)</f>
        <v>37595</v>
      </c>
      <c r="BF51" s="4">
        <f t="array" ref="BF51">IFERROR(INDEX('OI &amp; Expense Growth'!$F7:$P7,MATCH('Monthly CFs'!BF$5,'OI &amp; Expense Growth'!$F$4:$P$4,0))*BF$17/12,0)</f>
        <v>37595</v>
      </c>
      <c r="BG51" s="4">
        <f t="array" ref="BG51">IFERROR(INDEX('OI &amp; Expense Growth'!$F7:$P7,MATCH('Monthly CFs'!BG$5,'OI &amp; Expense Growth'!$F$4:$P$4,0))*BG$17/12,0)</f>
        <v>37595</v>
      </c>
      <c r="BH51" s="4">
        <f t="array" ref="BH51">IFERROR(INDEX('OI &amp; Expense Growth'!$F7:$P7,MATCH('Monthly CFs'!BH$5,'OI &amp; Expense Growth'!$F$4:$P$4,0))*BH$17/12,0)</f>
        <v>37595</v>
      </c>
      <c r="BI51" s="4">
        <f t="array" ref="BI51">IFERROR(INDEX('OI &amp; Expense Growth'!$F7:$P7,MATCH('Monthly CFs'!BI$5,'OI &amp; Expense Growth'!$F$4:$P$4,0))*BI$17/12,0)</f>
        <v>37595</v>
      </c>
      <c r="BJ51" s="4">
        <f t="array" ref="BJ51">IFERROR(INDEX('OI &amp; Expense Growth'!$F7:$P7,MATCH('Monthly CFs'!BJ$5,'OI &amp; Expense Growth'!$F$4:$P$4,0))*BJ$17/12,0)</f>
        <v>37595</v>
      </c>
      <c r="BK51" s="4">
        <f t="array" ref="BK51">IFERROR(INDEX('OI &amp; Expense Growth'!$F7:$P7,MATCH('Monthly CFs'!BK$5,'OI &amp; Expense Growth'!$F$4:$P$4,0))*BK$17/12,0)</f>
        <v>37595</v>
      </c>
      <c r="BL51" s="4">
        <f t="array" ref="BL51">IFERROR(INDEX('OI &amp; Expense Growth'!$F7:$P7,MATCH('Monthly CFs'!BL$5,'OI &amp; Expense Growth'!$F$4:$P$4,0))*BL$17/12,0)</f>
        <v>37595</v>
      </c>
      <c r="BM51" s="4">
        <f t="array" ref="BM51">IFERROR(INDEX('OI &amp; Expense Growth'!$F7:$P7,MATCH('Monthly CFs'!BM$5,'OI &amp; Expense Growth'!$F$4:$P$4,0))*BM$17/12,0)</f>
        <v>37595</v>
      </c>
      <c r="BN51" s="4">
        <f t="array" ref="BN51">IFERROR(INDEX('OI &amp; Expense Growth'!$F7:$P7,MATCH('Monthly CFs'!BN$5,'OI &amp; Expense Growth'!$F$4:$P$4,0))*BN$17/12,0)</f>
        <v>37595</v>
      </c>
      <c r="BO51" s="4">
        <f t="array" ref="BO51">IFERROR(INDEX('OI &amp; Expense Growth'!$F7:$P7,MATCH('Monthly CFs'!BO$5,'OI &amp; Expense Growth'!$F$4:$P$4,0))*BO$17/12,0)</f>
        <v>37595</v>
      </c>
      <c r="BP51" s="4">
        <f t="array" ref="BP51">IFERROR(INDEX('OI &amp; Expense Growth'!$F7:$P7,MATCH('Monthly CFs'!BP$5,'OI &amp; Expense Growth'!$F$4:$P$4,0))*BP$17/12,0)</f>
        <v>38722.85</v>
      </c>
      <c r="BQ51" s="4">
        <f t="array" ref="BQ51">IFERROR(INDEX('OI &amp; Expense Growth'!$F7:$P7,MATCH('Monthly CFs'!BQ$5,'OI &amp; Expense Growth'!$F$4:$P$4,0))*BQ$17/12,0)</f>
        <v>38722.85</v>
      </c>
      <c r="BR51" s="4">
        <f t="array" ref="BR51">IFERROR(INDEX('OI &amp; Expense Growth'!$F7:$P7,MATCH('Monthly CFs'!BR$5,'OI &amp; Expense Growth'!$F$4:$P$4,0))*BR$17/12,0)</f>
        <v>38722.85</v>
      </c>
      <c r="BS51" s="4">
        <f t="array" ref="BS51">IFERROR(INDEX('OI &amp; Expense Growth'!$F7:$P7,MATCH('Monthly CFs'!BS$5,'OI &amp; Expense Growth'!$F$4:$P$4,0))*BS$17/12,0)</f>
        <v>38722.85</v>
      </c>
      <c r="BT51" s="4">
        <f t="array" ref="BT51">IFERROR(INDEX('OI &amp; Expense Growth'!$F7:$P7,MATCH('Monthly CFs'!BT$5,'OI &amp; Expense Growth'!$F$4:$P$4,0))*BT$17/12,0)</f>
        <v>38722.85</v>
      </c>
      <c r="BU51" s="4">
        <f t="array" ref="BU51">IFERROR(INDEX('OI &amp; Expense Growth'!$F7:$P7,MATCH('Monthly CFs'!BU$5,'OI &amp; Expense Growth'!$F$4:$P$4,0))*BU$17/12,0)</f>
        <v>38722.85</v>
      </c>
      <c r="BV51" s="4">
        <f t="array" ref="BV51">IFERROR(INDEX('OI &amp; Expense Growth'!$F7:$P7,MATCH('Monthly CFs'!BV$5,'OI &amp; Expense Growth'!$F$4:$P$4,0))*BV$17/12,0)</f>
        <v>38722.85</v>
      </c>
      <c r="BW51" s="4">
        <f t="array" ref="BW51">IFERROR(INDEX('OI &amp; Expense Growth'!$F7:$P7,MATCH('Monthly CFs'!BW$5,'OI &amp; Expense Growth'!$F$4:$P$4,0))*BW$17/12,0)</f>
        <v>38722.85</v>
      </c>
      <c r="BX51" s="4">
        <f t="array" ref="BX51">IFERROR(INDEX('OI &amp; Expense Growth'!$F7:$P7,MATCH('Monthly CFs'!BX$5,'OI &amp; Expense Growth'!$F$4:$P$4,0))*BX$17/12,0)</f>
        <v>38722.85</v>
      </c>
      <c r="BY51" s="4">
        <f t="array" ref="BY51">IFERROR(INDEX('OI &amp; Expense Growth'!$F7:$P7,MATCH('Monthly CFs'!BY$5,'OI &amp; Expense Growth'!$F$4:$P$4,0))*BY$17/12,0)</f>
        <v>38722.85</v>
      </c>
      <c r="BZ51" s="4">
        <f t="array" ref="BZ51">IFERROR(INDEX('OI &amp; Expense Growth'!$F7:$P7,MATCH('Monthly CFs'!BZ$5,'OI &amp; Expense Growth'!$F$4:$P$4,0))*BZ$17/12,0)</f>
        <v>38722.85</v>
      </c>
      <c r="CA51" s="4">
        <f t="array" ref="CA51">IFERROR(INDEX('OI &amp; Expense Growth'!$F7:$P7,MATCH('Monthly CFs'!CA$5,'OI &amp; Expense Growth'!$F$4:$P$4,0))*CA$17/12,0)</f>
        <v>38722.85</v>
      </c>
      <c r="CB51" s="4">
        <f t="array" ref="CB51">IFERROR(INDEX('OI &amp; Expense Growth'!$F7:$P7,MATCH('Monthly CFs'!CB$5,'OI &amp; Expense Growth'!$F$4:$P$4,0))*CB$17/12,0)</f>
        <v>39884.535500000005</v>
      </c>
      <c r="CC51" s="4">
        <f t="array" ref="CC51">IFERROR(INDEX('OI &amp; Expense Growth'!$F7:$P7,MATCH('Monthly CFs'!CC$5,'OI &amp; Expense Growth'!$F$4:$P$4,0))*CC$17/12,0)</f>
        <v>39884.535500000005</v>
      </c>
      <c r="CD51" s="4">
        <f t="array" ref="CD51">IFERROR(INDEX('OI &amp; Expense Growth'!$F7:$P7,MATCH('Monthly CFs'!CD$5,'OI &amp; Expense Growth'!$F$4:$P$4,0))*CD$17/12,0)</f>
        <v>39884.535500000005</v>
      </c>
      <c r="CE51" s="4">
        <f t="array" ref="CE51">IFERROR(INDEX('OI &amp; Expense Growth'!$F7:$P7,MATCH('Monthly CFs'!CE$5,'OI &amp; Expense Growth'!$F$4:$P$4,0))*CE$17/12,0)</f>
        <v>39884.535500000005</v>
      </c>
      <c r="CF51" s="4">
        <f t="array" ref="CF51">IFERROR(INDEX('OI &amp; Expense Growth'!$F7:$P7,MATCH('Monthly CFs'!CF$5,'OI &amp; Expense Growth'!$F$4:$P$4,0))*CF$17/12,0)</f>
        <v>39884.535500000005</v>
      </c>
      <c r="CG51" s="4">
        <f t="array" ref="CG51">IFERROR(INDEX('OI &amp; Expense Growth'!$F7:$P7,MATCH('Monthly CFs'!CG$5,'OI &amp; Expense Growth'!$F$4:$P$4,0))*CG$17/12,0)</f>
        <v>39884.535500000005</v>
      </c>
      <c r="CH51" s="4">
        <f t="array" ref="CH51">IFERROR(INDEX('OI &amp; Expense Growth'!$F7:$P7,MATCH('Monthly CFs'!CH$5,'OI &amp; Expense Growth'!$F$4:$P$4,0))*CH$17/12,0)</f>
        <v>39884.535500000005</v>
      </c>
      <c r="CI51" s="4">
        <f t="array" ref="CI51">IFERROR(INDEX('OI &amp; Expense Growth'!$F7:$P7,MATCH('Monthly CFs'!CI$5,'OI &amp; Expense Growth'!$F$4:$P$4,0))*CI$17/12,0)</f>
        <v>39884.535500000005</v>
      </c>
      <c r="CJ51" s="4">
        <f t="array" ref="CJ51">IFERROR(INDEX('OI &amp; Expense Growth'!$F7:$P7,MATCH('Monthly CFs'!CJ$5,'OI &amp; Expense Growth'!$F$4:$P$4,0))*CJ$17/12,0)</f>
        <v>39884.535500000005</v>
      </c>
      <c r="CK51" s="4">
        <f t="array" ref="CK51">IFERROR(INDEX('OI &amp; Expense Growth'!$F7:$P7,MATCH('Monthly CFs'!CK$5,'OI &amp; Expense Growth'!$F$4:$P$4,0))*CK$17/12,0)</f>
        <v>39884.535500000005</v>
      </c>
      <c r="CL51" s="4">
        <f t="array" ref="CL51">IFERROR(INDEX('OI &amp; Expense Growth'!$F7:$P7,MATCH('Monthly CFs'!CL$5,'OI &amp; Expense Growth'!$F$4:$P$4,0))*CL$17/12,0)</f>
        <v>39884.535500000005</v>
      </c>
      <c r="CM51" s="4">
        <f t="array" ref="CM51">IFERROR(INDEX('OI &amp; Expense Growth'!$F7:$P7,MATCH('Monthly CFs'!CM$5,'OI &amp; Expense Growth'!$F$4:$P$4,0))*CM$17/12,0)</f>
        <v>39884.535500000005</v>
      </c>
      <c r="CN51" s="4">
        <f t="array" ref="CN51">IFERROR(INDEX('OI &amp; Expense Growth'!$F7:$P7,MATCH('Monthly CFs'!CN$5,'OI &amp; Expense Growth'!$F$4:$P$4,0))*CN$17/12,0)</f>
        <v>41081.071565000006</v>
      </c>
      <c r="CO51" s="4">
        <f t="array" ref="CO51">IFERROR(INDEX('OI &amp; Expense Growth'!$F7:$P7,MATCH('Monthly CFs'!CO$5,'OI &amp; Expense Growth'!$F$4:$P$4,0))*CO$17/12,0)</f>
        <v>41081.071565000006</v>
      </c>
      <c r="CP51" s="4">
        <f t="array" ref="CP51">IFERROR(INDEX('OI &amp; Expense Growth'!$F7:$P7,MATCH('Monthly CFs'!CP$5,'OI &amp; Expense Growth'!$F$4:$P$4,0))*CP$17/12,0)</f>
        <v>41081.071565000006</v>
      </c>
      <c r="CQ51" s="4">
        <f t="array" ref="CQ51">IFERROR(INDEX('OI &amp; Expense Growth'!$F7:$P7,MATCH('Monthly CFs'!CQ$5,'OI &amp; Expense Growth'!$F$4:$P$4,0))*CQ$17/12,0)</f>
        <v>41081.071565000006</v>
      </c>
      <c r="CR51" s="4">
        <f t="array" ref="CR51">IFERROR(INDEX('OI &amp; Expense Growth'!$F7:$P7,MATCH('Monthly CFs'!CR$5,'OI &amp; Expense Growth'!$F$4:$P$4,0))*CR$17/12,0)</f>
        <v>41081.071565000006</v>
      </c>
      <c r="CS51" s="4">
        <f t="array" ref="CS51">IFERROR(INDEX('OI &amp; Expense Growth'!$F7:$P7,MATCH('Monthly CFs'!CS$5,'OI &amp; Expense Growth'!$F$4:$P$4,0))*CS$17/12,0)</f>
        <v>41081.071565000006</v>
      </c>
      <c r="CT51" s="4">
        <f t="array" ref="CT51">IFERROR(INDEX('OI &amp; Expense Growth'!$F7:$P7,MATCH('Monthly CFs'!CT$5,'OI &amp; Expense Growth'!$F$4:$P$4,0))*CT$17/12,0)</f>
        <v>41081.071565000006</v>
      </c>
      <c r="CU51" s="4">
        <f t="array" ref="CU51">IFERROR(INDEX('OI &amp; Expense Growth'!$F7:$P7,MATCH('Monthly CFs'!CU$5,'OI &amp; Expense Growth'!$F$4:$P$4,0))*CU$17/12,0)</f>
        <v>41081.071565000006</v>
      </c>
      <c r="CV51" s="4">
        <f t="array" ref="CV51">IFERROR(INDEX('OI &amp; Expense Growth'!$F7:$P7,MATCH('Monthly CFs'!CV$5,'OI &amp; Expense Growth'!$F$4:$P$4,0))*CV$17/12,0)</f>
        <v>41081.071565000006</v>
      </c>
      <c r="CW51" s="4">
        <f t="array" ref="CW51">IFERROR(INDEX('OI &amp; Expense Growth'!$F7:$P7,MATCH('Monthly CFs'!CW$5,'OI &amp; Expense Growth'!$F$4:$P$4,0))*CW$17/12,0)</f>
        <v>41081.071565000006</v>
      </c>
      <c r="CX51" s="4">
        <f t="array" ref="CX51">IFERROR(INDEX('OI &amp; Expense Growth'!$F7:$P7,MATCH('Monthly CFs'!CX$5,'OI &amp; Expense Growth'!$F$4:$P$4,0))*CX$17/12,0)</f>
        <v>41081.071565000006</v>
      </c>
      <c r="CY51" s="4">
        <f t="array" ref="CY51">IFERROR(INDEX('OI &amp; Expense Growth'!$F7:$P7,MATCH('Monthly CFs'!CY$5,'OI &amp; Expense Growth'!$F$4:$P$4,0))*CY$17/12,0)</f>
        <v>41081.071565000006</v>
      </c>
      <c r="CZ51" s="4">
        <f t="array" ref="CZ51">IFERROR(INDEX('OI &amp; Expense Growth'!$F7:$P7,MATCH('Monthly CFs'!CZ$5,'OI &amp; Expense Growth'!$F$4:$P$4,0))*CZ$17/12,0)</f>
        <v>42313.503711950005</v>
      </c>
      <c r="DA51" s="4">
        <f t="array" ref="DA51">IFERROR(INDEX('OI &amp; Expense Growth'!$F7:$P7,MATCH('Monthly CFs'!DA$5,'OI &amp; Expense Growth'!$F$4:$P$4,0))*DA$17/12,0)</f>
        <v>42313.503711950005</v>
      </c>
      <c r="DB51" s="4">
        <f t="array" ref="DB51">IFERROR(INDEX('OI &amp; Expense Growth'!$F7:$P7,MATCH('Monthly CFs'!DB$5,'OI &amp; Expense Growth'!$F$4:$P$4,0))*DB$17/12,0)</f>
        <v>42313.503711950005</v>
      </c>
      <c r="DC51" s="4">
        <f t="array" ref="DC51">IFERROR(INDEX('OI &amp; Expense Growth'!$F7:$P7,MATCH('Monthly CFs'!DC$5,'OI &amp; Expense Growth'!$F$4:$P$4,0))*DC$17/12,0)</f>
        <v>42313.503711950005</v>
      </c>
      <c r="DD51" s="4">
        <f t="array" ref="DD51">IFERROR(INDEX('OI &amp; Expense Growth'!$F7:$P7,MATCH('Monthly CFs'!DD$5,'OI &amp; Expense Growth'!$F$4:$P$4,0))*DD$17/12,0)</f>
        <v>42313.503711950005</v>
      </c>
      <c r="DE51" s="4">
        <f t="array" ref="DE51">IFERROR(INDEX('OI &amp; Expense Growth'!$F7:$P7,MATCH('Monthly CFs'!DE$5,'OI &amp; Expense Growth'!$F$4:$P$4,0))*DE$17/12,0)</f>
        <v>42313.503711950005</v>
      </c>
      <c r="DF51" s="4">
        <f t="array" ref="DF51">IFERROR(INDEX('OI &amp; Expense Growth'!$F7:$P7,MATCH('Monthly CFs'!DF$5,'OI &amp; Expense Growth'!$F$4:$P$4,0))*DF$17/12,0)</f>
        <v>42313.503711950005</v>
      </c>
      <c r="DG51" s="4">
        <f t="array" ref="DG51">IFERROR(INDEX('OI &amp; Expense Growth'!$F7:$P7,MATCH('Monthly CFs'!DG$5,'OI &amp; Expense Growth'!$F$4:$P$4,0))*DG$17/12,0)</f>
        <v>42313.503711950005</v>
      </c>
      <c r="DH51" s="4">
        <f t="array" ref="DH51">IFERROR(INDEX('OI &amp; Expense Growth'!$F7:$P7,MATCH('Monthly CFs'!DH$5,'OI &amp; Expense Growth'!$F$4:$P$4,0))*DH$17/12,0)</f>
        <v>42313.503711950005</v>
      </c>
      <c r="DI51" s="4">
        <f t="array" ref="DI51">IFERROR(INDEX('OI &amp; Expense Growth'!$F7:$P7,MATCH('Monthly CFs'!DI$5,'OI &amp; Expense Growth'!$F$4:$P$4,0))*DI$17/12,0)</f>
        <v>42313.503711950005</v>
      </c>
      <c r="DJ51" s="4">
        <f t="array" ref="DJ51">IFERROR(INDEX('OI &amp; Expense Growth'!$F7:$P7,MATCH('Monthly CFs'!DJ$5,'OI &amp; Expense Growth'!$F$4:$P$4,0))*DJ$17/12,0)</f>
        <v>42313.503711950005</v>
      </c>
      <c r="DK51" s="4">
        <f t="array" ref="DK51">IFERROR(INDEX('OI &amp; Expense Growth'!$F7:$P7,MATCH('Monthly CFs'!DK$5,'OI &amp; Expense Growth'!$F$4:$P$4,0))*DK$17/12,0)</f>
        <v>42313.503711950005</v>
      </c>
      <c r="DL51" s="4">
        <f t="array" ref="DL51">IFERROR(INDEX('OI &amp; Expense Growth'!$F7:$P7,MATCH('Monthly CFs'!DL$5,'OI &amp; Expense Growth'!$F$4:$P$4,0))*DL$17/12,0)</f>
        <v>43582.908823308506</v>
      </c>
      <c r="DM51" s="4">
        <f t="array" ref="DM51">IFERROR(INDEX('OI &amp; Expense Growth'!$F7:$P7,MATCH('Monthly CFs'!DM$5,'OI &amp; Expense Growth'!$F$4:$P$4,0))*DM$17/12,0)</f>
        <v>43582.908823308506</v>
      </c>
      <c r="DN51" s="4">
        <f t="array" ref="DN51">IFERROR(INDEX('OI &amp; Expense Growth'!$F7:$P7,MATCH('Monthly CFs'!DN$5,'OI &amp; Expense Growth'!$F$4:$P$4,0))*DN$17/12,0)</f>
        <v>43582.908823308506</v>
      </c>
      <c r="DO51" s="4">
        <f t="array" ref="DO51">IFERROR(INDEX('OI &amp; Expense Growth'!$F7:$P7,MATCH('Monthly CFs'!DO$5,'OI &amp; Expense Growth'!$F$4:$P$4,0))*DO$17/12,0)</f>
        <v>43582.908823308506</v>
      </c>
      <c r="DP51" s="4">
        <f t="array" ref="DP51">IFERROR(INDEX('OI &amp; Expense Growth'!$F7:$P7,MATCH('Monthly CFs'!DP$5,'OI &amp; Expense Growth'!$F$4:$P$4,0))*DP$17/12,0)</f>
        <v>43582.908823308506</v>
      </c>
      <c r="DQ51" s="4">
        <f t="array" ref="DQ51">IFERROR(INDEX('OI &amp; Expense Growth'!$F7:$P7,MATCH('Monthly CFs'!DQ$5,'OI &amp; Expense Growth'!$F$4:$P$4,0))*DQ$17/12,0)</f>
        <v>43582.908823308506</v>
      </c>
      <c r="DR51" s="4">
        <f t="array" ref="DR51">IFERROR(INDEX('OI &amp; Expense Growth'!$F7:$P7,MATCH('Monthly CFs'!DR$5,'OI &amp; Expense Growth'!$F$4:$P$4,0))*DR$17/12,0)</f>
        <v>43582.908823308506</v>
      </c>
      <c r="DS51" s="4">
        <f t="array" ref="DS51">IFERROR(INDEX('OI &amp; Expense Growth'!$F7:$P7,MATCH('Monthly CFs'!DS$5,'OI &amp; Expense Growth'!$F$4:$P$4,0))*DS$17/12,0)</f>
        <v>43582.908823308506</v>
      </c>
      <c r="DT51" s="4">
        <f t="array" ref="DT51">IFERROR(INDEX('OI &amp; Expense Growth'!$F7:$P7,MATCH('Monthly CFs'!DT$5,'OI &amp; Expense Growth'!$F$4:$P$4,0))*DT$17/12,0)</f>
        <v>43582.908823308506</v>
      </c>
      <c r="DU51" s="4">
        <f t="array" ref="DU51">IFERROR(INDEX('OI &amp; Expense Growth'!$F7:$P7,MATCH('Monthly CFs'!DU$5,'OI &amp; Expense Growth'!$F$4:$P$4,0))*DU$17/12,0)</f>
        <v>43582.908823308506</v>
      </c>
      <c r="DV51" s="4">
        <f t="array" ref="DV51">IFERROR(INDEX('OI &amp; Expense Growth'!$F7:$P7,MATCH('Monthly CFs'!DV$5,'OI &amp; Expense Growth'!$F$4:$P$4,0))*DV$17/12,0)</f>
        <v>43582.908823308506</v>
      </c>
      <c r="DW51" s="4">
        <f t="array" ref="DW51">IFERROR(INDEX('OI &amp; Expense Growth'!$F7:$P7,MATCH('Monthly CFs'!DW$5,'OI &amp; Expense Growth'!$F$4:$P$4,0))*DW$17/12,0)</f>
        <v>43582.908823308506</v>
      </c>
      <c r="DX51" s="4">
        <f t="array" ref="DX51">IFERROR(INDEX('OI &amp; Expense Growth'!$F7:$P7,MATCH('Monthly CFs'!DX$5,'OI &amp; Expense Growth'!$F$4:$P$4,0))*DX$17/12,0)</f>
        <v>44890.396088007757</v>
      </c>
      <c r="DY51" s="4">
        <f t="array" ref="DY51">IFERROR(INDEX('OI &amp; Expense Growth'!$F7:$P7,MATCH('Monthly CFs'!DY$5,'OI &amp; Expense Growth'!$F$4:$P$4,0))*DY$17/12,0)</f>
        <v>44890.396088007757</v>
      </c>
      <c r="DZ51" s="4">
        <f t="array" ref="DZ51">IFERROR(INDEX('OI &amp; Expense Growth'!$F7:$P7,MATCH('Monthly CFs'!DZ$5,'OI &amp; Expense Growth'!$F$4:$P$4,0))*DZ$17/12,0)</f>
        <v>44890.396088007757</v>
      </c>
      <c r="EA51" s="4">
        <f t="array" ref="EA51">IFERROR(INDEX('OI &amp; Expense Growth'!$F7:$P7,MATCH('Monthly CFs'!EA$5,'OI &amp; Expense Growth'!$F$4:$P$4,0))*EA$17/12,0)</f>
        <v>44890.396088007757</v>
      </c>
      <c r="EB51" s="4">
        <f t="array" ref="EB51">IFERROR(INDEX('OI &amp; Expense Growth'!$F7:$P7,MATCH('Monthly CFs'!EB$5,'OI &amp; Expense Growth'!$F$4:$P$4,0))*EB$17/12,0)</f>
        <v>44890.396088007757</v>
      </c>
      <c r="EC51" s="4">
        <f t="array" ref="EC51">IFERROR(INDEX('OI &amp; Expense Growth'!$F7:$P7,MATCH('Monthly CFs'!EC$5,'OI &amp; Expense Growth'!$F$4:$P$4,0))*EC$17/12,0)</f>
        <v>44890.396088007757</v>
      </c>
      <c r="ED51" s="4">
        <f t="array" ref="ED51">IFERROR(INDEX('OI &amp; Expense Growth'!$F7:$P7,MATCH('Monthly CFs'!ED$5,'OI &amp; Expense Growth'!$F$4:$P$4,0))*ED$17/12,0)</f>
        <v>44890.396088007757</v>
      </c>
      <c r="EE51" s="4">
        <f t="array" ref="EE51">IFERROR(INDEX('OI &amp; Expense Growth'!$F7:$P7,MATCH('Monthly CFs'!EE$5,'OI &amp; Expense Growth'!$F$4:$P$4,0))*EE$17/12,0)</f>
        <v>44890.396088007757</v>
      </c>
      <c r="EF51" s="4">
        <f t="array" ref="EF51">IFERROR(INDEX('OI &amp; Expense Growth'!$F7:$P7,MATCH('Monthly CFs'!EF$5,'OI &amp; Expense Growth'!$F$4:$P$4,0))*EF$17/12,0)</f>
        <v>44890.396088007757</v>
      </c>
      <c r="EG51" s="4">
        <f t="array" ref="EG51">IFERROR(INDEX('OI &amp; Expense Growth'!$F7:$P7,MATCH('Monthly CFs'!EG$5,'OI &amp; Expense Growth'!$F$4:$P$4,0))*EG$17/12,0)</f>
        <v>44890.396088007757</v>
      </c>
      <c r="EH51" s="4">
        <f t="array" ref="EH51">IFERROR(INDEX('OI &amp; Expense Growth'!$F7:$P7,MATCH('Monthly CFs'!EH$5,'OI &amp; Expense Growth'!$F$4:$P$4,0))*EH$17/12,0)</f>
        <v>44890.396088007757</v>
      </c>
      <c r="EI51" s="4">
        <f t="array" ref="EI51">IFERROR(INDEX('OI &amp; Expense Growth'!$F7:$P7,MATCH('Monthly CFs'!EI$5,'OI &amp; Expense Growth'!$F$4:$P$4,0))*EI$17/12,0)</f>
        <v>44890.396088007757</v>
      </c>
      <c r="EJ51" s="1"/>
    </row>
    <row r="52" spans="1:140" ht="13.5" customHeight="1" x14ac:dyDescent="0.2">
      <c r="A52" s="1"/>
      <c r="B52" s="1"/>
      <c r="C52" s="9" t="s">
        <v>250</v>
      </c>
      <c r="D52" s="1"/>
      <c r="E52" s="1"/>
      <c r="F52" s="305"/>
      <c r="G52" s="4">
        <f t="array" ref="G52">IFERROR(INDEX('OI &amp; Expense Growth'!$F8:$P8,MATCH('Monthly CFs'!G$5,'OI &amp; Expense Growth'!$F$4:$P$4,0))*G$17/12,0)</f>
        <v>0</v>
      </c>
      <c r="H52" s="4">
        <f t="array" ref="H52">IFERROR(INDEX('OI &amp; Expense Growth'!$F8:$P8,MATCH('Monthly CFs'!H$5,'OI &amp; Expense Growth'!$F$4:$P$4,0))*H$17/12,0)</f>
        <v>0</v>
      </c>
      <c r="I52" s="4">
        <f t="array" ref="I52">IFERROR(INDEX('OI &amp; Expense Growth'!$F8:$P8,MATCH('Monthly CFs'!I$5,'OI &amp; Expense Growth'!$F$4:$P$4,0))*I$17/12,0)</f>
        <v>0</v>
      </c>
      <c r="J52" s="4">
        <f t="array" ref="J52">IFERROR(INDEX('OI &amp; Expense Growth'!$F8:$P8,MATCH('Monthly CFs'!J$5,'OI &amp; Expense Growth'!$F$4:$P$4,0))*J$17/12,0)</f>
        <v>0</v>
      </c>
      <c r="K52" s="4">
        <f t="array" ref="K52">IFERROR(INDEX('OI &amp; Expense Growth'!$F8:$P8,MATCH('Monthly CFs'!K$5,'OI &amp; Expense Growth'!$F$4:$P$4,0))*K$17/12,0)</f>
        <v>0</v>
      </c>
      <c r="L52" s="4">
        <f t="array" ref="L52">IFERROR(INDEX('OI &amp; Expense Growth'!$F8:$P8,MATCH('Monthly CFs'!L$5,'OI &amp; Expense Growth'!$F$4:$P$4,0))*L$17/12,0)</f>
        <v>0</v>
      </c>
      <c r="M52" s="4">
        <f t="array" ref="M52">IFERROR(INDEX('OI &amp; Expense Growth'!$F8:$P8,MATCH('Monthly CFs'!M$5,'OI &amp; Expense Growth'!$F$4:$P$4,0))*M$17/12,0)</f>
        <v>0</v>
      </c>
      <c r="N52" s="4">
        <f t="array" ref="N52">IFERROR(INDEX('OI &amp; Expense Growth'!$F8:$P8,MATCH('Monthly CFs'!N$5,'OI &amp; Expense Growth'!$F$4:$P$4,0))*N$17/12,0)</f>
        <v>0</v>
      </c>
      <c r="O52" s="4">
        <f t="array" ref="O52">IFERROR(INDEX('OI &amp; Expense Growth'!$F8:$P8,MATCH('Monthly CFs'!O$5,'OI &amp; Expense Growth'!$F$4:$P$4,0))*O$17/12,0)</f>
        <v>0</v>
      </c>
      <c r="P52" s="4">
        <f t="array" ref="P52">IFERROR(INDEX('OI &amp; Expense Growth'!$F8:$P8,MATCH('Monthly CFs'!P$5,'OI &amp; Expense Growth'!$F$4:$P$4,0))*P$17/12,0)</f>
        <v>0</v>
      </c>
      <c r="Q52" s="4">
        <f t="array" ref="Q52">IFERROR(INDEX('OI &amp; Expense Growth'!$F8:$P8,MATCH('Monthly CFs'!Q$5,'OI &amp; Expense Growth'!$F$4:$P$4,0))*Q$17/12,0)</f>
        <v>0</v>
      </c>
      <c r="R52" s="4">
        <f t="array" ref="R52">IFERROR(INDEX('OI &amp; Expense Growth'!$F8:$P8,MATCH('Monthly CFs'!R$5,'OI &amp; Expense Growth'!$F$4:$P$4,0))*R$17/12,0)</f>
        <v>0</v>
      </c>
      <c r="S52" s="4">
        <f t="array" ref="S52">IFERROR(INDEX('OI &amp; Expense Growth'!$F8:$P8,MATCH('Monthly CFs'!S$5,'OI &amp; Expense Growth'!$F$4:$P$4,0))*S$17/12,0)</f>
        <v>0</v>
      </c>
      <c r="T52" s="4">
        <f t="array" ref="T52">IFERROR(INDEX('OI &amp; Expense Growth'!$F8:$P8,MATCH('Monthly CFs'!T$5,'OI &amp; Expense Growth'!$F$4:$P$4,0))*T$17/12,0)</f>
        <v>0</v>
      </c>
      <c r="U52" s="4">
        <f t="array" ref="U52">IFERROR(INDEX('OI &amp; Expense Growth'!$F8:$P8,MATCH('Monthly CFs'!U$5,'OI &amp; Expense Growth'!$F$4:$P$4,0))*U$17/12,0)</f>
        <v>0</v>
      </c>
      <c r="V52" s="4">
        <f t="array" ref="V52">IFERROR(INDEX('OI &amp; Expense Growth'!$F8:$P8,MATCH('Monthly CFs'!V$5,'OI &amp; Expense Growth'!$F$4:$P$4,0))*V$17/12,0)</f>
        <v>0</v>
      </c>
      <c r="W52" s="4">
        <f t="array" ref="W52">IFERROR(INDEX('OI &amp; Expense Growth'!$F8:$P8,MATCH('Monthly CFs'!W$5,'OI &amp; Expense Growth'!$F$4:$P$4,0))*W$17/12,0)</f>
        <v>0</v>
      </c>
      <c r="X52" s="4">
        <f t="array" ref="X52">IFERROR(INDEX('OI &amp; Expense Growth'!$F8:$P8,MATCH('Monthly CFs'!X$5,'OI &amp; Expense Growth'!$F$4:$P$4,0))*X$17/12,0)</f>
        <v>0</v>
      </c>
      <c r="Y52" s="4">
        <f t="array" ref="Y52">IFERROR(INDEX('OI &amp; Expense Growth'!$F8:$P8,MATCH('Monthly CFs'!Y$5,'OI &amp; Expense Growth'!$F$4:$P$4,0))*Y$17/12,0)</f>
        <v>0</v>
      </c>
      <c r="Z52" s="4">
        <f t="array" ref="Z52">IFERROR(INDEX('OI &amp; Expense Growth'!$F8:$P8,MATCH('Monthly CFs'!Z$5,'OI &amp; Expense Growth'!$F$4:$P$4,0))*Z$17/12,0)</f>
        <v>0</v>
      </c>
      <c r="AA52" s="4">
        <f t="array" ref="AA52">IFERROR(INDEX('OI &amp; Expense Growth'!$F8:$P8,MATCH('Monthly CFs'!AA$5,'OI &amp; Expense Growth'!$F$4:$P$4,0))*AA$17/12,0)</f>
        <v>0</v>
      </c>
      <c r="AB52" s="4">
        <f t="array" ref="AB52">IFERROR(INDEX('OI &amp; Expense Growth'!$F8:$P8,MATCH('Monthly CFs'!AB$5,'OI &amp; Expense Growth'!$F$4:$P$4,0))*AB$17/12,0)</f>
        <v>0</v>
      </c>
      <c r="AC52" s="4">
        <f t="array" ref="AC52">IFERROR(INDEX('OI &amp; Expense Growth'!$F8:$P8,MATCH('Monthly CFs'!AC$5,'OI &amp; Expense Growth'!$F$4:$P$4,0))*AC$17/12,0)</f>
        <v>0</v>
      </c>
      <c r="AD52" s="4">
        <f t="array" ref="AD52">IFERROR(INDEX('OI &amp; Expense Growth'!$F8:$P8,MATCH('Monthly CFs'!AD$5,'OI &amp; Expense Growth'!$F$4:$P$4,0))*AD$17/12,0)</f>
        <v>0</v>
      </c>
      <c r="AE52" s="4">
        <f t="array" ref="AE52">IFERROR(INDEX('OI &amp; Expense Growth'!$F8:$P8,MATCH('Monthly CFs'!AE$5,'OI &amp; Expense Growth'!$F$4:$P$4,0))*AE$17/12,0)</f>
        <v>0</v>
      </c>
      <c r="AF52" s="4">
        <f t="array" ref="AF52">IFERROR(INDEX('OI &amp; Expense Growth'!$F8:$P8,MATCH('Monthly CFs'!AF$5,'OI &amp; Expense Growth'!$F$4:$P$4,0))*AF$17/12,0)</f>
        <v>0</v>
      </c>
      <c r="AG52" s="4">
        <f t="array" ref="AG52">IFERROR(INDEX('OI &amp; Expense Growth'!$F8:$P8,MATCH('Monthly CFs'!AG$5,'OI &amp; Expense Growth'!$F$4:$P$4,0))*AG$17/12,0)</f>
        <v>0</v>
      </c>
      <c r="AH52" s="4">
        <f t="array" ref="AH52">IFERROR(INDEX('OI &amp; Expense Growth'!$F8:$P8,MATCH('Monthly CFs'!AH$5,'OI &amp; Expense Growth'!$F$4:$P$4,0))*AH$17/12,0)</f>
        <v>0</v>
      </c>
      <c r="AI52" s="4">
        <f t="array" ref="AI52">IFERROR(INDEX('OI &amp; Expense Growth'!$F8:$P8,MATCH('Monthly CFs'!AI$5,'OI &amp; Expense Growth'!$F$4:$P$4,0))*AI$17/12,0)</f>
        <v>0</v>
      </c>
      <c r="AJ52" s="4">
        <f t="array" ref="AJ52">IFERROR(INDEX('OI &amp; Expense Growth'!$F8:$P8,MATCH('Monthly CFs'!AJ$5,'OI &amp; Expense Growth'!$F$4:$P$4,0))*AJ$17/12,0)</f>
        <v>0</v>
      </c>
      <c r="AK52" s="4">
        <f t="array" ref="AK52">IFERROR(INDEX('OI &amp; Expense Growth'!$F8:$P8,MATCH('Monthly CFs'!AK$5,'OI &amp; Expense Growth'!$F$4:$P$4,0))*AK$17/12,0)</f>
        <v>0</v>
      </c>
      <c r="AL52" s="4">
        <f t="array" ref="AL52">IFERROR(INDEX('OI &amp; Expense Growth'!$F8:$P8,MATCH('Monthly CFs'!AL$5,'OI &amp; Expense Growth'!$F$4:$P$4,0))*AL$17/12,0)</f>
        <v>0</v>
      </c>
      <c r="AM52" s="4">
        <f t="array" ref="AM52">IFERROR(INDEX('OI &amp; Expense Growth'!$F8:$P8,MATCH('Monthly CFs'!AM$5,'OI &amp; Expense Growth'!$F$4:$P$4,0))*AM$17/12,0)</f>
        <v>0</v>
      </c>
      <c r="AN52" s="4">
        <f t="array" ref="AN52">IFERROR(INDEX('OI &amp; Expense Growth'!$F8:$P8,MATCH('Monthly CFs'!AN$5,'OI &amp; Expense Growth'!$F$4:$P$4,0))*AN$17/12,0)</f>
        <v>0</v>
      </c>
      <c r="AO52" s="4">
        <f t="array" ref="AO52">IFERROR(INDEX('OI &amp; Expense Growth'!$F8:$P8,MATCH('Monthly CFs'!AO$5,'OI &amp; Expense Growth'!$F$4:$P$4,0))*AO$17/12,0)</f>
        <v>0</v>
      </c>
      <c r="AP52" s="4">
        <f t="array" ref="AP52">IFERROR(INDEX('OI &amp; Expense Growth'!$F8:$P8,MATCH('Monthly CFs'!AP$5,'OI &amp; Expense Growth'!$F$4:$P$4,0))*AP$17/12,0)</f>
        <v>0</v>
      </c>
      <c r="AQ52" s="4">
        <f t="array" ref="AQ52">IFERROR(INDEX('OI &amp; Expense Growth'!$F8:$P8,MATCH('Monthly CFs'!AQ$5,'OI &amp; Expense Growth'!$F$4:$P$4,0))*AQ$17/12,0)</f>
        <v>0</v>
      </c>
      <c r="AR52" s="4">
        <f t="array" ref="AR52">IFERROR(INDEX('OI &amp; Expense Growth'!$F8:$P8,MATCH('Monthly CFs'!AR$5,'OI &amp; Expense Growth'!$F$4:$P$4,0))*AR$17/12,0)</f>
        <v>0</v>
      </c>
      <c r="AS52" s="4">
        <f t="array" ref="AS52">IFERROR(INDEX('OI &amp; Expense Growth'!$F8:$P8,MATCH('Monthly CFs'!AS$5,'OI &amp; Expense Growth'!$F$4:$P$4,0))*AS$17/12,0)</f>
        <v>0</v>
      </c>
      <c r="AT52" s="4">
        <f t="array" ref="AT52">IFERROR(INDEX('OI &amp; Expense Growth'!$F8:$P8,MATCH('Monthly CFs'!AT$5,'OI &amp; Expense Growth'!$F$4:$P$4,0))*AT$17/12,0)</f>
        <v>0</v>
      </c>
      <c r="AU52" s="4">
        <f t="array" ref="AU52">IFERROR(INDEX('OI &amp; Expense Growth'!$F8:$P8,MATCH('Monthly CFs'!AU$5,'OI &amp; Expense Growth'!$F$4:$P$4,0))*AU$17/12,0)</f>
        <v>0</v>
      </c>
      <c r="AV52" s="4">
        <f t="array" ref="AV52">IFERROR(INDEX('OI &amp; Expense Growth'!$F8:$P8,MATCH('Monthly CFs'!AV$5,'OI &amp; Expense Growth'!$F$4:$P$4,0))*AV$17/12,0)</f>
        <v>0</v>
      </c>
      <c r="AW52" s="4">
        <f t="array" ref="AW52">IFERROR(INDEX('OI &amp; Expense Growth'!$F8:$P8,MATCH('Monthly CFs'!AW$5,'OI &amp; Expense Growth'!$F$4:$P$4,0))*AW$17/12,0)</f>
        <v>0</v>
      </c>
      <c r="AX52" s="4">
        <f t="array" ref="AX52">IFERROR(INDEX('OI &amp; Expense Growth'!$F8:$P8,MATCH('Monthly CFs'!AX$5,'OI &amp; Expense Growth'!$F$4:$P$4,0))*AX$17/12,0)</f>
        <v>6480</v>
      </c>
      <c r="AY52" s="4">
        <f t="array" ref="AY52">IFERROR(INDEX('OI &amp; Expense Growth'!$F8:$P8,MATCH('Monthly CFs'!AY$5,'OI &amp; Expense Growth'!$F$4:$P$4,0))*AY$17/12,0)</f>
        <v>7379.9999999999991</v>
      </c>
      <c r="AZ52" s="4">
        <f t="array" ref="AZ52">IFERROR(INDEX('OI &amp; Expense Growth'!$F8:$P8,MATCH('Monthly CFs'!AZ$5,'OI &amp; Expense Growth'!$F$4:$P$4,0))*AZ$17/12,0)</f>
        <v>8279.9999999999982</v>
      </c>
      <c r="BA52" s="4">
        <f t="array" ref="BA52">IFERROR(INDEX('OI &amp; Expense Growth'!$F8:$P8,MATCH('Monthly CFs'!BA$5,'OI &amp; Expense Growth'!$F$4:$P$4,0))*BA$17/12,0)</f>
        <v>9180</v>
      </c>
      <c r="BB52" s="4">
        <f t="array" ref="BB52">IFERROR(INDEX('OI &amp; Expense Growth'!$F8:$P8,MATCH('Monthly CFs'!BB$5,'OI &amp; Expense Growth'!$F$4:$P$4,0))*BB$17/12,0)</f>
        <v>10079.999999999998</v>
      </c>
      <c r="BC52" s="4">
        <f t="array" ref="BC52">IFERROR(INDEX('OI &amp; Expense Growth'!$F8:$P8,MATCH('Monthly CFs'!BC$5,'OI &amp; Expense Growth'!$F$4:$P$4,0))*BC$17/12,0)</f>
        <v>10800</v>
      </c>
      <c r="BD52" s="4">
        <f t="array" ref="BD52">IFERROR(INDEX('OI &amp; Expense Growth'!$F8:$P8,MATCH('Monthly CFs'!BD$5,'OI &amp; Expense Growth'!$F$4:$P$4,0))*BD$17/12,0)</f>
        <v>11124</v>
      </c>
      <c r="BE52" s="4">
        <f t="array" ref="BE52">IFERROR(INDEX('OI &amp; Expense Growth'!$F8:$P8,MATCH('Monthly CFs'!BE$5,'OI &amp; Expense Growth'!$F$4:$P$4,0))*BE$17/12,0)</f>
        <v>11124</v>
      </c>
      <c r="BF52" s="4">
        <f t="array" ref="BF52">IFERROR(INDEX('OI &amp; Expense Growth'!$F8:$P8,MATCH('Monthly CFs'!BF$5,'OI &amp; Expense Growth'!$F$4:$P$4,0))*BF$17/12,0)</f>
        <v>11124</v>
      </c>
      <c r="BG52" s="4">
        <f t="array" ref="BG52">IFERROR(INDEX('OI &amp; Expense Growth'!$F8:$P8,MATCH('Monthly CFs'!BG$5,'OI &amp; Expense Growth'!$F$4:$P$4,0))*BG$17/12,0)</f>
        <v>11124</v>
      </c>
      <c r="BH52" s="4">
        <f t="array" ref="BH52">IFERROR(INDEX('OI &amp; Expense Growth'!$F8:$P8,MATCH('Monthly CFs'!BH$5,'OI &amp; Expense Growth'!$F$4:$P$4,0))*BH$17/12,0)</f>
        <v>11124</v>
      </c>
      <c r="BI52" s="4">
        <f t="array" ref="BI52">IFERROR(INDEX('OI &amp; Expense Growth'!$F8:$P8,MATCH('Monthly CFs'!BI$5,'OI &amp; Expense Growth'!$F$4:$P$4,0))*BI$17/12,0)</f>
        <v>11124</v>
      </c>
      <c r="BJ52" s="4">
        <f t="array" ref="BJ52">IFERROR(INDEX('OI &amp; Expense Growth'!$F8:$P8,MATCH('Monthly CFs'!BJ$5,'OI &amp; Expense Growth'!$F$4:$P$4,0))*BJ$17/12,0)</f>
        <v>11124</v>
      </c>
      <c r="BK52" s="4">
        <f t="array" ref="BK52">IFERROR(INDEX('OI &amp; Expense Growth'!$F8:$P8,MATCH('Monthly CFs'!BK$5,'OI &amp; Expense Growth'!$F$4:$P$4,0))*BK$17/12,0)</f>
        <v>11124</v>
      </c>
      <c r="BL52" s="4">
        <f t="array" ref="BL52">IFERROR(INDEX('OI &amp; Expense Growth'!$F8:$P8,MATCH('Monthly CFs'!BL$5,'OI &amp; Expense Growth'!$F$4:$P$4,0))*BL$17/12,0)</f>
        <v>11124</v>
      </c>
      <c r="BM52" s="4">
        <f t="array" ref="BM52">IFERROR(INDEX('OI &amp; Expense Growth'!$F8:$P8,MATCH('Monthly CFs'!BM$5,'OI &amp; Expense Growth'!$F$4:$P$4,0))*BM$17/12,0)</f>
        <v>11124</v>
      </c>
      <c r="BN52" s="4">
        <f t="array" ref="BN52">IFERROR(INDEX('OI &amp; Expense Growth'!$F8:$P8,MATCH('Monthly CFs'!BN$5,'OI &amp; Expense Growth'!$F$4:$P$4,0))*BN$17/12,0)</f>
        <v>11124</v>
      </c>
      <c r="BO52" s="4">
        <f t="array" ref="BO52">IFERROR(INDEX('OI &amp; Expense Growth'!$F8:$P8,MATCH('Monthly CFs'!BO$5,'OI &amp; Expense Growth'!$F$4:$P$4,0))*BO$17/12,0)</f>
        <v>11124</v>
      </c>
      <c r="BP52" s="4">
        <f t="array" ref="BP52">IFERROR(INDEX('OI &amp; Expense Growth'!$F8:$P8,MATCH('Monthly CFs'!BP$5,'OI &amp; Expense Growth'!$F$4:$P$4,0))*BP$17/12,0)</f>
        <v>11457.720000000001</v>
      </c>
      <c r="BQ52" s="4">
        <f t="array" ref="BQ52">IFERROR(INDEX('OI &amp; Expense Growth'!$F8:$P8,MATCH('Monthly CFs'!BQ$5,'OI &amp; Expense Growth'!$F$4:$P$4,0))*BQ$17/12,0)</f>
        <v>11457.720000000001</v>
      </c>
      <c r="BR52" s="4">
        <f t="array" ref="BR52">IFERROR(INDEX('OI &amp; Expense Growth'!$F8:$P8,MATCH('Monthly CFs'!BR$5,'OI &amp; Expense Growth'!$F$4:$P$4,0))*BR$17/12,0)</f>
        <v>11457.720000000001</v>
      </c>
      <c r="BS52" s="4">
        <f t="array" ref="BS52">IFERROR(INDEX('OI &amp; Expense Growth'!$F8:$P8,MATCH('Monthly CFs'!BS$5,'OI &amp; Expense Growth'!$F$4:$P$4,0))*BS$17/12,0)</f>
        <v>11457.720000000001</v>
      </c>
      <c r="BT52" s="4">
        <f t="array" ref="BT52">IFERROR(INDEX('OI &amp; Expense Growth'!$F8:$P8,MATCH('Monthly CFs'!BT$5,'OI &amp; Expense Growth'!$F$4:$P$4,0))*BT$17/12,0)</f>
        <v>11457.720000000001</v>
      </c>
      <c r="BU52" s="4">
        <f t="array" ref="BU52">IFERROR(INDEX('OI &amp; Expense Growth'!$F8:$P8,MATCH('Monthly CFs'!BU$5,'OI &amp; Expense Growth'!$F$4:$P$4,0))*BU$17/12,0)</f>
        <v>11457.720000000001</v>
      </c>
      <c r="BV52" s="4">
        <f t="array" ref="BV52">IFERROR(INDEX('OI &amp; Expense Growth'!$F8:$P8,MATCH('Monthly CFs'!BV$5,'OI &amp; Expense Growth'!$F$4:$P$4,0))*BV$17/12,0)</f>
        <v>11457.720000000001</v>
      </c>
      <c r="BW52" s="4">
        <f t="array" ref="BW52">IFERROR(INDEX('OI &amp; Expense Growth'!$F8:$P8,MATCH('Monthly CFs'!BW$5,'OI &amp; Expense Growth'!$F$4:$P$4,0))*BW$17/12,0)</f>
        <v>11457.720000000001</v>
      </c>
      <c r="BX52" s="4">
        <f t="array" ref="BX52">IFERROR(INDEX('OI &amp; Expense Growth'!$F8:$P8,MATCH('Monthly CFs'!BX$5,'OI &amp; Expense Growth'!$F$4:$P$4,0))*BX$17/12,0)</f>
        <v>11457.720000000001</v>
      </c>
      <c r="BY52" s="4">
        <f t="array" ref="BY52">IFERROR(INDEX('OI &amp; Expense Growth'!$F8:$P8,MATCH('Monthly CFs'!BY$5,'OI &amp; Expense Growth'!$F$4:$P$4,0))*BY$17/12,0)</f>
        <v>11457.720000000001</v>
      </c>
      <c r="BZ52" s="4">
        <f t="array" ref="BZ52">IFERROR(INDEX('OI &amp; Expense Growth'!$F8:$P8,MATCH('Monthly CFs'!BZ$5,'OI &amp; Expense Growth'!$F$4:$P$4,0))*BZ$17/12,0)</f>
        <v>11457.720000000001</v>
      </c>
      <c r="CA52" s="4">
        <f t="array" ref="CA52">IFERROR(INDEX('OI &amp; Expense Growth'!$F8:$P8,MATCH('Monthly CFs'!CA$5,'OI &amp; Expense Growth'!$F$4:$P$4,0))*CA$17/12,0)</f>
        <v>11457.720000000001</v>
      </c>
      <c r="CB52" s="4">
        <f t="array" ref="CB52">IFERROR(INDEX('OI &amp; Expense Growth'!$F8:$P8,MATCH('Monthly CFs'!CB$5,'OI &amp; Expense Growth'!$F$4:$P$4,0))*CB$17/12,0)</f>
        <v>11801.4516</v>
      </c>
      <c r="CC52" s="4">
        <f t="array" ref="CC52">IFERROR(INDEX('OI &amp; Expense Growth'!$F8:$P8,MATCH('Monthly CFs'!CC$5,'OI &amp; Expense Growth'!$F$4:$P$4,0))*CC$17/12,0)</f>
        <v>11801.4516</v>
      </c>
      <c r="CD52" s="4">
        <f t="array" ref="CD52">IFERROR(INDEX('OI &amp; Expense Growth'!$F8:$P8,MATCH('Monthly CFs'!CD$5,'OI &amp; Expense Growth'!$F$4:$P$4,0))*CD$17/12,0)</f>
        <v>11801.4516</v>
      </c>
      <c r="CE52" s="4">
        <f t="array" ref="CE52">IFERROR(INDEX('OI &amp; Expense Growth'!$F8:$P8,MATCH('Monthly CFs'!CE$5,'OI &amp; Expense Growth'!$F$4:$P$4,0))*CE$17/12,0)</f>
        <v>11801.4516</v>
      </c>
      <c r="CF52" s="4">
        <f t="array" ref="CF52">IFERROR(INDEX('OI &amp; Expense Growth'!$F8:$P8,MATCH('Monthly CFs'!CF$5,'OI &amp; Expense Growth'!$F$4:$P$4,0))*CF$17/12,0)</f>
        <v>11801.4516</v>
      </c>
      <c r="CG52" s="4">
        <f t="array" ref="CG52">IFERROR(INDEX('OI &amp; Expense Growth'!$F8:$P8,MATCH('Monthly CFs'!CG$5,'OI &amp; Expense Growth'!$F$4:$P$4,0))*CG$17/12,0)</f>
        <v>11801.4516</v>
      </c>
      <c r="CH52" s="4">
        <f t="array" ref="CH52">IFERROR(INDEX('OI &amp; Expense Growth'!$F8:$P8,MATCH('Monthly CFs'!CH$5,'OI &amp; Expense Growth'!$F$4:$P$4,0))*CH$17/12,0)</f>
        <v>11801.4516</v>
      </c>
      <c r="CI52" s="4">
        <f t="array" ref="CI52">IFERROR(INDEX('OI &amp; Expense Growth'!$F8:$P8,MATCH('Monthly CFs'!CI$5,'OI &amp; Expense Growth'!$F$4:$P$4,0))*CI$17/12,0)</f>
        <v>11801.4516</v>
      </c>
      <c r="CJ52" s="4">
        <f t="array" ref="CJ52">IFERROR(INDEX('OI &amp; Expense Growth'!$F8:$P8,MATCH('Monthly CFs'!CJ$5,'OI &amp; Expense Growth'!$F$4:$P$4,0))*CJ$17/12,0)</f>
        <v>11801.4516</v>
      </c>
      <c r="CK52" s="4">
        <f t="array" ref="CK52">IFERROR(INDEX('OI &amp; Expense Growth'!$F8:$P8,MATCH('Monthly CFs'!CK$5,'OI &amp; Expense Growth'!$F$4:$P$4,0))*CK$17/12,0)</f>
        <v>11801.4516</v>
      </c>
      <c r="CL52" s="4">
        <f t="array" ref="CL52">IFERROR(INDEX('OI &amp; Expense Growth'!$F8:$P8,MATCH('Monthly CFs'!CL$5,'OI &amp; Expense Growth'!$F$4:$P$4,0))*CL$17/12,0)</f>
        <v>11801.4516</v>
      </c>
      <c r="CM52" s="4">
        <f t="array" ref="CM52">IFERROR(INDEX('OI &amp; Expense Growth'!$F8:$P8,MATCH('Monthly CFs'!CM$5,'OI &amp; Expense Growth'!$F$4:$P$4,0))*CM$17/12,0)</f>
        <v>11801.4516</v>
      </c>
      <c r="CN52" s="4">
        <f t="array" ref="CN52">IFERROR(INDEX('OI &amp; Expense Growth'!$F8:$P8,MATCH('Monthly CFs'!CN$5,'OI &amp; Expense Growth'!$F$4:$P$4,0))*CN$17/12,0)</f>
        <v>12155.495148000002</v>
      </c>
      <c r="CO52" s="4">
        <f t="array" ref="CO52">IFERROR(INDEX('OI &amp; Expense Growth'!$F8:$P8,MATCH('Monthly CFs'!CO$5,'OI &amp; Expense Growth'!$F$4:$P$4,0))*CO$17/12,0)</f>
        <v>12155.495148000002</v>
      </c>
      <c r="CP52" s="4">
        <f t="array" ref="CP52">IFERROR(INDEX('OI &amp; Expense Growth'!$F8:$P8,MATCH('Monthly CFs'!CP$5,'OI &amp; Expense Growth'!$F$4:$P$4,0))*CP$17/12,0)</f>
        <v>12155.495148000002</v>
      </c>
      <c r="CQ52" s="4">
        <f t="array" ref="CQ52">IFERROR(INDEX('OI &amp; Expense Growth'!$F8:$P8,MATCH('Monthly CFs'!CQ$5,'OI &amp; Expense Growth'!$F$4:$P$4,0))*CQ$17/12,0)</f>
        <v>12155.495148000002</v>
      </c>
      <c r="CR52" s="4">
        <f t="array" ref="CR52">IFERROR(INDEX('OI &amp; Expense Growth'!$F8:$P8,MATCH('Monthly CFs'!CR$5,'OI &amp; Expense Growth'!$F$4:$P$4,0))*CR$17/12,0)</f>
        <v>12155.495148000002</v>
      </c>
      <c r="CS52" s="4">
        <f t="array" ref="CS52">IFERROR(INDEX('OI &amp; Expense Growth'!$F8:$P8,MATCH('Monthly CFs'!CS$5,'OI &amp; Expense Growth'!$F$4:$P$4,0))*CS$17/12,0)</f>
        <v>12155.495148000002</v>
      </c>
      <c r="CT52" s="4">
        <f t="array" ref="CT52">IFERROR(INDEX('OI &amp; Expense Growth'!$F8:$P8,MATCH('Monthly CFs'!CT$5,'OI &amp; Expense Growth'!$F$4:$P$4,0))*CT$17/12,0)</f>
        <v>12155.495148000002</v>
      </c>
      <c r="CU52" s="4">
        <f t="array" ref="CU52">IFERROR(INDEX('OI &amp; Expense Growth'!$F8:$P8,MATCH('Monthly CFs'!CU$5,'OI &amp; Expense Growth'!$F$4:$P$4,0))*CU$17/12,0)</f>
        <v>12155.495148000002</v>
      </c>
      <c r="CV52" s="4">
        <f t="array" ref="CV52">IFERROR(INDEX('OI &amp; Expense Growth'!$F8:$P8,MATCH('Monthly CFs'!CV$5,'OI &amp; Expense Growth'!$F$4:$P$4,0))*CV$17/12,0)</f>
        <v>12155.495148000002</v>
      </c>
      <c r="CW52" s="4">
        <f t="array" ref="CW52">IFERROR(INDEX('OI &amp; Expense Growth'!$F8:$P8,MATCH('Monthly CFs'!CW$5,'OI &amp; Expense Growth'!$F$4:$P$4,0))*CW$17/12,0)</f>
        <v>12155.495148000002</v>
      </c>
      <c r="CX52" s="4">
        <f t="array" ref="CX52">IFERROR(INDEX('OI &amp; Expense Growth'!$F8:$P8,MATCH('Monthly CFs'!CX$5,'OI &amp; Expense Growth'!$F$4:$P$4,0))*CX$17/12,0)</f>
        <v>12155.495148000002</v>
      </c>
      <c r="CY52" s="4">
        <f t="array" ref="CY52">IFERROR(INDEX('OI &amp; Expense Growth'!$F8:$P8,MATCH('Monthly CFs'!CY$5,'OI &amp; Expense Growth'!$F$4:$P$4,0))*CY$17/12,0)</f>
        <v>12155.495148000002</v>
      </c>
      <c r="CZ52" s="4">
        <f t="array" ref="CZ52">IFERROR(INDEX('OI &amp; Expense Growth'!$F8:$P8,MATCH('Monthly CFs'!CZ$5,'OI &amp; Expense Growth'!$F$4:$P$4,0))*CZ$17/12,0)</f>
        <v>12520.160002440003</v>
      </c>
      <c r="DA52" s="4">
        <f t="array" ref="DA52">IFERROR(INDEX('OI &amp; Expense Growth'!$F8:$P8,MATCH('Monthly CFs'!DA$5,'OI &amp; Expense Growth'!$F$4:$P$4,0))*DA$17/12,0)</f>
        <v>12520.160002440003</v>
      </c>
      <c r="DB52" s="4">
        <f t="array" ref="DB52">IFERROR(INDEX('OI &amp; Expense Growth'!$F8:$P8,MATCH('Monthly CFs'!DB$5,'OI &amp; Expense Growth'!$F$4:$P$4,0))*DB$17/12,0)</f>
        <v>12520.160002440003</v>
      </c>
      <c r="DC52" s="4">
        <f t="array" ref="DC52">IFERROR(INDEX('OI &amp; Expense Growth'!$F8:$P8,MATCH('Monthly CFs'!DC$5,'OI &amp; Expense Growth'!$F$4:$P$4,0))*DC$17/12,0)</f>
        <v>12520.160002440003</v>
      </c>
      <c r="DD52" s="4">
        <f t="array" ref="DD52">IFERROR(INDEX('OI &amp; Expense Growth'!$F8:$P8,MATCH('Monthly CFs'!DD$5,'OI &amp; Expense Growth'!$F$4:$P$4,0))*DD$17/12,0)</f>
        <v>12520.160002440003</v>
      </c>
      <c r="DE52" s="4">
        <f t="array" ref="DE52">IFERROR(INDEX('OI &amp; Expense Growth'!$F8:$P8,MATCH('Monthly CFs'!DE$5,'OI &amp; Expense Growth'!$F$4:$P$4,0))*DE$17/12,0)</f>
        <v>12520.160002440003</v>
      </c>
      <c r="DF52" s="4">
        <f t="array" ref="DF52">IFERROR(INDEX('OI &amp; Expense Growth'!$F8:$P8,MATCH('Monthly CFs'!DF$5,'OI &amp; Expense Growth'!$F$4:$P$4,0))*DF$17/12,0)</f>
        <v>12520.160002440003</v>
      </c>
      <c r="DG52" s="4">
        <f t="array" ref="DG52">IFERROR(INDEX('OI &amp; Expense Growth'!$F8:$P8,MATCH('Monthly CFs'!DG$5,'OI &amp; Expense Growth'!$F$4:$P$4,0))*DG$17/12,0)</f>
        <v>12520.160002440003</v>
      </c>
      <c r="DH52" s="4">
        <f t="array" ref="DH52">IFERROR(INDEX('OI &amp; Expense Growth'!$F8:$P8,MATCH('Monthly CFs'!DH$5,'OI &amp; Expense Growth'!$F$4:$P$4,0))*DH$17/12,0)</f>
        <v>12520.160002440003</v>
      </c>
      <c r="DI52" s="4">
        <f t="array" ref="DI52">IFERROR(INDEX('OI &amp; Expense Growth'!$F8:$P8,MATCH('Monthly CFs'!DI$5,'OI &amp; Expense Growth'!$F$4:$P$4,0))*DI$17/12,0)</f>
        <v>12520.160002440003</v>
      </c>
      <c r="DJ52" s="4">
        <f t="array" ref="DJ52">IFERROR(INDEX('OI &amp; Expense Growth'!$F8:$P8,MATCH('Monthly CFs'!DJ$5,'OI &amp; Expense Growth'!$F$4:$P$4,0))*DJ$17/12,0)</f>
        <v>12520.160002440003</v>
      </c>
      <c r="DK52" s="4">
        <f t="array" ref="DK52">IFERROR(INDEX('OI &amp; Expense Growth'!$F8:$P8,MATCH('Monthly CFs'!DK$5,'OI &amp; Expense Growth'!$F$4:$P$4,0))*DK$17/12,0)</f>
        <v>12520.160002440003</v>
      </c>
      <c r="DL52" s="4">
        <f t="array" ref="DL52">IFERROR(INDEX('OI &amp; Expense Growth'!$F8:$P8,MATCH('Monthly CFs'!DL$5,'OI &amp; Expense Growth'!$F$4:$P$4,0))*DL$17/12,0)</f>
        <v>12895.764802513202</v>
      </c>
      <c r="DM52" s="4">
        <f t="array" ref="DM52">IFERROR(INDEX('OI &amp; Expense Growth'!$F8:$P8,MATCH('Monthly CFs'!DM$5,'OI &amp; Expense Growth'!$F$4:$P$4,0))*DM$17/12,0)</f>
        <v>12895.764802513202</v>
      </c>
      <c r="DN52" s="4">
        <f t="array" ref="DN52">IFERROR(INDEX('OI &amp; Expense Growth'!$F8:$P8,MATCH('Monthly CFs'!DN$5,'OI &amp; Expense Growth'!$F$4:$P$4,0))*DN$17/12,0)</f>
        <v>12895.764802513202</v>
      </c>
      <c r="DO52" s="4">
        <f t="array" ref="DO52">IFERROR(INDEX('OI &amp; Expense Growth'!$F8:$P8,MATCH('Monthly CFs'!DO$5,'OI &amp; Expense Growth'!$F$4:$P$4,0))*DO$17/12,0)</f>
        <v>12895.764802513202</v>
      </c>
      <c r="DP52" s="4">
        <f t="array" ref="DP52">IFERROR(INDEX('OI &amp; Expense Growth'!$F8:$P8,MATCH('Monthly CFs'!DP$5,'OI &amp; Expense Growth'!$F$4:$P$4,0))*DP$17/12,0)</f>
        <v>12895.764802513202</v>
      </c>
      <c r="DQ52" s="4">
        <f t="array" ref="DQ52">IFERROR(INDEX('OI &amp; Expense Growth'!$F8:$P8,MATCH('Monthly CFs'!DQ$5,'OI &amp; Expense Growth'!$F$4:$P$4,0))*DQ$17/12,0)</f>
        <v>12895.764802513202</v>
      </c>
      <c r="DR52" s="4">
        <f t="array" ref="DR52">IFERROR(INDEX('OI &amp; Expense Growth'!$F8:$P8,MATCH('Monthly CFs'!DR$5,'OI &amp; Expense Growth'!$F$4:$P$4,0))*DR$17/12,0)</f>
        <v>12895.764802513202</v>
      </c>
      <c r="DS52" s="4">
        <f t="array" ref="DS52">IFERROR(INDEX('OI &amp; Expense Growth'!$F8:$P8,MATCH('Monthly CFs'!DS$5,'OI &amp; Expense Growth'!$F$4:$P$4,0))*DS$17/12,0)</f>
        <v>12895.764802513202</v>
      </c>
      <c r="DT52" s="4">
        <f t="array" ref="DT52">IFERROR(INDEX('OI &amp; Expense Growth'!$F8:$P8,MATCH('Monthly CFs'!DT$5,'OI &amp; Expense Growth'!$F$4:$P$4,0))*DT$17/12,0)</f>
        <v>12895.764802513202</v>
      </c>
      <c r="DU52" s="4">
        <f t="array" ref="DU52">IFERROR(INDEX('OI &amp; Expense Growth'!$F8:$P8,MATCH('Monthly CFs'!DU$5,'OI &amp; Expense Growth'!$F$4:$P$4,0))*DU$17/12,0)</f>
        <v>12895.764802513202</v>
      </c>
      <c r="DV52" s="4">
        <f t="array" ref="DV52">IFERROR(INDEX('OI &amp; Expense Growth'!$F8:$P8,MATCH('Monthly CFs'!DV$5,'OI &amp; Expense Growth'!$F$4:$P$4,0))*DV$17/12,0)</f>
        <v>12895.764802513202</v>
      </c>
      <c r="DW52" s="4">
        <f t="array" ref="DW52">IFERROR(INDEX('OI &amp; Expense Growth'!$F8:$P8,MATCH('Monthly CFs'!DW$5,'OI &amp; Expense Growth'!$F$4:$P$4,0))*DW$17/12,0)</f>
        <v>12895.764802513202</v>
      </c>
      <c r="DX52" s="4">
        <f t="array" ref="DX52">IFERROR(INDEX('OI &amp; Expense Growth'!$F8:$P8,MATCH('Monthly CFs'!DX$5,'OI &amp; Expense Growth'!$F$4:$P$4,0))*DX$17/12,0)</f>
        <v>13282.637746588598</v>
      </c>
      <c r="DY52" s="4">
        <f t="array" ref="DY52">IFERROR(INDEX('OI &amp; Expense Growth'!$F8:$P8,MATCH('Monthly CFs'!DY$5,'OI &amp; Expense Growth'!$F$4:$P$4,0))*DY$17/12,0)</f>
        <v>13282.637746588598</v>
      </c>
      <c r="DZ52" s="4">
        <f t="array" ref="DZ52">IFERROR(INDEX('OI &amp; Expense Growth'!$F8:$P8,MATCH('Monthly CFs'!DZ$5,'OI &amp; Expense Growth'!$F$4:$P$4,0))*DZ$17/12,0)</f>
        <v>13282.637746588598</v>
      </c>
      <c r="EA52" s="4">
        <f t="array" ref="EA52">IFERROR(INDEX('OI &amp; Expense Growth'!$F8:$P8,MATCH('Monthly CFs'!EA$5,'OI &amp; Expense Growth'!$F$4:$P$4,0))*EA$17/12,0)</f>
        <v>13282.637746588598</v>
      </c>
      <c r="EB52" s="4">
        <f t="array" ref="EB52">IFERROR(INDEX('OI &amp; Expense Growth'!$F8:$P8,MATCH('Monthly CFs'!EB$5,'OI &amp; Expense Growth'!$F$4:$P$4,0))*EB$17/12,0)</f>
        <v>13282.637746588598</v>
      </c>
      <c r="EC52" s="4">
        <f t="array" ref="EC52">IFERROR(INDEX('OI &amp; Expense Growth'!$F8:$P8,MATCH('Monthly CFs'!EC$5,'OI &amp; Expense Growth'!$F$4:$P$4,0))*EC$17/12,0)</f>
        <v>13282.637746588598</v>
      </c>
      <c r="ED52" s="4">
        <f t="array" ref="ED52">IFERROR(INDEX('OI &amp; Expense Growth'!$F8:$P8,MATCH('Monthly CFs'!ED$5,'OI &amp; Expense Growth'!$F$4:$P$4,0))*ED$17/12,0)</f>
        <v>13282.637746588598</v>
      </c>
      <c r="EE52" s="4">
        <f t="array" ref="EE52">IFERROR(INDEX('OI &amp; Expense Growth'!$F8:$P8,MATCH('Monthly CFs'!EE$5,'OI &amp; Expense Growth'!$F$4:$P$4,0))*EE$17/12,0)</f>
        <v>13282.637746588598</v>
      </c>
      <c r="EF52" s="4">
        <f t="array" ref="EF52">IFERROR(INDEX('OI &amp; Expense Growth'!$F8:$P8,MATCH('Monthly CFs'!EF$5,'OI &amp; Expense Growth'!$F$4:$P$4,0))*EF$17/12,0)</f>
        <v>13282.637746588598</v>
      </c>
      <c r="EG52" s="4">
        <f t="array" ref="EG52">IFERROR(INDEX('OI &amp; Expense Growth'!$F8:$P8,MATCH('Monthly CFs'!EG$5,'OI &amp; Expense Growth'!$F$4:$P$4,0))*EG$17/12,0)</f>
        <v>13282.637746588598</v>
      </c>
      <c r="EH52" s="4">
        <f t="array" ref="EH52">IFERROR(INDEX('OI &amp; Expense Growth'!$F8:$P8,MATCH('Monthly CFs'!EH$5,'OI &amp; Expense Growth'!$F$4:$P$4,0))*EH$17/12,0)</f>
        <v>13282.637746588598</v>
      </c>
      <c r="EI52" s="4">
        <f t="array" ref="EI52">IFERROR(INDEX('OI &amp; Expense Growth'!$F8:$P8,MATCH('Monthly CFs'!EI$5,'OI &amp; Expense Growth'!$F$4:$P$4,0))*EI$17/12,0)</f>
        <v>13282.637746588598</v>
      </c>
      <c r="EJ52" s="1"/>
    </row>
    <row r="53" spans="1:140" ht="13.5" customHeight="1" x14ac:dyDescent="0.2">
      <c r="A53" s="1"/>
      <c r="B53" s="1"/>
      <c r="C53" s="9" t="s">
        <v>251</v>
      </c>
      <c r="D53" s="1"/>
      <c r="E53" s="1"/>
      <c r="F53" s="305"/>
      <c r="G53" s="4">
        <f t="array" ref="G53">IFERROR(INDEX('OI &amp; Expense Growth'!$F9:$P9,MATCH('Monthly CFs'!G$5,'OI &amp; Expense Growth'!$F$4:$P$4,0))*G$17/12,0)</f>
        <v>0</v>
      </c>
      <c r="H53" s="4">
        <f t="array" ref="H53">IFERROR(INDEX('OI &amp; Expense Growth'!$F9:$P9,MATCH('Monthly CFs'!H$5,'OI &amp; Expense Growth'!$F$4:$P$4,0))*H$17/12,0)</f>
        <v>0</v>
      </c>
      <c r="I53" s="4">
        <f t="array" ref="I53">IFERROR(INDEX('OI &amp; Expense Growth'!$F9:$P9,MATCH('Monthly CFs'!I$5,'OI &amp; Expense Growth'!$F$4:$P$4,0))*I$17/12,0)</f>
        <v>0</v>
      </c>
      <c r="J53" s="4">
        <f t="array" ref="J53">IFERROR(INDEX('OI &amp; Expense Growth'!$F9:$P9,MATCH('Monthly CFs'!J$5,'OI &amp; Expense Growth'!$F$4:$P$4,0))*J$17/12,0)</f>
        <v>0</v>
      </c>
      <c r="K53" s="4">
        <f t="array" ref="K53">IFERROR(INDEX('OI &amp; Expense Growth'!$F9:$P9,MATCH('Monthly CFs'!K$5,'OI &amp; Expense Growth'!$F$4:$P$4,0))*K$17/12,0)</f>
        <v>0</v>
      </c>
      <c r="L53" s="4">
        <f t="array" ref="L53">IFERROR(INDEX('OI &amp; Expense Growth'!$F9:$P9,MATCH('Monthly CFs'!L$5,'OI &amp; Expense Growth'!$F$4:$P$4,0))*L$17/12,0)</f>
        <v>0</v>
      </c>
      <c r="M53" s="4">
        <f t="array" ref="M53">IFERROR(INDEX('OI &amp; Expense Growth'!$F9:$P9,MATCH('Monthly CFs'!M$5,'OI &amp; Expense Growth'!$F$4:$P$4,0))*M$17/12,0)</f>
        <v>0</v>
      </c>
      <c r="N53" s="4">
        <f t="array" ref="N53">IFERROR(INDEX('OI &amp; Expense Growth'!$F9:$P9,MATCH('Monthly CFs'!N$5,'OI &amp; Expense Growth'!$F$4:$P$4,0))*N$17/12,0)</f>
        <v>0</v>
      </c>
      <c r="O53" s="4">
        <f t="array" ref="O53">IFERROR(INDEX('OI &amp; Expense Growth'!$F9:$P9,MATCH('Monthly CFs'!O$5,'OI &amp; Expense Growth'!$F$4:$P$4,0))*O$17/12,0)</f>
        <v>0</v>
      </c>
      <c r="P53" s="4">
        <f t="array" ref="P53">IFERROR(INDEX('OI &amp; Expense Growth'!$F9:$P9,MATCH('Monthly CFs'!P$5,'OI &amp; Expense Growth'!$F$4:$P$4,0))*P$17/12,0)</f>
        <v>0</v>
      </c>
      <c r="Q53" s="4">
        <f t="array" ref="Q53">IFERROR(INDEX('OI &amp; Expense Growth'!$F9:$P9,MATCH('Monthly CFs'!Q$5,'OI &amp; Expense Growth'!$F$4:$P$4,0))*Q$17/12,0)</f>
        <v>0</v>
      </c>
      <c r="R53" s="4">
        <f t="array" ref="R53">IFERROR(INDEX('OI &amp; Expense Growth'!$F9:$P9,MATCH('Monthly CFs'!R$5,'OI &amp; Expense Growth'!$F$4:$P$4,0))*R$17/12,0)</f>
        <v>0</v>
      </c>
      <c r="S53" s="4">
        <f t="array" ref="S53">IFERROR(INDEX('OI &amp; Expense Growth'!$F9:$P9,MATCH('Monthly CFs'!S$5,'OI &amp; Expense Growth'!$F$4:$P$4,0))*S$17/12,0)</f>
        <v>0</v>
      </c>
      <c r="T53" s="4">
        <f t="array" ref="T53">IFERROR(INDEX('OI &amp; Expense Growth'!$F9:$P9,MATCH('Monthly CFs'!T$5,'OI &amp; Expense Growth'!$F$4:$P$4,0))*T$17/12,0)</f>
        <v>0</v>
      </c>
      <c r="U53" s="4">
        <f t="array" ref="U53">IFERROR(INDEX('OI &amp; Expense Growth'!$F9:$P9,MATCH('Monthly CFs'!U$5,'OI &amp; Expense Growth'!$F$4:$P$4,0))*U$17/12,0)</f>
        <v>0</v>
      </c>
      <c r="V53" s="4">
        <f t="array" ref="V53">IFERROR(INDEX('OI &amp; Expense Growth'!$F9:$P9,MATCH('Monthly CFs'!V$5,'OI &amp; Expense Growth'!$F$4:$P$4,0))*V$17/12,0)</f>
        <v>0</v>
      </c>
      <c r="W53" s="4">
        <f t="array" ref="W53">IFERROR(INDEX('OI &amp; Expense Growth'!$F9:$P9,MATCH('Monthly CFs'!W$5,'OI &amp; Expense Growth'!$F$4:$P$4,0))*W$17/12,0)</f>
        <v>0</v>
      </c>
      <c r="X53" s="4">
        <f t="array" ref="X53">IFERROR(INDEX('OI &amp; Expense Growth'!$F9:$P9,MATCH('Monthly CFs'!X$5,'OI &amp; Expense Growth'!$F$4:$P$4,0))*X$17/12,0)</f>
        <v>0</v>
      </c>
      <c r="Y53" s="4">
        <f t="array" ref="Y53">IFERROR(INDEX('OI &amp; Expense Growth'!$F9:$P9,MATCH('Monthly CFs'!Y$5,'OI &amp; Expense Growth'!$F$4:$P$4,0))*Y$17/12,0)</f>
        <v>0</v>
      </c>
      <c r="Z53" s="4">
        <f t="array" ref="Z53">IFERROR(INDEX('OI &amp; Expense Growth'!$F9:$P9,MATCH('Monthly CFs'!Z$5,'OI &amp; Expense Growth'!$F$4:$P$4,0))*Z$17/12,0)</f>
        <v>0</v>
      </c>
      <c r="AA53" s="4">
        <f t="array" ref="AA53">IFERROR(INDEX('OI &amp; Expense Growth'!$F9:$P9,MATCH('Monthly CFs'!AA$5,'OI &amp; Expense Growth'!$F$4:$P$4,0))*AA$17/12,0)</f>
        <v>0</v>
      </c>
      <c r="AB53" s="4">
        <f t="array" ref="AB53">IFERROR(INDEX('OI &amp; Expense Growth'!$F9:$P9,MATCH('Monthly CFs'!AB$5,'OI &amp; Expense Growth'!$F$4:$P$4,0))*AB$17/12,0)</f>
        <v>0</v>
      </c>
      <c r="AC53" s="4">
        <f t="array" ref="AC53">IFERROR(INDEX('OI &amp; Expense Growth'!$F9:$P9,MATCH('Monthly CFs'!AC$5,'OI &amp; Expense Growth'!$F$4:$P$4,0))*AC$17/12,0)</f>
        <v>0</v>
      </c>
      <c r="AD53" s="4">
        <f t="array" ref="AD53">IFERROR(INDEX('OI &amp; Expense Growth'!$F9:$P9,MATCH('Monthly CFs'!AD$5,'OI &amp; Expense Growth'!$F$4:$P$4,0))*AD$17/12,0)</f>
        <v>0</v>
      </c>
      <c r="AE53" s="4">
        <f t="array" ref="AE53">IFERROR(INDEX('OI &amp; Expense Growth'!$F9:$P9,MATCH('Monthly CFs'!AE$5,'OI &amp; Expense Growth'!$F$4:$P$4,0))*AE$17/12,0)</f>
        <v>0</v>
      </c>
      <c r="AF53" s="4">
        <f t="array" ref="AF53">IFERROR(INDEX('OI &amp; Expense Growth'!$F9:$P9,MATCH('Monthly CFs'!AF$5,'OI &amp; Expense Growth'!$F$4:$P$4,0))*AF$17/12,0)</f>
        <v>0</v>
      </c>
      <c r="AG53" s="4">
        <f t="array" ref="AG53">IFERROR(INDEX('OI &amp; Expense Growth'!$F9:$P9,MATCH('Monthly CFs'!AG$5,'OI &amp; Expense Growth'!$F$4:$P$4,0))*AG$17/12,0)</f>
        <v>0</v>
      </c>
      <c r="AH53" s="4">
        <f t="array" ref="AH53">IFERROR(INDEX('OI &amp; Expense Growth'!$F9:$P9,MATCH('Monthly CFs'!AH$5,'OI &amp; Expense Growth'!$F$4:$P$4,0))*AH$17/12,0)</f>
        <v>0</v>
      </c>
      <c r="AI53" s="4">
        <f t="array" ref="AI53">IFERROR(INDEX('OI &amp; Expense Growth'!$F9:$P9,MATCH('Monthly CFs'!AI$5,'OI &amp; Expense Growth'!$F$4:$P$4,0))*AI$17/12,0)</f>
        <v>0</v>
      </c>
      <c r="AJ53" s="4">
        <f t="array" ref="AJ53">IFERROR(INDEX('OI &amp; Expense Growth'!$F9:$P9,MATCH('Monthly CFs'!AJ$5,'OI &amp; Expense Growth'!$F$4:$P$4,0))*AJ$17/12,0)</f>
        <v>0</v>
      </c>
      <c r="AK53" s="4">
        <f t="array" ref="AK53">IFERROR(INDEX('OI &amp; Expense Growth'!$F9:$P9,MATCH('Monthly CFs'!AK$5,'OI &amp; Expense Growth'!$F$4:$P$4,0))*AK$17/12,0)</f>
        <v>0</v>
      </c>
      <c r="AL53" s="4">
        <f t="array" ref="AL53">IFERROR(INDEX('OI &amp; Expense Growth'!$F9:$P9,MATCH('Monthly CFs'!AL$5,'OI &amp; Expense Growth'!$F$4:$P$4,0))*AL$17/12,0)</f>
        <v>0</v>
      </c>
      <c r="AM53" s="4">
        <f t="array" ref="AM53">IFERROR(INDEX('OI &amp; Expense Growth'!$F9:$P9,MATCH('Monthly CFs'!AM$5,'OI &amp; Expense Growth'!$F$4:$P$4,0))*AM$17/12,0)</f>
        <v>0</v>
      </c>
      <c r="AN53" s="4">
        <f t="array" ref="AN53">IFERROR(INDEX('OI &amp; Expense Growth'!$F9:$P9,MATCH('Monthly CFs'!AN$5,'OI &amp; Expense Growth'!$F$4:$P$4,0))*AN$17/12,0)</f>
        <v>0</v>
      </c>
      <c r="AO53" s="4">
        <f t="array" ref="AO53">IFERROR(INDEX('OI &amp; Expense Growth'!$F9:$P9,MATCH('Monthly CFs'!AO$5,'OI &amp; Expense Growth'!$F$4:$P$4,0))*AO$17/12,0)</f>
        <v>0</v>
      </c>
      <c r="AP53" s="4">
        <f t="array" ref="AP53">IFERROR(INDEX('OI &amp; Expense Growth'!$F9:$P9,MATCH('Monthly CFs'!AP$5,'OI &amp; Expense Growth'!$F$4:$P$4,0))*AP$17/12,0)</f>
        <v>0</v>
      </c>
      <c r="AQ53" s="4">
        <f t="array" ref="AQ53">IFERROR(INDEX('OI &amp; Expense Growth'!$F9:$P9,MATCH('Monthly CFs'!AQ$5,'OI &amp; Expense Growth'!$F$4:$P$4,0))*AQ$17/12,0)</f>
        <v>0</v>
      </c>
      <c r="AR53" s="4">
        <f t="array" ref="AR53">IFERROR(INDEX('OI &amp; Expense Growth'!$F9:$P9,MATCH('Monthly CFs'!AR$5,'OI &amp; Expense Growth'!$F$4:$P$4,0))*AR$17/12,0)</f>
        <v>0</v>
      </c>
      <c r="AS53" s="4">
        <f t="array" ref="AS53">IFERROR(INDEX('OI &amp; Expense Growth'!$F9:$P9,MATCH('Monthly CFs'!AS$5,'OI &amp; Expense Growth'!$F$4:$P$4,0))*AS$17/12,0)</f>
        <v>0</v>
      </c>
      <c r="AT53" s="4">
        <f t="array" ref="AT53">IFERROR(INDEX('OI &amp; Expense Growth'!$F9:$P9,MATCH('Monthly CFs'!AT$5,'OI &amp; Expense Growth'!$F$4:$P$4,0))*AT$17/12,0)</f>
        <v>0</v>
      </c>
      <c r="AU53" s="4">
        <f t="array" ref="AU53">IFERROR(INDEX('OI &amp; Expense Growth'!$F9:$P9,MATCH('Monthly CFs'!AU$5,'OI &amp; Expense Growth'!$F$4:$P$4,0))*AU$17/12,0)</f>
        <v>0</v>
      </c>
      <c r="AV53" s="4">
        <f t="array" ref="AV53">IFERROR(INDEX('OI &amp; Expense Growth'!$F9:$P9,MATCH('Monthly CFs'!AV$5,'OI &amp; Expense Growth'!$F$4:$P$4,0))*AV$17/12,0)</f>
        <v>0</v>
      </c>
      <c r="AW53" s="4">
        <f t="array" ref="AW53">IFERROR(INDEX('OI &amp; Expense Growth'!$F9:$P9,MATCH('Monthly CFs'!AW$5,'OI &amp; Expense Growth'!$F$4:$P$4,0))*AW$17/12,0)</f>
        <v>0</v>
      </c>
      <c r="AX53" s="4">
        <f t="array" ref="AX53">IFERROR(INDEX('OI &amp; Expense Growth'!$F9:$P9,MATCH('Monthly CFs'!AX$5,'OI &amp; Expense Growth'!$F$4:$P$4,0))*AX$17/12,0)</f>
        <v>3024</v>
      </c>
      <c r="AY53" s="4">
        <f t="array" ref="AY53">IFERROR(INDEX('OI &amp; Expense Growth'!$F9:$P9,MATCH('Monthly CFs'!AY$5,'OI &amp; Expense Growth'!$F$4:$P$4,0))*AY$17/12,0)</f>
        <v>3443.9999999999995</v>
      </c>
      <c r="AZ53" s="4">
        <f t="array" ref="AZ53">IFERROR(INDEX('OI &amp; Expense Growth'!$F9:$P9,MATCH('Monthly CFs'!AZ$5,'OI &amp; Expense Growth'!$F$4:$P$4,0))*AZ$17/12,0)</f>
        <v>3864</v>
      </c>
      <c r="BA53" s="4">
        <f t="array" ref="BA53">IFERROR(INDEX('OI &amp; Expense Growth'!$F9:$P9,MATCH('Monthly CFs'!BA$5,'OI &amp; Expense Growth'!$F$4:$P$4,0))*BA$17/12,0)</f>
        <v>4284</v>
      </c>
      <c r="BB53" s="4">
        <f t="array" ref="BB53">IFERROR(INDEX('OI &amp; Expense Growth'!$F9:$P9,MATCH('Monthly CFs'!BB$5,'OI &amp; Expense Growth'!$F$4:$P$4,0))*BB$17/12,0)</f>
        <v>4703.9999999999991</v>
      </c>
      <c r="BC53" s="4">
        <f t="array" ref="BC53">IFERROR(INDEX('OI &amp; Expense Growth'!$F9:$P9,MATCH('Monthly CFs'!BC$5,'OI &amp; Expense Growth'!$F$4:$P$4,0))*BC$17/12,0)</f>
        <v>5040</v>
      </c>
      <c r="BD53" s="4">
        <f t="array" ref="BD53">IFERROR(INDEX('OI &amp; Expense Growth'!$F9:$P9,MATCH('Monthly CFs'!BD$5,'OI &amp; Expense Growth'!$F$4:$P$4,0))*BD$17/12,0)</f>
        <v>5191.2</v>
      </c>
      <c r="BE53" s="4">
        <f t="array" ref="BE53">IFERROR(INDEX('OI &amp; Expense Growth'!$F9:$P9,MATCH('Monthly CFs'!BE$5,'OI &amp; Expense Growth'!$F$4:$P$4,0))*BE$17/12,0)</f>
        <v>5191.2</v>
      </c>
      <c r="BF53" s="4">
        <f t="array" ref="BF53">IFERROR(INDEX('OI &amp; Expense Growth'!$F9:$P9,MATCH('Monthly CFs'!BF$5,'OI &amp; Expense Growth'!$F$4:$P$4,0))*BF$17/12,0)</f>
        <v>5191.2</v>
      </c>
      <c r="BG53" s="4">
        <f t="array" ref="BG53">IFERROR(INDEX('OI &amp; Expense Growth'!$F9:$P9,MATCH('Monthly CFs'!BG$5,'OI &amp; Expense Growth'!$F$4:$P$4,0))*BG$17/12,0)</f>
        <v>5191.2</v>
      </c>
      <c r="BH53" s="4">
        <f t="array" ref="BH53">IFERROR(INDEX('OI &amp; Expense Growth'!$F9:$P9,MATCH('Monthly CFs'!BH$5,'OI &amp; Expense Growth'!$F$4:$P$4,0))*BH$17/12,0)</f>
        <v>5191.2</v>
      </c>
      <c r="BI53" s="4">
        <f t="array" ref="BI53">IFERROR(INDEX('OI &amp; Expense Growth'!$F9:$P9,MATCH('Monthly CFs'!BI$5,'OI &amp; Expense Growth'!$F$4:$P$4,0))*BI$17/12,0)</f>
        <v>5191.2</v>
      </c>
      <c r="BJ53" s="4">
        <f t="array" ref="BJ53">IFERROR(INDEX('OI &amp; Expense Growth'!$F9:$P9,MATCH('Monthly CFs'!BJ$5,'OI &amp; Expense Growth'!$F$4:$P$4,0))*BJ$17/12,0)</f>
        <v>5191.2</v>
      </c>
      <c r="BK53" s="4">
        <f t="array" ref="BK53">IFERROR(INDEX('OI &amp; Expense Growth'!$F9:$P9,MATCH('Monthly CFs'!BK$5,'OI &amp; Expense Growth'!$F$4:$P$4,0))*BK$17/12,0)</f>
        <v>5191.2</v>
      </c>
      <c r="BL53" s="4">
        <f t="array" ref="BL53">IFERROR(INDEX('OI &amp; Expense Growth'!$F9:$P9,MATCH('Monthly CFs'!BL$5,'OI &amp; Expense Growth'!$F$4:$P$4,0))*BL$17/12,0)</f>
        <v>5191.2</v>
      </c>
      <c r="BM53" s="4">
        <f t="array" ref="BM53">IFERROR(INDEX('OI &amp; Expense Growth'!$F9:$P9,MATCH('Monthly CFs'!BM$5,'OI &amp; Expense Growth'!$F$4:$P$4,0))*BM$17/12,0)</f>
        <v>5191.2</v>
      </c>
      <c r="BN53" s="4">
        <f t="array" ref="BN53">IFERROR(INDEX('OI &amp; Expense Growth'!$F9:$P9,MATCH('Monthly CFs'!BN$5,'OI &amp; Expense Growth'!$F$4:$P$4,0))*BN$17/12,0)</f>
        <v>5191.2</v>
      </c>
      <c r="BO53" s="4">
        <f t="array" ref="BO53">IFERROR(INDEX('OI &amp; Expense Growth'!$F9:$P9,MATCH('Monthly CFs'!BO$5,'OI &amp; Expense Growth'!$F$4:$P$4,0))*BO$17/12,0)</f>
        <v>5191.2</v>
      </c>
      <c r="BP53" s="4">
        <f t="array" ref="BP53">IFERROR(INDEX('OI &amp; Expense Growth'!$F9:$P9,MATCH('Monthly CFs'!BP$5,'OI &amp; Expense Growth'!$F$4:$P$4,0))*BP$17/12,0)</f>
        <v>5346.9360000000006</v>
      </c>
      <c r="BQ53" s="4">
        <f t="array" ref="BQ53">IFERROR(INDEX('OI &amp; Expense Growth'!$F9:$P9,MATCH('Monthly CFs'!BQ$5,'OI &amp; Expense Growth'!$F$4:$P$4,0))*BQ$17/12,0)</f>
        <v>5346.9360000000006</v>
      </c>
      <c r="BR53" s="4">
        <f t="array" ref="BR53">IFERROR(INDEX('OI &amp; Expense Growth'!$F9:$P9,MATCH('Monthly CFs'!BR$5,'OI &amp; Expense Growth'!$F$4:$P$4,0))*BR$17/12,0)</f>
        <v>5346.9360000000006</v>
      </c>
      <c r="BS53" s="4">
        <f t="array" ref="BS53">IFERROR(INDEX('OI &amp; Expense Growth'!$F9:$P9,MATCH('Monthly CFs'!BS$5,'OI &amp; Expense Growth'!$F$4:$P$4,0))*BS$17/12,0)</f>
        <v>5346.9360000000006</v>
      </c>
      <c r="BT53" s="4">
        <f t="array" ref="BT53">IFERROR(INDEX('OI &amp; Expense Growth'!$F9:$P9,MATCH('Monthly CFs'!BT$5,'OI &amp; Expense Growth'!$F$4:$P$4,0))*BT$17/12,0)</f>
        <v>5346.9360000000006</v>
      </c>
      <c r="BU53" s="4">
        <f t="array" ref="BU53">IFERROR(INDEX('OI &amp; Expense Growth'!$F9:$P9,MATCH('Monthly CFs'!BU$5,'OI &amp; Expense Growth'!$F$4:$P$4,0))*BU$17/12,0)</f>
        <v>5346.9360000000006</v>
      </c>
      <c r="BV53" s="4">
        <f t="array" ref="BV53">IFERROR(INDEX('OI &amp; Expense Growth'!$F9:$P9,MATCH('Monthly CFs'!BV$5,'OI &amp; Expense Growth'!$F$4:$P$4,0))*BV$17/12,0)</f>
        <v>5346.9360000000006</v>
      </c>
      <c r="BW53" s="4">
        <f t="array" ref="BW53">IFERROR(INDEX('OI &amp; Expense Growth'!$F9:$P9,MATCH('Monthly CFs'!BW$5,'OI &amp; Expense Growth'!$F$4:$P$4,0))*BW$17/12,0)</f>
        <v>5346.9360000000006</v>
      </c>
      <c r="BX53" s="4">
        <f t="array" ref="BX53">IFERROR(INDEX('OI &amp; Expense Growth'!$F9:$P9,MATCH('Monthly CFs'!BX$5,'OI &amp; Expense Growth'!$F$4:$P$4,0))*BX$17/12,0)</f>
        <v>5346.9360000000006</v>
      </c>
      <c r="BY53" s="4">
        <f t="array" ref="BY53">IFERROR(INDEX('OI &amp; Expense Growth'!$F9:$P9,MATCH('Monthly CFs'!BY$5,'OI &amp; Expense Growth'!$F$4:$P$4,0))*BY$17/12,0)</f>
        <v>5346.9360000000006</v>
      </c>
      <c r="BZ53" s="4">
        <f t="array" ref="BZ53">IFERROR(INDEX('OI &amp; Expense Growth'!$F9:$P9,MATCH('Monthly CFs'!BZ$5,'OI &amp; Expense Growth'!$F$4:$P$4,0))*BZ$17/12,0)</f>
        <v>5346.9360000000006</v>
      </c>
      <c r="CA53" s="4">
        <f t="array" ref="CA53">IFERROR(INDEX('OI &amp; Expense Growth'!$F9:$P9,MATCH('Monthly CFs'!CA$5,'OI &amp; Expense Growth'!$F$4:$P$4,0))*CA$17/12,0)</f>
        <v>5346.9360000000006</v>
      </c>
      <c r="CB53" s="4">
        <f t="array" ref="CB53">IFERROR(INDEX('OI &amp; Expense Growth'!$F9:$P9,MATCH('Monthly CFs'!CB$5,'OI &amp; Expense Growth'!$F$4:$P$4,0))*CB$17/12,0)</f>
        <v>5507.3440799999998</v>
      </c>
      <c r="CC53" s="4">
        <f t="array" ref="CC53">IFERROR(INDEX('OI &amp; Expense Growth'!$F9:$P9,MATCH('Monthly CFs'!CC$5,'OI &amp; Expense Growth'!$F$4:$P$4,0))*CC$17/12,0)</f>
        <v>5507.3440799999998</v>
      </c>
      <c r="CD53" s="4">
        <f t="array" ref="CD53">IFERROR(INDEX('OI &amp; Expense Growth'!$F9:$P9,MATCH('Monthly CFs'!CD$5,'OI &amp; Expense Growth'!$F$4:$P$4,0))*CD$17/12,0)</f>
        <v>5507.3440799999998</v>
      </c>
      <c r="CE53" s="4">
        <f t="array" ref="CE53">IFERROR(INDEX('OI &amp; Expense Growth'!$F9:$P9,MATCH('Monthly CFs'!CE$5,'OI &amp; Expense Growth'!$F$4:$P$4,0))*CE$17/12,0)</f>
        <v>5507.3440799999998</v>
      </c>
      <c r="CF53" s="4">
        <f t="array" ref="CF53">IFERROR(INDEX('OI &amp; Expense Growth'!$F9:$P9,MATCH('Monthly CFs'!CF$5,'OI &amp; Expense Growth'!$F$4:$P$4,0))*CF$17/12,0)</f>
        <v>5507.3440799999998</v>
      </c>
      <c r="CG53" s="4">
        <f t="array" ref="CG53">IFERROR(INDEX('OI &amp; Expense Growth'!$F9:$P9,MATCH('Monthly CFs'!CG$5,'OI &amp; Expense Growth'!$F$4:$P$4,0))*CG$17/12,0)</f>
        <v>5507.3440799999998</v>
      </c>
      <c r="CH53" s="4">
        <f t="array" ref="CH53">IFERROR(INDEX('OI &amp; Expense Growth'!$F9:$P9,MATCH('Monthly CFs'!CH$5,'OI &amp; Expense Growth'!$F$4:$P$4,0))*CH$17/12,0)</f>
        <v>5507.3440799999998</v>
      </c>
      <c r="CI53" s="4">
        <f t="array" ref="CI53">IFERROR(INDEX('OI &amp; Expense Growth'!$F9:$P9,MATCH('Monthly CFs'!CI$5,'OI &amp; Expense Growth'!$F$4:$P$4,0))*CI$17/12,0)</f>
        <v>5507.3440799999998</v>
      </c>
      <c r="CJ53" s="4">
        <f t="array" ref="CJ53">IFERROR(INDEX('OI &amp; Expense Growth'!$F9:$P9,MATCH('Monthly CFs'!CJ$5,'OI &amp; Expense Growth'!$F$4:$P$4,0))*CJ$17/12,0)</f>
        <v>5507.3440799999998</v>
      </c>
      <c r="CK53" s="4">
        <f t="array" ref="CK53">IFERROR(INDEX('OI &amp; Expense Growth'!$F9:$P9,MATCH('Monthly CFs'!CK$5,'OI &amp; Expense Growth'!$F$4:$P$4,0))*CK$17/12,0)</f>
        <v>5507.3440799999998</v>
      </c>
      <c r="CL53" s="4">
        <f t="array" ref="CL53">IFERROR(INDEX('OI &amp; Expense Growth'!$F9:$P9,MATCH('Monthly CFs'!CL$5,'OI &amp; Expense Growth'!$F$4:$P$4,0))*CL$17/12,0)</f>
        <v>5507.3440799999998</v>
      </c>
      <c r="CM53" s="4">
        <f t="array" ref="CM53">IFERROR(INDEX('OI &amp; Expense Growth'!$F9:$P9,MATCH('Monthly CFs'!CM$5,'OI &amp; Expense Growth'!$F$4:$P$4,0))*CM$17/12,0)</f>
        <v>5507.3440799999998</v>
      </c>
      <c r="CN53" s="4">
        <f t="array" ref="CN53">IFERROR(INDEX('OI &amp; Expense Growth'!$F9:$P9,MATCH('Monthly CFs'!CN$5,'OI &amp; Expense Growth'!$F$4:$P$4,0))*CN$17/12,0)</f>
        <v>5672.5644024000003</v>
      </c>
      <c r="CO53" s="4">
        <f t="array" ref="CO53">IFERROR(INDEX('OI &amp; Expense Growth'!$F9:$P9,MATCH('Monthly CFs'!CO$5,'OI &amp; Expense Growth'!$F$4:$P$4,0))*CO$17/12,0)</f>
        <v>5672.5644024000003</v>
      </c>
      <c r="CP53" s="4">
        <f t="array" ref="CP53">IFERROR(INDEX('OI &amp; Expense Growth'!$F9:$P9,MATCH('Monthly CFs'!CP$5,'OI &amp; Expense Growth'!$F$4:$P$4,0))*CP$17/12,0)</f>
        <v>5672.5644024000003</v>
      </c>
      <c r="CQ53" s="4">
        <f t="array" ref="CQ53">IFERROR(INDEX('OI &amp; Expense Growth'!$F9:$P9,MATCH('Monthly CFs'!CQ$5,'OI &amp; Expense Growth'!$F$4:$P$4,0))*CQ$17/12,0)</f>
        <v>5672.5644024000003</v>
      </c>
      <c r="CR53" s="4">
        <f t="array" ref="CR53">IFERROR(INDEX('OI &amp; Expense Growth'!$F9:$P9,MATCH('Monthly CFs'!CR$5,'OI &amp; Expense Growth'!$F$4:$P$4,0))*CR$17/12,0)</f>
        <v>5672.5644024000003</v>
      </c>
      <c r="CS53" s="4">
        <f t="array" ref="CS53">IFERROR(INDEX('OI &amp; Expense Growth'!$F9:$P9,MATCH('Monthly CFs'!CS$5,'OI &amp; Expense Growth'!$F$4:$P$4,0))*CS$17/12,0)</f>
        <v>5672.5644024000003</v>
      </c>
      <c r="CT53" s="4">
        <f t="array" ref="CT53">IFERROR(INDEX('OI &amp; Expense Growth'!$F9:$P9,MATCH('Monthly CFs'!CT$5,'OI &amp; Expense Growth'!$F$4:$P$4,0))*CT$17/12,0)</f>
        <v>5672.5644024000003</v>
      </c>
      <c r="CU53" s="4">
        <f t="array" ref="CU53">IFERROR(INDEX('OI &amp; Expense Growth'!$F9:$P9,MATCH('Monthly CFs'!CU$5,'OI &amp; Expense Growth'!$F$4:$P$4,0))*CU$17/12,0)</f>
        <v>5672.5644024000003</v>
      </c>
      <c r="CV53" s="4">
        <f t="array" ref="CV53">IFERROR(INDEX('OI &amp; Expense Growth'!$F9:$P9,MATCH('Monthly CFs'!CV$5,'OI &amp; Expense Growth'!$F$4:$P$4,0))*CV$17/12,0)</f>
        <v>5672.5644024000003</v>
      </c>
      <c r="CW53" s="4">
        <f t="array" ref="CW53">IFERROR(INDEX('OI &amp; Expense Growth'!$F9:$P9,MATCH('Monthly CFs'!CW$5,'OI &amp; Expense Growth'!$F$4:$P$4,0))*CW$17/12,0)</f>
        <v>5672.5644024000003</v>
      </c>
      <c r="CX53" s="4">
        <f t="array" ref="CX53">IFERROR(INDEX('OI &amp; Expense Growth'!$F9:$P9,MATCH('Monthly CFs'!CX$5,'OI &amp; Expense Growth'!$F$4:$P$4,0))*CX$17/12,0)</f>
        <v>5672.5644024000003</v>
      </c>
      <c r="CY53" s="4">
        <f t="array" ref="CY53">IFERROR(INDEX('OI &amp; Expense Growth'!$F9:$P9,MATCH('Monthly CFs'!CY$5,'OI &amp; Expense Growth'!$F$4:$P$4,0))*CY$17/12,0)</f>
        <v>5672.5644024000003</v>
      </c>
      <c r="CZ53" s="4">
        <f t="array" ref="CZ53">IFERROR(INDEX('OI &amp; Expense Growth'!$F9:$P9,MATCH('Monthly CFs'!CZ$5,'OI &amp; Expense Growth'!$F$4:$P$4,0))*CZ$17/12,0)</f>
        <v>5842.7413344720007</v>
      </c>
      <c r="DA53" s="4">
        <f t="array" ref="DA53">IFERROR(INDEX('OI &amp; Expense Growth'!$F9:$P9,MATCH('Monthly CFs'!DA$5,'OI &amp; Expense Growth'!$F$4:$P$4,0))*DA$17/12,0)</f>
        <v>5842.7413344720007</v>
      </c>
      <c r="DB53" s="4">
        <f t="array" ref="DB53">IFERROR(INDEX('OI &amp; Expense Growth'!$F9:$P9,MATCH('Monthly CFs'!DB$5,'OI &amp; Expense Growth'!$F$4:$P$4,0))*DB$17/12,0)</f>
        <v>5842.7413344720007</v>
      </c>
      <c r="DC53" s="4">
        <f t="array" ref="DC53">IFERROR(INDEX('OI &amp; Expense Growth'!$F9:$P9,MATCH('Monthly CFs'!DC$5,'OI &amp; Expense Growth'!$F$4:$P$4,0))*DC$17/12,0)</f>
        <v>5842.7413344720007</v>
      </c>
      <c r="DD53" s="4">
        <f t="array" ref="DD53">IFERROR(INDEX('OI &amp; Expense Growth'!$F9:$P9,MATCH('Monthly CFs'!DD$5,'OI &amp; Expense Growth'!$F$4:$P$4,0))*DD$17/12,0)</f>
        <v>5842.7413344720007</v>
      </c>
      <c r="DE53" s="4">
        <f t="array" ref="DE53">IFERROR(INDEX('OI &amp; Expense Growth'!$F9:$P9,MATCH('Monthly CFs'!DE$5,'OI &amp; Expense Growth'!$F$4:$P$4,0))*DE$17/12,0)</f>
        <v>5842.7413344720007</v>
      </c>
      <c r="DF53" s="4">
        <f t="array" ref="DF53">IFERROR(INDEX('OI &amp; Expense Growth'!$F9:$P9,MATCH('Monthly CFs'!DF$5,'OI &amp; Expense Growth'!$F$4:$P$4,0))*DF$17/12,0)</f>
        <v>5842.7413344720007</v>
      </c>
      <c r="DG53" s="4">
        <f t="array" ref="DG53">IFERROR(INDEX('OI &amp; Expense Growth'!$F9:$P9,MATCH('Monthly CFs'!DG$5,'OI &amp; Expense Growth'!$F$4:$P$4,0))*DG$17/12,0)</f>
        <v>5842.7413344720007</v>
      </c>
      <c r="DH53" s="4">
        <f t="array" ref="DH53">IFERROR(INDEX('OI &amp; Expense Growth'!$F9:$P9,MATCH('Monthly CFs'!DH$5,'OI &amp; Expense Growth'!$F$4:$P$4,0))*DH$17/12,0)</f>
        <v>5842.7413344720007</v>
      </c>
      <c r="DI53" s="4">
        <f t="array" ref="DI53">IFERROR(INDEX('OI &amp; Expense Growth'!$F9:$P9,MATCH('Monthly CFs'!DI$5,'OI &amp; Expense Growth'!$F$4:$P$4,0))*DI$17/12,0)</f>
        <v>5842.7413344720007</v>
      </c>
      <c r="DJ53" s="4">
        <f t="array" ref="DJ53">IFERROR(INDEX('OI &amp; Expense Growth'!$F9:$P9,MATCH('Monthly CFs'!DJ$5,'OI &amp; Expense Growth'!$F$4:$P$4,0))*DJ$17/12,0)</f>
        <v>5842.7413344720007</v>
      </c>
      <c r="DK53" s="4">
        <f t="array" ref="DK53">IFERROR(INDEX('OI &amp; Expense Growth'!$F9:$P9,MATCH('Monthly CFs'!DK$5,'OI &amp; Expense Growth'!$F$4:$P$4,0))*DK$17/12,0)</f>
        <v>5842.7413344720007</v>
      </c>
      <c r="DL53" s="4">
        <f t="array" ref="DL53">IFERROR(INDEX('OI &amp; Expense Growth'!$F9:$P9,MATCH('Monthly CFs'!DL$5,'OI &amp; Expense Growth'!$F$4:$P$4,0))*DL$17/12,0)</f>
        <v>6018.0235745061609</v>
      </c>
      <c r="DM53" s="4">
        <f t="array" ref="DM53">IFERROR(INDEX('OI &amp; Expense Growth'!$F9:$P9,MATCH('Monthly CFs'!DM$5,'OI &amp; Expense Growth'!$F$4:$P$4,0))*DM$17/12,0)</f>
        <v>6018.0235745061609</v>
      </c>
      <c r="DN53" s="4">
        <f t="array" ref="DN53">IFERROR(INDEX('OI &amp; Expense Growth'!$F9:$P9,MATCH('Monthly CFs'!DN$5,'OI &amp; Expense Growth'!$F$4:$P$4,0))*DN$17/12,0)</f>
        <v>6018.0235745061609</v>
      </c>
      <c r="DO53" s="4">
        <f t="array" ref="DO53">IFERROR(INDEX('OI &amp; Expense Growth'!$F9:$P9,MATCH('Monthly CFs'!DO$5,'OI &amp; Expense Growth'!$F$4:$P$4,0))*DO$17/12,0)</f>
        <v>6018.0235745061609</v>
      </c>
      <c r="DP53" s="4">
        <f t="array" ref="DP53">IFERROR(INDEX('OI &amp; Expense Growth'!$F9:$P9,MATCH('Monthly CFs'!DP$5,'OI &amp; Expense Growth'!$F$4:$P$4,0))*DP$17/12,0)</f>
        <v>6018.0235745061609</v>
      </c>
      <c r="DQ53" s="4">
        <f t="array" ref="DQ53">IFERROR(INDEX('OI &amp; Expense Growth'!$F9:$P9,MATCH('Monthly CFs'!DQ$5,'OI &amp; Expense Growth'!$F$4:$P$4,0))*DQ$17/12,0)</f>
        <v>6018.0235745061609</v>
      </c>
      <c r="DR53" s="4">
        <f t="array" ref="DR53">IFERROR(INDEX('OI &amp; Expense Growth'!$F9:$P9,MATCH('Monthly CFs'!DR$5,'OI &amp; Expense Growth'!$F$4:$P$4,0))*DR$17/12,0)</f>
        <v>6018.0235745061609</v>
      </c>
      <c r="DS53" s="4">
        <f t="array" ref="DS53">IFERROR(INDEX('OI &amp; Expense Growth'!$F9:$P9,MATCH('Monthly CFs'!DS$5,'OI &amp; Expense Growth'!$F$4:$P$4,0))*DS$17/12,0)</f>
        <v>6018.0235745061609</v>
      </c>
      <c r="DT53" s="4">
        <f t="array" ref="DT53">IFERROR(INDEX('OI &amp; Expense Growth'!$F9:$P9,MATCH('Monthly CFs'!DT$5,'OI &amp; Expense Growth'!$F$4:$P$4,0))*DT$17/12,0)</f>
        <v>6018.0235745061609</v>
      </c>
      <c r="DU53" s="4">
        <f t="array" ref="DU53">IFERROR(INDEX('OI &amp; Expense Growth'!$F9:$P9,MATCH('Monthly CFs'!DU$5,'OI &amp; Expense Growth'!$F$4:$P$4,0))*DU$17/12,0)</f>
        <v>6018.0235745061609</v>
      </c>
      <c r="DV53" s="4">
        <f t="array" ref="DV53">IFERROR(INDEX('OI &amp; Expense Growth'!$F9:$P9,MATCH('Monthly CFs'!DV$5,'OI &amp; Expense Growth'!$F$4:$P$4,0))*DV$17/12,0)</f>
        <v>6018.0235745061609</v>
      </c>
      <c r="DW53" s="4">
        <f t="array" ref="DW53">IFERROR(INDEX('OI &amp; Expense Growth'!$F9:$P9,MATCH('Monthly CFs'!DW$5,'OI &amp; Expense Growth'!$F$4:$P$4,0))*DW$17/12,0)</f>
        <v>6018.0235745061609</v>
      </c>
      <c r="DX53" s="4">
        <f t="array" ref="DX53">IFERROR(INDEX('OI &amp; Expense Growth'!$F9:$P9,MATCH('Monthly CFs'!DX$5,'OI &amp; Expense Growth'!$F$4:$P$4,0))*DX$17/12,0)</f>
        <v>6198.5642817413454</v>
      </c>
      <c r="DY53" s="4">
        <f t="array" ref="DY53">IFERROR(INDEX('OI &amp; Expense Growth'!$F9:$P9,MATCH('Monthly CFs'!DY$5,'OI &amp; Expense Growth'!$F$4:$P$4,0))*DY$17/12,0)</f>
        <v>6198.5642817413454</v>
      </c>
      <c r="DZ53" s="4">
        <f t="array" ref="DZ53">IFERROR(INDEX('OI &amp; Expense Growth'!$F9:$P9,MATCH('Monthly CFs'!DZ$5,'OI &amp; Expense Growth'!$F$4:$P$4,0))*DZ$17/12,0)</f>
        <v>6198.5642817413454</v>
      </c>
      <c r="EA53" s="4">
        <f t="array" ref="EA53">IFERROR(INDEX('OI &amp; Expense Growth'!$F9:$P9,MATCH('Monthly CFs'!EA$5,'OI &amp; Expense Growth'!$F$4:$P$4,0))*EA$17/12,0)</f>
        <v>6198.5642817413454</v>
      </c>
      <c r="EB53" s="4">
        <f t="array" ref="EB53">IFERROR(INDEX('OI &amp; Expense Growth'!$F9:$P9,MATCH('Monthly CFs'!EB$5,'OI &amp; Expense Growth'!$F$4:$P$4,0))*EB$17/12,0)</f>
        <v>6198.5642817413454</v>
      </c>
      <c r="EC53" s="4">
        <f t="array" ref="EC53">IFERROR(INDEX('OI &amp; Expense Growth'!$F9:$P9,MATCH('Monthly CFs'!EC$5,'OI &amp; Expense Growth'!$F$4:$P$4,0))*EC$17/12,0)</f>
        <v>6198.5642817413454</v>
      </c>
      <c r="ED53" s="4">
        <f t="array" ref="ED53">IFERROR(INDEX('OI &amp; Expense Growth'!$F9:$P9,MATCH('Monthly CFs'!ED$5,'OI &amp; Expense Growth'!$F$4:$P$4,0))*ED$17/12,0)</f>
        <v>6198.5642817413454</v>
      </c>
      <c r="EE53" s="4">
        <f t="array" ref="EE53">IFERROR(INDEX('OI &amp; Expense Growth'!$F9:$P9,MATCH('Monthly CFs'!EE$5,'OI &amp; Expense Growth'!$F$4:$P$4,0))*EE$17/12,0)</f>
        <v>6198.5642817413454</v>
      </c>
      <c r="EF53" s="4">
        <f t="array" ref="EF53">IFERROR(INDEX('OI &amp; Expense Growth'!$F9:$P9,MATCH('Monthly CFs'!EF$5,'OI &amp; Expense Growth'!$F$4:$P$4,0))*EF$17/12,0)</f>
        <v>6198.5642817413454</v>
      </c>
      <c r="EG53" s="4">
        <f t="array" ref="EG53">IFERROR(INDEX('OI &amp; Expense Growth'!$F9:$P9,MATCH('Monthly CFs'!EG$5,'OI &amp; Expense Growth'!$F$4:$P$4,0))*EG$17/12,0)</f>
        <v>6198.5642817413454</v>
      </c>
      <c r="EH53" s="4">
        <f t="array" ref="EH53">IFERROR(INDEX('OI &amp; Expense Growth'!$F9:$P9,MATCH('Monthly CFs'!EH$5,'OI &amp; Expense Growth'!$F$4:$P$4,0))*EH$17/12,0)</f>
        <v>6198.5642817413454</v>
      </c>
      <c r="EI53" s="4">
        <f t="array" ref="EI53">IFERROR(INDEX('OI &amp; Expense Growth'!$F9:$P9,MATCH('Monthly CFs'!EI$5,'OI &amp; Expense Growth'!$F$4:$P$4,0))*EI$17/12,0)</f>
        <v>6198.5642817413454</v>
      </c>
      <c r="EJ53" s="1"/>
    </row>
    <row r="54" spans="1:140" ht="13.5" customHeight="1" x14ac:dyDescent="0.2">
      <c r="A54" s="1"/>
      <c r="B54" s="1"/>
      <c r="C54" s="9" t="s">
        <v>252</v>
      </c>
      <c r="D54" s="1"/>
      <c r="E54" s="1"/>
      <c r="F54" s="305"/>
      <c r="G54" s="4">
        <f t="array" ref="G54">IF(G$17&gt;0,IFERROR(INDEX('OI &amp; Expense Growth'!$F10:$P10,MATCH('Monthly CFs'!G$5,'OI &amp; Expense Growth'!$F$4:$P$4,0))*(1-G$20)/12,0),0)</f>
        <v>0</v>
      </c>
      <c r="H54" s="4">
        <f t="array" ref="H54">IF(H$17&gt;0,IFERROR(INDEX('OI &amp; Expense Growth'!$F10:$P10,MATCH('Monthly CFs'!H$5,'OI &amp; Expense Growth'!$F$4:$P$4,0))*(1-H$20)/12,0),0)</f>
        <v>0</v>
      </c>
      <c r="I54" s="4">
        <f t="array" ref="I54">IF(I$17&gt;0,IFERROR(INDEX('OI &amp; Expense Growth'!$F10:$P10,MATCH('Monthly CFs'!I$5,'OI &amp; Expense Growth'!$F$4:$P$4,0))*(1-I$20)/12,0),0)</f>
        <v>0</v>
      </c>
      <c r="J54" s="4">
        <f t="array" ref="J54">IF(J$17&gt;0,IFERROR(INDEX('OI &amp; Expense Growth'!$F10:$P10,MATCH('Monthly CFs'!J$5,'OI &amp; Expense Growth'!$F$4:$P$4,0))*(1-J$20)/12,0),0)</f>
        <v>0</v>
      </c>
      <c r="K54" s="4">
        <f t="array" ref="K54">IF(K$17&gt;0,IFERROR(INDEX('OI &amp; Expense Growth'!$F10:$P10,MATCH('Monthly CFs'!K$5,'OI &amp; Expense Growth'!$F$4:$P$4,0))*(1-K$20)/12,0),0)</f>
        <v>0</v>
      </c>
      <c r="L54" s="4">
        <f t="array" ref="L54">IF(L$17&gt;0,IFERROR(INDEX('OI &amp; Expense Growth'!$F10:$P10,MATCH('Monthly CFs'!L$5,'OI &amp; Expense Growth'!$F$4:$P$4,0))*(1-L$20)/12,0),0)</f>
        <v>0</v>
      </c>
      <c r="M54" s="4">
        <f t="array" ref="M54">IF(M$17&gt;0,IFERROR(INDEX('OI &amp; Expense Growth'!$F10:$P10,MATCH('Monthly CFs'!M$5,'OI &amp; Expense Growth'!$F$4:$P$4,0))*(1-M$20)/12,0),0)</f>
        <v>0</v>
      </c>
      <c r="N54" s="4">
        <f t="array" ref="N54">IF(N$17&gt;0,IFERROR(INDEX('OI &amp; Expense Growth'!$F10:$P10,MATCH('Monthly CFs'!N$5,'OI &amp; Expense Growth'!$F$4:$P$4,0))*(1-N$20)/12,0),0)</f>
        <v>0</v>
      </c>
      <c r="O54" s="4">
        <f t="array" ref="O54">IF(O$17&gt;0,IFERROR(INDEX('OI &amp; Expense Growth'!$F10:$P10,MATCH('Monthly CFs'!O$5,'OI &amp; Expense Growth'!$F$4:$P$4,0))*(1-O$20)/12,0),0)</f>
        <v>0</v>
      </c>
      <c r="P54" s="4">
        <f t="array" ref="P54">IF(P$17&gt;0,IFERROR(INDEX('OI &amp; Expense Growth'!$F10:$P10,MATCH('Monthly CFs'!P$5,'OI &amp; Expense Growth'!$F$4:$P$4,0))*(1-P$20)/12,0),0)</f>
        <v>0</v>
      </c>
      <c r="Q54" s="4">
        <f t="array" ref="Q54">IF(Q$17&gt;0,IFERROR(INDEX('OI &amp; Expense Growth'!$F10:$P10,MATCH('Monthly CFs'!Q$5,'OI &amp; Expense Growth'!$F$4:$P$4,0))*(1-Q$20)/12,0),0)</f>
        <v>0</v>
      </c>
      <c r="R54" s="4">
        <f t="array" ref="R54">IF(R$17&gt;0,IFERROR(INDEX('OI &amp; Expense Growth'!$F10:$P10,MATCH('Monthly CFs'!R$5,'OI &amp; Expense Growth'!$F$4:$P$4,0))*(1-R$20)/12,0),0)</f>
        <v>0</v>
      </c>
      <c r="S54" s="4">
        <f t="array" ref="S54">IF(S$17&gt;0,IFERROR(INDEX('OI &amp; Expense Growth'!$F10:$P10,MATCH('Monthly CFs'!S$5,'OI &amp; Expense Growth'!$F$4:$P$4,0))*(1-S$20)/12,0),0)</f>
        <v>0</v>
      </c>
      <c r="T54" s="4">
        <f t="array" ref="T54">IF(T$17&gt;0,IFERROR(INDEX('OI &amp; Expense Growth'!$F10:$P10,MATCH('Monthly CFs'!T$5,'OI &amp; Expense Growth'!$F$4:$P$4,0))*(1-T$20)/12,0),0)</f>
        <v>0</v>
      </c>
      <c r="U54" s="4">
        <f t="array" ref="U54">IF(U$17&gt;0,IFERROR(INDEX('OI &amp; Expense Growth'!$F10:$P10,MATCH('Monthly CFs'!U$5,'OI &amp; Expense Growth'!$F$4:$P$4,0))*(1-U$20)/12,0),0)</f>
        <v>0</v>
      </c>
      <c r="V54" s="4">
        <f t="array" ref="V54">IF(V$17&gt;0,IFERROR(INDEX('OI &amp; Expense Growth'!$F10:$P10,MATCH('Monthly CFs'!V$5,'OI &amp; Expense Growth'!$F$4:$P$4,0))*(1-V$20)/12,0),0)</f>
        <v>0</v>
      </c>
      <c r="W54" s="4">
        <f t="array" ref="W54">IF(W$17&gt;0,IFERROR(INDEX('OI &amp; Expense Growth'!$F10:$P10,MATCH('Monthly CFs'!W$5,'OI &amp; Expense Growth'!$F$4:$P$4,0))*(1-W$20)/12,0),0)</f>
        <v>0</v>
      </c>
      <c r="X54" s="4">
        <f t="array" ref="X54">IF(X$17&gt;0,IFERROR(INDEX('OI &amp; Expense Growth'!$F10:$P10,MATCH('Monthly CFs'!X$5,'OI &amp; Expense Growth'!$F$4:$P$4,0))*(1-X$20)/12,0),0)</f>
        <v>0</v>
      </c>
      <c r="Y54" s="4">
        <f t="array" ref="Y54">IF(Y$17&gt;0,IFERROR(INDEX('OI &amp; Expense Growth'!$F10:$P10,MATCH('Monthly CFs'!Y$5,'OI &amp; Expense Growth'!$F$4:$P$4,0))*(1-Y$20)/12,0),0)</f>
        <v>0</v>
      </c>
      <c r="Z54" s="4">
        <f t="array" ref="Z54">IF(Z$17&gt;0,IFERROR(INDEX('OI &amp; Expense Growth'!$F10:$P10,MATCH('Monthly CFs'!Z$5,'OI &amp; Expense Growth'!$F$4:$P$4,0))*(1-Z$20)/12,0),0)</f>
        <v>0</v>
      </c>
      <c r="AA54" s="4">
        <f t="array" ref="AA54">IF(AA$17&gt;0,IFERROR(INDEX('OI &amp; Expense Growth'!$F10:$P10,MATCH('Monthly CFs'!AA$5,'OI &amp; Expense Growth'!$F$4:$P$4,0))*(1-AA$20)/12,0),0)</f>
        <v>0</v>
      </c>
      <c r="AB54" s="4">
        <f t="array" ref="AB54">IF(AB$17&gt;0,IFERROR(INDEX('OI &amp; Expense Growth'!$F10:$P10,MATCH('Monthly CFs'!AB$5,'OI &amp; Expense Growth'!$F$4:$P$4,0))*(1-AB$20)/12,0),0)</f>
        <v>0</v>
      </c>
      <c r="AC54" s="4">
        <f t="array" ref="AC54">IF(AC$17&gt;0,IFERROR(INDEX('OI &amp; Expense Growth'!$F10:$P10,MATCH('Monthly CFs'!AC$5,'OI &amp; Expense Growth'!$F$4:$P$4,0))*(1-AC$20)/12,0),0)</f>
        <v>0</v>
      </c>
      <c r="AD54" s="4">
        <f t="array" ref="AD54">IF(AD$17&gt;0,IFERROR(INDEX('OI &amp; Expense Growth'!$F10:$P10,MATCH('Monthly CFs'!AD$5,'OI &amp; Expense Growth'!$F$4:$P$4,0))*(1-AD$20)/12,0),0)</f>
        <v>0</v>
      </c>
      <c r="AE54" s="4">
        <f t="array" ref="AE54">IF(AE$17&gt;0,IFERROR(INDEX('OI &amp; Expense Growth'!$F10:$P10,MATCH('Monthly CFs'!AE$5,'OI &amp; Expense Growth'!$F$4:$P$4,0))*(1-AE$20)/12,0),0)</f>
        <v>0</v>
      </c>
      <c r="AF54" s="4">
        <f t="array" ref="AF54">IF(AF$17&gt;0,IFERROR(INDEX('OI &amp; Expense Growth'!$F10:$P10,MATCH('Monthly CFs'!AF$5,'OI &amp; Expense Growth'!$F$4:$P$4,0))*(1-AF$20)/12,0),0)</f>
        <v>0</v>
      </c>
      <c r="AG54" s="4">
        <f t="array" ref="AG54">IF(AG$17&gt;0,IFERROR(INDEX('OI &amp; Expense Growth'!$F10:$P10,MATCH('Monthly CFs'!AG$5,'OI &amp; Expense Growth'!$F$4:$P$4,0))*(1-AG$20)/12,0),0)</f>
        <v>0</v>
      </c>
      <c r="AH54" s="4">
        <f t="array" ref="AH54">IF(AH$17&gt;0,IFERROR(INDEX('OI &amp; Expense Growth'!$F10:$P10,MATCH('Monthly CFs'!AH$5,'OI &amp; Expense Growth'!$F$4:$P$4,0))*(1-AH$20)/12,0),0)</f>
        <v>0</v>
      </c>
      <c r="AI54" s="4">
        <f t="array" ref="AI54">IF(AI$17&gt;0,IFERROR(INDEX('OI &amp; Expense Growth'!$F10:$P10,MATCH('Monthly CFs'!AI$5,'OI &amp; Expense Growth'!$F$4:$P$4,0))*(1-AI$20)/12,0),0)</f>
        <v>0</v>
      </c>
      <c r="AJ54" s="4">
        <f t="array" ref="AJ54">IF(AJ$17&gt;0,IFERROR(INDEX('OI &amp; Expense Growth'!$F10:$P10,MATCH('Monthly CFs'!AJ$5,'OI &amp; Expense Growth'!$F$4:$P$4,0))*(1-AJ$20)/12,0),0)</f>
        <v>0</v>
      </c>
      <c r="AK54" s="4">
        <f t="array" ref="AK54">IF(AK$17&gt;0,IFERROR(INDEX('OI &amp; Expense Growth'!$F10:$P10,MATCH('Monthly CFs'!AK$5,'OI &amp; Expense Growth'!$F$4:$P$4,0))*(1-AK$20)/12,0),0)</f>
        <v>0</v>
      </c>
      <c r="AL54" s="4">
        <f t="array" ref="AL54">IF(AL$17&gt;0,IFERROR(INDEX('OI &amp; Expense Growth'!$F10:$P10,MATCH('Monthly CFs'!AL$5,'OI &amp; Expense Growth'!$F$4:$P$4,0))*(1-AL$20)/12,0),0)</f>
        <v>0</v>
      </c>
      <c r="AM54" s="4">
        <f t="array" ref="AM54">IF(AM$17&gt;0,IFERROR(INDEX('OI &amp; Expense Growth'!$F10:$P10,MATCH('Monthly CFs'!AM$5,'OI &amp; Expense Growth'!$F$4:$P$4,0))*(1-AM$20)/12,0),0)</f>
        <v>0</v>
      </c>
      <c r="AN54" s="4">
        <f t="array" ref="AN54">IF(AN$17&gt;0,IFERROR(INDEX('OI &amp; Expense Growth'!$F10:$P10,MATCH('Monthly CFs'!AN$5,'OI &amp; Expense Growth'!$F$4:$P$4,0))*(1-AN$20)/12,0),0)</f>
        <v>0</v>
      </c>
      <c r="AO54" s="4">
        <f t="array" ref="AO54">IF(AO$17&gt;0,IFERROR(INDEX('OI &amp; Expense Growth'!$F10:$P10,MATCH('Monthly CFs'!AO$5,'OI &amp; Expense Growth'!$F$4:$P$4,0))*(1-AO$20)/12,0),0)</f>
        <v>0</v>
      </c>
      <c r="AP54" s="4">
        <f t="array" ref="AP54">IF(AP$17&gt;0,IFERROR(INDEX('OI &amp; Expense Growth'!$F10:$P10,MATCH('Monthly CFs'!AP$5,'OI &amp; Expense Growth'!$F$4:$P$4,0))*(1-AP$20)/12,0),0)</f>
        <v>0</v>
      </c>
      <c r="AQ54" s="4">
        <f t="array" ref="AQ54">IF(AQ$17&gt;0,IFERROR(INDEX('OI &amp; Expense Growth'!$F10:$P10,MATCH('Monthly CFs'!AQ$5,'OI &amp; Expense Growth'!$F$4:$P$4,0))*(1-AQ$20)/12,0),0)</f>
        <v>0</v>
      </c>
      <c r="AR54" s="4">
        <f t="array" ref="AR54">IF(AR$17&gt;0,IFERROR(INDEX('OI &amp; Expense Growth'!$F10:$P10,MATCH('Monthly CFs'!AR$5,'OI &amp; Expense Growth'!$F$4:$P$4,0))*(1-AR$20)/12,0),0)</f>
        <v>0</v>
      </c>
      <c r="AS54" s="4">
        <f t="array" ref="AS54">IF(AS$17&gt;0,IFERROR(INDEX('OI &amp; Expense Growth'!$F10:$P10,MATCH('Monthly CFs'!AS$5,'OI &amp; Expense Growth'!$F$4:$P$4,0))*(1-AS$20)/12,0),0)</f>
        <v>0</v>
      </c>
      <c r="AT54" s="4">
        <f t="array" ref="AT54">IF(AT$17&gt;0,IFERROR(INDEX('OI &amp; Expense Growth'!$F10:$P10,MATCH('Monthly CFs'!AT$5,'OI &amp; Expense Growth'!$F$4:$P$4,0))*(1-AT$20)/12,0),0)</f>
        <v>0</v>
      </c>
      <c r="AU54" s="4">
        <f t="array" ref="AU54">IF(AU$17&gt;0,IFERROR(INDEX('OI &amp; Expense Growth'!$F10:$P10,MATCH('Monthly CFs'!AU$5,'OI &amp; Expense Growth'!$F$4:$P$4,0))*(1-AU$20)/12,0),0)</f>
        <v>0</v>
      </c>
      <c r="AV54" s="4">
        <f t="array" ref="AV54">IF(AV$17&gt;0,IFERROR(INDEX('OI &amp; Expense Growth'!$F10:$P10,MATCH('Monthly CFs'!AV$5,'OI &amp; Expense Growth'!$F$4:$P$4,0))*(1-AV$20)/12,0),0)</f>
        <v>0</v>
      </c>
      <c r="AW54" s="4">
        <f t="array" ref="AW54">IF(AW$17&gt;0,IFERROR(INDEX('OI &amp; Expense Growth'!$F10:$P10,MATCH('Monthly CFs'!AW$5,'OI &amp; Expense Growth'!$F$4:$P$4,0))*(1-AW$20)/12,0),0)</f>
        <v>0</v>
      </c>
      <c r="AX54" s="4">
        <f t="array" ref="AX54">IF(AX$17&gt;0,IFERROR(INDEX('OI &amp; Expense Growth'!$F10:$P10,MATCH('Monthly CFs'!AX$5,'OI &amp; Expense Growth'!$F$4:$P$4,0))*(1-AX$20)/12,0),0)</f>
        <v>0</v>
      </c>
      <c r="AY54" s="4">
        <f t="array" ref="AY54">IF(AY$17&gt;0,IFERROR(INDEX('OI &amp; Expense Growth'!$F10:$P10,MATCH('Monthly CFs'!AY$5,'OI &amp; Expense Growth'!$F$4:$P$4,0))*(1-AY$20)/12,0),0)</f>
        <v>0</v>
      </c>
      <c r="AZ54" s="4">
        <f t="array" ref="AZ54">IF(AZ$17&gt;0,IFERROR(INDEX('OI &amp; Expense Growth'!$F10:$P10,MATCH('Monthly CFs'!AZ$5,'OI &amp; Expense Growth'!$F$4:$P$4,0))*(1-AZ$20)/12,0),0)</f>
        <v>0</v>
      </c>
      <c r="BA54" s="4">
        <f t="array" ref="BA54">IF(BA$17&gt;0,IFERROR(INDEX('OI &amp; Expense Growth'!$F10:$P10,MATCH('Monthly CFs'!BA$5,'OI &amp; Expense Growth'!$F$4:$P$4,0))*(1-BA$20)/12,0),0)</f>
        <v>0</v>
      </c>
      <c r="BB54" s="4">
        <f t="array" ref="BB54">IF(BB$17&gt;0,IFERROR(INDEX('OI &amp; Expense Growth'!$F10:$P10,MATCH('Monthly CFs'!BB$5,'OI &amp; Expense Growth'!$F$4:$P$4,0))*(1-BB$20)/12,0),0)</f>
        <v>0</v>
      </c>
      <c r="BC54" s="4">
        <f t="array" ref="BC54">IF(BC$17&gt;0,IFERROR(INDEX('OI &amp; Expense Growth'!$F10:$P10,MATCH('Monthly CFs'!BC$5,'OI &amp; Expense Growth'!$F$4:$P$4,0))*(1-BC$20)/12,0),0)</f>
        <v>0</v>
      </c>
      <c r="BD54" s="4">
        <f t="array" ref="BD54">IF(BD$17&gt;0,IFERROR(INDEX('OI &amp; Expense Growth'!$F10:$P10,MATCH('Monthly CFs'!BD$5,'OI &amp; Expense Growth'!$F$4:$P$4,0))*(1-BD$20)/12,0),0)</f>
        <v>0</v>
      </c>
      <c r="BE54" s="4">
        <f t="array" ref="BE54">IF(BE$17&gt;0,IFERROR(INDEX('OI &amp; Expense Growth'!$F10:$P10,MATCH('Monthly CFs'!BE$5,'OI &amp; Expense Growth'!$F$4:$P$4,0))*(1-BE$20)/12,0),0)</f>
        <v>0</v>
      </c>
      <c r="BF54" s="4">
        <f t="array" ref="BF54">IF(BF$17&gt;0,IFERROR(INDEX('OI &amp; Expense Growth'!$F10:$P10,MATCH('Monthly CFs'!BF$5,'OI &amp; Expense Growth'!$F$4:$P$4,0))*(1-BF$20)/12,0),0)</f>
        <v>0</v>
      </c>
      <c r="BG54" s="4">
        <f t="array" ref="BG54">IF(BG$17&gt;0,IFERROR(INDEX('OI &amp; Expense Growth'!$F10:$P10,MATCH('Monthly CFs'!BG$5,'OI &amp; Expense Growth'!$F$4:$P$4,0))*(1-BG$20)/12,0),0)</f>
        <v>0</v>
      </c>
      <c r="BH54" s="4">
        <f t="array" ref="BH54">IF(BH$17&gt;0,IFERROR(INDEX('OI &amp; Expense Growth'!$F10:$P10,MATCH('Monthly CFs'!BH$5,'OI &amp; Expense Growth'!$F$4:$P$4,0))*(1-BH$20)/12,0),0)</f>
        <v>0</v>
      </c>
      <c r="BI54" s="4">
        <f t="array" ref="BI54">IF(BI$17&gt;0,IFERROR(INDEX('OI &amp; Expense Growth'!$F10:$P10,MATCH('Monthly CFs'!BI$5,'OI &amp; Expense Growth'!$F$4:$P$4,0))*(1-BI$20)/12,0),0)</f>
        <v>0</v>
      </c>
      <c r="BJ54" s="4">
        <f t="array" ref="BJ54">IF(BJ$17&gt;0,IFERROR(INDEX('OI &amp; Expense Growth'!$F10:$P10,MATCH('Monthly CFs'!BJ$5,'OI &amp; Expense Growth'!$F$4:$P$4,0))*(1-BJ$20)/12,0),0)</f>
        <v>0</v>
      </c>
      <c r="BK54" s="4">
        <f t="array" ref="BK54">IF(BK$17&gt;0,IFERROR(INDEX('OI &amp; Expense Growth'!$F10:$P10,MATCH('Monthly CFs'!BK$5,'OI &amp; Expense Growth'!$F$4:$P$4,0))*(1-BK$20)/12,0),0)</f>
        <v>0</v>
      </c>
      <c r="BL54" s="4">
        <f t="array" ref="BL54">IF(BL$17&gt;0,IFERROR(INDEX('OI &amp; Expense Growth'!$F10:$P10,MATCH('Monthly CFs'!BL$5,'OI &amp; Expense Growth'!$F$4:$P$4,0))*(1-BL$20)/12,0),0)</f>
        <v>0</v>
      </c>
      <c r="BM54" s="4">
        <f t="array" ref="BM54">IF(BM$17&gt;0,IFERROR(INDEX('OI &amp; Expense Growth'!$F10:$P10,MATCH('Monthly CFs'!BM$5,'OI &amp; Expense Growth'!$F$4:$P$4,0))*(1-BM$20)/12,0),0)</f>
        <v>0</v>
      </c>
      <c r="BN54" s="4">
        <f t="array" ref="BN54">IF(BN$17&gt;0,IFERROR(INDEX('OI &amp; Expense Growth'!$F10:$P10,MATCH('Monthly CFs'!BN$5,'OI &amp; Expense Growth'!$F$4:$P$4,0))*(1-BN$20)/12,0),0)</f>
        <v>0</v>
      </c>
      <c r="BO54" s="4">
        <f t="array" ref="BO54">IF(BO$17&gt;0,IFERROR(INDEX('OI &amp; Expense Growth'!$F10:$P10,MATCH('Monthly CFs'!BO$5,'OI &amp; Expense Growth'!$F$4:$P$4,0))*(1-BO$20)/12,0),0)</f>
        <v>0</v>
      </c>
      <c r="BP54" s="4">
        <f t="array" ref="BP54">IF(BP$17&gt;0,IFERROR(INDEX('OI &amp; Expense Growth'!$F10:$P10,MATCH('Monthly CFs'!BP$5,'OI &amp; Expense Growth'!$F$4:$P$4,0))*(1-BP$20)/12,0),0)</f>
        <v>0</v>
      </c>
      <c r="BQ54" s="4">
        <f t="array" ref="BQ54">IF(BQ$17&gt;0,IFERROR(INDEX('OI &amp; Expense Growth'!$F10:$P10,MATCH('Monthly CFs'!BQ$5,'OI &amp; Expense Growth'!$F$4:$P$4,0))*(1-BQ$20)/12,0),0)</f>
        <v>0</v>
      </c>
      <c r="BR54" s="4">
        <f t="array" ref="BR54">IF(BR$17&gt;0,IFERROR(INDEX('OI &amp; Expense Growth'!$F10:$P10,MATCH('Monthly CFs'!BR$5,'OI &amp; Expense Growth'!$F$4:$P$4,0))*(1-BR$20)/12,0),0)</f>
        <v>0</v>
      </c>
      <c r="BS54" s="4">
        <f t="array" ref="BS54">IF(BS$17&gt;0,IFERROR(INDEX('OI &amp; Expense Growth'!$F10:$P10,MATCH('Monthly CFs'!BS$5,'OI &amp; Expense Growth'!$F$4:$P$4,0))*(1-BS$20)/12,0),0)</f>
        <v>0</v>
      </c>
      <c r="BT54" s="4">
        <f t="array" ref="BT54">IF(BT$17&gt;0,IFERROR(INDEX('OI &amp; Expense Growth'!$F10:$P10,MATCH('Monthly CFs'!BT$5,'OI &amp; Expense Growth'!$F$4:$P$4,0))*(1-BT$20)/12,0),0)</f>
        <v>0</v>
      </c>
      <c r="BU54" s="4">
        <f t="array" ref="BU54">IF(BU$17&gt;0,IFERROR(INDEX('OI &amp; Expense Growth'!$F10:$P10,MATCH('Monthly CFs'!BU$5,'OI &amp; Expense Growth'!$F$4:$P$4,0))*(1-BU$20)/12,0),0)</f>
        <v>0</v>
      </c>
      <c r="BV54" s="4">
        <f t="array" ref="BV54">IF(BV$17&gt;0,IFERROR(INDEX('OI &amp; Expense Growth'!$F10:$P10,MATCH('Monthly CFs'!BV$5,'OI &amp; Expense Growth'!$F$4:$P$4,0))*(1-BV$20)/12,0),0)</f>
        <v>0</v>
      </c>
      <c r="BW54" s="4">
        <f t="array" ref="BW54">IF(BW$17&gt;0,IFERROR(INDEX('OI &amp; Expense Growth'!$F10:$P10,MATCH('Monthly CFs'!BW$5,'OI &amp; Expense Growth'!$F$4:$P$4,0))*(1-BW$20)/12,0),0)</f>
        <v>0</v>
      </c>
      <c r="BX54" s="4">
        <f t="array" ref="BX54">IF(BX$17&gt;0,IFERROR(INDEX('OI &amp; Expense Growth'!$F10:$P10,MATCH('Monthly CFs'!BX$5,'OI &amp; Expense Growth'!$F$4:$P$4,0))*(1-BX$20)/12,0),0)</f>
        <v>0</v>
      </c>
      <c r="BY54" s="4">
        <f t="array" ref="BY54">IF(BY$17&gt;0,IFERROR(INDEX('OI &amp; Expense Growth'!$F10:$P10,MATCH('Monthly CFs'!BY$5,'OI &amp; Expense Growth'!$F$4:$P$4,0))*(1-BY$20)/12,0),0)</f>
        <v>0</v>
      </c>
      <c r="BZ54" s="4">
        <f t="array" ref="BZ54">IF(BZ$17&gt;0,IFERROR(INDEX('OI &amp; Expense Growth'!$F10:$P10,MATCH('Monthly CFs'!BZ$5,'OI &amp; Expense Growth'!$F$4:$P$4,0))*(1-BZ$20)/12,0),0)</f>
        <v>0</v>
      </c>
      <c r="CA54" s="4">
        <f t="array" ref="CA54">IF(CA$17&gt;0,IFERROR(INDEX('OI &amp; Expense Growth'!$F10:$P10,MATCH('Monthly CFs'!CA$5,'OI &amp; Expense Growth'!$F$4:$P$4,0))*(1-CA$20)/12,0),0)</f>
        <v>0</v>
      </c>
      <c r="CB54" s="4">
        <f t="array" ref="CB54">IF(CB$17&gt;0,IFERROR(INDEX('OI &amp; Expense Growth'!$F10:$P10,MATCH('Monthly CFs'!CB$5,'OI &amp; Expense Growth'!$F$4:$P$4,0))*(1-CB$20)/12,0),0)</f>
        <v>0</v>
      </c>
      <c r="CC54" s="4">
        <f t="array" ref="CC54">IF(CC$17&gt;0,IFERROR(INDEX('OI &amp; Expense Growth'!$F10:$P10,MATCH('Monthly CFs'!CC$5,'OI &amp; Expense Growth'!$F$4:$P$4,0))*(1-CC$20)/12,0),0)</f>
        <v>0</v>
      </c>
      <c r="CD54" s="4">
        <f t="array" ref="CD54">IF(CD$17&gt;0,IFERROR(INDEX('OI &amp; Expense Growth'!$F10:$P10,MATCH('Monthly CFs'!CD$5,'OI &amp; Expense Growth'!$F$4:$P$4,0))*(1-CD$20)/12,0),0)</f>
        <v>0</v>
      </c>
      <c r="CE54" s="4">
        <f t="array" ref="CE54">IF(CE$17&gt;0,IFERROR(INDEX('OI &amp; Expense Growth'!$F10:$P10,MATCH('Monthly CFs'!CE$5,'OI &amp; Expense Growth'!$F$4:$P$4,0))*(1-CE$20)/12,0),0)</f>
        <v>0</v>
      </c>
      <c r="CF54" s="4">
        <f t="array" ref="CF54">IF(CF$17&gt;0,IFERROR(INDEX('OI &amp; Expense Growth'!$F10:$P10,MATCH('Monthly CFs'!CF$5,'OI &amp; Expense Growth'!$F$4:$P$4,0))*(1-CF$20)/12,0),0)</f>
        <v>0</v>
      </c>
      <c r="CG54" s="4">
        <f t="array" ref="CG54">IF(CG$17&gt;0,IFERROR(INDEX('OI &amp; Expense Growth'!$F10:$P10,MATCH('Monthly CFs'!CG$5,'OI &amp; Expense Growth'!$F$4:$P$4,0))*(1-CG$20)/12,0),0)</f>
        <v>0</v>
      </c>
      <c r="CH54" s="4">
        <f t="array" ref="CH54">IF(CH$17&gt;0,IFERROR(INDEX('OI &amp; Expense Growth'!$F10:$P10,MATCH('Monthly CFs'!CH$5,'OI &amp; Expense Growth'!$F$4:$P$4,0))*(1-CH$20)/12,0),0)</f>
        <v>0</v>
      </c>
      <c r="CI54" s="4">
        <f t="array" ref="CI54">IF(CI$17&gt;0,IFERROR(INDEX('OI &amp; Expense Growth'!$F10:$P10,MATCH('Monthly CFs'!CI$5,'OI &amp; Expense Growth'!$F$4:$P$4,0))*(1-CI$20)/12,0),0)</f>
        <v>0</v>
      </c>
      <c r="CJ54" s="4">
        <f t="array" ref="CJ54">IF(CJ$17&gt;0,IFERROR(INDEX('OI &amp; Expense Growth'!$F10:$P10,MATCH('Monthly CFs'!CJ$5,'OI &amp; Expense Growth'!$F$4:$P$4,0))*(1-CJ$20)/12,0),0)</f>
        <v>0</v>
      </c>
      <c r="CK54" s="4">
        <f t="array" ref="CK54">IF(CK$17&gt;0,IFERROR(INDEX('OI &amp; Expense Growth'!$F10:$P10,MATCH('Monthly CFs'!CK$5,'OI &amp; Expense Growth'!$F$4:$P$4,0))*(1-CK$20)/12,0),0)</f>
        <v>0</v>
      </c>
      <c r="CL54" s="4">
        <f t="array" ref="CL54">IF(CL$17&gt;0,IFERROR(INDEX('OI &amp; Expense Growth'!$F10:$P10,MATCH('Monthly CFs'!CL$5,'OI &amp; Expense Growth'!$F$4:$P$4,0))*(1-CL$20)/12,0),0)</f>
        <v>0</v>
      </c>
      <c r="CM54" s="4">
        <f t="array" ref="CM54">IF(CM$17&gt;0,IFERROR(INDEX('OI &amp; Expense Growth'!$F10:$P10,MATCH('Monthly CFs'!CM$5,'OI &amp; Expense Growth'!$F$4:$P$4,0))*(1-CM$20)/12,0),0)</f>
        <v>0</v>
      </c>
      <c r="CN54" s="4">
        <f t="array" ref="CN54">IF(CN$17&gt;0,IFERROR(INDEX('OI &amp; Expense Growth'!$F10:$P10,MATCH('Monthly CFs'!CN$5,'OI &amp; Expense Growth'!$F$4:$P$4,0))*(1-CN$20)/12,0),0)</f>
        <v>0</v>
      </c>
      <c r="CO54" s="4">
        <f t="array" ref="CO54">IF(CO$17&gt;0,IFERROR(INDEX('OI &amp; Expense Growth'!$F10:$P10,MATCH('Monthly CFs'!CO$5,'OI &amp; Expense Growth'!$F$4:$P$4,0))*(1-CO$20)/12,0),0)</f>
        <v>0</v>
      </c>
      <c r="CP54" s="4">
        <f t="array" ref="CP54">IF(CP$17&gt;0,IFERROR(INDEX('OI &amp; Expense Growth'!$F10:$P10,MATCH('Monthly CFs'!CP$5,'OI &amp; Expense Growth'!$F$4:$P$4,0))*(1-CP$20)/12,0),0)</f>
        <v>0</v>
      </c>
      <c r="CQ54" s="4">
        <f t="array" ref="CQ54">IF(CQ$17&gt;0,IFERROR(INDEX('OI &amp; Expense Growth'!$F10:$P10,MATCH('Monthly CFs'!CQ$5,'OI &amp; Expense Growth'!$F$4:$P$4,0))*(1-CQ$20)/12,0),0)</f>
        <v>0</v>
      </c>
      <c r="CR54" s="4">
        <f t="array" ref="CR54">IF(CR$17&gt;0,IFERROR(INDEX('OI &amp; Expense Growth'!$F10:$P10,MATCH('Monthly CFs'!CR$5,'OI &amp; Expense Growth'!$F$4:$P$4,0))*(1-CR$20)/12,0),0)</f>
        <v>0</v>
      </c>
      <c r="CS54" s="4">
        <f t="array" ref="CS54">IF(CS$17&gt;0,IFERROR(INDEX('OI &amp; Expense Growth'!$F10:$P10,MATCH('Monthly CFs'!CS$5,'OI &amp; Expense Growth'!$F$4:$P$4,0))*(1-CS$20)/12,0),0)</f>
        <v>0</v>
      </c>
      <c r="CT54" s="4">
        <f t="array" ref="CT54">IF(CT$17&gt;0,IFERROR(INDEX('OI &amp; Expense Growth'!$F10:$P10,MATCH('Monthly CFs'!CT$5,'OI &amp; Expense Growth'!$F$4:$P$4,0))*(1-CT$20)/12,0),0)</f>
        <v>0</v>
      </c>
      <c r="CU54" s="4">
        <f t="array" ref="CU54">IF(CU$17&gt;0,IFERROR(INDEX('OI &amp; Expense Growth'!$F10:$P10,MATCH('Monthly CFs'!CU$5,'OI &amp; Expense Growth'!$F$4:$P$4,0))*(1-CU$20)/12,0),0)</f>
        <v>0</v>
      </c>
      <c r="CV54" s="4">
        <f t="array" ref="CV54">IF(CV$17&gt;0,IFERROR(INDEX('OI &amp; Expense Growth'!$F10:$P10,MATCH('Monthly CFs'!CV$5,'OI &amp; Expense Growth'!$F$4:$P$4,0))*(1-CV$20)/12,0),0)</f>
        <v>0</v>
      </c>
      <c r="CW54" s="4">
        <f t="array" ref="CW54">IF(CW$17&gt;0,IFERROR(INDEX('OI &amp; Expense Growth'!$F10:$P10,MATCH('Monthly CFs'!CW$5,'OI &amp; Expense Growth'!$F$4:$P$4,0))*(1-CW$20)/12,0),0)</f>
        <v>0</v>
      </c>
      <c r="CX54" s="4">
        <f t="array" ref="CX54">IF(CX$17&gt;0,IFERROR(INDEX('OI &amp; Expense Growth'!$F10:$P10,MATCH('Monthly CFs'!CX$5,'OI &amp; Expense Growth'!$F$4:$P$4,0))*(1-CX$20)/12,0),0)</f>
        <v>0</v>
      </c>
      <c r="CY54" s="4">
        <f t="array" ref="CY54">IF(CY$17&gt;0,IFERROR(INDEX('OI &amp; Expense Growth'!$F10:$P10,MATCH('Monthly CFs'!CY$5,'OI &amp; Expense Growth'!$F$4:$P$4,0))*(1-CY$20)/12,0),0)</f>
        <v>0</v>
      </c>
      <c r="CZ54" s="4">
        <f t="array" ref="CZ54">IF(CZ$17&gt;0,IFERROR(INDEX('OI &amp; Expense Growth'!$F10:$P10,MATCH('Monthly CFs'!CZ$5,'OI &amp; Expense Growth'!$F$4:$P$4,0))*(1-CZ$20)/12,0),0)</f>
        <v>0</v>
      </c>
      <c r="DA54" s="4">
        <f t="array" ref="DA54">IF(DA$17&gt;0,IFERROR(INDEX('OI &amp; Expense Growth'!$F10:$P10,MATCH('Monthly CFs'!DA$5,'OI &amp; Expense Growth'!$F$4:$P$4,0))*(1-DA$20)/12,0),0)</f>
        <v>0</v>
      </c>
      <c r="DB54" s="4">
        <f t="array" ref="DB54">IF(DB$17&gt;0,IFERROR(INDEX('OI &amp; Expense Growth'!$F10:$P10,MATCH('Monthly CFs'!DB$5,'OI &amp; Expense Growth'!$F$4:$P$4,0))*(1-DB$20)/12,0),0)</f>
        <v>0</v>
      </c>
      <c r="DC54" s="4">
        <f t="array" ref="DC54">IF(DC$17&gt;0,IFERROR(INDEX('OI &amp; Expense Growth'!$F10:$P10,MATCH('Monthly CFs'!DC$5,'OI &amp; Expense Growth'!$F$4:$P$4,0))*(1-DC$20)/12,0),0)</f>
        <v>0</v>
      </c>
      <c r="DD54" s="4">
        <f t="array" ref="DD54">IF(DD$17&gt;0,IFERROR(INDEX('OI &amp; Expense Growth'!$F10:$P10,MATCH('Monthly CFs'!DD$5,'OI &amp; Expense Growth'!$F$4:$P$4,0))*(1-DD$20)/12,0),0)</f>
        <v>0</v>
      </c>
      <c r="DE54" s="4">
        <f t="array" ref="DE54">IF(DE$17&gt;0,IFERROR(INDEX('OI &amp; Expense Growth'!$F10:$P10,MATCH('Monthly CFs'!DE$5,'OI &amp; Expense Growth'!$F$4:$P$4,0))*(1-DE$20)/12,0),0)</f>
        <v>0</v>
      </c>
      <c r="DF54" s="4">
        <f t="array" ref="DF54">IF(DF$17&gt;0,IFERROR(INDEX('OI &amp; Expense Growth'!$F10:$P10,MATCH('Monthly CFs'!DF$5,'OI &amp; Expense Growth'!$F$4:$P$4,0))*(1-DF$20)/12,0),0)</f>
        <v>0</v>
      </c>
      <c r="DG54" s="4">
        <f t="array" ref="DG54">IF(DG$17&gt;0,IFERROR(INDEX('OI &amp; Expense Growth'!$F10:$P10,MATCH('Monthly CFs'!DG$5,'OI &amp; Expense Growth'!$F$4:$P$4,0))*(1-DG$20)/12,0),0)</f>
        <v>0</v>
      </c>
      <c r="DH54" s="4">
        <f t="array" ref="DH54">IF(DH$17&gt;0,IFERROR(INDEX('OI &amp; Expense Growth'!$F10:$P10,MATCH('Monthly CFs'!DH$5,'OI &amp; Expense Growth'!$F$4:$P$4,0))*(1-DH$20)/12,0),0)</f>
        <v>0</v>
      </c>
      <c r="DI54" s="4">
        <f t="array" ref="DI54">IF(DI$17&gt;0,IFERROR(INDEX('OI &amp; Expense Growth'!$F10:$P10,MATCH('Monthly CFs'!DI$5,'OI &amp; Expense Growth'!$F$4:$P$4,0))*(1-DI$20)/12,0),0)</f>
        <v>0</v>
      </c>
      <c r="DJ54" s="4">
        <f t="array" ref="DJ54">IF(DJ$17&gt;0,IFERROR(INDEX('OI &amp; Expense Growth'!$F10:$P10,MATCH('Monthly CFs'!DJ$5,'OI &amp; Expense Growth'!$F$4:$P$4,0))*(1-DJ$20)/12,0),0)</f>
        <v>0</v>
      </c>
      <c r="DK54" s="4">
        <f t="array" ref="DK54">IF(DK$17&gt;0,IFERROR(INDEX('OI &amp; Expense Growth'!$F10:$P10,MATCH('Monthly CFs'!DK$5,'OI &amp; Expense Growth'!$F$4:$P$4,0))*(1-DK$20)/12,0),0)</f>
        <v>0</v>
      </c>
      <c r="DL54" s="4">
        <f t="array" ref="DL54">IF(DL$17&gt;0,IFERROR(INDEX('OI &amp; Expense Growth'!$F10:$P10,MATCH('Monthly CFs'!DL$5,'OI &amp; Expense Growth'!$F$4:$P$4,0))*(1-DL$20)/12,0),0)</f>
        <v>0</v>
      </c>
      <c r="DM54" s="4">
        <f t="array" ref="DM54">IF(DM$17&gt;0,IFERROR(INDEX('OI &amp; Expense Growth'!$F10:$P10,MATCH('Monthly CFs'!DM$5,'OI &amp; Expense Growth'!$F$4:$P$4,0))*(1-DM$20)/12,0),0)</f>
        <v>0</v>
      </c>
      <c r="DN54" s="4">
        <f t="array" ref="DN54">IF(DN$17&gt;0,IFERROR(INDEX('OI &amp; Expense Growth'!$F10:$P10,MATCH('Monthly CFs'!DN$5,'OI &amp; Expense Growth'!$F$4:$P$4,0))*(1-DN$20)/12,0),0)</f>
        <v>0</v>
      </c>
      <c r="DO54" s="4">
        <f t="array" ref="DO54">IF(DO$17&gt;0,IFERROR(INDEX('OI &amp; Expense Growth'!$F10:$P10,MATCH('Monthly CFs'!DO$5,'OI &amp; Expense Growth'!$F$4:$P$4,0))*(1-DO$20)/12,0),0)</f>
        <v>0</v>
      </c>
      <c r="DP54" s="4">
        <f t="array" ref="DP54">IF(DP$17&gt;0,IFERROR(INDEX('OI &amp; Expense Growth'!$F10:$P10,MATCH('Monthly CFs'!DP$5,'OI &amp; Expense Growth'!$F$4:$P$4,0))*(1-DP$20)/12,0),0)</f>
        <v>0</v>
      </c>
      <c r="DQ54" s="4">
        <f t="array" ref="DQ54">IF(DQ$17&gt;0,IFERROR(INDEX('OI &amp; Expense Growth'!$F10:$P10,MATCH('Monthly CFs'!DQ$5,'OI &amp; Expense Growth'!$F$4:$P$4,0))*(1-DQ$20)/12,0),0)</f>
        <v>0</v>
      </c>
      <c r="DR54" s="4">
        <f t="array" ref="DR54">IF(DR$17&gt;0,IFERROR(INDEX('OI &amp; Expense Growth'!$F10:$P10,MATCH('Monthly CFs'!DR$5,'OI &amp; Expense Growth'!$F$4:$P$4,0))*(1-DR$20)/12,0),0)</f>
        <v>0</v>
      </c>
      <c r="DS54" s="4">
        <f t="array" ref="DS54">IF(DS$17&gt;0,IFERROR(INDEX('OI &amp; Expense Growth'!$F10:$P10,MATCH('Monthly CFs'!DS$5,'OI &amp; Expense Growth'!$F$4:$P$4,0))*(1-DS$20)/12,0),0)</f>
        <v>0</v>
      </c>
      <c r="DT54" s="4">
        <f t="array" ref="DT54">IF(DT$17&gt;0,IFERROR(INDEX('OI &amp; Expense Growth'!$F10:$P10,MATCH('Monthly CFs'!DT$5,'OI &amp; Expense Growth'!$F$4:$P$4,0))*(1-DT$20)/12,0),0)</f>
        <v>0</v>
      </c>
      <c r="DU54" s="4">
        <f t="array" ref="DU54">IF(DU$17&gt;0,IFERROR(INDEX('OI &amp; Expense Growth'!$F10:$P10,MATCH('Monthly CFs'!DU$5,'OI &amp; Expense Growth'!$F$4:$P$4,0))*(1-DU$20)/12,0),0)</f>
        <v>0</v>
      </c>
      <c r="DV54" s="4">
        <f t="array" ref="DV54">IF(DV$17&gt;0,IFERROR(INDEX('OI &amp; Expense Growth'!$F10:$P10,MATCH('Monthly CFs'!DV$5,'OI &amp; Expense Growth'!$F$4:$P$4,0))*(1-DV$20)/12,0),0)</f>
        <v>0</v>
      </c>
      <c r="DW54" s="4">
        <f t="array" ref="DW54">IF(DW$17&gt;0,IFERROR(INDEX('OI &amp; Expense Growth'!$F10:$P10,MATCH('Monthly CFs'!DW$5,'OI &amp; Expense Growth'!$F$4:$P$4,0))*(1-DW$20)/12,0),0)</f>
        <v>0</v>
      </c>
      <c r="DX54" s="4">
        <f t="array" ref="DX54">IF(DX$17&gt;0,IFERROR(INDEX('OI &amp; Expense Growth'!$F10:$P10,MATCH('Monthly CFs'!DX$5,'OI &amp; Expense Growth'!$F$4:$P$4,0))*(1-DX$20)/12,0),0)</f>
        <v>0</v>
      </c>
      <c r="DY54" s="4">
        <f t="array" ref="DY54">IF(DY$17&gt;0,IFERROR(INDEX('OI &amp; Expense Growth'!$F10:$P10,MATCH('Monthly CFs'!DY$5,'OI &amp; Expense Growth'!$F$4:$P$4,0))*(1-DY$20)/12,0),0)</f>
        <v>0</v>
      </c>
      <c r="DZ54" s="4">
        <f t="array" ref="DZ54">IF(DZ$17&gt;0,IFERROR(INDEX('OI &amp; Expense Growth'!$F10:$P10,MATCH('Monthly CFs'!DZ$5,'OI &amp; Expense Growth'!$F$4:$P$4,0))*(1-DZ$20)/12,0),0)</f>
        <v>0</v>
      </c>
      <c r="EA54" s="4">
        <f t="array" ref="EA54">IF(EA$17&gt;0,IFERROR(INDEX('OI &amp; Expense Growth'!$F10:$P10,MATCH('Monthly CFs'!EA$5,'OI &amp; Expense Growth'!$F$4:$P$4,0))*(1-EA$20)/12,0),0)</f>
        <v>0</v>
      </c>
      <c r="EB54" s="4">
        <f t="array" ref="EB54">IF(EB$17&gt;0,IFERROR(INDEX('OI &amp; Expense Growth'!$F10:$P10,MATCH('Monthly CFs'!EB$5,'OI &amp; Expense Growth'!$F$4:$P$4,0))*(1-EB$20)/12,0),0)</f>
        <v>0</v>
      </c>
      <c r="EC54" s="4">
        <f t="array" ref="EC54">IF(EC$17&gt;0,IFERROR(INDEX('OI &amp; Expense Growth'!$F10:$P10,MATCH('Monthly CFs'!EC$5,'OI &amp; Expense Growth'!$F$4:$P$4,0))*(1-EC$20)/12,0),0)</f>
        <v>0</v>
      </c>
      <c r="ED54" s="4">
        <f t="array" ref="ED54">IF(ED$17&gt;0,IFERROR(INDEX('OI &amp; Expense Growth'!$F10:$P10,MATCH('Monthly CFs'!ED$5,'OI &amp; Expense Growth'!$F$4:$P$4,0))*(1-ED$20)/12,0),0)</f>
        <v>0</v>
      </c>
      <c r="EE54" s="4">
        <f t="array" ref="EE54">IF(EE$17&gt;0,IFERROR(INDEX('OI &amp; Expense Growth'!$F10:$P10,MATCH('Monthly CFs'!EE$5,'OI &amp; Expense Growth'!$F$4:$P$4,0))*(1-EE$20)/12,0),0)</f>
        <v>0</v>
      </c>
      <c r="EF54" s="4">
        <f t="array" ref="EF54">IF(EF$17&gt;0,IFERROR(INDEX('OI &amp; Expense Growth'!$F10:$P10,MATCH('Monthly CFs'!EF$5,'OI &amp; Expense Growth'!$F$4:$P$4,0))*(1-EF$20)/12,0),0)</f>
        <v>0</v>
      </c>
      <c r="EG54" s="4">
        <f t="array" ref="EG54">IF(EG$17&gt;0,IFERROR(INDEX('OI &amp; Expense Growth'!$F10:$P10,MATCH('Monthly CFs'!EG$5,'OI &amp; Expense Growth'!$F$4:$P$4,0))*(1-EG$20)/12,0),0)</f>
        <v>0</v>
      </c>
      <c r="EH54" s="4">
        <f t="array" ref="EH54">IF(EH$17&gt;0,IFERROR(INDEX('OI &amp; Expense Growth'!$F10:$P10,MATCH('Monthly CFs'!EH$5,'OI &amp; Expense Growth'!$F$4:$P$4,0))*(1-EH$20)/12,0),0)</f>
        <v>0</v>
      </c>
      <c r="EI54" s="4">
        <f t="array" ref="EI54">IF(EI$17&gt;0,IFERROR(INDEX('OI &amp; Expense Growth'!$F10:$P10,MATCH('Monthly CFs'!EI$5,'OI &amp; Expense Growth'!$F$4:$P$4,0))*(1-EI$20)/12,0),0)</f>
        <v>0</v>
      </c>
      <c r="EJ54" s="1"/>
    </row>
    <row r="55" spans="1:140" ht="13.5" customHeight="1" x14ac:dyDescent="0.2">
      <c r="A55" s="1"/>
      <c r="B55" s="1"/>
      <c r="C55" s="13" t="s">
        <v>253</v>
      </c>
      <c r="D55" s="13"/>
      <c r="E55" s="13"/>
      <c r="F55" s="14"/>
      <c r="G55" s="14">
        <f t="shared" ref="G55:EI55" si="13">SUM(G51:G54)</f>
        <v>0</v>
      </c>
      <c r="H55" s="14">
        <f t="shared" si="13"/>
        <v>0</v>
      </c>
      <c r="I55" s="14">
        <f t="shared" si="13"/>
        <v>0</v>
      </c>
      <c r="J55" s="14">
        <f t="shared" si="13"/>
        <v>0</v>
      </c>
      <c r="K55" s="14">
        <f t="shared" si="13"/>
        <v>0</v>
      </c>
      <c r="L55" s="14">
        <f t="shared" si="13"/>
        <v>0</v>
      </c>
      <c r="M55" s="14">
        <f t="shared" si="13"/>
        <v>0</v>
      </c>
      <c r="N55" s="14">
        <f t="shared" si="13"/>
        <v>0</v>
      </c>
      <c r="O55" s="14">
        <f t="shared" si="13"/>
        <v>0</v>
      </c>
      <c r="P55" s="14">
        <f t="shared" si="13"/>
        <v>0</v>
      </c>
      <c r="Q55" s="14">
        <f t="shared" si="13"/>
        <v>0</v>
      </c>
      <c r="R55" s="14">
        <f t="shared" si="13"/>
        <v>0</v>
      </c>
      <c r="S55" s="14">
        <f t="shared" si="13"/>
        <v>0</v>
      </c>
      <c r="T55" s="14">
        <f t="shared" si="13"/>
        <v>0</v>
      </c>
      <c r="U55" s="14">
        <f t="shared" si="13"/>
        <v>0</v>
      </c>
      <c r="V55" s="14">
        <f t="shared" si="13"/>
        <v>0</v>
      </c>
      <c r="W55" s="14">
        <f t="shared" si="13"/>
        <v>0</v>
      </c>
      <c r="X55" s="14">
        <f t="shared" si="13"/>
        <v>0</v>
      </c>
      <c r="Y55" s="14">
        <f t="shared" si="13"/>
        <v>0</v>
      </c>
      <c r="Z55" s="14">
        <f t="shared" si="13"/>
        <v>0</v>
      </c>
      <c r="AA55" s="14">
        <f t="shared" si="13"/>
        <v>0</v>
      </c>
      <c r="AB55" s="14">
        <f t="shared" si="13"/>
        <v>0</v>
      </c>
      <c r="AC55" s="14">
        <f t="shared" si="13"/>
        <v>0</v>
      </c>
      <c r="AD55" s="14">
        <f t="shared" si="13"/>
        <v>0</v>
      </c>
      <c r="AE55" s="14">
        <f t="shared" si="13"/>
        <v>0</v>
      </c>
      <c r="AF55" s="14">
        <f t="shared" si="13"/>
        <v>0</v>
      </c>
      <c r="AG55" s="14">
        <f t="shared" si="13"/>
        <v>0</v>
      </c>
      <c r="AH55" s="14">
        <f t="shared" si="13"/>
        <v>0</v>
      </c>
      <c r="AI55" s="14">
        <f t="shared" si="13"/>
        <v>0</v>
      </c>
      <c r="AJ55" s="14">
        <f t="shared" si="13"/>
        <v>0</v>
      </c>
      <c r="AK55" s="14">
        <f t="shared" si="13"/>
        <v>0</v>
      </c>
      <c r="AL55" s="14">
        <f t="shared" si="13"/>
        <v>0</v>
      </c>
      <c r="AM55" s="14">
        <f t="shared" si="13"/>
        <v>0</v>
      </c>
      <c r="AN55" s="14">
        <f t="shared" si="13"/>
        <v>0</v>
      </c>
      <c r="AO55" s="14">
        <f t="shared" si="13"/>
        <v>0</v>
      </c>
      <c r="AP55" s="14">
        <f t="shared" si="13"/>
        <v>0</v>
      </c>
      <c r="AQ55" s="14">
        <f t="shared" si="13"/>
        <v>0</v>
      </c>
      <c r="AR55" s="14">
        <f t="shared" si="13"/>
        <v>0</v>
      </c>
      <c r="AS55" s="14">
        <f t="shared" si="13"/>
        <v>0</v>
      </c>
      <c r="AT55" s="14">
        <f t="shared" si="13"/>
        <v>0</v>
      </c>
      <c r="AU55" s="14">
        <f t="shared" si="13"/>
        <v>0</v>
      </c>
      <c r="AV55" s="14">
        <f t="shared" si="13"/>
        <v>0</v>
      </c>
      <c r="AW55" s="14">
        <f t="shared" si="13"/>
        <v>0</v>
      </c>
      <c r="AX55" s="14">
        <f t="shared" si="13"/>
        <v>31404</v>
      </c>
      <c r="AY55" s="14">
        <f t="shared" si="13"/>
        <v>35765.666666666657</v>
      </c>
      <c r="AZ55" s="14">
        <f t="shared" si="13"/>
        <v>40127.333333333328</v>
      </c>
      <c r="BA55" s="14">
        <f t="shared" si="13"/>
        <v>44489</v>
      </c>
      <c r="BB55" s="14">
        <f t="shared" si="13"/>
        <v>48850.666666666657</v>
      </c>
      <c r="BC55" s="14">
        <f t="shared" si="13"/>
        <v>52340</v>
      </c>
      <c r="BD55" s="14">
        <f t="shared" si="13"/>
        <v>53910.2</v>
      </c>
      <c r="BE55" s="14">
        <f t="shared" si="13"/>
        <v>53910.2</v>
      </c>
      <c r="BF55" s="14">
        <f t="shared" si="13"/>
        <v>53910.2</v>
      </c>
      <c r="BG55" s="14">
        <f t="shared" si="13"/>
        <v>53910.2</v>
      </c>
      <c r="BH55" s="14">
        <f t="shared" si="13"/>
        <v>53910.2</v>
      </c>
      <c r="BI55" s="14">
        <f t="shared" si="13"/>
        <v>53910.2</v>
      </c>
      <c r="BJ55" s="14">
        <f t="shared" si="13"/>
        <v>53910.2</v>
      </c>
      <c r="BK55" s="14">
        <f t="shared" si="13"/>
        <v>53910.2</v>
      </c>
      <c r="BL55" s="14">
        <f t="shared" si="13"/>
        <v>53910.2</v>
      </c>
      <c r="BM55" s="14">
        <f t="shared" si="13"/>
        <v>53910.2</v>
      </c>
      <c r="BN55" s="14">
        <f t="shared" si="13"/>
        <v>53910.2</v>
      </c>
      <c r="BO55" s="14">
        <f t="shared" si="13"/>
        <v>53910.2</v>
      </c>
      <c r="BP55" s="14">
        <f t="shared" si="13"/>
        <v>55527.506000000001</v>
      </c>
      <c r="BQ55" s="14">
        <f t="shared" si="13"/>
        <v>55527.506000000001</v>
      </c>
      <c r="BR55" s="14">
        <f t="shared" si="13"/>
        <v>55527.506000000001</v>
      </c>
      <c r="BS55" s="14">
        <f t="shared" si="13"/>
        <v>55527.506000000001</v>
      </c>
      <c r="BT55" s="14">
        <f t="shared" si="13"/>
        <v>55527.506000000001</v>
      </c>
      <c r="BU55" s="14">
        <f t="shared" si="13"/>
        <v>55527.506000000001</v>
      </c>
      <c r="BV55" s="14">
        <f t="shared" si="13"/>
        <v>55527.506000000001</v>
      </c>
      <c r="BW55" s="14">
        <f t="shared" si="13"/>
        <v>55527.506000000001</v>
      </c>
      <c r="BX55" s="14">
        <f t="shared" si="13"/>
        <v>55527.506000000001</v>
      </c>
      <c r="BY55" s="14">
        <f t="shared" si="13"/>
        <v>55527.506000000001</v>
      </c>
      <c r="BZ55" s="14">
        <f t="shared" si="13"/>
        <v>55527.506000000001</v>
      </c>
      <c r="CA55" s="14">
        <f t="shared" si="13"/>
        <v>55527.506000000001</v>
      </c>
      <c r="CB55" s="14">
        <f t="shared" si="13"/>
        <v>57193.331180000008</v>
      </c>
      <c r="CC55" s="14">
        <f t="shared" si="13"/>
        <v>57193.331180000008</v>
      </c>
      <c r="CD55" s="14">
        <f t="shared" si="13"/>
        <v>57193.331180000008</v>
      </c>
      <c r="CE55" s="14">
        <f t="shared" si="13"/>
        <v>57193.331180000008</v>
      </c>
      <c r="CF55" s="14">
        <f t="shared" si="13"/>
        <v>57193.331180000008</v>
      </c>
      <c r="CG55" s="14">
        <f t="shared" si="13"/>
        <v>57193.331180000008</v>
      </c>
      <c r="CH55" s="14">
        <f t="shared" si="13"/>
        <v>57193.331180000008</v>
      </c>
      <c r="CI55" s="14">
        <f t="shared" si="13"/>
        <v>57193.331180000008</v>
      </c>
      <c r="CJ55" s="14">
        <f t="shared" si="13"/>
        <v>57193.331180000008</v>
      </c>
      <c r="CK55" s="14">
        <f t="shared" si="13"/>
        <v>57193.331180000008</v>
      </c>
      <c r="CL55" s="14">
        <f t="shared" si="13"/>
        <v>57193.331180000008</v>
      </c>
      <c r="CM55" s="14">
        <f t="shared" si="13"/>
        <v>57193.331180000008</v>
      </c>
      <c r="CN55" s="14">
        <f t="shared" si="13"/>
        <v>58909.131115400007</v>
      </c>
      <c r="CO55" s="14">
        <f t="shared" si="13"/>
        <v>58909.131115400007</v>
      </c>
      <c r="CP55" s="14">
        <f t="shared" si="13"/>
        <v>58909.131115400007</v>
      </c>
      <c r="CQ55" s="14">
        <f t="shared" si="13"/>
        <v>58909.131115400007</v>
      </c>
      <c r="CR55" s="14">
        <f t="shared" si="13"/>
        <v>58909.131115400007</v>
      </c>
      <c r="CS55" s="14">
        <f t="shared" si="13"/>
        <v>58909.131115400007</v>
      </c>
      <c r="CT55" s="14">
        <f t="shared" si="13"/>
        <v>58909.131115400007</v>
      </c>
      <c r="CU55" s="14">
        <f t="shared" si="13"/>
        <v>58909.131115400007</v>
      </c>
      <c r="CV55" s="14">
        <f t="shared" si="13"/>
        <v>58909.131115400007</v>
      </c>
      <c r="CW55" s="14">
        <f t="shared" si="13"/>
        <v>58909.131115400007</v>
      </c>
      <c r="CX55" s="14">
        <f t="shared" si="13"/>
        <v>58909.131115400007</v>
      </c>
      <c r="CY55" s="14">
        <f t="shared" si="13"/>
        <v>58909.131115400007</v>
      </c>
      <c r="CZ55" s="14">
        <f t="shared" si="13"/>
        <v>60676.405048862012</v>
      </c>
      <c r="DA55" s="14">
        <f t="shared" si="13"/>
        <v>60676.405048862012</v>
      </c>
      <c r="DB55" s="14">
        <f t="shared" si="13"/>
        <v>60676.405048862012</v>
      </c>
      <c r="DC55" s="14">
        <f t="shared" si="13"/>
        <v>60676.405048862012</v>
      </c>
      <c r="DD55" s="14">
        <f t="shared" si="13"/>
        <v>60676.405048862012</v>
      </c>
      <c r="DE55" s="14">
        <f t="shared" si="13"/>
        <v>60676.405048862012</v>
      </c>
      <c r="DF55" s="14">
        <f t="shared" si="13"/>
        <v>60676.405048862012</v>
      </c>
      <c r="DG55" s="14">
        <f t="shared" si="13"/>
        <v>60676.405048862012</v>
      </c>
      <c r="DH55" s="14">
        <f t="shared" si="13"/>
        <v>60676.405048862012</v>
      </c>
      <c r="DI55" s="14">
        <f t="shared" si="13"/>
        <v>60676.405048862012</v>
      </c>
      <c r="DJ55" s="14">
        <f t="shared" si="13"/>
        <v>60676.405048862012</v>
      </c>
      <c r="DK55" s="14">
        <f t="shared" si="13"/>
        <v>60676.405048862012</v>
      </c>
      <c r="DL55" s="14">
        <f t="shared" si="13"/>
        <v>62496.697200327864</v>
      </c>
      <c r="DM55" s="14">
        <f t="shared" si="13"/>
        <v>62496.697200327864</v>
      </c>
      <c r="DN55" s="14">
        <f t="shared" si="13"/>
        <v>62496.697200327864</v>
      </c>
      <c r="DO55" s="14">
        <f t="shared" si="13"/>
        <v>62496.697200327864</v>
      </c>
      <c r="DP55" s="14">
        <f t="shared" si="13"/>
        <v>62496.697200327864</v>
      </c>
      <c r="DQ55" s="14">
        <f t="shared" si="13"/>
        <v>62496.697200327864</v>
      </c>
      <c r="DR55" s="14">
        <f t="shared" si="13"/>
        <v>62496.697200327864</v>
      </c>
      <c r="DS55" s="14">
        <f t="shared" si="13"/>
        <v>62496.697200327864</v>
      </c>
      <c r="DT55" s="14">
        <f t="shared" si="13"/>
        <v>62496.697200327864</v>
      </c>
      <c r="DU55" s="14">
        <f t="shared" si="13"/>
        <v>62496.697200327864</v>
      </c>
      <c r="DV55" s="14">
        <f t="shared" si="13"/>
        <v>62496.697200327864</v>
      </c>
      <c r="DW55" s="14">
        <f t="shared" si="13"/>
        <v>62496.697200327864</v>
      </c>
      <c r="DX55" s="14">
        <f t="shared" si="13"/>
        <v>64371.5981163377</v>
      </c>
      <c r="DY55" s="14">
        <f t="shared" si="13"/>
        <v>64371.5981163377</v>
      </c>
      <c r="DZ55" s="14">
        <f t="shared" si="13"/>
        <v>64371.5981163377</v>
      </c>
      <c r="EA55" s="14">
        <f t="shared" si="13"/>
        <v>64371.5981163377</v>
      </c>
      <c r="EB55" s="14">
        <f t="shared" si="13"/>
        <v>64371.5981163377</v>
      </c>
      <c r="EC55" s="14">
        <f t="shared" si="13"/>
        <v>64371.5981163377</v>
      </c>
      <c r="ED55" s="14">
        <f t="shared" si="13"/>
        <v>64371.5981163377</v>
      </c>
      <c r="EE55" s="14">
        <f t="shared" si="13"/>
        <v>64371.5981163377</v>
      </c>
      <c r="EF55" s="14">
        <f t="shared" si="13"/>
        <v>64371.5981163377</v>
      </c>
      <c r="EG55" s="14">
        <f t="shared" si="13"/>
        <v>64371.5981163377</v>
      </c>
      <c r="EH55" s="14">
        <f t="shared" si="13"/>
        <v>64371.5981163377</v>
      </c>
      <c r="EI55" s="14">
        <f t="shared" si="13"/>
        <v>64371.5981163377</v>
      </c>
      <c r="EJ55" s="1"/>
    </row>
    <row r="56" spans="1:140" ht="13.5" customHeight="1" x14ac:dyDescent="0.2">
      <c r="A56" s="1"/>
      <c r="B56" s="1"/>
      <c r="C56" s="1"/>
      <c r="D56" s="1"/>
      <c r="E56" s="1"/>
      <c r="F56" s="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1"/>
    </row>
    <row r="57" spans="1:140" ht="13.5" customHeight="1" x14ac:dyDescent="0.2">
      <c r="A57" s="1"/>
      <c r="B57" s="1"/>
      <c r="C57" s="128" t="s">
        <v>254</v>
      </c>
      <c r="D57" s="128"/>
      <c r="E57" s="128"/>
      <c r="F57" s="128"/>
      <c r="G57" s="139">
        <f t="shared" ref="G57:EI57" si="14">G48+G55</f>
        <v>0</v>
      </c>
      <c r="H57" s="139">
        <f t="shared" si="14"/>
        <v>0</v>
      </c>
      <c r="I57" s="139">
        <f t="shared" si="14"/>
        <v>0</v>
      </c>
      <c r="J57" s="139">
        <f t="shared" si="14"/>
        <v>0</v>
      </c>
      <c r="K57" s="139">
        <f t="shared" si="14"/>
        <v>0</v>
      </c>
      <c r="L57" s="139">
        <f t="shared" si="14"/>
        <v>0</v>
      </c>
      <c r="M57" s="139">
        <f t="shared" si="14"/>
        <v>0</v>
      </c>
      <c r="N57" s="139">
        <f t="shared" si="14"/>
        <v>0</v>
      </c>
      <c r="O57" s="139">
        <f t="shared" si="14"/>
        <v>0</v>
      </c>
      <c r="P57" s="139">
        <f t="shared" si="14"/>
        <v>0</v>
      </c>
      <c r="Q57" s="139">
        <f t="shared" si="14"/>
        <v>0</v>
      </c>
      <c r="R57" s="139">
        <f t="shared" si="14"/>
        <v>0</v>
      </c>
      <c r="S57" s="139">
        <f t="shared" si="14"/>
        <v>0</v>
      </c>
      <c r="T57" s="139">
        <f t="shared" si="14"/>
        <v>0</v>
      </c>
      <c r="U57" s="139">
        <f t="shared" si="14"/>
        <v>0</v>
      </c>
      <c r="V57" s="139">
        <f t="shared" si="14"/>
        <v>0</v>
      </c>
      <c r="W57" s="139">
        <f t="shared" si="14"/>
        <v>0</v>
      </c>
      <c r="X57" s="139">
        <f t="shared" si="14"/>
        <v>0</v>
      </c>
      <c r="Y57" s="139">
        <f t="shared" si="14"/>
        <v>0</v>
      </c>
      <c r="Z57" s="139">
        <f t="shared" si="14"/>
        <v>0</v>
      </c>
      <c r="AA57" s="139">
        <f t="shared" si="14"/>
        <v>0</v>
      </c>
      <c r="AB57" s="139">
        <f t="shared" si="14"/>
        <v>0</v>
      </c>
      <c r="AC57" s="139">
        <f t="shared" si="14"/>
        <v>0</v>
      </c>
      <c r="AD57" s="139">
        <f t="shared" si="14"/>
        <v>0</v>
      </c>
      <c r="AE57" s="139">
        <f t="shared" si="14"/>
        <v>0</v>
      </c>
      <c r="AF57" s="139">
        <f t="shared" si="14"/>
        <v>0</v>
      </c>
      <c r="AG57" s="139">
        <f t="shared" si="14"/>
        <v>0</v>
      </c>
      <c r="AH57" s="139">
        <f t="shared" si="14"/>
        <v>0</v>
      </c>
      <c r="AI57" s="139">
        <f t="shared" si="14"/>
        <v>0</v>
      </c>
      <c r="AJ57" s="139">
        <f t="shared" si="14"/>
        <v>0</v>
      </c>
      <c r="AK57" s="139">
        <f t="shared" si="14"/>
        <v>0</v>
      </c>
      <c r="AL57" s="139">
        <f t="shared" si="14"/>
        <v>0</v>
      </c>
      <c r="AM57" s="139">
        <f t="shared" si="14"/>
        <v>0</v>
      </c>
      <c r="AN57" s="139">
        <f t="shared" si="14"/>
        <v>0</v>
      </c>
      <c r="AO57" s="139">
        <f t="shared" si="14"/>
        <v>0</v>
      </c>
      <c r="AP57" s="139">
        <f t="shared" si="14"/>
        <v>0</v>
      </c>
      <c r="AQ57" s="139">
        <f t="shared" si="14"/>
        <v>0</v>
      </c>
      <c r="AR57" s="139">
        <f t="shared" si="14"/>
        <v>0</v>
      </c>
      <c r="AS57" s="139">
        <f t="shared" si="14"/>
        <v>0</v>
      </c>
      <c r="AT57" s="139">
        <f t="shared" si="14"/>
        <v>0</v>
      </c>
      <c r="AU57" s="139">
        <f t="shared" si="14"/>
        <v>0</v>
      </c>
      <c r="AV57" s="139">
        <f t="shared" si="14"/>
        <v>0</v>
      </c>
      <c r="AW57" s="139">
        <f t="shared" si="14"/>
        <v>0</v>
      </c>
      <c r="AX57" s="139">
        <f t="shared" si="14"/>
        <v>274888.27123020001</v>
      </c>
      <c r="AY57" s="139">
        <f t="shared" si="14"/>
        <v>313067.19778994995</v>
      </c>
      <c r="AZ57" s="139">
        <f t="shared" si="14"/>
        <v>351246.1243497</v>
      </c>
      <c r="BA57" s="139">
        <f t="shared" si="14"/>
        <v>389425.05090945004</v>
      </c>
      <c r="BB57" s="139">
        <f t="shared" si="14"/>
        <v>427603.97746919992</v>
      </c>
      <c r="BC57" s="139">
        <f t="shared" si="14"/>
        <v>437442.67388449999</v>
      </c>
      <c r="BD57" s="139">
        <f t="shared" si="14"/>
        <v>453764.79082765628</v>
      </c>
      <c r="BE57" s="139">
        <f t="shared" si="14"/>
        <v>453764.79082765628</v>
      </c>
      <c r="BF57" s="139">
        <f t="shared" si="14"/>
        <v>453764.79082765628</v>
      </c>
      <c r="BG57" s="139">
        <f t="shared" si="14"/>
        <v>453764.79082765628</v>
      </c>
      <c r="BH57" s="139">
        <f t="shared" si="14"/>
        <v>453764.79082765628</v>
      </c>
      <c r="BI57" s="139">
        <f t="shared" si="14"/>
        <v>453764.79082765628</v>
      </c>
      <c r="BJ57" s="139">
        <f t="shared" si="14"/>
        <v>453764.79082765628</v>
      </c>
      <c r="BK57" s="139">
        <f t="shared" si="14"/>
        <v>453764.79082765628</v>
      </c>
      <c r="BL57" s="139">
        <f t="shared" si="14"/>
        <v>453764.79082765628</v>
      </c>
      <c r="BM57" s="139">
        <f t="shared" si="14"/>
        <v>453764.79082765628</v>
      </c>
      <c r="BN57" s="139">
        <f t="shared" si="14"/>
        <v>453764.79082765628</v>
      </c>
      <c r="BO57" s="139">
        <f t="shared" si="14"/>
        <v>453764.79082765628</v>
      </c>
      <c r="BP57" s="139">
        <f t="shared" si="14"/>
        <v>467377.73455248598</v>
      </c>
      <c r="BQ57" s="139">
        <f t="shared" si="14"/>
        <v>467377.73455248598</v>
      </c>
      <c r="BR57" s="139">
        <f t="shared" si="14"/>
        <v>467377.73455248598</v>
      </c>
      <c r="BS57" s="139">
        <f t="shared" si="14"/>
        <v>467377.73455248598</v>
      </c>
      <c r="BT57" s="139">
        <f t="shared" si="14"/>
        <v>467377.73455248598</v>
      </c>
      <c r="BU57" s="139">
        <f t="shared" si="14"/>
        <v>467377.73455248598</v>
      </c>
      <c r="BV57" s="139">
        <f t="shared" si="14"/>
        <v>467377.73455248598</v>
      </c>
      <c r="BW57" s="139">
        <f t="shared" si="14"/>
        <v>467377.73455248598</v>
      </c>
      <c r="BX57" s="139">
        <f t="shared" si="14"/>
        <v>467377.73455248598</v>
      </c>
      <c r="BY57" s="139">
        <f t="shared" si="14"/>
        <v>467377.73455248598</v>
      </c>
      <c r="BZ57" s="139">
        <f t="shared" si="14"/>
        <v>467377.73455248598</v>
      </c>
      <c r="CA57" s="139">
        <f t="shared" si="14"/>
        <v>467377.73455248598</v>
      </c>
      <c r="CB57" s="139">
        <f t="shared" si="14"/>
        <v>481399.06658906059</v>
      </c>
      <c r="CC57" s="139">
        <f t="shared" si="14"/>
        <v>481399.06658906059</v>
      </c>
      <c r="CD57" s="139">
        <f t="shared" si="14"/>
        <v>481399.06658906059</v>
      </c>
      <c r="CE57" s="139">
        <f t="shared" si="14"/>
        <v>481399.06658906059</v>
      </c>
      <c r="CF57" s="139">
        <f t="shared" si="14"/>
        <v>481399.06658906059</v>
      </c>
      <c r="CG57" s="139">
        <f t="shared" si="14"/>
        <v>481399.06658906059</v>
      </c>
      <c r="CH57" s="139">
        <f t="shared" si="14"/>
        <v>481399.06658906059</v>
      </c>
      <c r="CI57" s="139">
        <f t="shared" si="14"/>
        <v>481399.06658906059</v>
      </c>
      <c r="CJ57" s="139">
        <f t="shared" si="14"/>
        <v>481399.06658906059</v>
      </c>
      <c r="CK57" s="139">
        <f t="shared" si="14"/>
        <v>481399.06658906059</v>
      </c>
      <c r="CL57" s="139">
        <f t="shared" si="14"/>
        <v>481399.06658906059</v>
      </c>
      <c r="CM57" s="139">
        <f t="shared" si="14"/>
        <v>481399.06658906059</v>
      </c>
      <c r="CN57" s="139">
        <f t="shared" si="14"/>
        <v>495841.03858673229</v>
      </c>
      <c r="CO57" s="139">
        <f t="shared" si="14"/>
        <v>495841.03858673229</v>
      </c>
      <c r="CP57" s="139">
        <f t="shared" si="14"/>
        <v>495841.03858673229</v>
      </c>
      <c r="CQ57" s="139">
        <f t="shared" si="14"/>
        <v>495841.03858673229</v>
      </c>
      <c r="CR57" s="139">
        <f t="shared" si="14"/>
        <v>495841.03858673229</v>
      </c>
      <c r="CS57" s="139">
        <f t="shared" si="14"/>
        <v>495841.03858673229</v>
      </c>
      <c r="CT57" s="139">
        <f t="shared" si="14"/>
        <v>495841.03858673229</v>
      </c>
      <c r="CU57" s="139">
        <f t="shared" si="14"/>
        <v>495841.03858673229</v>
      </c>
      <c r="CV57" s="139">
        <f t="shared" si="14"/>
        <v>495841.03858673229</v>
      </c>
      <c r="CW57" s="139">
        <f t="shared" si="14"/>
        <v>495841.03858673229</v>
      </c>
      <c r="CX57" s="139">
        <f t="shared" si="14"/>
        <v>495841.03858673229</v>
      </c>
      <c r="CY57" s="139">
        <f t="shared" si="14"/>
        <v>495841.03858673229</v>
      </c>
      <c r="CZ57" s="139">
        <f t="shared" si="14"/>
        <v>510716.26974433428</v>
      </c>
      <c r="DA57" s="139">
        <f t="shared" si="14"/>
        <v>510716.26974433428</v>
      </c>
      <c r="DB57" s="139">
        <f t="shared" si="14"/>
        <v>510716.26974433428</v>
      </c>
      <c r="DC57" s="139">
        <f t="shared" si="14"/>
        <v>510716.26974433428</v>
      </c>
      <c r="DD57" s="139">
        <f t="shared" si="14"/>
        <v>510716.26974433428</v>
      </c>
      <c r="DE57" s="139">
        <f t="shared" si="14"/>
        <v>510716.26974433428</v>
      </c>
      <c r="DF57" s="139">
        <f t="shared" si="14"/>
        <v>510716.26974433428</v>
      </c>
      <c r="DG57" s="139">
        <f t="shared" si="14"/>
        <v>510716.26974433428</v>
      </c>
      <c r="DH57" s="139">
        <f t="shared" si="14"/>
        <v>510716.26974433428</v>
      </c>
      <c r="DI57" s="139">
        <f t="shared" si="14"/>
        <v>510716.26974433428</v>
      </c>
      <c r="DJ57" s="139">
        <f t="shared" si="14"/>
        <v>510716.26974433428</v>
      </c>
      <c r="DK57" s="139">
        <f t="shared" si="14"/>
        <v>510716.26974433428</v>
      </c>
      <c r="DL57" s="139">
        <f t="shared" si="14"/>
        <v>526037.75783666433</v>
      </c>
      <c r="DM57" s="139">
        <f t="shared" si="14"/>
        <v>526037.75783666433</v>
      </c>
      <c r="DN57" s="139">
        <f t="shared" si="14"/>
        <v>526037.75783666433</v>
      </c>
      <c r="DO57" s="139">
        <f t="shared" si="14"/>
        <v>526037.75783666433</v>
      </c>
      <c r="DP57" s="139">
        <f t="shared" si="14"/>
        <v>526037.75783666433</v>
      </c>
      <c r="DQ57" s="139">
        <f t="shared" si="14"/>
        <v>526037.75783666433</v>
      </c>
      <c r="DR57" s="139">
        <f t="shared" si="14"/>
        <v>526037.75783666433</v>
      </c>
      <c r="DS57" s="139">
        <f t="shared" si="14"/>
        <v>526037.75783666433</v>
      </c>
      <c r="DT57" s="139">
        <f t="shared" si="14"/>
        <v>526037.75783666433</v>
      </c>
      <c r="DU57" s="139">
        <f t="shared" si="14"/>
        <v>526037.75783666433</v>
      </c>
      <c r="DV57" s="139">
        <f t="shared" si="14"/>
        <v>526037.75783666433</v>
      </c>
      <c r="DW57" s="139">
        <f t="shared" si="14"/>
        <v>526037.75783666433</v>
      </c>
      <c r="DX57" s="139">
        <f t="shared" si="14"/>
        <v>541818.8905717642</v>
      </c>
      <c r="DY57" s="139">
        <f t="shared" si="14"/>
        <v>541818.8905717642</v>
      </c>
      <c r="DZ57" s="139">
        <f t="shared" si="14"/>
        <v>541818.8905717642</v>
      </c>
      <c r="EA57" s="139">
        <f t="shared" si="14"/>
        <v>541818.8905717642</v>
      </c>
      <c r="EB57" s="139">
        <f t="shared" si="14"/>
        <v>541818.8905717642</v>
      </c>
      <c r="EC57" s="139">
        <f t="shared" si="14"/>
        <v>541818.8905717642</v>
      </c>
      <c r="ED57" s="139">
        <f t="shared" si="14"/>
        <v>541818.8905717642</v>
      </c>
      <c r="EE57" s="139">
        <f t="shared" si="14"/>
        <v>541818.8905717642</v>
      </c>
      <c r="EF57" s="139">
        <f t="shared" si="14"/>
        <v>541818.8905717642</v>
      </c>
      <c r="EG57" s="139">
        <f t="shared" si="14"/>
        <v>541818.8905717642</v>
      </c>
      <c r="EH57" s="139">
        <f t="shared" si="14"/>
        <v>541818.8905717642</v>
      </c>
      <c r="EI57" s="139">
        <f t="shared" si="14"/>
        <v>541818.8905717642</v>
      </c>
      <c r="EJ57" s="1"/>
    </row>
    <row r="58" spans="1:140" ht="13.5" customHeight="1" x14ac:dyDescent="0.2">
      <c r="A58" s="1"/>
      <c r="B58" s="1"/>
      <c r="C58" s="1"/>
      <c r="D58" s="1"/>
      <c r="E58" s="1"/>
      <c r="F58" s="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1"/>
    </row>
    <row r="59" spans="1:140" ht="13.5" customHeight="1" x14ac:dyDescent="0.2">
      <c r="A59" s="1"/>
      <c r="B59" s="1"/>
      <c r="C59" s="287" t="s">
        <v>255</v>
      </c>
      <c r="D59" s="1"/>
      <c r="E59" s="1"/>
      <c r="F59" s="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1"/>
    </row>
    <row r="60" spans="1:140" ht="13.5" customHeight="1" x14ac:dyDescent="0.2">
      <c r="A60" s="1"/>
      <c r="B60" s="1"/>
      <c r="C60" s="9" t="s">
        <v>256</v>
      </c>
      <c r="D60" s="1"/>
      <c r="E60" s="1"/>
      <c r="F60" s="1"/>
      <c r="G60" s="4">
        <f t="array" ref="G60">IFERROR(INDEX('OI &amp; Expense Growth'!$F13:$P13,MATCH('Monthly CFs'!G$5,'OI &amp; Expense Growth'!$F$4:$P$4,0))*G$17/12,0)</f>
        <v>0</v>
      </c>
      <c r="H60" s="4">
        <f t="array" ref="H60">IFERROR(INDEX('OI &amp; Expense Growth'!$F13:$P13,MATCH('Monthly CFs'!H$5,'OI &amp; Expense Growth'!$F$4:$P$4,0))*H$17/12,0)</f>
        <v>0</v>
      </c>
      <c r="I60" s="4">
        <f t="array" ref="I60">IFERROR(INDEX('OI &amp; Expense Growth'!$F13:$P13,MATCH('Monthly CFs'!I$5,'OI &amp; Expense Growth'!$F$4:$P$4,0))*I$17/12,0)</f>
        <v>0</v>
      </c>
      <c r="J60" s="4">
        <f t="array" ref="J60">IFERROR(INDEX('OI &amp; Expense Growth'!$F13:$P13,MATCH('Monthly CFs'!J$5,'OI &amp; Expense Growth'!$F$4:$P$4,0))*J$17/12,0)</f>
        <v>0</v>
      </c>
      <c r="K60" s="4">
        <f t="array" ref="K60">IFERROR(INDEX('OI &amp; Expense Growth'!$F13:$P13,MATCH('Monthly CFs'!K$5,'OI &amp; Expense Growth'!$F$4:$P$4,0))*K$17/12,0)</f>
        <v>0</v>
      </c>
      <c r="L60" s="4">
        <f t="array" ref="L60">IFERROR(INDEX('OI &amp; Expense Growth'!$F13:$P13,MATCH('Monthly CFs'!L$5,'OI &amp; Expense Growth'!$F$4:$P$4,0))*L$17/12,0)</f>
        <v>0</v>
      </c>
      <c r="M60" s="4">
        <f t="array" ref="M60">IFERROR(INDEX('OI &amp; Expense Growth'!$F13:$P13,MATCH('Monthly CFs'!M$5,'OI &amp; Expense Growth'!$F$4:$P$4,0))*M$17/12,0)</f>
        <v>0</v>
      </c>
      <c r="N60" s="4">
        <f t="array" ref="N60">IFERROR(INDEX('OI &amp; Expense Growth'!$F13:$P13,MATCH('Monthly CFs'!N$5,'OI &amp; Expense Growth'!$F$4:$P$4,0))*N$17/12,0)</f>
        <v>0</v>
      </c>
      <c r="O60" s="4">
        <f t="array" ref="O60">IFERROR(INDEX('OI &amp; Expense Growth'!$F13:$P13,MATCH('Monthly CFs'!O$5,'OI &amp; Expense Growth'!$F$4:$P$4,0))*O$17/12,0)</f>
        <v>0</v>
      </c>
      <c r="P60" s="4">
        <f t="array" ref="P60">IFERROR(INDEX('OI &amp; Expense Growth'!$F13:$P13,MATCH('Monthly CFs'!P$5,'OI &amp; Expense Growth'!$F$4:$P$4,0))*P$17/12,0)</f>
        <v>0</v>
      </c>
      <c r="Q60" s="4">
        <f t="array" ref="Q60">IFERROR(INDEX('OI &amp; Expense Growth'!$F13:$P13,MATCH('Monthly CFs'!Q$5,'OI &amp; Expense Growth'!$F$4:$P$4,0))*Q$17/12,0)</f>
        <v>0</v>
      </c>
      <c r="R60" s="4">
        <f t="array" ref="R60">IFERROR(INDEX('OI &amp; Expense Growth'!$F13:$P13,MATCH('Monthly CFs'!R$5,'OI &amp; Expense Growth'!$F$4:$P$4,0))*R$17/12,0)</f>
        <v>0</v>
      </c>
      <c r="S60" s="4">
        <f t="array" ref="S60">IFERROR(INDEX('OI &amp; Expense Growth'!$F13:$P13,MATCH('Monthly CFs'!S$5,'OI &amp; Expense Growth'!$F$4:$P$4,0))*S$17/12,0)</f>
        <v>0</v>
      </c>
      <c r="T60" s="4">
        <f t="array" ref="T60">IFERROR(INDEX('OI &amp; Expense Growth'!$F13:$P13,MATCH('Monthly CFs'!T$5,'OI &amp; Expense Growth'!$F$4:$P$4,0))*T$17/12,0)</f>
        <v>0</v>
      </c>
      <c r="U60" s="4">
        <f t="array" ref="U60">IFERROR(INDEX('OI &amp; Expense Growth'!$F13:$P13,MATCH('Monthly CFs'!U$5,'OI &amp; Expense Growth'!$F$4:$P$4,0))*U$17/12,0)</f>
        <v>0</v>
      </c>
      <c r="V60" s="4">
        <f t="array" ref="V60">IFERROR(INDEX('OI &amp; Expense Growth'!$F13:$P13,MATCH('Monthly CFs'!V$5,'OI &amp; Expense Growth'!$F$4:$P$4,0))*V$17/12,0)</f>
        <v>0</v>
      </c>
      <c r="W60" s="4">
        <f t="array" ref="W60">IFERROR(INDEX('OI &amp; Expense Growth'!$F13:$P13,MATCH('Monthly CFs'!W$5,'OI &amp; Expense Growth'!$F$4:$P$4,0))*W$17/12,0)</f>
        <v>0</v>
      </c>
      <c r="X60" s="4">
        <f t="array" ref="X60">IFERROR(INDEX('OI &amp; Expense Growth'!$F13:$P13,MATCH('Monthly CFs'!X$5,'OI &amp; Expense Growth'!$F$4:$P$4,0))*X$17/12,0)</f>
        <v>0</v>
      </c>
      <c r="Y60" s="4">
        <f t="array" ref="Y60">IFERROR(INDEX('OI &amp; Expense Growth'!$F13:$P13,MATCH('Monthly CFs'!Y$5,'OI &amp; Expense Growth'!$F$4:$P$4,0))*Y$17/12,0)</f>
        <v>0</v>
      </c>
      <c r="Z60" s="4">
        <f t="array" ref="Z60">IFERROR(INDEX('OI &amp; Expense Growth'!$F13:$P13,MATCH('Monthly CFs'!Z$5,'OI &amp; Expense Growth'!$F$4:$P$4,0))*Z$17/12,0)</f>
        <v>0</v>
      </c>
      <c r="AA60" s="4">
        <f t="array" ref="AA60">IFERROR(INDEX('OI &amp; Expense Growth'!$F13:$P13,MATCH('Monthly CFs'!AA$5,'OI &amp; Expense Growth'!$F$4:$P$4,0))*AA$17/12,0)</f>
        <v>0</v>
      </c>
      <c r="AB60" s="4">
        <f t="array" ref="AB60">IFERROR(INDEX('OI &amp; Expense Growth'!$F13:$P13,MATCH('Monthly CFs'!AB$5,'OI &amp; Expense Growth'!$F$4:$P$4,0))*AB$17/12,0)</f>
        <v>0</v>
      </c>
      <c r="AC60" s="4">
        <f t="array" ref="AC60">IFERROR(INDEX('OI &amp; Expense Growth'!$F13:$P13,MATCH('Monthly CFs'!AC$5,'OI &amp; Expense Growth'!$F$4:$P$4,0))*AC$17/12,0)</f>
        <v>0</v>
      </c>
      <c r="AD60" s="4">
        <f t="array" ref="AD60">IFERROR(INDEX('OI &amp; Expense Growth'!$F13:$P13,MATCH('Monthly CFs'!AD$5,'OI &amp; Expense Growth'!$F$4:$P$4,0))*AD$17/12,0)</f>
        <v>0</v>
      </c>
      <c r="AE60" s="4">
        <f t="array" ref="AE60">IFERROR(INDEX('OI &amp; Expense Growth'!$F13:$P13,MATCH('Monthly CFs'!AE$5,'OI &amp; Expense Growth'!$F$4:$P$4,0))*AE$17/12,0)</f>
        <v>0</v>
      </c>
      <c r="AF60" s="4">
        <f t="array" ref="AF60">IFERROR(INDEX('OI &amp; Expense Growth'!$F13:$P13,MATCH('Monthly CFs'!AF$5,'OI &amp; Expense Growth'!$F$4:$P$4,0))*AF$17/12,0)</f>
        <v>0</v>
      </c>
      <c r="AG60" s="4">
        <f t="array" ref="AG60">IFERROR(INDEX('OI &amp; Expense Growth'!$F13:$P13,MATCH('Monthly CFs'!AG$5,'OI &amp; Expense Growth'!$F$4:$P$4,0))*AG$17/12,0)</f>
        <v>0</v>
      </c>
      <c r="AH60" s="4">
        <f t="array" ref="AH60">IFERROR(INDEX('OI &amp; Expense Growth'!$F13:$P13,MATCH('Monthly CFs'!AH$5,'OI &amp; Expense Growth'!$F$4:$P$4,0))*AH$17/12,0)</f>
        <v>0</v>
      </c>
      <c r="AI60" s="4">
        <f t="array" ref="AI60">IFERROR(INDEX('OI &amp; Expense Growth'!$F13:$P13,MATCH('Monthly CFs'!AI$5,'OI &amp; Expense Growth'!$F$4:$P$4,0))*AI$17/12,0)</f>
        <v>0</v>
      </c>
      <c r="AJ60" s="4">
        <f t="array" ref="AJ60">IFERROR(INDEX('OI &amp; Expense Growth'!$F13:$P13,MATCH('Monthly CFs'!AJ$5,'OI &amp; Expense Growth'!$F$4:$P$4,0))*AJ$17/12,0)</f>
        <v>0</v>
      </c>
      <c r="AK60" s="4">
        <f t="array" ref="AK60">IFERROR(INDEX('OI &amp; Expense Growth'!$F13:$P13,MATCH('Monthly CFs'!AK$5,'OI &amp; Expense Growth'!$F$4:$P$4,0))*AK$17/12,0)</f>
        <v>0</v>
      </c>
      <c r="AL60" s="4">
        <f t="array" ref="AL60">IFERROR(INDEX('OI &amp; Expense Growth'!$F13:$P13,MATCH('Monthly CFs'!AL$5,'OI &amp; Expense Growth'!$F$4:$P$4,0))*AL$17/12,0)</f>
        <v>0</v>
      </c>
      <c r="AM60" s="4">
        <f t="array" ref="AM60">IFERROR(INDEX('OI &amp; Expense Growth'!$F13:$P13,MATCH('Monthly CFs'!AM$5,'OI &amp; Expense Growth'!$F$4:$P$4,0))*AM$17/12,0)</f>
        <v>0</v>
      </c>
      <c r="AN60" s="4">
        <f t="array" ref="AN60">IFERROR(INDEX('OI &amp; Expense Growth'!$F13:$P13,MATCH('Monthly CFs'!AN$5,'OI &amp; Expense Growth'!$F$4:$P$4,0))*AN$17/12,0)</f>
        <v>0</v>
      </c>
      <c r="AO60" s="4">
        <f t="array" ref="AO60">IFERROR(INDEX('OI &amp; Expense Growth'!$F13:$P13,MATCH('Monthly CFs'!AO$5,'OI &amp; Expense Growth'!$F$4:$P$4,0))*AO$17/12,0)</f>
        <v>0</v>
      </c>
      <c r="AP60" s="4">
        <f t="array" ref="AP60">IFERROR(INDEX('OI &amp; Expense Growth'!$F13:$P13,MATCH('Monthly CFs'!AP$5,'OI &amp; Expense Growth'!$F$4:$P$4,0))*AP$17/12,0)</f>
        <v>0</v>
      </c>
      <c r="AQ60" s="4">
        <f t="array" ref="AQ60">IFERROR(INDEX('OI &amp; Expense Growth'!$F13:$P13,MATCH('Monthly CFs'!AQ$5,'OI &amp; Expense Growth'!$F$4:$P$4,0))*AQ$17/12,0)</f>
        <v>0</v>
      </c>
      <c r="AR60" s="4">
        <f t="array" ref="AR60">IFERROR(INDEX('OI &amp; Expense Growth'!$F13:$P13,MATCH('Monthly CFs'!AR$5,'OI &amp; Expense Growth'!$F$4:$P$4,0))*AR$17/12,0)</f>
        <v>0</v>
      </c>
      <c r="AS60" s="4">
        <f t="array" ref="AS60">IFERROR(INDEX('OI &amp; Expense Growth'!$F13:$P13,MATCH('Monthly CFs'!AS$5,'OI &amp; Expense Growth'!$F$4:$P$4,0))*AS$17/12,0)</f>
        <v>0</v>
      </c>
      <c r="AT60" s="4">
        <f t="array" ref="AT60">IFERROR(INDEX('OI &amp; Expense Growth'!$F13:$P13,MATCH('Monthly CFs'!AT$5,'OI &amp; Expense Growth'!$F$4:$P$4,0))*AT$17/12,0)</f>
        <v>0</v>
      </c>
      <c r="AU60" s="4">
        <f t="array" ref="AU60">IFERROR(INDEX('OI &amp; Expense Growth'!$F13:$P13,MATCH('Monthly CFs'!AU$5,'OI &amp; Expense Growth'!$F$4:$P$4,0))*AU$17/12,0)</f>
        <v>0</v>
      </c>
      <c r="AV60" s="4">
        <f t="array" ref="AV60">IFERROR(INDEX('OI &amp; Expense Growth'!$F13:$P13,MATCH('Monthly CFs'!AV$5,'OI &amp; Expense Growth'!$F$4:$P$4,0))*AV$17/12,0)</f>
        <v>0</v>
      </c>
      <c r="AW60" s="4">
        <f t="array" ref="AW60">IFERROR(INDEX('OI &amp; Expense Growth'!$F13:$P13,MATCH('Monthly CFs'!AW$5,'OI &amp; Expense Growth'!$F$4:$P$4,0))*AW$17/12,0)</f>
        <v>0</v>
      </c>
      <c r="AX60" s="4">
        <f t="array" ref="AX60">IFERROR(INDEX('OI &amp; Expense Growth'!$F13:$P13,MATCH('Monthly CFs'!AX$5,'OI &amp; Expense Growth'!$F$4:$P$4,0))*AX$17/12,0)</f>
        <v>5760</v>
      </c>
      <c r="AY60" s="4">
        <f t="array" ref="AY60">IFERROR(INDEX('OI &amp; Expense Growth'!$F13:$P13,MATCH('Monthly CFs'!AY$5,'OI &amp; Expense Growth'!$F$4:$P$4,0))*AY$17/12,0)</f>
        <v>6559.9999999999991</v>
      </c>
      <c r="AZ60" s="4">
        <f t="array" ref="AZ60">IFERROR(INDEX('OI &amp; Expense Growth'!$F13:$P13,MATCH('Monthly CFs'!AZ$5,'OI &amp; Expense Growth'!$F$4:$P$4,0))*AZ$17/12,0)</f>
        <v>7360</v>
      </c>
      <c r="BA60" s="4">
        <f t="array" ref="BA60">IFERROR(INDEX('OI &amp; Expense Growth'!$F13:$P13,MATCH('Monthly CFs'!BA$5,'OI &amp; Expense Growth'!$F$4:$P$4,0))*BA$17/12,0)</f>
        <v>8160</v>
      </c>
      <c r="BB60" s="4">
        <f t="array" ref="BB60">IFERROR(INDEX('OI &amp; Expense Growth'!$F13:$P13,MATCH('Monthly CFs'!BB$5,'OI &amp; Expense Growth'!$F$4:$P$4,0))*BB$17/12,0)</f>
        <v>8959.9999999999982</v>
      </c>
      <c r="BC60" s="4">
        <f t="array" ref="BC60">IFERROR(INDEX('OI &amp; Expense Growth'!$F13:$P13,MATCH('Monthly CFs'!BC$5,'OI &amp; Expense Growth'!$F$4:$P$4,0))*BC$17/12,0)</f>
        <v>9600</v>
      </c>
      <c r="BD60" s="4">
        <f t="array" ref="BD60">IFERROR(INDEX('OI &amp; Expense Growth'!$F13:$P13,MATCH('Monthly CFs'!BD$5,'OI &amp; Expense Growth'!$F$4:$P$4,0))*BD$17/12,0)</f>
        <v>9888</v>
      </c>
      <c r="BE60" s="4">
        <f t="array" ref="BE60">IFERROR(INDEX('OI &amp; Expense Growth'!$F13:$P13,MATCH('Monthly CFs'!BE$5,'OI &amp; Expense Growth'!$F$4:$P$4,0))*BE$17/12,0)</f>
        <v>9888</v>
      </c>
      <c r="BF60" s="4">
        <f t="array" ref="BF60">IFERROR(INDEX('OI &amp; Expense Growth'!$F13:$P13,MATCH('Monthly CFs'!BF$5,'OI &amp; Expense Growth'!$F$4:$P$4,0))*BF$17/12,0)</f>
        <v>9888</v>
      </c>
      <c r="BG60" s="4">
        <f t="array" ref="BG60">IFERROR(INDEX('OI &amp; Expense Growth'!$F13:$P13,MATCH('Monthly CFs'!BG$5,'OI &amp; Expense Growth'!$F$4:$P$4,0))*BG$17/12,0)</f>
        <v>9888</v>
      </c>
      <c r="BH60" s="4">
        <f t="array" ref="BH60">IFERROR(INDEX('OI &amp; Expense Growth'!$F13:$P13,MATCH('Monthly CFs'!BH$5,'OI &amp; Expense Growth'!$F$4:$P$4,0))*BH$17/12,0)</f>
        <v>9888</v>
      </c>
      <c r="BI60" s="4">
        <f t="array" ref="BI60">IFERROR(INDEX('OI &amp; Expense Growth'!$F13:$P13,MATCH('Monthly CFs'!BI$5,'OI &amp; Expense Growth'!$F$4:$P$4,0))*BI$17/12,0)</f>
        <v>9888</v>
      </c>
      <c r="BJ60" s="4">
        <f t="array" ref="BJ60">IFERROR(INDEX('OI &amp; Expense Growth'!$F13:$P13,MATCH('Monthly CFs'!BJ$5,'OI &amp; Expense Growth'!$F$4:$P$4,0))*BJ$17/12,0)</f>
        <v>9888</v>
      </c>
      <c r="BK60" s="4">
        <f t="array" ref="BK60">IFERROR(INDEX('OI &amp; Expense Growth'!$F13:$P13,MATCH('Monthly CFs'!BK$5,'OI &amp; Expense Growth'!$F$4:$P$4,0))*BK$17/12,0)</f>
        <v>9888</v>
      </c>
      <c r="BL60" s="4">
        <f t="array" ref="BL60">IFERROR(INDEX('OI &amp; Expense Growth'!$F13:$P13,MATCH('Monthly CFs'!BL$5,'OI &amp; Expense Growth'!$F$4:$P$4,0))*BL$17/12,0)</f>
        <v>9888</v>
      </c>
      <c r="BM60" s="4">
        <f t="array" ref="BM60">IFERROR(INDEX('OI &amp; Expense Growth'!$F13:$P13,MATCH('Monthly CFs'!BM$5,'OI &amp; Expense Growth'!$F$4:$P$4,0))*BM$17/12,0)</f>
        <v>9888</v>
      </c>
      <c r="BN60" s="4">
        <f t="array" ref="BN60">IFERROR(INDEX('OI &amp; Expense Growth'!$F13:$P13,MATCH('Monthly CFs'!BN$5,'OI &amp; Expense Growth'!$F$4:$P$4,0))*BN$17/12,0)</f>
        <v>9888</v>
      </c>
      <c r="BO60" s="4">
        <f t="array" ref="BO60">IFERROR(INDEX('OI &amp; Expense Growth'!$F13:$P13,MATCH('Monthly CFs'!BO$5,'OI &amp; Expense Growth'!$F$4:$P$4,0))*BO$17/12,0)</f>
        <v>9888</v>
      </c>
      <c r="BP60" s="4">
        <f t="array" ref="BP60">IFERROR(INDEX('OI &amp; Expense Growth'!$F13:$P13,MATCH('Monthly CFs'!BP$5,'OI &amp; Expense Growth'!$F$4:$P$4,0))*BP$17/12,0)</f>
        <v>10184.640000000001</v>
      </c>
      <c r="BQ60" s="4">
        <f t="array" ref="BQ60">IFERROR(INDEX('OI &amp; Expense Growth'!$F13:$P13,MATCH('Monthly CFs'!BQ$5,'OI &amp; Expense Growth'!$F$4:$P$4,0))*BQ$17/12,0)</f>
        <v>10184.640000000001</v>
      </c>
      <c r="BR60" s="4">
        <f t="array" ref="BR60">IFERROR(INDEX('OI &amp; Expense Growth'!$F13:$P13,MATCH('Monthly CFs'!BR$5,'OI &amp; Expense Growth'!$F$4:$P$4,0))*BR$17/12,0)</f>
        <v>10184.640000000001</v>
      </c>
      <c r="BS60" s="4">
        <f t="array" ref="BS60">IFERROR(INDEX('OI &amp; Expense Growth'!$F13:$P13,MATCH('Monthly CFs'!BS$5,'OI &amp; Expense Growth'!$F$4:$P$4,0))*BS$17/12,0)</f>
        <v>10184.640000000001</v>
      </c>
      <c r="BT60" s="4">
        <f t="array" ref="BT60">IFERROR(INDEX('OI &amp; Expense Growth'!$F13:$P13,MATCH('Monthly CFs'!BT$5,'OI &amp; Expense Growth'!$F$4:$P$4,0))*BT$17/12,0)</f>
        <v>10184.640000000001</v>
      </c>
      <c r="BU60" s="4">
        <f t="array" ref="BU60">IFERROR(INDEX('OI &amp; Expense Growth'!$F13:$P13,MATCH('Monthly CFs'!BU$5,'OI &amp; Expense Growth'!$F$4:$P$4,0))*BU$17/12,0)</f>
        <v>10184.640000000001</v>
      </c>
      <c r="BV60" s="4">
        <f t="array" ref="BV60">IFERROR(INDEX('OI &amp; Expense Growth'!$F13:$P13,MATCH('Monthly CFs'!BV$5,'OI &amp; Expense Growth'!$F$4:$P$4,0))*BV$17/12,0)</f>
        <v>10184.640000000001</v>
      </c>
      <c r="BW60" s="4">
        <f t="array" ref="BW60">IFERROR(INDEX('OI &amp; Expense Growth'!$F13:$P13,MATCH('Monthly CFs'!BW$5,'OI &amp; Expense Growth'!$F$4:$P$4,0))*BW$17/12,0)</f>
        <v>10184.640000000001</v>
      </c>
      <c r="BX60" s="4">
        <f t="array" ref="BX60">IFERROR(INDEX('OI &amp; Expense Growth'!$F13:$P13,MATCH('Monthly CFs'!BX$5,'OI &amp; Expense Growth'!$F$4:$P$4,0))*BX$17/12,0)</f>
        <v>10184.640000000001</v>
      </c>
      <c r="BY60" s="4">
        <f t="array" ref="BY60">IFERROR(INDEX('OI &amp; Expense Growth'!$F13:$P13,MATCH('Monthly CFs'!BY$5,'OI &amp; Expense Growth'!$F$4:$P$4,0))*BY$17/12,0)</f>
        <v>10184.640000000001</v>
      </c>
      <c r="BZ60" s="4">
        <f t="array" ref="BZ60">IFERROR(INDEX('OI &amp; Expense Growth'!$F13:$P13,MATCH('Monthly CFs'!BZ$5,'OI &amp; Expense Growth'!$F$4:$P$4,0))*BZ$17/12,0)</f>
        <v>10184.640000000001</v>
      </c>
      <c r="CA60" s="4">
        <f t="array" ref="CA60">IFERROR(INDEX('OI &amp; Expense Growth'!$F13:$P13,MATCH('Monthly CFs'!CA$5,'OI &amp; Expense Growth'!$F$4:$P$4,0))*CA$17/12,0)</f>
        <v>10184.640000000001</v>
      </c>
      <c r="CB60" s="4">
        <f t="array" ref="CB60">IFERROR(INDEX('OI &amp; Expense Growth'!$F13:$P13,MATCH('Monthly CFs'!CB$5,'OI &amp; Expense Growth'!$F$4:$P$4,0))*CB$17/12,0)</f>
        <v>10490.1792</v>
      </c>
      <c r="CC60" s="4">
        <f t="array" ref="CC60">IFERROR(INDEX('OI &amp; Expense Growth'!$F13:$P13,MATCH('Monthly CFs'!CC$5,'OI &amp; Expense Growth'!$F$4:$P$4,0))*CC$17/12,0)</f>
        <v>10490.1792</v>
      </c>
      <c r="CD60" s="4">
        <f t="array" ref="CD60">IFERROR(INDEX('OI &amp; Expense Growth'!$F13:$P13,MATCH('Monthly CFs'!CD$5,'OI &amp; Expense Growth'!$F$4:$P$4,0))*CD$17/12,0)</f>
        <v>10490.1792</v>
      </c>
      <c r="CE60" s="4">
        <f t="array" ref="CE60">IFERROR(INDEX('OI &amp; Expense Growth'!$F13:$P13,MATCH('Monthly CFs'!CE$5,'OI &amp; Expense Growth'!$F$4:$P$4,0))*CE$17/12,0)</f>
        <v>10490.1792</v>
      </c>
      <c r="CF60" s="4">
        <f t="array" ref="CF60">IFERROR(INDEX('OI &amp; Expense Growth'!$F13:$P13,MATCH('Monthly CFs'!CF$5,'OI &amp; Expense Growth'!$F$4:$P$4,0))*CF$17/12,0)</f>
        <v>10490.1792</v>
      </c>
      <c r="CG60" s="4">
        <f t="array" ref="CG60">IFERROR(INDEX('OI &amp; Expense Growth'!$F13:$P13,MATCH('Monthly CFs'!CG$5,'OI &amp; Expense Growth'!$F$4:$P$4,0))*CG$17/12,0)</f>
        <v>10490.1792</v>
      </c>
      <c r="CH60" s="4">
        <f t="array" ref="CH60">IFERROR(INDEX('OI &amp; Expense Growth'!$F13:$P13,MATCH('Monthly CFs'!CH$5,'OI &amp; Expense Growth'!$F$4:$P$4,0))*CH$17/12,0)</f>
        <v>10490.1792</v>
      </c>
      <c r="CI60" s="4">
        <f t="array" ref="CI60">IFERROR(INDEX('OI &amp; Expense Growth'!$F13:$P13,MATCH('Monthly CFs'!CI$5,'OI &amp; Expense Growth'!$F$4:$P$4,0))*CI$17/12,0)</f>
        <v>10490.1792</v>
      </c>
      <c r="CJ60" s="4">
        <f t="array" ref="CJ60">IFERROR(INDEX('OI &amp; Expense Growth'!$F13:$P13,MATCH('Monthly CFs'!CJ$5,'OI &amp; Expense Growth'!$F$4:$P$4,0))*CJ$17/12,0)</f>
        <v>10490.1792</v>
      </c>
      <c r="CK60" s="4">
        <f t="array" ref="CK60">IFERROR(INDEX('OI &amp; Expense Growth'!$F13:$P13,MATCH('Monthly CFs'!CK$5,'OI &amp; Expense Growth'!$F$4:$P$4,0))*CK$17/12,0)</f>
        <v>10490.1792</v>
      </c>
      <c r="CL60" s="4">
        <f t="array" ref="CL60">IFERROR(INDEX('OI &amp; Expense Growth'!$F13:$P13,MATCH('Monthly CFs'!CL$5,'OI &amp; Expense Growth'!$F$4:$P$4,0))*CL$17/12,0)</f>
        <v>10490.1792</v>
      </c>
      <c r="CM60" s="4">
        <f t="array" ref="CM60">IFERROR(INDEX('OI &amp; Expense Growth'!$F13:$P13,MATCH('Monthly CFs'!CM$5,'OI &amp; Expense Growth'!$F$4:$P$4,0))*CM$17/12,0)</f>
        <v>10490.1792</v>
      </c>
      <c r="CN60" s="4">
        <f t="array" ref="CN60">IFERROR(INDEX('OI &amp; Expense Growth'!$F13:$P13,MATCH('Monthly CFs'!CN$5,'OI &amp; Expense Growth'!$F$4:$P$4,0))*CN$17/12,0)</f>
        <v>10804.884576000002</v>
      </c>
      <c r="CO60" s="4">
        <f t="array" ref="CO60">IFERROR(INDEX('OI &amp; Expense Growth'!$F13:$P13,MATCH('Monthly CFs'!CO$5,'OI &amp; Expense Growth'!$F$4:$P$4,0))*CO$17/12,0)</f>
        <v>10804.884576000002</v>
      </c>
      <c r="CP60" s="4">
        <f t="array" ref="CP60">IFERROR(INDEX('OI &amp; Expense Growth'!$F13:$P13,MATCH('Monthly CFs'!CP$5,'OI &amp; Expense Growth'!$F$4:$P$4,0))*CP$17/12,0)</f>
        <v>10804.884576000002</v>
      </c>
      <c r="CQ60" s="4">
        <f t="array" ref="CQ60">IFERROR(INDEX('OI &amp; Expense Growth'!$F13:$P13,MATCH('Monthly CFs'!CQ$5,'OI &amp; Expense Growth'!$F$4:$P$4,0))*CQ$17/12,0)</f>
        <v>10804.884576000002</v>
      </c>
      <c r="CR60" s="4">
        <f t="array" ref="CR60">IFERROR(INDEX('OI &amp; Expense Growth'!$F13:$P13,MATCH('Monthly CFs'!CR$5,'OI &amp; Expense Growth'!$F$4:$P$4,0))*CR$17/12,0)</f>
        <v>10804.884576000002</v>
      </c>
      <c r="CS60" s="4">
        <f t="array" ref="CS60">IFERROR(INDEX('OI &amp; Expense Growth'!$F13:$P13,MATCH('Monthly CFs'!CS$5,'OI &amp; Expense Growth'!$F$4:$P$4,0))*CS$17/12,0)</f>
        <v>10804.884576000002</v>
      </c>
      <c r="CT60" s="4">
        <f t="array" ref="CT60">IFERROR(INDEX('OI &amp; Expense Growth'!$F13:$P13,MATCH('Monthly CFs'!CT$5,'OI &amp; Expense Growth'!$F$4:$P$4,0))*CT$17/12,0)</f>
        <v>10804.884576000002</v>
      </c>
      <c r="CU60" s="4">
        <f t="array" ref="CU60">IFERROR(INDEX('OI &amp; Expense Growth'!$F13:$P13,MATCH('Monthly CFs'!CU$5,'OI &amp; Expense Growth'!$F$4:$P$4,0))*CU$17/12,0)</f>
        <v>10804.884576000002</v>
      </c>
      <c r="CV60" s="4">
        <f t="array" ref="CV60">IFERROR(INDEX('OI &amp; Expense Growth'!$F13:$P13,MATCH('Monthly CFs'!CV$5,'OI &amp; Expense Growth'!$F$4:$P$4,0))*CV$17/12,0)</f>
        <v>10804.884576000002</v>
      </c>
      <c r="CW60" s="4">
        <f t="array" ref="CW60">IFERROR(INDEX('OI &amp; Expense Growth'!$F13:$P13,MATCH('Monthly CFs'!CW$5,'OI &amp; Expense Growth'!$F$4:$P$4,0))*CW$17/12,0)</f>
        <v>10804.884576000002</v>
      </c>
      <c r="CX60" s="4">
        <f t="array" ref="CX60">IFERROR(INDEX('OI &amp; Expense Growth'!$F13:$P13,MATCH('Monthly CFs'!CX$5,'OI &amp; Expense Growth'!$F$4:$P$4,0))*CX$17/12,0)</f>
        <v>10804.884576000002</v>
      </c>
      <c r="CY60" s="4">
        <f t="array" ref="CY60">IFERROR(INDEX('OI &amp; Expense Growth'!$F13:$P13,MATCH('Monthly CFs'!CY$5,'OI &amp; Expense Growth'!$F$4:$P$4,0))*CY$17/12,0)</f>
        <v>10804.884576000002</v>
      </c>
      <c r="CZ60" s="4">
        <f t="array" ref="CZ60">IFERROR(INDEX('OI &amp; Expense Growth'!$F13:$P13,MATCH('Monthly CFs'!CZ$5,'OI &amp; Expense Growth'!$F$4:$P$4,0))*CZ$17/12,0)</f>
        <v>11129.031113280003</v>
      </c>
      <c r="DA60" s="4">
        <f t="array" ref="DA60">IFERROR(INDEX('OI &amp; Expense Growth'!$F13:$P13,MATCH('Monthly CFs'!DA$5,'OI &amp; Expense Growth'!$F$4:$P$4,0))*DA$17/12,0)</f>
        <v>11129.031113280003</v>
      </c>
      <c r="DB60" s="4">
        <f t="array" ref="DB60">IFERROR(INDEX('OI &amp; Expense Growth'!$F13:$P13,MATCH('Monthly CFs'!DB$5,'OI &amp; Expense Growth'!$F$4:$P$4,0))*DB$17/12,0)</f>
        <v>11129.031113280003</v>
      </c>
      <c r="DC60" s="4">
        <f t="array" ref="DC60">IFERROR(INDEX('OI &amp; Expense Growth'!$F13:$P13,MATCH('Monthly CFs'!DC$5,'OI &amp; Expense Growth'!$F$4:$P$4,0))*DC$17/12,0)</f>
        <v>11129.031113280003</v>
      </c>
      <c r="DD60" s="4">
        <f t="array" ref="DD60">IFERROR(INDEX('OI &amp; Expense Growth'!$F13:$P13,MATCH('Monthly CFs'!DD$5,'OI &amp; Expense Growth'!$F$4:$P$4,0))*DD$17/12,0)</f>
        <v>11129.031113280003</v>
      </c>
      <c r="DE60" s="4">
        <f t="array" ref="DE60">IFERROR(INDEX('OI &amp; Expense Growth'!$F13:$P13,MATCH('Monthly CFs'!DE$5,'OI &amp; Expense Growth'!$F$4:$P$4,0))*DE$17/12,0)</f>
        <v>11129.031113280003</v>
      </c>
      <c r="DF60" s="4">
        <f t="array" ref="DF60">IFERROR(INDEX('OI &amp; Expense Growth'!$F13:$P13,MATCH('Monthly CFs'!DF$5,'OI &amp; Expense Growth'!$F$4:$P$4,0))*DF$17/12,0)</f>
        <v>11129.031113280003</v>
      </c>
      <c r="DG60" s="4">
        <f t="array" ref="DG60">IFERROR(INDEX('OI &amp; Expense Growth'!$F13:$P13,MATCH('Monthly CFs'!DG$5,'OI &amp; Expense Growth'!$F$4:$P$4,0))*DG$17/12,0)</f>
        <v>11129.031113280003</v>
      </c>
      <c r="DH60" s="4">
        <f t="array" ref="DH60">IFERROR(INDEX('OI &amp; Expense Growth'!$F13:$P13,MATCH('Monthly CFs'!DH$5,'OI &amp; Expense Growth'!$F$4:$P$4,0))*DH$17/12,0)</f>
        <v>11129.031113280003</v>
      </c>
      <c r="DI60" s="4">
        <f t="array" ref="DI60">IFERROR(INDEX('OI &amp; Expense Growth'!$F13:$P13,MATCH('Monthly CFs'!DI$5,'OI &amp; Expense Growth'!$F$4:$P$4,0))*DI$17/12,0)</f>
        <v>11129.031113280003</v>
      </c>
      <c r="DJ60" s="4">
        <f t="array" ref="DJ60">IFERROR(INDEX('OI &amp; Expense Growth'!$F13:$P13,MATCH('Monthly CFs'!DJ$5,'OI &amp; Expense Growth'!$F$4:$P$4,0))*DJ$17/12,0)</f>
        <v>11129.031113280003</v>
      </c>
      <c r="DK60" s="4">
        <f t="array" ref="DK60">IFERROR(INDEX('OI &amp; Expense Growth'!$F13:$P13,MATCH('Monthly CFs'!DK$5,'OI &amp; Expense Growth'!$F$4:$P$4,0))*DK$17/12,0)</f>
        <v>11129.031113280003</v>
      </c>
      <c r="DL60" s="4">
        <f t="array" ref="DL60">IFERROR(INDEX('OI &amp; Expense Growth'!$F13:$P13,MATCH('Monthly CFs'!DL$5,'OI &amp; Expense Growth'!$F$4:$P$4,0))*DL$17/12,0)</f>
        <v>11462.902046678404</v>
      </c>
      <c r="DM60" s="4">
        <f t="array" ref="DM60">IFERROR(INDEX('OI &amp; Expense Growth'!$F13:$P13,MATCH('Monthly CFs'!DM$5,'OI &amp; Expense Growth'!$F$4:$P$4,0))*DM$17/12,0)</f>
        <v>11462.902046678404</v>
      </c>
      <c r="DN60" s="4">
        <f t="array" ref="DN60">IFERROR(INDEX('OI &amp; Expense Growth'!$F13:$P13,MATCH('Monthly CFs'!DN$5,'OI &amp; Expense Growth'!$F$4:$P$4,0))*DN$17/12,0)</f>
        <v>11462.902046678404</v>
      </c>
      <c r="DO60" s="4">
        <f t="array" ref="DO60">IFERROR(INDEX('OI &amp; Expense Growth'!$F13:$P13,MATCH('Monthly CFs'!DO$5,'OI &amp; Expense Growth'!$F$4:$P$4,0))*DO$17/12,0)</f>
        <v>11462.902046678404</v>
      </c>
      <c r="DP60" s="4">
        <f t="array" ref="DP60">IFERROR(INDEX('OI &amp; Expense Growth'!$F13:$P13,MATCH('Monthly CFs'!DP$5,'OI &amp; Expense Growth'!$F$4:$P$4,0))*DP$17/12,0)</f>
        <v>11462.902046678404</v>
      </c>
      <c r="DQ60" s="4">
        <f t="array" ref="DQ60">IFERROR(INDEX('OI &amp; Expense Growth'!$F13:$P13,MATCH('Monthly CFs'!DQ$5,'OI &amp; Expense Growth'!$F$4:$P$4,0))*DQ$17/12,0)</f>
        <v>11462.902046678404</v>
      </c>
      <c r="DR60" s="4">
        <f t="array" ref="DR60">IFERROR(INDEX('OI &amp; Expense Growth'!$F13:$P13,MATCH('Monthly CFs'!DR$5,'OI &amp; Expense Growth'!$F$4:$P$4,0))*DR$17/12,0)</f>
        <v>11462.902046678404</v>
      </c>
      <c r="DS60" s="4">
        <f t="array" ref="DS60">IFERROR(INDEX('OI &amp; Expense Growth'!$F13:$P13,MATCH('Monthly CFs'!DS$5,'OI &amp; Expense Growth'!$F$4:$P$4,0))*DS$17/12,0)</f>
        <v>11462.902046678404</v>
      </c>
      <c r="DT60" s="4">
        <f t="array" ref="DT60">IFERROR(INDEX('OI &amp; Expense Growth'!$F13:$P13,MATCH('Monthly CFs'!DT$5,'OI &amp; Expense Growth'!$F$4:$P$4,0))*DT$17/12,0)</f>
        <v>11462.902046678404</v>
      </c>
      <c r="DU60" s="4">
        <f t="array" ref="DU60">IFERROR(INDEX('OI &amp; Expense Growth'!$F13:$P13,MATCH('Monthly CFs'!DU$5,'OI &amp; Expense Growth'!$F$4:$P$4,0))*DU$17/12,0)</f>
        <v>11462.902046678404</v>
      </c>
      <c r="DV60" s="4">
        <f t="array" ref="DV60">IFERROR(INDEX('OI &amp; Expense Growth'!$F13:$P13,MATCH('Monthly CFs'!DV$5,'OI &amp; Expense Growth'!$F$4:$P$4,0))*DV$17/12,0)</f>
        <v>11462.902046678404</v>
      </c>
      <c r="DW60" s="4">
        <f t="array" ref="DW60">IFERROR(INDEX('OI &amp; Expense Growth'!$F13:$P13,MATCH('Monthly CFs'!DW$5,'OI &amp; Expense Growth'!$F$4:$P$4,0))*DW$17/12,0)</f>
        <v>11462.902046678404</v>
      </c>
      <c r="DX60" s="4">
        <f t="array" ref="DX60">IFERROR(INDEX('OI &amp; Expense Growth'!$F13:$P13,MATCH('Monthly CFs'!DX$5,'OI &amp; Expense Growth'!$F$4:$P$4,0))*DX$17/12,0)</f>
        <v>11806.789108078758</v>
      </c>
      <c r="DY60" s="4">
        <f t="array" ref="DY60">IFERROR(INDEX('OI &amp; Expense Growth'!$F13:$P13,MATCH('Monthly CFs'!DY$5,'OI &amp; Expense Growth'!$F$4:$P$4,0))*DY$17/12,0)</f>
        <v>11806.789108078758</v>
      </c>
      <c r="DZ60" s="4">
        <f t="array" ref="DZ60">IFERROR(INDEX('OI &amp; Expense Growth'!$F13:$P13,MATCH('Monthly CFs'!DZ$5,'OI &amp; Expense Growth'!$F$4:$P$4,0))*DZ$17/12,0)</f>
        <v>11806.789108078758</v>
      </c>
      <c r="EA60" s="4">
        <f t="array" ref="EA60">IFERROR(INDEX('OI &amp; Expense Growth'!$F13:$P13,MATCH('Monthly CFs'!EA$5,'OI &amp; Expense Growth'!$F$4:$P$4,0))*EA$17/12,0)</f>
        <v>11806.789108078758</v>
      </c>
      <c r="EB60" s="4">
        <f t="array" ref="EB60">IFERROR(INDEX('OI &amp; Expense Growth'!$F13:$P13,MATCH('Monthly CFs'!EB$5,'OI &amp; Expense Growth'!$F$4:$P$4,0))*EB$17/12,0)</f>
        <v>11806.789108078758</v>
      </c>
      <c r="EC60" s="4">
        <f t="array" ref="EC60">IFERROR(INDEX('OI &amp; Expense Growth'!$F13:$P13,MATCH('Monthly CFs'!EC$5,'OI &amp; Expense Growth'!$F$4:$P$4,0))*EC$17/12,0)</f>
        <v>11806.789108078758</v>
      </c>
      <c r="ED60" s="4">
        <f t="array" ref="ED60">IFERROR(INDEX('OI &amp; Expense Growth'!$F13:$P13,MATCH('Monthly CFs'!ED$5,'OI &amp; Expense Growth'!$F$4:$P$4,0))*ED$17/12,0)</f>
        <v>11806.789108078758</v>
      </c>
      <c r="EE60" s="4">
        <f t="array" ref="EE60">IFERROR(INDEX('OI &amp; Expense Growth'!$F13:$P13,MATCH('Monthly CFs'!EE$5,'OI &amp; Expense Growth'!$F$4:$P$4,0))*EE$17/12,0)</f>
        <v>11806.789108078758</v>
      </c>
      <c r="EF60" s="4">
        <f t="array" ref="EF60">IFERROR(INDEX('OI &amp; Expense Growth'!$F13:$P13,MATCH('Monthly CFs'!EF$5,'OI &amp; Expense Growth'!$F$4:$P$4,0))*EF$17/12,0)</f>
        <v>11806.789108078758</v>
      </c>
      <c r="EG60" s="4">
        <f t="array" ref="EG60">IFERROR(INDEX('OI &amp; Expense Growth'!$F13:$P13,MATCH('Monthly CFs'!EG$5,'OI &amp; Expense Growth'!$F$4:$P$4,0))*EG$17/12,0)</f>
        <v>11806.789108078758</v>
      </c>
      <c r="EH60" s="4">
        <f t="array" ref="EH60">IFERROR(INDEX('OI &amp; Expense Growth'!$F13:$P13,MATCH('Monthly CFs'!EH$5,'OI &amp; Expense Growth'!$F$4:$P$4,0))*EH$17/12,0)</f>
        <v>11806.789108078758</v>
      </c>
      <c r="EI60" s="4">
        <f t="array" ref="EI60">IFERROR(INDEX('OI &amp; Expense Growth'!$F13:$P13,MATCH('Monthly CFs'!EI$5,'OI &amp; Expense Growth'!$F$4:$P$4,0))*EI$17/12,0)</f>
        <v>11806.789108078758</v>
      </c>
      <c r="EJ60" s="1"/>
    </row>
    <row r="61" spans="1:140" ht="13.5" customHeight="1" x14ac:dyDescent="0.2">
      <c r="A61" s="1"/>
      <c r="B61" s="1"/>
      <c r="C61" s="9" t="s">
        <v>257</v>
      </c>
      <c r="D61" s="1"/>
      <c r="E61" s="1"/>
      <c r="F61" s="1"/>
      <c r="G61" s="4">
        <f t="array" ref="G61">IFERROR(INDEX('OI &amp; Expense Growth'!$F14:$P14,MATCH('Monthly CFs'!G$5,'OI &amp; Expense Growth'!$F$4:$P$4,0))*G$17/12,0)</f>
        <v>0</v>
      </c>
      <c r="H61" s="4">
        <f t="array" ref="H61">IFERROR(INDEX('OI &amp; Expense Growth'!$F14:$P14,MATCH('Monthly CFs'!H$5,'OI &amp; Expense Growth'!$F$4:$P$4,0))*H$17/12,0)</f>
        <v>0</v>
      </c>
      <c r="I61" s="4">
        <f t="array" ref="I61">IFERROR(INDEX('OI &amp; Expense Growth'!$F14:$P14,MATCH('Monthly CFs'!I$5,'OI &amp; Expense Growth'!$F$4:$P$4,0))*I$17/12,0)</f>
        <v>0</v>
      </c>
      <c r="J61" s="4">
        <f t="array" ref="J61">IFERROR(INDEX('OI &amp; Expense Growth'!$F14:$P14,MATCH('Monthly CFs'!J$5,'OI &amp; Expense Growth'!$F$4:$P$4,0))*J$17/12,0)</f>
        <v>0</v>
      </c>
      <c r="K61" s="4">
        <f t="array" ref="K61">IFERROR(INDEX('OI &amp; Expense Growth'!$F14:$P14,MATCH('Monthly CFs'!K$5,'OI &amp; Expense Growth'!$F$4:$P$4,0))*K$17/12,0)</f>
        <v>0</v>
      </c>
      <c r="L61" s="4">
        <f t="array" ref="L61">IFERROR(INDEX('OI &amp; Expense Growth'!$F14:$P14,MATCH('Monthly CFs'!L$5,'OI &amp; Expense Growth'!$F$4:$P$4,0))*L$17/12,0)</f>
        <v>0</v>
      </c>
      <c r="M61" s="4">
        <f t="array" ref="M61">IFERROR(INDEX('OI &amp; Expense Growth'!$F14:$P14,MATCH('Monthly CFs'!M$5,'OI &amp; Expense Growth'!$F$4:$P$4,0))*M$17/12,0)</f>
        <v>0</v>
      </c>
      <c r="N61" s="4">
        <f t="array" ref="N61">IFERROR(INDEX('OI &amp; Expense Growth'!$F14:$P14,MATCH('Monthly CFs'!N$5,'OI &amp; Expense Growth'!$F$4:$P$4,0))*N$17/12,0)</f>
        <v>0</v>
      </c>
      <c r="O61" s="4">
        <f t="array" ref="O61">IFERROR(INDEX('OI &amp; Expense Growth'!$F14:$P14,MATCH('Monthly CFs'!O$5,'OI &amp; Expense Growth'!$F$4:$P$4,0))*O$17/12,0)</f>
        <v>0</v>
      </c>
      <c r="P61" s="4">
        <f t="array" ref="P61">IFERROR(INDEX('OI &amp; Expense Growth'!$F14:$P14,MATCH('Monthly CFs'!P$5,'OI &amp; Expense Growth'!$F$4:$P$4,0))*P$17/12,0)</f>
        <v>0</v>
      </c>
      <c r="Q61" s="4">
        <f t="array" ref="Q61">IFERROR(INDEX('OI &amp; Expense Growth'!$F14:$P14,MATCH('Monthly CFs'!Q$5,'OI &amp; Expense Growth'!$F$4:$P$4,0))*Q$17/12,0)</f>
        <v>0</v>
      </c>
      <c r="R61" s="4">
        <f t="array" ref="R61">IFERROR(INDEX('OI &amp; Expense Growth'!$F14:$P14,MATCH('Monthly CFs'!R$5,'OI &amp; Expense Growth'!$F$4:$P$4,0))*R$17/12,0)</f>
        <v>0</v>
      </c>
      <c r="S61" s="4">
        <f t="array" ref="S61">IFERROR(INDEX('OI &amp; Expense Growth'!$F14:$P14,MATCH('Monthly CFs'!S$5,'OI &amp; Expense Growth'!$F$4:$P$4,0))*S$17/12,0)</f>
        <v>0</v>
      </c>
      <c r="T61" s="4">
        <f t="array" ref="T61">IFERROR(INDEX('OI &amp; Expense Growth'!$F14:$P14,MATCH('Monthly CFs'!T$5,'OI &amp; Expense Growth'!$F$4:$P$4,0))*T$17/12,0)</f>
        <v>0</v>
      </c>
      <c r="U61" s="4">
        <f t="array" ref="U61">IFERROR(INDEX('OI &amp; Expense Growth'!$F14:$P14,MATCH('Monthly CFs'!U$5,'OI &amp; Expense Growth'!$F$4:$P$4,0))*U$17/12,0)</f>
        <v>0</v>
      </c>
      <c r="V61" s="4">
        <f t="array" ref="V61">IFERROR(INDEX('OI &amp; Expense Growth'!$F14:$P14,MATCH('Monthly CFs'!V$5,'OI &amp; Expense Growth'!$F$4:$P$4,0))*V$17/12,0)</f>
        <v>0</v>
      </c>
      <c r="W61" s="4">
        <f t="array" ref="W61">IFERROR(INDEX('OI &amp; Expense Growth'!$F14:$P14,MATCH('Monthly CFs'!W$5,'OI &amp; Expense Growth'!$F$4:$P$4,0))*W$17/12,0)</f>
        <v>0</v>
      </c>
      <c r="X61" s="4">
        <f t="array" ref="X61">IFERROR(INDEX('OI &amp; Expense Growth'!$F14:$P14,MATCH('Monthly CFs'!X$5,'OI &amp; Expense Growth'!$F$4:$P$4,0))*X$17/12,0)</f>
        <v>0</v>
      </c>
      <c r="Y61" s="4">
        <f t="array" ref="Y61">IFERROR(INDEX('OI &amp; Expense Growth'!$F14:$P14,MATCH('Monthly CFs'!Y$5,'OI &amp; Expense Growth'!$F$4:$P$4,0))*Y$17/12,0)</f>
        <v>0</v>
      </c>
      <c r="Z61" s="4">
        <f t="array" ref="Z61">IFERROR(INDEX('OI &amp; Expense Growth'!$F14:$P14,MATCH('Monthly CFs'!Z$5,'OI &amp; Expense Growth'!$F$4:$P$4,0))*Z$17/12,0)</f>
        <v>0</v>
      </c>
      <c r="AA61" s="4">
        <f t="array" ref="AA61">IFERROR(INDEX('OI &amp; Expense Growth'!$F14:$P14,MATCH('Monthly CFs'!AA$5,'OI &amp; Expense Growth'!$F$4:$P$4,0))*AA$17/12,0)</f>
        <v>0</v>
      </c>
      <c r="AB61" s="4">
        <f t="array" ref="AB61">IFERROR(INDEX('OI &amp; Expense Growth'!$F14:$P14,MATCH('Monthly CFs'!AB$5,'OI &amp; Expense Growth'!$F$4:$P$4,0))*AB$17/12,0)</f>
        <v>0</v>
      </c>
      <c r="AC61" s="4">
        <f t="array" ref="AC61">IFERROR(INDEX('OI &amp; Expense Growth'!$F14:$P14,MATCH('Monthly CFs'!AC$5,'OI &amp; Expense Growth'!$F$4:$P$4,0))*AC$17/12,0)</f>
        <v>0</v>
      </c>
      <c r="AD61" s="4">
        <f t="array" ref="AD61">IFERROR(INDEX('OI &amp; Expense Growth'!$F14:$P14,MATCH('Monthly CFs'!AD$5,'OI &amp; Expense Growth'!$F$4:$P$4,0))*AD$17/12,0)</f>
        <v>0</v>
      </c>
      <c r="AE61" s="4">
        <f t="array" ref="AE61">IFERROR(INDEX('OI &amp; Expense Growth'!$F14:$P14,MATCH('Monthly CFs'!AE$5,'OI &amp; Expense Growth'!$F$4:$P$4,0))*AE$17/12,0)</f>
        <v>0</v>
      </c>
      <c r="AF61" s="4">
        <f t="array" ref="AF61">IFERROR(INDEX('OI &amp; Expense Growth'!$F14:$P14,MATCH('Monthly CFs'!AF$5,'OI &amp; Expense Growth'!$F$4:$P$4,0))*AF$17/12,0)</f>
        <v>0</v>
      </c>
      <c r="AG61" s="4">
        <f t="array" ref="AG61">IFERROR(INDEX('OI &amp; Expense Growth'!$F14:$P14,MATCH('Monthly CFs'!AG$5,'OI &amp; Expense Growth'!$F$4:$P$4,0))*AG$17/12,0)</f>
        <v>0</v>
      </c>
      <c r="AH61" s="4">
        <f t="array" ref="AH61">IFERROR(INDEX('OI &amp; Expense Growth'!$F14:$P14,MATCH('Monthly CFs'!AH$5,'OI &amp; Expense Growth'!$F$4:$P$4,0))*AH$17/12,0)</f>
        <v>0</v>
      </c>
      <c r="AI61" s="4">
        <f t="array" ref="AI61">IFERROR(INDEX('OI &amp; Expense Growth'!$F14:$P14,MATCH('Monthly CFs'!AI$5,'OI &amp; Expense Growth'!$F$4:$P$4,0))*AI$17/12,0)</f>
        <v>0</v>
      </c>
      <c r="AJ61" s="4">
        <f t="array" ref="AJ61">IFERROR(INDEX('OI &amp; Expense Growth'!$F14:$P14,MATCH('Monthly CFs'!AJ$5,'OI &amp; Expense Growth'!$F$4:$P$4,0))*AJ$17/12,0)</f>
        <v>0</v>
      </c>
      <c r="AK61" s="4">
        <f t="array" ref="AK61">IFERROR(INDEX('OI &amp; Expense Growth'!$F14:$P14,MATCH('Monthly CFs'!AK$5,'OI &amp; Expense Growth'!$F$4:$P$4,0))*AK$17/12,0)</f>
        <v>0</v>
      </c>
      <c r="AL61" s="4">
        <f t="array" ref="AL61">IFERROR(INDEX('OI &amp; Expense Growth'!$F14:$P14,MATCH('Monthly CFs'!AL$5,'OI &amp; Expense Growth'!$F$4:$P$4,0))*AL$17/12,0)</f>
        <v>0</v>
      </c>
      <c r="AM61" s="4">
        <f t="array" ref="AM61">IFERROR(INDEX('OI &amp; Expense Growth'!$F14:$P14,MATCH('Monthly CFs'!AM$5,'OI &amp; Expense Growth'!$F$4:$P$4,0))*AM$17/12,0)</f>
        <v>0</v>
      </c>
      <c r="AN61" s="4">
        <f t="array" ref="AN61">IFERROR(INDEX('OI &amp; Expense Growth'!$F14:$P14,MATCH('Monthly CFs'!AN$5,'OI &amp; Expense Growth'!$F$4:$P$4,0))*AN$17/12,0)</f>
        <v>0</v>
      </c>
      <c r="AO61" s="4">
        <f t="array" ref="AO61">IFERROR(INDEX('OI &amp; Expense Growth'!$F14:$P14,MATCH('Monthly CFs'!AO$5,'OI &amp; Expense Growth'!$F$4:$P$4,0))*AO$17/12,0)</f>
        <v>0</v>
      </c>
      <c r="AP61" s="4">
        <f t="array" ref="AP61">IFERROR(INDEX('OI &amp; Expense Growth'!$F14:$P14,MATCH('Monthly CFs'!AP$5,'OI &amp; Expense Growth'!$F$4:$P$4,0))*AP$17/12,0)</f>
        <v>0</v>
      </c>
      <c r="AQ61" s="4">
        <f t="array" ref="AQ61">IFERROR(INDEX('OI &amp; Expense Growth'!$F14:$P14,MATCH('Monthly CFs'!AQ$5,'OI &amp; Expense Growth'!$F$4:$P$4,0))*AQ$17/12,0)</f>
        <v>0</v>
      </c>
      <c r="AR61" s="4">
        <f t="array" ref="AR61">IFERROR(INDEX('OI &amp; Expense Growth'!$F14:$P14,MATCH('Monthly CFs'!AR$5,'OI &amp; Expense Growth'!$F$4:$P$4,0))*AR$17/12,0)</f>
        <v>0</v>
      </c>
      <c r="AS61" s="4">
        <f t="array" ref="AS61">IFERROR(INDEX('OI &amp; Expense Growth'!$F14:$P14,MATCH('Monthly CFs'!AS$5,'OI &amp; Expense Growth'!$F$4:$P$4,0))*AS$17/12,0)</f>
        <v>0</v>
      </c>
      <c r="AT61" s="4">
        <f t="array" ref="AT61">IFERROR(INDEX('OI &amp; Expense Growth'!$F14:$P14,MATCH('Monthly CFs'!AT$5,'OI &amp; Expense Growth'!$F$4:$P$4,0))*AT$17/12,0)</f>
        <v>0</v>
      </c>
      <c r="AU61" s="4">
        <f t="array" ref="AU61">IFERROR(INDEX('OI &amp; Expense Growth'!$F14:$P14,MATCH('Monthly CFs'!AU$5,'OI &amp; Expense Growth'!$F$4:$P$4,0))*AU$17/12,0)</f>
        <v>0</v>
      </c>
      <c r="AV61" s="4">
        <f t="array" ref="AV61">IFERROR(INDEX('OI &amp; Expense Growth'!$F14:$P14,MATCH('Monthly CFs'!AV$5,'OI &amp; Expense Growth'!$F$4:$P$4,0))*AV$17/12,0)</f>
        <v>0</v>
      </c>
      <c r="AW61" s="4">
        <f t="array" ref="AW61">IFERROR(INDEX('OI &amp; Expense Growth'!$F14:$P14,MATCH('Monthly CFs'!AW$5,'OI &amp; Expense Growth'!$F$4:$P$4,0))*AW$17/12,0)</f>
        <v>0</v>
      </c>
      <c r="AX61" s="4">
        <f t="array" ref="AX61">IFERROR(INDEX('OI &amp; Expense Growth'!$F14:$P14,MATCH('Monthly CFs'!AX$5,'OI &amp; Expense Growth'!$F$4:$P$4,0))*AX$17/12,0)</f>
        <v>3240</v>
      </c>
      <c r="AY61" s="4">
        <f t="array" ref="AY61">IFERROR(INDEX('OI &amp; Expense Growth'!$F14:$P14,MATCH('Monthly CFs'!AY$5,'OI &amp; Expense Growth'!$F$4:$P$4,0))*AY$17/12,0)</f>
        <v>3689.9999999999995</v>
      </c>
      <c r="AZ61" s="4">
        <f t="array" ref="AZ61">IFERROR(INDEX('OI &amp; Expense Growth'!$F14:$P14,MATCH('Monthly CFs'!AZ$5,'OI &amp; Expense Growth'!$F$4:$P$4,0))*AZ$17/12,0)</f>
        <v>4139.9999999999991</v>
      </c>
      <c r="BA61" s="4">
        <f t="array" ref="BA61">IFERROR(INDEX('OI &amp; Expense Growth'!$F14:$P14,MATCH('Monthly CFs'!BA$5,'OI &amp; Expense Growth'!$F$4:$P$4,0))*BA$17/12,0)</f>
        <v>4590</v>
      </c>
      <c r="BB61" s="4">
        <f t="array" ref="BB61">IFERROR(INDEX('OI &amp; Expense Growth'!$F14:$P14,MATCH('Monthly CFs'!BB$5,'OI &amp; Expense Growth'!$F$4:$P$4,0))*BB$17/12,0)</f>
        <v>5039.9999999999991</v>
      </c>
      <c r="BC61" s="4">
        <f t="array" ref="BC61">IFERROR(INDEX('OI &amp; Expense Growth'!$F14:$P14,MATCH('Monthly CFs'!BC$5,'OI &amp; Expense Growth'!$F$4:$P$4,0))*BC$17/12,0)</f>
        <v>5400</v>
      </c>
      <c r="BD61" s="4">
        <f t="array" ref="BD61">IFERROR(INDEX('OI &amp; Expense Growth'!$F14:$P14,MATCH('Monthly CFs'!BD$5,'OI &amp; Expense Growth'!$F$4:$P$4,0))*BD$17/12,0)</f>
        <v>5562</v>
      </c>
      <c r="BE61" s="4">
        <f t="array" ref="BE61">IFERROR(INDEX('OI &amp; Expense Growth'!$F14:$P14,MATCH('Monthly CFs'!BE$5,'OI &amp; Expense Growth'!$F$4:$P$4,0))*BE$17/12,0)</f>
        <v>5562</v>
      </c>
      <c r="BF61" s="4">
        <f t="array" ref="BF61">IFERROR(INDEX('OI &amp; Expense Growth'!$F14:$P14,MATCH('Monthly CFs'!BF$5,'OI &amp; Expense Growth'!$F$4:$P$4,0))*BF$17/12,0)</f>
        <v>5562</v>
      </c>
      <c r="BG61" s="4">
        <f t="array" ref="BG61">IFERROR(INDEX('OI &amp; Expense Growth'!$F14:$P14,MATCH('Monthly CFs'!BG$5,'OI &amp; Expense Growth'!$F$4:$P$4,0))*BG$17/12,0)</f>
        <v>5562</v>
      </c>
      <c r="BH61" s="4">
        <f t="array" ref="BH61">IFERROR(INDEX('OI &amp; Expense Growth'!$F14:$P14,MATCH('Monthly CFs'!BH$5,'OI &amp; Expense Growth'!$F$4:$P$4,0))*BH$17/12,0)</f>
        <v>5562</v>
      </c>
      <c r="BI61" s="4">
        <f t="array" ref="BI61">IFERROR(INDEX('OI &amp; Expense Growth'!$F14:$P14,MATCH('Monthly CFs'!BI$5,'OI &amp; Expense Growth'!$F$4:$P$4,0))*BI$17/12,0)</f>
        <v>5562</v>
      </c>
      <c r="BJ61" s="4">
        <f t="array" ref="BJ61">IFERROR(INDEX('OI &amp; Expense Growth'!$F14:$P14,MATCH('Monthly CFs'!BJ$5,'OI &amp; Expense Growth'!$F$4:$P$4,0))*BJ$17/12,0)</f>
        <v>5562</v>
      </c>
      <c r="BK61" s="4">
        <f t="array" ref="BK61">IFERROR(INDEX('OI &amp; Expense Growth'!$F14:$P14,MATCH('Monthly CFs'!BK$5,'OI &amp; Expense Growth'!$F$4:$P$4,0))*BK$17/12,0)</f>
        <v>5562</v>
      </c>
      <c r="BL61" s="4">
        <f t="array" ref="BL61">IFERROR(INDEX('OI &amp; Expense Growth'!$F14:$P14,MATCH('Monthly CFs'!BL$5,'OI &amp; Expense Growth'!$F$4:$P$4,0))*BL$17/12,0)</f>
        <v>5562</v>
      </c>
      <c r="BM61" s="4">
        <f t="array" ref="BM61">IFERROR(INDEX('OI &amp; Expense Growth'!$F14:$P14,MATCH('Monthly CFs'!BM$5,'OI &amp; Expense Growth'!$F$4:$P$4,0))*BM$17/12,0)</f>
        <v>5562</v>
      </c>
      <c r="BN61" s="4">
        <f t="array" ref="BN61">IFERROR(INDEX('OI &amp; Expense Growth'!$F14:$P14,MATCH('Monthly CFs'!BN$5,'OI &amp; Expense Growth'!$F$4:$P$4,0))*BN$17/12,0)</f>
        <v>5562</v>
      </c>
      <c r="BO61" s="4">
        <f t="array" ref="BO61">IFERROR(INDEX('OI &amp; Expense Growth'!$F14:$P14,MATCH('Monthly CFs'!BO$5,'OI &amp; Expense Growth'!$F$4:$P$4,0))*BO$17/12,0)</f>
        <v>5562</v>
      </c>
      <c r="BP61" s="4">
        <f t="array" ref="BP61">IFERROR(INDEX('OI &amp; Expense Growth'!$F14:$P14,MATCH('Monthly CFs'!BP$5,'OI &amp; Expense Growth'!$F$4:$P$4,0))*BP$17/12,0)</f>
        <v>5728.8600000000006</v>
      </c>
      <c r="BQ61" s="4">
        <f t="array" ref="BQ61">IFERROR(INDEX('OI &amp; Expense Growth'!$F14:$P14,MATCH('Monthly CFs'!BQ$5,'OI &amp; Expense Growth'!$F$4:$P$4,0))*BQ$17/12,0)</f>
        <v>5728.8600000000006</v>
      </c>
      <c r="BR61" s="4">
        <f t="array" ref="BR61">IFERROR(INDEX('OI &amp; Expense Growth'!$F14:$P14,MATCH('Monthly CFs'!BR$5,'OI &amp; Expense Growth'!$F$4:$P$4,0))*BR$17/12,0)</f>
        <v>5728.8600000000006</v>
      </c>
      <c r="BS61" s="4">
        <f t="array" ref="BS61">IFERROR(INDEX('OI &amp; Expense Growth'!$F14:$P14,MATCH('Monthly CFs'!BS$5,'OI &amp; Expense Growth'!$F$4:$P$4,0))*BS$17/12,0)</f>
        <v>5728.8600000000006</v>
      </c>
      <c r="BT61" s="4">
        <f t="array" ref="BT61">IFERROR(INDEX('OI &amp; Expense Growth'!$F14:$P14,MATCH('Monthly CFs'!BT$5,'OI &amp; Expense Growth'!$F$4:$P$4,0))*BT$17/12,0)</f>
        <v>5728.8600000000006</v>
      </c>
      <c r="BU61" s="4">
        <f t="array" ref="BU61">IFERROR(INDEX('OI &amp; Expense Growth'!$F14:$P14,MATCH('Monthly CFs'!BU$5,'OI &amp; Expense Growth'!$F$4:$P$4,0))*BU$17/12,0)</f>
        <v>5728.8600000000006</v>
      </c>
      <c r="BV61" s="4">
        <f t="array" ref="BV61">IFERROR(INDEX('OI &amp; Expense Growth'!$F14:$P14,MATCH('Monthly CFs'!BV$5,'OI &amp; Expense Growth'!$F$4:$P$4,0))*BV$17/12,0)</f>
        <v>5728.8600000000006</v>
      </c>
      <c r="BW61" s="4">
        <f t="array" ref="BW61">IFERROR(INDEX('OI &amp; Expense Growth'!$F14:$P14,MATCH('Monthly CFs'!BW$5,'OI &amp; Expense Growth'!$F$4:$P$4,0))*BW$17/12,0)</f>
        <v>5728.8600000000006</v>
      </c>
      <c r="BX61" s="4">
        <f t="array" ref="BX61">IFERROR(INDEX('OI &amp; Expense Growth'!$F14:$P14,MATCH('Monthly CFs'!BX$5,'OI &amp; Expense Growth'!$F$4:$P$4,0))*BX$17/12,0)</f>
        <v>5728.8600000000006</v>
      </c>
      <c r="BY61" s="4">
        <f t="array" ref="BY61">IFERROR(INDEX('OI &amp; Expense Growth'!$F14:$P14,MATCH('Monthly CFs'!BY$5,'OI &amp; Expense Growth'!$F$4:$P$4,0))*BY$17/12,0)</f>
        <v>5728.8600000000006</v>
      </c>
      <c r="BZ61" s="4">
        <f t="array" ref="BZ61">IFERROR(INDEX('OI &amp; Expense Growth'!$F14:$P14,MATCH('Monthly CFs'!BZ$5,'OI &amp; Expense Growth'!$F$4:$P$4,0))*BZ$17/12,0)</f>
        <v>5728.8600000000006</v>
      </c>
      <c r="CA61" s="4">
        <f t="array" ref="CA61">IFERROR(INDEX('OI &amp; Expense Growth'!$F14:$P14,MATCH('Monthly CFs'!CA$5,'OI &amp; Expense Growth'!$F$4:$P$4,0))*CA$17/12,0)</f>
        <v>5728.8600000000006</v>
      </c>
      <c r="CB61" s="4">
        <f t="array" ref="CB61">IFERROR(INDEX('OI &amp; Expense Growth'!$F14:$P14,MATCH('Monthly CFs'!CB$5,'OI &amp; Expense Growth'!$F$4:$P$4,0))*CB$17/12,0)</f>
        <v>5900.7258000000002</v>
      </c>
      <c r="CC61" s="4">
        <f t="array" ref="CC61">IFERROR(INDEX('OI &amp; Expense Growth'!$F14:$P14,MATCH('Monthly CFs'!CC$5,'OI &amp; Expense Growth'!$F$4:$P$4,0))*CC$17/12,0)</f>
        <v>5900.7258000000002</v>
      </c>
      <c r="CD61" s="4">
        <f t="array" ref="CD61">IFERROR(INDEX('OI &amp; Expense Growth'!$F14:$P14,MATCH('Monthly CFs'!CD$5,'OI &amp; Expense Growth'!$F$4:$P$4,0))*CD$17/12,0)</f>
        <v>5900.7258000000002</v>
      </c>
      <c r="CE61" s="4">
        <f t="array" ref="CE61">IFERROR(INDEX('OI &amp; Expense Growth'!$F14:$P14,MATCH('Monthly CFs'!CE$5,'OI &amp; Expense Growth'!$F$4:$P$4,0))*CE$17/12,0)</f>
        <v>5900.7258000000002</v>
      </c>
      <c r="CF61" s="4">
        <f t="array" ref="CF61">IFERROR(INDEX('OI &amp; Expense Growth'!$F14:$P14,MATCH('Monthly CFs'!CF$5,'OI &amp; Expense Growth'!$F$4:$P$4,0))*CF$17/12,0)</f>
        <v>5900.7258000000002</v>
      </c>
      <c r="CG61" s="4">
        <f t="array" ref="CG61">IFERROR(INDEX('OI &amp; Expense Growth'!$F14:$P14,MATCH('Monthly CFs'!CG$5,'OI &amp; Expense Growth'!$F$4:$P$4,0))*CG$17/12,0)</f>
        <v>5900.7258000000002</v>
      </c>
      <c r="CH61" s="4">
        <f t="array" ref="CH61">IFERROR(INDEX('OI &amp; Expense Growth'!$F14:$P14,MATCH('Monthly CFs'!CH$5,'OI &amp; Expense Growth'!$F$4:$P$4,0))*CH$17/12,0)</f>
        <v>5900.7258000000002</v>
      </c>
      <c r="CI61" s="4">
        <f t="array" ref="CI61">IFERROR(INDEX('OI &amp; Expense Growth'!$F14:$P14,MATCH('Monthly CFs'!CI$5,'OI &amp; Expense Growth'!$F$4:$P$4,0))*CI$17/12,0)</f>
        <v>5900.7258000000002</v>
      </c>
      <c r="CJ61" s="4">
        <f t="array" ref="CJ61">IFERROR(INDEX('OI &amp; Expense Growth'!$F14:$P14,MATCH('Monthly CFs'!CJ$5,'OI &amp; Expense Growth'!$F$4:$P$4,0))*CJ$17/12,0)</f>
        <v>5900.7258000000002</v>
      </c>
      <c r="CK61" s="4">
        <f t="array" ref="CK61">IFERROR(INDEX('OI &amp; Expense Growth'!$F14:$P14,MATCH('Monthly CFs'!CK$5,'OI &amp; Expense Growth'!$F$4:$P$4,0))*CK$17/12,0)</f>
        <v>5900.7258000000002</v>
      </c>
      <c r="CL61" s="4">
        <f t="array" ref="CL61">IFERROR(INDEX('OI &amp; Expense Growth'!$F14:$P14,MATCH('Monthly CFs'!CL$5,'OI &amp; Expense Growth'!$F$4:$P$4,0))*CL$17/12,0)</f>
        <v>5900.7258000000002</v>
      </c>
      <c r="CM61" s="4">
        <f t="array" ref="CM61">IFERROR(INDEX('OI &amp; Expense Growth'!$F14:$P14,MATCH('Monthly CFs'!CM$5,'OI &amp; Expense Growth'!$F$4:$P$4,0))*CM$17/12,0)</f>
        <v>5900.7258000000002</v>
      </c>
      <c r="CN61" s="4">
        <f t="array" ref="CN61">IFERROR(INDEX('OI &amp; Expense Growth'!$F14:$P14,MATCH('Monthly CFs'!CN$5,'OI &amp; Expense Growth'!$F$4:$P$4,0))*CN$17/12,0)</f>
        <v>6077.7475740000009</v>
      </c>
      <c r="CO61" s="4">
        <f t="array" ref="CO61">IFERROR(INDEX('OI &amp; Expense Growth'!$F14:$P14,MATCH('Monthly CFs'!CO$5,'OI &amp; Expense Growth'!$F$4:$P$4,0))*CO$17/12,0)</f>
        <v>6077.7475740000009</v>
      </c>
      <c r="CP61" s="4">
        <f t="array" ref="CP61">IFERROR(INDEX('OI &amp; Expense Growth'!$F14:$P14,MATCH('Monthly CFs'!CP$5,'OI &amp; Expense Growth'!$F$4:$P$4,0))*CP$17/12,0)</f>
        <v>6077.7475740000009</v>
      </c>
      <c r="CQ61" s="4">
        <f t="array" ref="CQ61">IFERROR(INDEX('OI &amp; Expense Growth'!$F14:$P14,MATCH('Monthly CFs'!CQ$5,'OI &amp; Expense Growth'!$F$4:$P$4,0))*CQ$17/12,0)</f>
        <v>6077.7475740000009</v>
      </c>
      <c r="CR61" s="4">
        <f t="array" ref="CR61">IFERROR(INDEX('OI &amp; Expense Growth'!$F14:$P14,MATCH('Monthly CFs'!CR$5,'OI &amp; Expense Growth'!$F$4:$P$4,0))*CR$17/12,0)</f>
        <v>6077.7475740000009</v>
      </c>
      <c r="CS61" s="4">
        <f t="array" ref="CS61">IFERROR(INDEX('OI &amp; Expense Growth'!$F14:$P14,MATCH('Monthly CFs'!CS$5,'OI &amp; Expense Growth'!$F$4:$P$4,0))*CS$17/12,0)</f>
        <v>6077.7475740000009</v>
      </c>
      <c r="CT61" s="4">
        <f t="array" ref="CT61">IFERROR(INDEX('OI &amp; Expense Growth'!$F14:$P14,MATCH('Monthly CFs'!CT$5,'OI &amp; Expense Growth'!$F$4:$P$4,0))*CT$17/12,0)</f>
        <v>6077.7475740000009</v>
      </c>
      <c r="CU61" s="4">
        <f t="array" ref="CU61">IFERROR(INDEX('OI &amp; Expense Growth'!$F14:$P14,MATCH('Monthly CFs'!CU$5,'OI &amp; Expense Growth'!$F$4:$P$4,0))*CU$17/12,0)</f>
        <v>6077.7475740000009</v>
      </c>
      <c r="CV61" s="4">
        <f t="array" ref="CV61">IFERROR(INDEX('OI &amp; Expense Growth'!$F14:$P14,MATCH('Monthly CFs'!CV$5,'OI &amp; Expense Growth'!$F$4:$P$4,0))*CV$17/12,0)</f>
        <v>6077.7475740000009</v>
      </c>
      <c r="CW61" s="4">
        <f t="array" ref="CW61">IFERROR(INDEX('OI &amp; Expense Growth'!$F14:$P14,MATCH('Monthly CFs'!CW$5,'OI &amp; Expense Growth'!$F$4:$P$4,0))*CW$17/12,0)</f>
        <v>6077.7475740000009</v>
      </c>
      <c r="CX61" s="4">
        <f t="array" ref="CX61">IFERROR(INDEX('OI &amp; Expense Growth'!$F14:$P14,MATCH('Monthly CFs'!CX$5,'OI &amp; Expense Growth'!$F$4:$P$4,0))*CX$17/12,0)</f>
        <v>6077.7475740000009</v>
      </c>
      <c r="CY61" s="4">
        <f t="array" ref="CY61">IFERROR(INDEX('OI &amp; Expense Growth'!$F14:$P14,MATCH('Monthly CFs'!CY$5,'OI &amp; Expense Growth'!$F$4:$P$4,0))*CY$17/12,0)</f>
        <v>6077.7475740000009</v>
      </c>
      <c r="CZ61" s="4">
        <f t="array" ref="CZ61">IFERROR(INDEX('OI &amp; Expense Growth'!$F14:$P14,MATCH('Monthly CFs'!CZ$5,'OI &amp; Expense Growth'!$F$4:$P$4,0))*CZ$17/12,0)</f>
        <v>6260.0800012200016</v>
      </c>
      <c r="DA61" s="4">
        <f t="array" ref="DA61">IFERROR(INDEX('OI &amp; Expense Growth'!$F14:$P14,MATCH('Monthly CFs'!DA$5,'OI &amp; Expense Growth'!$F$4:$P$4,0))*DA$17/12,0)</f>
        <v>6260.0800012200016</v>
      </c>
      <c r="DB61" s="4">
        <f t="array" ref="DB61">IFERROR(INDEX('OI &amp; Expense Growth'!$F14:$P14,MATCH('Monthly CFs'!DB$5,'OI &amp; Expense Growth'!$F$4:$P$4,0))*DB$17/12,0)</f>
        <v>6260.0800012200016</v>
      </c>
      <c r="DC61" s="4">
        <f t="array" ref="DC61">IFERROR(INDEX('OI &amp; Expense Growth'!$F14:$P14,MATCH('Monthly CFs'!DC$5,'OI &amp; Expense Growth'!$F$4:$P$4,0))*DC$17/12,0)</f>
        <v>6260.0800012200016</v>
      </c>
      <c r="DD61" s="4">
        <f t="array" ref="DD61">IFERROR(INDEX('OI &amp; Expense Growth'!$F14:$P14,MATCH('Monthly CFs'!DD$5,'OI &amp; Expense Growth'!$F$4:$P$4,0))*DD$17/12,0)</f>
        <v>6260.0800012200016</v>
      </c>
      <c r="DE61" s="4">
        <f t="array" ref="DE61">IFERROR(INDEX('OI &amp; Expense Growth'!$F14:$P14,MATCH('Monthly CFs'!DE$5,'OI &amp; Expense Growth'!$F$4:$P$4,0))*DE$17/12,0)</f>
        <v>6260.0800012200016</v>
      </c>
      <c r="DF61" s="4">
        <f t="array" ref="DF61">IFERROR(INDEX('OI &amp; Expense Growth'!$F14:$P14,MATCH('Monthly CFs'!DF$5,'OI &amp; Expense Growth'!$F$4:$P$4,0))*DF$17/12,0)</f>
        <v>6260.0800012200016</v>
      </c>
      <c r="DG61" s="4">
        <f t="array" ref="DG61">IFERROR(INDEX('OI &amp; Expense Growth'!$F14:$P14,MATCH('Monthly CFs'!DG$5,'OI &amp; Expense Growth'!$F$4:$P$4,0))*DG$17/12,0)</f>
        <v>6260.0800012200016</v>
      </c>
      <c r="DH61" s="4">
        <f t="array" ref="DH61">IFERROR(INDEX('OI &amp; Expense Growth'!$F14:$P14,MATCH('Monthly CFs'!DH$5,'OI &amp; Expense Growth'!$F$4:$P$4,0))*DH$17/12,0)</f>
        <v>6260.0800012200016</v>
      </c>
      <c r="DI61" s="4">
        <f t="array" ref="DI61">IFERROR(INDEX('OI &amp; Expense Growth'!$F14:$P14,MATCH('Monthly CFs'!DI$5,'OI &amp; Expense Growth'!$F$4:$P$4,0))*DI$17/12,0)</f>
        <v>6260.0800012200016</v>
      </c>
      <c r="DJ61" s="4">
        <f t="array" ref="DJ61">IFERROR(INDEX('OI &amp; Expense Growth'!$F14:$P14,MATCH('Monthly CFs'!DJ$5,'OI &amp; Expense Growth'!$F$4:$P$4,0))*DJ$17/12,0)</f>
        <v>6260.0800012200016</v>
      </c>
      <c r="DK61" s="4">
        <f t="array" ref="DK61">IFERROR(INDEX('OI &amp; Expense Growth'!$F14:$P14,MATCH('Monthly CFs'!DK$5,'OI &amp; Expense Growth'!$F$4:$P$4,0))*DK$17/12,0)</f>
        <v>6260.0800012200016</v>
      </c>
      <c r="DL61" s="4">
        <f t="array" ref="DL61">IFERROR(INDEX('OI &amp; Expense Growth'!$F14:$P14,MATCH('Monthly CFs'!DL$5,'OI &amp; Expense Growth'!$F$4:$P$4,0))*DL$17/12,0)</f>
        <v>6447.882401256601</v>
      </c>
      <c r="DM61" s="4">
        <f t="array" ref="DM61">IFERROR(INDEX('OI &amp; Expense Growth'!$F14:$P14,MATCH('Monthly CFs'!DM$5,'OI &amp; Expense Growth'!$F$4:$P$4,0))*DM$17/12,0)</f>
        <v>6447.882401256601</v>
      </c>
      <c r="DN61" s="4">
        <f t="array" ref="DN61">IFERROR(INDEX('OI &amp; Expense Growth'!$F14:$P14,MATCH('Monthly CFs'!DN$5,'OI &amp; Expense Growth'!$F$4:$P$4,0))*DN$17/12,0)</f>
        <v>6447.882401256601</v>
      </c>
      <c r="DO61" s="4">
        <f t="array" ref="DO61">IFERROR(INDEX('OI &amp; Expense Growth'!$F14:$P14,MATCH('Monthly CFs'!DO$5,'OI &amp; Expense Growth'!$F$4:$P$4,0))*DO$17/12,0)</f>
        <v>6447.882401256601</v>
      </c>
      <c r="DP61" s="4">
        <f t="array" ref="DP61">IFERROR(INDEX('OI &amp; Expense Growth'!$F14:$P14,MATCH('Monthly CFs'!DP$5,'OI &amp; Expense Growth'!$F$4:$P$4,0))*DP$17/12,0)</f>
        <v>6447.882401256601</v>
      </c>
      <c r="DQ61" s="4">
        <f t="array" ref="DQ61">IFERROR(INDEX('OI &amp; Expense Growth'!$F14:$P14,MATCH('Monthly CFs'!DQ$5,'OI &amp; Expense Growth'!$F$4:$P$4,0))*DQ$17/12,0)</f>
        <v>6447.882401256601</v>
      </c>
      <c r="DR61" s="4">
        <f t="array" ref="DR61">IFERROR(INDEX('OI &amp; Expense Growth'!$F14:$P14,MATCH('Monthly CFs'!DR$5,'OI &amp; Expense Growth'!$F$4:$P$4,0))*DR$17/12,0)</f>
        <v>6447.882401256601</v>
      </c>
      <c r="DS61" s="4">
        <f t="array" ref="DS61">IFERROR(INDEX('OI &amp; Expense Growth'!$F14:$P14,MATCH('Monthly CFs'!DS$5,'OI &amp; Expense Growth'!$F$4:$P$4,0))*DS$17/12,0)</f>
        <v>6447.882401256601</v>
      </c>
      <c r="DT61" s="4">
        <f t="array" ref="DT61">IFERROR(INDEX('OI &amp; Expense Growth'!$F14:$P14,MATCH('Monthly CFs'!DT$5,'OI &amp; Expense Growth'!$F$4:$P$4,0))*DT$17/12,0)</f>
        <v>6447.882401256601</v>
      </c>
      <c r="DU61" s="4">
        <f t="array" ref="DU61">IFERROR(INDEX('OI &amp; Expense Growth'!$F14:$P14,MATCH('Monthly CFs'!DU$5,'OI &amp; Expense Growth'!$F$4:$P$4,0))*DU$17/12,0)</f>
        <v>6447.882401256601</v>
      </c>
      <c r="DV61" s="4">
        <f t="array" ref="DV61">IFERROR(INDEX('OI &amp; Expense Growth'!$F14:$P14,MATCH('Monthly CFs'!DV$5,'OI &amp; Expense Growth'!$F$4:$P$4,0))*DV$17/12,0)</f>
        <v>6447.882401256601</v>
      </c>
      <c r="DW61" s="4">
        <f t="array" ref="DW61">IFERROR(INDEX('OI &amp; Expense Growth'!$F14:$P14,MATCH('Monthly CFs'!DW$5,'OI &amp; Expense Growth'!$F$4:$P$4,0))*DW$17/12,0)</f>
        <v>6447.882401256601</v>
      </c>
      <c r="DX61" s="4">
        <f t="array" ref="DX61">IFERROR(INDEX('OI &amp; Expense Growth'!$F14:$P14,MATCH('Monthly CFs'!DX$5,'OI &amp; Expense Growth'!$F$4:$P$4,0))*DX$17/12,0)</f>
        <v>6641.318873294299</v>
      </c>
      <c r="DY61" s="4">
        <f t="array" ref="DY61">IFERROR(INDEX('OI &amp; Expense Growth'!$F14:$P14,MATCH('Monthly CFs'!DY$5,'OI &amp; Expense Growth'!$F$4:$P$4,0))*DY$17/12,0)</f>
        <v>6641.318873294299</v>
      </c>
      <c r="DZ61" s="4">
        <f t="array" ref="DZ61">IFERROR(INDEX('OI &amp; Expense Growth'!$F14:$P14,MATCH('Monthly CFs'!DZ$5,'OI &amp; Expense Growth'!$F$4:$P$4,0))*DZ$17/12,0)</f>
        <v>6641.318873294299</v>
      </c>
      <c r="EA61" s="4">
        <f t="array" ref="EA61">IFERROR(INDEX('OI &amp; Expense Growth'!$F14:$P14,MATCH('Monthly CFs'!EA$5,'OI &amp; Expense Growth'!$F$4:$P$4,0))*EA$17/12,0)</f>
        <v>6641.318873294299</v>
      </c>
      <c r="EB61" s="4">
        <f t="array" ref="EB61">IFERROR(INDEX('OI &amp; Expense Growth'!$F14:$P14,MATCH('Monthly CFs'!EB$5,'OI &amp; Expense Growth'!$F$4:$P$4,0))*EB$17/12,0)</f>
        <v>6641.318873294299</v>
      </c>
      <c r="EC61" s="4">
        <f t="array" ref="EC61">IFERROR(INDEX('OI &amp; Expense Growth'!$F14:$P14,MATCH('Monthly CFs'!EC$5,'OI &amp; Expense Growth'!$F$4:$P$4,0))*EC$17/12,0)</f>
        <v>6641.318873294299</v>
      </c>
      <c r="ED61" s="4">
        <f t="array" ref="ED61">IFERROR(INDEX('OI &amp; Expense Growth'!$F14:$P14,MATCH('Monthly CFs'!ED$5,'OI &amp; Expense Growth'!$F$4:$P$4,0))*ED$17/12,0)</f>
        <v>6641.318873294299</v>
      </c>
      <c r="EE61" s="4">
        <f t="array" ref="EE61">IFERROR(INDEX('OI &amp; Expense Growth'!$F14:$P14,MATCH('Monthly CFs'!EE$5,'OI &amp; Expense Growth'!$F$4:$P$4,0))*EE$17/12,0)</f>
        <v>6641.318873294299</v>
      </c>
      <c r="EF61" s="4">
        <f t="array" ref="EF61">IFERROR(INDEX('OI &amp; Expense Growth'!$F14:$P14,MATCH('Monthly CFs'!EF$5,'OI &amp; Expense Growth'!$F$4:$P$4,0))*EF$17/12,0)</f>
        <v>6641.318873294299</v>
      </c>
      <c r="EG61" s="4">
        <f t="array" ref="EG61">IFERROR(INDEX('OI &amp; Expense Growth'!$F14:$P14,MATCH('Monthly CFs'!EG$5,'OI &amp; Expense Growth'!$F$4:$P$4,0))*EG$17/12,0)</f>
        <v>6641.318873294299</v>
      </c>
      <c r="EH61" s="4">
        <f t="array" ref="EH61">IFERROR(INDEX('OI &amp; Expense Growth'!$F14:$P14,MATCH('Monthly CFs'!EH$5,'OI &amp; Expense Growth'!$F$4:$P$4,0))*EH$17/12,0)</f>
        <v>6641.318873294299</v>
      </c>
      <c r="EI61" s="4">
        <f t="array" ref="EI61">IFERROR(INDEX('OI &amp; Expense Growth'!$F14:$P14,MATCH('Monthly CFs'!EI$5,'OI &amp; Expense Growth'!$F$4:$P$4,0))*EI$17/12,0)</f>
        <v>6641.318873294299</v>
      </c>
      <c r="EJ61" s="1"/>
    </row>
    <row r="62" spans="1:140" ht="13.5" customHeight="1" x14ac:dyDescent="0.2">
      <c r="A62" s="1"/>
      <c r="B62" s="1"/>
      <c r="C62" s="9" t="s">
        <v>258</v>
      </c>
      <c r="D62" s="1"/>
      <c r="E62" s="1"/>
      <c r="F62" s="1"/>
      <c r="G62" s="4">
        <f t="array" ref="G62">IFERROR(INDEX('OI &amp; Expense Growth'!$F15:$P15,MATCH('Monthly CFs'!G$5,'OI &amp; Expense Growth'!$F$4:$P$4,0))*G$17/12,0)</f>
        <v>0</v>
      </c>
      <c r="H62" s="4">
        <f t="array" ref="H62">IFERROR(INDEX('OI &amp; Expense Growth'!$F15:$P15,MATCH('Monthly CFs'!H$5,'OI &amp; Expense Growth'!$F$4:$P$4,0))*H$17/12,0)</f>
        <v>0</v>
      </c>
      <c r="I62" s="4">
        <f t="array" ref="I62">IFERROR(INDEX('OI &amp; Expense Growth'!$F15:$P15,MATCH('Monthly CFs'!I$5,'OI &amp; Expense Growth'!$F$4:$P$4,0))*I$17/12,0)</f>
        <v>0</v>
      </c>
      <c r="J62" s="4">
        <f t="array" ref="J62">IFERROR(INDEX('OI &amp; Expense Growth'!$F15:$P15,MATCH('Monthly CFs'!J$5,'OI &amp; Expense Growth'!$F$4:$P$4,0))*J$17/12,0)</f>
        <v>0</v>
      </c>
      <c r="K62" s="4">
        <f t="array" ref="K62">IFERROR(INDEX('OI &amp; Expense Growth'!$F15:$P15,MATCH('Monthly CFs'!K$5,'OI &amp; Expense Growth'!$F$4:$P$4,0))*K$17/12,0)</f>
        <v>0</v>
      </c>
      <c r="L62" s="4">
        <f t="array" ref="L62">IFERROR(INDEX('OI &amp; Expense Growth'!$F15:$P15,MATCH('Monthly CFs'!L$5,'OI &amp; Expense Growth'!$F$4:$P$4,0))*L$17/12,0)</f>
        <v>0</v>
      </c>
      <c r="M62" s="4">
        <f t="array" ref="M62">IFERROR(INDEX('OI &amp; Expense Growth'!$F15:$P15,MATCH('Monthly CFs'!M$5,'OI &amp; Expense Growth'!$F$4:$P$4,0))*M$17/12,0)</f>
        <v>0</v>
      </c>
      <c r="N62" s="4">
        <f t="array" ref="N62">IFERROR(INDEX('OI &amp; Expense Growth'!$F15:$P15,MATCH('Monthly CFs'!N$5,'OI &amp; Expense Growth'!$F$4:$P$4,0))*N$17/12,0)</f>
        <v>0</v>
      </c>
      <c r="O62" s="4">
        <f t="array" ref="O62">IFERROR(INDEX('OI &amp; Expense Growth'!$F15:$P15,MATCH('Monthly CFs'!O$5,'OI &amp; Expense Growth'!$F$4:$P$4,0))*O$17/12,0)</f>
        <v>0</v>
      </c>
      <c r="P62" s="4">
        <f t="array" ref="P62">IFERROR(INDEX('OI &amp; Expense Growth'!$F15:$P15,MATCH('Monthly CFs'!P$5,'OI &amp; Expense Growth'!$F$4:$P$4,0))*P$17/12,0)</f>
        <v>0</v>
      </c>
      <c r="Q62" s="4">
        <f t="array" ref="Q62">IFERROR(INDEX('OI &amp; Expense Growth'!$F15:$P15,MATCH('Monthly CFs'!Q$5,'OI &amp; Expense Growth'!$F$4:$P$4,0))*Q$17/12,0)</f>
        <v>0</v>
      </c>
      <c r="R62" s="4">
        <f t="array" ref="R62">IFERROR(INDEX('OI &amp; Expense Growth'!$F15:$P15,MATCH('Monthly CFs'!R$5,'OI &amp; Expense Growth'!$F$4:$P$4,0))*R$17/12,0)</f>
        <v>0</v>
      </c>
      <c r="S62" s="4">
        <f t="array" ref="S62">IFERROR(INDEX('OI &amp; Expense Growth'!$F15:$P15,MATCH('Monthly CFs'!S$5,'OI &amp; Expense Growth'!$F$4:$P$4,0))*S$17/12,0)</f>
        <v>0</v>
      </c>
      <c r="T62" s="4">
        <f t="array" ref="T62">IFERROR(INDEX('OI &amp; Expense Growth'!$F15:$P15,MATCH('Monthly CFs'!T$5,'OI &amp; Expense Growth'!$F$4:$P$4,0))*T$17/12,0)</f>
        <v>0</v>
      </c>
      <c r="U62" s="4">
        <f t="array" ref="U62">IFERROR(INDEX('OI &amp; Expense Growth'!$F15:$P15,MATCH('Monthly CFs'!U$5,'OI &amp; Expense Growth'!$F$4:$P$4,0))*U$17/12,0)</f>
        <v>0</v>
      </c>
      <c r="V62" s="4">
        <f t="array" ref="V62">IFERROR(INDEX('OI &amp; Expense Growth'!$F15:$P15,MATCH('Monthly CFs'!V$5,'OI &amp; Expense Growth'!$F$4:$P$4,0))*V$17/12,0)</f>
        <v>0</v>
      </c>
      <c r="W62" s="4">
        <f t="array" ref="W62">IFERROR(INDEX('OI &amp; Expense Growth'!$F15:$P15,MATCH('Monthly CFs'!W$5,'OI &amp; Expense Growth'!$F$4:$P$4,0))*W$17/12,0)</f>
        <v>0</v>
      </c>
      <c r="X62" s="4">
        <f t="array" ref="X62">IFERROR(INDEX('OI &amp; Expense Growth'!$F15:$P15,MATCH('Monthly CFs'!X$5,'OI &amp; Expense Growth'!$F$4:$P$4,0))*X$17/12,0)</f>
        <v>0</v>
      </c>
      <c r="Y62" s="4">
        <f t="array" ref="Y62">IFERROR(INDEX('OI &amp; Expense Growth'!$F15:$P15,MATCH('Monthly CFs'!Y$5,'OI &amp; Expense Growth'!$F$4:$P$4,0))*Y$17/12,0)</f>
        <v>0</v>
      </c>
      <c r="Z62" s="4">
        <f t="array" ref="Z62">IFERROR(INDEX('OI &amp; Expense Growth'!$F15:$P15,MATCH('Monthly CFs'!Z$5,'OI &amp; Expense Growth'!$F$4:$P$4,0))*Z$17/12,0)</f>
        <v>0</v>
      </c>
      <c r="AA62" s="4">
        <f t="array" ref="AA62">IFERROR(INDEX('OI &amp; Expense Growth'!$F15:$P15,MATCH('Monthly CFs'!AA$5,'OI &amp; Expense Growth'!$F$4:$P$4,0))*AA$17/12,0)</f>
        <v>0</v>
      </c>
      <c r="AB62" s="4">
        <f t="array" ref="AB62">IFERROR(INDEX('OI &amp; Expense Growth'!$F15:$P15,MATCH('Monthly CFs'!AB$5,'OI &amp; Expense Growth'!$F$4:$P$4,0))*AB$17/12,0)</f>
        <v>0</v>
      </c>
      <c r="AC62" s="4">
        <f t="array" ref="AC62">IFERROR(INDEX('OI &amp; Expense Growth'!$F15:$P15,MATCH('Monthly CFs'!AC$5,'OI &amp; Expense Growth'!$F$4:$P$4,0))*AC$17/12,0)</f>
        <v>0</v>
      </c>
      <c r="AD62" s="4">
        <f t="array" ref="AD62">IFERROR(INDEX('OI &amp; Expense Growth'!$F15:$P15,MATCH('Monthly CFs'!AD$5,'OI &amp; Expense Growth'!$F$4:$P$4,0))*AD$17/12,0)</f>
        <v>0</v>
      </c>
      <c r="AE62" s="4">
        <f t="array" ref="AE62">IFERROR(INDEX('OI &amp; Expense Growth'!$F15:$P15,MATCH('Monthly CFs'!AE$5,'OI &amp; Expense Growth'!$F$4:$P$4,0))*AE$17/12,0)</f>
        <v>0</v>
      </c>
      <c r="AF62" s="4">
        <f t="array" ref="AF62">IFERROR(INDEX('OI &amp; Expense Growth'!$F15:$P15,MATCH('Monthly CFs'!AF$5,'OI &amp; Expense Growth'!$F$4:$P$4,0))*AF$17/12,0)</f>
        <v>0</v>
      </c>
      <c r="AG62" s="4">
        <f t="array" ref="AG62">IFERROR(INDEX('OI &amp; Expense Growth'!$F15:$P15,MATCH('Monthly CFs'!AG$5,'OI &amp; Expense Growth'!$F$4:$P$4,0))*AG$17/12,0)</f>
        <v>0</v>
      </c>
      <c r="AH62" s="4">
        <f t="array" ref="AH62">IFERROR(INDEX('OI &amp; Expense Growth'!$F15:$P15,MATCH('Monthly CFs'!AH$5,'OI &amp; Expense Growth'!$F$4:$P$4,0))*AH$17/12,0)</f>
        <v>0</v>
      </c>
      <c r="AI62" s="4">
        <f t="array" ref="AI62">IFERROR(INDEX('OI &amp; Expense Growth'!$F15:$P15,MATCH('Monthly CFs'!AI$5,'OI &amp; Expense Growth'!$F$4:$P$4,0))*AI$17/12,0)</f>
        <v>0</v>
      </c>
      <c r="AJ62" s="4">
        <f t="array" ref="AJ62">IFERROR(INDEX('OI &amp; Expense Growth'!$F15:$P15,MATCH('Monthly CFs'!AJ$5,'OI &amp; Expense Growth'!$F$4:$P$4,0))*AJ$17/12,0)</f>
        <v>0</v>
      </c>
      <c r="AK62" s="4">
        <f t="array" ref="AK62">IFERROR(INDEX('OI &amp; Expense Growth'!$F15:$P15,MATCH('Monthly CFs'!AK$5,'OI &amp; Expense Growth'!$F$4:$P$4,0))*AK$17/12,0)</f>
        <v>0</v>
      </c>
      <c r="AL62" s="4">
        <f t="array" ref="AL62">IFERROR(INDEX('OI &amp; Expense Growth'!$F15:$P15,MATCH('Monthly CFs'!AL$5,'OI &amp; Expense Growth'!$F$4:$P$4,0))*AL$17/12,0)</f>
        <v>0</v>
      </c>
      <c r="AM62" s="4">
        <f t="array" ref="AM62">IFERROR(INDEX('OI &amp; Expense Growth'!$F15:$P15,MATCH('Monthly CFs'!AM$5,'OI &amp; Expense Growth'!$F$4:$P$4,0))*AM$17/12,0)</f>
        <v>0</v>
      </c>
      <c r="AN62" s="4">
        <f t="array" ref="AN62">IFERROR(INDEX('OI &amp; Expense Growth'!$F15:$P15,MATCH('Monthly CFs'!AN$5,'OI &amp; Expense Growth'!$F$4:$P$4,0))*AN$17/12,0)</f>
        <v>0</v>
      </c>
      <c r="AO62" s="4">
        <f t="array" ref="AO62">IFERROR(INDEX('OI &amp; Expense Growth'!$F15:$P15,MATCH('Monthly CFs'!AO$5,'OI &amp; Expense Growth'!$F$4:$P$4,0))*AO$17/12,0)</f>
        <v>0</v>
      </c>
      <c r="AP62" s="4">
        <f t="array" ref="AP62">IFERROR(INDEX('OI &amp; Expense Growth'!$F15:$P15,MATCH('Monthly CFs'!AP$5,'OI &amp; Expense Growth'!$F$4:$P$4,0))*AP$17/12,0)</f>
        <v>0</v>
      </c>
      <c r="AQ62" s="4">
        <f t="array" ref="AQ62">IFERROR(INDEX('OI &amp; Expense Growth'!$F15:$P15,MATCH('Monthly CFs'!AQ$5,'OI &amp; Expense Growth'!$F$4:$P$4,0))*AQ$17/12,0)</f>
        <v>0</v>
      </c>
      <c r="AR62" s="4">
        <f t="array" ref="AR62">IFERROR(INDEX('OI &amp; Expense Growth'!$F15:$P15,MATCH('Monthly CFs'!AR$5,'OI &amp; Expense Growth'!$F$4:$P$4,0))*AR$17/12,0)</f>
        <v>0</v>
      </c>
      <c r="AS62" s="4">
        <f t="array" ref="AS62">IFERROR(INDEX('OI &amp; Expense Growth'!$F15:$P15,MATCH('Monthly CFs'!AS$5,'OI &amp; Expense Growth'!$F$4:$P$4,0))*AS$17/12,0)</f>
        <v>0</v>
      </c>
      <c r="AT62" s="4">
        <f t="array" ref="AT62">IFERROR(INDEX('OI &amp; Expense Growth'!$F15:$P15,MATCH('Monthly CFs'!AT$5,'OI &amp; Expense Growth'!$F$4:$P$4,0))*AT$17/12,0)</f>
        <v>0</v>
      </c>
      <c r="AU62" s="4">
        <f t="array" ref="AU62">IFERROR(INDEX('OI &amp; Expense Growth'!$F15:$P15,MATCH('Monthly CFs'!AU$5,'OI &amp; Expense Growth'!$F$4:$P$4,0))*AU$17/12,0)</f>
        <v>0</v>
      </c>
      <c r="AV62" s="4">
        <f t="array" ref="AV62">IFERROR(INDEX('OI &amp; Expense Growth'!$F15:$P15,MATCH('Monthly CFs'!AV$5,'OI &amp; Expense Growth'!$F$4:$P$4,0))*AV$17/12,0)</f>
        <v>0</v>
      </c>
      <c r="AW62" s="4">
        <f t="array" ref="AW62">IFERROR(INDEX('OI &amp; Expense Growth'!$F15:$P15,MATCH('Monthly CFs'!AW$5,'OI &amp; Expense Growth'!$F$4:$P$4,0))*AW$17/12,0)</f>
        <v>0</v>
      </c>
      <c r="AX62" s="4">
        <f t="array" ref="AX62">IFERROR(INDEX('OI &amp; Expense Growth'!$F15:$P15,MATCH('Monthly CFs'!AX$5,'OI &amp; Expense Growth'!$F$4:$P$4,0))*AX$17/12,0)</f>
        <v>3060</v>
      </c>
      <c r="AY62" s="4">
        <f t="array" ref="AY62">IFERROR(INDEX('OI &amp; Expense Growth'!$F15:$P15,MATCH('Monthly CFs'!AY$5,'OI &amp; Expense Growth'!$F$4:$P$4,0))*AY$17/12,0)</f>
        <v>3484.9999999999995</v>
      </c>
      <c r="AZ62" s="4">
        <f t="array" ref="AZ62">IFERROR(INDEX('OI &amp; Expense Growth'!$F15:$P15,MATCH('Monthly CFs'!AZ$5,'OI &amp; Expense Growth'!$F$4:$P$4,0))*AZ$17/12,0)</f>
        <v>3910</v>
      </c>
      <c r="BA62" s="4">
        <f t="array" ref="BA62">IFERROR(INDEX('OI &amp; Expense Growth'!$F15:$P15,MATCH('Monthly CFs'!BA$5,'OI &amp; Expense Growth'!$F$4:$P$4,0))*BA$17/12,0)</f>
        <v>4335</v>
      </c>
      <c r="BB62" s="4">
        <f t="array" ref="BB62">IFERROR(INDEX('OI &amp; Expense Growth'!$F15:$P15,MATCH('Monthly CFs'!BB$5,'OI &amp; Expense Growth'!$F$4:$P$4,0))*BB$17/12,0)</f>
        <v>4759.9999999999991</v>
      </c>
      <c r="BC62" s="4">
        <f t="array" ref="BC62">IFERROR(INDEX('OI &amp; Expense Growth'!$F15:$P15,MATCH('Monthly CFs'!BC$5,'OI &amp; Expense Growth'!$F$4:$P$4,0))*BC$17/12,0)</f>
        <v>5100</v>
      </c>
      <c r="BD62" s="4">
        <f t="array" ref="BD62">IFERROR(INDEX('OI &amp; Expense Growth'!$F15:$P15,MATCH('Monthly CFs'!BD$5,'OI &amp; Expense Growth'!$F$4:$P$4,0))*BD$17/12,0)</f>
        <v>5253</v>
      </c>
      <c r="BE62" s="4">
        <f t="array" ref="BE62">IFERROR(INDEX('OI &amp; Expense Growth'!$F15:$P15,MATCH('Monthly CFs'!BE$5,'OI &amp; Expense Growth'!$F$4:$P$4,0))*BE$17/12,0)</f>
        <v>5253</v>
      </c>
      <c r="BF62" s="4">
        <f t="array" ref="BF62">IFERROR(INDEX('OI &amp; Expense Growth'!$F15:$P15,MATCH('Monthly CFs'!BF$5,'OI &amp; Expense Growth'!$F$4:$P$4,0))*BF$17/12,0)</f>
        <v>5253</v>
      </c>
      <c r="BG62" s="4">
        <f t="array" ref="BG62">IFERROR(INDEX('OI &amp; Expense Growth'!$F15:$P15,MATCH('Monthly CFs'!BG$5,'OI &amp; Expense Growth'!$F$4:$P$4,0))*BG$17/12,0)</f>
        <v>5253</v>
      </c>
      <c r="BH62" s="4">
        <f t="array" ref="BH62">IFERROR(INDEX('OI &amp; Expense Growth'!$F15:$P15,MATCH('Monthly CFs'!BH$5,'OI &amp; Expense Growth'!$F$4:$P$4,0))*BH$17/12,0)</f>
        <v>5253</v>
      </c>
      <c r="BI62" s="4">
        <f t="array" ref="BI62">IFERROR(INDEX('OI &amp; Expense Growth'!$F15:$P15,MATCH('Monthly CFs'!BI$5,'OI &amp; Expense Growth'!$F$4:$P$4,0))*BI$17/12,0)</f>
        <v>5253</v>
      </c>
      <c r="BJ62" s="4">
        <f t="array" ref="BJ62">IFERROR(INDEX('OI &amp; Expense Growth'!$F15:$P15,MATCH('Monthly CFs'!BJ$5,'OI &amp; Expense Growth'!$F$4:$P$4,0))*BJ$17/12,0)</f>
        <v>5253</v>
      </c>
      <c r="BK62" s="4">
        <f t="array" ref="BK62">IFERROR(INDEX('OI &amp; Expense Growth'!$F15:$P15,MATCH('Monthly CFs'!BK$5,'OI &amp; Expense Growth'!$F$4:$P$4,0))*BK$17/12,0)</f>
        <v>5253</v>
      </c>
      <c r="BL62" s="4">
        <f t="array" ref="BL62">IFERROR(INDEX('OI &amp; Expense Growth'!$F15:$P15,MATCH('Monthly CFs'!BL$5,'OI &amp; Expense Growth'!$F$4:$P$4,0))*BL$17/12,0)</f>
        <v>5253</v>
      </c>
      <c r="BM62" s="4">
        <f t="array" ref="BM62">IFERROR(INDEX('OI &amp; Expense Growth'!$F15:$P15,MATCH('Monthly CFs'!BM$5,'OI &amp; Expense Growth'!$F$4:$P$4,0))*BM$17/12,0)</f>
        <v>5253</v>
      </c>
      <c r="BN62" s="4">
        <f t="array" ref="BN62">IFERROR(INDEX('OI &amp; Expense Growth'!$F15:$P15,MATCH('Monthly CFs'!BN$5,'OI &amp; Expense Growth'!$F$4:$P$4,0))*BN$17/12,0)</f>
        <v>5253</v>
      </c>
      <c r="BO62" s="4">
        <f t="array" ref="BO62">IFERROR(INDEX('OI &amp; Expense Growth'!$F15:$P15,MATCH('Monthly CFs'!BO$5,'OI &amp; Expense Growth'!$F$4:$P$4,0))*BO$17/12,0)</f>
        <v>5253</v>
      </c>
      <c r="BP62" s="4">
        <f t="array" ref="BP62">IFERROR(INDEX('OI &amp; Expense Growth'!$F15:$P15,MATCH('Monthly CFs'!BP$5,'OI &amp; Expense Growth'!$F$4:$P$4,0))*BP$17/12,0)</f>
        <v>5410.59</v>
      </c>
      <c r="BQ62" s="4">
        <f t="array" ref="BQ62">IFERROR(INDEX('OI &amp; Expense Growth'!$F15:$P15,MATCH('Monthly CFs'!BQ$5,'OI &amp; Expense Growth'!$F$4:$P$4,0))*BQ$17/12,0)</f>
        <v>5410.59</v>
      </c>
      <c r="BR62" s="4">
        <f t="array" ref="BR62">IFERROR(INDEX('OI &amp; Expense Growth'!$F15:$P15,MATCH('Monthly CFs'!BR$5,'OI &amp; Expense Growth'!$F$4:$P$4,0))*BR$17/12,0)</f>
        <v>5410.59</v>
      </c>
      <c r="BS62" s="4">
        <f t="array" ref="BS62">IFERROR(INDEX('OI &amp; Expense Growth'!$F15:$P15,MATCH('Monthly CFs'!BS$5,'OI &amp; Expense Growth'!$F$4:$P$4,0))*BS$17/12,0)</f>
        <v>5410.59</v>
      </c>
      <c r="BT62" s="4">
        <f t="array" ref="BT62">IFERROR(INDEX('OI &amp; Expense Growth'!$F15:$P15,MATCH('Monthly CFs'!BT$5,'OI &amp; Expense Growth'!$F$4:$P$4,0))*BT$17/12,0)</f>
        <v>5410.59</v>
      </c>
      <c r="BU62" s="4">
        <f t="array" ref="BU62">IFERROR(INDEX('OI &amp; Expense Growth'!$F15:$P15,MATCH('Monthly CFs'!BU$5,'OI &amp; Expense Growth'!$F$4:$P$4,0))*BU$17/12,0)</f>
        <v>5410.59</v>
      </c>
      <c r="BV62" s="4">
        <f t="array" ref="BV62">IFERROR(INDEX('OI &amp; Expense Growth'!$F15:$P15,MATCH('Monthly CFs'!BV$5,'OI &amp; Expense Growth'!$F$4:$P$4,0))*BV$17/12,0)</f>
        <v>5410.59</v>
      </c>
      <c r="BW62" s="4">
        <f t="array" ref="BW62">IFERROR(INDEX('OI &amp; Expense Growth'!$F15:$P15,MATCH('Monthly CFs'!BW$5,'OI &amp; Expense Growth'!$F$4:$P$4,0))*BW$17/12,0)</f>
        <v>5410.59</v>
      </c>
      <c r="BX62" s="4">
        <f t="array" ref="BX62">IFERROR(INDEX('OI &amp; Expense Growth'!$F15:$P15,MATCH('Monthly CFs'!BX$5,'OI &amp; Expense Growth'!$F$4:$P$4,0))*BX$17/12,0)</f>
        <v>5410.59</v>
      </c>
      <c r="BY62" s="4">
        <f t="array" ref="BY62">IFERROR(INDEX('OI &amp; Expense Growth'!$F15:$P15,MATCH('Monthly CFs'!BY$5,'OI &amp; Expense Growth'!$F$4:$P$4,0))*BY$17/12,0)</f>
        <v>5410.59</v>
      </c>
      <c r="BZ62" s="4">
        <f t="array" ref="BZ62">IFERROR(INDEX('OI &amp; Expense Growth'!$F15:$P15,MATCH('Monthly CFs'!BZ$5,'OI &amp; Expense Growth'!$F$4:$P$4,0))*BZ$17/12,0)</f>
        <v>5410.59</v>
      </c>
      <c r="CA62" s="4">
        <f t="array" ref="CA62">IFERROR(INDEX('OI &amp; Expense Growth'!$F15:$P15,MATCH('Monthly CFs'!CA$5,'OI &amp; Expense Growth'!$F$4:$P$4,0))*CA$17/12,0)</f>
        <v>5410.59</v>
      </c>
      <c r="CB62" s="4">
        <f t="array" ref="CB62">IFERROR(INDEX('OI &amp; Expense Growth'!$F15:$P15,MATCH('Monthly CFs'!CB$5,'OI &amp; Expense Growth'!$F$4:$P$4,0))*CB$17/12,0)</f>
        <v>5572.9076999999997</v>
      </c>
      <c r="CC62" s="4">
        <f t="array" ref="CC62">IFERROR(INDEX('OI &amp; Expense Growth'!$F15:$P15,MATCH('Monthly CFs'!CC$5,'OI &amp; Expense Growth'!$F$4:$P$4,0))*CC$17/12,0)</f>
        <v>5572.9076999999997</v>
      </c>
      <c r="CD62" s="4">
        <f t="array" ref="CD62">IFERROR(INDEX('OI &amp; Expense Growth'!$F15:$P15,MATCH('Monthly CFs'!CD$5,'OI &amp; Expense Growth'!$F$4:$P$4,0))*CD$17/12,0)</f>
        <v>5572.9076999999997</v>
      </c>
      <c r="CE62" s="4">
        <f t="array" ref="CE62">IFERROR(INDEX('OI &amp; Expense Growth'!$F15:$P15,MATCH('Monthly CFs'!CE$5,'OI &amp; Expense Growth'!$F$4:$P$4,0))*CE$17/12,0)</f>
        <v>5572.9076999999997</v>
      </c>
      <c r="CF62" s="4">
        <f t="array" ref="CF62">IFERROR(INDEX('OI &amp; Expense Growth'!$F15:$P15,MATCH('Monthly CFs'!CF$5,'OI &amp; Expense Growth'!$F$4:$P$4,0))*CF$17/12,0)</f>
        <v>5572.9076999999997</v>
      </c>
      <c r="CG62" s="4">
        <f t="array" ref="CG62">IFERROR(INDEX('OI &amp; Expense Growth'!$F15:$P15,MATCH('Monthly CFs'!CG$5,'OI &amp; Expense Growth'!$F$4:$P$4,0))*CG$17/12,0)</f>
        <v>5572.9076999999997</v>
      </c>
      <c r="CH62" s="4">
        <f t="array" ref="CH62">IFERROR(INDEX('OI &amp; Expense Growth'!$F15:$P15,MATCH('Monthly CFs'!CH$5,'OI &amp; Expense Growth'!$F$4:$P$4,0))*CH$17/12,0)</f>
        <v>5572.9076999999997</v>
      </c>
      <c r="CI62" s="4">
        <f t="array" ref="CI62">IFERROR(INDEX('OI &amp; Expense Growth'!$F15:$P15,MATCH('Monthly CFs'!CI$5,'OI &amp; Expense Growth'!$F$4:$P$4,0))*CI$17/12,0)</f>
        <v>5572.9076999999997</v>
      </c>
      <c r="CJ62" s="4">
        <f t="array" ref="CJ62">IFERROR(INDEX('OI &amp; Expense Growth'!$F15:$P15,MATCH('Monthly CFs'!CJ$5,'OI &amp; Expense Growth'!$F$4:$P$4,0))*CJ$17/12,0)</f>
        <v>5572.9076999999997</v>
      </c>
      <c r="CK62" s="4">
        <f t="array" ref="CK62">IFERROR(INDEX('OI &amp; Expense Growth'!$F15:$P15,MATCH('Monthly CFs'!CK$5,'OI &amp; Expense Growth'!$F$4:$P$4,0))*CK$17/12,0)</f>
        <v>5572.9076999999997</v>
      </c>
      <c r="CL62" s="4">
        <f t="array" ref="CL62">IFERROR(INDEX('OI &amp; Expense Growth'!$F15:$P15,MATCH('Monthly CFs'!CL$5,'OI &amp; Expense Growth'!$F$4:$P$4,0))*CL$17/12,0)</f>
        <v>5572.9076999999997</v>
      </c>
      <c r="CM62" s="4">
        <f t="array" ref="CM62">IFERROR(INDEX('OI &amp; Expense Growth'!$F15:$P15,MATCH('Monthly CFs'!CM$5,'OI &amp; Expense Growth'!$F$4:$P$4,0))*CM$17/12,0)</f>
        <v>5572.9076999999997</v>
      </c>
      <c r="CN62" s="4">
        <f t="array" ref="CN62">IFERROR(INDEX('OI &amp; Expense Growth'!$F15:$P15,MATCH('Monthly CFs'!CN$5,'OI &amp; Expense Growth'!$F$4:$P$4,0))*CN$17/12,0)</f>
        <v>5740.0949309999996</v>
      </c>
      <c r="CO62" s="4">
        <f t="array" ref="CO62">IFERROR(INDEX('OI &amp; Expense Growth'!$F15:$P15,MATCH('Monthly CFs'!CO$5,'OI &amp; Expense Growth'!$F$4:$P$4,0))*CO$17/12,0)</f>
        <v>5740.0949309999996</v>
      </c>
      <c r="CP62" s="4">
        <f t="array" ref="CP62">IFERROR(INDEX('OI &amp; Expense Growth'!$F15:$P15,MATCH('Monthly CFs'!CP$5,'OI &amp; Expense Growth'!$F$4:$P$4,0))*CP$17/12,0)</f>
        <v>5740.0949309999996</v>
      </c>
      <c r="CQ62" s="4">
        <f t="array" ref="CQ62">IFERROR(INDEX('OI &amp; Expense Growth'!$F15:$P15,MATCH('Monthly CFs'!CQ$5,'OI &amp; Expense Growth'!$F$4:$P$4,0))*CQ$17/12,0)</f>
        <v>5740.0949309999996</v>
      </c>
      <c r="CR62" s="4">
        <f t="array" ref="CR62">IFERROR(INDEX('OI &amp; Expense Growth'!$F15:$P15,MATCH('Monthly CFs'!CR$5,'OI &amp; Expense Growth'!$F$4:$P$4,0))*CR$17/12,0)</f>
        <v>5740.0949309999996</v>
      </c>
      <c r="CS62" s="4">
        <f t="array" ref="CS62">IFERROR(INDEX('OI &amp; Expense Growth'!$F15:$P15,MATCH('Monthly CFs'!CS$5,'OI &amp; Expense Growth'!$F$4:$P$4,0))*CS$17/12,0)</f>
        <v>5740.0949309999996</v>
      </c>
      <c r="CT62" s="4">
        <f t="array" ref="CT62">IFERROR(INDEX('OI &amp; Expense Growth'!$F15:$P15,MATCH('Monthly CFs'!CT$5,'OI &amp; Expense Growth'!$F$4:$P$4,0))*CT$17/12,0)</f>
        <v>5740.0949309999996</v>
      </c>
      <c r="CU62" s="4">
        <f t="array" ref="CU62">IFERROR(INDEX('OI &amp; Expense Growth'!$F15:$P15,MATCH('Monthly CFs'!CU$5,'OI &amp; Expense Growth'!$F$4:$P$4,0))*CU$17/12,0)</f>
        <v>5740.0949309999996</v>
      </c>
      <c r="CV62" s="4">
        <f t="array" ref="CV62">IFERROR(INDEX('OI &amp; Expense Growth'!$F15:$P15,MATCH('Monthly CFs'!CV$5,'OI &amp; Expense Growth'!$F$4:$P$4,0))*CV$17/12,0)</f>
        <v>5740.0949309999996</v>
      </c>
      <c r="CW62" s="4">
        <f t="array" ref="CW62">IFERROR(INDEX('OI &amp; Expense Growth'!$F15:$P15,MATCH('Monthly CFs'!CW$5,'OI &amp; Expense Growth'!$F$4:$P$4,0))*CW$17/12,0)</f>
        <v>5740.0949309999996</v>
      </c>
      <c r="CX62" s="4">
        <f t="array" ref="CX62">IFERROR(INDEX('OI &amp; Expense Growth'!$F15:$P15,MATCH('Monthly CFs'!CX$5,'OI &amp; Expense Growth'!$F$4:$P$4,0))*CX$17/12,0)</f>
        <v>5740.0949309999996</v>
      </c>
      <c r="CY62" s="4">
        <f t="array" ref="CY62">IFERROR(INDEX('OI &amp; Expense Growth'!$F15:$P15,MATCH('Monthly CFs'!CY$5,'OI &amp; Expense Growth'!$F$4:$P$4,0))*CY$17/12,0)</f>
        <v>5740.0949309999996</v>
      </c>
      <c r="CZ62" s="4">
        <f t="array" ref="CZ62">IFERROR(INDEX('OI &amp; Expense Growth'!$F15:$P15,MATCH('Monthly CFs'!CZ$5,'OI &amp; Expense Growth'!$F$4:$P$4,0))*CZ$17/12,0)</f>
        <v>5912.2977789299994</v>
      </c>
      <c r="DA62" s="4">
        <f t="array" ref="DA62">IFERROR(INDEX('OI &amp; Expense Growth'!$F15:$P15,MATCH('Monthly CFs'!DA$5,'OI &amp; Expense Growth'!$F$4:$P$4,0))*DA$17/12,0)</f>
        <v>5912.2977789299994</v>
      </c>
      <c r="DB62" s="4">
        <f t="array" ref="DB62">IFERROR(INDEX('OI &amp; Expense Growth'!$F15:$P15,MATCH('Monthly CFs'!DB$5,'OI &amp; Expense Growth'!$F$4:$P$4,0))*DB$17/12,0)</f>
        <v>5912.2977789299994</v>
      </c>
      <c r="DC62" s="4">
        <f t="array" ref="DC62">IFERROR(INDEX('OI &amp; Expense Growth'!$F15:$P15,MATCH('Monthly CFs'!DC$5,'OI &amp; Expense Growth'!$F$4:$P$4,0))*DC$17/12,0)</f>
        <v>5912.2977789299994</v>
      </c>
      <c r="DD62" s="4">
        <f t="array" ref="DD62">IFERROR(INDEX('OI &amp; Expense Growth'!$F15:$P15,MATCH('Monthly CFs'!DD$5,'OI &amp; Expense Growth'!$F$4:$P$4,0))*DD$17/12,0)</f>
        <v>5912.2977789299994</v>
      </c>
      <c r="DE62" s="4">
        <f t="array" ref="DE62">IFERROR(INDEX('OI &amp; Expense Growth'!$F15:$P15,MATCH('Monthly CFs'!DE$5,'OI &amp; Expense Growth'!$F$4:$P$4,0))*DE$17/12,0)</f>
        <v>5912.2977789299994</v>
      </c>
      <c r="DF62" s="4">
        <f t="array" ref="DF62">IFERROR(INDEX('OI &amp; Expense Growth'!$F15:$P15,MATCH('Monthly CFs'!DF$5,'OI &amp; Expense Growth'!$F$4:$P$4,0))*DF$17/12,0)</f>
        <v>5912.2977789299994</v>
      </c>
      <c r="DG62" s="4">
        <f t="array" ref="DG62">IFERROR(INDEX('OI &amp; Expense Growth'!$F15:$P15,MATCH('Monthly CFs'!DG$5,'OI &amp; Expense Growth'!$F$4:$P$4,0))*DG$17/12,0)</f>
        <v>5912.2977789299994</v>
      </c>
      <c r="DH62" s="4">
        <f t="array" ref="DH62">IFERROR(INDEX('OI &amp; Expense Growth'!$F15:$P15,MATCH('Monthly CFs'!DH$5,'OI &amp; Expense Growth'!$F$4:$P$4,0))*DH$17/12,0)</f>
        <v>5912.2977789299994</v>
      </c>
      <c r="DI62" s="4">
        <f t="array" ref="DI62">IFERROR(INDEX('OI &amp; Expense Growth'!$F15:$P15,MATCH('Monthly CFs'!DI$5,'OI &amp; Expense Growth'!$F$4:$P$4,0))*DI$17/12,0)</f>
        <v>5912.2977789299994</v>
      </c>
      <c r="DJ62" s="4">
        <f t="array" ref="DJ62">IFERROR(INDEX('OI &amp; Expense Growth'!$F15:$P15,MATCH('Monthly CFs'!DJ$5,'OI &amp; Expense Growth'!$F$4:$P$4,0))*DJ$17/12,0)</f>
        <v>5912.2977789299994</v>
      </c>
      <c r="DK62" s="4">
        <f t="array" ref="DK62">IFERROR(INDEX('OI &amp; Expense Growth'!$F15:$P15,MATCH('Monthly CFs'!DK$5,'OI &amp; Expense Growth'!$F$4:$P$4,0))*DK$17/12,0)</f>
        <v>5912.2977789299994</v>
      </c>
      <c r="DL62" s="4">
        <f t="array" ref="DL62">IFERROR(INDEX('OI &amp; Expense Growth'!$F15:$P15,MATCH('Monthly CFs'!DL$5,'OI &amp; Expense Growth'!$F$4:$P$4,0))*DL$17/12,0)</f>
        <v>6089.6667122979006</v>
      </c>
      <c r="DM62" s="4">
        <f t="array" ref="DM62">IFERROR(INDEX('OI &amp; Expense Growth'!$F15:$P15,MATCH('Monthly CFs'!DM$5,'OI &amp; Expense Growth'!$F$4:$P$4,0))*DM$17/12,0)</f>
        <v>6089.6667122979006</v>
      </c>
      <c r="DN62" s="4">
        <f t="array" ref="DN62">IFERROR(INDEX('OI &amp; Expense Growth'!$F15:$P15,MATCH('Monthly CFs'!DN$5,'OI &amp; Expense Growth'!$F$4:$P$4,0))*DN$17/12,0)</f>
        <v>6089.6667122979006</v>
      </c>
      <c r="DO62" s="4">
        <f t="array" ref="DO62">IFERROR(INDEX('OI &amp; Expense Growth'!$F15:$P15,MATCH('Monthly CFs'!DO$5,'OI &amp; Expense Growth'!$F$4:$P$4,0))*DO$17/12,0)</f>
        <v>6089.6667122979006</v>
      </c>
      <c r="DP62" s="4">
        <f t="array" ref="DP62">IFERROR(INDEX('OI &amp; Expense Growth'!$F15:$P15,MATCH('Monthly CFs'!DP$5,'OI &amp; Expense Growth'!$F$4:$P$4,0))*DP$17/12,0)</f>
        <v>6089.6667122979006</v>
      </c>
      <c r="DQ62" s="4">
        <f t="array" ref="DQ62">IFERROR(INDEX('OI &amp; Expense Growth'!$F15:$P15,MATCH('Monthly CFs'!DQ$5,'OI &amp; Expense Growth'!$F$4:$P$4,0))*DQ$17/12,0)</f>
        <v>6089.6667122979006</v>
      </c>
      <c r="DR62" s="4">
        <f t="array" ref="DR62">IFERROR(INDEX('OI &amp; Expense Growth'!$F15:$P15,MATCH('Monthly CFs'!DR$5,'OI &amp; Expense Growth'!$F$4:$P$4,0))*DR$17/12,0)</f>
        <v>6089.6667122979006</v>
      </c>
      <c r="DS62" s="4">
        <f t="array" ref="DS62">IFERROR(INDEX('OI &amp; Expense Growth'!$F15:$P15,MATCH('Monthly CFs'!DS$5,'OI &amp; Expense Growth'!$F$4:$P$4,0))*DS$17/12,0)</f>
        <v>6089.6667122979006</v>
      </c>
      <c r="DT62" s="4">
        <f t="array" ref="DT62">IFERROR(INDEX('OI &amp; Expense Growth'!$F15:$P15,MATCH('Monthly CFs'!DT$5,'OI &amp; Expense Growth'!$F$4:$P$4,0))*DT$17/12,0)</f>
        <v>6089.6667122979006</v>
      </c>
      <c r="DU62" s="4">
        <f t="array" ref="DU62">IFERROR(INDEX('OI &amp; Expense Growth'!$F15:$P15,MATCH('Monthly CFs'!DU$5,'OI &amp; Expense Growth'!$F$4:$P$4,0))*DU$17/12,0)</f>
        <v>6089.6667122979006</v>
      </c>
      <c r="DV62" s="4">
        <f t="array" ref="DV62">IFERROR(INDEX('OI &amp; Expense Growth'!$F15:$P15,MATCH('Monthly CFs'!DV$5,'OI &amp; Expense Growth'!$F$4:$P$4,0))*DV$17/12,0)</f>
        <v>6089.6667122979006</v>
      </c>
      <c r="DW62" s="4">
        <f t="array" ref="DW62">IFERROR(INDEX('OI &amp; Expense Growth'!$F15:$P15,MATCH('Monthly CFs'!DW$5,'OI &amp; Expense Growth'!$F$4:$P$4,0))*DW$17/12,0)</f>
        <v>6089.6667122979006</v>
      </c>
      <c r="DX62" s="4">
        <f t="array" ref="DX62">IFERROR(INDEX('OI &amp; Expense Growth'!$F15:$P15,MATCH('Monthly CFs'!DX$5,'OI &amp; Expense Growth'!$F$4:$P$4,0))*DX$17/12,0)</f>
        <v>6272.356713666838</v>
      </c>
      <c r="DY62" s="4">
        <f t="array" ref="DY62">IFERROR(INDEX('OI &amp; Expense Growth'!$F15:$P15,MATCH('Monthly CFs'!DY$5,'OI &amp; Expense Growth'!$F$4:$P$4,0))*DY$17/12,0)</f>
        <v>6272.356713666838</v>
      </c>
      <c r="DZ62" s="4">
        <f t="array" ref="DZ62">IFERROR(INDEX('OI &amp; Expense Growth'!$F15:$P15,MATCH('Monthly CFs'!DZ$5,'OI &amp; Expense Growth'!$F$4:$P$4,0))*DZ$17/12,0)</f>
        <v>6272.356713666838</v>
      </c>
      <c r="EA62" s="4">
        <f t="array" ref="EA62">IFERROR(INDEX('OI &amp; Expense Growth'!$F15:$P15,MATCH('Monthly CFs'!EA$5,'OI &amp; Expense Growth'!$F$4:$P$4,0))*EA$17/12,0)</f>
        <v>6272.356713666838</v>
      </c>
      <c r="EB62" s="4">
        <f t="array" ref="EB62">IFERROR(INDEX('OI &amp; Expense Growth'!$F15:$P15,MATCH('Monthly CFs'!EB$5,'OI &amp; Expense Growth'!$F$4:$P$4,0))*EB$17/12,0)</f>
        <v>6272.356713666838</v>
      </c>
      <c r="EC62" s="4">
        <f t="array" ref="EC62">IFERROR(INDEX('OI &amp; Expense Growth'!$F15:$P15,MATCH('Monthly CFs'!EC$5,'OI &amp; Expense Growth'!$F$4:$P$4,0))*EC$17/12,0)</f>
        <v>6272.356713666838</v>
      </c>
      <c r="ED62" s="4">
        <f t="array" ref="ED62">IFERROR(INDEX('OI &amp; Expense Growth'!$F15:$P15,MATCH('Monthly CFs'!ED$5,'OI &amp; Expense Growth'!$F$4:$P$4,0))*ED$17/12,0)</f>
        <v>6272.356713666838</v>
      </c>
      <c r="EE62" s="4">
        <f t="array" ref="EE62">IFERROR(INDEX('OI &amp; Expense Growth'!$F15:$P15,MATCH('Monthly CFs'!EE$5,'OI &amp; Expense Growth'!$F$4:$P$4,0))*EE$17/12,0)</f>
        <v>6272.356713666838</v>
      </c>
      <c r="EF62" s="4">
        <f t="array" ref="EF62">IFERROR(INDEX('OI &amp; Expense Growth'!$F15:$P15,MATCH('Monthly CFs'!EF$5,'OI &amp; Expense Growth'!$F$4:$P$4,0))*EF$17/12,0)</f>
        <v>6272.356713666838</v>
      </c>
      <c r="EG62" s="4">
        <f t="array" ref="EG62">IFERROR(INDEX('OI &amp; Expense Growth'!$F15:$P15,MATCH('Monthly CFs'!EG$5,'OI &amp; Expense Growth'!$F$4:$P$4,0))*EG$17/12,0)</f>
        <v>6272.356713666838</v>
      </c>
      <c r="EH62" s="4">
        <f t="array" ref="EH62">IFERROR(INDEX('OI &amp; Expense Growth'!$F15:$P15,MATCH('Monthly CFs'!EH$5,'OI &amp; Expense Growth'!$F$4:$P$4,0))*EH$17/12,0)</f>
        <v>6272.356713666838</v>
      </c>
      <c r="EI62" s="4">
        <f t="array" ref="EI62">IFERROR(INDEX('OI &amp; Expense Growth'!$F15:$P15,MATCH('Monthly CFs'!EI$5,'OI &amp; Expense Growth'!$F$4:$P$4,0))*EI$17/12,0)</f>
        <v>6272.356713666838</v>
      </c>
      <c r="EJ62" s="1"/>
    </row>
    <row r="63" spans="1:140" ht="13.5" customHeight="1" x14ac:dyDescent="0.2">
      <c r="A63" s="1"/>
      <c r="B63" s="1"/>
      <c r="C63" s="9" t="s">
        <v>259</v>
      </c>
      <c r="D63" s="1"/>
      <c r="E63" s="1"/>
      <c r="F63" s="1"/>
      <c r="G63" s="4">
        <f t="array" ref="G63">IFERROR(INDEX('OI &amp; Expense Growth'!$F16:$P16,MATCH('Monthly CFs'!G$5,'OI &amp; Expense Growth'!$F$4:$P$4,0))*G$17/12,0)</f>
        <v>0</v>
      </c>
      <c r="H63" s="4">
        <f t="array" ref="H63">IFERROR(INDEX('OI &amp; Expense Growth'!$F16:$P16,MATCH('Monthly CFs'!H$5,'OI &amp; Expense Growth'!$F$4:$P$4,0))*H$17/12,0)</f>
        <v>0</v>
      </c>
      <c r="I63" s="4">
        <f t="array" ref="I63">IFERROR(INDEX('OI &amp; Expense Growth'!$F16:$P16,MATCH('Monthly CFs'!I$5,'OI &amp; Expense Growth'!$F$4:$P$4,0))*I$17/12,0)</f>
        <v>0</v>
      </c>
      <c r="J63" s="4">
        <f t="array" ref="J63">IFERROR(INDEX('OI &amp; Expense Growth'!$F16:$P16,MATCH('Monthly CFs'!J$5,'OI &amp; Expense Growth'!$F$4:$P$4,0))*J$17/12,0)</f>
        <v>0</v>
      </c>
      <c r="K63" s="4">
        <f t="array" ref="K63">IFERROR(INDEX('OI &amp; Expense Growth'!$F16:$P16,MATCH('Monthly CFs'!K$5,'OI &amp; Expense Growth'!$F$4:$P$4,0))*K$17/12,0)</f>
        <v>0</v>
      </c>
      <c r="L63" s="4">
        <f t="array" ref="L63">IFERROR(INDEX('OI &amp; Expense Growth'!$F16:$P16,MATCH('Monthly CFs'!L$5,'OI &amp; Expense Growth'!$F$4:$P$4,0))*L$17/12,0)</f>
        <v>0</v>
      </c>
      <c r="M63" s="4">
        <f t="array" ref="M63">IFERROR(INDEX('OI &amp; Expense Growth'!$F16:$P16,MATCH('Monthly CFs'!M$5,'OI &amp; Expense Growth'!$F$4:$P$4,0))*M$17/12,0)</f>
        <v>0</v>
      </c>
      <c r="N63" s="4">
        <f t="array" ref="N63">IFERROR(INDEX('OI &amp; Expense Growth'!$F16:$P16,MATCH('Monthly CFs'!N$5,'OI &amp; Expense Growth'!$F$4:$P$4,0))*N$17/12,0)</f>
        <v>0</v>
      </c>
      <c r="O63" s="4">
        <f t="array" ref="O63">IFERROR(INDEX('OI &amp; Expense Growth'!$F16:$P16,MATCH('Monthly CFs'!O$5,'OI &amp; Expense Growth'!$F$4:$P$4,0))*O$17/12,0)</f>
        <v>0</v>
      </c>
      <c r="P63" s="4">
        <f t="array" ref="P63">IFERROR(INDEX('OI &amp; Expense Growth'!$F16:$P16,MATCH('Monthly CFs'!P$5,'OI &amp; Expense Growth'!$F$4:$P$4,0))*P$17/12,0)</f>
        <v>0</v>
      </c>
      <c r="Q63" s="4">
        <f t="array" ref="Q63">IFERROR(INDEX('OI &amp; Expense Growth'!$F16:$P16,MATCH('Monthly CFs'!Q$5,'OI &amp; Expense Growth'!$F$4:$P$4,0))*Q$17/12,0)</f>
        <v>0</v>
      </c>
      <c r="R63" s="4">
        <f t="array" ref="R63">IFERROR(INDEX('OI &amp; Expense Growth'!$F16:$P16,MATCH('Monthly CFs'!R$5,'OI &amp; Expense Growth'!$F$4:$P$4,0))*R$17/12,0)</f>
        <v>0</v>
      </c>
      <c r="S63" s="4">
        <f t="array" ref="S63">IFERROR(INDEX('OI &amp; Expense Growth'!$F16:$P16,MATCH('Monthly CFs'!S$5,'OI &amp; Expense Growth'!$F$4:$P$4,0))*S$17/12,0)</f>
        <v>0</v>
      </c>
      <c r="T63" s="4">
        <f t="array" ref="T63">IFERROR(INDEX('OI &amp; Expense Growth'!$F16:$P16,MATCH('Monthly CFs'!T$5,'OI &amp; Expense Growth'!$F$4:$P$4,0))*T$17/12,0)</f>
        <v>0</v>
      </c>
      <c r="U63" s="4">
        <f t="array" ref="U63">IFERROR(INDEX('OI &amp; Expense Growth'!$F16:$P16,MATCH('Monthly CFs'!U$5,'OI &amp; Expense Growth'!$F$4:$P$4,0))*U$17/12,0)</f>
        <v>0</v>
      </c>
      <c r="V63" s="4">
        <f t="array" ref="V63">IFERROR(INDEX('OI &amp; Expense Growth'!$F16:$P16,MATCH('Monthly CFs'!V$5,'OI &amp; Expense Growth'!$F$4:$P$4,0))*V$17/12,0)</f>
        <v>0</v>
      </c>
      <c r="W63" s="4">
        <f t="array" ref="W63">IFERROR(INDEX('OI &amp; Expense Growth'!$F16:$P16,MATCH('Monthly CFs'!W$5,'OI &amp; Expense Growth'!$F$4:$P$4,0))*W$17/12,0)</f>
        <v>0</v>
      </c>
      <c r="X63" s="4">
        <f t="array" ref="X63">IFERROR(INDEX('OI &amp; Expense Growth'!$F16:$P16,MATCH('Monthly CFs'!X$5,'OI &amp; Expense Growth'!$F$4:$P$4,0))*X$17/12,0)</f>
        <v>0</v>
      </c>
      <c r="Y63" s="4">
        <f t="array" ref="Y63">IFERROR(INDEX('OI &amp; Expense Growth'!$F16:$P16,MATCH('Monthly CFs'!Y$5,'OI &amp; Expense Growth'!$F$4:$P$4,0))*Y$17/12,0)</f>
        <v>0</v>
      </c>
      <c r="Z63" s="4">
        <f t="array" ref="Z63">IFERROR(INDEX('OI &amp; Expense Growth'!$F16:$P16,MATCH('Monthly CFs'!Z$5,'OI &amp; Expense Growth'!$F$4:$P$4,0))*Z$17/12,0)</f>
        <v>0</v>
      </c>
      <c r="AA63" s="4">
        <f t="array" ref="AA63">IFERROR(INDEX('OI &amp; Expense Growth'!$F16:$P16,MATCH('Monthly CFs'!AA$5,'OI &amp; Expense Growth'!$F$4:$P$4,0))*AA$17/12,0)</f>
        <v>0</v>
      </c>
      <c r="AB63" s="4">
        <f t="array" ref="AB63">IFERROR(INDEX('OI &amp; Expense Growth'!$F16:$P16,MATCH('Monthly CFs'!AB$5,'OI &amp; Expense Growth'!$F$4:$P$4,0))*AB$17/12,0)</f>
        <v>0</v>
      </c>
      <c r="AC63" s="4">
        <f t="array" ref="AC63">IFERROR(INDEX('OI &amp; Expense Growth'!$F16:$P16,MATCH('Monthly CFs'!AC$5,'OI &amp; Expense Growth'!$F$4:$P$4,0))*AC$17/12,0)</f>
        <v>0</v>
      </c>
      <c r="AD63" s="4">
        <f t="array" ref="AD63">IFERROR(INDEX('OI &amp; Expense Growth'!$F16:$P16,MATCH('Monthly CFs'!AD$5,'OI &amp; Expense Growth'!$F$4:$P$4,0))*AD$17/12,0)</f>
        <v>0</v>
      </c>
      <c r="AE63" s="4">
        <f t="array" ref="AE63">IFERROR(INDEX('OI &amp; Expense Growth'!$F16:$P16,MATCH('Monthly CFs'!AE$5,'OI &amp; Expense Growth'!$F$4:$P$4,0))*AE$17/12,0)</f>
        <v>0</v>
      </c>
      <c r="AF63" s="4">
        <f t="array" ref="AF63">IFERROR(INDEX('OI &amp; Expense Growth'!$F16:$P16,MATCH('Monthly CFs'!AF$5,'OI &amp; Expense Growth'!$F$4:$P$4,0))*AF$17/12,0)</f>
        <v>0</v>
      </c>
      <c r="AG63" s="4">
        <f t="array" ref="AG63">IFERROR(INDEX('OI &amp; Expense Growth'!$F16:$P16,MATCH('Monthly CFs'!AG$5,'OI &amp; Expense Growth'!$F$4:$P$4,0))*AG$17/12,0)</f>
        <v>0</v>
      </c>
      <c r="AH63" s="4">
        <f t="array" ref="AH63">IFERROR(INDEX('OI &amp; Expense Growth'!$F16:$P16,MATCH('Monthly CFs'!AH$5,'OI &amp; Expense Growth'!$F$4:$P$4,0))*AH$17/12,0)</f>
        <v>0</v>
      </c>
      <c r="AI63" s="4">
        <f t="array" ref="AI63">IFERROR(INDEX('OI &amp; Expense Growth'!$F16:$P16,MATCH('Monthly CFs'!AI$5,'OI &amp; Expense Growth'!$F$4:$P$4,0))*AI$17/12,0)</f>
        <v>0</v>
      </c>
      <c r="AJ63" s="4">
        <f t="array" ref="AJ63">IFERROR(INDEX('OI &amp; Expense Growth'!$F16:$P16,MATCH('Monthly CFs'!AJ$5,'OI &amp; Expense Growth'!$F$4:$P$4,0))*AJ$17/12,0)</f>
        <v>0</v>
      </c>
      <c r="AK63" s="4">
        <f t="array" ref="AK63">IFERROR(INDEX('OI &amp; Expense Growth'!$F16:$P16,MATCH('Monthly CFs'!AK$5,'OI &amp; Expense Growth'!$F$4:$P$4,0))*AK$17/12,0)</f>
        <v>0</v>
      </c>
      <c r="AL63" s="4">
        <f t="array" ref="AL63">IFERROR(INDEX('OI &amp; Expense Growth'!$F16:$P16,MATCH('Monthly CFs'!AL$5,'OI &amp; Expense Growth'!$F$4:$P$4,0))*AL$17/12,0)</f>
        <v>0</v>
      </c>
      <c r="AM63" s="4">
        <f t="array" ref="AM63">IFERROR(INDEX('OI &amp; Expense Growth'!$F16:$P16,MATCH('Monthly CFs'!AM$5,'OI &amp; Expense Growth'!$F$4:$P$4,0))*AM$17/12,0)</f>
        <v>0</v>
      </c>
      <c r="AN63" s="4">
        <f t="array" ref="AN63">IFERROR(INDEX('OI &amp; Expense Growth'!$F16:$P16,MATCH('Monthly CFs'!AN$5,'OI &amp; Expense Growth'!$F$4:$P$4,0))*AN$17/12,0)</f>
        <v>0</v>
      </c>
      <c r="AO63" s="4">
        <f t="array" ref="AO63">IFERROR(INDEX('OI &amp; Expense Growth'!$F16:$P16,MATCH('Monthly CFs'!AO$5,'OI &amp; Expense Growth'!$F$4:$P$4,0))*AO$17/12,0)</f>
        <v>0</v>
      </c>
      <c r="AP63" s="4">
        <f t="array" ref="AP63">IFERROR(INDEX('OI &amp; Expense Growth'!$F16:$P16,MATCH('Monthly CFs'!AP$5,'OI &amp; Expense Growth'!$F$4:$P$4,0))*AP$17/12,0)</f>
        <v>0</v>
      </c>
      <c r="AQ63" s="4">
        <f t="array" ref="AQ63">IFERROR(INDEX('OI &amp; Expense Growth'!$F16:$P16,MATCH('Monthly CFs'!AQ$5,'OI &amp; Expense Growth'!$F$4:$P$4,0))*AQ$17/12,0)</f>
        <v>0</v>
      </c>
      <c r="AR63" s="4">
        <f t="array" ref="AR63">IFERROR(INDEX('OI &amp; Expense Growth'!$F16:$P16,MATCH('Monthly CFs'!AR$5,'OI &amp; Expense Growth'!$F$4:$P$4,0))*AR$17/12,0)</f>
        <v>0</v>
      </c>
      <c r="AS63" s="4">
        <f t="array" ref="AS63">IFERROR(INDEX('OI &amp; Expense Growth'!$F16:$P16,MATCH('Monthly CFs'!AS$5,'OI &amp; Expense Growth'!$F$4:$P$4,0))*AS$17/12,0)</f>
        <v>0</v>
      </c>
      <c r="AT63" s="4">
        <f t="array" ref="AT63">IFERROR(INDEX('OI &amp; Expense Growth'!$F16:$P16,MATCH('Monthly CFs'!AT$5,'OI &amp; Expense Growth'!$F$4:$P$4,0))*AT$17/12,0)</f>
        <v>0</v>
      </c>
      <c r="AU63" s="4">
        <f t="array" ref="AU63">IFERROR(INDEX('OI &amp; Expense Growth'!$F16:$P16,MATCH('Monthly CFs'!AU$5,'OI &amp; Expense Growth'!$F$4:$P$4,0))*AU$17/12,0)</f>
        <v>0</v>
      </c>
      <c r="AV63" s="4">
        <f t="array" ref="AV63">IFERROR(INDEX('OI &amp; Expense Growth'!$F16:$P16,MATCH('Monthly CFs'!AV$5,'OI &amp; Expense Growth'!$F$4:$P$4,0))*AV$17/12,0)</f>
        <v>0</v>
      </c>
      <c r="AW63" s="4">
        <f t="array" ref="AW63">IFERROR(INDEX('OI &amp; Expense Growth'!$F16:$P16,MATCH('Monthly CFs'!AW$5,'OI &amp; Expense Growth'!$F$4:$P$4,0))*AW$17/12,0)</f>
        <v>0</v>
      </c>
      <c r="AX63" s="4">
        <f t="array" ref="AX63">IFERROR(INDEX('OI &amp; Expense Growth'!$F16:$P16,MATCH('Monthly CFs'!AX$5,'OI &amp; Expense Growth'!$F$4:$P$4,0))*AX$17/12,0)</f>
        <v>4425</v>
      </c>
      <c r="AY63" s="4">
        <f t="array" ref="AY63">IFERROR(INDEX('OI &amp; Expense Growth'!$F16:$P16,MATCH('Monthly CFs'!AY$5,'OI &amp; Expense Growth'!$F$4:$P$4,0))*AY$17/12,0)</f>
        <v>5039.583333333333</v>
      </c>
      <c r="AZ63" s="4">
        <f t="array" ref="AZ63">IFERROR(INDEX('OI &amp; Expense Growth'!$F16:$P16,MATCH('Monthly CFs'!AZ$5,'OI &amp; Expense Growth'!$F$4:$P$4,0))*AZ$17/12,0)</f>
        <v>5654.166666666667</v>
      </c>
      <c r="BA63" s="4">
        <f t="array" ref="BA63">IFERROR(INDEX('OI &amp; Expense Growth'!$F16:$P16,MATCH('Monthly CFs'!BA$5,'OI &amp; Expense Growth'!$F$4:$P$4,0))*BA$17/12,0)</f>
        <v>6268.75</v>
      </c>
      <c r="BB63" s="4">
        <f t="array" ref="BB63">IFERROR(INDEX('OI &amp; Expense Growth'!$F16:$P16,MATCH('Monthly CFs'!BB$5,'OI &amp; Expense Growth'!$F$4:$P$4,0))*BB$17/12,0)</f>
        <v>6883.3333333333321</v>
      </c>
      <c r="BC63" s="4">
        <f t="array" ref="BC63">IFERROR(INDEX('OI &amp; Expense Growth'!$F16:$P16,MATCH('Monthly CFs'!BC$5,'OI &amp; Expense Growth'!$F$4:$P$4,0))*BC$17/12,0)</f>
        <v>7375</v>
      </c>
      <c r="BD63" s="4">
        <f t="array" ref="BD63">IFERROR(INDEX('OI &amp; Expense Growth'!$F16:$P16,MATCH('Monthly CFs'!BD$5,'OI &amp; Expense Growth'!$F$4:$P$4,0))*BD$17/12,0)</f>
        <v>7596.25</v>
      </c>
      <c r="BE63" s="4">
        <f t="array" ref="BE63">IFERROR(INDEX('OI &amp; Expense Growth'!$F16:$P16,MATCH('Monthly CFs'!BE$5,'OI &amp; Expense Growth'!$F$4:$P$4,0))*BE$17/12,0)</f>
        <v>7596.25</v>
      </c>
      <c r="BF63" s="4">
        <f t="array" ref="BF63">IFERROR(INDEX('OI &amp; Expense Growth'!$F16:$P16,MATCH('Monthly CFs'!BF$5,'OI &amp; Expense Growth'!$F$4:$P$4,0))*BF$17/12,0)</f>
        <v>7596.25</v>
      </c>
      <c r="BG63" s="4">
        <f t="array" ref="BG63">IFERROR(INDEX('OI &amp; Expense Growth'!$F16:$P16,MATCH('Monthly CFs'!BG$5,'OI &amp; Expense Growth'!$F$4:$P$4,0))*BG$17/12,0)</f>
        <v>7596.25</v>
      </c>
      <c r="BH63" s="4">
        <f t="array" ref="BH63">IFERROR(INDEX('OI &amp; Expense Growth'!$F16:$P16,MATCH('Monthly CFs'!BH$5,'OI &amp; Expense Growth'!$F$4:$P$4,0))*BH$17/12,0)</f>
        <v>7596.25</v>
      </c>
      <c r="BI63" s="4">
        <f t="array" ref="BI63">IFERROR(INDEX('OI &amp; Expense Growth'!$F16:$P16,MATCH('Monthly CFs'!BI$5,'OI &amp; Expense Growth'!$F$4:$P$4,0))*BI$17/12,0)</f>
        <v>7596.25</v>
      </c>
      <c r="BJ63" s="4">
        <f t="array" ref="BJ63">IFERROR(INDEX('OI &amp; Expense Growth'!$F16:$P16,MATCH('Monthly CFs'!BJ$5,'OI &amp; Expense Growth'!$F$4:$P$4,0))*BJ$17/12,0)</f>
        <v>7596.25</v>
      </c>
      <c r="BK63" s="4">
        <f t="array" ref="BK63">IFERROR(INDEX('OI &amp; Expense Growth'!$F16:$P16,MATCH('Monthly CFs'!BK$5,'OI &amp; Expense Growth'!$F$4:$P$4,0))*BK$17/12,0)</f>
        <v>7596.25</v>
      </c>
      <c r="BL63" s="4">
        <f t="array" ref="BL63">IFERROR(INDEX('OI &amp; Expense Growth'!$F16:$P16,MATCH('Monthly CFs'!BL$5,'OI &amp; Expense Growth'!$F$4:$P$4,0))*BL$17/12,0)</f>
        <v>7596.25</v>
      </c>
      <c r="BM63" s="4">
        <f t="array" ref="BM63">IFERROR(INDEX('OI &amp; Expense Growth'!$F16:$P16,MATCH('Monthly CFs'!BM$5,'OI &amp; Expense Growth'!$F$4:$P$4,0))*BM$17/12,0)</f>
        <v>7596.25</v>
      </c>
      <c r="BN63" s="4">
        <f t="array" ref="BN63">IFERROR(INDEX('OI &amp; Expense Growth'!$F16:$P16,MATCH('Monthly CFs'!BN$5,'OI &amp; Expense Growth'!$F$4:$P$4,0))*BN$17/12,0)</f>
        <v>7596.25</v>
      </c>
      <c r="BO63" s="4">
        <f t="array" ref="BO63">IFERROR(INDEX('OI &amp; Expense Growth'!$F16:$P16,MATCH('Monthly CFs'!BO$5,'OI &amp; Expense Growth'!$F$4:$P$4,0))*BO$17/12,0)</f>
        <v>7596.25</v>
      </c>
      <c r="BP63" s="4">
        <f t="array" ref="BP63">IFERROR(INDEX('OI &amp; Expense Growth'!$F16:$P16,MATCH('Monthly CFs'!BP$5,'OI &amp; Expense Growth'!$F$4:$P$4,0))*BP$17/12,0)</f>
        <v>7824.1375000000007</v>
      </c>
      <c r="BQ63" s="4">
        <f t="array" ref="BQ63">IFERROR(INDEX('OI &amp; Expense Growth'!$F16:$P16,MATCH('Monthly CFs'!BQ$5,'OI &amp; Expense Growth'!$F$4:$P$4,0))*BQ$17/12,0)</f>
        <v>7824.1375000000007</v>
      </c>
      <c r="BR63" s="4">
        <f t="array" ref="BR63">IFERROR(INDEX('OI &amp; Expense Growth'!$F16:$P16,MATCH('Monthly CFs'!BR$5,'OI &amp; Expense Growth'!$F$4:$P$4,0))*BR$17/12,0)</f>
        <v>7824.1375000000007</v>
      </c>
      <c r="BS63" s="4">
        <f t="array" ref="BS63">IFERROR(INDEX('OI &amp; Expense Growth'!$F16:$P16,MATCH('Monthly CFs'!BS$5,'OI &amp; Expense Growth'!$F$4:$P$4,0))*BS$17/12,0)</f>
        <v>7824.1375000000007</v>
      </c>
      <c r="BT63" s="4">
        <f t="array" ref="BT63">IFERROR(INDEX('OI &amp; Expense Growth'!$F16:$P16,MATCH('Monthly CFs'!BT$5,'OI &amp; Expense Growth'!$F$4:$P$4,0))*BT$17/12,0)</f>
        <v>7824.1375000000007</v>
      </c>
      <c r="BU63" s="4">
        <f t="array" ref="BU63">IFERROR(INDEX('OI &amp; Expense Growth'!$F16:$P16,MATCH('Monthly CFs'!BU$5,'OI &amp; Expense Growth'!$F$4:$P$4,0))*BU$17/12,0)</f>
        <v>7824.1375000000007</v>
      </c>
      <c r="BV63" s="4">
        <f t="array" ref="BV63">IFERROR(INDEX('OI &amp; Expense Growth'!$F16:$P16,MATCH('Monthly CFs'!BV$5,'OI &amp; Expense Growth'!$F$4:$P$4,0))*BV$17/12,0)</f>
        <v>7824.1375000000007</v>
      </c>
      <c r="BW63" s="4">
        <f t="array" ref="BW63">IFERROR(INDEX('OI &amp; Expense Growth'!$F16:$P16,MATCH('Monthly CFs'!BW$5,'OI &amp; Expense Growth'!$F$4:$P$4,0))*BW$17/12,0)</f>
        <v>7824.1375000000007</v>
      </c>
      <c r="BX63" s="4">
        <f t="array" ref="BX63">IFERROR(INDEX('OI &amp; Expense Growth'!$F16:$P16,MATCH('Monthly CFs'!BX$5,'OI &amp; Expense Growth'!$F$4:$P$4,0))*BX$17/12,0)</f>
        <v>7824.1375000000007</v>
      </c>
      <c r="BY63" s="4">
        <f t="array" ref="BY63">IFERROR(INDEX('OI &amp; Expense Growth'!$F16:$P16,MATCH('Monthly CFs'!BY$5,'OI &amp; Expense Growth'!$F$4:$P$4,0))*BY$17/12,0)</f>
        <v>7824.1375000000007</v>
      </c>
      <c r="BZ63" s="4">
        <f t="array" ref="BZ63">IFERROR(INDEX('OI &amp; Expense Growth'!$F16:$P16,MATCH('Monthly CFs'!BZ$5,'OI &amp; Expense Growth'!$F$4:$P$4,0))*BZ$17/12,0)</f>
        <v>7824.1375000000007</v>
      </c>
      <c r="CA63" s="4">
        <f t="array" ref="CA63">IFERROR(INDEX('OI &amp; Expense Growth'!$F16:$P16,MATCH('Monthly CFs'!CA$5,'OI &amp; Expense Growth'!$F$4:$P$4,0))*CA$17/12,0)</f>
        <v>7824.1375000000007</v>
      </c>
      <c r="CB63" s="4">
        <f t="array" ref="CB63">IFERROR(INDEX('OI &amp; Expense Growth'!$F16:$P16,MATCH('Monthly CFs'!CB$5,'OI &amp; Expense Growth'!$F$4:$P$4,0))*CB$17/12,0)</f>
        <v>8058.8616250000014</v>
      </c>
      <c r="CC63" s="4">
        <f t="array" ref="CC63">IFERROR(INDEX('OI &amp; Expense Growth'!$F16:$P16,MATCH('Monthly CFs'!CC$5,'OI &amp; Expense Growth'!$F$4:$P$4,0))*CC$17/12,0)</f>
        <v>8058.8616250000014</v>
      </c>
      <c r="CD63" s="4">
        <f t="array" ref="CD63">IFERROR(INDEX('OI &amp; Expense Growth'!$F16:$P16,MATCH('Monthly CFs'!CD$5,'OI &amp; Expense Growth'!$F$4:$P$4,0))*CD$17/12,0)</f>
        <v>8058.8616250000014</v>
      </c>
      <c r="CE63" s="4">
        <f t="array" ref="CE63">IFERROR(INDEX('OI &amp; Expense Growth'!$F16:$P16,MATCH('Monthly CFs'!CE$5,'OI &amp; Expense Growth'!$F$4:$P$4,0))*CE$17/12,0)</f>
        <v>8058.8616250000014</v>
      </c>
      <c r="CF63" s="4">
        <f t="array" ref="CF63">IFERROR(INDEX('OI &amp; Expense Growth'!$F16:$P16,MATCH('Monthly CFs'!CF$5,'OI &amp; Expense Growth'!$F$4:$P$4,0))*CF$17/12,0)</f>
        <v>8058.8616250000014</v>
      </c>
      <c r="CG63" s="4">
        <f t="array" ref="CG63">IFERROR(INDEX('OI &amp; Expense Growth'!$F16:$P16,MATCH('Monthly CFs'!CG$5,'OI &amp; Expense Growth'!$F$4:$P$4,0))*CG$17/12,0)</f>
        <v>8058.8616250000014</v>
      </c>
      <c r="CH63" s="4">
        <f t="array" ref="CH63">IFERROR(INDEX('OI &amp; Expense Growth'!$F16:$P16,MATCH('Monthly CFs'!CH$5,'OI &amp; Expense Growth'!$F$4:$P$4,0))*CH$17/12,0)</f>
        <v>8058.8616250000014</v>
      </c>
      <c r="CI63" s="4">
        <f t="array" ref="CI63">IFERROR(INDEX('OI &amp; Expense Growth'!$F16:$P16,MATCH('Monthly CFs'!CI$5,'OI &amp; Expense Growth'!$F$4:$P$4,0))*CI$17/12,0)</f>
        <v>8058.8616250000014</v>
      </c>
      <c r="CJ63" s="4">
        <f t="array" ref="CJ63">IFERROR(INDEX('OI &amp; Expense Growth'!$F16:$P16,MATCH('Monthly CFs'!CJ$5,'OI &amp; Expense Growth'!$F$4:$P$4,0))*CJ$17/12,0)</f>
        <v>8058.8616250000014</v>
      </c>
      <c r="CK63" s="4">
        <f t="array" ref="CK63">IFERROR(INDEX('OI &amp; Expense Growth'!$F16:$P16,MATCH('Monthly CFs'!CK$5,'OI &amp; Expense Growth'!$F$4:$P$4,0))*CK$17/12,0)</f>
        <v>8058.8616250000014</v>
      </c>
      <c r="CL63" s="4">
        <f t="array" ref="CL63">IFERROR(INDEX('OI &amp; Expense Growth'!$F16:$P16,MATCH('Monthly CFs'!CL$5,'OI &amp; Expense Growth'!$F$4:$P$4,0))*CL$17/12,0)</f>
        <v>8058.8616250000014</v>
      </c>
      <c r="CM63" s="4">
        <f t="array" ref="CM63">IFERROR(INDEX('OI &amp; Expense Growth'!$F16:$P16,MATCH('Monthly CFs'!CM$5,'OI &amp; Expense Growth'!$F$4:$P$4,0))*CM$17/12,0)</f>
        <v>8058.8616250000014</v>
      </c>
      <c r="CN63" s="4">
        <f t="array" ref="CN63">IFERROR(INDEX('OI &amp; Expense Growth'!$F16:$P16,MATCH('Monthly CFs'!CN$5,'OI &amp; Expense Growth'!$F$4:$P$4,0))*CN$17/12,0)</f>
        <v>8300.6274737500007</v>
      </c>
      <c r="CO63" s="4">
        <f t="array" ref="CO63">IFERROR(INDEX('OI &amp; Expense Growth'!$F16:$P16,MATCH('Monthly CFs'!CO$5,'OI &amp; Expense Growth'!$F$4:$P$4,0))*CO$17/12,0)</f>
        <v>8300.6274737500007</v>
      </c>
      <c r="CP63" s="4">
        <f t="array" ref="CP63">IFERROR(INDEX('OI &amp; Expense Growth'!$F16:$P16,MATCH('Monthly CFs'!CP$5,'OI &amp; Expense Growth'!$F$4:$P$4,0))*CP$17/12,0)</f>
        <v>8300.6274737500007</v>
      </c>
      <c r="CQ63" s="4">
        <f t="array" ref="CQ63">IFERROR(INDEX('OI &amp; Expense Growth'!$F16:$P16,MATCH('Monthly CFs'!CQ$5,'OI &amp; Expense Growth'!$F$4:$P$4,0))*CQ$17/12,0)</f>
        <v>8300.6274737500007</v>
      </c>
      <c r="CR63" s="4">
        <f t="array" ref="CR63">IFERROR(INDEX('OI &amp; Expense Growth'!$F16:$P16,MATCH('Monthly CFs'!CR$5,'OI &amp; Expense Growth'!$F$4:$P$4,0))*CR$17/12,0)</f>
        <v>8300.6274737500007</v>
      </c>
      <c r="CS63" s="4">
        <f t="array" ref="CS63">IFERROR(INDEX('OI &amp; Expense Growth'!$F16:$P16,MATCH('Monthly CFs'!CS$5,'OI &amp; Expense Growth'!$F$4:$P$4,0))*CS$17/12,0)</f>
        <v>8300.6274737500007</v>
      </c>
      <c r="CT63" s="4">
        <f t="array" ref="CT63">IFERROR(INDEX('OI &amp; Expense Growth'!$F16:$P16,MATCH('Monthly CFs'!CT$5,'OI &amp; Expense Growth'!$F$4:$P$4,0))*CT$17/12,0)</f>
        <v>8300.6274737500007</v>
      </c>
      <c r="CU63" s="4">
        <f t="array" ref="CU63">IFERROR(INDEX('OI &amp; Expense Growth'!$F16:$P16,MATCH('Monthly CFs'!CU$5,'OI &amp; Expense Growth'!$F$4:$P$4,0))*CU$17/12,0)</f>
        <v>8300.6274737500007</v>
      </c>
      <c r="CV63" s="4">
        <f t="array" ref="CV63">IFERROR(INDEX('OI &amp; Expense Growth'!$F16:$P16,MATCH('Monthly CFs'!CV$5,'OI &amp; Expense Growth'!$F$4:$P$4,0))*CV$17/12,0)</f>
        <v>8300.6274737500007</v>
      </c>
      <c r="CW63" s="4">
        <f t="array" ref="CW63">IFERROR(INDEX('OI &amp; Expense Growth'!$F16:$P16,MATCH('Monthly CFs'!CW$5,'OI &amp; Expense Growth'!$F$4:$P$4,0))*CW$17/12,0)</f>
        <v>8300.6274737500007</v>
      </c>
      <c r="CX63" s="4">
        <f t="array" ref="CX63">IFERROR(INDEX('OI &amp; Expense Growth'!$F16:$P16,MATCH('Monthly CFs'!CX$5,'OI &amp; Expense Growth'!$F$4:$P$4,0))*CX$17/12,0)</f>
        <v>8300.6274737500007</v>
      </c>
      <c r="CY63" s="4">
        <f t="array" ref="CY63">IFERROR(INDEX('OI &amp; Expense Growth'!$F16:$P16,MATCH('Monthly CFs'!CY$5,'OI &amp; Expense Growth'!$F$4:$P$4,0))*CY$17/12,0)</f>
        <v>8300.6274737500007</v>
      </c>
      <c r="CZ63" s="4">
        <f t="array" ref="CZ63">IFERROR(INDEX('OI &amp; Expense Growth'!$F16:$P16,MATCH('Monthly CFs'!CZ$5,'OI &amp; Expense Growth'!$F$4:$P$4,0))*CZ$17/12,0)</f>
        <v>8549.6462979625012</v>
      </c>
      <c r="DA63" s="4">
        <f t="array" ref="DA63">IFERROR(INDEX('OI &amp; Expense Growth'!$F16:$P16,MATCH('Monthly CFs'!DA$5,'OI &amp; Expense Growth'!$F$4:$P$4,0))*DA$17/12,0)</f>
        <v>8549.6462979625012</v>
      </c>
      <c r="DB63" s="4">
        <f t="array" ref="DB63">IFERROR(INDEX('OI &amp; Expense Growth'!$F16:$P16,MATCH('Monthly CFs'!DB$5,'OI &amp; Expense Growth'!$F$4:$P$4,0))*DB$17/12,0)</f>
        <v>8549.6462979625012</v>
      </c>
      <c r="DC63" s="4">
        <f t="array" ref="DC63">IFERROR(INDEX('OI &amp; Expense Growth'!$F16:$P16,MATCH('Monthly CFs'!DC$5,'OI &amp; Expense Growth'!$F$4:$P$4,0))*DC$17/12,0)</f>
        <v>8549.6462979625012</v>
      </c>
      <c r="DD63" s="4">
        <f t="array" ref="DD63">IFERROR(INDEX('OI &amp; Expense Growth'!$F16:$P16,MATCH('Monthly CFs'!DD$5,'OI &amp; Expense Growth'!$F$4:$P$4,0))*DD$17/12,0)</f>
        <v>8549.6462979625012</v>
      </c>
      <c r="DE63" s="4">
        <f t="array" ref="DE63">IFERROR(INDEX('OI &amp; Expense Growth'!$F16:$P16,MATCH('Monthly CFs'!DE$5,'OI &amp; Expense Growth'!$F$4:$P$4,0))*DE$17/12,0)</f>
        <v>8549.6462979625012</v>
      </c>
      <c r="DF63" s="4">
        <f t="array" ref="DF63">IFERROR(INDEX('OI &amp; Expense Growth'!$F16:$P16,MATCH('Monthly CFs'!DF$5,'OI &amp; Expense Growth'!$F$4:$P$4,0))*DF$17/12,0)</f>
        <v>8549.6462979625012</v>
      </c>
      <c r="DG63" s="4">
        <f t="array" ref="DG63">IFERROR(INDEX('OI &amp; Expense Growth'!$F16:$P16,MATCH('Monthly CFs'!DG$5,'OI &amp; Expense Growth'!$F$4:$P$4,0))*DG$17/12,0)</f>
        <v>8549.6462979625012</v>
      </c>
      <c r="DH63" s="4">
        <f t="array" ref="DH63">IFERROR(INDEX('OI &amp; Expense Growth'!$F16:$P16,MATCH('Monthly CFs'!DH$5,'OI &amp; Expense Growth'!$F$4:$P$4,0))*DH$17/12,0)</f>
        <v>8549.6462979625012</v>
      </c>
      <c r="DI63" s="4">
        <f t="array" ref="DI63">IFERROR(INDEX('OI &amp; Expense Growth'!$F16:$P16,MATCH('Monthly CFs'!DI$5,'OI &amp; Expense Growth'!$F$4:$P$4,0))*DI$17/12,0)</f>
        <v>8549.6462979625012</v>
      </c>
      <c r="DJ63" s="4">
        <f t="array" ref="DJ63">IFERROR(INDEX('OI &amp; Expense Growth'!$F16:$P16,MATCH('Monthly CFs'!DJ$5,'OI &amp; Expense Growth'!$F$4:$P$4,0))*DJ$17/12,0)</f>
        <v>8549.6462979625012</v>
      </c>
      <c r="DK63" s="4">
        <f t="array" ref="DK63">IFERROR(INDEX('OI &amp; Expense Growth'!$F16:$P16,MATCH('Monthly CFs'!DK$5,'OI &amp; Expense Growth'!$F$4:$P$4,0))*DK$17/12,0)</f>
        <v>8549.6462979625012</v>
      </c>
      <c r="DL63" s="4">
        <f t="array" ref="DL63">IFERROR(INDEX('OI &amp; Expense Growth'!$F16:$P16,MATCH('Monthly CFs'!DL$5,'OI &amp; Expense Growth'!$F$4:$P$4,0))*DL$17/12,0)</f>
        <v>8806.135686901378</v>
      </c>
      <c r="DM63" s="4">
        <f t="array" ref="DM63">IFERROR(INDEX('OI &amp; Expense Growth'!$F16:$P16,MATCH('Monthly CFs'!DM$5,'OI &amp; Expense Growth'!$F$4:$P$4,0))*DM$17/12,0)</f>
        <v>8806.135686901378</v>
      </c>
      <c r="DN63" s="4">
        <f t="array" ref="DN63">IFERROR(INDEX('OI &amp; Expense Growth'!$F16:$P16,MATCH('Monthly CFs'!DN$5,'OI &amp; Expense Growth'!$F$4:$P$4,0))*DN$17/12,0)</f>
        <v>8806.135686901378</v>
      </c>
      <c r="DO63" s="4">
        <f t="array" ref="DO63">IFERROR(INDEX('OI &amp; Expense Growth'!$F16:$P16,MATCH('Monthly CFs'!DO$5,'OI &amp; Expense Growth'!$F$4:$P$4,0))*DO$17/12,0)</f>
        <v>8806.135686901378</v>
      </c>
      <c r="DP63" s="4">
        <f t="array" ref="DP63">IFERROR(INDEX('OI &amp; Expense Growth'!$F16:$P16,MATCH('Monthly CFs'!DP$5,'OI &amp; Expense Growth'!$F$4:$P$4,0))*DP$17/12,0)</f>
        <v>8806.135686901378</v>
      </c>
      <c r="DQ63" s="4">
        <f t="array" ref="DQ63">IFERROR(INDEX('OI &amp; Expense Growth'!$F16:$P16,MATCH('Monthly CFs'!DQ$5,'OI &amp; Expense Growth'!$F$4:$P$4,0))*DQ$17/12,0)</f>
        <v>8806.135686901378</v>
      </c>
      <c r="DR63" s="4">
        <f t="array" ref="DR63">IFERROR(INDEX('OI &amp; Expense Growth'!$F16:$P16,MATCH('Monthly CFs'!DR$5,'OI &amp; Expense Growth'!$F$4:$P$4,0))*DR$17/12,0)</f>
        <v>8806.135686901378</v>
      </c>
      <c r="DS63" s="4">
        <f t="array" ref="DS63">IFERROR(INDEX('OI &amp; Expense Growth'!$F16:$P16,MATCH('Monthly CFs'!DS$5,'OI &amp; Expense Growth'!$F$4:$P$4,0))*DS$17/12,0)</f>
        <v>8806.135686901378</v>
      </c>
      <c r="DT63" s="4">
        <f t="array" ref="DT63">IFERROR(INDEX('OI &amp; Expense Growth'!$F16:$P16,MATCH('Monthly CFs'!DT$5,'OI &amp; Expense Growth'!$F$4:$P$4,0))*DT$17/12,0)</f>
        <v>8806.135686901378</v>
      </c>
      <c r="DU63" s="4">
        <f t="array" ref="DU63">IFERROR(INDEX('OI &amp; Expense Growth'!$F16:$P16,MATCH('Monthly CFs'!DU$5,'OI &amp; Expense Growth'!$F$4:$P$4,0))*DU$17/12,0)</f>
        <v>8806.135686901378</v>
      </c>
      <c r="DV63" s="4">
        <f t="array" ref="DV63">IFERROR(INDEX('OI &amp; Expense Growth'!$F16:$P16,MATCH('Monthly CFs'!DV$5,'OI &amp; Expense Growth'!$F$4:$P$4,0))*DV$17/12,0)</f>
        <v>8806.135686901378</v>
      </c>
      <c r="DW63" s="4">
        <f t="array" ref="DW63">IFERROR(INDEX('OI &amp; Expense Growth'!$F16:$P16,MATCH('Monthly CFs'!DW$5,'OI &amp; Expense Growth'!$F$4:$P$4,0))*DW$17/12,0)</f>
        <v>8806.135686901378</v>
      </c>
      <c r="DX63" s="4">
        <f t="array" ref="DX63">IFERROR(INDEX('OI &amp; Expense Growth'!$F16:$P16,MATCH('Monthly CFs'!DX$5,'OI &amp; Expense Growth'!$F$4:$P$4,0))*DX$17/12,0)</f>
        <v>9070.3197575084178</v>
      </c>
      <c r="DY63" s="4">
        <f t="array" ref="DY63">IFERROR(INDEX('OI &amp; Expense Growth'!$F16:$P16,MATCH('Monthly CFs'!DY$5,'OI &amp; Expense Growth'!$F$4:$P$4,0))*DY$17/12,0)</f>
        <v>9070.3197575084178</v>
      </c>
      <c r="DZ63" s="4">
        <f t="array" ref="DZ63">IFERROR(INDEX('OI &amp; Expense Growth'!$F16:$P16,MATCH('Monthly CFs'!DZ$5,'OI &amp; Expense Growth'!$F$4:$P$4,0))*DZ$17/12,0)</f>
        <v>9070.3197575084178</v>
      </c>
      <c r="EA63" s="4">
        <f t="array" ref="EA63">IFERROR(INDEX('OI &amp; Expense Growth'!$F16:$P16,MATCH('Monthly CFs'!EA$5,'OI &amp; Expense Growth'!$F$4:$P$4,0))*EA$17/12,0)</f>
        <v>9070.3197575084178</v>
      </c>
      <c r="EB63" s="4">
        <f t="array" ref="EB63">IFERROR(INDEX('OI &amp; Expense Growth'!$F16:$P16,MATCH('Monthly CFs'!EB$5,'OI &amp; Expense Growth'!$F$4:$P$4,0))*EB$17/12,0)</f>
        <v>9070.3197575084178</v>
      </c>
      <c r="EC63" s="4">
        <f t="array" ref="EC63">IFERROR(INDEX('OI &amp; Expense Growth'!$F16:$P16,MATCH('Monthly CFs'!EC$5,'OI &amp; Expense Growth'!$F$4:$P$4,0))*EC$17/12,0)</f>
        <v>9070.3197575084178</v>
      </c>
      <c r="ED63" s="4">
        <f t="array" ref="ED63">IFERROR(INDEX('OI &amp; Expense Growth'!$F16:$P16,MATCH('Monthly CFs'!ED$5,'OI &amp; Expense Growth'!$F$4:$P$4,0))*ED$17/12,0)</f>
        <v>9070.3197575084178</v>
      </c>
      <c r="EE63" s="4">
        <f t="array" ref="EE63">IFERROR(INDEX('OI &amp; Expense Growth'!$F16:$P16,MATCH('Monthly CFs'!EE$5,'OI &amp; Expense Growth'!$F$4:$P$4,0))*EE$17/12,0)</f>
        <v>9070.3197575084178</v>
      </c>
      <c r="EF63" s="4">
        <f t="array" ref="EF63">IFERROR(INDEX('OI &amp; Expense Growth'!$F16:$P16,MATCH('Monthly CFs'!EF$5,'OI &amp; Expense Growth'!$F$4:$P$4,0))*EF$17/12,0)</f>
        <v>9070.3197575084178</v>
      </c>
      <c r="EG63" s="4">
        <f t="array" ref="EG63">IFERROR(INDEX('OI &amp; Expense Growth'!$F16:$P16,MATCH('Monthly CFs'!EG$5,'OI &amp; Expense Growth'!$F$4:$P$4,0))*EG$17/12,0)</f>
        <v>9070.3197575084178</v>
      </c>
      <c r="EH63" s="4">
        <f t="array" ref="EH63">IFERROR(INDEX('OI &amp; Expense Growth'!$F16:$P16,MATCH('Monthly CFs'!EH$5,'OI &amp; Expense Growth'!$F$4:$P$4,0))*EH$17/12,0)</f>
        <v>9070.3197575084178</v>
      </c>
      <c r="EI63" s="4">
        <f t="array" ref="EI63">IFERROR(INDEX('OI &amp; Expense Growth'!$F16:$P16,MATCH('Monthly CFs'!EI$5,'OI &amp; Expense Growth'!$F$4:$P$4,0))*EI$17/12,0)</f>
        <v>9070.3197575084178</v>
      </c>
      <c r="EJ63" s="1"/>
    </row>
    <row r="64" spans="1:140" ht="13.5" customHeight="1" x14ac:dyDescent="0.2">
      <c r="A64" s="1"/>
      <c r="B64" s="1"/>
      <c r="C64" s="9" t="s">
        <v>260</v>
      </c>
      <c r="D64" s="1"/>
      <c r="E64" s="1"/>
      <c r="F64" s="1"/>
      <c r="G64" s="4">
        <f t="array" ref="G64">IFERROR(INDEX('OI &amp; Expense Growth'!$F17:$P17,MATCH('Monthly CFs'!G$5,'OI &amp; Expense Growth'!$F$4:$P$4,0))*G$17/12,0)</f>
        <v>0</v>
      </c>
      <c r="H64" s="4">
        <f t="array" ref="H64">IFERROR(INDEX('OI &amp; Expense Growth'!$F17:$P17,MATCH('Monthly CFs'!H$5,'OI &amp; Expense Growth'!$F$4:$P$4,0))*H$17/12,0)</f>
        <v>0</v>
      </c>
      <c r="I64" s="4">
        <f t="array" ref="I64">IFERROR(INDEX('OI &amp; Expense Growth'!$F17:$P17,MATCH('Monthly CFs'!I$5,'OI &amp; Expense Growth'!$F$4:$P$4,0))*I$17/12,0)</f>
        <v>0</v>
      </c>
      <c r="J64" s="4">
        <f t="array" ref="J64">IFERROR(INDEX('OI &amp; Expense Growth'!$F17:$P17,MATCH('Monthly CFs'!J$5,'OI &amp; Expense Growth'!$F$4:$P$4,0))*J$17/12,0)</f>
        <v>0</v>
      </c>
      <c r="K64" s="4">
        <f t="array" ref="K64">IFERROR(INDEX('OI &amp; Expense Growth'!$F17:$P17,MATCH('Monthly CFs'!K$5,'OI &amp; Expense Growth'!$F$4:$P$4,0))*K$17/12,0)</f>
        <v>0</v>
      </c>
      <c r="L64" s="4">
        <f t="array" ref="L64">IFERROR(INDEX('OI &amp; Expense Growth'!$F17:$P17,MATCH('Monthly CFs'!L$5,'OI &amp; Expense Growth'!$F$4:$P$4,0))*L$17/12,0)</f>
        <v>0</v>
      </c>
      <c r="M64" s="4">
        <f t="array" ref="M64">IFERROR(INDEX('OI &amp; Expense Growth'!$F17:$P17,MATCH('Monthly CFs'!M$5,'OI &amp; Expense Growth'!$F$4:$P$4,0))*M$17/12,0)</f>
        <v>0</v>
      </c>
      <c r="N64" s="4">
        <f t="array" ref="N64">IFERROR(INDEX('OI &amp; Expense Growth'!$F17:$P17,MATCH('Monthly CFs'!N$5,'OI &amp; Expense Growth'!$F$4:$P$4,0))*N$17/12,0)</f>
        <v>0</v>
      </c>
      <c r="O64" s="4">
        <f t="array" ref="O64">IFERROR(INDEX('OI &amp; Expense Growth'!$F17:$P17,MATCH('Monthly CFs'!O$5,'OI &amp; Expense Growth'!$F$4:$P$4,0))*O$17/12,0)</f>
        <v>0</v>
      </c>
      <c r="P64" s="4">
        <f t="array" ref="P64">IFERROR(INDEX('OI &amp; Expense Growth'!$F17:$P17,MATCH('Monthly CFs'!P$5,'OI &amp; Expense Growth'!$F$4:$P$4,0))*P$17/12,0)</f>
        <v>0</v>
      </c>
      <c r="Q64" s="4">
        <f t="array" ref="Q64">IFERROR(INDEX('OI &amp; Expense Growth'!$F17:$P17,MATCH('Monthly CFs'!Q$5,'OI &amp; Expense Growth'!$F$4:$P$4,0))*Q$17/12,0)</f>
        <v>0</v>
      </c>
      <c r="R64" s="4">
        <f t="array" ref="R64">IFERROR(INDEX('OI &amp; Expense Growth'!$F17:$P17,MATCH('Monthly CFs'!R$5,'OI &amp; Expense Growth'!$F$4:$P$4,0))*R$17/12,0)</f>
        <v>0</v>
      </c>
      <c r="S64" s="4">
        <f t="array" ref="S64">IFERROR(INDEX('OI &amp; Expense Growth'!$F17:$P17,MATCH('Monthly CFs'!S$5,'OI &amp; Expense Growth'!$F$4:$P$4,0))*S$17/12,0)</f>
        <v>0</v>
      </c>
      <c r="T64" s="4">
        <f t="array" ref="T64">IFERROR(INDEX('OI &amp; Expense Growth'!$F17:$P17,MATCH('Monthly CFs'!T$5,'OI &amp; Expense Growth'!$F$4:$P$4,0))*T$17/12,0)</f>
        <v>0</v>
      </c>
      <c r="U64" s="4">
        <f t="array" ref="U64">IFERROR(INDEX('OI &amp; Expense Growth'!$F17:$P17,MATCH('Monthly CFs'!U$5,'OI &amp; Expense Growth'!$F$4:$P$4,0))*U$17/12,0)</f>
        <v>0</v>
      </c>
      <c r="V64" s="4">
        <f t="array" ref="V64">IFERROR(INDEX('OI &amp; Expense Growth'!$F17:$P17,MATCH('Monthly CFs'!V$5,'OI &amp; Expense Growth'!$F$4:$P$4,0))*V$17/12,0)</f>
        <v>0</v>
      </c>
      <c r="W64" s="4">
        <f t="array" ref="W64">IFERROR(INDEX('OI &amp; Expense Growth'!$F17:$P17,MATCH('Monthly CFs'!W$5,'OI &amp; Expense Growth'!$F$4:$P$4,0))*W$17/12,0)</f>
        <v>0</v>
      </c>
      <c r="X64" s="4">
        <f t="array" ref="X64">IFERROR(INDEX('OI &amp; Expense Growth'!$F17:$P17,MATCH('Monthly CFs'!X$5,'OI &amp; Expense Growth'!$F$4:$P$4,0))*X$17/12,0)</f>
        <v>0</v>
      </c>
      <c r="Y64" s="4">
        <f t="array" ref="Y64">IFERROR(INDEX('OI &amp; Expense Growth'!$F17:$P17,MATCH('Monthly CFs'!Y$5,'OI &amp; Expense Growth'!$F$4:$P$4,0))*Y$17/12,0)</f>
        <v>0</v>
      </c>
      <c r="Z64" s="4">
        <f t="array" ref="Z64">IFERROR(INDEX('OI &amp; Expense Growth'!$F17:$P17,MATCH('Monthly CFs'!Z$5,'OI &amp; Expense Growth'!$F$4:$P$4,0))*Z$17/12,0)</f>
        <v>0</v>
      </c>
      <c r="AA64" s="4">
        <f t="array" ref="AA64">IFERROR(INDEX('OI &amp; Expense Growth'!$F17:$P17,MATCH('Monthly CFs'!AA$5,'OI &amp; Expense Growth'!$F$4:$P$4,0))*AA$17/12,0)</f>
        <v>0</v>
      </c>
      <c r="AB64" s="4">
        <f t="array" ref="AB64">IFERROR(INDEX('OI &amp; Expense Growth'!$F17:$P17,MATCH('Monthly CFs'!AB$5,'OI &amp; Expense Growth'!$F$4:$P$4,0))*AB$17/12,0)</f>
        <v>0</v>
      </c>
      <c r="AC64" s="4">
        <f t="array" ref="AC64">IFERROR(INDEX('OI &amp; Expense Growth'!$F17:$P17,MATCH('Monthly CFs'!AC$5,'OI &amp; Expense Growth'!$F$4:$P$4,0))*AC$17/12,0)</f>
        <v>0</v>
      </c>
      <c r="AD64" s="4">
        <f t="array" ref="AD64">IFERROR(INDEX('OI &amp; Expense Growth'!$F17:$P17,MATCH('Monthly CFs'!AD$5,'OI &amp; Expense Growth'!$F$4:$P$4,0))*AD$17/12,0)</f>
        <v>0</v>
      </c>
      <c r="AE64" s="4">
        <f t="array" ref="AE64">IFERROR(INDEX('OI &amp; Expense Growth'!$F17:$P17,MATCH('Monthly CFs'!AE$5,'OI &amp; Expense Growth'!$F$4:$P$4,0))*AE$17/12,0)</f>
        <v>0</v>
      </c>
      <c r="AF64" s="4">
        <f t="array" ref="AF64">IFERROR(INDEX('OI &amp; Expense Growth'!$F17:$P17,MATCH('Monthly CFs'!AF$5,'OI &amp; Expense Growth'!$F$4:$P$4,0))*AF$17/12,0)</f>
        <v>0</v>
      </c>
      <c r="AG64" s="4">
        <f t="array" ref="AG64">IFERROR(INDEX('OI &amp; Expense Growth'!$F17:$P17,MATCH('Monthly CFs'!AG$5,'OI &amp; Expense Growth'!$F$4:$P$4,0))*AG$17/12,0)</f>
        <v>0</v>
      </c>
      <c r="AH64" s="4">
        <f t="array" ref="AH64">IFERROR(INDEX('OI &amp; Expense Growth'!$F17:$P17,MATCH('Monthly CFs'!AH$5,'OI &amp; Expense Growth'!$F$4:$P$4,0))*AH$17/12,0)</f>
        <v>0</v>
      </c>
      <c r="AI64" s="4">
        <f t="array" ref="AI64">IFERROR(INDEX('OI &amp; Expense Growth'!$F17:$P17,MATCH('Monthly CFs'!AI$5,'OI &amp; Expense Growth'!$F$4:$P$4,0))*AI$17/12,0)</f>
        <v>0</v>
      </c>
      <c r="AJ64" s="4">
        <f t="array" ref="AJ64">IFERROR(INDEX('OI &amp; Expense Growth'!$F17:$P17,MATCH('Monthly CFs'!AJ$5,'OI &amp; Expense Growth'!$F$4:$P$4,0))*AJ$17/12,0)</f>
        <v>0</v>
      </c>
      <c r="AK64" s="4">
        <f t="array" ref="AK64">IFERROR(INDEX('OI &amp; Expense Growth'!$F17:$P17,MATCH('Monthly CFs'!AK$5,'OI &amp; Expense Growth'!$F$4:$P$4,0))*AK$17/12,0)</f>
        <v>0</v>
      </c>
      <c r="AL64" s="4">
        <f t="array" ref="AL64">IFERROR(INDEX('OI &amp; Expense Growth'!$F17:$P17,MATCH('Monthly CFs'!AL$5,'OI &amp; Expense Growth'!$F$4:$P$4,0))*AL$17/12,0)</f>
        <v>0</v>
      </c>
      <c r="AM64" s="4">
        <f t="array" ref="AM64">IFERROR(INDEX('OI &amp; Expense Growth'!$F17:$P17,MATCH('Monthly CFs'!AM$5,'OI &amp; Expense Growth'!$F$4:$P$4,0))*AM$17/12,0)</f>
        <v>0</v>
      </c>
      <c r="AN64" s="4">
        <f t="array" ref="AN64">IFERROR(INDEX('OI &amp; Expense Growth'!$F17:$P17,MATCH('Monthly CFs'!AN$5,'OI &amp; Expense Growth'!$F$4:$P$4,0))*AN$17/12,0)</f>
        <v>0</v>
      </c>
      <c r="AO64" s="4">
        <f t="array" ref="AO64">IFERROR(INDEX('OI &amp; Expense Growth'!$F17:$P17,MATCH('Monthly CFs'!AO$5,'OI &amp; Expense Growth'!$F$4:$P$4,0))*AO$17/12,0)</f>
        <v>0</v>
      </c>
      <c r="AP64" s="4">
        <f t="array" ref="AP64">IFERROR(INDEX('OI &amp; Expense Growth'!$F17:$P17,MATCH('Monthly CFs'!AP$5,'OI &amp; Expense Growth'!$F$4:$P$4,0))*AP$17/12,0)</f>
        <v>0</v>
      </c>
      <c r="AQ64" s="4">
        <f t="array" ref="AQ64">IFERROR(INDEX('OI &amp; Expense Growth'!$F17:$P17,MATCH('Monthly CFs'!AQ$5,'OI &amp; Expense Growth'!$F$4:$P$4,0))*AQ$17/12,0)</f>
        <v>0</v>
      </c>
      <c r="AR64" s="4">
        <f t="array" ref="AR64">IFERROR(INDEX('OI &amp; Expense Growth'!$F17:$P17,MATCH('Monthly CFs'!AR$5,'OI &amp; Expense Growth'!$F$4:$P$4,0))*AR$17/12,0)</f>
        <v>0</v>
      </c>
      <c r="AS64" s="4">
        <f t="array" ref="AS64">IFERROR(INDEX('OI &amp; Expense Growth'!$F17:$P17,MATCH('Monthly CFs'!AS$5,'OI &amp; Expense Growth'!$F$4:$P$4,0))*AS$17/12,0)</f>
        <v>0</v>
      </c>
      <c r="AT64" s="4">
        <f t="array" ref="AT64">IFERROR(INDEX('OI &amp; Expense Growth'!$F17:$P17,MATCH('Monthly CFs'!AT$5,'OI &amp; Expense Growth'!$F$4:$P$4,0))*AT$17/12,0)</f>
        <v>0</v>
      </c>
      <c r="AU64" s="4">
        <f t="array" ref="AU64">IFERROR(INDEX('OI &amp; Expense Growth'!$F17:$P17,MATCH('Monthly CFs'!AU$5,'OI &amp; Expense Growth'!$F$4:$P$4,0))*AU$17/12,0)</f>
        <v>0</v>
      </c>
      <c r="AV64" s="4">
        <f t="array" ref="AV64">IFERROR(INDEX('OI &amp; Expense Growth'!$F17:$P17,MATCH('Monthly CFs'!AV$5,'OI &amp; Expense Growth'!$F$4:$P$4,0))*AV$17/12,0)</f>
        <v>0</v>
      </c>
      <c r="AW64" s="4">
        <f t="array" ref="AW64">IFERROR(INDEX('OI &amp; Expense Growth'!$F17:$P17,MATCH('Monthly CFs'!AW$5,'OI &amp; Expense Growth'!$F$4:$P$4,0))*AW$17/12,0)</f>
        <v>0</v>
      </c>
      <c r="AX64" s="4">
        <f t="array" ref="AX64">IFERROR(INDEX('OI &amp; Expense Growth'!$F17:$P17,MATCH('Monthly CFs'!AX$5,'OI &amp; Expense Growth'!$F$4:$P$4,0))*AX$17/12,0)</f>
        <v>2520</v>
      </c>
      <c r="AY64" s="4">
        <f t="array" ref="AY64">IFERROR(INDEX('OI &amp; Expense Growth'!$F17:$P17,MATCH('Monthly CFs'!AY$5,'OI &amp; Expense Growth'!$F$4:$P$4,0))*AY$17/12,0)</f>
        <v>2869.9999999999995</v>
      </c>
      <c r="AZ64" s="4">
        <f t="array" ref="AZ64">IFERROR(INDEX('OI &amp; Expense Growth'!$F17:$P17,MATCH('Monthly CFs'!AZ$5,'OI &amp; Expense Growth'!$F$4:$P$4,0))*AZ$17/12,0)</f>
        <v>3220</v>
      </c>
      <c r="BA64" s="4">
        <f t="array" ref="BA64">IFERROR(INDEX('OI &amp; Expense Growth'!$F17:$P17,MATCH('Monthly CFs'!BA$5,'OI &amp; Expense Growth'!$F$4:$P$4,0))*BA$17/12,0)</f>
        <v>3570</v>
      </c>
      <c r="BB64" s="4">
        <f t="array" ref="BB64">IFERROR(INDEX('OI &amp; Expense Growth'!$F17:$P17,MATCH('Monthly CFs'!BB$5,'OI &amp; Expense Growth'!$F$4:$P$4,0))*BB$17/12,0)</f>
        <v>3919.9999999999995</v>
      </c>
      <c r="BC64" s="4">
        <f t="array" ref="BC64">IFERROR(INDEX('OI &amp; Expense Growth'!$F17:$P17,MATCH('Monthly CFs'!BC$5,'OI &amp; Expense Growth'!$F$4:$P$4,0))*BC$17/12,0)</f>
        <v>4200</v>
      </c>
      <c r="BD64" s="4">
        <f t="array" ref="BD64">IFERROR(INDEX('OI &amp; Expense Growth'!$F17:$P17,MATCH('Monthly CFs'!BD$5,'OI &amp; Expense Growth'!$F$4:$P$4,0))*BD$17/12,0)</f>
        <v>4326</v>
      </c>
      <c r="BE64" s="4">
        <f t="array" ref="BE64">IFERROR(INDEX('OI &amp; Expense Growth'!$F17:$P17,MATCH('Monthly CFs'!BE$5,'OI &amp; Expense Growth'!$F$4:$P$4,0))*BE$17/12,0)</f>
        <v>4326</v>
      </c>
      <c r="BF64" s="4">
        <f t="array" ref="BF64">IFERROR(INDEX('OI &amp; Expense Growth'!$F17:$P17,MATCH('Monthly CFs'!BF$5,'OI &amp; Expense Growth'!$F$4:$P$4,0))*BF$17/12,0)</f>
        <v>4326</v>
      </c>
      <c r="BG64" s="4">
        <f t="array" ref="BG64">IFERROR(INDEX('OI &amp; Expense Growth'!$F17:$P17,MATCH('Monthly CFs'!BG$5,'OI &amp; Expense Growth'!$F$4:$P$4,0))*BG$17/12,0)</f>
        <v>4326</v>
      </c>
      <c r="BH64" s="4">
        <f t="array" ref="BH64">IFERROR(INDEX('OI &amp; Expense Growth'!$F17:$P17,MATCH('Monthly CFs'!BH$5,'OI &amp; Expense Growth'!$F$4:$P$4,0))*BH$17/12,0)</f>
        <v>4326</v>
      </c>
      <c r="BI64" s="4">
        <f t="array" ref="BI64">IFERROR(INDEX('OI &amp; Expense Growth'!$F17:$P17,MATCH('Monthly CFs'!BI$5,'OI &amp; Expense Growth'!$F$4:$P$4,0))*BI$17/12,0)</f>
        <v>4326</v>
      </c>
      <c r="BJ64" s="4">
        <f t="array" ref="BJ64">IFERROR(INDEX('OI &amp; Expense Growth'!$F17:$P17,MATCH('Monthly CFs'!BJ$5,'OI &amp; Expense Growth'!$F$4:$P$4,0))*BJ$17/12,0)</f>
        <v>4326</v>
      </c>
      <c r="BK64" s="4">
        <f t="array" ref="BK64">IFERROR(INDEX('OI &amp; Expense Growth'!$F17:$P17,MATCH('Monthly CFs'!BK$5,'OI &amp; Expense Growth'!$F$4:$P$4,0))*BK$17/12,0)</f>
        <v>4326</v>
      </c>
      <c r="BL64" s="4">
        <f t="array" ref="BL64">IFERROR(INDEX('OI &amp; Expense Growth'!$F17:$P17,MATCH('Monthly CFs'!BL$5,'OI &amp; Expense Growth'!$F$4:$P$4,0))*BL$17/12,0)</f>
        <v>4326</v>
      </c>
      <c r="BM64" s="4">
        <f t="array" ref="BM64">IFERROR(INDEX('OI &amp; Expense Growth'!$F17:$P17,MATCH('Monthly CFs'!BM$5,'OI &amp; Expense Growth'!$F$4:$P$4,0))*BM$17/12,0)</f>
        <v>4326</v>
      </c>
      <c r="BN64" s="4">
        <f t="array" ref="BN64">IFERROR(INDEX('OI &amp; Expense Growth'!$F17:$P17,MATCH('Monthly CFs'!BN$5,'OI &amp; Expense Growth'!$F$4:$P$4,0))*BN$17/12,0)</f>
        <v>4326</v>
      </c>
      <c r="BO64" s="4">
        <f t="array" ref="BO64">IFERROR(INDEX('OI &amp; Expense Growth'!$F17:$P17,MATCH('Monthly CFs'!BO$5,'OI &amp; Expense Growth'!$F$4:$P$4,0))*BO$17/12,0)</f>
        <v>4326</v>
      </c>
      <c r="BP64" s="4">
        <f t="array" ref="BP64">IFERROR(INDEX('OI &amp; Expense Growth'!$F17:$P17,MATCH('Monthly CFs'!BP$5,'OI &amp; Expense Growth'!$F$4:$P$4,0))*BP$17/12,0)</f>
        <v>4455.78</v>
      </c>
      <c r="BQ64" s="4">
        <f t="array" ref="BQ64">IFERROR(INDEX('OI &amp; Expense Growth'!$F17:$P17,MATCH('Monthly CFs'!BQ$5,'OI &amp; Expense Growth'!$F$4:$P$4,0))*BQ$17/12,0)</f>
        <v>4455.78</v>
      </c>
      <c r="BR64" s="4">
        <f t="array" ref="BR64">IFERROR(INDEX('OI &amp; Expense Growth'!$F17:$P17,MATCH('Monthly CFs'!BR$5,'OI &amp; Expense Growth'!$F$4:$P$4,0))*BR$17/12,0)</f>
        <v>4455.78</v>
      </c>
      <c r="BS64" s="4">
        <f t="array" ref="BS64">IFERROR(INDEX('OI &amp; Expense Growth'!$F17:$P17,MATCH('Monthly CFs'!BS$5,'OI &amp; Expense Growth'!$F$4:$P$4,0))*BS$17/12,0)</f>
        <v>4455.78</v>
      </c>
      <c r="BT64" s="4">
        <f t="array" ref="BT64">IFERROR(INDEX('OI &amp; Expense Growth'!$F17:$P17,MATCH('Monthly CFs'!BT$5,'OI &amp; Expense Growth'!$F$4:$P$4,0))*BT$17/12,0)</f>
        <v>4455.78</v>
      </c>
      <c r="BU64" s="4">
        <f t="array" ref="BU64">IFERROR(INDEX('OI &amp; Expense Growth'!$F17:$P17,MATCH('Monthly CFs'!BU$5,'OI &amp; Expense Growth'!$F$4:$P$4,0))*BU$17/12,0)</f>
        <v>4455.78</v>
      </c>
      <c r="BV64" s="4">
        <f t="array" ref="BV64">IFERROR(INDEX('OI &amp; Expense Growth'!$F17:$P17,MATCH('Monthly CFs'!BV$5,'OI &amp; Expense Growth'!$F$4:$P$4,0))*BV$17/12,0)</f>
        <v>4455.78</v>
      </c>
      <c r="BW64" s="4">
        <f t="array" ref="BW64">IFERROR(INDEX('OI &amp; Expense Growth'!$F17:$P17,MATCH('Monthly CFs'!BW$5,'OI &amp; Expense Growth'!$F$4:$P$4,0))*BW$17/12,0)</f>
        <v>4455.78</v>
      </c>
      <c r="BX64" s="4">
        <f t="array" ref="BX64">IFERROR(INDEX('OI &amp; Expense Growth'!$F17:$P17,MATCH('Monthly CFs'!BX$5,'OI &amp; Expense Growth'!$F$4:$P$4,0))*BX$17/12,0)</f>
        <v>4455.78</v>
      </c>
      <c r="BY64" s="4">
        <f t="array" ref="BY64">IFERROR(INDEX('OI &amp; Expense Growth'!$F17:$P17,MATCH('Monthly CFs'!BY$5,'OI &amp; Expense Growth'!$F$4:$P$4,0))*BY$17/12,0)</f>
        <v>4455.78</v>
      </c>
      <c r="BZ64" s="4">
        <f t="array" ref="BZ64">IFERROR(INDEX('OI &amp; Expense Growth'!$F17:$P17,MATCH('Monthly CFs'!BZ$5,'OI &amp; Expense Growth'!$F$4:$P$4,0))*BZ$17/12,0)</f>
        <v>4455.78</v>
      </c>
      <c r="CA64" s="4">
        <f t="array" ref="CA64">IFERROR(INDEX('OI &amp; Expense Growth'!$F17:$P17,MATCH('Monthly CFs'!CA$5,'OI &amp; Expense Growth'!$F$4:$P$4,0))*CA$17/12,0)</f>
        <v>4455.78</v>
      </c>
      <c r="CB64" s="4">
        <f t="array" ref="CB64">IFERROR(INDEX('OI &amp; Expense Growth'!$F17:$P17,MATCH('Monthly CFs'!CB$5,'OI &amp; Expense Growth'!$F$4:$P$4,0))*CB$17/12,0)</f>
        <v>4589.4534000000003</v>
      </c>
      <c r="CC64" s="4">
        <f t="array" ref="CC64">IFERROR(INDEX('OI &amp; Expense Growth'!$F17:$P17,MATCH('Monthly CFs'!CC$5,'OI &amp; Expense Growth'!$F$4:$P$4,0))*CC$17/12,0)</f>
        <v>4589.4534000000003</v>
      </c>
      <c r="CD64" s="4">
        <f t="array" ref="CD64">IFERROR(INDEX('OI &amp; Expense Growth'!$F17:$P17,MATCH('Monthly CFs'!CD$5,'OI &amp; Expense Growth'!$F$4:$P$4,0))*CD$17/12,0)</f>
        <v>4589.4534000000003</v>
      </c>
      <c r="CE64" s="4">
        <f t="array" ref="CE64">IFERROR(INDEX('OI &amp; Expense Growth'!$F17:$P17,MATCH('Monthly CFs'!CE$5,'OI &amp; Expense Growth'!$F$4:$P$4,0))*CE$17/12,0)</f>
        <v>4589.4534000000003</v>
      </c>
      <c r="CF64" s="4">
        <f t="array" ref="CF64">IFERROR(INDEX('OI &amp; Expense Growth'!$F17:$P17,MATCH('Monthly CFs'!CF$5,'OI &amp; Expense Growth'!$F$4:$P$4,0))*CF$17/12,0)</f>
        <v>4589.4534000000003</v>
      </c>
      <c r="CG64" s="4">
        <f t="array" ref="CG64">IFERROR(INDEX('OI &amp; Expense Growth'!$F17:$P17,MATCH('Monthly CFs'!CG$5,'OI &amp; Expense Growth'!$F$4:$P$4,0))*CG$17/12,0)</f>
        <v>4589.4534000000003</v>
      </c>
      <c r="CH64" s="4">
        <f t="array" ref="CH64">IFERROR(INDEX('OI &amp; Expense Growth'!$F17:$P17,MATCH('Monthly CFs'!CH$5,'OI &amp; Expense Growth'!$F$4:$P$4,0))*CH$17/12,0)</f>
        <v>4589.4534000000003</v>
      </c>
      <c r="CI64" s="4">
        <f t="array" ref="CI64">IFERROR(INDEX('OI &amp; Expense Growth'!$F17:$P17,MATCH('Monthly CFs'!CI$5,'OI &amp; Expense Growth'!$F$4:$P$4,0))*CI$17/12,0)</f>
        <v>4589.4534000000003</v>
      </c>
      <c r="CJ64" s="4">
        <f t="array" ref="CJ64">IFERROR(INDEX('OI &amp; Expense Growth'!$F17:$P17,MATCH('Monthly CFs'!CJ$5,'OI &amp; Expense Growth'!$F$4:$P$4,0))*CJ$17/12,0)</f>
        <v>4589.4534000000003</v>
      </c>
      <c r="CK64" s="4">
        <f t="array" ref="CK64">IFERROR(INDEX('OI &amp; Expense Growth'!$F17:$P17,MATCH('Monthly CFs'!CK$5,'OI &amp; Expense Growth'!$F$4:$P$4,0))*CK$17/12,0)</f>
        <v>4589.4534000000003</v>
      </c>
      <c r="CL64" s="4">
        <f t="array" ref="CL64">IFERROR(INDEX('OI &amp; Expense Growth'!$F17:$P17,MATCH('Monthly CFs'!CL$5,'OI &amp; Expense Growth'!$F$4:$P$4,0))*CL$17/12,0)</f>
        <v>4589.4534000000003</v>
      </c>
      <c r="CM64" s="4">
        <f t="array" ref="CM64">IFERROR(INDEX('OI &amp; Expense Growth'!$F17:$P17,MATCH('Monthly CFs'!CM$5,'OI &amp; Expense Growth'!$F$4:$P$4,0))*CM$17/12,0)</f>
        <v>4589.4534000000003</v>
      </c>
      <c r="CN64" s="4">
        <f t="array" ref="CN64">IFERROR(INDEX('OI &amp; Expense Growth'!$F17:$P17,MATCH('Monthly CFs'!CN$5,'OI &amp; Expense Growth'!$F$4:$P$4,0))*CN$17/12,0)</f>
        <v>4727.1370020000004</v>
      </c>
      <c r="CO64" s="4">
        <f t="array" ref="CO64">IFERROR(INDEX('OI &amp; Expense Growth'!$F17:$P17,MATCH('Monthly CFs'!CO$5,'OI &amp; Expense Growth'!$F$4:$P$4,0))*CO$17/12,0)</f>
        <v>4727.1370020000004</v>
      </c>
      <c r="CP64" s="4">
        <f t="array" ref="CP64">IFERROR(INDEX('OI &amp; Expense Growth'!$F17:$P17,MATCH('Monthly CFs'!CP$5,'OI &amp; Expense Growth'!$F$4:$P$4,0))*CP$17/12,0)</f>
        <v>4727.1370020000004</v>
      </c>
      <c r="CQ64" s="4">
        <f t="array" ref="CQ64">IFERROR(INDEX('OI &amp; Expense Growth'!$F17:$P17,MATCH('Monthly CFs'!CQ$5,'OI &amp; Expense Growth'!$F$4:$P$4,0))*CQ$17/12,0)</f>
        <v>4727.1370020000004</v>
      </c>
      <c r="CR64" s="4">
        <f t="array" ref="CR64">IFERROR(INDEX('OI &amp; Expense Growth'!$F17:$P17,MATCH('Monthly CFs'!CR$5,'OI &amp; Expense Growth'!$F$4:$P$4,0))*CR$17/12,0)</f>
        <v>4727.1370020000004</v>
      </c>
      <c r="CS64" s="4">
        <f t="array" ref="CS64">IFERROR(INDEX('OI &amp; Expense Growth'!$F17:$P17,MATCH('Monthly CFs'!CS$5,'OI &amp; Expense Growth'!$F$4:$P$4,0))*CS$17/12,0)</f>
        <v>4727.1370020000004</v>
      </c>
      <c r="CT64" s="4">
        <f t="array" ref="CT64">IFERROR(INDEX('OI &amp; Expense Growth'!$F17:$P17,MATCH('Monthly CFs'!CT$5,'OI &amp; Expense Growth'!$F$4:$P$4,0))*CT$17/12,0)</f>
        <v>4727.1370020000004</v>
      </c>
      <c r="CU64" s="4">
        <f t="array" ref="CU64">IFERROR(INDEX('OI &amp; Expense Growth'!$F17:$P17,MATCH('Monthly CFs'!CU$5,'OI &amp; Expense Growth'!$F$4:$P$4,0))*CU$17/12,0)</f>
        <v>4727.1370020000004</v>
      </c>
      <c r="CV64" s="4">
        <f t="array" ref="CV64">IFERROR(INDEX('OI &amp; Expense Growth'!$F17:$P17,MATCH('Monthly CFs'!CV$5,'OI &amp; Expense Growth'!$F$4:$P$4,0))*CV$17/12,0)</f>
        <v>4727.1370020000004</v>
      </c>
      <c r="CW64" s="4">
        <f t="array" ref="CW64">IFERROR(INDEX('OI &amp; Expense Growth'!$F17:$P17,MATCH('Monthly CFs'!CW$5,'OI &amp; Expense Growth'!$F$4:$P$4,0))*CW$17/12,0)</f>
        <v>4727.1370020000004</v>
      </c>
      <c r="CX64" s="4">
        <f t="array" ref="CX64">IFERROR(INDEX('OI &amp; Expense Growth'!$F17:$P17,MATCH('Monthly CFs'!CX$5,'OI &amp; Expense Growth'!$F$4:$P$4,0))*CX$17/12,0)</f>
        <v>4727.1370020000004</v>
      </c>
      <c r="CY64" s="4">
        <f t="array" ref="CY64">IFERROR(INDEX('OI &amp; Expense Growth'!$F17:$P17,MATCH('Monthly CFs'!CY$5,'OI &amp; Expense Growth'!$F$4:$P$4,0))*CY$17/12,0)</f>
        <v>4727.1370020000004</v>
      </c>
      <c r="CZ64" s="4">
        <f t="array" ref="CZ64">IFERROR(INDEX('OI &amp; Expense Growth'!$F17:$P17,MATCH('Monthly CFs'!CZ$5,'OI &amp; Expense Growth'!$F$4:$P$4,0))*CZ$17/12,0)</f>
        <v>4868.9511120600009</v>
      </c>
      <c r="DA64" s="4">
        <f t="array" ref="DA64">IFERROR(INDEX('OI &amp; Expense Growth'!$F17:$P17,MATCH('Monthly CFs'!DA$5,'OI &amp; Expense Growth'!$F$4:$P$4,0))*DA$17/12,0)</f>
        <v>4868.9511120600009</v>
      </c>
      <c r="DB64" s="4">
        <f t="array" ref="DB64">IFERROR(INDEX('OI &amp; Expense Growth'!$F17:$P17,MATCH('Monthly CFs'!DB$5,'OI &amp; Expense Growth'!$F$4:$P$4,0))*DB$17/12,0)</f>
        <v>4868.9511120600009</v>
      </c>
      <c r="DC64" s="4">
        <f t="array" ref="DC64">IFERROR(INDEX('OI &amp; Expense Growth'!$F17:$P17,MATCH('Monthly CFs'!DC$5,'OI &amp; Expense Growth'!$F$4:$P$4,0))*DC$17/12,0)</f>
        <v>4868.9511120600009</v>
      </c>
      <c r="DD64" s="4">
        <f t="array" ref="DD64">IFERROR(INDEX('OI &amp; Expense Growth'!$F17:$P17,MATCH('Monthly CFs'!DD$5,'OI &amp; Expense Growth'!$F$4:$P$4,0))*DD$17/12,0)</f>
        <v>4868.9511120600009</v>
      </c>
      <c r="DE64" s="4">
        <f t="array" ref="DE64">IFERROR(INDEX('OI &amp; Expense Growth'!$F17:$P17,MATCH('Monthly CFs'!DE$5,'OI &amp; Expense Growth'!$F$4:$P$4,0))*DE$17/12,0)</f>
        <v>4868.9511120600009</v>
      </c>
      <c r="DF64" s="4">
        <f t="array" ref="DF64">IFERROR(INDEX('OI &amp; Expense Growth'!$F17:$P17,MATCH('Monthly CFs'!DF$5,'OI &amp; Expense Growth'!$F$4:$P$4,0))*DF$17/12,0)</f>
        <v>4868.9511120600009</v>
      </c>
      <c r="DG64" s="4">
        <f t="array" ref="DG64">IFERROR(INDEX('OI &amp; Expense Growth'!$F17:$P17,MATCH('Monthly CFs'!DG$5,'OI &amp; Expense Growth'!$F$4:$P$4,0))*DG$17/12,0)</f>
        <v>4868.9511120600009</v>
      </c>
      <c r="DH64" s="4">
        <f t="array" ref="DH64">IFERROR(INDEX('OI &amp; Expense Growth'!$F17:$P17,MATCH('Monthly CFs'!DH$5,'OI &amp; Expense Growth'!$F$4:$P$4,0))*DH$17/12,0)</f>
        <v>4868.9511120600009</v>
      </c>
      <c r="DI64" s="4">
        <f t="array" ref="DI64">IFERROR(INDEX('OI &amp; Expense Growth'!$F17:$P17,MATCH('Monthly CFs'!DI$5,'OI &amp; Expense Growth'!$F$4:$P$4,0))*DI$17/12,0)</f>
        <v>4868.9511120600009</v>
      </c>
      <c r="DJ64" s="4">
        <f t="array" ref="DJ64">IFERROR(INDEX('OI &amp; Expense Growth'!$F17:$P17,MATCH('Monthly CFs'!DJ$5,'OI &amp; Expense Growth'!$F$4:$P$4,0))*DJ$17/12,0)</f>
        <v>4868.9511120600009</v>
      </c>
      <c r="DK64" s="4">
        <f t="array" ref="DK64">IFERROR(INDEX('OI &amp; Expense Growth'!$F17:$P17,MATCH('Monthly CFs'!DK$5,'OI &amp; Expense Growth'!$F$4:$P$4,0))*DK$17/12,0)</f>
        <v>4868.9511120600009</v>
      </c>
      <c r="DL64" s="4">
        <f t="array" ref="DL64">IFERROR(INDEX('OI &amp; Expense Growth'!$F17:$P17,MATCH('Monthly CFs'!DL$5,'OI &amp; Expense Growth'!$F$4:$P$4,0))*DL$17/12,0)</f>
        <v>5015.0196454218012</v>
      </c>
      <c r="DM64" s="4">
        <f t="array" ref="DM64">IFERROR(INDEX('OI &amp; Expense Growth'!$F17:$P17,MATCH('Monthly CFs'!DM$5,'OI &amp; Expense Growth'!$F$4:$P$4,0))*DM$17/12,0)</f>
        <v>5015.0196454218012</v>
      </c>
      <c r="DN64" s="4">
        <f t="array" ref="DN64">IFERROR(INDEX('OI &amp; Expense Growth'!$F17:$P17,MATCH('Monthly CFs'!DN$5,'OI &amp; Expense Growth'!$F$4:$P$4,0))*DN$17/12,0)</f>
        <v>5015.0196454218012</v>
      </c>
      <c r="DO64" s="4">
        <f t="array" ref="DO64">IFERROR(INDEX('OI &amp; Expense Growth'!$F17:$P17,MATCH('Monthly CFs'!DO$5,'OI &amp; Expense Growth'!$F$4:$P$4,0))*DO$17/12,0)</f>
        <v>5015.0196454218012</v>
      </c>
      <c r="DP64" s="4">
        <f t="array" ref="DP64">IFERROR(INDEX('OI &amp; Expense Growth'!$F17:$P17,MATCH('Monthly CFs'!DP$5,'OI &amp; Expense Growth'!$F$4:$P$4,0))*DP$17/12,0)</f>
        <v>5015.0196454218012</v>
      </c>
      <c r="DQ64" s="4">
        <f t="array" ref="DQ64">IFERROR(INDEX('OI &amp; Expense Growth'!$F17:$P17,MATCH('Monthly CFs'!DQ$5,'OI &amp; Expense Growth'!$F$4:$P$4,0))*DQ$17/12,0)</f>
        <v>5015.0196454218012</v>
      </c>
      <c r="DR64" s="4">
        <f t="array" ref="DR64">IFERROR(INDEX('OI &amp; Expense Growth'!$F17:$P17,MATCH('Monthly CFs'!DR$5,'OI &amp; Expense Growth'!$F$4:$P$4,0))*DR$17/12,0)</f>
        <v>5015.0196454218012</v>
      </c>
      <c r="DS64" s="4">
        <f t="array" ref="DS64">IFERROR(INDEX('OI &amp; Expense Growth'!$F17:$P17,MATCH('Monthly CFs'!DS$5,'OI &amp; Expense Growth'!$F$4:$P$4,0))*DS$17/12,0)</f>
        <v>5015.0196454218012</v>
      </c>
      <c r="DT64" s="4">
        <f t="array" ref="DT64">IFERROR(INDEX('OI &amp; Expense Growth'!$F17:$P17,MATCH('Monthly CFs'!DT$5,'OI &amp; Expense Growth'!$F$4:$P$4,0))*DT$17/12,0)</f>
        <v>5015.0196454218012</v>
      </c>
      <c r="DU64" s="4">
        <f t="array" ref="DU64">IFERROR(INDEX('OI &amp; Expense Growth'!$F17:$P17,MATCH('Monthly CFs'!DU$5,'OI &amp; Expense Growth'!$F$4:$P$4,0))*DU$17/12,0)</f>
        <v>5015.0196454218012</v>
      </c>
      <c r="DV64" s="4">
        <f t="array" ref="DV64">IFERROR(INDEX('OI &amp; Expense Growth'!$F17:$P17,MATCH('Monthly CFs'!DV$5,'OI &amp; Expense Growth'!$F$4:$P$4,0))*DV$17/12,0)</f>
        <v>5015.0196454218012</v>
      </c>
      <c r="DW64" s="4">
        <f t="array" ref="DW64">IFERROR(INDEX('OI &amp; Expense Growth'!$F17:$P17,MATCH('Monthly CFs'!DW$5,'OI &amp; Expense Growth'!$F$4:$P$4,0))*DW$17/12,0)</f>
        <v>5015.0196454218012</v>
      </c>
      <c r="DX64" s="4">
        <f t="array" ref="DX64">IFERROR(INDEX('OI &amp; Expense Growth'!$F17:$P17,MATCH('Monthly CFs'!DX$5,'OI &amp; Expense Growth'!$F$4:$P$4,0))*DX$17/12,0)</f>
        <v>5165.470234784455</v>
      </c>
      <c r="DY64" s="4">
        <f t="array" ref="DY64">IFERROR(INDEX('OI &amp; Expense Growth'!$F17:$P17,MATCH('Monthly CFs'!DY$5,'OI &amp; Expense Growth'!$F$4:$P$4,0))*DY$17/12,0)</f>
        <v>5165.470234784455</v>
      </c>
      <c r="DZ64" s="4">
        <f t="array" ref="DZ64">IFERROR(INDEX('OI &amp; Expense Growth'!$F17:$P17,MATCH('Monthly CFs'!DZ$5,'OI &amp; Expense Growth'!$F$4:$P$4,0))*DZ$17/12,0)</f>
        <v>5165.470234784455</v>
      </c>
      <c r="EA64" s="4">
        <f t="array" ref="EA64">IFERROR(INDEX('OI &amp; Expense Growth'!$F17:$P17,MATCH('Monthly CFs'!EA$5,'OI &amp; Expense Growth'!$F$4:$P$4,0))*EA$17/12,0)</f>
        <v>5165.470234784455</v>
      </c>
      <c r="EB64" s="4">
        <f t="array" ref="EB64">IFERROR(INDEX('OI &amp; Expense Growth'!$F17:$P17,MATCH('Monthly CFs'!EB$5,'OI &amp; Expense Growth'!$F$4:$P$4,0))*EB$17/12,0)</f>
        <v>5165.470234784455</v>
      </c>
      <c r="EC64" s="4">
        <f t="array" ref="EC64">IFERROR(INDEX('OI &amp; Expense Growth'!$F17:$P17,MATCH('Monthly CFs'!EC$5,'OI &amp; Expense Growth'!$F$4:$P$4,0))*EC$17/12,0)</f>
        <v>5165.470234784455</v>
      </c>
      <c r="ED64" s="4">
        <f t="array" ref="ED64">IFERROR(INDEX('OI &amp; Expense Growth'!$F17:$P17,MATCH('Monthly CFs'!ED$5,'OI &amp; Expense Growth'!$F$4:$P$4,0))*ED$17/12,0)</f>
        <v>5165.470234784455</v>
      </c>
      <c r="EE64" s="4">
        <f t="array" ref="EE64">IFERROR(INDEX('OI &amp; Expense Growth'!$F17:$P17,MATCH('Monthly CFs'!EE$5,'OI &amp; Expense Growth'!$F$4:$P$4,0))*EE$17/12,0)</f>
        <v>5165.470234784455</v>
      </c>
      <c r="EF64" s="4">
        <f t="array" ref="EF64">IFERROR(INDEX('OI &amp; Expense Growth'!$F17:$P17,MATCH('Monthly CFs'!EF$5,'OI &amp; Expense Growth'!$F$4:$P$4,0))*EF$17/12,0)</f>
        <v>5165.470234784455</v>
      </c>
      <c r="EG64" s="4">
        <f t="array" ref="EG64">IFERROR(INDEX('OI &amp; Expense Growth'!$F17:$P17,MATCH('Monthly CFs'!EG$5,'OI &amp; Expense Growth'!$F$4:$P$4,0))*EG$17/12,0)</f>
        <v>5165.470234784455</v>
      </c>
      <c r="EH64" s="4">
        <f t="array" ref="EH64">IFERROR(INDEX('OI &amp; Expense Growth'!$F17:$P17,MATCH('Monthly CFs'!EH$5,'OI &amp; Expense Growth'!$F$4:$P$4,0))*EH$17/12,0)</f>
        <v>5165.470234784455</v>
      </c>
      <c r="EI64" s="4">
        <f t="array" ref="EI64">IFERROR(INDEX('OI &amp; Expense Growth'!$F17:$P17,MATCH('Monthly CFs'!EI$5,'OI &amp; Expense Growth'!$F$4:$P$4,0))*EI$17/12,0)</f>
        <v>5165.470234784455</v>
      </c>
      <c r="EJ64" s="1"/>
    </row>
    <row r="65" spans="1:140" ht="13.5" customHeight="1" x14ac:dyDescent="0.2">
      <c r="A65" s="1"/>
      <c r="B65" s="1"/>
      <c r="C65" s="13" t="s">
        <v>261</v>
      </c>
      <c r="D65" s="13"/>
      <c r="E65" s="13"/>
      <c r="F65" s="13"/>
      <c r="G65" s="14">
        <f t="shared" ref="G65:EI65" si="15">SUM(G60:G64)</f>
        <v>0</v>
      </c>
      <c r="H65" s="14">
        <f t="shared" si="15"/>
        <v>0</v>
      </c>
      <c r="I65" s="14">
        <f t="shared" si="15"/>
        <v>0</v>
      </c>
      <c r="J65" s="14">
        <f t="shared" si="15"/>
        <v>0</v>
      </c>
      <c r="K65" s="14">
        <f t="shared" si="15"/>
        <v>0</v>
      </c>
      <c r="L65" s="14">
        <f t="shared" si="15"/>
        <v>0</v>
      </c>
      <c r="M65" s="14">
        <f t="shared" si="15"/>
        <v>0</v>
      </c>
      <c r="N65" s="14">
        <f t="shared" si="15"/>
        <v>0</v>
      </c>
      <c r="O65" s="14">
        <f t="shared" si="15"/>
        <v>0</v>
      </c>
      <c r="P65" s="14">
        <f t="shared" si="15"/>
        <v>0</v>
      </c>
      <c r="Q65" s="14">
        <f t="shared" si="15"/>
        <v>0</v>
      </c>
      <c r="R65" s="14">
        <f t="shared" si="15"/>
        <v>0</v>
      </c>
      <c r="S65" s="14">
        <f t="shared" si="15"/>
        <v>0</v>
      </c>
      <c r="T65" s="14">
        <f t="shared" si="15"/>
        <v>0</v>
      </c>
      <c r="U65" s="14">
        <f t="shared" si="15"/>
        <v>0</v>
      </c>
      <c r="V65" s="14">
        <f t="shared" si="15"/>
        <v>0</v>
      </c>
      <c r="W65" s="14">
        <f t="shared" si="15"/>
        <v>0</v>
      </c>
      <c r="X65" s="14">
        <f t="shared" si="15"/>
        <v>0</v>
      </c>
      <c r="Y65" s="14">
        <f t="shared" si="15"/>
        <v>0</v>
      </c>
      <c r="Z65" s="14">
        <f t="shared" si="15"/>
        <v>0</v>
      </c>
      <c r="AA65" s="14">
        <f t="shared" si="15"/>
        <v>0</v>
      </c>
      <c r="AB65" s="14">
        <f t="shared" si="15"/>
        <v>0</v>
      </c>
      <c r="AC65" s="14">
        <f t="shared" si="15"/>
        <v>0</v>
      </c>
      <c r="AD65" s="14">
        <f t="shared" si="15"/>
        <v>0</v>
      </c>
      <c r="AE65" s="14">
        <f t="shared" si="15"/>
        <v>0</v>
      </c>
      <c r="AF65" s="14">
        <f t="shared" si="15"/>
        <v>0</v>
      </c>
      <c r="AG65" s="14">
        <f t="shared" si="15"/>
        <v>0</v>
      </c>
      <c r="AH65" s="14">
        <f t="shared" si="15"/>
        <v>0</v>
      </c>
      <c r="AI65" s="14">
        <f t="shared" si="15"/>
        <v>0</v>
      </c>
      <c r="AJ65" s="14">
        <f t="shared" si="15"/>
        <v>0</v>
      </c>
      <c r="AK65" s="14">
        <f t="shared" si="15"/>
        <v>0</v>
      </c>
      <c r="AL65" s="14">
        <f t="shared" si="15"/>
        <v>0</v>
      </c>
      <c r="AM65" s="14">
        <f t="shared" si="15"/>
        <v>0</v>
      </c>
      <c r="AN65" s="14">
        <f t="shared" si="15"/>
        <v>0</v>
      </c>
      <c r="AO65" s="14">
        <f t="shared" si="15"/>
        <v>0</v>
      </c>
      <c r="AP65" s="14">
        <f t="shared" si="15"/>
        <v>0</v>
      </c>
      <c r="AQ65" s="14">
        <f t="shared" si="15"/>
        <v>0</v>
      </c>
      <c r="AR65" s="14">
        <f t="shared" si="15"/>
        <v>0</v>
      </c>
      <c r="AS65" s="14">
        <f t="shared" si="15"/>
        <v>0</v>
      </c>
      <c r="AT65" s="14">
        <f t="shared" si="15"/>
        <v>0</v>
      </c>
      <c r="AU65" s="14">
        <f t="shared" si="15"/>
        <v>0</v>
      </c>
      <c r="AV65" s="14">
        <f t="shared" si="15"/>
        <v>0</v>
      </c>
      <c r="AW65" s="14">
        <f t="shared" si="15"/>
        <v>0</v>
      </c>
      <c r="AX65" s="14">
        <f t="shared" si="15"/>
        <v>19005</v>
      </c>
      <c r="AY65" s="14">
        <f t="shared" si="15"/>
        <v>21644.583333333332</v>
      </c>
      <c r="AZ65" s="14">
        <f t="shared" si="15"/>
        <v>24284.166666666668</v>
      </c>
      <c r="BA65" s="14">
        <f t="shared" si="15"/>
        <v>26923.75</v>
      </c>
      <c r="BB65" s="14">
        <f t="shared" si="15"/>
        <v>29563.333333333328</v>
      </c>
      <c r="BC65" s="14">
        <f t="shared" si="15"/>
        <v>31675</v>
      </c>
      <c r="BD65" s="14">
        <f t="shared" si="15"/>
        <v>32625.25</v>
      </c>
      <c r="BE65" s="14">
        <f t="shared" si="15"/>
        <v>32625.25</v>
      </c>
      <c r="BF65" s="14">
        <f t="shared" si="15"/>
        <v>32625.25</v>
      </c>
      <c r="BG65" s="14">
        <f t="shared" si="15"/>
        <v>32625.25</v>
      </c>
      <c r="BH65" s="14">
        <f t="shared" si="15"/>
        <v>32625.25</v>
      </c>
      <c r="BI65" s="14">
        <f t="shared" si="15"/>
        <v>32625.25</v>
      </c>
      <c r="BJ65" s="14">
        <f t="shared" si="15"/>
        <v>32625.25</v>
      </c>
      <c r="BK65" s="14">
        <f t="shared" si="15"/>
        <v>32625.25</v>
      </c>
      <c r="BL65" s="14">
        <f t="shared" si="15"/>
        <v>32625.25</v>
      </c>
      <c r="BM65" s="14">
        <f t="shared" si="15"/>
        <v>32625.25</v>
      </c>
      <c r="BN65" s="14">
        <f t="shared" si="15"/>
        <v>32625.25</v>
      </c>
      <c r="BO65" s="14">
        <f t="shared" si="15"/>
        <v>32625.25</v>
      </c>
      <c r="BP65" s="14">
        <f t="shared" si="15"/>
        <v>33604.007500000007</v>
      </c>
      <c r="BQ65" s="14">
        <f t="shared" si="15"/>
        <v>33604.007500000007</v>
      </c>
      <c r="BR65" s="14">
        <f t="shared" si="15"/>
        <v>33604.007500000007</v>
      </c>
      <c r="BS65" s="14">
        <f t="shared" si="15"/>
        <v>33604.007500000007</v>
      </c>
      <c r="BT65" s="14">
        <f t="shared" si="15"/>
        <v>33604.007500000007</v>
      </c>
      <c r="BU65" s="14">
        <f t="shared" si="15"/>
        <v>33604.007500000007</v>
      </c>
      <c r="BV65" s="14">
        <f t="shared" si="15"/>
        <v>33604.007500000007</v>
      </c>
      <c r="BW65" s="14">
        <f t="shared" si="15"/>
        <v>33604.007500000007</v>
      </c>
      <c r="BX65" s="14">
        <f t="shared" si="15"/>
        <v>33604.007500000007</v>
      </c>
      <c r="BY65" s="14">
        <f t="shared" si="15"/>
        <v>33604.007500000007</v>
      </c>
      <c r="BZ65" s="14">
        <f t="shared" si="15"/>
        <v>33604.007500000007</v>
      </c>
      <c r="CA65" s="14">
        <f t="shared" si="15"/>
        <v>33604.007500000007</v>
      </c>
      <c r="CB65" s="14">
        <f t="shared" si="15"/>
        <v>34612.127724999998</v>
      </c>
      <c r="CC65" s="14">
        <f t="shared" si="15"/>
        <v>34612.127724999998</v>
      </c>
      <c r="CD65" s="14">
        <f t="shared" si="15"/>
        <v>34612.127724999998</v>
      </c>
      <c r="CE65" s="14">
        <f t="shared" si="15"/>
        <v>34612.127724999998</v>
      </c>
      <c r="CF65" s="14">
        <f t="shared" si="15"/>
        <v>34612.127724999998</v>
      </c>
      <c r="CG65" s="14">
        <f t="shared" si="15"/>
        <v>34612.127724999998</v>
      </c>
      <c r="CH65" s="14">
        <f t="shared" si="15"/>
        <v>34612.127724999998</v>
      </c>
      <c r="CI65" s="14">
        <f t="shared" si="15"/>
        <v>34612.127724999998</v>
      </c>
      <c r="CJ65" s="14">
        <f t="shared" si="15"/>
        <v>34612.127724999998</v>
      </c>
      <c r="CK65" s="14">
        <f t="shared" si="15"/>
        <v>34612.127724999998</v>
      </c>
      <c r="CL65" s="14">
        <f t="shared" si="15"/>
        <v>34612.127724999998</v>
      </c>
      <c r="CM65" s="14">
        <f t="shared" si="15"/>
        <v>34612.127724999998</v>
      </c>
      <c r="CN65" s="14">
        <f t="shared" si="15"/>
        <v>35650.491556750007</v>
      </c>
      <c r="CO65" s="14">
        <f t="shared" si="15"/>
        <v>35650.491556750007</v>
      </c>
      <c r="CP65" s="14">
        <f t="shared" si="15"/>
        <v>35650.491556750007</v>
      </c>
      <c r="CQ65" s="14">
        <f t="shared" si="15"/>
        <v>35650.491556750007</v>
      </c>
      <c r="CR65" s="14">
        <f t="shared" si="15"/>
        <v>35650.491556750007</v>
      </c>
      <c r="CS65" s="14">
        <f t="shared" si="15"/>
        <v>35650.491556750007</v>
      </c>
      <c r="CT65" s="14">
        <f t="shared" si="15"/>
        <v>35650.491556750007</v>
      </c>
      <c r="CU65" s="14">
        <f t="shared" si="15"/>
        <v>35650.491556750007</v>
      </c>
      <c r="CV65" s="14">
        <f t="shared" si="15"/>
        <v>35650.491556750007</v>
      </c>
      <c r="CW65" s="14">
        <f t="shared" si="15"/>
        <v>35650.491556750007</v>
      </c>
      <c r="CX65" s="14">
        <f t="shared" si="15"/>
        <v>35650.491556750007</v>
      </c>
      <c r="CY65" s="14">
        <f t="shared" si="15"/>
        <v>35650.491556750007</v>
      </c>
      <c r="CZ65" s="14">
        <f t="shared" si="15"/>
        <v>36720.006303452501</v>
      </c>
      <c r="DA65" s="14">
        <f t="shared" si="15"/>
        <v>36720.006303452501</v>
      </c>
      <c r="DB65" s="14">
        <f t="shared" si="15"/>
        <v>36720.006303452501</v>
      </c>
      <c r="DC65" s="14">
        <f t="shared" si="15"/>
        <v>36720.006303452501</v>
      </c>
      <c r="DD65" s="14">
        <f t="shared" si="15"/>
        <v>36720.006303452501</v>
      </c>
      <c r="DE65" s="14">
        <f t="shared" si="15"/>
        <v>36720.006303452501</v>
      </c>
      <c r="DF65" s="14">
        <f t="shared" si="15"/>
        <v>36720.006303452501</v>
      </c>
      <c r="DG65" s="14">
        <f t="shared" si="15"/>
        <v>36720.006303452501</v>
      </c>
      <c r="DH65" s="14">
        <f t="shared" si="15"/>
        <v>36720.006303452501</v>
      </c>
      <c r="DI65" s="14">
        <f t="shared" si="15"/>
        <v>36720.006303452501</v>
      </c>
      <c r="DJ65" s="14">
        <f t="shared" si="15"/>
        <v>36720.006303452501</v>
      </c>
      <c r="DK65" s="14">
        <f t="shared" si="15"/>
        <v>36720.006303452501</v>
      </c>
      <c r="DL65" s="14">
        <f t="shared" si="15"/>
        <v>37821.606492556086</v>
      </c>
      <c r="DM65" s="14">
        <f t="shared" si="15"/>
        <v>37821.606492556086</v>
      </c>
      <c r="DN65" s="14">
        <f t="shared" si="15"/>
        <v>37821.606492556086</v>
      </c>
      <c r="DO65" s="14">
        <f t="shared" si="15"/>
        <v>37821.606492556086</v>
      </c>
      <c r="DP65" s="14">
        <f t="shared" si="15"/>
        <v>37821.606492556086</v>
      </c>
      <c r="DQ65" s="14">
        <f t="shared" si="15"/>
        <v>37821.606492556086</v>
      </c>
      <c r="DR65" s="14">
        <f t="shared" si="15"/>
        <v>37821.606492556086</v>
      </c>
      <c r="DS65" s="14">
        <f t="shared" si="15"/>
        <v>37821.606492556086</v>
      </c>
      <c r="DT65" s="14">
        <f t="shared" si="15"/>
        <v>37821.606492556086</v>
      </c>
      <c r="DU65" s="14">
        <f t="shared" si="15"/>
        <v>37821.606492556086</v>
      </c>
      <c r="DV65" s="14">
        <f t="shared" si="15"/>
        <v>37821.606492556086</v>
      </c>
      <c r="DW65" s="14">
        <f t="shared" si="15"/>
        <v>37821.606492556086</v>
      </c>
      <c r="DX65" s="14">
        <f t="shared" si="15"/>
        <v>38956.254687332774</v>
      </c>
      <c r="DY65" s="14">
        <f t="shared" si="15"/>
        <v>38956.254687332774</v>
      </c>
      <c r="DZ65" s="14">
        <f t="shared" si="15"/>
        <v>38956.254687332774</v>
      </c>
      <c r="EA65" s="14">
        <f t="shared" si="15"/>
        <v>38956.254687332774</v>
      </c>
      <c r="EB65" s="14">
        <f t="shared" si="15"/>
        <v>38956.254687332774</v>
      </c>
      <c r="EC65" s="14">
        <f t="shared" si="15"/>
        <v>38956.254687332774</v>
      </c>
      <c r="ED65" s="14">
        <f t="shared" si="15"/>
        <v>38956.254687332774</v>
      </c>
      <c r="EE65" s="14">
        <f t="shared" si="15"/>
        <v>38956.254687332774</v>
      </c>
      <c r="EF65" s="14">
        <f t="shared" si="15"/>
        <v>38956.254687332774</v>
      </c>
      <c r="EG65" s="14">
        <f t="shared" si="15"/>
        <v>38956.254687332774</v>
      </c>
      <c r="EH65" s="14">
        <f t="shared" si="15"/>
        <v>38956.254687332774</v>
      </c>
      <c r="EI65" s="14">
        <f t="shared" si="15"/>
        <v>38956.254687332774</v>
      </c>
      <c r="EJ65" s="1"/>
    </row>
    <row r="66" spans="1:140" ht="13.5" customHeight="1" x14ac:dyDescent="0.2">
      <c r="A66" s="1"/>
      <c r="B66" s="1"/>
      <c r="C66" s="9"/>
      <c r="D66" s="1"/>
      <c r="E66" s="1"/>
      <c r="F66" s="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1"/>
    </row>
    <row r="67" spans="1:140" ht="13.5" customHeight="1" x14ac:dyDescent="0.2">
      <c r="A67" s="1"/>
      <c r="B67" s="1"/>
      <c r="C67" s="287" t="s">
        <v>262</v>
      </c>
      <c r="D67" s="1"/>
      <c r="E67" s="1"/>
      <c r="F67" s="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3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1"/>
    </row>
    <row r="68" spans="1:140" ht="13.5" customHeight="1" x14ac:dyDescent="0.2">
      <c r="A68" s="1"/>
      <c r="B68" s="1"/>
      <c r="C68" s="9" t="s">
        <v>263</v>
      </c>
      <c r="D68" s="1"/>
      <c r="E68" s="1"/>
      <c r="F68" s="1"/>
      <c r="G68" s="4">
        <f t="array" ref="G68">IF(G$5=0,0,IF(G$17=0,'OI &amp; Expense Growth'!$F$20/12/2,IFERROR(INDEX('OI &amp; Expense Growth'!$F20:$P20,MATCH('Monthly CFs'!G$5,'OI &amp; Expense Growth'!$F$4:$P$4,0))/12,0)))</f>
        <v>0</v>
      </c>
      <c r="H68" s="4">
        <f t="array" ref="H68">IF(H$5=0,0,IF(H$17=0,'Summary &amp; Assumptions'!$L$45/12,IFERROR(INDEX('OI &amp; Expense Growth'!$F20:$P20,MATCH('Monthly CFs'!H$5,'OI &amp; Expense Growth'!$F$4:$P$4,0))/12,0)))</f>
        <v>26113.008000000002</v>
      </c>
      <c r="I68" s="4">
        <f t="array" ref="I68">IF(I$5=0,0,IF(I$17=0,'Summary &amp; Assumptions'!$L$45/12,IFERROR(INDEX('OI &amp; Expense Growth'!$F20:$P20,MATCH('Monthly CFs'!I$5,'OI &amp; Expense Growth'!$F$4:$P$4,0))/12,0)))</f>
        <v>26113.008000000002</v>
      </c>
      <c r="J68" s="4">
        <f t="array" ref="J68">IF(J$5=0,0,IF(J$17=0,'Summary &amp; Assumptions'!$L$45/12,IFERROR(INDEX('OI &amp; Expense Growth'!$F20:$P20,MATCH('Monthly CFs'!J$5,'OI &amp; Expense Growth'!$F$4:$P$4,0))/12,0)))</f>
        <v>26113.008000000002</v>
      </c>
      <c r="K68" s="4">
        <f t="array" ref="K68">IF(K$5=0,0,IF(K$17=0,'Summary &amp; Assumptions'!$L$45/12,IFERROR(INDEX('OI &amp; Expense Growth'!$F20:$P20,MATCH('Monthly CFs'!K$5,'OI &amp; Expense Growth'!$F$4:$P$4,0))/12,0)))</f>
        <v>26113.008000000002</v>
      </c>
      <c r="L68" s="4">
        <f t="array" ref="L68">IF(L$5=0,0,IF(L$17=0,'Summary &amp; Assumptions'!$L$45/12,IFERROR(INDEX('OI &amp; Expense Growth'!$F20:$P20,MATCH('Monthly CFs'!L$5,'OI &amp; Expense Growth'!$F$4:$P$4,0))/12,0)))</f>
        <v>26113.008000000002</v>
      </c>
      <c r="M68" s="4">
        <f t="array" ref="M68">IF(M$5=0,0,IF(M$17=0,'Summary &amp; Assumptions'!$L$45/12,IFERROR(INDEX('OI &amp; Expense Growth'!$F20:$P20,MATCH('Monthly CFs'!M$5,'OI &amp; Expense Growth'!$F$4:$P$4,0))/12,0)))</f>
        <v>26113.008000000002</v>
      </c>
      <c r="N68" s="4">
        <f t="array" ref="N68">IF(N$5=0,0,IF(N$17=0,'Summary &amp; Assumptions'!$L$45/12,IFERROR(INDEX('OI &amp; Expense Growth'!$F20:$P20,MATCH('Monthly CFs'!N$5,'OI &amp; Expense Growth'!$F$4:$P$4,0))/12,0)))</f>
        <v>26113.008000000002</v>
      </c>
      <c r="O68" s="4">
        <f t="array" ref="O68">IF(O$5=0,0,IF(O$17=0,'Summary &amp; Assumptions'!$L$45/12,IFERROR(INDEX('OI &amp; Expense Growth'!$F20:$P20,MATCH('Monthly CFs'!O$5,'OI &amp; Expense Growth'!$F$4:$P$4,0))/12,0)))</f>
        <v>26113.008000000002</v>
      </c>
      <c r="P68" s="4">
        <f t="array" ref="P68">IF(P$5=0,0,IF(P$17=0,'Summary &amp; Assumptions'!$L$45/12,IFERROR(INDEX('OI &amp; Expense Growth'!$F20:$P20,MATCH('Monthly CFs'!P$5,'OI &amp; Expense Growth'!$F$4:$P$4,0))/12,0)))</f>
        <v>26113.008000000002</v>
      </c>
      <c r="Q68" s="4">
        <f t="array" ref="Q68">IF(Q$5=0,0,IF(Q$17=0,'Summary &amp; Assumptions'!$L$45/12,IFERROR(INDEX('OI &amp; Expense Growth'!$F20:$P20,MATCH('Monthly CFs'!Q$5,'OI &amp; Expense Growth'!$F$4:$P$4,0))/12,0)))</f>
        <v>26113.008000000002</v>
      </c>
      <c r="R68" s="4">
        <f t="array" ref="R68">IF(R$5=0,0,IF(R$17=0,'Summary &amp; Assumptions'!$L$45/12,IFERROR(INDEX('OI &amp; Expense Growth'!$F20:$P20,MATCH('Monthly CFs'!R$5,'OI &amp; Expense Growth'!$F$4:$P$4,0))/12,0)))</f>
        <v>26113.008000000002</v>
      </c>
      <c r="S68" s="4">
        <f t="array" ref="S68">IF(S$5=0,0,IF(S$17=0,'Summary &amp; Assumptions'!$L$45/12,IFERROR(INDEX('OI &amp; Expense Growth'!$F20:$P20,MATCH('Monthly CFs'!S$5,'OI &amp; Expense Growth'!$F$4:$P$4,0))/12,0)))</f>
        <v>26113.008000000002</v>
      </c>
      <c r="T68" s="4">
        <f t="array" ref="T68">IF(T$5=0,0,IF(T$17=0,'Summary &amp; Assumptions'!$L$45/12,IFERROR(INDEX('OI &amp; Expense Growth'!$F20:$P20,MATCH('Monthly CFs'!T$5,'OI &amp; Expense Growth'!$F$4:$P$4,0))/12,0)))</f>
        <v>26113.008000000002</v>
      </c>
      <c r="U68" s="4">
        <f t="array" ref="U68">IF(U$5=0,0,IF(U$17=0,'Summary &amp; Assumptions'!$L$45/12,IFERROR(INDEX('OI &amp; Expense Growth'!$F20:$P20,MATCH('Monthly CFs'!U$5,'OI &amp; Expense Growth'!$F$4:$P$4,0))/12,0)))</f>
        <v>26113.008000000002</v>
      </c>
      <c r="V68" s="4">
        <f t="array" ref="V68">IF(V$5=0,0,IF(V$17=0,'Summary &amp; Assumptions'!$L$45/12,IFERROR(INDEX('OI &amp; Expense Growth'!$F20:$P20,MATCH('Monthly CFs'!V$5,'OI &amp; Expense Growth'!$F$4:$P$4,0))/12,0)))</f>
        <v>26113.008000000002</v>
      </c>
      <c r="W68" s="4">
        <f t="array" ref="W68">IF(W$5=0,0,IF(W$17=0,'Summary &amp; Assumptions'!$L$45/12,IFERROR(INDEX('OI &amp; Expense Growth'!$F20:$P20,MATCH('Monthly CFs'!W$5,'OI &amp; Expense Growth'!$F$4:$P$4,0))/12,0)))</f>
        <v>26113.008000000002</v>
      </c>
      <c r="X68" s="4">
        <f t="array" ref="X68">IF(X$5=0,0,IF(X$17=0,'Summary &amp; Assumptions'!$L$45/12,IFERROR(INDEX('OI &amp; Expense Growth'!$F20:$P20,MATCH('Monthly CFs'!X$5,'OI &amp; Expense Growth'!$F$4:$P$4,0))/12,0)))</f>
        <v>26113.008000000002</v>
      </c>
      <c r="Y68" s="4">
        <f t="array" ref="Y68">IF(Y$5=0,0,IF(Y$17=0,'Summary &amp; Assumptions'!$L$45/12,IFERROR(INDEX('OI &amp; Expense Growth'!$F20:$P20,MATCH('Monthly CFs'!Y$5,'OI &amp; Expense Growth'!$F$4:$P$4,0))/12,0)))</f>
        <v>26113.008000000002</v>
      </c>
      <c r="Z68" s="4">
        <f t="array" ref="Z68">IF(Z$5=0,0,IF(Z$17=0,'Summary &amp; Assumptions'!$L$45/12,IFERROR(INDEX('OI &amp; Expense Growth'!$F20:$P20,MATCH('Monthly CFs'!Z$5,'OI &amp; Expense Growth'!$F$4:$P$4,0))/12,0)))</f>
        <v>26113.008000000002</v>
      </c>
      <c r="AA68" s="4">
        <f t="array" ref="AA68">IF(AA$5=0,0,IF(AA$17=0,'Summary &amp; Assumptions'!$L$45/12,IFERROR(INDEX('OI &amp; Expense Growth'!$F20:$P20,MATCH('Monthly CFs'!AA$5,'OI &amp; Expense Growth'!$F$4:$P$4,0))/12,0)))</f>
        <v>26113.008000000002</v>
      </c>
      <c r="AB68" s="4">
        <f t="array" ref="AB68">IF(AB$5=0,0,IF(AB$17=0,'Summary &amp; Assumptions'!$L$45/12,IFERROR(INDEX('OI &amp; Expense Growth'!$F20:$P20,MATCH('Monthly CFs'!AB$5,'OI &amp; Expense Growth'!$F$4:$P$4,0))/12,0)))</f>
        <v>26113.008000000002</v>
      </c>
      <c r="AC68" s="4">
        <f t="array" ref="AC68">IF(AC$5=0,0,IF(AC$17=0,'Summary &amp; Assumptions'!$L$45/12,IFERROR(INDEX('OI &amp; Expense Growth'!$F20:$P20,MATCH('Monthly CFs'!AC$5,'OI &amp; Expense Growth'!$F$4:$P$4,0))/12,0)))</f>
        <v>26113.008000000002</v>
      </c>
      <c r="AD68" s="4">
        <f t="array" ref="AD68">IF(AD$5=0,0,IF(AD$17=0,'Summary &amp; Assumptions'!$L$45/12,IFERROR(INDEX('OI &amp; Expense Growth'!$F20:$P20,MATCH('Monthly CFs'!AD$5,'OI &amp; Expense Growth'!$F$4:$P$4,0))/12,0)))</f>
        <v>26113.008000000002</v>
      </c>
      <c r="AE68" s="4">
        <f t="array" ref="AE68">IF(AE$5=0,0,IF(AE$17=0,'Summary &amp; Assumptions'!$L$45/12,IFERROR(INDEX('OI &amp; Expense Growth'!$F20:$P20,MATCH('Monthly CFs'!AE$5,'OI &amp; Expense Growth'!$F$4:$P$4,0))/12,0)))</f>
        <v>26113.008000000002</v>
      </c>
      <c r="AF68" s="4">
        <f t="array" ref="AF68">IF(AF$5=0,0,IF(AF$17=0,'Summary &amp; Assumptions'!$L$45/12,IFERROR(INDEX('OI &amp; Expense Growth'!$F20:$P20,MATCH('Monthly CFs'!AF$5,'OI &amp; Expense Growth'!$F$4:$P$4,0))/12,0)))</f>
        <v>26113.008000000002</v>
      </c>
      <c r="AG68" s="4">
        <f t="array" ref="AG68">IF(AG$5=0,0,IF(AG$17=0,'Summary &amp; Assumptions'!$L$45/12,IFERROR(INDEX('OI &amp; Expense Growth'!$F20:$P20,MATCH('Monthly CFs'!AG$5,'OI &amp; Expense Growth'!$F$4:$P$4,0))/12,0)))</f>
        <v>26113.008000000002</v>
      </c>
      <c r="AH68" s="4">
        <f t="array" ref="AH68">IF(AH$5=0,0,IF(AH$17=0,'Summary &amp; Assumptions'!$L$45/12,IFERROR(INDEX('OI &amp; Expense Growth'!$F20:$P20,MATCH('Monthly CFs'!AH$5,'OI &amp; Expense Growth'!$F$4:$P$4,0))/12,0)))</f>
        <v>26113.008000000002</v>
      </c>
      <c r="AI68" s="4">
        <f t="array" ref="AI68">IF(AI$5=0,0,IF(AI$17=0,'Summary &amp; Assumptions'!$L$45/12,IFERROR(INDEX('OI &amp; Expense Growth'!$F20:$P20,MATCH('Monthly CFs'!AI$5,'OI &amp; Expense Growth'!$F$4:$P$4,0))/12,0)))</f>
        <v>26113.008000000002</v>
      </c>
      <c r="AJ68" s="4">
        <f t="array" ref="AJ68">IF(AJ$5=0,0,IF(AJ$17=0,'Summary &amp; Assumptions'!$L$45/12,IFERROR(INDEX('OI &amp; Expense Growth'!$F20:$P20,MATCH('Monthly CFs'!AJ$5,'OI &amp; Expense Growth'!$F$4:$P$4,0))/12,0)))</f>
        <v>26113.008000000002</v>
      </c>
      <c r="AK68" s="4">
        <f t="array" ref="AK68">IF(AK$5=0,0,IF(AK$17=0,'Summary &amp; Assumptions'!$L$45/12,IFERROR(INDEX('OI &amp; Expense Growth'!$F20:$P20,MATCH('Monthly CFs'!AK$5,'OI &amp; Expense Growth'!$F$4:$P$4,0))/12,0)))</f>
        <v>26113.008000000002</v>
      </c>
      <c r="AL68" s="4">
        <f t="array" ref="AL68">IF(AL$5=0,0,IF(AL$17=0,'Summary &amp; Assumptions'!$L$45/12,IFERROR(INDEX('OI &amp; Expense Growth'!$F20:$P20,MATCH('Monthly CFs'!AL$5,'OI &amp; Expense Growth'!$F$4:$P$4,0))/12,0)))</f>
        <v>26113.008000000002</v>
      </c>
      <c r="AM68" s="4">
        <f t="array" ref="AM68">IF(AM$5=0,0,IF(AM$17=0,'Summary &amp; Assumptions'!$L$45/12,IFERROR(INDEX('OI &amp; Expense Growth'!$F20:$P20,MATCH('Monthly CFs'!AM$5,'OI &amp; Expense Growth'!$F$4:$P$4,0))/12,0)))</f>
        <v>26113.008000000002</v>
      </c>
      <c r="AN68" s="4">
        <f t="array" ref="AN68">IF(AN$5=0,0,IF(AN$17=0,'Summary &amp; Assumptions'!$L$45/12,IFERROR(INDEX('OI &amp; Expense Growth'!$F20:$P20,MATCH('Monthly CFs'!AN$5,'OI &amp; Expense Growth'!$F$4:$P$4,0))/12,0)))</f>
        <v>26113.008000000002</v>
      </c>
      <c r="AO68" s="4">
        <f t="array" ref="AO68">IF(AO$5=0,0,IF(AO$17=0,'Summary &amp; Assumptions'!$L$45/12,IFERROR(INDEX('OI &amp; Expense Growth'!$F20:$P20,MATCH('Monthly CFs'!AO$5,'OI &amp; Expense Growth'!$F$4:$P$4,0))/12,0)))</f>
        <v>26113.008000000002</v>
      </c>
      <c r="AP68" s="4">
        <f t="array" ref="AP68">IF(AP$5=0,0,IF(AP$17=0,'Summary &amp; Assumptions'!$L$45/12,IFERROR(INDEX('OI &amp; Expense Growth'!$F20:$P20,MATCH('Monthly CFs'!AP$5,'OI &amp; Expense Growth'!$F$4:$P$4,0))/12,0)))</f>
        <v>26113.008000000002</v>
      </c>
      <c r="AQ68" s="4">
        <f t="array" ref="AQ68">IF(AQ$5=0,0,IF(AQ$17=0,'Summary &amp; Assumptions'!$L$45/12,IFERROR(INDEX('OI &amp; Expense Growth'!$F20:$P20,MATCH('Monthly CFs'!AQ$5,'OI &amp; Expense Growth'!$F$4:$P$4,0))/12,0)))</f>
        <v>26113.008000000002</v>
      </c>
      <c r="AR68" s="4">
        <f t="array" ref="AR68">IF(AR$5=0,0,IF(AR$17=0,'Summary &amp; Assumptions'!$L$45/12,IFERROR(INDEX('OI &amp; Expense Growth'!$F20:$P20,MATCH('Monthly CFs'!AR$5,'OI &amp; Expense Growth'!$F$4:$P$4,0))/12,0)))</f>
        <v>26113.008000000002</v>
      </c>
      <c r="AS68" s="4">
        <f t="array" ref="AS68">IF(AS$5=0,0,IF(AS$17=0,'Summary &amp; Assumptions'!$L$45/12,IFERROR(INDEX('OI &amp; Expense Growth'!$F20:$P20,MATCH('Monthly CFs'!AS$5,'OI &amp; Expense Growth'!$F$4:$P$4,0))/12,0)))</f>
        <v>26113.008000000002</v>
      </c>
      <c r="AT68" s="4">
        <f t="array" ref="AT68">IF(AT$5=0,0,IF(AT$17=0,'Summary &amp; Assumptions'!$L$45/12,IFERROR(INDEX('OI &amp; Expense Growth'!$F20:$P20,MATCH('Monthly CFs'!AT$5,'OI &amp; Expense Growth'!$F$4:$P$4,0))/12,0)))</f>
        <v>26113.008000000002</v>
      </c>
      <c r="AU68" s="4">
        <f t="array" ref="AU68">IF(AU$5=0,0,IF(AU$17=0,'Summary &amp; Assumptions'!$L$45/12,IFERROR(INDEX('OI &amp; Expense Growth'!$F20:$P20,MATCH('Monthly CFs'!AU$5,'OI &amp; Expense Growth'!$F$4:$P$4,0))/12,0)))</f>
        <v>26113.008000000002</v>
      </c>
      <c r="AV68" s="4">
        <f t="array" ref="AV68">IF(AV$5=0,0,IF(AV$17=0,'Summary &amp; Assumptions'!$L$45/12,IFERROR(INDEX('OI &amp; Expense Growth'!$F20:$P20,MATCH('Monthly CFs'!AV$5,'OI &amp; Expense Growth'!$F$4:$P$4,0))/12,0)))</f>
        <v>26113.008000000002</v>
      </c>
      <c r="AW68" s="4">
        <f t="array" ref="AW68">IF(AW$5=0,0,IF(AW$17=0,'Summary &amp; Assumptions'!$L$45/12,IFERROR(INDEX('OI &amp; Expense Growth'!$F20:$P20,MATCH('Monthly CFs'!AW$5,'OI &amp; Expense Growth'!$F$4:$P$4,0))/12,0)))</f>
        <v>26113.008000000002</v>
      </c>
      <c r="AX68" s="4">
        <f t="array" ref="AX68">IF(AX$5=0,0,IF(AX$17=0,'Summary &amp; Assumptions'!$L$45/12,IFERROR(INDEX('OI &amp; Expense Growth'!$F20:$P20,MATCH('Monthly CFs'!AX$5,'OI &amp; Expense Growth'!$F$4:$P$4,0))/12,0)))</f>
        <v>45691.166666666664</v>
      </c>
      <c r="AY68" s="4">
        <f t="array" ref="AY68">IF(AY$5=0,0,IF(AY$17=0,'Summary &amp; Assumptions'!$L$45/12,IFERROR(INDEX('OI &amp; Expense Growth'!$F20:$P20,MATCH('Monthly CFs'!AY$5,'OI &amp; Expense Growth'!$F$4:$P$4,0))/12,0)))</f>
        <v>45691.166666666664</v>
      </c>
      <c r="AZ68" s="4">
        <f t="array" ref="AZ68">IF(AZ$5=0,0,IF(AZ$17=0,'Summary &amp; Assumptions'!$L$45/12,IFERROR(INDEX('OI &amp; Expense Growth'!$F20:$P20,MATCH('Monthly CFs'!AZ$5,'OI &amp; Expense Growth'!$F$4:$P$4,0))/12,0)))</f>
        <v>45691.166666666664</v>
      </c>
      <c r="BA68" s="4">
        <f t="array" ref="BA68">IF(BA$5=0,0,IF(BA$17=0,'Summary &amp; Assumptions'!$L$45/12,IFERROR(INDEX('OI &amp; Expense Growth'!$F20:$P20,MATCH('Monthly CFs'!BA$5,'OI &amp; Expense Growth'!$F$4:$P$4,0))/12,0)))</f>
        <v>45691.166666666664</v>
      </c>
      <c r="BB68" s="4">
        <f t="array" ref="BB68">IF(BB$5=0,0,IF(BB$17=0,'Summary &amp; Assumptions'!$L$45/12,IFERROR(INDEX('OI &amp; Expense Growth'!$F20:$P20,MATCH('Monthly CFs'!BB$5,'OI &amp; Expense Growth'!$F$4:$P$4,0))/12,0)))</f>
        <v>45691.166666666664</v>
      </c>
      <c r="BC68" s="4">
        <f t="array" ref="BC68">IF(BC$5=0,0,IF(BC$17=0,'Summary &amp; Assumptions'!$L$45/12,IFERROR(INDEX('OI &amp; Expense Growth'!$F20:$P20,MATCH('Monthly CFs'!BC$5,'OI &amp; Expense Growth'!$F$4:$P$4,0))/12,0)))</f>
        <v>45691.166666666664</v>
      </c>
      <c r="BD68" s="4">
        <f t="array" ref="BD68">IF(BD$5=0,0,IF(BD$17=0,'Summary &amp; Assumptions'!$L$45/12,IFERROR(INDEX('OI &amp; Expense Growth'!$F20:$P20,MATCH('Monthly CFs'!BD$5,'OI &amp; Expense Growth'!$F$4:$P$4,0))/12,0)))</f>
        <v>47061.901666666672</v>
      </c>
      <c r="BE68" s="4">
        <f t="array" ref="BE68">IF(BE$5=0,0,IF(BE$17=0,'Summary &amp; Assumptions'!$L$45/12,IFERROR(INDEX('OI &amp; Expense Growth'!$F20:$P20,MATCH('Monthly CFs'!BE$5,'OI &amp; Expense Growth'!$F$4:$P$4,0))/12,0)))</f>
        <v>47061.901666666672</v>
      </c>
      <c r="BF68" s="4">
        <f t="array" ref="BF68">IF(BF$5=0,0,IF(BF$17=0,'Summary &amp; Assumptions'!$L$45/12,IFERROR(INDEX('OI &amp; Expense Growth'!$F20:$P20,MATCH('Monthly CFs'!BF$5,'OI &amp; Expense Growth'!$F$4:$P$4,0))/12,0)))</f>
        <v>47061.901666666672</v>
      </c>
      <c r="BG68" s="4">
        <f t="array" ref="BG68">IF(BG$5=0,0,IF(BG$17=0,'Summary &amp; Assumptions'!$L$45/12,IFERROR(INDEX('OI &amp; Expense Growth'!$F20:$P20,MATCH('Monthly CFs'!BG$5,'OI &amp; Expense Growth'!$F$4:$P$4,0))/12,0)))</f>
        <v>47061.901666666672</v>
      </c>
      <c r="BH68" s="4">
        <f t="array" ref="BH68">IF(BH$5=0,0,IF(BH$17=0,'Summary &amp; Assumptions'!$L$45/12,IFERROR(INDEX('OI &amp; Expense Growth'!$F20:$P20,MATCH('Monthly CFs'!BH$5,'OI &amp; Expense Growth'!$F$4:$P$4,0))/12,0)))</f>
        <v>47061.901666666672</v>
      </c>
      <c r="BI68" s="4">
        <f t="array" ref="BI68">IF(BI$5=0,0,IF(BI$17=0,'Summary &amp; Assumptions'!$L$45/12,IFERROR(INDEX('OI &amp; Expense Growth'!$F20:$P20,MATCH('Monthly CFs'!BI$5,'OI &amp; Expense Growth'!$F$4:$P$4,0))/12,0)))</f>
        <v>47061.901666666672</v>
      </c>
      <c r="BJ68" s="4">
        <f t="array" ref="BJ68">IF(BJ$5=0,0,IF(BJ$17=0,'Summary &amp; Assumptions'!$L$45/12,IFERROR(INDEX('OI &amp; Expense Growth'!$F20:$P20,MATCH('Monthly CFs'!BJ$5,'OI &amp; Expense Growth'!$F$4:$P$4,0))/12,0)))</f>
        <v>47061.901666666672</v>
      </c>
      <c r="BK68" s="4">
        <f t="array" ref="BK68">IF(BK$5=0,0,IF(BK$17=0,'Summary &amp; Assumptions'!$L$45/12,IFERROR(INDEX('OI &amp; Expense Growth'!$F20:$P20,MATCH('Monthly CFs'!BK$5,'OI &amp; Expense Growth'!$F$4:$P$4,0))/12,0)))</f>
        <v>47061.901666666672</v>
      </c>
      <c r="BL68" s="4">
        <f t="array" ref="BL68">IF(BL$5=0,0,IF(BL$17=0,'Summary &amp; Assumptions'!$L$45/12,IFERROR(INDEX('OI &amp; Expense Growth'!$F20:$P20,MATCH('Monthly CFs'!BL$5,'OI &amp; Expense Growth'!$F$4:$P$4,0))/12,0)))</f>
        <v>47061.901666666672</v>
      </c>
      <c r="BM68" s="4">
        <f t="array" ref="BM68">IF(BM$5=0,0,IF(BM$17=0,'Summary &amp; Assumptions'!$L$45/12,IFERROR(INDEX('OI &amp; Expense Growth'!$F20:$P20,MATCH('Monthly CFs'!BM$5,'OI &amp; Expense Growth'!$F$4:$P$4,0))/12,0)))</f>
        <v>47061.901666666672</v>
      </c>
      <c r="BN68" s="4">
        <f t="array" ref="BN68">IF(BN$5=0,0,IF(BN$17=0,'Summary &amp; Assumptions'!$L$45/12,IFERROR(INDEX('OI &amp; Expense Growth'!$F20:$P20,MATCH('Monthly CFs'!BN$5,'OI &amp; Expense Growth'!$F$4:$P$4,0))/12,0)))</f>
        <v>47061.901666666672</v>
      </c>
      <c r="BO68" s="4">
        <f t="array" ref="BO68">IF(BO$5=0,0,IF(BO$17=0,'Summary &amp; Assumptions'!$L$45/12,IFERROR(INDEX('OI &amp; Expense Growth'!$F20:$P20,MATCH('Monthly CFs'!BO$5,'OI &amp; Expense Growth'!$F$4:$P$4,0))/12,0)))</f>
        <v>47061.901666666672</v>
      </c>
      <c r="BP68" s="4">
        <f t="array" ref="BP68">IF(BP$5=0,0,IF(BP$17=0,'Summary &amp; Assumptions'!$L$45/12,IFERROR(INDEX('OI &amp; Expense Growth'!$F20:$P20,MATCH('Monthly CFs'!BP$5,'OI &amp; Expense Growth'!$F$4:$P$4,0))/12,0)))</f>
        <v>48473.758716666671</v>
      </c>
      <c r="BQ68" s="4">
        <f t="array" ref="BQ68">IF(BQ$5=0,0,IF(BQ$17=0,'Summary &amp; Assumptions'!$L$45/12,IFERROR(INDEX('OI &amp; Expense Growth'!$F20:$P20,MATCH('Monthly CFs'!BQ$5,'OI &amp; Expense Growth'!$F$4:$P$4,0))/12,0)))</f>
        <v>48473.758716666671</v>
      </c>
      <c r="BR68" s="4">
        <f t="array" ref="BR68">IF(BR$5=0,0,IF(BR$17=0,'Summary &amp; Assumptions'!$L$45/12,IFERROR(INDEX('OI &amp; Expense Growth'!$F20:$P20,MATCH('Monthly CFs'!BR$5,'OI &amp; Expense Growth'!$F$4:$P$4,0))/12,0)))</f>
        <v>48473.758716666671</v>
      </c>
      <c r="BS68" s="4">
        <f t="array" ref="BS68">IF(BS$5=0,0,IF(BS$17=0,'Summary &amp; Assumptions'!$L$45/12,IFERROR(INDEX('OI &amp; Expense Growth'!$F20:$P20,MATCH('Monthly CFs'!BS$5,'OI &amp; Expense Growth'!$F$4:$P$4,0))/12,0)))</f>
        <v>48473.758716666671</v>
      </c>
      <c r="BT68" s="4">
        <f t="array" ref="BT68">IF(BT$5=0,0,IF(BT$17=0,'Summary &amp; Assumptions'!$L$45/12,IFERROR(INDEX('OI &amp; Expense Growth'!$F20:$P20,MATCH('Monthly CFs'!BT$5,'OI &amp; Expense Growth'!$F$4:$P$4,0))/12,0)))</f>
        <v>48473.758716666671</v>
      </c>
      <c r="BU68" s="4">
        <f t="array" ref="BU68">IF(BU$5=0,0,IF(BU$17=0,'Summary &amp; Assumptions'!$L$45/12,IFERROR(INDEX('OI &amp; Expense Growth'!$F20:$P20,MATCH('Monthly CFs'!BU$5,'OI &amp; Expense Growth'!$F$4:$P$4,0))/12,0)))</f>
        <v>48473.758716666671</v>
      </c>
      <c r="BV68" s="4">
        <f t="array" ref="BV68">IF(BV$5=0,0,IF(BV$17=0,'Summary &amp; Assumptions'!$L$45/12,IFERROR(INDEX('OI &amp; Expense Growth'!$F20:$P20,MATCH('Monthly CFs'!BV$5,'OI &amp; Expense Growth'!$F$4:$P$4,0))/12,0)))</f>
        <v>48473.758716666671</v>
      </c>
      <c r="BW68" s="4">
        <f t="array" ref="BW68">IF(BW$5=0,0,IF(BW$17=0,'Summary &amp; Assumptions'!$L$45/12,IFERROR(INDEX('OI &amp; Expense Growth'!$F20:$P20,MATCH('Monthly CFs'!BW$5,'OI &amp; Expense Growth'!$F$4:$P$4,0))/12,0)))</f>
        <v>48473.758716666671</v>
      </c>
      <c r="BX68" s="4">
        <f t="array" ref="BX68">IF(BX$5=0,0,IF(BX$17=0,'Summary &amp; Assumptions'!$L$45/12,IFERROR(INDEX('OI &amp; Expense Growth'!$F20:$P20,MATCH('Monthly CFs'!BX$5,'OI &amp; Expense Growth'!$F$4:$P$4,0))/12,0)))</f>
        <v>48473.758716666671</v>
      </c>
      <c r="BY68" s="4">
        <f t="array" ref="BY68">IF(BY$5=0,0,IF(BY$17=0,'Summary &amp; Assumptions'!$L$45/12,IFERROR(INDEX('OI &amp; Expense Growth'!$F20:$P20,MATCH('Monthly CFs'!BY$5,'OI &amp; Expense Growth'!$F$4:$P$4,0))/12,0)))</f>
        <v>48473.758716666671</v>
      </c>
      <c r="BZ68" s="4">
        <f t="array" ref="BZ68">IF(BZ$5=0,0,IF(BZ$17=0,'Summary &amp; Assumptions'!$L$45/12,IFERROR(INDEX('OI &amp; Expense Growth'!$F20:$P20,MATCH('Monthly CFs'!BZ$5,'OI &amp; Expense Growth'!$F$4:$P$4,0))/12,0)))</f>
        <v>48473.758716666671</v>
      </c>
      <c r="CA68" s="4">
        <f t="array" ref="CA68">IF(CA$5=0,0,IF(CA$17=0,'Summary &amp; Assumptions'!$L$45/12,IFERROR(INDEX('OI &amp; Expense Growth'!$F20:$P20,MATCH('Monthly CFs'!CA$5,'OI &amp; Expense Growth'!$F$4:$P$4,0))/12,0)))</f>
        <v>48473.758716666671</v>
      </c>
      <c r="CB68" s="4">
        <f t="array" ref="CB68">IF(CB$5=0,0,IF(CB$17=0,'Summary &amp; Assumptions'!$L$45/12,IFERROR(INDEX('OI &amp; Expense Growth'!$F20:$P20,MATCH('Monthly CFs'!CB$5,'OI &amp; Expense Growth'!$F$4:$P$4,0))/12,0)))</f>
        <v>49927.971478166677</v>
      </c>
      <c r="CC68" s="4">
        <f t="array" ref="CC68">IF(CC$5=0,0,IF(CC$17=0,'Summary &amp; Assumptions'!$L$45/12,IFERROR(INDEX('OI &amp; Expense Growth'!$F20:$P20,MATCH('Monthly CFs'!CC$5,'OI &amp; Expense Growth'!$F$4:$P$4,0))/12,0)))</f>
        <v>49927.971478166677</v>
      </c>
      <c r="CD68" s="4">
        <f t="array" ref="CD68">IF(CD$5=0,0,IF(CD$17=0,'Summary &amp; Assumptions'!$L$45/12,IFERROR(INDEX('OI &amp; Expense Growth'!$F20:$P20,MATCH('Monthly CFs'!CD$5,'OI &amp; Expense Growth'!$F$4:$P$4,0))/12,0)))</f>
        <v>49927.971478166677</v>
      </c>
      <c r="CE68" s="4">
        <f t="array" ref="CE68">IF(CE$5=0,0,IF(CE$17=0,'Summary &amp; Assumptions'!$L$45/12,IFERROR(INDEX('OI &amp; Expense Growth'!$F20:$P20,MATCH('Monthly CFs'!CE$5,'OI &amp; Expense Growth'!$F$4:$P$4,0))/12,0)))</f>
        <v>49927.971478166677</v>
      </c>
      <c r="CF68" s="4">
        <f t="array" ref="CF68">IF(CF$5=0,0,IF(CF$17=0,'Summary &amp; Assumptions'!$L$45/12,IFERROR(INDEX('OI &amp; Expense Growth'!$F20:$P20,MATCH('Monthly CFs'!CF$5,'OI &amp; Expense Growth'!$F$4:$P$4,0))/12,0)))</f>
        <v>49927.971478166677</v>
      </c>
      <c r="CG68" s="4">
        <f t="array" ref="CG68">IF(CG$5=0,0,IF(CG$17=0,'Summary &amp; Assumptions'!$L$45/12,IFERROR(INDEX('OI &amp; Expense Growth'!$F20:$P20,MATCH('Monthly CFs'!CG$5,'OI &amp; Expense Growth'!$F$4:$P$4,0))/12,0)))</f>
        <v>49927.971478166677</v>
      </c>
      <c r="CH68" s="4">
        <f t="array" ref="CH68">IF(CH$5=0,0,IF(CH$17=0,'Summary &amp; Assumptions'!$L$45/12,IFERROR(INDEX('OI &amp; Expense Growth'!$F20:$P20,MATCH('Monthly CFs'!CH$5,'OI &amp; Expense Growth'!$F$4:$P$4,0))/12,0)))</f>
        <v>49927.971478166677</v>
      </c>
      <c r="CI68" s="4">
        <f t="array" ref="CI68">IF(CI$5=0,0,IF(CI$17=0,'Summary &amp; Assumptions'!$L$45/12,IFERROR(INDEX('OI &amp; Expense Growth'!$F20:$P20,MATCH('Monthly CFs'!CI$5,'OI &amp; Expense Growth'!$F$4:$P$4,0))/12,0)))</f>
        <v>49927.971478166677</v>
      </c>
      <c r="CJ68" s="4">
        <f t="array" ref="CJ68">IF(CJ$5=0,0,IF(CJ$17=0,'Summary &amp; Assumptions'!$L$45/12,IFERROR(INDEX('OI &amp; Expense Growth'!$F20:$P20,MATCH('Monthly CFs'!CJ$5,'OI &amp; Expense Growth'!$F$4:$P$4,0))/12,0)))</f>
        <v>49927.971478166677</v>
      </c>
      <c r="CK68" s="4">
        <f t="array" ref="CK68">IF(CK$5=0,0,IF(CK$17=0,'Summary &amp; Assumptions'!$L$45/12,IFERROR(INDEX('OI &amp; Expense Growth'!$F20:$P20,MATCH('Monthly CFs'!CK$5,'OI &amp; Expense Growth'!$F$4:$P$4,0))/12,0)))</f>
        <v>49927.971478166677</v>
      </c>
      <c r="CL68" s="4">
        <f t="array" ref="CL68">IF(CL$5=0,0,IF(CL$17=0,'Summary &amp; Assumptions'!$L$45/12,IFERROR(INDEX('OI &amp; Expense Growth'!$F20:$P20,MATCH('Monthly CFs'!CL$5,'OI &amp; Expense Growth'!$F$4:$P$4,0))/12,0)))</f>
        <v>49927.971478166677</v>
      </c>
      <c r="CM68" s="4">
        <f t="array" ref="CM68">IF(CM$5=0,0,IF(CM$17=0,'Summary &amp; Assumptions'!$L$45/12,IFERROR(INDEX('OI &amp; Expense Growth'!$F20:$P20,MATCH('Monthly CFs'!CM$5,'OI &amp; Expense Growth'!$F$4:$P$4,0))/12,0)))</f>
        <v>49927.971478166677</v>
      </c>
      <c r="CN68" s="4">
        <f t="array" ref="CN68">IF(CN$5=0,0,IF(CN$17=0,'Summary &amp; Assumptions'!$L$45/12,IFERROR(INDEX('OI &amp; Expense Growth'!$F20:$P20,MATCH('Monthly CFs'!CN$5,'OI &amp; Expense Growth'!$F$4:$P$4,0))/12,0)))</f>
        <v>51425.810622511686</v>
      </c>
      <c r="CO68" s="4">
        <f t="array" ref="CO68">IF(CO$5=0,0,IF(CO$17=0,'Summary &amp; Assumptions'!$L$45/12,IFERROR(INDEX('OI &amp; Expense Growth'!$F20:$P20,MATCH('Monthly CFs'!CO$5,'OI &amp; Expense Growth'!$F$4:$P$4,0))/12,0)))</f>
        <v>51425.810622511686</v>
      </c>
      <c r="CP68" s="4">
        <f t="array" ref="CP68">IF(CP$5=0,0,IF(CP$17=0,'Summary &amp; Assumptions'!$L$45/12,IFERROR(INDEX('OI &amp; Expense Growth'!$F20:$P20,MATCH('Monthly CFs'!CP$5,'OI &amp; Expense Growth'!$F$4:$P$4,0))/12,0)))</f>
        <v>51425.810622511686</v>
      </c>
      <c r="CQ68" s="4">
        <f t="array" ref="CQ68">IF(CQ$5=0,0,IF(CQ$17=0,'Summary &amp; Assumptions'!$L$45/12,IFERROR(INDEX('OI &amp; Expense Growth'!$F20:$P20,MATCH('Monthly CFs'!CQ$5,'OI &amp; Expense Growth'!$F$4:$P$4,0))/12,0)))</f>
        <v>51425.810622511686</v>
      </c>
      <c r="CR68" s="4">
        <f t="array" ref="CR68">IF(CR$5=0,0,IF(CR$17=0,'Summary &amp; Assumptions'!$L$45/12,IFERROR(INDEX('OI &amp; Expense Growth'!$F20:$P20,MATCH('Monthly CFs'!CR$5,'OI &amp; Expense Growth'!$F$4:$P$4,0))/12,0)))</f>
        <v>51425.810622511686</v>
      </c>
      <c r="CS68" s="4">
        <f t="array" ref="CS68">IF(CS$5=0,0,IF(CS$17=0,'Summary &amp; Assumptions'!$L$45/12,IFERROR(INDEX('OI &amp; Expense Growth'!$F20:$P20,MATCH('Monthly CFs'!CS$5,'OI &amp; Expense Growth'!$F$4:$P$4,0))/12,0)))</f>
        <v>51425.810622511686</v>
      </c>
      <c r="CT68" s="4">
        <f t="array" ref="CT68">IF(CT$5=0,0,IF(CT$17=0,'Summary &amp; Assumptions'!$L$45/12,IFERROR(INDEX('OI &amp; Expense Growth'!$F20:$P20,MATCH('Monthly CFs'!CT$5,'OI &amp; Expense Growth'!$F$4:$P$4,0))/12,0)))</f>
        <v>51425.810622511686</v>
      </c>
      <c r="CU68" s="4">
        <f t="array" ref="CU68">IF(CU$5=0,0,IF(CU$17=0,'Summary &amp; Assumptions'!$L$45/12,IFERROR(INDEX('OI &amp; Expense Growth'!$F20:$P20,MATCH('Monthly CFs'!CU$5,'OI &amp; Expense Growth'!$F$4:$P$4,0))/12,0)))</f>
        <v>51425.810622511686</v>
      </c>
      <c r="CV68" s="4">
        <f t="array" ref="CV68">IF(CV$5=0,0,IF(CV$17=0,'Summary &amp; Assumptions'!$L$45/12,IFERROR(INDEX('OI &amp; Expense Growth'!$F20:$P20,MATCH('Monthly CFs'!CV$5,'OI &amp; Expense Growth'!$F$4:$P$4,0))/12,0)))</f>
        <v>51425.810622511686</v>
      </c>
      <c r="CW68" s="4">
        <f t="array" ref="CW68">IF(CW$5=0,0,IF(CW$17=0,'Summary &amp; Assumptions'!$L$45/12,IFERROR(INDEX('OI &amp; Expense Growth'!$F20:$P20,MATCH('Monthly CFs'!CW$5,'OI &amp; Expense Growth'!$F$4:$P$4,0))/12,0)))</f>
        <v>51425.810622511686</v>
      </c>
      <c r="CX68" s="4">
        <f t="array" ref="CX68">IF(CX$5=0,0,IF(CX$17=0,'Summary &amp; Assumptions'!$L$45/12,IFERROR(INDEX('OI &amp; Expense Growth'!$F20:$P20,MATCH('Monthly CFs'!CX$5,'OI &amp; Expense Growth'!$F$4:$P$4,0))/12,0)))</f>
        <v>51425.810622511686</v>
      </c>
      <c r="CY68" s="4">
        <f t="array" ref="CY68">IF(CY$5=0,0,IF(CY$17=0,'Summary &amp; Assumptions'!$L$45/12,IFERROR(INDEX('OI &amp; Expense Growth'!$F20:$P20,MATCH('Monthly CFs'!CY$5,'OI &amp; Expense Growth'!$F$4:$P$4,0))/12,0)))</f>
        <v>51425.810622511686</v>
      </c>
      <c r="CZ68" s="4">
        <f t="array" ref="CZ68">IF(CZ$5=0,0,IF(CZ$17=0,'Summary &amp; Assumptions'!$L$45/12,IFERROR(INDEX('OI &amp; Expense Growth'!$F20:$P20,MATCH('Monthly CFs'!CZ$5,'OI &amp; Expense Growth'!$F$4:$P$4,0))/12,0)))</f>
        <v>52968.584941187037</v>
      </c>
      <c r="DA68" s="4">
        <f t="array" ref="DA68">IF(DA$5=0,0,IF(DA$17=0,'Summary &amp; Assumptions'!$L$45/12,IFERROR(INDEX('OI &amp; Expense Growth'!$F20:$P20,MATCH('Monthly CFs'!DA$5,'OI &amp; Expense Growth'!$F$4:$P$4,0))/12,0)))</f>
        <v>52968.584941187037</v>
      </c>
      <c r="DB68" s="4">
        <f t="array" ref="DB68">IF(DB$5=0,0,IF(DB$17=0,'Summary &amp; Assumptions'!$L$45/12,IFERROR(INDEX('OI &amp; Expense Growth'!$F20:$P20,MATCH('Monthly CFs'!DB$5,'OI &amp; Expense Growth'!$F$4:$P$4,0))/12,0)))</f>
        <v>52968.584941187037</v>
      </c>
      <c r="DC68" s="4">
        <f t="array" ref="DC68">IF(DC$5=0,0,IF(DC$17=0,'Summary &amp; Assumptions'!$L$45/12,IFERROR(INDEX('OI &amp; Expense Growth'!$F20:$P20,MATCH('Monthly CFs'!DC$5,'OI &amp; Expense Growth'!$F$4:$P$4,0))/12,0)))</f>
        <v>52968.584941187037</v>
      </c>
      <c r="DD68" s="4">
        <f t="array" ref="DD68">IF(DD$5=0,0,IF(DD$17=0,'Summary &amp; Assumptions'!$L$45/12,IFERROR(INDEX('OI &amp; Expense Growth'!$F20:$P20,MATCH('Monthly CFs'!DD$5,'OI &amp; Expense Growth'!$F$4:$P$4,0))/12,0)))</f>
        <v>52968.584941187037</v>
      </c>
      <c r="DE68" s="4">
        <f t="array" ref="DE68">IF(DE$5=0,0,IF(DE$17=0,'Summary &amp; Assumptions'!$L$45/12,IFERROR(INDEX('OI &amp; Expense Growth'!$F20:$P20,MATCH('Monthly CFs'!DE$5,'OI &amp; Expense Growth'!$F$4:$P$4,0))/12,0)))</f>
        <v>52968.584941187037</v>
      </c>
      <c r="DF68" s="4">
        <f t="array" ref="DF68">IF(DF$5=0,0,IF(DF$17=0,'Summary &amp; Assumptions'!$L$45/12,IFERROR(INDEX('OI &amp; Expense Growth'!$F20:$P20,MATCH('Monthly CFs'!DF$5,'OI &amp; Expense Growth'!$F$4:$P$4,0))/12,0)))</f>
        <v>52968.584941187037</v>
      </c>
      <c r="DG68" s="4">
        <f t="array" ref="DG68">IF(DG$5=0,0,IF(DG$17=0,'Summary &amp; Assumptions'!$L$45/12,IFERROR(INDEX('OI &amp; Expense Growth'!$F20:$P20,MATCH('Monthly CFs'!DG$5,'OI &amp; Expense Growth'!$F$4:$P$4,0))/12,0)))</f>
        <v>52968.584941187037</v>
      </c>
      <c r="DH68" s="4">
        <f t="array" ref="DH68">IF(DH$5=0,0,IF(DH$17=0,'Summary &amp; Assumptions'!$L$45/12,IFERROR(INDEX('OI &amp; Expense Growth'!$F20:$P20,MATCH('Monthly CFs'!DH$5,'OI &amp; Expense Growth'!$F$4:$P$4,0))/12,0)))</f>
        <v>52968.584941187037</v>
      </c>
      <c r="DI68" s="4">
        <f t="array" ref="DI68">IF(DI$5=0,0,IF(DI$17=0,'Summary &amp; Assumptions'!$L$45/12,IFERROR(INDEX('OI &amp; Expense Growth'!$F20:$P20,MATCH('Monthly CFs'!DI$5,'OI &amp; Expense Growth'!$F$4:$P$4,0))/12,0)))</f>
        <v>52968.584941187037</v>
      </c>
      <c r="DJ68" s="4">
        <f t="array" ref="DJ68">IF(DJ$5=0,0,IF(DJ$17=0,'Summary &amp; Assumptions'!$L$45/12,IFERROR(INDEX('OI &amp; Expense Growth'!$F20:$P20,MATCH('Monthly CFs'!DJ$5,'OI &amp; Expense Growth'!$F$4:$P$4,0))/12,0)))</f>
        <v>52968.584941187037</v>
      </c>
      <c r="DK68" s="4">
        <f t="array" ref="DK68">IF(DK$5=0,0,IF(DK$17=0,'Summary &amp; Assumptions'!$L$45/12,IFERROR(INDEX('OI &amp; Expense Growth'!$F20:$P20,MATCH('Monthly CFs'!DK$5,'OI &amp; Expense Growth'!$F$4:$P$4,0))/12,0)))</f>
        <v>52968.584941187037</v>
      </c>
      <c r="DL68" s="4">
        <f t="array" ref="DL68">IF(DL$5=0,0,IF(DL$17=0,'Summary &amp; Assumptions'!$L$45/12,IFERROR(INDEX('OI &amp; Expense Growth'!$F20:$P20,MATCH('Monthly CFs'!DL$5,'OI &amp; Expense Growth'!$F$4:$P$4,0))/12,0)))</f>
        <v>54557.642489422658</v>
      </c>
      <c r="DM68" s="4">
        <f t="array" ref="DM68">IF(DM$5=0,0,IF(DM$17=0,'Summary &amp; Assumptions'!$L$45/12,IFERROR(INDEX('OI &amp; Expense Growth'!$F20:$P20,MATCH('Monthly CFs'!DM$5,'OI &amp; Expense Growth'!$F$4:$P$4,0))/12,0)))</f>
        <v>54557.642489422658</v>
      </c>
      <c r="DN68" s="4">
        <f t="array" ref="DN68">IF(DN$5=0,0,IF(DN$17=0,'Summary &amp; Assumptions'!$L$45/12,IFERROR(INDEX('OI &amp; Expense Growth'!$F20:$P20,MATCH('Monthly CFs'!DN$5,'OI &amp; Expense Growth'!$F$4:$P$4,0))/12,0)))</f>
        <v>54557.642489422658</v>
      </c>
      <c r="DO68" s="4">
        <f t="array" ref="DO68">IF(DO$5=0,0,IF(DO$17=0,'Summary &amp; Assumptions'!$L$45/12,IFERROR(INDEX('OI &amp; Expense Growth'!$F20:$P20,MATCH('Monthly CFs'!DO$5,'OI &amp; Expense Growth'!$F$4:$P$4,0))/12,0)))</f>
        <v>54557.642489422658</v>
      </c>
      <c r="DP68" s="4">
        <f t="array" ref="DP68">IF(DP$5=0,0,IF(DP$17=0,'Summary &amp; Assumptions'!$L$45/12,IFERROR(INDEX('OI &amp; Expense Growth'!$F20:$P20,MATCH('Monthly CFs'!DP$5,'OI &amp; Expense Growth'!$F$4:$P$4,0))/12,0)))</f>
        <v>54557.642489422658</v>
      </c>
      <c r="DQ68" s="4">
        <f t="array" ref="DQ68">IF(DQ$5=0,0,IF(DQ$17=0,'Summary &amp; Assumptions'!$L$45/12,IFERROR(INDEX('OI &amp; Expense Growth'!$F20:$P20,MATCH('Monthly CFs'!DQ$5,'OI &amp; Expense Growth'!$F$4:$P$4,0))/12,0)))</f>
        <v>54557.642489422658</v>
      </c>
      <c r="DR68" s="4">
        <f t="array" ref="DR68">IF(DR$5=0,0,IF(DR$17=0,'Summary &amp; Assumptions'!$L$45/12,IFERROR(INDEX('OI &amp; Expense Growth'!$F20:$P20,MATCH('Monthly CFs'!DR$5,'OI &amp; Expense Growth'!$F$4:$P$4,0))/12,0)))</f>
        <v>54557.642489422658</v>
      </c>
      <c r="DS68" s="4">
        <f t="array" ref="DS68">IF(DS$5=0,0,IF(DS$17=0,'Summary &amp; Assumptions'!$L$45/12,IFERROR(INDEX('OI &amp; Expense Growth'!$F20:$P20,MATCH('Monthly CFs'!DS$5,'OI &amp; Expense Growth'!$F$4:$P$4,0))/12,0)))</f>
        <v>54557.642489422658</v>
      </c>
      <c r="DT68" s="4">
        <f t="array" ref="DT68">IF(DT$5=0,0,IF(DT$17=0,'Summary &amp; Assumptions'!$L$45/12,IFERROR(INDEX('OI &amp; Expense Growth'!$F20:$P20,MATCH('Monthly CFs'!DT$5,'OI &amp; Expense Growth'!$F$4:$P$4,0))/12,0)))</f>
        <v>54557.642489422658</v>
      </c>
      <c r="DU68" s="4">
        <f t="array" ref="DU68">IF(DU$5=0,0,IF(DU$17=0,'Summary &amp; Assumptions'!$L$45/12,IFERROR(INDEX('OI &amp; Expense Growth'!$F20:$P20,MATCH('Monthly CFs'!DU$5,'OI &amp; Expense Growth'!$F$4:$P$4,0))/12,0)))</f>
        <v>54557.642489422658</v>
      </c>
      <c r="DV68" s="4">
        <f t="array" ref="DV68">IF(DV$5=0,0,IF(DV$17=0,'Summary &amp; Assumptions'!$L$45/12,IFERROR(INDEX('OI &amp; Expense Growth'!$F20:$P20,MATCH('Monthly CFs'!DV$5,'OI &amp; Expense Growth'!$F$4:$P$4,0))/12,0)))</f>
        <v>54557.642489422658</v>
      </c>
      <c r="DW68" s="4">
        <f t="array" ref="DW68">IF(DW$5=0,0,IF(DW$17=0,'Summary &amp; Assumptions'!$L$45/12,IFERROR(INDEX('OI &amp; Expense Growth'!$F20:$P20,MATCH('Monthly CFs'!DW$5,'OI &amp; Expense Growth'!$F$4:$P$4,0))/12,0)))</f>
        <v>54557.642489422658</v>
      </c>
      <c r="DX68" s="4">
        <f t="array" ref="DX68">IF(DX$5=0,0,IF(DX$17=0,'Summary &amp; Assumptions'!$L$45/12,IFERROR(INDEX('OI &amp; Expense Growth'!$F20:$P20,MATCH('Monthly CFs'!DX$5,'OI &amp; Expense Growth'!$F$4:$P$4,0))/12,0)))</f>
        <v>56194.371764105337</v>
      </c>
      <c r="DY68" s="4">
        <f t="array" ref="DY68">IF(DY$5=0,0,IF(DY$17=0,'Summary &amp; Assumptions'!$L$45/12,IFERROR(INDEX('OI &amp; Expense Growth'!$F20:$P20,MATCH('Monthly CFs'!DY$5,'OI &amp; Expense Growth'!$F$4:$P$4,0))/12,0)))</f>
        <v>56194.371764105337</v>
      </c>
      <c r="DZ68" s="4">
        <f t="array" ref="DZ68">IF(DZ$5=0,0,IF(DZ$17=0,'Summary &amp; Assumptions'!$L$45/12,IFERROR(INDEX('OI &amp; Expense Growth'!$F20:$P20,MATCH('Monthly CFs'!DZ$5,'OI &amp; Expense Growth'!$F$4:$P$4,0))/12,0)))</f>
        <v>56194.371764105337</v>
      </c>
      <c r="EA68" s="4">
        <f t="array" ref="EA68">IF(EA$5=0,0,IF(EA$17=0,'Summary &amp; Assumptions'!$L$45/12,IFERROR(INDEX('OI &amp; Expense Growth'!$F20:$P20,MATCH('Monthly CFs'!EA$5,'OI &amp; Expense Growth'!$F$4:$P$4,0))/12,0)))</f>
        <v>56194.371764105337</v>
      </c>
      <c r="EB68" s="4">
        <f t="array" ref="EB68">IF(EB$5=0,0,IF(EB$17=0,'Summary &amp; Assumptions'!$L$45/12,IFERROR(INDEX('OI &amp; Expense Growth'!$F20:$P20,MATCH('Monthly CFs'!EB$5,'OI &amp; Expense Growth'!$F$4:$P$4,0))/12,0)))</f>
        <v>56194.371764105337</v>
      </c>
      <c r="EC68" s="4">
        <f t="array" ref="EC68">IF(EC$5=0,0,IF(EC$17=0,'Summary &amp; Assumptions'!$L$45/12,IFERROR(INDEX('OI &amp; Expense Growth'!$F20:$P20,MATCH('Monthly CFs'!EC$5,'OI &amp; Expense Growth'!$F$4:$P$4,0))/12,0)))</f>
        <v>56194.371764105337</v>
      </c>
      <c r="ED68" s="4">
        <f t="array" ref="ED68">IF(ED$5=0,0,IF(ED$17=0,'Summary &amp; Assumptions'!$L$45/12,IFERROR(INDEX('OI &amp; Expense Growth'!$F20:$P20,MATCH('Monthly CFs'!ED$5,'OI &amp; Expense Growth'!$F$4:$P$4,0))/12,0)))</f>
        <v>56194.371764105337</v>
      </c>
      <c r="EE68" s="4">
        <f t="array" ref="EE68">IF(EE$5=0,0,IF(EE$17=0,'Summary &amp; Assumptions'!$L$45/12,IFERROR(INDEX('OI &amp; Expense Growth'!$F20:$P20,MATCH('Monthly CFs'!EE$5,'OI &amp; Expense Growth'!$F$4:$P$4,0))/12,0)))</f>
        <v>56194.371764105337</v>
      </c>
      <c r="EF68" s="4">
        <f t="array" ref="EF68">IF(EF$5=0,0,IF(EF$17=0,'Summary &amp; Assumptions'!$L$45/12,IFERROR(INDEX('OI &amp; Expense Growth'!$F20:$P20,MATCH('Monthly CFs'!EF$5,'OI &amp; Expense Growth'!$F$4:$P$4,0))/12,0)))</f>
        <v>56194.371764105337</v>
      </c>
      <c r="EG68" s="4">
        <f t="array" ref="EG68">IF(EG$5=0,0,IF(EG$17=0,'Summary &amp; Assumptions'!$L$45/12,IFERROR(INDEX('OI &amp; Expense Growth'!$F20:$P20,MATCH('Monthly CFs'!EG$5,'OI &amp; Expense Growth'!$F$4:$P$4,0))/12,0)))</f>
        <v>56194.371764105337</v>
      </c>
      <c r="EH68" s="4">
        <f t="array" ref="EH68">IF(EH$5=0,0,IF(EH$17=0,'Summary &amp; Assumptions'!$L$45/12,IFERROR(INDEX('OI &amp; Expense Growth'!$F20:$P20,MATCH('Monthly CFs'!EH$5,'OI &amp; Expense Growth'!$F$4:$P$4,0))/12,0)))</f>
        <v>56194.371764105337</v>
      </c>
      <c r="EI68" s="4">
        <f t="array" ref="EI68">IF(EI$5=0,0,IF(EI$17=0,'Summary &amp; Assumptions'!$L$45/12,IFERROR(INDEX('OI &amp; Expense Growth'!$F20:$P20,MATCH('Monthly CFs'!EI$5,'OI &amp; Expense Growth'!$F$4:$P$4,0))/12,0)))</f>
        <v>56194.371764105337</v>
      </c>
      <c r="EJ68" s="1"/>
    </row>
    <row r="69" spans="1:140" ht="13.5" customHeight="1" x14ac:dyDescent="0.2">
      <c r="A69" s="1"/>
      <c r="B69" s="1"/>
      <c r="C69" s="9" t="s">
        <v>264</v>
      </c>
      <c r="D69" s="1"/>
      <c r="E69" s="1"/>
      <c r="F69" s="1"/>
      <c r="G69" s="4">
        <f t="array" ref="G69">IF(G$5=0,0,IF(G$17=0,'OI &amp; Expense Growth'!$F$21/12/2,IFERROR(INDEX('OI &amp; Expense Growth'!$F21:$P21,MATCH('Monthly CFs'!G$5,'OI &amp; Expense Growth'!$F$4:$P$4,0))/12,0)))</f>
        <v>0</v>
      </c>
      <c r="H69" s="4">
        <f t="array" ref="H69">IF(H$5=0,0,IF(H$17=0,'OI &amp; Expense Growth'!$F$21/12/2,IFERROR(INDEX('OI &amp; Expense Growth'!$F21:$P21,MATCH('Monthly CFs'!H$5,'OI &amp; Expense Growth'!$F$4:$P$4,0))/12,0)))</f>
        <v>3300</v>
      </c>
      <c r="I69" s="4">
        <f t="array" ref="I69">IF(I$5=0,0,IF(I$17=0,'OI &amp; Expense Growth'!$F$21/12/2,IFERROR(INDEX('OI &amp; Expense Growth'!$F21:$P21,MATCH('Monthly CFs'!I$5,'OI &amp; Expense Growth'!$F$4:$P$4,0))/12,0)))</f>
        <v>3300</v>
      </c>
      <c r="J69" s="4">
        <f t="array" ref="J69">IF(J$5=0,0,IF(J$17=0,'OI &amp; Expense Growth'!$F$21/12/2,IFERROR(INDEX('OI &amp; Expense Growth'!$F21:$P21,MATCH('Monthly CFs'!J$5,'OI &amp; Expense Growth'!$F$4:$P$4,0))/12,0)))</f>
        <v>3300</v>
      </c>
      <c r="K69" s="4">
        <f t="array" ref="K69">IF(K$5=0,0,IF(K$17=0,'OI &amp; Expense Growth'!$F$21/12/2,IFERROR(INDEX('OI &amp; Expense Growth'!$F21:$P21,MATCH('Monthly CFs'!K$5,'OI &amp; Expense Growth'!$F$4:$P$4,0))/12,0)))</f>
        <v>3300</v>
      </c>
      <c r="L69" s="4">
        <f t="array" ref="L69">IF(L$5=0,0,IF(L$17=0,'OI &amp; Expense Growth'!$F$21/12/2,IFERROR(INDEX('OI &amp; Expense Growth'!$F21:$P21,MATCH('Monthly CFs'!L$5,'OI &amp; Expense Growth'!$F$4:$P$4,0))/12,0)))</f>
        <v>3300</v>
      </c>
      <c r="M69" s="4">
        <f t="array" ref="M69">IF(M$5=0,0,IF(M$17=0,'OI &amp; Expense Growth'!$F$21/12/2,IFERROR(INDEX('OI &amp; Expense Growth'!$F21:$P21,MATCH('Monthly CFs'!M$5,'OI &amp; Expense Growth'!$F$4:$P$4,0))/12,0)))</f>
        <v>3300</v>
      </c>
      <c r="N69" s="4">
        <f t="array" ref="N69">IF(N$5=0,0,IF(N$17=0,'OI &amp; Expense Growth'!$F$21/12/2,IFERROR(INDEX('OI &amp; Expense Growth'!$F21:$P21,MATCH('Monthly CFs'!N$5,'OI &amp; Expense Growth'!$F$4:$P$4,0))/12,0)))</f>
        <v>3300</v>
      </c>
      <c r="O69" s="4">
        <f t="array" ref="O69">IF(O$5=0,0,IF(O$17=0,'OI &amp; Expense Growth'!$F$21/12/2,IFERROR(INDEX('OI &amp; Expense Growth'!$F21:$P21,MATCH('Monthly CFs'!O$5,'OI &amp; Expense Growth'!$F$4:$P$4,0))/12,0)))</f>
        <v>3300</v>
      </c>
      <c r="P69" s="4">
        <f t="array" ref="P69">IF(P$5=0,0,IF(P$17=0,'OI &amp; Expense Growth'!$F$21/12/2,IFERROR(INDEX('OI &amp; Expense Growth'!$F21:$P21,MATCH('Monthly CFs'!P$5,'OI &amp; Expense Growth'!$F$4:$P$4,0))/12,0)))</f>
        <v>3300</v>
      </c>
      <c r="Q69" s="4">
        <f t="array" ref="Q69">IF(Q$5=0,0,IF(Q$17=0,'OI &amp; Expense Growth'!$F$21/12/2,IFERROR(INDEX('OI &amp; Expense Growth'!$F21:$P21,MATCH('Monthly CFs'!Q$5,'OI &amp; Expense Growth'!$F$4:$P$4,0))/12,0)))</f>
        <v>3300</v>
      </c>
      <c r="R69" s="4">
        <f t="array" ref="R69">IF(R$5=0,0,IF(R$17=0,'OI &amp; Expense Growth'!$F$21/12/2,IFERROR(INDEX('OI &amp; Expense Growth'!$F21:$P21,MATCH('Monthly CFs'!R$5,'OI &amp; Expense Growth'!$F$4:$P$4,0))/12,0)))</f>
        <v>3300</v>
      </c>
      <c r="S69" s="4">
        <f t="array" ref="S69">IF(S$5=0,0,IF(S$17=0,'OI &amp; Expense Growth'!$F$21/12/2,IFERROR(INDEX('OI &amp; Expense Growth'!$F21:$P21,MATCH('Monthly CFs'!S$5,'OI &amp; Expense Growth'!$F$4:$P$4,0))/12,0)))</f>
        <v>3300</v>
      </c>
      <c r="T69" s="4">
        <f t="array" ref="T69">IF(T$5=0,0,IF(T$17=0,'OI &amp; Expense Growth'!$F$21/12/2,IFERROR(INDEX('OI &amp; Expense Growth'!$F21:$P21,MATCH('Monthly CFs'!T$5,'OI &amp; Expense Growth'!$F$4:$P$4,0))/12,0)))</f>
        <v>3300</v>
      </c>
      <c r="U69" s="4">
        <f t="array" ref="U69">IF(U$5=0,0,IF(U$17=0,'OI &amp; Expense Growth'!$F$21/12/2,IFERROR(INDEX('OI &amp; Expense Growth'!$F21:$P21,MATCH('Monthly CFs'!U$5,'OI &amp; Expense Growth'!$F$4:$P$4,0))/12,0)))</f>
        <v>3300</v>
      </c>
      <c r="V69" s="4">
        <f t="array" ref="V69">IF(V$5=0,0,IF(V$17=0,'OI &amp; Expense Growth'!$F$21/12/2,IFERROR(INDEX('OI &amp; Expense Growth'!$F21:$P21,MATCH('Monthly CFs'!V$5,'OI &amp; Expense Growth'!$F$4:$P$4,0))/12,0)))</f>
        <v>3300</v>
      </c>
      <c r="W69" s="4">
        <f t="array" ref="W69">IF(W$5=0,0,IF(W$17=0,'OI &amp; Expense Growth'!$F$21/12/2,IFERROR(INDEX('OI &amp; Expense Growth'!$F21:$P21,MATCH('Monthly CFs'!W$5,'OI &amp; Expense Growth'!$F$4:$P$4,0))/12,0)))</f>
        <v>3300</v>
      </c>
      <c r="X69" s="4">
        <f t="array" ref="X69">IF(X$5=0,0,IF(X$17=0,'OI &amp; Expense Growth'!$F$21/12/2,IFERROR(INDEX('OI &amp; Expense Growth'!$F21:$P21,MATCH('Monthly CFs'!X$5,'OI &amp; Expense Growth'!$F$4:$P$4,0))/12,0)))</f>
        <v>3300</v>
      </c>
      <c r="Y69" s="4">
        <f t="array" ref="Y69">IF(Y$5=0,0,IF(Y$17=0,'OI &amp; Expense Growth'!$F$21/12/2,IFERROR(INDEX('OI &amp; Expense Growth'!$F21:$P21,MATCH('Monthly CFs'!Y$5,'OI &amp; Expense Growth'!$F$4:$P$4,0))/12,0)))</f>
        <v>3300</v>
      </c>
      <c r="Z69" s="4">
        <f t="array" ref="Z69">IF(Z$5=0,0,IF(Z$17=0,'OI &amp; Expense Growth'!$F$21/12/2,IFERROR(INDEX('OI &amp; Expense Growth'!$F21:$P21,MATCH('Monthly CFs'!Z$5,'OI &amp; Expense Growth'!$F$4:$P$4,0))/12,0)))</f>
        <v>3300</v>
      </c>
      <c r="AA69" s="4">
        <f t="array" ref="AA69">IF(AA$5=0,0,IF(AA$17=0,'OI &amp; Expense Growth'!$F$21/12/2,IFERROR(INDEX('OI &amp; Expense Growth'!$F21:$P21,MATCH('Monthly CFs'!AA$5,'OI &amp; Expense Growth'!$F$4:$P$4,0))/12,0)))</f>
        <v>3300</v>
      </c>
      <c r="AB69" s="4">
        <f t="array" ref="AB69">IF(AB$5=0,0,IF(AB$17=0,'OI &amp; Expense Growth'!$F$21/12/2,IFERROR(INDEX('OI &amp; Expense Growth'!$F21:$P21,MATCH('Monthly CFs'!AB$5,'OI &amp; Expense Growth'!$F$4:$P$4,0))/12,0)))</f>
        <v>3300</v>
      </c>
      <c r="AC69" s="4">
        <f t="array" ref="AC69">IF(AC$5=0,0,IF(AC$17=0,'OI &amp; Expense Growth'!$F$21/12/2,IFERROR(INDEX('OI &amp; Expense Growth'!$F21:$P21,MATCH('Monthly CFs'!AC$5,'OI &amp; Expense Growth'!$F$4:$P$4,0))/12,0)))</f>
        <v>3300</v>
      </c>
      <c r="AD69" s="4">
        <f t="array" ref="AD69">IF(AD$5=0,0,IF(AD$17=0,'OI &amp; Expense Growth'!$F$21/12/2,IFERROR(INDEX('OI &amp; Expense Growth'!$F21:$P21,MATCH('Monthly CFs'!AD$5,'OI &amp; Expense Growth'!$F$4:$P$4,0))/12,0)))</f>
        <v>3300</v>
      </c>
      <c r="AE69" s="4">
        <f t="array" ref="AE69">IF(AE$5=0,0,IF(AE$17=0,'OI &amp; Expense Growth'!$F$21/12/2,IFERROR(INDEX('OI &amp; Expense Growth'!$F21:$P21,MATCH('Monthly CFs'!AE$5,'OI &amp; Expense Growth'!$F$4:$P$4,0))/12,0)))</f>
        <v>3300</v>
      </c>
      <c r="AF69" s="4">
        <f t="array" ref="AF69">IF(AF$5=0,0,IF(AF$17=0,'OI &amp; Expense Growth'!$F$21/12/2,IFERROR(INDEX('OI &amp; Expense Growth'!$F21:$P21,MATCH('Monthly CFs'!AF$5,'OI &amp; Expense Growth'!$F$4:$P$4,0))/12,0)))</f>
        <v>3300</v>
      </c>
      <c r="AG69" s="4">
        <f t="array" ref="AG69">IF(AG$5=0,0,IF(AG$17=0,'OI &amp; Expense Growth'!$F$21/12/2,IFERROR(INDEX('OI &amp; Expense Growth'!$F21:$P21,MATCH('Monthly CFs'!AG$5,'OI &amp; Expense Growth'!$F$4:$P$4,0))/12,0)))</f>
        <v>3300</v>
      </c>
      <c r="AH69" s="4">
        <f t="array" ref="AH69">IF(AH$5=0,0,IF(AH$17=0,'OI &amp; Expense Growth'!$F$21/12/2,IFERROR(INDEX('OI &amp; Expense Growth'!$F21:$P21,MATCH('Monthly CFs'!AH$5,'OI &amp; Expense Growth'!$F$4:$P$4,0))/12,0)))</f>
        <v>3300</v>
      </c>
      <c r="AI69" s="4">
        <f t="array" ref="AI69">IF(AI$5=0,0,IF(AI$17=0,'OI &amp; Expense Growth'!$F$21/12/2,IFERROR(INDEX('OI &amp; Expense Growth'!$F21:$P21,MATCH('Monthly CFs'!AI$5,'OI &amp; Expense Growth'!$F$4:$P$4,0))/12,0)))</f>
        <v>3300</v>
      </c>
      <c r="AJ69" s="4">
        <f t="array" ref="AJ69">IF(AJ$5=0,0,IF(AJ$17=0,'OI &amp; Expense Growth'!$F$21/12/2,IFERROR(INDEX('OI &amp; Expense Growth'!$F21:$P21,MATCH('Monthly CFs'!AJ$5,'OI &amp; Expense Growth'!$F$4:$P$4,0))/12,0)))</f>
        <v>3300</v>
      </c>
      <c r="AK69" s="4">
        <f t="array" ref="AK69">IF(AK$5=0,0,IF(AK$17=0,'OI &amp; Expense Growth'!$F$21/12/2,IFERROR(INDEX('OI &amp; Expense Growth'!$F21:$P21,MATCH('Monthly CFs'!AK$5,'OI &amp; Expense Growth'!$F$4:$P$4,0))/12,0)))</f>
        <v>3300</v>
      </c>
      <c r="AL69" s="4">
        <f t="array" ref="AL69">IF(AL$5=0,0,IF(AL$17=0,'OI &amp; Expense Growth'!$F$21/12/2,IFERROR(INDEX('OI &amp; Expense Growth'!$F21:$P21,MATCH('Monthly CFs'!AL$5,'OI &amp; Expense Growth'!$F$4:$P$4,0))/12,0)))</f>
        <v>3300</v>
      </c>
      <c r="AM69" s="4">
        <f t="array" ref="AM69">IF(AM$5=0,0,IF(AM$17=0,'OI &amp; Expense Growth'!$F$21/12/2,IFERROR(INDEX('OI &amp; Expense Growth'!$F21:$P21,MATCH('Monthly CFs'!AM$5,'OI &amp; Expense Growth'!$F$4:$P$4,0))/12,0)))</f>
        <v>3300</v>
      </c>
      <c r="AN69" s="4">
        <f t="array" ref="AN69">IF(AN$5=0,0,IF(AN$17=0,'OI &amp; Expense Growth'!$F$21/12/2,IFERROR(INDEX('OI &amp; Expense Growth'!$F21:$P21,MATCH('Monthly CFs'!AN$5,'OI &amp; Expense Growth'!$F$4:$P$4,0))/12,0)))</f>
        <v>3300</v>
      </c>
      <c r="AO69" s="4">
        <f t="array" ref="AO69">IF(AO$5=0,0,IF(AO$17=0,'OI &amp; Expense Growth'!$F$21/12/2,IFERROR(INDEX('OI &amp; Expense Growth'!$F21:$P21,MATCH('Monthly CFs'!AO$5,'OI &amp; Expense Growth'!$F$4:$P$4,0))/12,0)))</f>
        <v>3300</v>
      </c>
      <c r="AP69" s="4">
        <f t="array" ref="AP69">IF(AP$5=0,0,IF(AP$17=0,'OI &amp; Expense Growth'!$F$21/12/2,IFERROR(INDEX('OI &amp; Expense Growth'!$F21:$P21,MATCH('Monthly CFs'!AP$5,'OI &amp; Expense Growth'!$F$4:$P$4,0))/12,0)))</f>
        <v>3300</v>
      </c>
      <c r="AQ69" s="4">
        <f t="array" ref="AQ69">IF(AQ$5=0,0,IF(AQ$17=0,'OI &amp; Expense Growth'!$F$21/12/2,IFERROR(INDEX('OI &amp; Expense Growth'!$F21:$P21,MATCH('Monthly CFs'!AQ$5,'OI &amp; Expense Growth'!$F$4:$P$4,0))/12,0)))</f>
        <v>3300</v>
      </c>
      <c r="AR69" s="4">
        <f t="array" ref="AR69">IF(AR$5=0,0,IF(AR$17=0,'OI &amp; Expense Growth'!$F$21/12/2,IFERROR(INDEX('OI &amp; Expense Growth'!$F21:$P21,MATCH('Monthly CFs'!AR$5,'OI &amp; Expense Growth'!$F$4:$P$4,0))/12,0)))</f>
        <v>3300</v>
      </c>
      <c r="AS69" s="4">
        <f t="array" ref="AS69">IF(AS$5=0,0,IF(AS$17=0,'OI &amp; Expense Growth'!$F$21/12/2,IFERROR(INDEX('OI &amp; Expense Growth'!$F21:$P21,MATCH('Monthly CFs'!AS$5,'OI &amp; Expense Growth'!$F$4:$P$4,0))/12,0)))</f>
        <v>3300</v>
      </c>
      <c r="AT69" s="4">
        <f t="array" ref="AT69">IF(AT$5=0,0,IF(AT$17=0,'OI &amp; Expense Growth'!$F$21/12/2,IFERROR(INDEX('OI &amp; Expense Growth'!$F21:$P21,MATCH('Monthly CFs'!AT$5,'OI &amp; Expense Growth'!$F$4:$P$4,0))/12,0)))</f>
        <v>3300</v>
      </c>
      <c r="AU69" s="4">
        <f t="array" ref="AU69">IF(AU$5=0,0,IF(AU$17=0,'OI &amp; Expense Growth'!$F$21/12/2,IFERROR(INDEX('OI &amp; Expense Growth'!$F21:$P21,MATCH('Monthly CFs'!AU$5,'OI &amp; Expense Growth'!$F$4:$P$4,0))/12,0)))</f>
        <v>3300</v>
      </c>
      <c r="AV69" s="4">
        <f t="array" ref="AV69">IF(AV$5=0,0,IF(AV$17=0,'OI &amp; Expense Growth'!$F$21/12/2,IFERROR(INDEX('OI &amp; Expense Growth'!$F21:$P21,MATCH('Monthly CFs'!AV$5,'OI &amp; Expense Growth'!$F$4:$P$4,0))/12,0)))</f>
        <v>3300</v>
      </c>
      <c r="AW69" s="4">
        <f t="array" ref="AW69">IF(AW$5=0,0,IF(AW$17=0,'OI &amp; Expense Growth'!$F$21/12/2,IFERROR(INDEX('OI &amp; Expense Growth'!$F21:$P21,MATCH('Monthly CFs'!AW$5,'OI &amp; Expense Growth'!$F$4:$P$4,0))/12,0)))</f>
        <v>3300</v>
      </c>
      <c r="AX69" s="4">
        <f t="array" ref="AX69">IF(AX$5=0,0,IF(AX$17=0,'OI &amp; Expense Growth'!$F$21/12/2,IFERROR(INDEX('OI &amp; Expense Growth'!$F21:$P21,MATCH('Monthly CFs'!AX$5,'OI &amp; Expense Growth'!$F$4:$P$4,0))/12,0)))</f>
        <v>6600</v>
      </c>
      <c r="AY69" s="4">
        <f t="array" ref="AY69">IF(AY$5=0,0,IF(AY$17=0,'OI &amp; Expense Growth'!$F$21/12/2,IFERROR(INDEX('OI &amp; Expense Growth'!$F21:$P21,MATCH('Monthly CFs'!AY$5,'OI &amp; Expense Growth'!$F$4:$P$4,0))/12,0)))</f>
        <v>6600</v>
      </c>
      <c r="AZ69" s="4">
        <f t="array" ref="AZ69">IF(AZ$5=0,0,IF(AZ$17=0,'OI &amp; Expense Growth'!$F$21/12/2,IFERROR(INDEX('OI &amp; Expense Growth'!$F21:$P21,MATCH('Monthly CFs'!AZ$5,'OI &amp; Expense Growth'!$F$4:$P$4,0))/12,0)))</f>
        <v>6600</v>
      </c>
      <c r="BA69" s="4">
        <f t="array" ref="BA69">IF(BA$5=0,0,IF(BA$17=0,'OI &amp; Expense Growth'!$F$21/12/2,IFERROR(INDEX('OI &amp; Expense Growth'!$F21:$P21,MATCH('Monthly CFs'!BA$5,'OI &amp; Expense Growth'!$F$4:$P$4,0))/12,0)))</f>
        <v>6600</v>
      </c>
      <c r="BB69" s="4">
        <f t="array" ref="BB69">IF(BB$5=0,0,IF(BB$17=0,'OI &amp; Expense Growth'!$F$21/12/2,IFERROR(INDEX('OI &amp; Expense Growth'!$F21:$P21,MATCH('Monthly CFs'!BB$5,'OI &amp; Expense Growth'!$F$4:$P$4,0))/12,0)))</f>
        <v>6600</v>
      </c>
      <c r="BC69" s="4">
        <f t="array" ref="BC69">IF(BC$5=0,0,IF(BC$17=0,'OI &amp; Expense Growth'!$F$21/12/2,IFERROR(INDEX('OI &amp; Expense Growth'!$F21:$P21,MATCH('Monthly CFs'!BC$5,'OI &amp; Expense Growth'!$F$4:$P$4,0))/12,0)))</f>
        <v>6600</v>
      </c>
      <c r="BD69" s="4">
        <f t="array" ref="BD69">IF(BD$5=0,0,IF(BD$17=0,'OI &amp; Expense Growth'!$F$21/12/2,IFERROR(INDEX('OI &amp; Expense Growth'!$F21:$P21,MATCH('Monthly CFs'!BD$5,'OI &amp; Expense Growth'!$F$4:$P$4,0))/12,0)))</f>
        <v>6798</v>
      </c>
      <c r="BE69" s="4">
        <f t="array" ref="BE69">IF(BE$5=0,0,IF(BE$17=0,'OI &amp; Expense Growth'!$F$21/12/2,IFERROR(INDEX('OI &amp; Expense Growth'!$F21:$P21,MATCH('Monthly CFs'!BE$5,'OI &amp; Expense Growth'!$F$4:$P$4,0))/12,0)))</f>
        <v>6798</v>
      </c>
      <c r="BF69" s="4">
        <f t="array" ref="BF69">IF(BF$5=0,0,IF(BF$17=0,'OI &amp; Expense Growth'!$F$21/12/2,IFERROR(INDEX('OI &amp; Expense Growth'!$F21:$P21,MATCH('Monthly CFs'!BF$5,'OI &amp; Expense Growth'!$F$4:$P$4,0))/12,0)))</f>
        <v>6798</v>
      </c>
      <c r="BG69" s="4">
        <f t="array" ref="BG69">IF(BG$5=0,0,IF(BG$17=0,'OI &amp; Expense Growth'!$F$21/12/2,IFERROR(INDEX('OI &amp; Expense Growth'!$F21:$P21,MATCH('Monthly CFs'!BG$5,'OI &amp; Expense Growth'!$F$4:$P$4,0))/12,0)))</f>
        <v>6798</v>
      </c>
      <c r="BH69" s="4">
        <f t="array" ref="BH69">IF(BH$5=0,0,IF(BH$17=0,'OI &amp; Expense Growth'!$F$21/12/2,IFERROR(INDEX('OI &amp; Expense Growth'!$F21:$P21,MATCH('Monthly CFs'!BH$5,'OI &amp; Expense Growth'!$F$4:$P$4,0))/12,0)))</f>
        <v>6798</v>
      </c>
      <c r="BI69" s="4">
        <f t="array" ref="BI69">IF(BI$5=0,0,IF(BI$17=0,'OI &amp; Expense Growth'!$F$21/12/2,IFERROR(INDEX('OI &amp; Expense Growth'!$F21:$P21,MATCH('Monthly CFs'!BI$5,'OI &amp; Expense Growth'!$F$4:$P$4,0))/12,0)))</f>
        <v>6798</v>
      </c>
      <c r="BJ69" s="4">
        <f t="array" ref="BJ69">IF(BJ$5=0,0,IF(BJ$17=0,'OI &amp; Expense Growth'!$F$21/12/2,IFERROR(INDEX('OI &amp; Expense Growth'!$F21:$P21,MATCH('Monthly CFs'!BJ$5,'OI &amp; Expense Growth'!$F$4:$P$4,0))/12,0)))</f>
        <v>6798</v>
      </c>
      <c r="BK69" s="4">
        <f t="array" ref="BK69">IF(BK$5=0,0,IF(BK$17=0,'OI &amp; Expense Growth'!$F$21/12/2,IFERROR(INDEX('OI &amp; Expense Growth'!$F21:$P21,MATCH('Monthly CFs'!BK$5,'OI &amp; Expense Growth'!$F$4:$P$4,0))/12,0)))</f>
        <v>6798</v>
      </c>
      <c r="BL69" s="4">
        <f t="array" ref="BL69">IF(BL$5=0,0,IF(BL$17=0,'OI &amp; Expense Growth'!$F$21/12/2,IFERROR(INDEX('OI &amp; Expense Growth'!$F21:$P21,MATCH('Monthly CFs'!BL$5,'OI &amp; Expense Growth'!$F$4:$P$4,0))/12,0)))</f>
        <v>6798</v>
      </c>
      <c r="BM69" s="4">
        <f t="array" ref="BM69">IF(BM$5=0,0,IF(BM$17=0,'OI &amp; Expense Growth'!$F$21/12/2,IFERROR(INDEX('OI &amp; Expense Growth'!$F21:$P21,MATCH('Monthly CFs'!BM$5,'OI &amp; Expense Growth'!$F$4:$P$4,0))/12,0)))</f>
        <v>6798</v>
      </c>
      <c r="BN69" s="4">
        <f t="array" ref="BN69">IF(BN$5=0,0,IF(BN$17=0,'OI &amp; Expense Growth'!$F$21/12/2,IFERROR(INDEX('OI &amp; Expense Growth'!$F21:$P21,MATCH('Monthly CFs'!BN$5,'OI &amp; Expense Growth'!$F$4:$P$4,0))/12,0)))</f>
        <v>6798</v>
      </c>
      <c r="BO69" s="4">
        <f t="array" ref="BO69">IF(BO$5=0,0,IF(BO$17=0,'OI &amp; Expense Growth'!$F$21/12/2,IFERROR(INDEX('OI &amp; Expense Growth'!$F21:$P21,MATCH('Monthly CFs'!BO$5,'OI &amp; Expense Growth'!$F$4:$P$4,0))/12,0)))</f>
        <v>6798</v>
      </c>
      <c r="BP69" s="4">
        <f t="array" ref="BP69">IF(BP$5=0,0,IF(BP$17=0,'OI &amp; Expense Growth'!$F$21/12/2,IFERROR(INDEX('OI &amp; Expense Growth'!$F21:$P21,MATCH('Monthly CFs'!BP$5,'OI &amp; Expense Growth'!$F$4:$P$4,0))/12,0)))</f>
        <v>7001.94</v>
      </c>
      <c r="BQ69" s="4">
        <f t="array" ref="BQ69">IF(BQ$5=0,0,IF(BQ$17=0,'OI &amp; Expense Growth'!$F$21/12/2,IFERROR(INDEX('OI &amp; Expense Growth'!$F21:$P21,MATCH('Monthly CFs'!BQ$5,'OI &amp; Expense Growth'!$F$4:$P$4,0))/12,0)))</f>
        <v>7001.94</v>
      </c>
      <c r="BR69" s="4">
        <f t="array" ref="BR69">IF(BR$5=0,0,IF(BR$17=0,'OI &amp; Expense Growth'!$F$21/12/2,IFERROR(INDEX('OI &amp; Expense Growth'!$F21:$P21,MATCH('Monthly CFs'!BR$5,'OI &amp; Expense Growth'!$F$4:$P$4,0))/12,0)))</f>
        <v>7001.94</v>
      </c>
      <c r="BS69" s="4">
        <f t="array" ref="BS69">IF(BS$5=0,0,IF(BS$17=0,'OI &amp; Expense Growth'!$F$21/12/2,IFERROR(INDEX('OI &amp; Expense Growth'!$F21:$P21,MATCH('Monthly CFs'!BS$5,'OI &amp; Expense Growth'!$F$4:$P$4,0))/12,0)))</f>
        <v>7001.94</v>
      </c>
      <c r="BT69" s="4">
        <f t="array" ref="BT69">IF(BT$5=0,0,IF(BT$17=0,'OI &amp; Expense Growth'!$F$21/12/2,IFERROR(INDEX('OI &amp; Expense Growth'!$F21:$P21,MATCH('Monthly CFs'!BT$5,'OI &amp; Expense Growth'!$F$4:$P$4,0))/12,0)))</f>
        <v>7001.94</v>
      </c>
      <c r="BU69" s="4">
        <f t="array" ref="BU69">IF(BU$5=0,0,IF(BU$17=0,'OI &amp; Expense Growth'!$F$21/12/2,IFERROR(INDEX('OI &amp; Expense Growth'!$F21:$P21,MATCH('Monthly CFs'!BU$5,'OI &amp; Expense Growth'!$F$4:$P$4,0))/12,0)))</f>
        <v>7001.94</v>
      </c>
      <c r="BV69" s="4">
        <f t="array" ref="BV69">IF(BV$5=0,0,IF(BV$17=0,'OI &amp; Expense Growth'!$F$21/12/2,IFERROR(INDEX('OI &amp; Expense Growth'!$F21:$P21,MATCH('Monthly CFs'!BV$5,'OI &amp; Expense Growth'!$F$4:$P$4,0))/12,0)))</f>
        <v>7001.94</v>
      </c>
      <c r="BW69" s="4">
        <f t="array" ref="BW69">IF(BW$5=0,0,IF(BW$17=0,'OI &amp; Expense Growth'!$F$21/12/2,IFERROR(INDEX('OI &amp; Expense Growth'!$F21:$P21,MATCH('Monthly CFs'!BW$5,'OI &amp; Expense Growth'!$F$4:$P$4,0))/12,0)))</f>
        <v>7001.94</v>
      </c>
      <c r="BX69" s="4">
        <f t="array" ref="BX69">IF(BX$5=0,0,IF(BX$17=0,'OI &amp; Expense Growth'!$F$21/12/2,IFERROR(INDEX('OI &amp; Expense Growth'!$F21:$P21,MATCH('Monthly CFs'!BX$5,'OI &amp; Expense Growth'!$F$4:$P$4,0))/12,0)))</f>
        <v>7001.94</v>
      </c>
      <c r="BY69" s="4">
        <f t="array" ref="BY69">IF(BY$5=0,0,IF(BY$17=0,'OI &amp; Expense Growth'!$F$21/12/2,IFERROR(INDEX('OI &amp; Expense Growth'!$F21:$P21,MATCH('Monthly CFs'!BY$5,'OI &amp; Expense Growth'!$F$4:$P$4,0))/12,0)))</f>
        <v>7001.94</v>
      </c>
      <c r="BZ69" s="4">
        <f t="array" ref="BZ69">IF(BZ$5=0,0,IF(BZ$17=0,'OI &amp; Expense Growth'!$F$21/12/2,IFERROR(INDEX('OI &amp; Expense Growth'!$F21:$P21,MATCH('Monthly CFs'!BZ$5,'OI &amp; Expense Growth'!$F$4:$P$4,0))/12,0)))</f>
        <v>7001.94</v>
      </c>
      <c r="CA69" s="4">
        <f t="array" ref="CA69">IF(CA$5=0,0,IF(CA$17=0,'OI &amp; Expense Growth'!$F$21/12/2,IFERROR(INDEX('OI &amp; Expense Growth'!$F21:$P21,MATCH('Monthly CFs'!CA$5,'OI &amp; Expense Growth'!$F$4:$P$4,0))/12,0)))</f>
        <v>7001.94</v>
      </c>
      <c r="CB69" s="4">
        <f t="array" ref="CB69">IF(CB$5=0,0,IF(CB$17=0,'OI &amp; Expense Growth'!$F$21/12/2,IFERROR(INDEX('OI &amp; Expense Growth'!$F21:$P21,MATCH('Monthly CFs'!CB$5,'OI &amp; Expense Growth'!$F$4:$P$4,0))/12,0)))</f>
        <v>7211.9982000000009</v>
      </c>
      <c r="CC69" s="4">
        <f t="array" ref="CC69">IF(CC$5=0,0,IF(CC$17=0,'OI &amp; Expense Growth'!$F$21/12/2,IFERROR(INDEX('OI &amp; Expense Growth'!$F21:$P21,MATCH('Monthly CFs'!CC$5,'OI &amp; Expense Growth'!$F$4:$P$4,0))/12,0)))</f>
        <v>7211.9982000000009</v>
      </c>
      <c r="CD69" s="4">
        <f t="array" ref="CD69">IF(CD$5=0,0,IF(CD$17=0,'OI &amp; Expense Growth'!$F$21/12/2,IFERROR(INDEX('OI &amp; Expense Growth'!$F21:$P21,MATCH('Monthly CFs'!CD$5,'OI &amp; Expense Growth'!$F$4:$P$4,0))/12,0)))</f>
        <v>7211.9982000000009</v>
      </c>
      <c r="CE69" s="4">
        <f t="array" ref="CE69">IF(CE$5=0,0,IF(CE$17=0,'OI &amp; Expense Growth'!$F$21/12/2,IFERROR(INDEX('OI &amp; Expense Growth'!$F21:$P21,MATCH('Monthly CFs'!CE$5,'OI &amp; Expense Growth'!$F$4:$P$4,0))/12,0)))</f>
        <v>7211.9982000000009</v>
      </c>
      <c r="CF69" s="4">
        <f t="array" ref="CF69">IF(CF$5=0,0,IF(CF$17=0,'OI &amp; Expense Growth'!$F$21/12/2,IFERROR(INDEX('OI &amp; Expense Growth'!$F21:$P21,MATCH('Monthly CFs'!CF$5,'OI &amp; Expense Growth'!$F$4:$P$4,0))/12,0)))</f>
        <v>7211.9982000000009</v>
      </c>
      <c r="CG69" s="4">
        <f t="array" ref="CG69">IF(CG$5=0,0,IF(CG$17=0,'OI &amp; Expense Growth'!$F$21/12/2,IFERROR(INDEX('OI &amp; Expense Growth'!$F21:$P21,MATCH('Monthly CFs'!CG$5,'OI &amp; Expense Growth'!$F$4:$P$4,0))/12,0)))</f>
        <v>7211.9982000000009</v>
      </c>
      <c r="CH69" s="4">
        <f t="array" ref="CH69">IF(CH$5=0,0,IF(CH$17=0,'OI &amp; Expense Growth'!$F$21/12/2,IFERROR(INDEX('OI &amp; Expense Growth'!$F21:$P21,MATCH('Monthly CFs'!CH$5,'OI &amp; Expense Growth'!$F$4:$P$4,0))/12,0)))</f>
        <v>7211.9982000000009</v>
      </c>
      <c r="CI69" s="4">
        <f t="array" ref="CI69">IF(CI$5=0,0,IF(CI$17=0,'OI &amp; Expense Growth'!$F$21/12/2,IFERROR(INDEX('OI &amp; Expense Growth'!$F21:$P21,MATCH('Monthly CFs'!CI$5,'OI &amp; Expense Growth'!$F$4:$P$4,0))/12,0)))</f>
        <v>7211.9982000000009</v>
      </c>
      <c r="CJ69" s="4">
        <f t="array" ref="CJ69">IF(CJ$5=0,0,IF(CJ$17=0,'OI &amp; Expense Growth'!$F$21/12/2,IFERROR(INDEX('OI &amp; Expense Growth'!$F21:$P21,MATCH('Monthly CFs'!CJ$5,'OI &amp; Expense Growth'!$F$4:$P$4,0))/12,0)))</f>
        <v>7211.9982000000009</v>
      </c>
      <c r="CK69" s="4">
        <f t="array" ref="CK69">IF(CK$5=0,0,IF(CK$17=0,'OI &amp; Expense Growth'!$F$21/12/2,IFERROR(INDEX('OI &amp; Expense Growth'!$F21:$P21,MATCH('Monthly CFs'!CK$5,'OI &amp; Expense Growth'!$F$4:$P$4,0))/12,0)))</f>
        <v>7211.9982000000009</v>
      </c>
      <c r="CL69" s="4">
        <f t="array" ref="CL69">IF(CL$5=0,0,IF(CL$17=0,'OI &amp; Expense Growth'!$F$21/12/2,IFERROR(INDEX('OI &amp; Expense Growth'!$F21:$P21,MATCH('Monthly CFs'!CL$5,'OI &amp; Expense Growth'!$F$4:$P$4,0))/12,0)))</f>
        <v>7211.9982000000009</v>
      </c>
      <c r="CM69" s="4">
        <f t="array" ref="CM69">IF(CM$5=0,0,IF(CM$17=0,'OI &amp; Expense Growth'!$F$21/12/2,IFERROR(INDEX('OI &amp; Expense Growth'!$F21:$P21,MATCH('Monthly CFs'!CM$5,'OI &amp; Expense Growth'!$F$4:$P$4,0))/12,0)))</f>
        <v>7211.9982000000009</v>
      </c>
      <c r="CN69" s="4">
        <f t="array" ref="CN69">IF(CN$5=0,0,IF(CN$17=0,'OI &amp; Expense Growth'!$F$21/12/2,IFERROR(INDEX('OI &amp; Expense Growth'!$F21:$P21,MATCH('Monthly CFs'!CN$5,'OI &amp; Expense Growth'!$F$4:$P$4,0))/12,0)))</f>
        <v>7428.3581460000014</v>
      </c>
      <c r="CO69" s="4">
        <f t="array" ref="CO69">IF(CO$5=0,0,IF(CO$17=0,'OI &amp; Expense Growth'!$F$21/12/2,IFERROR(INDEX('OI &amp; Expense Growth'!$F21:$P21,MATCH('Monthly CFs'!CO$5,'OI &amp; Expense Growth'!$F$4:$P$4,0))/12,0)))</f>
        <v>7428.3581460000014</v>
      </c>
      <c r="CP69" s="4">
        <f t="array" ref="CP69">IF(CP$5=0,0,IF(CP$17=0,'OI &amp; Expense Growth'!$F$21/12/2,IFERROR(INDEX('OI &amp; Expense Growth'!$F21:$P21,MATCH('Monthly CFs'!CP$5,'OI &amp; Expense Growth'!$F$4:$P$4,0))/12,0)))</f>
        <v>7428.3581460000014</v>
      </c>
      <c r="CQ69" s="4">
        <f t="array" ref="CQ69">IF(CQ$5=0,0,IF(CQ$17=0,'OI &amp; Expense Growth'!$F$21/12/2,IFERROR(INDEX('OI &amp; Expense Growth'!$F21:$P21,MATCH('Monthly CFs'!CQ$5,'OI &amp; Expense Growth'!$F$4:$P$4,0))/12,0)))</f>
        <v>7428.3581460000014</v>
      </c>
      <c r="CR69" s="4">
        <f t="array" ref="CR69">IF(CR$5=0,0,IF(CR$17=0,'OI &amp; Expense Growth'!$F$21/12/2,IFERROR(INDEX('OI &amp; Expense Growth'!$F21:$P21,MATCH('Monthly CFs'!CR$5,'OI &amp; Expense Growth'!$F$4:$P$4,0))/12,0)))</f>
        <v>7428.3581460000014</v>
      </c>
      <c r="CS69" s="4">
        <f t="array" ref="CS69">IF(CS$5=0,0,IF(CS$17=0,'OI &amp; Expense Growth'!$F$21/12/2,IFERROR(INDEX('OI &amp; Expense Growth'!$F21:$P21,MATCH('Monthly CFs'!CS$5,'OI &amp; Expense Growth'!$F$4:$P$4,0))/12,0)))</f>
        <v>7428.3581460000014</v>
      </c>
      <c r="CT69" s="4">
        <f t="array" ref="CT69">IF(CT$5=0,0,IF(CT$17=0,'OI &amp; Expense Growth'!$F$21/12/2,IFERROR(INDEX('OI &amp; Expense Growth'!$F21:$P21,MATCH('Monthly CFs'!CT$5,'OI &amp; Expense Growth'!$F$4:$P$4,0))/12,0)))</f>
        <v>7428.3581460000014</v>
      </c>
      <c r="CU69" s="4">
        <f t="array" ref="CU69">IF(CU$5=0,0,IF(CU$17=0,'OI &amp; Expense Growth'!$F$21/12/2,IFERROR(INDEX('OI &amp; Expense Growth'!$F21:$P21,MATCH('Monthly CFs'!CU$5,'OI &amp; Expense Growth'!$F$4:$P$4,0))/12,0)))</f>
        <v>7428.3581460000014</v>
      </c>
      <c r="CV69" s="4">
        <f t="array" ref="CV69">IF(CV$5=0,0,IF(CV$17=0,'OI &amp; Expense Growth'!$F$21/12/2,IFERROR(INDEX('OI &amp; Expense Growth'!$F21:$P21,MATCH('Monthly CFs'!CV$5,'OI &amp; Expense Growth'!$F$4:$P$4,0))/12,0)))</f>
        <v>7428.3581460000014</v>
      </c>
      <c r="CW69" s="4">
        <f t="array" ref="CW69">IF(CW$5=0,0,IF(CW$17=0,'OI &amp; Expense Growth'!$F$21/12/2,IFERROR(INDEX('OI &amp; Expense Growth'!$F21:$P21,MATCH('Monthly CFs'!CW$5,'OI &amp; Expense Growth'!$F$4:$P$4,0))/12,0)))</f>
        <v>7428.3581460000014</v>
      </c>
      <c r="CX69" s="4">
        <f t="array" ref="CX69">IF(CX$5=0,0,IF(CX$17=0,'OI &amp; Expense Growth'!$F$21/12/2,IFERROR(INDEX('OI &amp; Expense Growth'!$F21:$P21,MATCH('Monthly CFs'!CX$5,'OI &amp; Expense Growth'!$F$4:$P$4,0))/12,0)))</f>
        <v>7428.3581460000014</v>
      </c>
      <c r="CY69" s="4">
        <f t="array" ref="CY69">IF(CY$5=0,0,IF(CY$17=0,'OI &amp; Expense Growth'!$F$21/12/2,IFERROR(INDEX('OI &amp; Expense Growth'!$F21:$P21,MATCH('Monthly CFs'!CY$5,'OI &amp; Expense Growth'!$F$4:$P$4,0))/12,0)))</f>
        <v>7428.3581460000014</v>
      </c>
      <c r="CZ69" s="4">
        <f t="array" ref="CZ69">IF(CZ$5=0,0,IF(CZ$17=0,'OI &amp; Expense Growth'!$F$21/12/2,IFERROR(INDEX('OI &amp; Expense Growth'!$F21:$P21,MATCH('Monthly CFs'!CZ$5,'OI &amp; Expense Growth'!$F$4:$P$4,0))/12,0)))</f>
        <v>7651.2088903800022</v>
      </c>
      <c r="DA69" s="4">
        <f t="array" ref="DA69">IF(DA$5=0,0,IF(DA$17=0,'OI &amp; Expense Growth'!$F$21/12/2,IFERROR(INDEX('OI &amp; Expense Growth'!$F21:$P21,MATCH('Monthly CFs'!DA$5,'OI &amp; Expense Growth'!$F$4:$P$4,0))/12,0)))</f>
        <v>7651.2088903800022</v>
      </c>
      <c r="DB69" s="4">
        <f t="array" ref="DB69">IF(DB$5=0,0,IF(DB$17=0,'OI &amp; Expense Growth'!$F$21/12/2,IFERROR(INDEX('OI &amp; Expense Growth'!$F21:$P21,MATCH('Monthly CFs'!DB$5,'OI &amp; Expense Growth'!$F$4:$P$4,0))/12,0)))</f>
        <v>7651.2088903800022</v>
      </c>
      <c r="DC69" s="4">
        <f t="array" ref="DC69">IF(DC$5=0,0,IF(DC$17=0,'OI &amp; Expense Growth'!$F$21/12/2,IFERROR(INDEX('OI &amp; Expense Growth'!$F21:$P21,MATCH('Monthly CFs'!DC$5,'OI &amp; Expense Growth'!$F$4:$P$4,0))/12,0)))</f>
        <v>7651.2088903800022</v>
      </c>
      <c r="DD69" s="4">
        <f t="array" ref="DD69">IF(DD$5=0,0,IF(DD$17=0,'OI &amp; Expense Growth'!$F$21/12/2,IFERROR(INDEX('OI &amp; Expense Growth'!$F21:$P21,MATCH('Monthly CFs'!DD$5,'OI &amp; Expense Growth'!$F$4:$P$4,0))/12,0)))</f>
        <v>7651.2088903800022</v>
      </c>
      <c r="DE69" s="4">
        <f t="array" ref="DE69">IF(DE$5=0,0,IF(DE$17=0,'OI &amp; Expense Growth'!$F$21/12/2,IFERROR(INDEX('OI &amp; Expense Growth'!$F21:$P21,MATCH('Monthly CFs'!DE$5,'OI &amp; Expense Growth'!$F$4:$P$4,0))/12,0)))</f>
        <v>7651.2088903800022</v>
      </c>
      <c r="DF69" s="4">
        <f t="array" ref="DF69">IF(DF$5=0,0,IF(DF$17=0,'OI &amp; Expense Growth'!$F$21/12/2,IFERROR(INDEX('OI &amp; Expense Growth'!$F21:$P21,MATCH('Monthly CFs'!DF$5,'OI &amp; Expense Growth'!$F$4:$P$4,0))/12,0)))</f>
        <v>7651.2088903800022</v>
      </c>
      <c r="DG69" s="4">
        <f t="array" ref="DG69">IF(DG$5=0,0,IF(DG$17=0,'OI &amp; Expense Growth'!$F$21/12/2,IFERROR(INDEX('OI &amp; Expense Growth'!$F21:$P21,MATCH('Monthly CFs'!DG$5,'OI &amp; Expense Growth'!$F$4:$P$4,0))/12,0)))</f>
        <v>7651.2088903800022</v>
      </c>
      <c r="DH69" s="4">
        <f t="array" ref="DH69">IF(DH$5=0,0,IF(DH$17=0,'OI &amp; Expense Growth'!$F$21/12/2,IFERROR(INDEX('OI &amp; Expense Growth'!$F21:$P21,MATCH('Monthly CFs'!DH$5,'OI &amp; Expense Growth'!$F$4:$P$4,0))/12,0)))</f>
        <v>7651.2088903800022</v>
      </c>
      <c r="DI69" s="4">
        <f t="array" ref="DI69">IF(DI$5=0,0,IF(DI$17=0,'OI &amp; Expense Growth'!$F$21/12/2,IFERROR(INDEX('OI &amp; Expense Growth'!$F21:$P21,MATCH('Monthly CFs'!DI$5,'OI &amp; Expense Growth'!$F$4:$P$4,0))/12,0)))</f>
        <v>7651.2088903800022</v>
      </c>
      <c r="DJ69" s="4">
        <f t="array" ref="DJ69">IF(DJ$5=0,0,IF(DJ$17=0,'OI &amp; Expense Growth'!$F$21/12/2,IFERROR(INDEX('OI &amp; Expense Growth'!$F21:$P21,MATCH('Monthly CFs'!DJ$5,'OI &amp; Expense Growth'!$F$4:$P$4,0))/12,0)))</f>
        <v>7651.2088903800022</v>
      </c>
      <c r="DK69" s="4">
        <f t="array" ref="DK69">IF(DK$5=0,0,IF(DK$17=0,'OI &amp; Expense Growth'!$F$21/12/2,IFERROR(INDEX('OI &amp; Expense Growth'!$F21:$P21,MATCH('Monthly CFs'!DK$5,'OI &amp; Expense Growth'!$F$4:$P$4,0))/12,0)))</f>
        <v>7651.2088903800022</v>
      </c>
      <c r="DL69" s="4">
        <f t="array" ref="DL69">IF(DL$5=0,0,IF(DL$17=0,'OI &amp; Expense Growth'!$F$21/12/2,IFERROR(INDEX('OI &amp; Expense Growth'!$F21:$P21,MATCH('Monthly CFs'!DL$5,'OI &amp; Expense Growth'!$F$4:$P$4,0))/12,0)))</f>
        <v>7880.7451570914018</v>
      </c>
      <c r="DM69" s="4">
        <f t="array" ref="DM69">IF(DM$5=0,0,IF(DM$17=0,'OI &amp; Expense Growth'!$F$21/12/2,IFERROR(INDEX('OI &amp; Expense Growth'!$F21:$P21,MATCH('Monthly CFs'!DM$5,'OI &amp; Expense Growth'!$F$4:$P$4,0))/12,0)))</f>
        <v>7880.7451570914018</v>
      </c>
      <c r="DN69" s="4">
        <f t="array" ref="DN69">IF(DN$5=0,0,IF(DN$17=0,'OI &amp; Expense Growth'!$F$21/12/2,IFERROR(INDEX('OI &amp; Expense Growth'!$F21:$P21,MATCH('Monthly CFs'!DN$5,'OI &amp; Expense Growth'!$F$4:$P$4,0))/12,0)))</f>
        <v>7880.7451570914018</v>
      </c>
      <c r="DO69" s="4">
        <f t="array" ref="DO69">IF(DO$5=0,0,IF(DO$17=0,'OI &amp; Expense Growth'!$F$21/12/2,IFERROR(INDEX('OI &amp; Expense Growth'!$F21:$P21,MATCH('Monthly CFs'!DO$5,'OI &amp; Expense Growth'!$F$4:$P$4,0))/12,0)))</f>
        <v>7880.7451570914018</v>
      </c>
      <c r="DP69" s="4">
        <f t="array" ref="DP69">IF(DP$5=0,0,IF(DP$17=0,'OI &amp; Expense Growth'!$F$21/12/2,IFERROR(INDEX('OI &amp; Expense Growth'!$F21:$P21,MATCH('Monthly CFs'!DP$5,'OI &amp; Expense Growth'!$F$4:$P$4,0))/12,0)))</f>
        <v>7880.7451570914018</v>
      </c>
      <c r="DQ69" s="4">
        <f t="array" ref="DQ69">IF(DQ$5=0,0,IF(DQ$17=0,'OI &amp; Expense Growth'!$F$21/12/2,IFERROR(INDEX('OI &amp; Expense Growth'!$F21:$P21,MATCH('Monthly CFs'!DQ$5,'OI &amp; Expense Growth'!$F$4:$P$4,0))/12,0)))</f>
        <v>7880.7451570914018</v>
      </c>
      <c r="DR69" s="4">
        <f t="array" ref="DR69">IF(DR$5=0,0,IF(DR$17=0,'OI &amp; Expense Growth'!$F$21/12/2,IFERROR(INDEX('OI &amp; Expense Growth'!$F21:$P21,MATCH('Monthly CFs'!DR$5,'OI &amp; Expense Growth'!$F$4:$P$4,0))/12,0)))</f>
        <v>7880.7451570914018</v>
      </c>
      <c r="DS69" s="4">
        <f t="array" ref="DS69">IF(DS$5=0,0,IF(DS$17=0,'OI &amp; Expense Growth'!$F$21/12/2,IFERROR(INDEX('OI &amp; Expense Growth'!$F21:$P21,MATCH('Monthly CFs'!DS$5,'OI &amp; Expense Growth'!$F$4:$P$4,0))/12,0)))</f>
        <v>7880.7451570914018</v>
      </c>
      <c r="DT69" s="4">
        <f t="array" ref="DT69">IF(DT$5=0,0,IF(DT$17=0,'OI &amp; Expense Growth'!$F$21/12/2,IFERROR(INDEX('OI &amp; Expense Growth'!$F21:$P21,MATCH('Monthly CFs'!DT$5,'OI &amp; Expense Growth'!$F$4:$P$4,0))/12,0)))</f>
        <v>7880.7451570914018</v>
      </c>
      <c r="DU69" s="4">
        <f t="array" ref="DU69">IF(DU$5=0,0,IF(DU$17=0,'OI &amp; Expense Growth'!$F$21/12/2,IFERROR(INDEX('OI &amp; Expense Growth'!$F21:$P21,MATCH('Monthly CFs'!DU$5,'OI &amp; Expense Growth'!$F$4:$P$4,0))/12,0)))</f>
        <v>7880.7451570914018</v>
      </c>
      <c r="DV69" s="4">
        <f t="array" ref="DV69">IF(DV$5=0,0,IF(DV$17=0,'OI &amp; Expense Growth'!$F$21/12/2,IFERROR(INDEX('OI &amp; Expense Growth'!$F21:$P21,MATCH('Monthly CFs'!DV$5,'OI &amp; Expense Growth'!$F$4:$P$4,0))/12,0)))</f>
        <v>7880.7451570914018</v>
      </c>
      <c r="DW69" s="4">
        <f t="array" ref="DW69">IF(DW$5=0,0,IF(DW$17=0,'OI &amp; Expense Growth'!$F$21/12/2,IFERROR(INDEX('OI &amp; Expense Growth'!$F21:$P21,MATCH('Monthly CFs'!DW$5,'OI &amp; Expense Growth'!$F$4:$P$4,0))/12,0)))</f>
        <v>7880.7451570914018</v>
      </c>
      <c r="DX69" s="4">
        <f t="array" ref="DX69">IF(DX$5=0,0,IF(DX$17=0,'OI &amp; Expense Growth'!$F$21/12/2,IFERROR(INDEX('OI &amp; Expense Growth'!$F21:$P21,MATCH('Monthly CFs'!DX$5,'OI &amp; Expense Growth'!$F$4:$P$4,0))/12,0)))</f>
        <v>8117.1675118041449</v>
      </c>
      <c r="DY69" s="4">
        <f t="array" ref="DY69">IF(DY$5=0,0,IF(DY$17=0,'OI &amp; Expense Growth'!$F$21/12/2,IFERROR(INDEX('OI &amp; Expense Growth'!$F21:$P21,MATCH('Monthly CFs'!DY$5,'OI &amp; Expense Growth'!$F$4:$P$4,0))/12,0)))</f>
        <v>8117.1675118041449</v>
      </c>
      <c r="DZ69" s="4">
        <f t="array" ref="DZ69">IF(DZ$5=0,0,IF(DZ$17=0,'OI &amp; Expense Growth'!$F$21/12/2,IFERROR(INDEX('OI &amp; Expense Growth'!$F21:$P21,MATCH('Monthly CFs'!DZ$5,'OI &amp; Expense Growth'!$F$4:$P$4,0))/12,0)))</f>
        <v>8117.1675118041449</v>
      </c>
      <c r="EA69" s="4">
        <f t="array" ref="EA69">IF(EA$5=0,0,IF(EA$17=0,'OI &amp; Expense Growth'!$F$21/12/2,IFERROR(INDEX('OI &amp; Expense Growth'!$F21:$P21,MATCH('Monthly CFs'!EA$5,'OI &amp; Expense Growth'!$F$4:$P$4,0))/12,0)))</f>
        <v>8117.1675118041449</v>
      </c>
      <c r="EB69" s="4">
        <f t="array" ref="EB69">IF(EB$5=0,0,IF(EB$17=0,'OI &amp; Expense Growth'!$F$21/12/2,IFERROR(INDEX('OI &amp; Expense Growth'!$F21:$P21,MATCH('Monthly CFs'!EB$5,'OI &amp; Expense Growth'!$F$4:$P$4,0))/12,0)))</f>
        <v>8117.1675118041449</v>
      </c>
      <c r="EC69" s="4">
        <f t="array" ref="EC69">IF(EC$5=0,0,IF(EC$17=0,'OI &amp; Expense Growth'!$F$21/12/2,IFERROR(INDEX('OI &amp; Expense Growth'!$F21:$P21,MATCH('Monthly CFs'!EC$5,'OI &amp; Expense Growth'!$F$4:$P$4,0))/12,0)))</f>
        <v>8117.1675118041449</v>
      </c>
      <c r="ED69" s="4">
        <f t="array" ref="ED69">IF(ED$5=0,0,IF(ED$17=0,'OI &amp; Expense Growth'!$F$21/12/2,IFERROR(INDEX('OI &amp; Expense Growth'!$F21:$P21,MATCH('Monthly CFs'!ED$5,'OI &amp; Expense Growth'!$F$4:$P$4,0))/12,0)))</f>
        <v>8117.1675118041449</v>
      </c>
      <c r="EE69" s="4">
        <f t="array" ref="EE69">IF(EE$5=0,0,IF(EE$17=0,'OI &amp; Expense Growth'!$F$21/12/2,IFERROR(INDEX('OI &amp; Expense Growth'!$F21:$P21,MATCH('Monthly CFs'!EE$5,'OI &amp; Expense Growth'!$F$4:$P$4,0))/12,0)))</f>
        <v>8117.1675118041449</v>
      </c>
      <c r="EF69" s="4">
        <f t="array" ref="EF69">IF(EF$5=0,0,IF(EF$17=0,'OI &amp; Expense Growth'!$F$21/12/2,IFERROR(INDEX('OI &amp; Expense Growth'!$F21:$P21,MATCH('Monthly CFs'!EF$5,'OI &amp; Expense Growth'!$F$4:$P$4,0))/12,0)))</f>
        <v>8117.1675118041449</v>
      </c>
      <c r="EG69" s="4">
        <f t="array" ref="EG69">IF(EG$5=0,0,IF(EG$17=0,'OI &amp; Expense Growth'!$F$21/12/2,IFERROR(INDEX('OI &amp; Expense Growth'!$F21:$P21,MATCH('Monthly CFs'!EG$5,'OI &amp; Expense Growth'!$F$4:$P$4,0))/12,0)))</f>
        <v>8117.1675118041449</v>
      </c>
      <c r="EH69" s="4">
        <f t="array" ref="EH69">IF(EH$5=0,0,IF(EH$17=0,'OI &amp; Expense Growth'!$F$21/12/2,IFERROR(INDEX('OI &amp; Expense Growth'!$F21:$P21,MATCH('Monthly CFs'!EH$5,'OI &amp; Expense Growth'!$F$4:$P$4,0))/12,0)))</f>
        <v>8117.1675118041449</v>
      </c>
      <c r="EI69" s="4">
        <f t="array" ref="EI69">IF(EI$5=0,0,IF(EI$17=0,'OI &amp; Expense Growth'!$F$21/12/2,IFERROR(INDEX('OI &amp; Expense Growth'!$F21:$P21,MATCH('Monthly CFs'!EI$5,'OI &amp; Expense Growth'!$F$4:$P$4,0))/12,0)))</f>
        <v>8117.1675118041449</v>
      </c>
      <c r="EJ69" s="1"/>
    </row>
    <row r="70" spans="1:140" ht="13.5" customHeight="1" x14ac:dyDescent="0.2">
      <c r="A70" s="1"/>
      <c r="B70" s="1"/>
      <c r="C70" s="9" t="s">
        <v>265</v>
      </c>
      <c r="D70" s="1"/>
      <c r="E70" s="1"/>
      <c r="F70" s="1"/>
      <c r="G70" s="4">
        <f t="array" ref="G70">IFERROR(INDEX('OI &amp; Expense Growth'!$F22:$P22,MATCH('Monthly CFs'!G$5,'OI &amp; Expense Growth'!$F$4:$P$4,0))*G$17/12,0)</f>
        <v>0</v>
      </c>
      <c r="H70" s="4">
        <f t="array" ref="H70">IFERROR(INDEX('OI &amp; Expense Growth'!$F22:$P22,MATCH('Monthly CFs'!H$5,'OI &amp; Expense Growth'!$F$4:$P$4,0))*H$17/12,0)</f>
        <v>0</v>
      </c>
      <c r="I70" s="4">
        <f t="array" ref="I70">IFERROR(INDEX('OI &amp; Expense Growth'!$F22:$P22,MATCH('Monthly CFs'!I$5,'OI &amp; Expense Growth'!$F$4:$P$4,0))*I$17/12,0)</f>
        <v>0</v>
      </c>
      <c r="J70" s="4">
        <f t="array" ref="J70">IFERROR(INDEX('OI &amp; Expense Growth'!$F22:$P22,MATCH('Monthly CFs'!J$5,'OI &amp; Expense Growth'!$F$4:$P$4,0))*J$17/12,0)</f>
        <v>0</v>
      </c>
      <c r="K70" s="4">
        <f t="array" ref="K70">IFERROR(INDEX('OI &amp; Expense Growth'!$F22:$P22,MATCH('Monthly CFs'!K$5,'OI &amp; Expense Growth'!$F$4:$P$4,0))*K$17/12,0)</f>
        <v>0</v>
      </c>
      <c r="L70" s="4">
        <f t="array" ref="L70">IFERROR(INDEX('OI &amp; Expense Growth'!$F22:$P22,MATCH('Monthly CFs'!L$5,'OI &amp; Expense Growth'!$F$4:$P$4,0))*L$17/12,0)</f>
        <v>0</v>
      </c>
      <c r="M70" s="4">
        <f t="array" ref="M70">IFERROR(INDEX('OI &amp; Expense Growth'!$F22:$P22,MATCH('Monthly CFs'!M$5,'OI &amp; Expense Growth'!$F$4:$P$4,0))*M$17/12,0)</f>
        <v>0</v>
      </c>
      <c r="N70" s="4">
        <f t="array" ref="N70">IFERROR(INDEX('OI &amp; Expense Growth'!$F22:$P22,MATCH('Monthly CFs'!N$5,'OI &amp; Expense Growth'!$F$4:$P$4,0))*N$17/12,0)</f>
        <v>0</v>
      </c>
      <c r="O70" s="4">
        <f t="array" ref="O70">IFERROR(INDEX('OI &amp; Expense Growth'!$F22:$P22,MATCH('Monthly CFs'!O$5,'OI &amp; Expense Growth'!$F$4:$P$4,0))*O$17/12,0)</f>
        <v>0</v>
      </c>
      <c r="P70" s="4">
        <f t="array" ref="P70">IFERROR(INDEX('OI &amp; Expense Growth'!$F22:$P22,MATCH('Monthly CFs'!P$5,'OI &amp; Expense Growth'!$F$4:$P$4,0))*P$17/12,0)</f>
        <v>0</v>
      </c>
      <c r="Q70" s="4">
        <f t="array" ref="Q70">IFERROR(INDEX('OI &amp; Expense Growth'!$F22:$P22,MATCH('Monthly CFs'!Q$5,'OI &amp; Expense Growth'!$F$4:$P$4,0))*Q$17/12,0)</f>
        <v>0</v>
      </c>
      <c r="R70" s="4">
        <f t="array" ref="R70">IFERROR(INDEX('OI &amp; Expense Growth'!$F22:$P22,MATCH('Monthly CFs'!R$5,'OI &amp; Expense Growth'!$F$4:$P$4,0))*R$17/12,0)</f>
        <v>0</v>
      </c>
      <c r="S70" s="4">
        <f t="array" ref="S70">IFERROR(INDEX('OI &amp; Expense Growth'!$F22:$P22,MATCH('Monthly CFs'!S$5,'OI &amp; Expense Growth'!$F$4:$P$4,0))*S$17/12,0)</f>
        <v>0</v>
      </c>
      <c r="T70" s="4">
        <f t="array" ref="T70">IFERROR(INDEX('OI &amp; Expense Growth'!$F22:$P22,MATCH('Monthly CFs'!T$5,'OI &amp; Expense Growth'!$F$4:$P$4,0))*T$17/12,0)</f>
        <v>0</v>
      </c>
      <c r="U70" s="4">
        <f t="array" ref="U70">IFERROR(INDEX('OI &amp; Expense Growth'!$F22:$P22,MATCH('Monthly CFs'!U$5,'OI &amp; Expense Growth'!$F$4:$P$4,0))*U$17/12,0)</f>
        <v>0</v>
      </c>
      <c r="V70" s="4">
        <f t="array" ref="V70">IFERROR(INDEX('OI &amp; Expense Growth'!$F22:$P22,MATCH('Monthly CFs'!V$5,'OI &amp; Expense Growth'!$F$4:$P$4,0))*V$17/12,0)</f>
        <v>0</v>
      </c>
      <c r="W70" s="4">
        <f t="array" ref="W70">IFERROR(INDEX('OI &amp; Expense Growth'!$F22:$P22,MATCH('Monthly CFs'!W$5,'OI &amp; Expense Growth'!$F$4:$P$4,0))*W$17/12,0)</f>
        <v>0</v>
      </c>
      <c r="X70" s="4">
        <f t="array" ref="X70">IFERROR(INDEX('OI &amp; Expense Growth'!$F22:$P22,MATCH('Monthly CFs'!X$5,'OI &amp; Expense Growth'!$F$4:$P$4,0))*X$17/12,0)</f>
        <v>0</v>
      </c>
      <c r="Y70" s="4">
        <f t="array" ref="Y70">IFERROR(INDEX('OI &amp; Expense Growth'!$F22:$P22,MATCH('Monthly CFs'!Y$5,'OI &amp; Expense Growth'!$F$4:$P$4,0))*Y$17/12,0)</f>
        <v>0</v>
      </c>
      <c r="Z70" s="4">
        <f t="array" ref="Z70">IFERROR(INDEX('OI &amp; Expense Growth'!$F22:$P22,MATCH('Monthly CFs'!Z$5,'OI &amp; Expense Growth'!$F$4:$P$4,0))*Z$17/12,0)</f>
        <v>0</v>
      </c>
      <c r="AA70" s="4">
        <f t="array" ref="AA70">IFERROR(INDEX('OI &amp; Expense Growth'!$F22:$P22,MATCH('Monthly CFs'!AA$5,'OI &amp; Expense Growth'!$F$4:$P$4,0))*AA$17/12,0)</f>
        <v>0</v>
      </c>
      <c r="AB70" s="4">
        <f t="array" ref="AB70">IFERROR(INDEX('OI &amp; Expense Growth'!$F22:$P22,MATCH('Monthly CFs'!AB$5,'OI &amp; Expense Growth'!$F$4:$P$4,0))*AB$17/12,0)</f>
        <v>0</v>
      </c>
      <c r="AC70" s="4">
        <f t="array" ref="AC70">IFERROR(INDEX('OI &amp; Expense Growth'!$F22:$P22,MATCH('Monthly CFs'!AC$5,'OI &amp; Expense Growth'!$F$4:$P$4,0))*AC$17/12,0)</f>
        <v>0</v>
      </c>
      <c r="AD70" s="4">
        <f t="array" ref="AD70">IFERROR(INDEX('OI &amp; Expense Growth'!$F22:$P22,MATCH('Monthly CFs'!AD$5,'OI &amp; Expense Growth'!$F$4:$P$4,0))*AD$17/12,0)</f>
        <v>0</v>
      </c>
      <c r="AE70" s="4">
        <f t="array" ref="AE70">IFERROR(INDEX('OI &amp; Expense Growth'!$F22:$P22,MATCH('Monthly CFs'!AE$5,'OI &amp; Expense Growth'!$F$4:$P$4,0))*AE$17/12,0)</f>
        <v>0</v>
      </c>
      <c r="AF70" s="4">
        <f t="array" ref="AF70">IFERROR(INDEX('OI &amp; Expense Growth'!$F22:$P22,MATCH('Monthly CFs'!AF$5,'OI &amp; Expense Growth'!$F$4:$P$4,0))*AF$17/12,0)</f>
        <v>0</v>
      </c>
      <c r="AG70" s="4">
        <f t="array" ref="AG70">IFERROR(INDEX('OI &amp; Expense Growth'!$F22:$P22,MATCH('Monthly CFs'!AG$5,'OI &amp; Expense Growth'!$F$4:$P$4,0))*AG$17/12,0)</f>
        <v>0</v>
      </c>
      <c r="AH70" s="4">
        <f t="array" ref="AH70">IFERROR(INDEX('OI &amp; Expense Growth'!$F22:$P22,MATCH('Monthly CFs'!AH$5,'OI &amp; Expense Growth'!$F$4:$P$4,0))*AH$17/12,0)</f>
        <v>0</v>
      </c>
      <c r="AI70" s="4">
        <f t="array" ref="AI70">IFERROR(INDEX('OI &amp; Expense Growth'!$F22:$P22,MATCH('Monthly CFs'!AI$5,'OI &amp; Expense Growth'!$F$4:$P$4,0))*AI$17/12,0)</f>
        <v>0</v>
      </c>
      <c r="AJ70" s="4">
        <f t="array" ref="AJ70">IFERROR(INDEX('OI &amp; Expense Growth'!$F22:$P22,MATCH('Monthly CFs'!AJ$5,'OI &amp; Expense Growth'!$F$4:$P$4,0))*AJ$17/12,0)</f>
        <v>0</v>
      </c>
      <c r="AK70" s="4">
        <f t="array" ref="AK70">IFERROR(INDEX('OI &amp; Expense Growth'!$F22:$P22,MATCH('Monthly CFs'!AK$5,'OI &amp; Expense Growth'!$F$4:$P$4,0))*AK$17/12,0)</f>
        <v>0</v>
      </c>
      <c r="AL70" s="4">
        <f t="array" ref="AL70">IFERROR(INDEX('OI &amp; Expense Growth'!$F22:$P22,MATCH('Monthly CFs'!AL$5,'OI &amp; Expense Growth'!$F$4:$P$4,0))*AL$17/12,0)</f>
        <v>0</v>
      </c>
      <c r="AM70" s="4">
        <f t="array" ref="AM70">IFERROR(INDEX('OI &amp; Expense Growth'!$F22:$P22,MATCH('Monthly CFs'!AM$5,'OI &amp; Expense Growth'!$F$4:$P$4,0))*AM$17/12,0)</f>
        <v>0</v>
      </c>
      <c r="AN70" s="4">
        <f t="array" ref="AN70">IFERROR(INDEX('OI &amp; Expense Growth'!$F22:$P22,MATCH('Monthly CFs'!AN$5,'OI &amp; Expense Growth'!$F$4:$P$4,0))*AN$17/12,0)</f>
        <v>0</v>
      </c>
      <c r="AO70" s="4">
        <f t="array" ref="AO70">IFERROR(INDEX('OI &amp; Expense Growth'!$F22:$P22,MATCH('Monthly CFs'!AO$5,'OI &amp; Expense Growth'!$F$4:$P$4,0))*AO$17/12,0)</f>
        <v>0</v>
      </c>
      <c r="AP70" s="4">
        <f t="array" ref="AP70">IFERROR(INDEX('OI &amp; Expense Growth'!$F22:$P22,MATCH('Monthly CFs'!AP$5,'OI &amp; Expense Growth'!$F$4:$P$4,0))*AP$17/12,0)</f>
        <v>0</v>
      </c>
      <c r="AQ70" s="4">
        <f t="array" ref="AQ70">IFERROR(INDEX('OI &amp; Expense Growth'!$F22:$P22,MATCH('Monthly CFs'!AQ$5,'OI &amp; Expense Growth'!$F$4:$P$4,0))*AQ$17/12,0)</f>
        <v>0</v>
      </c>
      <c r="AR70" s="4">
        <f t="array" ref="AR70">IFERROR(INDEX('OI &amp; Expense Growth'!$F22:$P22,MATCH('Monthly CFs'!AR$5,'OI &amp; Expense Growth'!$F$4:$P$4,0))*AR$17/12,0)</f>
        <v>0</v>
      </c>
      <c r="AS70" s="4">
        <f t="array" ref="AS70">IFERROR(INDEX('OI &amp; Expense Growth'!$F22:$P22,MATCH('Monthly CFs'!AS$5,'OI &amp; Expense Growth'!$F$4:$P$4,0))*AS$17/12,0)</f>
        <v>0</v>
      </c>
      <c r="AT70" s="4">
        <f t="array" ref="AT70">IFERROR(INDEX('OI &amp; Expense Growth'!$F22:$P22,MATCH('Monthly CFs'!AT$5,'OI &amp; Expense Growth'!$F$4:$P$4,0))*AT$17/12,0)</f>
        <v>0</v>
      </c>
      <c r="AU70" s="4">
        <f t="array" ref="AU70">IFERROR(INDEX('OI &amp; Expense Growth'!$F22:$P22,MATCH('Monthly CFs'!AU$5,'OI &amp; Expense Growth'!$F$4:$P$4,0))*AU$17/12,0)</f>
        <v>0</v>
      </c>
      <c r="AV70" s="4">
        <f t="array" ref="AV70">IFERROR(INDEX('OI &amp; Expense Growth'!$F22:$P22,MATCH('Monthly CFs'!AV$5,'OI &amp; Expense Growth'!$F$4:$P$4,0))*AV$17/12,0)</f>
        <v>0</v>
      </c>
      <c r="AW70" s="4">
        <f t="array" ref="AW70">IFERROR(INDEX('OI &amp; Expense Growth'!$F22:$P22,MATCH('Monthly CFs'!AW$5,'OI &amp; Expense Growth'!$F$4:$P$4,0))*AW$17/12,0)</f>
        <v>0</v>
      </c>
      <c r="AX70" s="4">
        <f t="array" ref="AX70">IFERROR(INDEX('OI &amp; Expense Growth'!$F22:$P22,MATCH('Monthly CFs'!AX$5,'OI &amp; Expense Growth'!$F$4:$P$4,0))*AX$17/12,0)</f>
        <v>10800</v>
      </c>
      <c r="AY70" s="4">
        <f t="array" ref="AY70">IFERROR(INDEX('OI &amp; Expense Growth'!$F22:$P22,MATCH('Monthly CFs'!AY$5,'OI &amp; Expense Growth'!$F$4:$P$4,0))*AY$17/12,0)</f>
        <v>12299.999999999998</v>
      </c>
      <c r="AZ70" s="4">
        <f t="array" ref="AZ70">IFERROR(INDEX('OI &amp; Expense Growth'!$F22:$P22,MATCH('Monthly CFs'!AZ$5,'OI &amp; Expense Growth'!$F$4:$P$4,0))*AZ$17/12,0)</f>
        <v>13800</v>
      </c>
      <c r="BA70" s="4">
        <f t="array" ref="BA70">IFERROR(INDEX('OI &amp; Expense Growth'!$F22:$P22,MATCH('Monthly CFs'!BA$5,'OI &amp; Expense Growth'!$F$4:$P$4,0))*BA$17/12,0)</f>
        <v>15300</v>
      </c>
      <c r="BB70" s="4">
        <f t="array" ref="BB70">IFERROR(INDEX('OI &amp; Expense Growth'!$F22:$P22,MATCH('Monthly CFs'!BB$5,'OI &amp; Expense Growth'!$F$4:$P$4,0))*BB$17/12,0)</f>
        <v>16799.999999999996</v>
      </c>
      <c r="BC70" s="4">
        <f t="array" ref="BC70">IFERROR(INDEX('OI &amp; Expense Growth'!$F22:$P22,MATCH('Monthly CFs'!BC$5,'OI &amp; Expense Growth'!$F$4:$P$4,0))*BC$17/12,0)</f>
        <v>18000</v>
      </c>
      <c r="BD70" s="4">
        <f t="array" ref="BD70">IFERROR(INDEX('OI &amp; Expense Growth'!$F22:$P22,MATCH('Monthly CFs'!BD$5,'OI &amp; Expense Growth'!$F$4:$P$4,0))*BD$17/12,0)</f>
        <v>18540</v>
      </c>
      <c r="BE70" s="4">
        <f t="array" ref="BE70">IFERROR(INDEX('OI &amp; Expense Growth'!$F22:$P22,MATCH('Monthly CFs'!BE$5,'OI &amp; Expense Growth'!$F$4:$P$4,0))*BE$17/12,0)</f>
        <v>18540</v>
      </c>
      <c r="BF70" s="4">
        <f t="array" ref="BF70">IFERROR(INDEX('OI &amp; Expense Growth'!$F22:$P22,MATCH('Monthly CFs'!BF$5,'OI &amp; Expense Growth'!$F$4:$P$4,0))*BF$17/12,0)</f>
        <v>18540</v>
      </c>
      <c r="BG70" s="4">
        <f t="array" ref="BG70">IFERROR(INDEX('OI &amp; Expense Growth'!$F22:$P22,MATCH('Monthly CFs'!BG$5,'OI &amp; Expense Growth'!$F$4:$P$4,0))*BG$17/12,0)</f>
        <v>18540</v>
      </c>
      <c r="BH70" s="4">
        <f t="array" ref="BH70">IFERROR(INDEX('OI &amp; Expense Growth'!$F22:$P22,MATCH('Monthly CFs'!BH$5,'OI &amp; Expense Growth'!$F$4:$P$4,0))*BH$17/12,0)</f>
        <v>18540</v>
      </c>
      <c r="BI70" s="4">
        <f t="array" ref="BI70">IFERROR(INDEX('OI &amp; Expense Growth'!$F22:$P22,MATCH('Monthly CFs'!BI$5,'OI &amp; Expense Growth'!$F$4:$P$4,0))*BI$17/12,0)</f>
        <v>18540</v>
      </c>
      <c r="BJ70" s="4">
        <f t="array" ref="BJ70">IFERROR(INDEX('OI &amp; Expense Growth'!$F22:$P22,MATCH('Monthly CFs'!BJ$5,'OI &amp; Expense Growth'!$F$4:$P$4,0))*BJ$17/12,0)</f>
        <v>18540</v>
      </c>
      <c r="BK70" s="4">
        <f t="array" ref="BK70">IFERROR(INDEX('OI &amp; Expense Growth'!$F22:$P22,MATCH('Monthly CFs'!BK$5,'OI &amp; Expense Growth'!$F$4:$P$4,0))*BK$17/12,0)</f>
        <v>18540</v>
      </c>
      <c r="BL70" s="4">
        <f t="array" ref="BL70">IFERROR(INDEX('OI &amp; Expense Growth'!$F22:$P22,MATCH('Monthly CFs'!BL$5,'OI &amp; Expense Growth'!$F$4:$P$4,0))*BL$17/12,0)</f>
        <v>18540</v>
      </c>
      <c r="BM70" s="4">
        <f t="array" ref="BM70">IFERROR(INDEX('OI &amp; Expense Growth'!$F22:$P22,MATCH('Monthly CFs'!BM$5,'OI &amp; Expense Growth'!$F$4:$P$4,0))*BM$17/12,0)</f>
        <v>18540</v>
      </c>
      <c r="BN70" s="4">
        <f t="array" ref="BN70">IFERROR(INDEX('OI &amp; Expense Growth'!$F22:$P22,MATCH('Monthly CFs'!BN$5,'OI &amp; Expense Growth'!$F$4:$P$4,0))*BN$17/12,0)</f>
        <v>18540</v>
      </c>
      <c r="BO70" s="4">
        <f t="array" ref="BO70">IFERROR(INDEX('OI &amp; Expense Growth'!$F22:$P22,MATCH('Monthly CFs'!BO$5,'OI &amp; Expense Growth'!$F$4:$P$4,0))*BO$17/12,0)</f>
        <v>18540</v>
      </c>
      <c r="BP70" s="4">
        <f t="array" ref="BP70">IFERROR(INDEX('OI &amp; Expense Growth'!$F22:$P22,MATCH('Monthly CFs'!BP$5,'OI &amp; Expense Growth'!$F$4:$P$4,0))*BP$17/12,0)</f>
        <v>19096.2</v>
      </c>
      <c r="BQ70" s="4">
        <f t="array" ref="BQ70">IFERROR(INDEX('OI &amp; Expense Growth'!$F22:$P22,MATCH('Monthly CFs'!BQ$5,'OI &amp; Expense Growth'!$F$4:$P$4,0))*BQ$17/12,0)</f>
        <v>19096.2</v>
      </c>
      <c r="BR70" s="4">
        <f t="array" ref="BR70">IFERROR(INDEX('OI &amp; Expense Growth'!$F22:$P22,MATCH('Monthly CFs'!BR$5,'OI &amp; Expense Growth'!$F$4:$P$4,0))*BR$17/12,0)</f>
        <v>19096.2</v>
      </c>
      <c r="BS70" s="4">
        <f t="array" ref="BS70">IFERROR(INDEX('OI &amp; Expense Growth'!$F22:$P22,MATCH('Monthly CFs'!BS$5,'OI &amp; Expense Growth'!$F$4:$P$4,0))*BS$17/12,0)</f>
        <v>19096.2</v>
      </c>
      <c r="BT70" s="4">
        <f t="array" ref="BT70">IFERROR(INDEX('OI &amp; Expense Growth'!$F22:$P22,MATCH('Monthly CFs'!BT$5,'OI &amp; Expense Growth'!$F$4:$P$4,0))*BT$17/12,0)</f>
        <v>19096.2</v>
      </c>
      <c r="BU70" s="4">
        <f t="array" ref="BU70">IFERROR(INDEX('OI &amp; Expense Growth'!$F22:$P22,MATCH('Monthly CFs'!BU$5,'OI &amp; Expense Growth'!$F$4:$P$4,0))*BU$17/12,0)</f>
        <v>19096.2</v>
      </c>
      <c r="BV70" s="4">
        <f t="array" ref="BV70">IFERROR(INDEX('OI &amp; Expense Growth'!$F22:$P22,MATCH('Monthly CFs'!BV$5,'OI &amp; Expense Growth'!$F$4:$P$4,0))*BV$17/12,0)</f>
        <v>19096.2</v>
      </c>
      <c r="BW70" s="4">
        <f t="array" ref="BW70">IFERROR(INDEX('OI &amp; Expense Growth'!$F22:$P22,MATCH('Monthly CFs'!BW$5,'OI &amp; Expense Growth'!$F$4:$P$4,0))*BW$17/12,0)</f>
        <v>19096.2</v>
      </c>
      <c r="BX70" s="4">
        <f t="array" ref="BX70">IFERROR(INDEX('OI &amp; Expense Growth'!$F22:$P22,MATCH('Monthly CFs'!BX$5,'OI &amp; Expense Growth'!$F$4:$P$4,0))*BX$17/12,0)</f>
        <v>19096.2</v>
      </c>
      <c r="BY70" s="4">
        <f t="array" ref="BY70">IFERROR(INDEX('OI &amp; Expense Growth'!$F22:$P22,MATCH('Monthly CFs'!BY$5,'OI &amp; Expense Growth'!$F$4:$P$4,0))*BY$17/12,0)</f>
        <v>19096.2</v>
      </c>
      <c r="BZ70" s="4">
        <f t="array" ref="BZ70">IFERROR(INDEX('OI &amp; Expense Growth'!$F22:$P22,MATCH('Monthly CFs'!BZ$5,'OI &amp; Expense Growth'!$F$4:$P$4,0))*BZ$17/12,0)</f>
        <v>19096.2</v>
      </c>
      <c r="CA70" s="4">
        <f t="array" ref="CA70">IFERROR(INDEX('OI &amp; Expense Growth'!$F22:$P22,MATCH('Monthly CFs'!CA$5,'OI &amp; Expense Growth'!$F$4:$P$4,0))*CA$17/12,0)</f>
        <v>19096.2</v>
      </c>
      <c r="CB70" s="4">
        <f t="array" ref="CB70">IFERROR(INDEX('OI &amp; Expense Growth'!$F22:$P22,MATCH('Monthly CFs'!CB$5,'OI &amp; Expense Growth'!$F$4:$P$4,0))*CB$17/12,0)</f>
        <v>19669.085999999999</v>
      </c>
      <c r="CC70" s="4">
        <f t="array" ref="CC70">IFERROR(INDEX('OI &amp; Expense Growth'!$F22:$P22,MATCH('Monthly CFs'!CC$5,'OI &amp; Expense Growth'!$F$4:$P$4,0))*CC$17/12,0)</f>
        <v>19669.085999999999</v>
      </c>
      <c r="CD70" s="4">
        <f t="array" ref="CD70">IFERROR(INDEX('OI &amp; Expense Growth'!$F22:$P22,MATCH('Monthly CFs'!CD$5,'OI &amp; Expense Growth'!$F$4:$P$4,0))*CD$17/12,0)</f>
        <v>19669.085999999999</v>
      </c>
      <c r="CE70" s="4">
        <f t="array" ref="CE70">IFERROR(INDEX('OI &amp; Expense Growth'!$F22:$P22,MATCH('Monthly CFs'!CE$5,'OI &amp; Expense Growth'!$F$4:$P$4,0))*CE$17/12,0)</f>
        <v>19669.085999999999</v>
      </c>
      <c r="CF70" s="4">
        <f t="array" ref="CF70">IFERROR(INDEX('OI &amp; Expense Growth'!$F22:$P22,MATCH('Monthly CFs'!CF$5,'OI &amp; Expense Growth'!$F$4:$P$4,0))*CF$17/12,0)</f>
        <v>19669.085999999999</v>
      </c>
      <c r="CG70" s="4">
        <f t="array" ref="CG70">IFERROR(INDEX('OI &amp; Expense Growth'!$F22:$P22,MATCH('Monthly CFs'!CG$5,'OI &amp; Expense Growth'!$F$4:$P$4,0))*CG$17/12,0)</f>
        <v>19669.085999999999</v>
      </c>
      <c r="CH70" s="4">
        <f t="array" ref="CH70">IFERROR(INDEX('OI &amp; Expense Growth'!$F22:$P22,MATCH('Monthly CFs'!CH$5,'OI &amp; Expense Growth'!$F$4:$P$4,0))*CH$17/12,0)</f>
        <v>19669.085999999999</v>
      </c>
      <c r="CI70" s="4">
        <f t="array" ref="CI70">IFERROR(INDEX('OI &amp; Expense Growth'!$F22:$P22,MATCH('Monthly CFs'!CI$5,'OI &amp; Expense Growth'!$F$4:$P$4,0))*CI$17/12,0)</f>
        <v>19669.085999999999</v>
      </c>
      <c r="CJ70" s="4">
        <f t="array" ref="CJ70">IFERROR(INDEX('OI &amp; Expense Growth'!$F22:$P22,MATCH('Monthly CFs'!CJ$5,'OI &amp; Expense Growth'!$F$4:$P$4,0))*CJ$17/12,0)</f>
        <v>19669.085999999999</v>
      </c>
      <c r="CK70" s="4">
        <f t="array" ref="CK70">IFERROR(INDEX('OI &amp; Expense Growth'!$F22:$P22,MATCH('Monthly CFs'!CK$5,'OI &amp; Expense Growth'!$F$4:$P$4,0))*CK$17/12,0)</f>
        <v>19669.085999999999</v>
      </c>
      <c r="CL70" s="4">
        <f t="array" ref="CL70">IFERROR(INDEX('OI &amp; Expense Growth'!$F22:$P22,MATCH('Monthly CFs'!CL$5,'OI &amp; Expense Growth'!$F$4:$P$4,0))*CL$17/12,0)</f>
        <v>19669.085999999999</v>
      </c>
      <c r="CM70" s="4">
        <f t="array" ref="CM70">IFERROR(INDEX('OI &amp; Expense Growth'!$F22:$P22,MATCH('Monthly CFs'!CM$5,'OI &amp; Expense Growth'!$F$4:$P$4,0))*CM$17/12,0)</f>
        <v>19669.085999999999</v>
      </c>
      <c r="CN70" s="4">
        <f t="array" ref="CN70">IFERROR(INDEX('OI &amp; Expense Growth'!$F22:$P22,MATCH('Monthly CFs'!CN$5,'OI &amp; Expense Growth'!$F$4:$P$4,0))*CN$17/12,0)</f>
        <v>20259.158579999999</v>
      </c>
      <c r="CO70" s="4">
        <f t="array" ref="CO70">IFERROR(INDEX('OI &amp; Expense Growth'!$F22:$P22,MATCH('Monthly CFs'!CO$5,'OI &amp; Expense Growth'!$F$4:$P$4,0))*CO$17/12,0)</f>
        <v>20259.158579999999</v>
      </c>
      <c r="CP70" s="4">
        <f t="array" ref="CP70">IFERROR(INDEX('OI &amp; Expense Growth'!$F22:$P22,MATCH('Monthly CFs'!CP$5,'OI &amp; Expense Growth'!$F$4:$P$4,0))*CP$17/12,0)</f>
        <v>20259.158579999999</v>
      </c>
      <c r="CQ70" s="4">
        <f t="array" ref="CQ70">IFERROR(INDEX('OI &amp; Expense Growth'!$F22:$P22,MATCH('Monthly CFs'!CQ$5,'OI &amp; Expense Growth'!$F$4:$P$4,0))*CQ$17/12,0)</f>
        <v>20259.158579999999</v>
      </c>
      <c r="CR70" s="4">
        <f t="array" ref="CR70">IFERROR(INDEX('OI &amp; Expense Growth'!$F22:$P22,MATCH('Monthly CFs'!CR$5,'OI &amp; Expense Growth'!$F$4:$P$4,0))*CR$17/12,0)</f>
        <v>20259.158579999999</v>
      </c>
      <c r="CS70" s="4">
        <f t="array" ref="CS70">IFERROR(INDEX('OI &amp; Expense Growth'!$F22:$P22,MATCH('Monthly CFs'!CS$5,'OI &amp; Expense Growth'!$F$4:$P$4,0))*CS$17/12,0)</f>
        <v>20259.158579999999</v>
      </c>
      <c r="CT70" s="4">
        <f t="array" ref="CT70">IFERROR(INDEX('OI &amp; Expense Growth'!$F22:$P22,MATCH('Monthly CFs'!CT$5,'OI &amp; Expense Growth'!$F$4:$P$4,0))*CT$17/12,0)</f>
        <v>20259.158579999999</v>
      </c>
      <c r="CU70" s="4">
        <f t="array" ref="CU70">IFERROR(INDEX('OI &amp; Expense Growth'!$F22:$P22,MATCH('Monthly CFs'!CU$5,'OI &amp; Expense Growth'!$F$4:$P$4,0))*CU$17/12,0)</f>
        <v>20259.158579999999</v>
      </c>
      <c r="CV70" s="4">
        <f t="array" ref="CV70">IFERROR(INDEX('OI &amp; Expense Growth'!$F22:$P22,MATCH('Monthly CFs'!CV$5,'OI &amp; Expense Growth'!$F$4:$P$4,0))*CV$17/12,0)</f>
        <v>20259.158579999999</v>
      </c>
      <c r="CW70" s="4">
        <f t="array" ref="CW70">IFERROR(INDEX('OI &amp; Expense Growth'!$F22:$P22,MATCH('Monthly CFs'!CW$5,'OI &amp; Expense Growth'!$F$4:$P$4,0))*CW$17/12,0)</f>
        <v>20259.158579999999</v>
      </c>
      <c r="CX70" s="4">
        <f t="array" ref="CX70">IFERROR(INDEX('OI &amp; Expense Growth'!$F22:$P22,MATCH('Monthly CFs'!CX$5,'OI &amp; Expense Growth'!$F$4:$P$4,0))*CX$17/12,0)</f>
        <v>20259.158579999999</v>
      </c>
      <c r="CY70" s="4">
        <f t="array" ref="CY70">IFERROR(INDEX('OI &amp; Expense Growth'!$F22:$P22,MATCH('Monthly CFs'!CY$5,'OI &amp; Expense Growth'!$F$4:$P$4,0))*CY$17/12,0)</f>
        <v>20259.158579999999</v>
      </c>
      <c r="CZ70" s="4">
        <f t="array" ref="CZ70">IFERROR(INDEX('OI &amp; Expense Growth'!$F22:$P22,MATCH('Monthly CFs'!CZ$5,'OI &amp; Expense Growth'!$F$4:$P$4,0))*CZ$17/12,0)</f>
        <v>20866.933337400002</v>
      </c>
      <c r="DA70" s="4">
        <f t="array" ref="DA70">IFERROR(INDEX('OI &amp; Expense Growth'!$F22:$P22,MATCH('Monthly CFs'!DA$5,'OI &amp; Expense Growth'!$F$4:$P$4,0))*DA$17/12,0)</f>
        <v>20866.933337400002</v>
      </c>
      <c r="DB70" s="4">
        <f t="array" ref="DB70">IFERROR(INDEX('OI &amp; Expense Growth'!$F22:$P22,MATCH('Monthly CFs'!DB$5,'OI &amp; Expense Growth'!$F$4:$P$4,0))*DB$17/12,0)</f>
        <v>20866.933337400002</v>
      </c>
      <c r="DC70" s="4">
        <f t="array" ref="DC70">IFERROR(INDEX('OI &amp; Expense Growth'!$F22:$P22,MATCH('Monthly CFs'!DC$5,'OI &amp; Expense Growth'!$F$4:$P$4,0))*DC$17/12,0)</f>
        <v>20866.933337400002</v>
      </c>
      <c r="DD70" s="4">
        <f t="array" ref="DD70">IFERROR(INDEX('OI &amp; Expense Growth'!$F22:$P22,MATCH('Monthly CFs'!DD$5,'OI &amp; Expense Growth'!$F$4:$P$4,0))*DD$17/12,0)</f>
        <v>20866.933337400002</v>
      </c>
      <c r="DE70" s="4">
        <f t="array" ref="DE70">IFERROR(INDEX('OI &amp; Expense Growth'!$F22:$P22,MATCH('Monthly CFs'!DE$5,'OI &amp; Expense Growth'!$F$4:$P$4,0))*DE$17/12,0)</f>
        <v>20866.933337400002</v>
      </c>
      <c r="DF70" s="4">
        <f t="array" ref="DF70">IFERROR(INDEX('OI &amp; Expense Growth'!$F22:$P22,MATCH('Monthly CFs'!DF$5,'OI &amp; Expense Growth'!$F$4:$P$4,0))*DF$17/12,0)</f>
        <v>20866.933337400002</v>
      </c>
      <c r="DG70" s="4">
        <f t="array" ref="DG70">IFERROR(INDEX('OI &amp; Expense Growth'!$F22:$P22,MATCH('Monthly CFs'!DG$5,'OI &amp; Expense Growth'!$F$4:$P$4,0))*DG$17/12,0)</f>
        <v>20866.933337400002</v>
      </c>
      <c r="DH70" s="4">
        <f t="array" ref="DH70">IFERROR(INDEX('OI &amp; Expense Growth'!$F22:$P22,MATCH('Monthly CFs'!DH$5,'OI &amp; Expense Growth'!$F$4:$P$4,0))*DH$17/12,0)</f>
        <v>20866.933337400002</v>
      </c>
      <c r="DI70" s="4">
        <f t="array" ref="DI70">IFERROR(INDEX('OI &amp; Expense Growth'!$F22:$P22,MATCH('Monthly CFs'!DI$5,'OI &amp; Expense Growth'!$F$4:$P$4,0))*DI$17/12,0)</f>
        <v>20866.933337400002</v>
      </c>
      <c r="DJ70" s="4">
        <f t="array" ref="DJ70">IFERROR(INDEX('OI &amp; Expense Growth'!$F22:$P22,MATCH('Monthly CFs'!DJ$5,'OI &amp; Expense Growth'!$F$4:$P$4,0))*DJ$17/12,0)</f>
        <v>20866.933337400002</v>
      </c>
      <c r="DK70" s="4">
        <f t="array" ref="DK70">IFERROR(INDEX('OI &amp; Expense Growth'!$F22:$P22,MATCH('Monthly CFs'!DK$5,'OI &amp; Expense Growth'!$F$4:$P$4,0))*DK$17/12,0)</f>
        <v>20866.933337400002</v>
      </c>
      <c r="DL70" s="4">
        <f t="array" ref="DL70">IFERROR(INDEX('OI &amp; Expense Growth'!$F22:$P22,MATCH('Monthly CFs'!DL$5,'OI &amp; Expense Growth'!$F$4:$P$4,0))*DL$17/12,0)</f>
        <v>21492.941337521999</v>
      </c>
      <c r="DM70" s="4">
        <f t="array" ref="DM70">IFERROR(INDEX('OI &amp; Expense Growth'!$F22:$P22,MATCH('Monthly CFs'!DM$5,'OI &amp; Expense Growth'!$F$4:$P$4,0))*DM$17/12,0)</f>
        <v>21492.941337521999</v>
      </c>
      <c r="DN70" s="4">
        <f t="array" ref="DN70">IFERROR(INDEX('OI &amp; Expense Growth'!$F22:$P22,MATCH('Monthly CFs'!DN$5,'OI &amp; Expense Growth'!$F$4:$P$4,0))*DN$17/12,0)</f>
        <v>21492.941337521999</v>
      </c>
      <c r="DO70" s="4">
        <f t="array" ref="DO70">IFERROR(INDEX('OI &amp; Expense Growth'!$F22:$P22,MATCH('Monthly CFs'!DO$5,'OI &amp; Expense Growth'!$F$4:$P$4,0))*DO$17/12,0)</f>
        <v>21492.941337521999</v>
      </c>
      <c r="DP70" s="4">
        <f t="array" ref="DP70">IFERROR(INDEX('OI &amp; Expense Growth'!$F22:$P22,MATCH('Monthly CFs'!DP$5,'OI &amp; Expense Growth'!$F$4:$P$4,0))*DP$17/12,0)</f>
        <v>21492.941337521999</v>
      </c>
      <c r="DQ70" s="4">
        <f t="array" ref="DQ70">IFERROR(INDEX('OI &amp; Expense Growth'!$F22:$P22,MATCH('Monthly CFs'!DQ$5,'OI &amp; Expense Growth'!$F$4:$P$4,0))*DQ$17/12,0)</f>
        <v>21492.941337521999</v>
      </c>
      <c r="DR70" s="4">
        <f t="array" ref="DR70">IFERROR(INDEX('OI &amp; Expense Growth'!$F22:$P22,MATCH('Monthly CFs'!DR$5,'OI &amp; Expense Growth'!$F$4:$P$4,0))*DR$17/12,0)</f>
        <v>21492.941337521999</v>
      </c>
      <c r="DS70" s="4">
        <f t="array" ref="DS70">IFERROR(INDEX('OI &amp; Expense Growth'!$F22:$P22,MATCH('Monthly CFs'!DS$5,'OI &amp; Expense Growth'!$F$4:$P$4,0))*DS$17/12,0)</f>
        <v>21492.941337521999</v>
      </c>
      <c r="DT70" s="4">
        <f t="array" ref="DT70">IFERROR(INDEX('OI &amp; Expense Growth'!$F22:$P22,MATCH('Monthly CFs'!DT$5,'OI &amp; Expense Growth'!$F$4:$P$4,0))*DT$17/12,0)</f>
        <v>21492.941337521999</v>
      </c>
      <c r="DU70" s="4">
        <f t="array" ref="DU70">IFERROR(INDEX('OI &amp; Expense Growth'!$F22:$P22,MATCH('Monthly CFs'!DU$5,'OI &amp; Expense Growth'!$F$4:$P$4,0))*DU$17/12,0)</f>
        <v>21492.941337521999</v>
      </c>
      <c r="DV70" s="4">
        <f t="array" ref="DV70">IFERROR(INDEX('OI &amp; Expense Growth'!$F22:$P22,MATCH('Monthly CFs'!DV$5,'OI &amp; Expense Growth'!$F$4:$P$4,0))*DV$17/12,0)</f>
        <v>21492.941337521999</v>
      </c>
      <c r="DW70" s="4">
        <f t="array" ref="DW70">IFERROR(INDEX('OI &amp; Expense Growth'!$F22:$P22,MATCH('Monthly CFs'!DW$5,'OI &amp; Expense Growth'!$F$4:$P$4,0))*DW$17/12,0)</f>
        <v>21492.941337521999</v>
      </c>
      <c r="DX70" s="4">
        <f t="array" ref="DX70">IFERROR(INDEX('OI &amp; Expense Growth'!$F22:$P22,MATCH('Monthly CFs'!DX$5,'OI &amp; Expense Growth'!$F$4:$P$4,0))*DX$17/12,0)</f>
        <v>22137.729577647664</v>
      </c>
      <c r="DY70" s="4">
        <f t="array" ref="DY70">IFERROR(INDEX('OI &amp; Expense Growth'!$F22:$P22,MATCH('Monthly CFs'!DY$5,'OI &amp; Expense Growth'!$F$4:$P$4,0))*DY$17/12,0)</f>
        <v>22137.729577647664</v>
      </c>
      <c r="DZ70" s="4">
        <f t="array" ref="DZ70">IFERROR(INDEX('OI &amp; Expense Growth'!$F22:$P22,MATCH('Monthly CFs'!DZ$5,'OI &amp; Expense Growth'!$F$4:$P$4,0))*DZ$17/12,0)</f>
        <v>22137.729577647664</v>
      </c>
      <c r="EA70" s="4">
        <f t="array" ref="EA70">IFERROR(INDEX('OI &amp; Expense Growth'!$F22:$P22,MATCH('Monthly CFs'!EA$5,'OI &amp; Expense Growth'!$F$4:$P$4,0))*EA$17/12,0)</f>
        <v>22137.729577647664</v>
      </c>
      <c r="EB70" s="4">
        <f t="array" ref="EB70">IFERROR(INDEX('OI &amp; Expense Growth'!$F22:$P22,MATCH('Monthly CFs'!EB$5,'OI &amp; Expense Growth'!$F$4:$P$4,0))*EB$17/12,0)</f>
        <v>22137.729577647664</v>
      </c>
      <c r="EC70" s="4">
        <f t="array" ref="EC70">IFERROR(INDEX('OI &amp; Expense Growth'!$F22:$P22,MATCH('Monthly CFs'!EC$5,'OI &amp; Expense Growth'!$F$4:$P$4,0))*EC$17/12,0)</f>
        <v>22137.729577647664</v>
      </c>
      <c r="ED70" s="4">
        <f t="array" ref="ED70">IFERROR(INDEX('OI &amp; Expense Growth'!$F22:$P22,MATCH('Monthly CFs'!ED$5,'OI &amp; Expense Growth'!$F$4:$P$4,0))*ED$17/12,0)</f>
        <v>22137.729577647664</v>
      </c>
      <c r="EE70" s="4">
        <f t="array" ref="EE70">IFERROR(INDEX('OI &amp; Expense Growth'!$F22:$P22,MATCH('Monthly CFs'!EE$5,'OI &amp; Expense Growth'!$F$4:$P$4,0))*EE$17/12,0)</f>
        <v>22137.729577647664</v>
      </c>
      <c r="EF70" s="4">
        <f t="array" ref="EF70">IFERROR(INDEX('OI &amp; Expense Growth'!$F22:$P22,MATCH('Monthly CFs'!EF$5,'OI &amp; Expense Growth'!$F$4:$P$4,0))*EF$17/12,0)</f>
        <v>22137.729577647664</v>
      </c>
      <c r="EG70" s="4">
        <f t="array" ref="EG70">IFERROR(INDEX('OI &amp; Expense Growth'!$F22:$P22,MATCH('Monthly CFs'!EG$5,'OI &amp; Expense Growth'!$F$4:$P$4,0))*EG$17/12,0)</f>
        <v>22137.729577647664</v>
      </c>
      <c r="EH70" s="4">
        <f t="array" ref="EH70">IFERROR(INDEX('OI &amp; Expense Growth'!$F22:$P22,MATCH('Monthly CFs'!EH$5,'OI &amp; Expense Growth'!$F$4:$P$4,0))*EH$17/12,0)</f>
        <v>22137.729577647664</v>
      </c>
      <c r="EI70" s="4">
        <f t="array" ref="EI70">IFERROR(INDEX('OI &amp; Expense Growth'!$F22:$P22,MATCH('Monthly CFs'!EI$5,'OI &amp; Expense Growth'!$F$4:$P$4,0))*EI$17/12,0)</f>
        <v>22137.729577647664</v>
      </c>
      <c r="EJ70" s="1"/>
    </row>
    <row r="71" spans="1:140" ht="13.5" customHeight="1" x14ac:dyDescent="0.2">
      <c r="A71" s="1"/>
      <c r="B71" s="1"/>
      <c r="C71" s="9" t="s">
        <v>266</v>
      </c>
      <c r="D71" s="1"/>
      <c r="E71" s="1"/>
      <c r="F71" s="1"/>
      <c r="G71" s="4">
        <f t="array" ref="G71">IFERROR(G57*INDEX('Growth Rates'!$O$10:$O$20,MATCH('Monthly CFs'!G5,'Growth Rates'!$C$10:$C$20,0)),0)</f>
        <v>0</v>
      </c>
      <c r="H71" s="4">
        <f t="array" ref="H71">IFERROR(H57*INDEX('Growth Rates'!$O$10:$O$20,MATCH('Monthly CFs'!H5,'Growth Rates'!$C$10:$C$20,0)),0)</f>
        <v>0</v>
      </c>
      <c r="I71" s="4">
        <f t="array" ref="I71">IFERROR(I57*INDEX('Growth Rates'!$O$10:$O$20,MATCH('Monthly CFs'!I5,'Growth Rates'!$C$10:$C$20,0)),0)</f>
        <v>0</v>
      </c>
      <c r="J71" s="4">
        <f t="array" ref="J71">IFERROR(J57*INDEX('Growth Rates'!$O$10:$O$20,MATCH('Monthly CFs'!J5,'Growth Rates'!$C$10:$C$20,0)),0)</f>
        <v>0</v>
      </c>
      <c r="K71" s="4">
        <f t="array" ref="K71">IFERROR(K57*INDEX('Growth Rates'!$O$10:$O$20,MATCH('Monthly CFs'!K5,'Growth Rates'!$C$10:$C$20,0)),0)</f>
        <v>0</v>
      </c>
      <c r="L71" s="4">
        <f t="array" ref="L71">IFERROR(L57*INDEX('Growth Rates'!$O$10:$O$20,MATCH('Monthly CFs'!L5,'Growth Rates'!$C$10:$C$20,0)),0)</f>
        <v>0</v>
      </c>
      <c r="M71" s="4">
        <f t="array" ref="M71">IFERROR(M57*INDEX('Growth Rates'!$O$10:$O$20,MATCH('Monthly CFs'!M5,'Growth Rates'!$C$10:$C$20,0)),0)</f>
        <v>0</v>
      </c>
      <c r="N71" s="4">
        <f t="array" ref="N71">IFERROR(N57*INDEX('Growth Rates'!$O$10:$O$20,MATCH('Monthly CFs'!N5,'Growth Rates'!$C$10:$C$20,0)),0)</f>
        <v>0</v>
      </c>
      <c r="O71" s="4">
        <f t="array" ref="O71">IFERROR(O57*INDEX('Growth Rates'!$O$10:$O$20,MATCH('Monthly CFs'!O5,'Growth Rates'!$C$10:$C$20,0)),0)</f>
        <v>0</v>
      </c>
      <c r="P71" s="4">
        <f t="array" ref="P71">IFERROR(P57*INDEX('Growth Rates'!$O$10:$O$20,MATCH('Monthly CFs'!P5,'Growth Rates'!$C$10:$C$20,0)),0)</f>
        <v>0</v>
      </c>
      <c r="Q71" s="4">
        <f t="array" ref="Q71">IFERROR(Q57*INDEX('Growth Rates'!$O$10:$O$20,MATCH('Monthly CFs'!Q5,'Growth Rates'!$C$10:$C$20,0)),0)</f>
        <v>0</v>
      </c>
      <c r="R71" s="4">
        <f t="array" ref="R71">IFERROR(R57*INDEX('Growth Rates'!$O$10:$O$20,MATCH('Monthly CFs'!R5,'Growth Rates'!$C$10:$C$20,0)),0)</f>
        <v>0</v>
      </c>
      <c r="S71" s="4">
        <f t="array" ref="S71">IFERROR(S57*INDEX('Growth Rates'!$O$10:$O$20,MATCH('Monthly CFs'!S5,'Growth Rates'!$C$10:$C$20,0)),0)</f>
        <v>0</v>
      </c>
      <c r="T71" s="4">
        <f t="array" ref="T71">IFERROR(T57*INDEX('Growth Rates'!$O$10:$O$20,MATCH('Monthly CFs'!T5,'Growth Rates'!$C$10:$C$20,0)),0)</f>
        <v>0</v>
      </c>
      <c r="U71" s="4">
        <f t="array" ref="U71">IFERROR(U57*INDEX('Growth Rates'!$O$10:$O$20,MATCH('Monthly CFs'!U5,'Growth Rates'!$C$10:$C$20,0)),0)</f>
        <v>0</v>
      </c>
      <c r="V71" s="4">
        <f t="array" ref="V71">IFERROR(V57*INDEX('Growth Rates'!$O$10:$O$20,MATCH('Monthly CFs'!V5,'Growth Rates'!$C$10:$C$20,0)),0)</f>
        <v>0</v>
      </c>
      <c r="W71" s="4">
        <f t="array" ref="W71">IFERROR(W57*INDEX('Growth Rates'!$O$10:$O$20,MATCH('Monthly CFs'!W5,'Growth Rates'!$C$10:$C$20,0)),0)</f>
        <v>0</v>
      </c>
      <c r="X71" s="4">
        <f t="array" ref="X71">IFERROR(X57*INDEX('Growth Rates'!$O$10:$O$20,MATCH('Monthly CFs'!X5,'Growth Rates'!$C$10:$C$20,0)),0)</f>
        <v>0</v>
      </c>
      <c r="Y71" s="4">
        <f t="array" ref="Y71">IFERROR(Y57*INDEX('Growth Rates'!$O$10:$O$20,MATCH('Monthly CFs'!Y5,'Growth Rates'!$C$10:$C$20,0)),0)</f>
        <v>0</v>
      </c>
      <c r="Z71" s="4">
        <f t="array" ref="Z71">IFERROR(Z57*INDEX('Growth Rates'!$O$10:$O$20,MATCH('Monthly CFs'!Z5,'Growth Rates'!$C$10:$C$20,0)),0)</f>
        <v>0</v>
      </c>
      <c r="AA71" s="4">
        <f t="array" ref="AA71">IFERROR(AA57*INDEX('Growth Rates'!$O$10:$O$20,MATCH('Monthly CFs'!AA5,'Growth Rates'!$C$10:$C$20,0)),0)</f>
        <v>0</v>
      </c>
      <c r="AB71" s="4">
        <f t="array" ref="AB71">IFERROR(AB57*INDEX('Growth Rates'!$O$10:$O$20,MATCH('Monthly CFs'!AB5,'Growth Rates'!$C$10:$C$20,0)),0)</f>
        <v>0</v>
      </c>
      <c r="AC71" s="4">
        <f t="array" ref="AC71">IFERROR(AC57*INDEX('Growth Rates'!$O$10:$O$20,MATCH('Monthly CFs'!AC5,'Growth Rates'!$C$10:$C$20,0)),0)</f>
        <v>0</v>
      </c>
      <c r="AD71" s="4">
        <f t="array" ref="AD71">IFERROR(AD57*INDEX('Growth Rates'!$O$10:$O$20,MATCH('Monthly CFs'!AD5,'Growth Rates'!$C$10:$C$20,0)),0)</f>
        <v>0</v>
      </c>
      <c r="AE71" s="4">
        <f t="array" ref="AE71">IFERROR(AE57*INDEX('Growth Rates'!$O$10:$O$20,MATCH('Monthly CFs'!AE5,'Growth Rates'!$C$10:$C$20,0)),0)</f>
        <v>0</v>
      </c>
      <c r="AF71" s="4">
        <f t="array" ref="AF71">IFERROR(AF57*INDEX('Growth Rates'!$O$10:$O$20,MATCH('Monthly CFs'!AF5,'Growth Rates'!$C$10:$C$20,0)),0)</f>
        <v>0</v>
      </c>
      <c r="AG71" s="4">
        <f t="array" ref="AG71">IFERROR(AG57*INDEX('Growth Rates'!$O$10:$O$20,MATCH('Monthly CFs'!AG5,'Growth Rates'!$C$10:$C$20,0)),0)</f>
        <v>0</v>
      </c>
      <c r="AH71" s="4">
        <f t="array" ref="AH71">IFERROR(AH57*INDEX('Growth Rates'!$O$10:$O$20,MATCH('Monthly CFs'!AH5,'Growth Rates'!$C$10:$C$20,0)),0)</f>
        <v>0</v>
      </c>
      <c r="AI71" s="4">
        <f t="array" ref="AI71">IFERROR(AI57*INDEX('Growth Rates'!$O$10:$O$20,MATCH('Monthly CFs'!AI5,'Growth Rates'!$C$10:$C$20,0)),0)</f>
        <v>0</v>
      </c>
      <c r="AJ71" s="4">
        <f t="array" ref="AJ71">IFERROR(AJ57*INDEX('Growth Rates'!$O$10:$O$20,MATCH('Monthly CFs'!AJ5,'Growth Rates'!$C$10:$C$20,0)),0)</f>
        <v>0</v>
      </c>
      <c r="AK71" s="4">
        <f t="array" ref="AK71">IFERROR(AK57*INDEX('Growth Rates'!$O$10:$O$20,MATCH('Monthly CFs'!AK5,'Growth Rates'!$C$10:$C$20,0)),0)</f>
        <v>0</v>
      </c>
      <c r="AL71" s="4">
        <f t="array" ref="AL71">IFERROR(AL57*INDEX('Growth Rates'!$O$10:$O$20,MATCH('Monthly CFs'!AL5,'Growth Rates'!$C$10:$C$20,0)),0)</f>
        <v>0</v>
      </c>
      <c r="AM71" s="4">
        <f t="array" ref="AM71">IFERROR(AM57*INDEX('Growth Rates'!$O$10:$O$20,MATCH('Monthly CFs'!AM5,'Growth Rates'!$C$10:$C$20,0)),0)</f>
        <v>0</v>
      </c>
      <c r="AN71" s="4">
        <f t="array" ref="AN71">IFERROR(AN57*INDEX('Growth Rates'!$O$10:$O$20,MATCH('Monthly CFs'!AN5,'Growth Rates'!$C$10:$C$20,0)),0)</f>
        <v>0</v>
      </c>
      <c r="AO71" s="4">
        <f t="array" ref="AO71">IFERROR(AO57*INDEX('Growth Rates'!$O$10:$O$20,MATCH('Monthly CFs'!AO5,'Growth Rates'!$C$10:$C$20,0)),0)</f>
        <v>0</v>
      </c>
      <c r="AP71" s="4">
        <f t="array" ref="AP71">IFERROR(AP57*INDEX('Growth Rates'!$O$10:$O$20,MATCH('Monthly CFs'!AP5,'Growth Rates'!$C$10:$C$20,0)),0)</f>
        <v>0</v>
      </c>
      <c r="AQ71" s="4">
        <f t="array" ref="AQ71">IFERROR(AQ57*INDEX('Growth Rates'!$O$10:$O$20,MATCH('Monthly CFs'!AQ5,'Growth Rates'!$C$10:$C$20,0)),0)</f>
        <v>0</v>
      </c>
      <c r="AR71" s="4">
        <f t="array" ref="AR71">IFERROR(AR57*INDEX('Growth Rates'!$O$10:$O$20,MATCH('Monthly CFs'!AR5,'Growth Rates'!$C$10:$C$20,0)),0)</f>
        <v>0</v>
      </c>
      <c r="AS71" s="4">
        <f t="array" ref="AS71">IFERROR(AS57*INDEX('Growth Rates'!$O$10:$O$20,MATCH('Monthly CFs'!AS5,'Growth Rates'!$C$10:$C$20,0)),0)</f>
        <v>0</v>
      </c>
      <c r="AT71" s="4">
        <f t="array" ref="AT71">IFERROR(AT57*INDEX('Growth Rates'!$O$10:$O$20,MATCH('Monthly CFs'!AT5,'Growth Rates'!$C$10:$C$20,0)),0)</f>
        <v>0</v>
      </c>
      <c r="AU71" s="4">
        <f t="array" ref="AU71">IFERROR(AU57*INDEX('Growth Rates'!$O$10:$O$20,MATCH('Monthly CFs'!AU5,'Growth Rates'!$C$10:$C$20,0)),0)</f>
        <v>0</v>
      </c>
      <c r="AV71" s="4">
        <f t="array" ref="AV71">IFERROR(AV57*INDEX('Growth Rates'!$O$10:$O$20,MATCH('Monthly CFs'!AV5,'Growth Rates'!$C$10:$C$20,0)),0)</f>
        <v>0</v>
      </c>
      <c r="AW71" s="4">
        <f t="array" ref="AW71">IFERROR(AW57*INDEX('Growth Rates'!$O$10:$O$20,MATCH('Monthly CFs'!AW5,'Growth Rates'!$C$10:$C$20,0)),0)</f>
        <v>0</v>
      </c>
      <c r="AX71" s="4">
        <f t="array" ref="AX71">IFERROR(AX57*INDEX('Growth Rates'!$O$10:$O$20,MATCH('Monthly CFs'!AX5,'Growth Rates'!$C$10:$C$20,0)),0)</f>
        <v>8246.6481369060002</v>
      </c>
      <c r="AY71" s="4">
        <f t="array" ref="AY71">IFERROR(AY57*INDEX('Growth Rates'!$O$10:$O$20,MATCH('Monthly CFs'!AY5,'Growth Rates'!$C$10:$C$20,0)),0)</f>
        <v>9392.015933698498</v>
      </c>
      <c r="AZ71" s="4">
        <f t="array" ref="AZ71">IFERROR(AZ57*INDEX('Growth Rates'!$O$10:$O$20,MATCH('Monthly CFs'!AZ5,'Growth Rates'!$C$10:$C$20,0)),0)</f>
        <v>10537.383730490999</v>
      </c>
      <c r="BA71" s="4">
        <f t="array" ref="BA71">IFERROR(BA57*INDEX('Growth Rates'!$O$10:$O$20,MATCH('Monthly CFs'!BA5,'Growth Rates'!$C$10:$C$20,0)),0)</f>
        <v>11682.751527283501</v>
      </c>
      <c r="BB71" s="4">
        <f t="array" ref="BB71">IFERROR(BB57*INDEX('Growth Rates'!$O$10:$O$20,MATCH('Monthly CFs'!BB5,'Growth Rates'!$C$10:$C$20,0)),0)</f>
        <v>12828.119324075997</v>
      </c>
      <c r="BC71" s="4">
        <f t="array" ref="BC71">IFERROR(BC57*INDEX('Growth Rates'!$O$10:$O$20,MATCH('Monthly CFs'!BC5,'Growth Rates'!$C$10:$C$20,0)),0)</f>
        <v>13123.280216534999</v>
      </c>
      <c r="BD71" s="4">
        <f t="array" ref="BD71">IFERROR(BD57*INDEX('Growth Rates'!$O$10:$O$20,MATCH('Monthly CFs'!BD5,'Growth Rates'!$C$10:$C$20,0)),0)</f>
        <v>13612.943724829687</v>
      </c>
      <c r="BE71" s="4">
        <f t="array" ref="BE71">IFERROR(BE57*INDEX('Growth Rates'!$O$10:$O$20,MATCH('Monthly CFs'!BE5,'Growth Rates'!$C$10:$C$20,0)),0)</f>
        <v>13612.943724829687</v>
      </c>
      <c r="BF71" s="4">
        <f t="array" ref="BF71">IFERROR(BF57*INDEX('Growth Rates'!$O$10:$O$20,MATCH('Monthly CFs'!BF5,'Growth Rates'!$C$10:$C$20,0)),0)</f>
        <v>13612.943724829687</v>
      </c>
      <c r="BG71" s="4">
        <f t="array" ref="BG71">IFERROR(BG57*INDEX('Growth Rates'!$O$10:$O$20,MATCH('Monthly CFs'!BG5,'Growth Rates'!$C$10:$C$20,0)),0)</f>
        <v>13612.943724829687</v>
      </c>
      <c r="BH71" s="4">
        <f t="array" ref="BH71">IFERROR(BH57*INDEX('Growth Rates'!$O$10:$O$20,MATCH('Monthly CFs'!BH5,'Growth Rates'!$C$10:$C$20,0)),0)</f>
        <v>13612.943724829687</v>
      </c>
      <c r="BI71" s="4">
        <f t="array" ref="BI71">IFERROR(BI57*INDEX('Growth Rates'!$O$10:$O$20,MATCH('Monthly CFs'!BI5,'Growth Rates'!$C$10:$C$20,0)),0)</f>
        <v>13612.943724829687</v>
      </c>
      <c r="BJ71" s="4">
        <f t="array" ref="BJ71">IFERROR(BJ57*INDEX('Growth Rates'!$O$10:$O$20,MATCH('Monthly CFs'!BJ5,'Growth Rates'!$C$10:$C$20,0)),0)</f>
        <v>13612.943724829687</v>
      </c>
      <c r="BK71" s="4">
        <f t="array" ref="BK71">IFERROR(BK57*INDEX('Growth Rates'!$O$10:$O$20,MATCH('Monthly CFs'!BK5,'Growth Rates'!$C$10:$C$20,0)),0)</f>
        <v>13612.943724829687</v>
      </c>
      <c r="BL71" s="4">
        <f t="array" ref="BL71">IFERROR(BL57*INDEX('Growth Rates'!$O$10:$O$20,MATCH('Monthly CFs'!BL5,'Growth Rates'!$C$10:$C$20,0)),0)</f>
        <v>13612.943724829687</v>
      </c>
      <c r="BM71" s="4">
        <f t="array" ref="BM71">IFERROR(BM57*INDEX('Growth Rates'!$O$10:$O$20,MATCH('Monthly CFs'!BM5,'Growth Rates'!$C$10:$C$20,0)),0)</f>
        <v>13612.943724829687</v>
      </c>
      <c r="BN71" s="4">
        <f t="array" ref="BN71">IFERROR(BN57*INDEX('Growth Rates'!$O$10:$O$20,MATCH('Monthly CFs'!BN5,'Growth Rates'!$C$10:$C$20,0)),0)</f>
        <v>13612.943724829687</v>
      </c>
      <c r="BO71" s="4">
        <f t="array" ref="BO71">IFERROR(BO57*INDEX('Growth Rates'!$O$10:$O$20,MATCH('Monthly CFs'!BO5,'Growth Rates'!$C$10:$C$20,0)),0)</f>
        <v>13612.943724829687</v>
      </c>
      <c r="BP71" s="4">
        <f t="array" ref="BP71">IFERROR(BP57*INDEX('Growth Rates'!$O$10:$O$20,MATCH('Monthly CFs'!BP5,'Growth Rates'!$C$10:$C$20,0)),0)</f>
        <v>14021.332036574579</v>
      </c>
      <c r="BQ71" s="4">
        <f t="array" ref="BQ71">IFERROR(BQ57*INDEX('Growth Rates'!$O$10:$O$20,MATCH('Monthly CFs'!BQ5,'Growth Rates'!$C$10:$C$20,0)),0)</f>
        <v>14021.332036574579</v>
      </c>
      <c r="BR71" s="4">
        <f t="array" ref="BR71">IFERROR(BR57*INDEX('Growth Rates'!$O$10:$O$20,MATCH('Monthly CFs'!BR5,'Growth Rates'!$C$10:$C$20,0)),0)</f>
        <v>14021.332036574579</v>
      </c>
      <c r="BS71" s="4">
        <f t="array" ref="BS71">IFERROR(BS57*INDEX('Growth Rates'!$O$10:$O$20,MATCH('Monthly CFs'!BS5,'Growth Rates'!$C$10:$C$20,0)),0)</f>
        <v>14021.332036574579</v>
      </c>
      <c r="BT71" s="4">
        <f t="array" ref="BT71">IFERROR(BT57*INDEX('Growth Rates'!$O$10:$O$20,MATCH('Monthly CFs'!BT5,'Growth Rates'!$C$10:$C$20,0)),0)</f>
        <v>14021.332036574579</v>
      </c>
      <c r="BU71" s="4">
        <f t="array" ref="BU71">IFERROR(BU57*INDEX('Growth Rates'!$O$10:$O$20,MATCH('Monthly CFs'!BU5,'Growth Rates'!$C$10:$C$20,0)),0)</f>
        <v>14021.332036574579</v>
      </c>
      <c r="BV71" s="4">
        <f t="array" ref="BV71">IFERROR(BV57*INDEX('Growth Rates'!$O$10:$O$20,MATCH('Monthly CFs'!BV5,'Growth Rates'!$C$10:$C$20,0)),0)</f>
        <v>14021.332036574579</v>
      </c>
      <c r="BW71" s="4">
        <f t="array" ref="BW71">IFERROR(BW57*INDEX('Growth Rates'!$O$10:$O$20,MATCH('Monthly CFs'!BW5,'Growth Rates'!$C$10:$C$20,0)),0)</f>
        <v>14021.332036574579</v>
      </c>
      <c r="BX71" s="4">
        <f t="array" ref="BX71">IFERROR(BX57*INDEX('Growth Rates'!$O$10:$O$20,MATCH('Monthly CFs'!BX5,'Growth Rates'!$C$10:$C$20,0)),0)</f>
        <v>14021.332036574579</v>
      </c>
      <c r="BY71" s="4">
        <f t="array" ref="BY71">IFERROR(BY57*INDEX('Growth Rates'!$O$10:$O$20,MATCH('Monthly CFs'!BY5,'Growth Rates'!$C$10:$C$20,0)),0)</f>
        <v>14021.332036574579</v>
      </c>
      <c r="BZ71" s="4">
        <f t="array" ref="BZ71">IFERROR(BZ57*INDEX('Growth Rates'!$O$10:$O$20,MATCH('Monthly CFs'!BZ5,'Growth Rates'!$C$10:$C$20,0)),0)</f>
        <v>14021.332036574579</v>
      </c>
      <c r="CA71" s="4">
        <f t="array" ref="CA71">IFERROR(CA57*INDEX('Growth Rates'!$O$10:$O$20,MATCH('Monthly CFs'!CA5,'Growth Rates'!$C$10:$C$20,0)),0)</f>
        <v>14021.332036574579</v>
      </c>
      <c r="CB71" s="4">
        <f t="array" ref="CB71">IFERROR(CB57*INDEX('Growth Rates'!$O$10:$O$20,MATCH('Monthly CFs'!CB5,'Growth Rates'!$C$10:$C$20,0)),0)</f>
        <v>14441.971997671817</v>
      </c>
      <c r="CC71" s="4">
        <f t="array" ref="CC71">IFERROR(CC57*INDEX('Growth Rates'!$O$10:$O$20,MATCH('Monthly CFs'!CC5,'Growth Rates'!$C$10:$C$20,0)),0)</f>
        <v>14441.971997671817</v>
      </c>
      <c r="CD71" s="4">
        <f t="array" ref="CD71">IFERROR(CD57*INDEX('Growth Rates'!$O$10:$O$20,MATCH('Monthly CFs'!CD5,'Growth Rates'!$C$10:$C$20,0)),0)</f>
        <v>14441.971997671817</v>
      </c>
      <c r="CE71" s="4">
        <f t="array" ref="CE71">IFERROR(CE57*INDEX('Growth Rates'!$O$10:$O$20,MATCH('Monthly CFs'!CE5,'Growth Rates'!$C$10:$C$20,0)),0)</f>
        <v>14441.971997671817</v>
      </c>
      <c r="CF71" s="4">
        <f t="array" ref="CF71">IFERROR(CF57*INDEX('Growth Rates'!$O$10:$O$20,MATCH('Monthly CFs'!CF5,'Growth Rates'!$C$10:$C$20,0)),0)</f>
        <v>14441.971997671817</v>
      </c>
      <c r="CG71" s="4">
        <f t="array" ref="CG71">IFERROR(CG57*INDEX('Growth Rates'!$O$10:$O$20,MATCH('Monthly CFs'!CG5,'Growth Rates'!$C$10:$C$20,0)),0)</f>
        <v>14441.971997671817</v>
      </c>
      <c r="CH71" s="4">
        <f t="array" ref="CH71">IFERROR(CH57*INDEX('Growth Rates'!$O$10:$O$20,MATCH('Monthly CFs'!CH5,'Growth Rates'!$C$10:$C$20,0)),0)</f>
        <v>14441.971997671817</v>
      </c>
      <c r="CI71" s="4">
        <f t="array" ref="CI71">IFERROR(CI57*INDEX('Growth Rates'!$O$10:$O$20,MATCH('Monthly CFs'!CI5,'Growth Rates'!$C$10:$C$20,0)),0)</f>
        <v>14441.971997671817</v>
      </c>
      <c r="CJ71" s="4">
        <f t="array" ref="CJ71">IFERROR(CJ57*INDEX('Growth Rates'!$O$10:$O$20,MATCH('Monthly CFs'!CJ5,'Growth Rates'!$C$10:$C$20,0)),0)</f>
        <v>14441.971997671817</v>
      </c>
      <c r="CK71" s="4">
        <f t="array" ref="CK71">IFERROR(CK57*INDEX('Growth Rates'!$O$10:$O$20,MATCH('Monthly CFs'!CK5,'Growth Rates'!$C$10:$C$20,0)),0)</f>
        <v>14441.971997671817</v>
      </c>
      <c r="CL71" s="4">
        <f t="array" ref="CL71">IFERROR(CL57*INDEX('Growth Rates'!$O$10:$O$20,MATCH('Monthly CFs'!CL5,'Growth Rates'!$C$10:$C$20,0)),0)</f>
        <v>14441.971997671817</v>
      </c>
      <c r="CM71" s="4">
        <f t="array" ref="CM71">IFERROR(CM57*INDEX('Growth Rates'!$O$10:$O$20,MATCH('Monthly CFs'!CM5,'Growth Rates'!$C$10:$C$20,0)),0)</f>
        <v>14441.971997671817</v>
      </c>
      <c r="CN71" s="4">
        <f t="array" ref="CN71">IFERROR(CN57*INDEX('Growth Rates'!$O$10:$O$20,MATCH('Monthly CFs'!CN5,'Growth Rates'!$C$10:$C$20,0)),0)</f>
        <v>14875.231157601967</v>
      </c>
      <c r="CO71" s="4">
        <f t="array" ref="CO71">IFERROR(CO57*INDEX('Growth Rates'!$O$10:$O$20,MATCH('Monthly CFs'!CO5,'Growth Rates'!$C$10:$C$20,0)),0)</f>
        <v>14875.231157601967</v>
      </c>
      <c r="CP71" s="4">
        <f t="array" ref="CP71">IFERROR(CP57*INDEX('Growth Rates'!$O$10:$O$20,MATCH('Monthly CFs'!CP5,'Growth Rates'!$C$10:$C$20,0)),0)</f>
        <v>14875.231157601967</v>
      </c>
      <c r="CQ71" s="4">
        <f t="array" ref="CQ71">IFERROR(CQ57*INDEX('Growth Rates'!$O$10:$O$20,MATCH('Monthly CFs'!CQ5,'Growth Rates'!$C$10:$C$20,0)),0)</f>
        <v>14875.231157601967</v>
      </c>
      <c r="CR71" s="4">
        <f t="array" ref="CR71">IFERROR(CR57*INDEX('Growth Rates'!$O$10:$O$20,MATCH('Monthly CFs'!CR5,'Growth Rates'!$C$10:$C$20,0)),0)</f>
        <v>14875.231157601967</v>
      </c>
      <c r="CS71" s="4">
        <f t="array" ref="CS71">IFERROR(CS57*INDEX('Growth Rates'!$O$10:$O$20,MATCH('Monthly CFs'!CS5,'Growth Rates'!$C$10:$C$20,0)),0)</f>
        <v>14875.231157601967</v>
      </c>
      <c r="CT71" s="4">
        <f t="array" ref="CT71">IFERROR(CT57*INDEX('Growth Rates'!$O$10:$O$20,MATCH('Monthly CFs'!CT5,'Growth Rates'!$C$10:$C$20,0)),0)</f>
        <v>14875.231157601967</v>
      </c>
      <c r="CU71" s="4">
        <f t="array" ref="CU71">IFERROR(CU57*INDEX('Growth Rates'!$O$10:$O$20,MATCH('Monthly CFs'!CU5,'Growth Rates'!$C$10:$C$20,0)),0)</f>
        <v>14875.231157601967</v>
      </c>
      <c r="CV71" s="4">
        <f t="array" ref="CV71">IFERROR(CV57*INDEX('Growth Rates'!$O$10:$O$20,MATCH('Monthly CFs'!CV5,'Growth Rates'!$C$10:$C$20,0)),0)</f>
        <v>14875.231157601967</v>
      </c>
      <c r="CW71" s="4">
        <f t="array" ref="CW71">IFERROR(CW57*INDEX('Growth Rates'!$O$10:$O$20,MATCH('Monthly CFs'!CW5,'Growth Rates'!$C$10:$C$20,0)),0)</f>
        <v>14875.231157601967</v>
      </c>
      <c r="CX71" s="4">
        <f t="array" ref="CX71">IFERROR(CX57*INDEX('Growth Rates'!$O$10:$O$20,MATCH('Monthly CFs'!CX5,'Growth Rates'!$C$10:$C$20,0)),0)</f>
        <v>14875.231157601967</v>
      </c>
      <c r="CY71" s="4">
        <f t="array" ref="CY71">IFERROR(CY57*INDEX('Growth Rates'!$O$10:$O$20,MATCH('Monthly CFs'!CY5,'Growth Rates'!$C$10:$C$20,0)),0)</f>
        <v>14875.231157601967</v>
      </c>
      <c r="CZ71" s="4">
        <f t="array" ref="CZ71">IFERROR(CZ57*INDEX('Growth Rates'!$O$10:$O$20,MATCH('Monthly CFs'!CZ5,'Growth Rates'!$C$10:$C$20,0)),0)</f>
        <v>15321.488092330028</v>
      </c>
      <c r="DA71" s="4">
        <f t="array" ref="DA71">IFERROR(DA57*INDEX('Growth Rates'!$O$10:$O$20,MATCH('Monthly CFs'!DA5,'Growth Rates'!$C$10:$C$20,0)),0)</f>
        <v>15321.488092330028</v>
      </c>
      <c r="DB71" s="4">
        <f t="array" ref="DB71">IFERROR(DB57*INDEX('Growth Rates'!$O$10:$O$20,MATCH('Monthly CFs'!DB5,'Growth Rates'!$C$10:$C$20,0)),0)</f>
        <v>15321.488092330028</v>
      </c>
      <c r="DC71" s="4">
        <f t="array" ref="DC71">IFERROR(DC57*INDEX('Growth Rates'!$O$10:$O$20,MATCH('Monthly CFs'!DC5,'Growth Rates'!$C$10:$C$20,0)),0)</f>
        <v>15321.488092330028</v>
      </c>
      <c r="DD71" s="4">
        <f t="array" ref="DD71">IFERROR(DD57*INDEX('Growth Rates'!$O$10:$O$20,MATCH('Monthly CFs'!DD5,'Growth Rates'!$C$10:$C$20,0)),0)</f>
        <v>15321.488092330028</v>
      </c>
      <c r="DE71" s="4">
        <f t="array" ref="DE71">IFERROR(DE57*INDEX('Growth Rates'!$O$10:$O$20,MATCH('Monthly CFs'!DE5,'Growth Rates'!$C$10:$C$20,0)),0)</f>
        <v>15321.488092330028</v>
      </c>
      <c r="DF71" s="4">
        <f t="array" ref="DF71">IFERROR(DF57*INDEX('Growth Rates'!$O$10:$O$20,MATCH('Monthly CFs'!DF5,'Growth Rates'!$C$10:$C$20,0)),0)</f>
        <v>15321.488092330028</v>
      </c>
      <c r="DG71" s="4">
        <f t="array" ref="DG71">IFERROR(DG57*INDEX('Growth Rates'!$O$10:$O$20,MATCH('Monthly CFs'!DG5,'Growth Rates'!$C$10:$C$20,0)),0)</f>
        <v>15321.488092330028</v>
      </c>
      <c r="DH71" s="4">
        <f t="array" ref="DH71">IFERROR(DH57*INDEX('Growth Rates'!$O$10:$O$20,MATCH('Monthly CFs'!DH5,'Growth Rates'!$C$10:$C$20,0)),0)</f>
        <v>15321.488092330028</v>
      </c>
      <c r="DI71" s="4">
        <f t="array" ref="DI71">IFERROR(DI57*INDEX('Growth Rates'!$O$10:$O$20,MATCH('Monthly CFs'!DI5,'Growth Rates'!$C$10:$C$20,0)),0)</f>
        <v>15321.488092330028</v>
      </c>
      <c r="DJ71" s="4">
        <f t="array" ref="DJ71">IFERROR(DJ57*INDEX('Growth Rates'!$O$10:$O$20,MATCH('Monthly CFs'!DJ5,'Growth Rates'!$C$10:$C$20,0)),0)</f>
        <v>15321.488092330028</v>
      </c>
      <c r="DK71" s="4">
        <f t="array" ref="DK71">IFERROR(DK57*INDEX('Growth Rates'!$O$10:$O$20,MATCH('Monthly CFs'!DK5,'Growth Rates'!$C$10:$C$20,0)),0)</f>
        <v>15321.488092330028</v>
      </c>
      <c r="DL71" s="4">
        <f t="array" ref="DL71">IFERROR(DL57*INDEX('Growth Rates'!$O$10:$O$20,MATCH('Monthly CFs'!DL5,'Growth Rates'!$C$10:$C$20,0)),0)</f>
        <v>15781.132735099929</v>
      </c>
      <c r="DM71" s="4">
        <f t="array" ref="DM71">IFERROR(DM57*INDEX('Growth Rates'!$O$10:$O$20,MATCH('Monthly CFs'!DM5,'Growth Rates'!$C$10:$C$20,0)),0)</f>
        <v>15781.132735099929</v>
      </c>
      <c r="DN71" s="4">
        <f t="array" ref="DN71">IFERROR(DN57*INDEX('Growth Rates'!$O$10:$O$20,MATCH('Monthly CFs'!DN5,'Growth Rates'!$C$10:$C$20,0)),0)</f>
        <v>15781.132735099929</v>
      </c>
      <c r="DO71" s="4">
        <f t="array" ref="DO71">IFERROR(DO57*INDEX('Growth Rates'!$O$10:$O$20,MATCH('Monthly CFs'!DO5,'Growth Rates'!$C$10:$C$20,0)),0)</f>
        <v>15781.132735099929</v>
      </c>
      <c r="DP71" s="4">
        <f t="array" ref="DP71">IFERROR(DP57*INDEX('Growth Rates'!$O$10:$O$20,MATCH('Monthly CFs'!DP5,'Growth Rates'!$C$10:$C$20,0)),0)</f>
        <v>15781.132735099929</v>
      </c>
      <c r="DQ71" s="4">
        <f t="array" ref="DQ71">IFERROR(DQ57*INDEX('Growth Rates'!$O$10:$O$20,MATCH('Monthly CFs'!DQ5,'Growth Rates'!$C$10:$C$20,0)),0)</f>
        <v>15781.132735099929</v>
      </c>
      <c r="DR71" s="4">
        <f t="array" ref="DR71">IFERROR(DR57*INDEX('Growth Rates'!$O$10:$O$20,MATCH('Monthly CFs'!DR5,'Growth Rates'!$C$10:$C$20,0)),0)</f>
        <v>15781.132735099929</v>
      </c>
      <c r="DS71" s="4">
        <f t="array" ref="DS71">IFERROR(DS57*INDEX('Growth Rates'!$O$10:$O$20,MATCH('Monthly CFs'!DS5,'Growth Rates'!$C$10:$C$20,0)),0)</f>
        <v>15781.132735099929</v>
      </c>
      <c r="DT71" s="4">
        <f t="array" ref="DT71">IFERROR(DT57*INDEX('Growth Rates'!$O$10:$O$20,MATCH('Monthly CFs'!DT5,'Growth Rates'!$C$10:$C$20,0)),0)</f>
        <v>15781.132735099929</v>
      </c>
      <c r="DU71" s="4">
        <f t="array" ref="DU71">IFERROR(DU57*INDEX('Growth Rates'!$O$10:$O$20,MATCH('Monthly CFs'!DU5,'Growth Rates'!$C$10:$C$20,0)),0)</f>
        <v>15781.132735099929</v>
      </c>
      <c r="DV71" s="4">
        <f t="array" ref="DV71">IFERROR(DV57*INDEX('Growth Rates'!$O$10:$O$20,MATCH('Monthly CFs'!DV5,'Growth Rates'!$C$10:$C$20,0)),0)</f>
        <v>15781.132735099929</v>
      </c>
      <c r="DW71" s="4">
        <f t="array" ref="DW71">IFERROR(DW57*INDEX('Growth Rates'!$O$10:$O$20,MATCH('Monthly CFs'!DW5,'Growth Rates'!$C$10:$C$20,0)),0)</f>
        <v>15781.132735099929</v>
      </c>
      <c r="DX71" s="4">
        <f t="array" ref="DX71">IFERROR(DX57*INDEX('Growth Rates'!$O$10:$O$20,MATCH('Monthly CFs'!DX5,'Growth Rates'!$C$10:$C$20,0)),0)</f>
        <v>16254.566717152926</v>
      </c>
      <c r="DY71" s="4">
        <f t="array" ref="DY71">IFERROR(DY57*INDEX('Growth Rates'!$O$10:$O$20,MATCH('Monthly CFs'!DY5,'Growth Rates'!$C$10:$C$20,0)),0)</f>
        <v>16254.566717152926</v>
      </c>
      <c r="DZ71" s="4">
        <f t="array" ref="DZ71">IFERROR(DZ57*INDEX('Growth Rates'!$O$10:$O$20,MATCH('Monthly CFs'!DZ5,'Growth Rates'!$C$10:$C$20,0)),0)</f>
        <v>16254.566717152926</v>
      </c>
      <c r="EA71" s="4">
        <f t="array" ref="EA71">IFERROR(EA57*INDEX('Growth Rates'!$O$10:$O$20,MATCH('Monthly CFs'!EA5,'Growth Rates'!$C$10:$C$20,0)),0)</f>
        <v>16254.566717152926</v>
      </c>
      <c r="EB71" s="4">
        <f t="array" ref="EB71">IFERROR(EB57*INDEX('Growth Rates'!$O$10:$O$20,MATCH('Monthly CFs'!EB5,'Growth Rates'!$C$10:$C$20,0)),0)</f>
        <v>16254.566717152926</v>
      </c>
      <c r="EC71" s="4">
        <f t="array" ref="EC71">IFERROR(EC57*INDEX('Growth Rates'!$O$10:$O$20,MATCH('Monthly CFs'!EC5,'Growth Rates'!$C$10:$C$20,0)),0)</f>
        <v>16254.566717152926</v>
      </c>
      <c r="ED71" s="4">
        <f t="array" ref="ED71">IFERROR(ED57*INDEX('Growth Rates'!$O$10:$O$20,MATCH('Monthly CFs'!ED5,'Growth Rates'!$C$10:$C$20,0)),0)</f>
        <v>16254.566717152926</v>
      </c>
      <c r="EE71" s="4">
        <f t="array" ref="EE71">IFERROR(EE57*INDEX('Growth Rates'!$O$10:$O$20,MATCH('Monthly CFs'!EE5,'Growth Rates'!$C$10:$C$20,0)),0)</f>
        <v>16254.566717152926</v>
      </c>
      <c r="EF71" s="4">
        <f t="array" ref="EF71">IFERROR(EF57*INDEX('Growth Rates'!$O$10:$O$20,MATCH('Monthly CFs'!EF5,'Growth Rates'!$C$10:$C$20,0)),0)</f>
        <v>16254.566717152926</v>
      </c>
      <c r="EG71" s="4">
        <f t="array" ref="EG71">IFERROR(EG57*INDEX('Growth Rates'!$O$10:$O$20,MATCH('Monthly CFs'!EG5,'Growth Rates'!$C$10:$C$20,0)),0)</f>
        <v>16254.566717152926</v>
      </c>
      <c r="EH71" s="4">
        <f t="array" ref="EH71">IFERROR(EH57*INDEX('Growth Rates'!$O$10:$O$20,MATCH('Monthly CFs'!EH5,'Growth Rates'!$C$10:$C$20,0)),0)</f>
        <v>16254.566717152926</v>
      </c>
      <c r="EI71" s="4">
        <f t="array" ref="EI71">IFERROR(EI57*INDEX('Growth Rates'!$O$10:$O$20,MATCH('Monthly CFs'!EI5,'Growth Rates'!$C$10:$C$20,0)),0)</f>
        <v>16254.566717152926</v>
      </c>
      <c r="EJ71" s="1"/>
    </row>
    <row r="72" spans="1:140" ht="13.5" customHeight="1" x14ac:dyDescent="0.2">
      <c r="A72" s="1"/>
      <c r="B72" s="1"/>
      <c r="C72" s="13" t="s">
        <v>267</v>
      </c>
      <c r="D72" s="13"/>
      <c r="E72" s="13"/>
      <c r="F72" s="13"/>
      <c r="G72" s="14">
        <f t="shared" ref="G72:EI72" si="16">SUM(G68:G71)</f>
        <v>0</v>
      </c>
      <c r="H72" s="14">
        <f t="shared" si="16"/>
        <v>29413.008000000002</v>
      </c>
      <c r="I72" s="14">
        <f t="shared" si="16"/>
        <v>29413.008000000002</v>
      </c>
      <c r="J72" s="14">
        <f t="shared" si="16"/>
        <v>29413.008000000002</v>
      </c>
      <c r="K72" s="14">
        <f t="shared" si="16"/>
        <v>29413.008000000002</v>
      </c>
      <c r="L72" s="14">
        <f t="shared" si="16"/>
        <v>29413.008000000002</v>
      </c>
      <c r="M72" s="14">
        <f t="shared" si="16"/>
        <v>29413.008000000002</v>
      </c>
      <c r="N72" s="14">
        <f t="shared" si="16"/>
        <v>29413.008000000002</v>
      </c>
      <c r="O72" s="14">
        <f t="shared" si="16"/>
        <v>29413.008000000002</v>
      </c>
      <c r="P72" s="14">
        <f t="shared" si="16"/>
        <v>29413.008000000002</v>
      </c>
      <c r="Q72" s="14">
        <f t="shared" si="16"/>
        <v>29413.008000000002</v>
      </c>
      <c r="R72" s="14">
        <f t="shared" si="16"/>
        <v>29413.008000000002</v>
      </c>
      <c r="S72" s="14">
        <f t="shared" si="16"/>
        <v>29413.008000000002</v>
      </c>
      <c r="T72" s="14">
        <f t="shared" si="16"/>
        <v>29413.008000000002</v>
      </c>
      <c r="U72" s="14">
        <f t="shared" si="16"/>
        <v>29413.008000000002</v>
      </c>
      <c r="V72" s="14">
        <f t="shared" si="16"/>
        <v>29413.008000000002</v>
      </c>
      <c r="W72" s="14">
        <f t="shared" si="16"/>
        <v>29413.008000000002</v>
      </c>
      <c r="X72" s="14">
        <f t="shared" si="16"/>
        <v>29413.008000000002</v>
      </c>
      <c r="Y72" s="14">
        <f t="shared" si="16"/>
        <v>29413.008000000002</v>
      </c>
      <c r="Z72" s="14">
        <f t="shared" si="16"/>
        <v>29413.008000000002</v>
      </c>
      <c r="AA72" s="14">
        <f t="shared" si="16"/>
        <v>29413.008000000002</v>
      </c>
      <c r="AB72" s="14">
        <f t="shared" si="16"/>
        <v>29413.008000000002</v>
      </c>
      <c r="AC72" s="14">
        <f t="shared" si="16"/>
        <v>29413.008000000002</v>
      </c>
      <c r="AD72" s="14">
        <f t="shared" si="16"/>
        <v>29413.008000000002</v>
      </c>
      <c r="AE72" s="14">
        <f t="shared" si="16"/>
        <v>29413.008000000002</v>
      </c>
      <c r="AF72" s="14">
        <f t="shared" si="16"/>
        <v>29413.008000000002</v>
      </c>
      <c r="AG72" s="14">
        <f t="shared" si="16"/>
        <v>29413.008000000002</v>
      </c>
      <c r="AH72" s="14">
        <f t="shared" si="16"/>
        <v>29413.008000000002</v>
      </c>
      <c r="AI72" s="14">
        <f t="shared" si="16"/>
        <v>29413.008000000002</v>
      </c>
      <c r="AJ72" s="14">
        <f t="shared" si="16"/>
        <v>29413.008000000002</v>
      </c>
      <c r="AK72" s="14">
        <f t="shared" si="16"/>
        <v>29413.008000000002</v>
      </c>
      <c r="AL72" s="14">
        <f t="shared" si="16"/>
        <v>29413.008000000002</v>
      </c>
      <c r="AM72" s="14">
        <f t="shared" si="16"/>
        <v>29413.008000000002</v>
      </c>
      <c r="AN72" s="14">
        <f t="shared" si="16"/>
        <v>29413.008000000002</v>
      </c>
      <c r="AO72" s="14">
        <f t="shared" si="16"/>
        <v>29413.008000000002</v>
      </c>
      <c r="AP72" s="14">
        <f t="shared" si="16"/>
        <v>29413.008000000002</v>
      </c>
      <c r="AQ72" s="14">
        <f t="shared" si="16"/>
        <v>29413.008000000002</v>
      </c>
      <c r="AR72" s="14">
        <f t="shared" si="16"/>
        <v>29413.008000000002</v>
      </c>
      <c r="AS72" s="14">
        <f t="shared" si="16"/>
        <v>29413.008000000002</v>
      </c>
      <c r="AT72" s="14">
        <f t="shared" si="16"/>
        <v>29413.008000000002</v>
      </c>
      <c r="AU72" s="14">
        <f t="shared" si="16"/>
        <v>29413.008000000002</v>
      </c>
      <c r="AV72" s="14">
        <f t="shared" si="16"/>
        <v>29413.008000000002</v>
      </c>
      <c r="AW72" s="14">
        <f t="shared" si="16"/>
        <v>29413.008000000002</v>
      </c>
      <c r="AX72" s="14">
        <f t="shared" si="16"/>
        <v>71337.814803572663</v>
      </c>
      <c r="AY72" s="14">
        <f t="shared" si="16"/>
        <v>73983.182600365166</v>
      </c>
      <c r="AZ72" s="14">
        <f t="shared" si="16"/>
        <v>76628.550397157655</v>
      </c>
      <c r="BA72" s="14">
        <f t="shared" si="16"/>
        <v>79273.918193950158</v>
      </c>
      <c r="BB72" s="14">
        <f t="shared" si="16"/>
        <v>81919.285990742646</v>
      </c>
      <c r="BC72" s="14">
        <f t="shared" si="16"/>
        <v>83414.446883201657</v>
      </c>
      <c r="BD72" s="14">
        <f t="shared" si="16"/>
        <v>86012.845391496361</v>
      </c>
      <c r="BE72" s="14">
        <f t="shared" si="16"/>
        <v>86012.845391496361</v>
      </c>
      <c r="BF72" s="14">
        <f t="shared" si="16"/>
        <v>86012.845391496361</v>
      </c>
      <c r="BG72" s="14">
        <f t="shared" si="16"/>
        <v>86012.845391496361</v>
      </c>
      <c r="BH72" s="14">
        <f t="shared" si="16"/>
        <v>86012.845391496361</v>
      </c>
      <c r="BI72" s="14">
        <f t="shared" si="16"/>
        <v>86012.845391496361</v>
      </c>
      <c r="BJ72" s="14">
        <f t="shared" si="16"/>
        <v>86012.845391496361</v>
      </c>
      <c r="BK72" s="14">
        <f t="shared" si="16"/>
        <v>86012.845391496361</v>
      </c>
      <c r="BL72" s="14">
        <f t="shared" si="16"/>
        <v>86012.845391496361</v>
      </c>
      <c r="BM72" s="14">
        <f t="shared" si="16"/>
        <v>86012.845391496361</v>
      </c>
      <c r="BN72" s="14">
        <f t="shared" si="16"/>
        <v>86012.845391496361</v>
      </c>
      <c r="BO72" s="14">
        <f t="shared" si="16"/>
        <v>86012.845391496361</v>
      </c>
      <c r="BP72" s="14">
        <f t="shared" si="16"/>
        <v>88593.230753241252</v>
      </c>
      <c r="BQ72" s="14">
        <f t="shared" si="16"/>
        <v>88593.230753241252</v>
      </c>
      <c r="BR72" s="14">
        <f t="shared" si="16"/>
        <v>88593.230753241252</v>
      </c>
      <c r="BS72" s="14">
        <f t="shared" si="16"/>
        <v>88593.230753241252</v>
      </c>
      <c r="BT72" s="14">
        <f t="shared" si="16"/>
        <v>88593.230753241252</v>
      </c>
      <c r="BU72" s="14">
        <f t="shared" si="16"/>
        <v>88593.230753241252</v>
      </c>
      <c r="BV72" s="14">
        <f t="shared" si="16"/>
        <v>88593.230753241252</v>
      </c>
      <c r="BW72" s="14">
        <f t="shared" si="16"/>
        <v>88593.230753241252</v>
      </c>
      <c r="BX72" s="14">
        <f t="shared" si="16"/>
        <v>88593.230753241252</v>
      </c>
      <c r="BY72" s="14">
        <f t="shared" si="16"/>
        <v>88593.230753241252</v>
      </c>
      <c r="BZ72" s="14">
        <f t="shared" si="16"/>
        <v>88593.230753241252</v>
      </c>
      <c r="CA72" s="14">
        <f t="shared" si="16"/>
        <v>88593.230753241252</v>
      </c>
      <c r="CB72" s="14">
        <f t="shared" si="16"/>
        <v>91251.027675838501</v>
      </c>
      <c r="CC72" s="14">
        <f t="shared" si="16"/>
        <v>91251.027675838501</v>
      </c>
      <c r="CD72" s="14">
        <f t="shared" si="16"/>
        <v>91251.027675838501</v>
      </c>
      <c r="CE72" s="14">
        <f t="shared" si="16"/>
        <v>91251.027675838501</v>
      </c>
      <c r="CF72" s="14">
        <f t="shared" si="16"/>
        <v>91251.027675838501</v>
      </c>
      <c r="CG72" s="14">
        <f t="shared" si="16"/>
        <v>91251.027675838501</v>
      </c>
      <c r="CH72" s="14">
        <f t="shared" si="16"/>
        <v>91251.027675838501</v>
      </c>
      <c r="CI72" s="14">
        <f t="shared" si="16"/>
        <v>91251.027675838501</v>
      </c>
      <c r="CJ72" s="14">
        <f t="shared" si="16"/>
        <v>91251.027675838501</v>
      </c>
      <c r="CK72" s="14">
        <f t="shared" si="16"/>
        <v>91251.027675838501</v>
      </c>
      <c r="CL72" s="14">
        <f t="shared" si="16"/>
        <v>91251.027675838501</v>
      </c>
      <c r="CM72" s="14">
        <f t="shared" si="16"/>
        <v>91251.027675838501</v>
      </c>
      <c r="CN72" s="14">
        <f t="shared" si="16"/>
        <v>93988.558506113652</v>
      </c>
      <c r="CO72" s="14">
        <f t="shared" si="16"/>
        <v>93988.558506113652</v>
      </c>
      <c r="CP72" s="14">
        <f t="shared" si="16"/>
        <v>93988.558506113652</v>
      </c>
      <c r="CQ72" s="14">
        <f t="shared" si="16"/>
        <v>93988.558506113652</v>
      </c>
      <c r="CR72" s="14">
        <f t="shared" si="16"/>
        <v>93988.558506113652</v>
      </c>
      <c r="CS72" s="14">
        <f t="shared" si="16"/>
        <v>93988.558506113652</v>
      </c>
      <c r="CT72" s="14">
        <f t="shared" si="16"/>
        <v>93988.558506113652</v>
      </c>
      <c r="CU72" s="14">
        <f t="shared" si="16"/>
        <v>93988.558506113652</v>
      </c>
      <c r="CV72" s="14">
        <f t="shared" si="16"/>
        <v>93988.558506113652</v>
      </c>
      <c r="CW72" s="14">
        <f t="shared" si="16"/>
        <v>93988.558506113652</v>
      </c>
      <c r="CX72" s="14">
        <f t="shared" si="16"/>
        <v>93988.558506113652</v>
      </c>
      <c r="CY72" s="14">
        <f t="shared" si="16"/>
        <v>93988.558506113652</v>
      </c>
      <c r="CZ72" s="14">
        <f t="shared" si="16"/>
        <v>96808.215261297068</v>
      </c>
      <c r="DA72" s="14">
        <f t="shared" si="16"/>
        <v>96808.215261297068</v>
      </c>
      <c r="DB72" s="14">
        <f t="shared" si="16"/>
        <v>96808.215261297068</v>
      </c>
      <c r="DC72" s="14">
        <f t="shared" si="16"/>
        <v>96808.215261297068</v>
      </c>
      <c r="DD72" s="14">
        <f t="shared" si="16"/>
        <v>96808.215261297068</v>
      </c>
      <c r="DE72" s="14">
        <f t="shared" si="16"/>
        <v>96808.215261297068</v>
      </c>
      <c r="DF72" s="14">
        <f t="shared" si="16"/>
        <v>96808.215261297068</v>
      </c>
      <c r="DG72" s="14">
        <f t="shared" si="16"/>
        <v>96808.215261297068</v>
      </c>
      <c r="DH72" s="14">
        <f t="shared" si="16"/>
        <v>96808.215261297068</v>
      </c>
      <c r="DI72" s="14">
        <f t="shared" si="16"/>
        <v>96808.215261297068</v>
      </c>
      <c r="DJ72" s="14">
        <f t="shared" si="16"/>
        <v>96808.215261297068</v>
      </c>
      <c r="DK72" s="14">
        <f t="shared" si="16"/>
        <v>96808.215261297068</v>
      </c>
      <c r="DL72" s="14">
        <f t="shared" si="16"/>
        <v>99712.461719136001</v>
      </c>
      <c r="DM72" s="14">
        <f t="shared" si="16"/>
        <v>99712.461719136001</v>
      </c>
      <c r="DN72" s="14">
        <f t="shared" si="16"/>
        <v>99712.461719136001</v>
      </c>
      <c r="DO72" s="14">
        <f t="shared" si="16"/>
        <v>99712.461719136001</v>
      </c>
      <c r="DP72" s="14">
        <f t="shared" si="16"/>
        <v>99712.461719136001</v>
      </c>
      <c r="DQ72" s="14">
        <f t="shared" si="16"/>
        <v>99712.461719136001</v>
      </c>
      <c r="DR72" s="14">
        <f t="shared" si="16"/>
        <v>99712.461719136001</v>
      </c>
      <c r="DS72" s="14">
        <f t="shared" si="16"/>
        <v>99712.461719136001</v>
      </c>
      <c r="DT72" s="14">
        <f t="shared" si="16"/>
        <v>99712.461719136001</v>
      </c>
      <c r="DU72" s="14">
        <f t="shared" si="16"/>
        <v>99712.461719136001</v>
      </c>
      <c r="DV72" s="14">
        <f t="shared" si="16"/>
        <v>99712.461719136001</v>
      </c>
      <c r="DW72" s="14">
        <f t="shared" si="16"/>
        <v>99712.461719136001</v>
      </c>
      <c r="DX72" s="14">
        <f t="shared" si="16"/>
        <v>102703.83557071007</v>
      </c>
      <c r="DY72" s="14">
        <f t="shared" si="16"/>
        <v>102703.83557071007</v>
      </c>
      <c r="DZ72" s="14">
        <f t="shared" si="16"/>
        <v>102703.83557071007</v>
      </c>
      <c r="EA72" s="14">
        <f t="shared" si="16"/>
        <v>102703.83557071007</v>
      </c>
      <c r="EB72" s="14">
        <f t="shared" si="16"/>
        <v>102703.83557071007</v>
      </c>
      <c r="EC72" s="14">
        <f t="shared" si="16"/>
        <v>102703.83557071007</v>
      </c>
      <c r="ED72" s="14">
        <f t="shared" si="16"/>
        <v>102703.83557071007</v>
      </c>
      <c r="EE72" s="14">
        <f t="shared" si="16"/>
        <v>102703.83557071007</v>
      </c>
      <c r="EF72" s="14">
        <f t="shared" si="16"/>
        <v>102703.83557071007</v>
      </c>
      <c r="EG72" s="14">
        <f t="shared" si="16"/>
        <v>102703.83557071007</v>
      </c>
      <c r="EH72" s="14">
        <f t="shared" si="16"/>
        <v>102703.83557071007</v>
      </c>
      <c r="EI72" s="14">
        <f t="shared" si="16"/>
        <v>102703.83557071007</v>
      </c>
      <c r="EJ72" s="1"/>
    </row>
    <row r="73" spans="1:140" ht="13.5" customHeight="1" x14ac:dyDescent="0.2">
      <c r="A73" s="1"/>
      <c r="B73" s="1"/>
      <c r="C73" s="128" t="s">
        <v>268</v>
      </c>
      <c r="D73" s="128"/>
      <c r="E73" s="128"/>
      <c r="F73" s="128"/>
      <c r="G73" s="139">
        <f t="shared" ref="G73:EI73" si="17">G72+G65</f>
        <v>0</v>
      </c>
      <c r="H73" s="139">
        <f t="shared" si="17"/>
        <v>29413.008000000002</v>
      </c>
      <c r="I73" s="139">
        <f t="shared" si="17"/>
        <v>29413.008000000002</v>
      </c>
      <c r="J73" s="139">
        <f t="shared" si="17"/>
        <v>29413.008000000002</v>
      </c>
      <c r="K73" s="139">
        <f t="shared" si="17"/>
        <v>29413.008000000002</v>
      </c>
      <c r="L73" s="139">
        <f t="shared" si="17"/>
        <v>29413.008000000002</v>
      </c>
      <c r="M73" s="139">
        <f t="shared" si="17"/>
        <v>29413.008000000002</v>
      </c>
      <c r="N73" s="139">
        <f t="shared" si="17"/>
        <v>29413.008000000002</v>
      </c>
      <c r="O73" s="139">
        <f t="shared" si="17"/>
        <v>29413.008000000002</v>
      </c>
      <c r="P73" s="139">
        <f t="shared" si="17"/>
        <v>29413.008000000002</v>
      </c>
      <c r="Q73" s="139">
        <f t="shared" si="17"/>
        <v>29413.008000000002</v>
      </c>
      <c r="R73" s="139">
        <f t="shared" si="17"/>
        <v>29413.008000000002</v>
      </c>
      <c r="S73" s="139">
        <f t="shared" si="17"/>
        <v>29413.008000000002</v>
      </c>
      <c r="T73" s="139">
        <f t="shared" si="17"/>
        <v>29413.008000000002</v>
      </c>
      <c r="U73" s="139">
        <f t="shared" si="17"/>
        <v>29413.008000000002</v>
      </c>
      <c r="V73" s="139">
        <f t="shared" si="17"/>
        <v>29413.008000000002</v>
      </c>
      <c r="W73" s="139">
        <f t="shared" si="17"/>
        <v>29413.008000000002</v>
      </c>
      <c r="X73" s="139">
        <f t="shared" si="17"/>
        <v>29413.008000000002</v>
      </c>
      <c r="Y73" s="139">
        <f t="shared" si="17"/>
        <v>29413.008000000002</v>
      </c>
      <c r="Z73" s="139">
        <f t="shared" si="17"/>
        <v>29413.008000000002</v>
      </c>
      <c r="AA73" s="139">
        <f t="shared" si="17"/>
        <v>29413.008000000002</v>
      </c>
      <c r="AB73" s="139">
        <f t="shared" si="17"/>
        <v>29413.008000000002</v>
      </c>
      <c r="AC73" s="139">
        <f t="shared" si="17"/>
        <v>29413.008000000002</v>
      </c>
      <c r="AD73" s="139">
        <f t="shared" si="17"/>
        <v>29413.008000000002</v>
      </c>
      <c r="AE73" s="139">
        <f t="shared" si="17"/>
        <v>29413.008000000002</v>
      </c>
      <c r="AF73" s="139">
        <f t="shared" si="17"/>
        <v>29413.008000000002</v>
      </c>
      <c r="AG73" s="139">
        <f t="shared" si="17"/>
        <v>29413.008000000002</v>
      </c>
      <c r="AH73" s="139">
        <f t="shared" si="17"/>
        <v>29413.008000000002</v>
      </c>
      <c r="AI73" s="139">
        <f t="shared" si="17"/>
        <v>29413.008000000002</v>
      </c>
      <c r="AJ73" s="139">
        <f t="shared" si="17"/>
        <v>29413.008000000002</v>
      </c>
      <c r="AK73" s="139">
        <f t="shared" si="17"/>
        <v>29413.008000000002</v>
      </c>
      <c r="AL73" s="139">
        <f t="shared" si="17"/>
        <v>29413.008000000002</v>
      </c>
      <c r="AM73" s="139">
        <f t="shared" si="17"/>
        <v>29413.008000000002</v>
      </c>
      <c r="AN73" s="139">
        <f t="shared" si="17"/>
        <v>29413.008000000002</v>
      </c>
      <c r="AO73" s="139">
        <f t="shared" si="17"/>
        <v>29413.008000000002</v>
      </c>
      <c r="AP73" s="139">
        <f t="shared" si="17"/>
        <v>29413.008000000002</v>
      </c>
      <c r="AQ73" s="139">
        <f t="shared" si="17"/>
        <v>29413.008000000002</v>
      </c>
      <c r="AR73" s="139">
        <f t="shared" si="17"/>
        <v>29413.008000000002</v>
      </c>
      <c r="AS73" s="139">
        <f t="shared" si="17"/>
        <v>29413.008000000002</v>
      </c>
      <c r="AT73" s="139">
        <f t="shared" si="17"/>
        <v>29413.008000000002</v>
      </c>
      <c r="AU73" s="139">
        <f t="shared" si="17"/>
        <v>29413.008000000002</v>
      </c>
      <c r="AV73" s="139">
        <f t="shared" si="17"/>
        <v>29413.008000000002</v>
      </c>
      <c r="AW73" s="139">
        <f t="shared" si="17"/>
        <v>29413.008000000002</v>
      </c>
      <c r="AX73" s="139">
        <f t="shared" si="17"/>
        <v>90342.814803572663</v>
      </c>
      <c r="AY73" s="139">
        <f t="shared" si="17"/>
        <v>95627.765933698494</v>
      </c>
      <c r="AZ73" s="139">
        <f t="shared" si="17"/>
        <v>100912.71706382433</v>
      </c>
      <c r="BA73" s="139">
        <f t="shared" si="17"/>
        <v>106197.66819395016</v>
      </c>
      <c r="BB73" s="139">
        <f t="shared" si="17"/>
        <v>111482.61932407597</v>
      </c>
      <c r="BC73" s="139">
        <f t="shared" si="17"/>
        <v>115089.44688320166</v>
      </c>
      <c r="BD73" s="139">
        <f t="shared" si="17"/>
        <v>118638.09539149636</v>
      </c>
      <c r="BE73" s="139">
        <f t="shared" si="17"/>
        <v>118638.09539149636</v>
      </c>
      <c r="BF73" s="139">
        <f t="shared" si="17"/>
        <v>118638.09539149636</v>
      </c>
      <c r="BG73" s="139">
        <f t="shared" si="17"/>
        <v>118638.09539149636</v>
      </c>
      <c r="BH73" s="139">
        <f t="shared" si="17"/>
        <v>118638.09539149636</v>
      </c>
      <c r="BI73" s="139">
        <f t="shared" si="17"/>
        <v>118638.09539149636</v>
      </c>
      <c r="BJ73" s="139">
        <f t="shared" si="17"/>
        <v>118638.09539149636</v>
      </c>
      <c r="BK73" s="139">
        <f t="shared" si="17"/>
        <v>118638.09539149636</v>
      </c>
      <c r="BL73" s="139">
        <f t="shared" si="17"/>
        <v>118638.09539149636</v>
      </c>
      <c r="BM73" s="139">
        <f t="shared" si="17"/>
        <v>118638.09539149636</v>
      </c>
      <c r="BN73" s="139">
        <f t="shared" si="17"/>
        <v>118638.09539149636</v>
      </c>
      <c r="BO73" s="139">
        <f t="shared" si="17"/>
        <v>118638.09539149636</v>
      </c>
      <c r="BP73" s="139">
        <f t="shared" si="17"/>
        <v>122197.23825324126</v>
      </c>
      <c r="BQ73" s="139">
        <f t="shared" si="17"/>
        <v>122197.23825324126</v>
      </c>
      <c r="BR73" s="139">
        <f t="shared" si="17"/>
        <v>122197.23825324126</v>
      </c>
      <c r="BS73" s="139">
        <f t="shared" si="17"/>
        <v>122197.23825324126</v>
      </c>
      <c r="BT73" s="139">
        <f t="shared" si="17"/>
        <v>122197.23825324126</v>
      </c>
      <c r="BU73" s="139">
        <f t="shared" si="17"/>
        <v>122197.23825324126</v>
      </c>
      <c r="BV73" s="139">
        <f t="shared" si="17"/>
        <v>122197.23825324126</v>
      </c>
      <c r="BW73" s="139">
        <f t="shared" si="17"/>
        <v>122197.23825324126</v>
      </c>
      <c r="BX73" s="139">
        <f t="shared" si="17"/>
        <v>122197.23825324126</v>
      </c>
      <c r="BY73" s="139">
        <f t="shared" si="17"/>
        <v>122197.23825324126</v>
      </c>
      <c r="BZ73" s="139">
        <f t="shared" si="17"/>
        <v>122197.23825324126</v>
      </c>
      <c r="CA73" s="139">
        <f t="shared" si="17"/>
        <v>122197.23825324126</v>
      </c>
      <c r="CB73" s="139">
        <f t="shared" si="17"/>
        <v>125863.1554008385</v>
      </c>
      <c r="CC73" s="139">
        <f t="shared" si="17"/>
        <v>125863.1554008385</v>
      </c>
      <c r="CD73" s="139">
        <f t="shared" si="17"/>
        <v>125863.1554008385</v>
      </c>
      <c r="CE73" s="139">
        <f t="shared" si="17"/>
        <v>125863.1554008385</v>
      </c>
      <c r="CF73" s="139">
        <f t="shared" si="17"/>
        <v>125863.1554008385</v>
      </c>
      <c r="CG73" s="139">
        <f t="shared" si="17"/>
        <v>125863.1554008385</v>
      </c>
      <c r="CH73" s="139">
        <f t="shared" si="17"/>
        <v>125863.1554008385</v>
      </c>
      <c r="CI73" s="139">
        <f t="shared" si="17"/>
        <v>125863.1554008385</v>
      </c>
      <c r="CJ73" s="139">
        <f t="shared" si="17"/>
        <v>125863.1554008385</v>
      </c>
      <c r="CK73" s="139">
        <f t="shared" si="17"/>
        <v>125863.1554008385</v>
      </c>
      <c r="CL73" s="139">
        <f t="shared" si="17"/>
        <v>125863.1554008385</v>
      </c>
      <c r="CM73" s="139">
        <f t="shared" si="17"/>
        <v>125863.1554008385</v>
      </c>
      <c r="CN73" s="139">
        <f t="shared" si="17"/>
        <v>129639.05006286365</v>
      </c>
      <c r="CO73" s="139">
        <f t="shared" si="17"/>
        <v>129639.05006286365</v>
      </c>
      <c r="CP73" s="139">
        <f t="shared" si="17"/>
        <v>129639.05006286365</v>
      </c>
      <c r="CQ73" s="139">
        <f t="shared" si="17"/>
        <v>129639.05006286365</v>
      </c>
      <c r="CR73" s="139">
        <f t="shared" si="17"/>
        <v>129639.05006286365</v>
      </c>
      <c r="CS73" s="139">
        <f t="shared" si="17"/>
        <v>129639.05006286365</v>
      </c>
      <c r="CT73" s="139">
        <f t="shared" si="17"/>
        <v>129639.05006286365</v>
      </c>
      <c r="CU73" s="139">
        <f t="shared" si="17"/>
        <v>129639.05006286365</v>
      </c>
      <c r="CV73" s="139">
        <f t="shared" si="17"/>
        <v>129639.05006286365</v>
      </c>
      <c r="CW73" s="139">
        <f t="shared" si="17"/>
        <v>129639.05006286365</v>
      </c>
      <c r="CX73" s="139">
        <f t="shared" si="17"/>
        <v>129639.05006286365</v>
      </c>
      <c r="CY73" s="139">
        <f t="shared" si="17"/>
        <v>129639.05006286365</v>
      </c>
      <c r="CZ73" s="139">
        <f t="shared" si="17"/>
        <v>133528.22156474958</v>
      </c>
      <c r="DA73" s="139">
        <f t="shared" si="17"/>
        <v>133528.22156474958</v>
      </c>
      <c r="DB73" s="139">
        <f t="shared" si="17"/>
        <v>133528.22156474958</v>
      </c>
      <c r="DC73" s="139">
        <f t="shared" si="17"/>
        <v>133528.22156474958</v>
      </c>
      <c r="DD73" s="139">
        <f t="shared" si="17"/>
        <v>133528.22156474958</v>
      </c>
      <c r="DE73" s="139">
        <f t="shared" si="17"/>
        <v>133528.22156474958</v>
      </c>
      <c r="DF73" s="139">
        <f t="shared" si="17"/>
        <v>133528.22156474958</v>
      </c>
      <c r="DG73" s="139">
        <f t="shared" si="17"/>
        <v>133528.22156474958</v>
      </c>
      <c r="DH73" s="139">
        <f t="shared" si="17"/>
        <v>133528.22156474958</v>
      </c>
      <c r="DI73" s="139">
        <f t="shared" si="17"/>
        <v>133528.22156474958</v>
      </c>
      <c r="DJ73" s="139">
        <f t="shared" si="17"/>
        <v>133528.22156474958</v>
      </c>
      <c r="DK73" s="139">
        <f t="shared" si="17"/>
        <v>133528.22156474958</v>
      </c>
      <c r="DL73" s="139">
        <f t="shared" si="17"/>
        <v>137534.06821169209</v>
      </c>
      <c r="DM73" s="139">
        <f t="shared" si="17"/>
        <v>137534.06821169209</v>
      </c>
      <c r="DN73" s="139">
        <f t="shared" si="17"/>
        <v>137534.06821169209</v>
      </c>
      <c r="DO73" s="139">
        <f t="shared" si="17"/>
        <v>137534.06821169209</v>
      </c>
      <c r="DP73" s="139">
        <f t="shared" si="17"/>
        <v>137534.06821169209</v>
      </c>
      <c r="DQ73" s="139">
        <f t="shared" si="17"/>
        <v>137534.06821169209</v>
      </c>
      <c r="DR73" s="139">
        <f t="shared" si="17"/>
        <v>137534.06821169209</v>
      </c>
      <c r="DS73" s="139">
        <f t="shared" si="17"/>
        <v>137534.06821169209</v>
      </c>
      <c r="DT73" s="139">
        <f t="shared" si="17"/>
        <v>137534.06821169209</v>
      </c>
      <c r="DU73" s="139">
        <f t="shared" si="17"/>
        <v>137534.06821169209</v>
      </c>
      <c r="DV73" s="139">
        <f t="shared" si="17"/>
        <v>137534.06821169209</v>
      </c>
      <c r="DW73" s="139">
        <f t="shared" si="17"/>
        <v>137534.06821169209</v>
      </c>
      <c r="DX73" s="139">
        <f t="shared" si="17"/>
        <v>141660.09025804285</v>
      </c>
      <c r="DY73" s="139">
        <f t="shared" si="17"/>
        <v>141660.09025804285</v>
      </c>
      <c r="DZ73" s="139">
        <f t="shared" si="17"/>
        <v>141660.09025804285</v>
      </c>
      <c r="EA73" s="139">
        <f t="shared" si="17"/>
        <v>141660.09025804285</v>
      </c>
      <c r="EB73" s="139">
        <f t="shared" si="17"/>
        <v>141660.09025804285</v>
      </c>
      <c r="EC73" s="139">
        <f t="shared" si="17"/>
        <v>141660.09025804285</v>
      </c>
      <c r="ED73" s="139">
        <f t="shared" si="17"/>
        <v>141660.09025804285</v>
      </c>
      <c r="EE73" s="139">
        <f t="shared" si="17"/>
        <v>141660.09025804285</v>
      </c>
      <c r="EF73" s="139">
        <f t="shared" si="17"/>
        <v>141660.09025804285</v>
      </c>
      <c r="EG73" s="139">
        <f t="shared" si="17"/>
        <v>141660.09025804285</v>
      </c>
      <c r="EH73" s="139">
        <f t="shared" si="17"/>
        <v>141660.09025804285</v>
      </c>
      <c r="EI73" s="139">
        <f t="shared" si="17"/>
        <v>141660.09025804285</v>
      </c>
      <c r="EJ73" s="1"/>
    </row>
    <row r="74" spans="1:140" ht="13.5" customHeight="1" x14ac:dyDescent="0.2">
      <c r="A74" s="1"/>
      <c r="B74" s="1"/>
      <c r="C74" s="1"/>
      <c r="D74" s="1"/>
      <c r="E74" s="1"/>
      <c r="F74" s="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1"/>
    </row>
    <row r="75" spans="1:140" ht="13.5" customHeight="1" x14ac:dyDescent="0.2">
      <c r="A75" s="1"/>
      <c r="B75" s="1"/>
      <c r="C75" s="306" t="s">
        <v>269</v>
      </c>
      <c r="D75" s="306"/>
      <c r="E75" s="306"/>
      <c r="F75" s="306"/>
      <c r="G75" s="307">
        <f t="shared" ref="G75:EI75" si="18">G57-G73</f>
        <v>0</v>
      </c>
      <c r="H75" s="307">
        <f t="shared" si="18"/>
        <v>-29413.008000000002</v>
      </c>
      <c r="I75" s="307">
        <f t="shared" si="18"/>
        <v>-29413.008000000002</v>
      </c>
      <c r="J75" s="307">
        <f t="shared" si="18"/>
        <v>-29413.008000000002</v>
      </c>
      <c r="K75" s="307">
        <f t="shared" si="18"/>
        <v>-29413.008000000002</v>
      </c>
      <c r="L75" s="307">
        <f t="shared" si="18"/>
        <v>-29413.008000000002</v>
      </c>
      <c r="M75" s="307">
        <f t="shared" si="18"/>
        <v>-29413.008000000002</v>
      </c>
      <c r="N75" s="307">
        <f t="shared" si="18"/>
        <v>-29413.008000000002</v>
      </c>
      <c r="O75" s="307">
        <f t="shared" si="18"/>
        <v>-29413.008000000002</v>
      </c>
      <c r="P75" s="307">
        <f t="shared" si="18"/>
        <v>-29413.008000000002</v>
      </c>
      <c r="Q75" s="307">
        <f t="shared" si="18"/>
        <v>-29413.008000000002</v>
      </c>
      <c r="R75" s="307">
        <f t="shared" si="18"/>
        <v>-29413.008000000002</v>
      </c>
      <c r="S75" s="307">
        <f t="shared" si="18"/>
        <v>-29413.008000000002</v>
      </c>
      <c r="T75" s="307">
        <f t="shared" si="18"/>
        <v>-29413.008000000002</v>
      </c>
      <c r="U75" s="307">
        <f t="shared" si="18"/>
        <v>-29413.008000000002</v>
      </c>
      <c r="V75" s="307">
        <f t="shared" si="18"/>
        <v>-29413.008000000002</v>
      </c>
      <c r="W75" s="307">
        <f t="shared" si="18"/>
        <v>-29413.008000000002</v>
      </c>
      <c r="X75" s="307">
        <f t="shared" si="18"/>
        <v>-29413.008000000002</v>
      </c>
      <c r="Y75" s="307">
        <f t="shared" si="18"/>
        <v>-29413.008000000002</v>
      </c>
      <c r="Z75" s="307">
        <f t="shared" si="18"/>
        <v>-29413.008000000002</v>
      </c>
      <c r="AA75" s="307">
        <f t="shared" si="18"/>
        <v>-29413.008000000002</v>
      </c>
      <c r="AB75" s="307">
        <f t="shared" si="18"/>
        <v>-29413.008000000002</v>
      </c>
      <c r="AC75" s="307">
        <f t="shared" si="18"/>
        <v>-29413.008000000002</v>
      </c>
      <c r="AD75" s="307">
        <f t="shared" si="18"/>
        <v>-29413.008000000002</v>
      </c>
      <c r="AE75" s="307">
        <f t="shared" si="18"/>
        <v>-29413.008000000002</v>
      </c>
      <c r="AF75" s="307">
        <f t="shared" si="18"/>
        <v>-29413.008000000002</v>
      </c>
      <c r="AG75" s="307">
        <f t="shared" si="18"/>
        <v>-29413.008000000002</v>
      </c>
      <c r="AH75" s="307">
        <f t="shared" si="18"/>
        <v>-29413.008000000002</v>
      </c>
      <c r="AI75" s="307">
        <f t="shared" si="18"/>
        <v>-29413.008000000002</v>
      </c>
      <c r="AJ75" s="307">
        <f t="shared" si="18"/>
        <v>-29413.008000000002</v>
      </c>
      <c r="AK75" s="307">
        <f t="shared" si="18"/>
        <v>-29413.008000000002</v>
      </c>
      <c r="AL75" s="307">
        <f t="shared" si="18"/>
        <v>-29413.008000000002</v>
      </c>
      <c r="AM75" s="307">
        <f t="shared" si="18"/>
        <v>-29413.008000000002</v>
      </c>
      <c r="AN75" s="307">
        <f t="shared" si="18"/>
        <v>-29413.008000000002</v>
      </c>
      <c r="AO75" s="307">
        <f t="shared" si="18"/>
        <v>-29413.008000000002</v>
      </c>
      <c r="AP75" s="307">
        <f t="shared" si="18"/>
        <v>-29413.008000000002</v>
      </c>
      <c r="AQ75" s="307">
        <f t="shared" si="18"/>
        <v>-29413.008000000002</v>
      </c>
      <c r="AR75" s="307">
        <f t="shared" si="18"/>
        <v>-29413.008000000002</v>
      </c>
      <c r="AS75" s="307">
        <f t="shared" si="18"/>
        <v>-29413.008000000002</v>
      </c>
      <c r="AT75" s="307">
        <f t="shared" si="18"/>
        <v>-29413.008000000002</v>
      </c>
      <c r="AU75" s="307">
        <f t="shared" si="18"/>
        <v>-29413.008000000002</v>
      </c>
      <c r="AV75" s="307">
        <f t="shared" si="18"/>
        <v>-29413.008000000002</v>
      </c>
      <c r="AW75" s="307">
        <f t="shared" si="18"/>
        <v>-29413.008000000002</v>
      </c>
      <c r="AX75" s="307">
        <f t="shared" si="18"/>
        <v>184545.45642662735</v>
      </c>
      <c r="AY75" s="307">
        <f t="shared" si="18"/>
        <v>217439.43185625144</v>
      </c>
      <c r="AZ75" s="307">
        <f t="shared" si="18"/>
        <v>250333.40728587567</v>
      </c>
      <c r="BA75" s="307">
        <f t="shared" si="18"/>
        <v>283227.3827154999</v>
      </c>
      <c r="BB75" s="307">
        <f t="shared" si="18"/>
        <v>316121.35814512393</v>
      </c>
      <c r="BC75" s="307">
        <f t="shared" si="18"/>
        <v>322353.22700129834</v>
      </c>
      <c r="BD75" s="307">
        <f t="shared" si="18"/>
        <v>335126.69543615991</v>
      </c>
      <c r="BE75" s="307">
        <f t="shared" si="18"/>
        <v>335126.69543615991</v>
      </c>
      <c r="BF75" s="307">
        <f t="shared" si="18"/>
        <v>335126.69543615991</v>
      </c>
      <c r="BG75" s="307">
        <f t="shared" si="18"/>
        <v>335126.69543615991</v>
      </c>
      <c r="BH75" s="307">
        <f t="shared" si="18"/>
        <v>335126.69543615991</v>
      </c>
      <c r="BI75" s="307">
        <f t="shared" si="18"/>
        <v>335126.69543615991</v>
      </c>
      <c r="BJ75" s="307">
        <f t="shared" si="18"/>
        <v>335126.69543615991</v>
      </c>
      <c r="BK75" s="307">
        <f t="shared" si="18"/>
        <v>335126.69543615991</v>
      </c>
      <c r="BL75" s="307">
        <f t="shared" si="18"/>
        <v>335126.69543615991</v>
      </c>
      <c r="BM75" s="307">
        <f t="shared" si="18"/>
        <v>335126.69543615991</v>
      </c>
      <c r="BN75" s="307">
        <f t="shared" si="18"/>
        <v>335126.69543615991</v>
      </c>
      <c r="BO75" s="307">
        <f t="shared" si="18"/>
        <v>335126.69543615991</v>
      </c>
      <c r="BP75" s="307">
        <f t="shared" si="18"/>
        <v>345180.4962992447</v>
      </c>
      <c r="BQ75" s="307">
        <f t="shared" si="18"/>
        <v>345180.4962992447</v>
      </c>
      <c r="BR75" s="307">
        <f t="shared" si="18"/>
        <v>345180.4962992447</v>
      </c>
      <c r="BS75" s="307">
        <f t="shared" si="18"/>
        <v>345180.4962992447</v>
      </c>
      <c r="BT75" s="307">
        <f t="shared" si="18"/>
        <v>345180.4962992447</v>
      </c>
      <c r="BU75" s="307">
        <f t="shared" si="18"/>
        <v>345180.4962992447</v>
      </c>
      <c r="BV75" s="307">
        <f t="shared" si="18"/>
        <v>345180.4962992447</v>
      </c>
      <c r="BW75" s="307">
        <f t="shared" si="18"/>
        <v>345180.4962992447</v>
      </c>
      <c r="BX75" s="307">
        <f t="shared" si="18"/>
        <v>345180.4962992447</v>
      </c>
      <c r="BY75" s="307">
        <f t="shared" si="18"/>
        <v>345180.4962992447</v>
      </c>
      <c r="BZ75" s="307">
        <f t="shared" si="18"/>
        <v>345180.4962992447</v>
      </c>
      <c r="CA75" s="307">
        <f t="shared" si="18"/>
        <v>345180.4962992447</v>
      </c>
      <c r="CB75" s="307">
        <f t="shared" si="18"/>
        <v>355535.91118822212</v>
      </c>
      <c r="CC75" s="307">
        <f t="shared" si="18"/>
        <v>355535.91118822212</v>
      </c>
      <c r="CD75" s="307">
        <f t="shared" si="18"/>
        <v>355535.91118822212</v>
      </c>
      <c r="CE75" s="307">
        <f t="shared" si="18"/>
        <v>355535.91118822212</v>
      </c>
      <c r="CF75" s="307">
        <f t="shared" si="18"/>
        <v>355535.91118822212</v>
      </c>
      <c r="CG75" s="307">
        <f t="shared" si="18"/>
        <v>355535.91118822212</v>
      </c>
      <c r="CH75" s="307">
        <f t="shared" si="18"/>
        <v>355535.91118822212</v>
      </c>
      <c r="CI75" s="307">
        <f t="shared" si="18"/>
        <v>355535.91118822212</v>
      </c>
      <c r="CJ75" s="307">
        <f t="shared" si="18"/>
        <v>355535.91118822212</v>
      </c>
      <c r="CK75" s="307">
        <f t="shared" si="18"/>
        <v>355535.91118822212</v>
      </c>
      <c r="CL75" s="307">
        <f t="shared" si="18"/>
        <v>355535.91118822212</v>
      </c>
      <c r="CM75" s="307">
        <f t="shared" si="18"/>
        <v>355535.91118822212</v>
      </c>
      <c r="CN75" s="307">
        <f t="shared" si="18"/>
        <v>366201.98852386861</v>
      </c>
      <c r="CO75" s="307">
        <f t="shared" si="18"/>
        <v>366201.98852386861</v>
      </c>
      <c r="CP75" s="307">
        <f t="shared" si="18"/>
        <v>366201.98852386861</v>
      </c>
      <c r="CQ75" s="307">
        <f t="shared" si="18"/>
        <v>366201.98852386861</v>
      </c>
      <c r="CR75" s="307">
        <f t="shared" si="18"/>
        <v>366201.98852386861</v>
      </c>
      <c r="CS75" s="307">
        <f t="shared" si="18"/>
        <v>366201.98852386861</v>
      </c>
      <c r="CT75" s="307">
        <f t="shared" si="18"/>
        <v>366201.98852386861</v>
      </c>
      <c r="CU75" s="307">
        <f t="shared" si="18"/>
        <v>366201.98852386861</v>
      </c>
      <c r="CV75" s="307">
        <f t="shared" si="18"/>
        <v>366201.98852386861</v>
      </c>
      <c r="CW75" s="307">
        <f t="shared" si="18"/>
        <v>366201.98852386861</v>
      </c>
      <c r="CX75" s="307">
        <f t="shared" si="18"/>
        <v>366201.98852386861</v>
      </c>
      <c r="CY75" s="307">
        <f t="shared" si="18"/>
        <v>366201.98852386861</v>
      </c>
      <c r="CZ75" s="307">
        <f t="shared" si="18"/>
        <v>377188.04817958467</v>
      </c>
      <c r="DA75" s="307">
        <f t="shared" si="18"/>
        <v>377188.04817958467</v>
      </c>
      <c r="DB75" s="307">
        <f t="shared" si="18"/>
        <v>377188.04817958467</v>
      </c>
      <c r="DC75" s="307">
        <f t="shared" si="18"/>
        <v>377188.04817958467</v>
      </c>
      <c r="DD75" s="307">
        <f t="shared" si="18"/>
        <v>377188.04817958467</v>
      </c>
      <c r="DE75" s="307">
        <f t="shared" si="18"/>
        <v>377188.04817958467</v>
      </c>
      <c r="DF75" s="307">
        <f t="shared" si="18"/>
        <v>377188.04817958467</v>
      </c>
      <c r="DG75" s="307">
        <f t="shared" si="18"/>
        <v>377188.04817958467</v>
      </c>
      <c r="DH75" s="307">
        <f t="shared" si="18"/>
        <v>377188.04817958467</v>
      </c>
      <c r="DI75" s="307">
        <f t="shared" si="18"/>
        <v>377188.04817958467</v>
      </c>
      <c r="DJ75" s="307">
        <f t="shared" si="18"/>
        <v>377188.04817958467</v>
      </c>
      <c r="DK75" s="307">
        <f t="shared" si="18"/>
        <v>377188.04817958467</v>
      </c>
      <c r="DL75" s="307">
        <f t="shared" si="18"/>
        <v>388503.68962497223</v>
      </c>
      <c r="DM75" s="307">
        <f t="shared" si="18"/>
        <v>388503.68962497223</v>
      </c>
      <c r="DN75" s="307">
        <f t="shared" si="18"/>
        <v>388503.68962497223</v>
      </c>
      <c r="DO75" s="307">
        <f t="shared" si="18"/>
        <v>388503.68962497223</v>
      </c>
      <c r="DP75" s="307">
        <f t="shared" si="18"/>
        <v>388503.68962497223</v>
      </c>
      <c r="DQ75" s="307">
        <f t="shared" si="18"/>
        <v>388503.68962497223</v>
      </c>
      <c r="DR75" s="307">
        <f t="shared" si="18"/>
        <v>388503.68962497223</v>
      </c>
      <c r="DS75" s="307">
        <f t="shared" si="18"/>
        <v>388503.68962497223</v>
      </c>
      <c r="DT75" s="307">
        <f t="shared" si="18"/>
        <v>388503.68962497223</v>
      </c>
      <c r="DU75" s="307">
        <f t="shared" si="18"/>
        <v>388503.68962497223</v>
      </c>
      <c r="DV75" s="307">
        <f t="shared" si="18"/>
        <v>388503.68962497223</v>
      </c>
      <c r="DW75" s="307">
        <f t="shared" si="18"/>
        <v>388503.68962497223</v>
      </c>
      <c r="DX75" s="307">
        <f t="shared" si="18"/>
        <v>400158.80031372135</v>
      </c>
      <c r="DY75" s="307">
        <f t="shared" si="18"/>
        <v>400158.80031372135</v>
      </c>
      <c r="DZ75" s="307">
        <f t="shared" si="18"/>
        <v>400158.80031372135</v>
      </c>
      <c r="EA75" s="307">
        <f t="shared" si="18"/>
        <v>400158.80031372135</v>
      </c>
      <c r="EB75" s="307">
        <f t="shared" si="18"/>
        <v>400158.80031372135</v>
      </c>
      <c r="EC75" s="307">
        <f t="shared" si="18"/>
        <v>400158.80031372135</v>
      </c>
      <c r="ED75" s="307">
        <f t="shared" si="18"/>
        <v>400158.80031372135</v>
      </c>
      <c r="EE75" s="307">
        <f t="shared" si="18"/>
        <v>400158.80031372135</v>
      </c>
      <c r="EF75" s="307">
        <f t="shared" si="18"/>
        <v>400158.80031372135</v>
      </c>
      <c r="EG75" s="307">
        <f t="shared" si="18"/>
        <v>400158.80031372135</v>
      </c>
      <c r="EH75" s="307">
        <f t="shared" si="18"/>
        <v>400158.80031372135</v>
      </c>
      <c r="EI75" s="307">
        <f t="shared" si="18"/>
        <v>400158.80031372135</v>
      </c>
      <c r="EJ75" s="1"/>
    </row>
    <row r="76" spans="1:140" ht="13.5" customHeight="1" x14ac:dyDescent="0.2">
      <c r="A76" s="1"/>
      <c r="B76" s="1"/>
      <c r="C76" s="1"/>
      <c r="D76" s="1"/>
      <c r="E76" s="1"/>
      <c r="F76" s="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1"/>
    </row>
    <row r="77" spans="1:140" ht="13.5" customHeight="1" x14ac:dyDescent="0.2">
      <c r="A77" s="1"/>
      <c r="B77" s="1"/>
      <c r="C77" s="1" t="s">
        <v>270</v>
      </c>
      <c r="D77" s="1"/>
      <c r="E77" s="1"/>
      <c r="F77" s="1"/>
      <c r="G77" s="4">
        <f t="array" ref="G77">IFERROR('Summary &amp; Assumptions'!$D$34*'Monthly CFs'!G17*INDEX('Growth Rates'!$P$10:$P$20,MATCH('Monthly CFs'!G5,'Growth Rates'!$C$10:$C$20,0)),0)/12</f>
        <v>0</v>
      </c>
      <c r="H77" s="4">
        <f t="array" ref="H77">IFERROR('Summary &amp; Assumptions'!$D$34*'Monthly CFs'!H17*INDEX('Growth Rates'!$P$10:$P$20,MATCH('Monthly CFs'!H5,'Growth Rates'!$C$10:$C$20,0)),0)/12</f>
        <v>0</v>
      </c>
      <c r="I77" s="4">
        <f t="array" ref="I77">IFERROR('Summary &amp; Assumptions'!$D$34*'Monthly CFs'!I17*INDEX('Growth Rates'!$P$10:$P$20,MATCH('Monthly CFs'!I5,'Growth Rates'!$C$10:$C$20,0)),0)/12</f>
        <v>0</v>
      </c>
      <c r="J77" s="4">
        <f t="array" ref="J77">IFERROR('Summary &amp; Assumptions'!$D$34*'Monthly CFs'!J17*INDEX('Growth Rates'!$P$10:$P$20,MATCH('Monthly CFs'!J5,'Growth Rates'!$C$10:$C$20,0)),0)/12</f>
        <v>0</v>
      </c>
      <c r="K77" s="4">
        <f t="array" ref="K77">IFERROR('Summary &amp; Assumptions'!$D$34*'Monthly CFs'!K17*INDEX('Growth Rates'!$P$10:$P$20,MATCH('Monthly CFs'!K5,'Growth Rates'!$C$10:$C$20,0)),0)/12</f>
        <v>0</v>
      </c>
      <c r="L77" s="4">
        <f t="array" ref="L77">IFERROR('Summary &amp; Assumptions'!$D$34*'Monthly CFs'!L17*INDEX('Growth Rates'!$P$10:$P$20,MATCH('Monthly CFs'!L5,'Growth Rates'!$C$10:$C$20,0)),0)/12</f>
        <v>0</v>
      </c>
      <c r="M77" s="4">
        <f t="array" ref="M77">IFERROR('Summary &amp; Assumptions'!$D$34*'Monthly CFs'!M17*INDEX('Growth Rates'!$P$10:$P$20,MATCH('Monthly CFs'!M5,'Growth Rates'!$C$10:$C$20,0)),0)/12</f>
        <v>0</v>
      </c>
      <c r="N77" s="4">
        <f t="array" ref="N77">IFERROR('Summary &amp; Assumptions'!$D$34*'Monthly CFs'!N17*INDEX('Growth Rates'!$P$10:$P$20,MATCH('Monthly CFs'!N5,'Growth Rates'!$C$10:$C$20,0)),0)/12</f>
        <v>0</v>
      </c>
      <c r="O77" s="4">
        <f t="array" ref="O77">IFERROR('Summary &amp; Assumptions'!$D$34*'Monthly CFs'!O17*INDEX('Growth Rates'!$P$10:$P$20,MATCH('Monthly CFs'!O5,'Growth Rates'!$C$10:$C$20,0)),0)/12</f>
        <v>0</v>
      </c>
      <c r="P77" s="4">
        <f t="array" ref="P77">IFERROR('Summary &amp; Assumptions'!$D$34*'Monthly CFs'!P17*INDEX('Growth Rates'!$P$10:$P$20,MATCH('Monthly CFs'!P5,'Growth Rates'!$C$10:$C$20,0)),0)/12</f>
        <v>0</v>
      </c>
      <c r="Q77" s="4">
        <f t="array" ref="Q77">IFERROR('Summary &amp; Assumptions'!$D$34*'Monthly CFs'!Q17*INDEX('Growth Rates'!$P$10:$P$20,MATCH('Monthly CFs'!Q5,'Growth Rates'!$C$10:$C$20,0)),0)/12</f>
        <v>0</v>
      </c>
      <c r="R77" s="4">
        <f t="array" ref="R77">IFERROR('Summary &amp; Assumptions'!$D$34*'Monthly CFs'!R17*INDEX('Growth Rates'!$P$10:$P$20,MATCH('Monthly CFs'!R5,'Growth Rates'!$C$10:$C$20,0)),0)/12</f>
        <v>0</v>
      </c>
      <c r="S77" s="4">
        <f t="array" ref="S77">IFERROR('Summary &amp; Assumptions'!$D$34*'Monthly CFs'!S17*INDEX('Growth Rates'!$P$10:$P$20,MATCH('Monthly CFs'!S5,'Growth Rates'!$C$10:$C$20,0)),0)/12</f>
        <v>0</v>
      </c>
      <c r="T77" s="4">
        <f t="array" ref="T77">IFERROR('Summary &amp; Assumptions'!$D$34*'Monthly CFs'!T17*INDEX('Growth Rates'!$P$10:$P$20,MATCH('Monthly CFs'!T5,'Growth Rates'!$C$10:$C$20,0)),0)/12</f>
        <v>0</v>
      </c>
      <c r="U77" s="4">
        <f t="array" ref="U77">IFERROR('Summary &amp; Assumptions'!$D$34*'Monthly CFs'!U17*INDEX('Growth Rates'!$P$10:$P$20,MATCH('Monthly CFs'!U5,'Growth Rates'!$C$10:$C$20,0)),0)/12</f>
        <v>0</v>
      </c>
      <c r="V77" s="4">
        <f t="array" ref="V77">IFERROR('Summary &amp; Assumptions'!$D$34*'Monthly CFs'!V17*INDEX('Growth Rates'!$P$10:$P$20,MATCH('Monthly CFs'!V5,'Growth Rates'!$C$10:$C$20,0)),0)/12</f>
        <v>0</v>
      </c>
      <c r="W77" s="4">
        <f t="array" ref="W77">IFERROR('Summary &amp; Assumptions'!$D$34*'Monthly CFs'!W17*INDEX('Growth Rates'!$P$10:$P$20,MATCH('Monthly CFs'!W5,'Growth Rates'!$C$10:$C$20,0)),0)/12</f>
        <v>0</v>
      </c>
      <c r="X77" s="4">
        <f t="array" ref="X77">IFERROR('Summary &amp; Assumptions'!$D$34*'Monthly CFs'!X17*INDEX('Growth Rates'!$P$10:$P$20,MATCH('Monthly CFs'!X5,'Growth Rates'!$C$10:$C$20,0)),0)/12</f>
        <v>0</v>
      </c>
      <c r="Y77" s="4">
        <f t="array" ref="Y77">IFERROR('Summary &amp; Assumptions'!$D$34*'Monthly CFs'!Y17*INDEX('Growth Rates'!$P$10:$P$20,MATCH('Monthly CFs'!Y5,'Growth Rates'!$C$10:$C$20,0)),0)/12</f>
        <v>0</v>
      </c>
      <c r="Z77" s="4">
        <f t="array" ref="Z77">IFERROR('Summary &amp; Assumptions'!$D$34*'Monthly CFs'!Z17*INDEX('Growth Rates'!$P$10:$P$20,MATCH('Monthly CFs'!Z5,'Growth Rates'!$C$10:$C$20,0)),0)/12</f>
        <v>0</v>
      </c>
      <c r="AA77" s="4">
        <f t="array" ref="AA77">IFERROR('Summary &amp; Assumptions'!$D$34*'Monthly CFs'!AA17*INDEX('Growth Rates'!$P$10:$P$20,MATCH('Monthly CFs'!AA5,'Growth Rates'!$C$10:$C$20,0)),0)/12</f>
        <v>0</v>
      </c>
      <c r="AB77" s="4">
        <f t="array" ref="AB77">IFERROR('Summary &amp; Assumptions'!$D$34*'Monthly CFs'!AB17*INDEX('Growth Rates'!$P$10:$P$20,MATCH('Monthly CFs'!AB5,'Growth Rates'!$C$10:$C$20,0)),0)/12</f>
        <v>0</v>
      </c>
      <c r="AC77" s="4">
        <f t="array" ref="AC77">IFERROR('Summary &amp; Assumptions'!$D$34*'Monthly CFs'!AC17*INDEX('Growth Rates'!$P$10:$P$20,MATCH('Monthly CFs'!AC5,'Growth Rates'!$C$10:$C$20,0)),0)/12</f>
        <v>0</v>
      </c>
      <c r="AD77" s="4">
        <f t="array" ref="AD77">IFERROR('Summary &amp; Assumptions'!$D$34*'Monthly CFs'!AD17*INDEX('Growth Rates'!$P$10:$P$20,MATCH('Monthly CFs'!AD5,'Growth Rates'!$C$10:$C$20,0)),0)/12</f>
        <v>0</v>
      </c>
      <c r="AE77" s="4">
        <f t="array" ref="AE77">IFERROR('Summary &amp; Assumptions'!$D$34*'Monthly CFs'!AE17*INDEX('Growth Rates'!$P$10:$P$20,MATCH('Monthly CFs'!AE5,'Growth Rates'!$C$10:$C$20,0)),0)/12</f>
        <v>0</v>
      </c>
      <c r="AF77" s="4">
        <f t="array" ref="AF77">IFERROR('Summary &amp; Assumptions'!$D$34*'Monthly CFs'!AF17*INDEX('Growth Rates'!$P$10:$P$20,MATCH('Monthly CFs'!AF5,'Growth Rates'!$C$10:$C$20,0)),0)/12</f>
        <v>0</v>
      </c>
      <c r="AG77" s="4">
        <f t="array" ref="AG77">IFERROR('Summary &amp; Assumptions'!$D$34*'Monthly CFs'!AG17*INDEX('Growth Rates'!$P$10:$P$20,MATCH('Monthly CFs'!AG5,'Growth Rates'!$C$10:$C$20,0)),0)/12</f>
        <v>0</v>
      </c>
      <c r="AH77" s="4">
        <f t="array" ref="AH77">IFERROR('Summary &amp; Assumptions'!$D$34*'Monthly CFs'!AH17*INDEX('Growth Rates'!$P$10:$P$20,MATCH('Monthly CFs'!AH5,'Growth Rates'!$C$10:$C$20,0)),0)/12</f>
        <v>0</v>
      </c>
      <c r="AI77" s="4">
        <f t="array" ref="AI77">IFERROR('Summary &amp; Assumptions'!$D$34*'Monthly CFs'!AI17*INDEX('Growth Rates'!$P$10:$P$20,MATCH('Monthly CFs'!AI5,'Growth Rates'!$C$10:$C$20,0)),0)/12</f>
        <v>0</v>
      </c>
      <c r="AJ77" s="4">
        <f t="array" ref="AJ77">IFERROR('Summary &amp; Assumptions'!$D$34*'Monthly CFs'!AJ17*INDEX('Growth Rates'!$P$10:$P$20,MATCH('Monthly CFs'!AJ5,'Growth Rates'!$C$10:$C$20,0)),0)/12</f>
        <v>0</v>
      </c>
      <c r="AK77" s="4">
        <f t="array" ref="AK77">IFERROR('Summary &amp; Assumptions'!$D$34*'Monthly CFs'!AK17*INDEX('Growth Rates'!$P$10:$P$20,MATCH('Monthly CFs'!AK5,'Growth Rates'!$C$10:$C$20,0)),0)/12</f>
        <v>0</v>
      </c>
      <c r="AL77" s="4">
        <f t="array" ref="AL77">IFERROR('Summary &amp; Assumptions'!$D$34*'Monthly CFs'!AL17*INDEX('Growth Rates'!$P$10:$P$20,MATCH('Monthly CFs'!AL5,'Growth Rates'!$C$10:$C$20,0)),0)/12</f>
        <v>0</v>
      </c>
      <c r="AM77" s="4">
        <f t="array" ref="AM77">IFERROR('Summary &amp; Assumptions'!$D$34*'Monthly CFs'!AM17*INDEX('Growth Rates'!$P$10:$P$20,MATCH('Monthly CFs'!AM5,'Growth Rates'!$C$10:$C$20,0)),0)/12</f>
        <v>0</v>
      </c>
      <c r="AN77" s="4">
        <f t="array" ref="AN77">IFERROR('Summary &amp; Assumptions'!$D$34*'Monthly CFs'!AN17*INDEX('Growth Rates'!$P$10:$P$20,MATCH('Monthly CFs'!AN5,'Growth Rates'!$C$10:$C$20,0)),0)/12</f>
        <v>0</v>
      </c>
      <c r="AO77" s="4">
        <f t="array" ref="AO77">IFERROR('Summary &amp; Assumptions'!$D$34*'Monthly CFs'!AO17*INDEX('Growth Rates'!$P$10:$P$20,MATCH('Monthly CFs'!AO5,'Growth Rates'!$C$10:$C$20,0)),0)/12</f>
        <v>0</v>
      </c>
      <c r="AP77" s="4">
        <f t="array" ref="AP77">IFERROR('Summary &amp; Assumptions'!$D$34*'Monthly CFs'!AP17*INDEX('Growth Rates'!$P$10:$P$20,MATCH('Monthly CFs'!AP5,'Growth Rates'!$C$10:$C$20,0)),0)/12</f>
        <v>0</v>
      </c>
      <c r="AQ77" s="4">
        <f t="array" ref="AQ77">IFERROR('Summary &amp; Assumptions'!$D$34*'Monthly CFs'!AQ17*INDEX('Growth Rates'!$P$10:$P$20,MATCH('Monthly CFs'!AQ5,'Growth Rates'!$C$10:$C$20,0)),0)/12</f>
        <v>0</v>
      </c>
      <c r="AR77" s="4">
        <f t="array" ref="AR77">IFERROR('Summary &amp; Assumptions'!$D$34*'Monthly CFs'!AR17*INDEX('Growth Rates'!$P$10:$P$20,MATCH('Monthly CFs'!AR5,'Growth Rates'!$C$10:$C$20,0)),0)/12</f>
        <v>0</v>
      </c>
      <c r="AS77" s="4">
        <f t="array" ref="AS77">IFERROR('Summary &amp; Assumptions'!$D$34*'Monthly CFs'!AS17*INDEX('Growth Rates'!$P$10:$P$20,MATCH('Monthly CFs'!AS5,'Growth Rates'!$C$10:$C$20,0)),0)/12</f>
        <v>0</v>
      </c>
      <c r="AT77" s="4">
        <f t="array" ref="AT77">IFERROR('Summary &amp; Assumptions'!$D$34*'Monthly CFs'!AT17*INDEX('Growth Rates'!$P$10:$P$20,MATCH('Monthly CFs'!AT5,'Growth Rates'!$C$10:$C$20,0)),0)/12</f>
        <v>0</v>
      </c>
      <c r="AU77" s="4">
        <f t="array" ref="AU77">IFERROR('Summary &amp; Assumptions'!$D$34*'Monthly CFs'!AU17*INDEX('Growth Rates'!$P$10:$P$20,MATCH('Monthly CFs'!AU5,'Growth Rates'!$C$10:$C$20,0)),0)/12</f>
        <v>0</v>
      </c>
      <c r="AV77" s="4">
        <f t="array" ref="AV77">IFERROR('Summary &amp; Assumptions'!$D$34*'Monthly CFs'!AV17*INDEX('Growth Rates'!$P$10:$P$20,MATCH('Monthly CFs'!AV5,'Growth Rates'!$C$10:$C$20,0)),0)/12</f>
        <v>0</v>
      </c>
      <c r="AW77" s="4">
        <f t="array" ref="AW77">IFERROR('Summary &amp; Assumptions'!$D$34*'Monthly CFs'!AW17*INDEX('Growth Rates'!$P$10:$P$20,MATCH('Monthly CFs'!AW5,'Growth Rates'!$C$10:$C$20,0)),0)/12</f>
        <v>0</v>
      </c>
      <c r="AX77" s="4">
        <f t="array" ref="AX77">IFERROR('Summary &amp; Assumptions'!$D$34*'Monthly CFs'!AX17*INDEX('Growth Rates'!$P$10:$P$20,MATCH('Monthly CFs'!AX5,'Growth Rates'!$C$10:$C$20,0)),0)/12</f>
        <v>1079.9999999999998</v>
      </c>
      <c r="AY77" s="4">
        <f t="array" ref="AY77">IFERROR('Summary &amp; Assumptions'!$D$34*'Monthly CFs'!AY17*INDEX('Growth Rates'!$P$10:$P$20,MATCH('Monthly CFs'!AY5,'Growth Rates'!$C$10:$C$20,0)),0)/12</f>
        <v>1229.9999999999998</v>
      </c>
      <c r="AZ77" s="4">
        <f t="array" ref="AZ77">IFERROR('Summary &amp; Assumptions'!$D$34*'Monthly CFs'!AZ17*INDEX('Growth Rates'!$P$10:$P$20,MATCH('Monthly CFs'!AZ5,'Growth Rates'!$C$10:$C$20,0)),0)/12</f>
        <v>1380</v>
      </c>
      <c r="BA77" s="4">
        <f t="array" ref="BA77">IFERROR('Summary &amp; Assumptions'!$D$34*'Monthly CFs'!BA17*INDEX('Growth Rates'!$P$10:$P$20,MATCH('Monthly CFs'!BA5,'Growth Rates'!$C$10:$C$20,0)),0)/12</f>
        <v>1530</v>
      </c>
      <c r="BB77" s="4">
        <f t="array" ref="BB77">IFERROR('Summary &amp; Assumptions'!$D$34*'Monthly CFs'!BB17*INDEX('Growth Rates'!$P$10:$P$20,MATCH('Monthly CFs'!BB5,'Growth Rates'!$C$10:$C$20,0)),0)/12</f>
        <v>1679.9999999999998</v>
      </c>
      <c r="BC77" s="4">
        <f t="array" ref="BC77">IFERROR('Summary &amp; Assumptions'!$D$34*'Monthly CFs'!BC17*INDEX('Growth Rates'!$P$10:$P$20,MATCH('Monthly CFs'!BC5,'Growth Rates'!$C$10:$C$20,0)),0)/12</f>
        <v>1800</v>
      </c>
      <c r="BD77" s="4">
        <f t="array" ref="BD77">IFERROR('Summary &amp; Assumptions'!$D$34*'Monthly CFs'!BD17*INDEX('Growth Rates'!$P$10:$P$20,MATCH('Monthly CFs'!BD5,'Growth Rates'!$C$10:$C$20,0)),0)/12</f>
        <v>1800</v>
      </c>
      <c r="BE77" s="4">
        <f t="array" ref="BE77">IFERROR('Summary &amp; Assumptions'!$D$34*'Monthly CFs'!BE17*INDEX('Growth Rates'!$P$10:$P$20,MATCH('Monthly CFs'!BE5,'Growth Rates'!$C$10:$C$20,0)),0)/12</f>
        <v>1800</v>
      </c>
      <c r="BF77" s="4">
        <f t="array" ref="BF77">IFERROR('Summary &amp; Assumptions'!$D$34*'Monthly CFs'!BF17*INDEX('Growth Rates'!$P$10:$P$20,MATCH('Monthly CFs'!BF5,'Growth Rates'!$C$10:$C$20,0)),0)/12</f>
        <v>1800</v>
      </c>
      <c r="BG77" s="4">
        <f t="array" ref="BG77">IFERROR('Summary &amp; Assumptions'!$D$34*'Monthly CFs'!BG17*INDEX('Growth Rates'!$P$10:$P$20,MATCH('Monthly CFs'!BG5,'Growth Rates'!$C$10:$C$20,0)),0)/12</f>
        <v>1800</v>
      </c>
      <c r="BH77" s="4">
        <f t="array" ref="BH77">IFERROR('Summary &amp; Assumptions'!$D$34*'Monthly CFs'!BH17*INDEX('Growth Rates'!$P$10:$P$20,MATCH('Monthly CFs'!BH5,'Growth Rates'!$C$10:$C$20,0)),0)/12</f>
        <v>1800</v>
      </c>
      <c r="BI77" s="4">
        <f t="array" ref="BI77">IFERROR('Summary &amp; Assumptions'!$D$34*'Monthly CFs'!BI17*INDEX('Growth Rates'!$P$10:$P$20,MATCH('Monthly CFs'!BI5,'Growth Rates'!$C$10:$C$20,0)),0)/12</f>
        <v>1800</v>
      </c>
      <c r="BJ77" s="4">
        <f t="array" ref="BJ77">IFERROR('Summary &amp; Assumptions'!$D$34*'Monthly CFs'!BJ17*INDEX('Growth Rates'!$P$10:$P$20,MATCH('Monthly CFs'!BJ5,'Growth Rates'!$C$10:$C$20,0)),0)/12</f>
        <v>1800</v>
      </c>
      <c r="BK77" s="4">
        <f t="array" ref="BK77">IFERROR('Summary &amp; Assumptions'!$D$34*'Monthly CFs'!BK17*INDEX('Growth Rates'!$P$10:$P$20,MATCH('Monthly CFs'!BK5,'Growth Rates'!$C$10:$C$20,0)),0)/12</f>
        <v>1800</v>
      </c>
      <c r="BL77" s="4">
        <f t="array" ref="BL77">IFERROR('Summary &amp; Assumptions'!$D$34*'Monthly CFs'!BL17*INDEX('Growth Rates'!$P$10:$P$20,MATCH('Monthly CFs'!BL5,'Growth Rates'!$C$10:$C$20,0)),0)/12</f>
        <v>1800</v>
      </c>
      <c r="BM77" s="4">
        <f t="array" ref="BM77">IFERROR('Summary &amp; Assumptions'!$D$34*'Monthly CFs'!BM17*INDEX('Growth Rates'!$P$10:$P$20,MATCH('Monthly CFs'!BM5,'Growth Rates'!$C$10:$C$20,0)),0)/12</f>
        <v>1800</v>
      </c>
      <c r="BN77" s="4">
        <f t="array" ref="BN77">IFERROR('Summary &amp; Assumptions'!$D$34*'Monthly CFs'!BN17*INDEX('Growth Rates'!$P$10:$P$20,MATCH('Monthly CFs'!BN5,'Growth Rates'!$C$10:$C$20,0)),0)/12</f>
        <v>1800</v>
      </c>
      <c r="BO77" s="4">
        <f t="array" ref="BO77">IFERROR('Summary &amp; Assumptions'!$D$34*'Monthly CFs'!BO17*INDEX('Growth Rates'!$P$10:$P$20,MATCH('Monthly CFs'!BO5,'Growth Rates'!$C$10:$C$20,0)),0)/12</f>
        <v>1800</v>
      </c>
      <c r="BP77" s="4">
        <f t="array" ref="BP77">IFERROR('Summary &amp; Assumptions'!$D$34*'Monthly CFs'!BP17*INDEX('Growth Rates'!$P$10:$P$20,MATCH('Monthly CFs'!BP5,'Growth Rates'!$C$10:$C$20,0)),0)/12</f>
        <v>1800</v>
      </c>
      <c r="BQ77" s="4">
        <f t="array" ref="BQ77">IFERROR('Summary &amp; Assumptions'!$D$34*'Monthly CFs'!BQ17*INDEX('Growth Rates'!$P$10:$P$20,MATCH('Monthly CFs'!BQ5,'Growth Rates'!$C$10:$C$20,0)),0)/12</f>
        <v>1800</v>
      </c>
      <c r="BR77" s="4">
        <f t="array" ref="BR77">IFERROR('Summary &amp; Assumptions'!$D$34*'Monthly CFs'!BR17*INDEX('Growth Rates'!$P$10:$P$20,MATCH('Monthly CFs'!BR5,'Growth Rates'!$C$10:$C$20,0)),0)/12</f>
        <v>1800</v>
      </c>
      <c r="BS77" s="4">
        <f t="array" ref="BS77">IFERROR('Summary &amp; Assumptions'!$D$34*'Monthly CFs'!BS17*INDEX('Growth Rates'!$P$10:$P$20,MATCH('Monthly CFs'!BS5,'Growth Rates'!$C$10:$C$20,0)),0)/12</f>
        <v>1800</v>
      </c>
      <c r="BT77" s="4">
        <f t="array" ref="BT77">IFERROR('Summary &amp; Assumptions'!$D$34*'Monthly CFs'!BT17*INDEX('Growth Rates'!$P$10:$P$20,MATCH('Monthly CFs'!BT5,'Growth Rates'!$C$10:$C$20,0)),0)/12</f>
        <v>1800</v>
      </c>
      <c r="BU77" s="4">
        <f t="array" ref="BU77">IFERROR('Summary &amp; Assumptions'!$D$34*'Monthly CFs'!BU17*INDEX('Growth Rates'!$P$10:$P$20,MATCH('Monthly CFs'!BU5,'Growth Rates'!$C$10:$C$20,0)),0)/12</f>
        <v>1800</v>
      </c>
      <c r="BV77" s="4">
        <f t="array" ref="BV77">IFERROR('Summary &amp; Assumptions'!$D$34*'Monthly CFs'!BV17*INDEX('Growth Rates'!$P$10:$P$20,MATCH('Monthly CFs'!BV5,'Growth Rates'!$C$10:$C$20,0)),0)/12</f>
        <v>1800</v>
      </c>
      <c r="BW77" s="4">
        <f t="array" ref="BW77">IFERROR('Summary &amp; Assumptions'!$D$34*'Monthly CFs'!BW17*INDEX('Growth Rates'!$P$10:$P$20,MATCH('Monthly CFs'!BW5,'Growth Rates'!$C$10:$C$20,0)),0)/12</f>
        <v>1800</v>
      </c>
      <c r="BX77" s="4">
        <f t="array" ref="BX77">IFERROR('Summary &amp; Assumptions'!$D$34*'Monthly CFs'!BX17*INDEX('Growth Rates'!$P$10:$P$20,MATCH('Monthly CFs'!BX5,'Growth Rates'!$C$10:$C$20,0)),0)/12</f>
        <v>1800</v>
      </c>
      <c r="BY77" s="4">
        <f t="array" ref="BY77">IFERROR('Summary &amp; Assumptions'!$D$34*'Monthly CFs'!BY17*INDEX('Growth Rates'!$P$10:$P$20,MATCH('Monthly CFs'!BY5,'Growth Rates'!$C$10:$C$20,0)),0)/12</f>
        <v>1800</v>
      </c>
      <c r="BZ77" s="4">
        <f t="array" ref="BZ77">IFERROR('Summary &amp; Assumptions'!$D$34*'Monthly CFs'!BZ17*INDEX('Growth Rates'!$P$10:$P$20,MATCH('Monthly CFs'!BZ5,'Growth Rates'!$C$10:$C$20,0)),0)/12</f>
        <v>1800</v>
      </c>
      <c r="CA77" s="4">
        <f t="array" ref="CA77">IFERROR('Summary &amp; Assumptions'!$D$34*'Monthly CFs'!CA17*INDEX('Growth Rates'!$P$10:$P$20,MATCH('Monthly CFs'!CA5,'Growth Rates'!$C$10:$C$20,0)),0)/12</f>
        <v>1800</v>
      </c>
      <c r="CB77" s="4">
        <f t="array" ref="CB77">IFERROR('Summary &amp; Assumptions'!$D$34*'Monthly CFs'!CB17*INDEX('Growth Rates'!$P$10:$P$20,MATCH('Monthly CFs'!CB5,'Growth Rates'!$C$10:$C$20,0)),0)/12</f>
        <v>1800</v>
      </c>
      <c r="CC77" s="4">
        <f t="array" ref="CC77">IFERROR('Summary &amp; Assumptions'!$D$34*'Monthly CFs'!CC17*INDEX('Growth Rates'!$P$10:$P$20,MATCH('Monthly CFs'!CC5,'Growth Rates'!$C$10:$C$20,0)),0)/12</f>
        <v>1800</v>
      </c>
      <c r="CD77" s="4">
        <f t="array" ref="CD77">IFERROR('Summary &amp; Assumptions'!$D$34*'Monthly CFs'!CD17*INDEX('Growth Rates'!$P$10:$P$20,MATCH('Monthly CFs'!CD5,'Growth Rates'!$C$10:$C$20,0)),0)/12</f>
        <v>1800</v>
      </c>
      <c r="CE77" s="4">
        <f t="array" ref="CE77">IFERROR('Summary &amp; Assumptions'!$D$34*'Monthly CFs'!CE17*INDEX('Growth Rates'!$P$10:$P$20,MATCH('Monthly CFs'!CE5,'Growth Rates'!$C$10:$C$20,0)),0)/12</f>
        <v>1800</v>
      </c>
      <c r="CF77" s="4">
        <f t="array" ref="CF77">IFERROR('Summary &amp; Assumptions'!$D$34*'Monthly CFs'!CF17*INDEX('Growth Rates'!$P$10:$P$20,MATCH('Monthly CFs'!CF5,'Growth Rates'!$C$10:$C$20,0)),0)/12</f>
        <v>1800</v>
      </c>
      <c r="CG77" s="4">
        <f t="array" ref="CG77">IFERROR('Summary &amp; Assumptions'!$D$34*'Monthly CFs'!CG17*INDEX('Growth Rates'!$P$10:$P$20,MATCH('Monthly CFs'!CG5,'Growth Rates'!$C$10:$C$20,0)),0)/12</f>
        <v>1800</v>
      </c>
      <c r="CH77" s="4">
        <f t="array" ref="CH77">IFERROR('Summary &amp; Assumptions'!$D$34*'Monthly CFs'!CH17*INDEX('Growth Rates'!$P$10:$P$20,MATCH('Monthly CFs'!CH5,'Growth Rates'!$C$10:$C$20,0)),0)/12</f>
        <v>1800</v>
      </c>
      <c r="CI77" s="4">
        <f t="array" ref="CI77">IFERROR('Summary &amp; Assumptions'!$D$34*'Monthly CFs'!CI17*INDEX('Growth Rates'!$P$10:$P$20,MATCH('Monthly CFs'!CI5,'Growth Rates'!$C$10:$C$20,0)),0)/12</f>
        <v>1800</v>
      </c>
      <c r="CJ77" s="4">
        <f t="array" ref="CJ77">IFERROR('Summary &amp; Assumptions'!$D$34*'Monthly CFs'!CJ17*INDEX('Growth Rates'!$P$10:$P$20,MATCH('Monthly CFs'!CJ5,'Growth Rates'!$C$10:$C$20,0)),0)/12</f>
        <v>1800</v>
      </c>
      <c r="CK77" s="4">
        <f t="array" ref="CK77">IFERROR('Summary &amp; Assumptions'!$D$34*'Monthly CFs'!CK17*INDEX('Growth Rates'!$P$10:$P$20,MATCH('Monthly CFs'!CK5,'Growth Rates'!$C$10:$C$20,0)),0)/12</f>
        <v>1800</v>
      </c>
      <c r="CL77" s="4">
        <f t="array" ref="CL77">IFERROR('Summary &amp; Assumptions'!$D$34*'Monthly CFs'!CL17*INDEX('Growth Rates'!$P$10:$P$20,MATCH('Monthly CFs'!CL5,'Growth Rates'!$C$10:$C$20,0)),0)/12</f>
        <v>1800</v>
      </c>
      <c r="CM77" s="4">
        <f t="array" ref="CM77">IFERROR('Summary &amp; Assumptions'!$D$34*'Monthly CFs'!CM17*INDEX('Growth Rates'!$P$10:$P$20,MATCH('Monthly CFs'!CM5,'Growth Rates'!$C$10:$C$20,0)),0)/12</f>
        <v>1800</v>
      </c>
      <c r="CN77" s="4">
        <f t="array" ref="CN77">IFERROR('Summary &amp; Assumptions'!$D$34*'Monthly CFs'!CN17*INDEX('Growth Rates'!$P$10:$P$20,MATCH('Monthly CFs'!CN5,'Growth Rates'!$C$10:$C$20,0)),0)/12</f>
        <v>1800</v>
      </c>
      <c r="CO77" s="4">
        <f t="array" ref="CO77">IFERROR('Summary &amp; Assumptions'!$D$34*'Monthly CFs'!CO17*INDEX('Growth Rates'!$P$10:$P$20,MATCH('Monthly CFs'!CO5,'Growth Rates'!$C$10:$C$20,0)),0)/12</f>
        <v>1800</v>
      </c>
      <c r="CP77" s="4">
        <f t="array" ref="CP77">IFERROR('Summary &amp; Assumptions'!$D$34*'Monthly CFs'!CP17*INDEX('Growth Rates'!$P$10:$P$20,MATCH('Monthly CFs'!CP5,'Growth Rates'!$C$10:$C$20,0)),0)/12</f>
        <v>1800</v>
      </c>
      <c r="CQ77" s="4">
        <f t="array" ref="CQ77">IFERROR('Summary &amp; Assumptions'!$D$34*'Monthly CFs'!CQ17*INDEX('Growth Rates'!$P$10:$P$20,MATCH('Monthly CFs'!CQ5,'Growth Rates'!$C$10:$C$20,0)),0)/12</f>
        <v>1800</v>
      </c>
      <c r="CR77" s="4">
        <f t="array" ref="CR77">IFERROR('Summary &amp; Assumptions'!$D$34*'Monthly CFs'!CR17*INDEX('Growth Rates'!$P$10:$P$20,MATCH('Monthly CFs'!CR5,'Growth Rates'!$C$10:$C$20,0)),0)/12</f>
        <v>1800</v>
      </c>
      <c r="CS77" s="4">
        <f t="array" ref="CS77">IFERROR('Summary &amp; Assumptions'!$D$34*'Monthly CFs'!CS17*INDEX('Growth Rates'!$P$10:$P$20,MATCH('Monthly CFs'!CS5,'Growth Rates'!$C$10:$C$20,0)),0)/12</f>
        <v>1800</v>
      </c>
      <c r="CT77" s="4">
        <f t="array" ref="CT77">IFERROR('Summary &amp; Assumptions'!$D$34*'Monthly CFs'!CT17*INDEX('Growth Rates'!$P$10:$P$20,MATCH('Monthly CFs'!CT5,'Growth Rates'!$C$10:$C$20,0)),0)/12</f>
        <v>1800</v>
      </c>
      <c r="CU77" s="4">
        <f t="array" ref="CU77">IFERROR('Summary &amp; Assumptions'!$D$34*'Monthly CFs'!CU17*INDEX('Growth Rates'!$P$10:$P$20,MATCH('Monthly CFs'!CU5,'Growth Rates'!$C$10:$C$20,0)),0)/12</f>
        <v>1800</v>
      </c>
      <c r="CV77" s="4">
        <f t="array" ref="CV77">IFERROR('Summary &amp; Assumptions'!$D$34*'Monthly CFs'!CV17*INDEX('Growth Rates'!$P$10:$P$20,MATCH('Monthly CFs'!CV5,'Growth Rates'!$C$10:$C$20,0)),0)/12</f>
        <v>1800</v>
      </c>
      <c r="CW77" s="4">
        <f t="array" ref="CW77">IFERROR('Summary &amp; Assumptions'!$D$34*'Monthly CFs'!CW17*INDEX('Growth Rates'!$P$10:$P$20,MATCH('Monthly CFs'!CW5,'Growth Rates'!$C$10:$C$20,0)),0)/12</f>
        <v>1800</v>
      </c>
      <c r="CX77" s="4">
        <f t="array" ref="CX77">IFERROR('Summary &amp; Assumptions'!$D$34*'Monthly CFs'!CX17*INDEX('Growth Rates'!$P$10:$P$20,MATCH('Monthly CFs'!CX5,'Growth Rates'!$C$10:$C$20,0)),0)/12</f>
        <v>1800</v>
      </c>
      <c r="CY77" s="4">
        <f t="array" ref="CY77">IFERROR('Summary &amp; Assumptions'!$D$34*'Monthly CFs'!CY17*INDEX('Growth Rates'!$P$10:$P$20,MATCH('Monthly CFs'!CY5,'Growth Rates'!$C$10:$C$20,0)),0)/12</f>
        <v>1800</v>
      </c>
      <c r="CZ77" s="4">
        <f t="array" ref="CZ77">IFERROR('Summary &amp; Assumptions'!$D$34*'Monthly CFs'!CZ17*INDEX('Growth Rates'!$P$10:$P$20,MATCH('Monthly CFs'!CZ5,'Growth Rates'!$C$10:$C$20,0)),0)/12</f>
        <v>1800</v>
      </c>
      <c r="DA77" s="4">
        <f t="array" ref="DA77">IFERROR('Summary &amp; Assumptions'!$D$34*'Monthly CFs'!DA17*INDEX('Growth Rates'!$P$10:$P$20,MATCH('Monthly CFs'!DA5,'Growth Rates'!$C$10:$C$20,0)),0)/12</f>
        <v>1800</v>
      </c>
      <c r="DB77" s="4">
        <f t="array" ref="DB77">IFERROR('Summary &amp; Assumptions'!$D$34*'Monthly CFs'!DB17*INDEX('Growth Rates'!$P$10:$P$20,MATCH('Monthly CFs'!DB5,'Growth Rates'!$C$10:$C$20,0)),0)/12</f>
        <v>1800</v>
      </c>
      <c r="DC77" s="4">
        <f t="array" ref="DC77">IFERROR('Summary &amp; Assumptions'!$D$34*'Monthly CFs'!DC17*INDEX('Growth Rates'!$P$10:$P$20,MATCH('Monthly CFs'!DC5,'Growth Rates'!$C$10:$C$20,0)),0)/12</f>
        <v>1800</v>
      </c>
      <c r="DD77" s="4">
        <f t="array" ref="DD77">IFERROR('Summary &amp; Assumptions'!$D$34*'Monthly CFs'!DD17*INDEX('Growth Rates'!$P$10:$P$20,MATCH('Monthly CFs'!DD5,'Growth Rates'!$C$10:$C$20,0)),0)/12</f>
        <v>1800</v>
      </c>
      <c r="DE77" s="4">
        <f t="array" ref="DE77">IFERROR('Summary &amp; Assumptions'!$D$34*'Monthly CFs'!DE17*INDEX('Growth Rates'!$P$10:$P$20,MATCH('Monthly CFs'!DE5,'Growth Rates'!$C$10:$C$20,0)),0)/12</f>
        <v>1800</v>
      </c>
      <c r="DF77" s="4">
        <f t="array" ref="DF77">IFERROR('Summary &amp; Assumptions'!$D$34*'Monthly CFs'!DF17*INDEX('Growth Rates'!$P$10:$P$20,MATCH('Monthly CFs'!DF5,'Growth Rates'!$C$10:$C$20,0)),0)/12</f>
        <v>1800</v>
      </c>
      <c r="DG77" s="4">
        <f t="array" ref="DG77">IFERROR('Summary &amp; Assumptions'!$D$34*'Monthly CFs'!DG17*INDEX('Growth Rates'!$P$10:$P$20,MATCH('Monthly CFs'!DG5,'Growth Rates'!$C$10:$C$20,0)),0)/12</f>
        <v>1800</v>
      </c>
      <c r="DH77" s="4">
        <f t="array" ref="DH77">IFERROR('Summary &amp; Assumptions'!$D$34*'Monthly CFs'!DH17*INDEX('Growth Rates'!$P$10:$P$20,MATCH('Monthly CFs'!DH5,'Growth Rates'!$C$10:$C$20,0)),0)/12</f>
        <v>1800</v>
      </c>
      <c r="DI77" s="4">
        <f t="array" ref="DI77">IFERROR('Summary &amp; Assumptions'!$D$34*'Monthly CFs'!DI17*INDEX('Growth Rates'!$P$10:$P$20,MATCH('Monthly CFs'!DI5,'Growth Rates'!$C$10:$C$20,0)),0)/12</f>
        <v>1800</v>
      </c>
      <c r="DJ77" s="4">
        <f t="array" ref="DJ77">IFERROR('Summary &amp; Assumptions'!$D$34*'Monthly CFs'!DJ17*INDEX('Growth Rates'!$P$10:$P$20,MATCH('Monthly CFs'!DJ5,'Growth Rates'!$C$10:$C$20,0)),0)/12</f>
        <v>1800</v>
      </c>
      <c r="DK77" s="4">
        <f t="array" ref="DK77">IFERROR('Summary &amp; Assumptions'!$D$34*'Monthly CFs'!DK17*INDEX('Growth Rates'!$P$10:$P$20,MATCH('Monthly CFs'!DK5,'Growth Rates'!$C$10:$C$20,0)),0)/12</f>
        <v>1800</v>
      </c>
      <c r="DL77" s="4">
        <f t="array" ref="DL77">IFERROR('Summary &amp; Assumptions'!$D$34*'Monthly CFs'!DL17*INDEX('Growth Rates'!$P$10:$P$20,MATCH('Monthly CFs'!DL5,'Growth Rates'!$C$10:$C$20,0)),0)/12</f>
        <v>1800</v>
      </c>
      <c r="DM77" s="4">
        <f t="array" ref="DM77">IFERROR('Summary &amp; Assumptions'!$D$34*'Monthly CFs'!DM17*INDEX('Growth Rates'!$P$10:$P$20,MATCH('Monthly CFs'!DM5,'Growth Rates'!$C$10:$C$20,0)),0)/12</f>
        <v>1800</v>
      </c>
      <c r="DN77" s="4">
        <f t="array" ref="DN77">IFERROR('Summary &amp; Assumptions'!$D$34*'Monthly CFs'!DN17*INDEX('Growth Rates'!$P$10:$P$20,MATCH('Monthly CFs'!DN5,'Growth Rates'!$C$10:$C$20,0)),0)/12</f>
        <v>1800</v>
      </c>
      <c r="DO77" s="4">
        <f t="array" ref="DO77">IFERROR('Summary &amp; Assumptions'!$D$34*'Monthly CFs'!DO17*INDEX('Growth Rates'!$P$10:$P$20,MATCH('Monthly CFs'!DO5,'Growth Rates'!$C$10:$C$20,0)),0)/12</f>
        <v>1800</v>
      </c>
      <c r="DP77" s="4">
        <f t="array" ref="DP77">IFERROR('Summary &amp; Assumptions'!$D$34*'Monthly CFs'!DP17*INDEX('Growth Rates'!$P$10:$P$20,MATCH('Monthly CFs'!DP5,'Growth Rates'!$C$10:$C$20,0)),0)/12</f>
        <v>1800</v>
      </c>
      <c r="DQ77" s="4">
        <f t="array" ref="DQ77">IFERROR('Summary &amp; Assumptions'!$D$34*'Monthly CFs'!DQ17*INDEX('Growth Rates'!$P$10:$P$20,MATCH('Monthly CFs'!DQ5,'Growth Rates'!$C$10:$C$20,0)),0)/12</f>
        <v>1800</v>
      </c>
      <c r="DR77" s="4">
        <f t="array" ref="DR77">IFERROR('Summary &amp; Assumptions'!$D$34*'Monthly CFs'!DR17*INDEX('Growth Rates'!$P$10:$P$20,MATCH('Monthly CFs'!DR5,'Growth Rates'!$C$10:$C$20,0)),0)/12</f>
        <v>1800</v>
      </c>
      <c r="DS77" s="4">
        <f t="array" ref="DS77">IFERROR('Summary &amp; Assumptions'!$D$34*'Monthly CFs'!DS17*INDEX('Growth Rates'!$P$10:$P$20,MATCH('Monthly CFs'!DS5,'Growth Rates'!$C$10:$C$20,0)),0)/12</f>
        <v>1800</v>
      </c>
      <c r="DT77" s="4">
        <f t="array" ref="DT77">IFERROR('Summary &amp; Assumptions'!$D$34*'Monthly CFs'!DT17*INDEX('Growth Rates'!$P$10:$P$20,MATCH('Monthly CFs'!DT5,'Growth Rates'!$C$10:$C$20,0)),0)/12</f>
        <v>1800</v>
      </c>
      <c r="DU77" s="4">
        <f t="array" ref="DU77">IFERROR('Summary &amp; Assumptions'!$D$34*'Monthly CFs'!DU17*INDEX('Growth Rates'!$P$10:$P$20,MATCH('Monthly CFs'!DU5,'Growth Rates'!$C$10:$C$20,0)),0)/12</f>
        <v>1800</v>
      </c>
      <c r="DV77" s="4">
        <f t="array" ref="DV77">IFERROR('Summary &amp; Assumptions'!$D$34*'Monthly CFs'!DV17*INDEX('Growth Rates'!$P$10:$P$20,MATCH('Monthly CFs'!DV5,'Growth Rates'!$C$10:$C$20,0)),0)/12</f>
        <v>1800</v>
      </c>
      <c r="DW77" s="4">
        <f t="array" ref="DW77">IFERROR('Summary &amp; Assumptions'!$D$34*'Monthly CFs'!DW17*INDEX('Growth Rates'!$P$10:$P$20,MATCH('Monthly CFs'!DW5,'Growth Rates'!$C$10:$C$20,0)),0)/12</f>
        <v>1800</v>
      </c>
      <c r="DX77" s="4">
        <f t="array" ref="DX77">IFERROR('Summary &amp; Assumptions'!$D$34*'Monthly CFs'!DX17*INDEX('Growth Rates'!$P$10:$P$20,MATCH('Monthly CFs'!DX5,'Growth Rates'!$C$10:$C$20,0)),0)/12</f>
        <v>1800</v>
      </c>
      <c r="DY77" s="4">
        <f t="array" ref="DY77">IFERROR('Summary &amp; Assumptions'!$D$34*'Monthly CFs'!DY17*INDEX('Growth Rates'!$P$10:$P$20,MATCH('Monthly CFs'!DY5,'Growth Rates'!$C$10:$C$20,0)),0)/12</f>
        <v>1800</v>
      </c>
      <c r="DZ77" s="4">
        <f t="array" ref="DZ77">IFERROR('Summary &amp; Assumptions'!$D$34*'Monthly CFs'!DZ17*INDEX('Growth Rates'!$P$10:$P$20,MATCH('Monthly CFs'!DZ5,'Growth Rates'!$C$10:$C$20,0)),0)/12</f>
        <v>1800</v>
      </c>
      <c r="EA77" s="4">
        <f t="array" ref="EA77">IFERROR('Summary &amp; Assumptions'!$D$34*'Monthly CFs'!EA17*INDEX('Growth Rates'!$P$10:$P$20,MATCH('Monthly CFs'!EA5,'Growth Rates'!$C$10:$C$20,0)),0)/12</f>
        <v>1800</v>
      </c>
      <c r="EB77" s="4">
        <f t="array" ref="EB77">IFERROR('Summary &amp; Assumptions'!$D$34*'Monthly CFs'!EB17*INDEX('Growth Rates'!$P$10:$P$20,MATCH('Monthly CFs'!EB5,'Growth Rates'!$C$10:$C$20,0)),0)/12</f>
        <v>1800</v>
      </c>
      <c r="EC77" s="4">
        <f t="array" ref="EC77">IFERROR('Summary &amp; Assumptions'!$D$34*'Monthly CFs'!EC17*INDEX('Growth Rates'!$P$10:$P$20,MATCH('Monthly CFs'!EC5,'Growth Rates'!$C$10:$C$20,0)),0)/12</f>
        <v>1800</v>
      </c>
      <c r="ED77" s="4">
        <f t="array" ref="ED77">IFERROR('Summary &amp; Assumptions'!$D$34*'Monthly CFs'!ED17*INDEX('Growth Rates'!$P$10:$P$20,MATCH('Monthly CFs'!ED5,'Growth Rates'!$C$10:$C$20,0)),0)/12</f>
        <v>1800</v>
      </c>
      <c r="EE77" s="4">
        <f t="array" ref="EE77">IFERROR('Summary &amp; Assumptions'!$D$34*'Monthly CFs'!EE17*INDEX('Growth Rates'!$P$10:$P$20,MATCH('Monthly CFs'!EE5,'Growth Rates'!$C$10:$C$20,0)),0)/12</f>
        <v>1800</v>
      </c>
      <c r="EF77" s="4">
        <f t="array" ref="EF77">IFERROR('Summary &amp; Assumptions'!$D$34*'Monthly CFs'!EF17*INDEX('Growth Rates'!$P$10:$P$20,MATCH('Monthly CFs'!EF5,'Growth Rates'!$C$10:$C$20,0)),0)/12</f>
        <v>1800</v>
      </c>
      <c r="EG77" s="4">
        <f t="array" ref="EG77">IFERROR('Summary &amp; Assumptions'!$D$34*'Monthly CFs'!EG17*INDEX('Growth Rates'!$P$10:$P$20,MATCH('Monthly CFs'!EG5,'Growth Rates'!$C$10:$C$20,0)),0)/12</f>
        <v>1800</v>
      </c>
      <c r="EH77" s="4">
        <f t="array" ref="EH77">IFERROR('Summary &amp; Assumptions'!$D$34*'Monthly CFs'!EH17*INDEX('Growth Rates'!$P$10:$P$20,MATCH('Monthly CFs'!EH5,'Growth Rates'!$C$10:$C$20,0)),0)/12</f>
        <v>1800</v>
      </c>
      <c r="EI77" s="4">
        <f t="array" ref="EI77">IFERROR('Summary &amp; Assumptions'!$D$34*'Monthly CFs'!EI17*INDEX('Growth Rates'!$P$10:$P$20,MATCH('Monthly CFs'!EI5,'Growth Rates'!$C$10:$C$20,0)),0)/12</f>
        <v>1800</v>
      </c>
      <c r="EJ77" s="1"/>
    </row>
    <row r="78" spans="1:140" ht="13.5" customHeight="1" x14ac:dyDescent="0.2">
      <c r="A78" s="1"/>
      <c r="B78" s="1"/>
      <c r="C78" s="306" t="s">
        <v>271</v>
      </c>
      <c r="D78" s="306"/>
      <c r="E78" s="306"/>
      <c r="F78" s="306"/>
      <c r="G78" s="307">
        <f t="shared" ref="G78:EI78" si="19">G75-G77</f>
        <v>0</v>
      </c>
      <c r="H78" s="307">
        <f t="shared" si="19"/>
        <v>-29413.008000000002</v>
      </c>
      <c r="I78" s="307">
        <f t="shared" si="19"/>
        <v>-29413.008000000002</v>
      </c>
      <c r="J78" s="307">
        <f t="shared" si="19"/>
        <v>-29413.008000000002</v>
      </c>
      <c r="K78" s="307">
        <f t="shared" si="19"/>
        <v>-29413.008000000002</v>
      </c>
      <c r="L78" s="307">
        <f t="shared" si="19"/>
        <v>-29413.008000000002</v>
      </c>
      <c r="M78" s="307">
        <f t="shared" si="19"/>
        <v>-29413.008000000002</v>
      </c>
      <c r="N78" s="307">
        <f t="shared" si="19"/>
        <v>-29413.008000000002</v>
      </c>
      <c r="O78" s="307">
        <f t="shared" si="19"/>
        <v>-29413.008000000002</v>
      </c>
      <c r="P78" s="307">
        <f t="shared" si="19"/>
        <v>-29413.008000000002</v>
      </c>
      <c r="Q78" s="307">
        <f t="shared" si="19"/>
        <v>-29413.008000000002</v>
      </c>
      <c r="R78" s="307">
        <f t="shared" si="19"/>
        <v>-29413.008000000002</v>
      </c>
      <c r="S78" s="307">
        <f t="shared" si="19"/>
        <v>-29413.008000000002</v>
      </c>
      <c r="T78" s="307">
        <f t="shared" si="19"/>
        <v>-29413.008000000002</v>
      </c>
      <c r="U78" s="307">
        <f t="shared" si="19"/>
        <v>-29413.008000000002</v>
      </c>
      <c r="V78" s="307">
        <f t="shared" si="19"/>
        <v>-29413.008000000002</v>
      </c>
      <c r="W78" s="307">
        <f t="shared" si="19"/>
        <v>-29413.008000000002</v>
      </c>
      <c r="X78" s="307">
        <f t="shared" si="19"/>
        <v>-29413.008000000002</v>
      </c>
      <c r="Y78" s="307">
        <f t="shared" si="19"/>
        <v>-29413.008000000002</v>
      </c>
      <c r="Z78" s="307">
        <f t="shared" si="19"/>
        <v>-29413.008000000002</v>
      </c>
      <c r="AA78" s="307">
        <f t="shared" si="19"/>
        <v>-29413.008000000002</v>
      </c>
      <c r="AB78" s="307">
        <f t="shared" si="19"/>
        <v>-29413.008000000002</v>
      </c>
      <c r="AC78" s="307">
        <f t="shared" si="19"/>
        <v>-29413.008000000002</v>
      </c>
      <c r="AD78" s="307">
        <f t="shared" si="19"/>
        <v>-29413.008000000002</v>
      </c>
      <c r="AE78" s="307">
        <f t="shared" si="19"/>
        <v>-29413.008000000002</v>
      </c>
      <c r="AF78" s="307">
        <f t="shared" si="19"/>
        <v>-29413.008000000002</v>
      </c>
      <c r="AG78" s="307">
        <f t="shared" si="19"/>
        <v>-29413.008000000002</v>
      </c>
      <c r="AH78" s="307">
        <f t="shared" si="19"/>
        <v>-29413.008000000002</v>
      </c>
      <c r="AI78" s="307">
        <f t="shared" si="19"/>
        <v>-29413.008000000002</v>
      </c>
      <c r="AJ78" s="307">
        <f t="shared" si="19"/>
        <v>-29413.008000000002</v>
      </c>
      <c r="AK78" s="307">
        <f t="shared" si="19"/>
        <v>-29413.008000000002</v>
      </c>
      <c r="AL78" s="307">
        <f t="shared" si="19"/>
        <v>-29413.008000000002</v>
      </c>
      <c r="AM78" s="307">
        <f t="shared" si="19"/>
        <v>-29413.008000000002</v>
      </c>
      <c r="AN78" s="307">
        <f t="shared" si="19"/>
        <v>-29413.008000000002</v>
      </c>
      <c r="AO78" s="307">
        <f t="shared" si="19"/>
        <v>-29413.008000000002</v>
      </c>
      <c r="AP78" s="307">
        <f t="shared" si="19"/>
        <v>-29413.008000000002</v>
      </c>
      <c r="AQ78" s="307">
        <f t="shared" si="19"/>
        <v>-29413.008000000002</v>
      </c>
      <c r="AR78" s="307">
        <f t="shared" si="19"/>
        <v>-29413.008000000002</v>
      </c>
      <c r="AS78" s="307">
        <f t="shared" si="19"/>
        <v>-29413.008000000002</v>
      </c>
      <c r="AT78" s="307">
        <f t="shared" si="19"/>
        <v>-29413.008000000002</v>
      </c>
      <c r="AU78" s="307">
        <f t="shared" si="19"/>
        <v>-29413.008000000002</v>
      </c>
      <c r="AV78" s="307">
        <f t="shared" si="19"/>
        <v>-29413.008000000002</v>
      </c>
      <c r="AW78" s="307">
        <f t="shared" si="19"/>
        <v>-29413.008000000002</v>
      </c>
      <c r="AX78" s="307">
        <f t="shared" si="19"/>
        <v>183465.45642662735</v>
      </c>
      <c r="AY78" s="307">
        <f t="shared" si="19"/>
        <v>216209.43185625144</v>
      </c>
      <c r="AZ78" s="307">
        <f t="shared" si="19"/>
        <v>248953.40728587567</v>
      </c>
      <c r="BA78" s="307">
        <f t="shared" si="19"/>
        <v>281697.3827154999</v>
      </c>
      <c r="BB78" s="307">
        <f t="shared" si="19"/>
        <v>314441.35814512393</v>
      </c>
      <c r="BC78" s="307">
        <f t="shared" si="19"/>
        <v>320553.22700129834</v>
      </c>
      <c r="BD78" s="307">
        <f t="shared" si="19"/>
        <v>333326.69543615991</v>
      </c>
      <c r="BE78" s="307">
        <f t="shared" si="19"/>
        <v>333326.69543615991</v>
      </c>
      <c r="BF78" s="307">
        <f t="shared" si="19"/>
        <v>333326.69543615991</v>
      </c>
      <c r="BG78" s="307">
        <f t="shared" si="19"/>
        <v>333326.69543615991</v>
      </c>
      <c r="BH78" s="307">
        <f t="shared" si="19"/>
        <v>333326.69543615991</v>
      </c>
      <c r="BI78" s="307">
        <f t="shared" si="19"/>
        <v>333326.69543615991</v>
      </c>
      <c r="BJ78" s="307">
        <f t="shared" si="19"/>
        <v>333326.69543615991</v>
      </c>
      <c r="BK78" s="307">
        <f t="shared" si="19"/>
        <v>333326.69543615991</v>
      </c>
      <c r="BL78" s="307">
        <f t="shared" si="19"/>
        <v>333326.69543615991</v>
      </c>
      <c r="BM78" s="307">
        <f t="shared" si="19"/>
        <v>333326.69543615991</v>
      </c>
      <c r="BN78" s="307">
        <f t="shared" si="19"/>
        <v>333326.69543615991</v>
      </c>
      <c r="BO78" s="307">
        <f t="shared" si="19"/>
        <v>333326.69543615991</v>
      </c>
      <c r="BP78" s="307">
        <f t="shared" si="19"/>
        <v>343380.4962992447</v>
      </c>
      <c r="BQ78" s="307">
        <f t="shared" si="19"/>
        <v>343380.4962992447</v>
      </c>
      <c r="BR78" s="307">
        <f t="shared" si="19"/>
        <v>343380.4962992447</v>
      </c>
      <c r="BS78" s="307">
        <f t="shared" si="19"/>
        <v>343380.4962992447</v>
      </c>
      <c r="BT78" s="307">
        <f t="shared" si="19"/>
        <v>343380.4962992447</v>
      </c>
      <c r="BU78" s="307">
        <f t="shared" si="19"/>
        <v>343380.4962992447</v>
      </c>
      <c r="BV78" s="307">
        <f t="shared" si="19"/>
        <v>343380.4962992447</v>
      </c>
      <c r="BW78" s="307">
        <f t="shared" si="19"/>
        <v>343380.4962992447</v>
      </c>
      <c r="BX78" s="307">
        <f t="shared" si="19"/>
        <v>343380.4962992447</v>
      </c>
      <c r="BY78" s="307">
        <f t="shared" si="19"/>
        <v>343380.4962992447</v>
      </c>
      <c r="BZ78" s="307">
        <f t="shared" si="19"/>
        <v>343380.4962992447</v>
      </c>
      <c r="CA78" s="307">
        <f t="shared" si="19"/>
        <v>343380.4962992447</v>
      </c>
      <c r="CB78" s="307">
        <f t="shared" si="19"/>
        <v>353735.91118822212</v>
      </c>
      <c r="CC78" s="307">
        <f t="shared" si="19"/>
        <v>353735.91118822212</v>
      </c>
      <c r="CD78" s="307">
        <f t="shared" si="19"/>
        <v>353735.91118822212</v>
      </c>
      <c r="CE78" s="307">
        <f t="shared" si="19"/>
        <v>353735.91118822212</v>
      </c>
      <c r="CF78" s="307">
        <f t="shared" si="19"/>
        <v>353735.91118822212</v>
      </c>
      <c r="CG78" s="307">
        <f t="shared" si="19"/>
        <v>353735.91118822212</v>
      </c>
      <c r="CH78" s="307">
        <f t="shared" si="19"/>
        <v>353735.91118822212</v>
      </c>
      <c r="CI78" s="307">
        <f t="shared" si="19"/>
        <v>353735.91118822212</v>
      </c>
      <c r="CJ78" s="307">
        <f t="shared" si="19"/>
        <v>353735.91118822212</v>
      </c>
      <c r="CK78" s="307">
        <f t="shared" si="19"/>
        <v>353735.91118822212</v>
      </c>
      <c r="CL78" s="307">
        <f t="shared" si="19"/>
        <v>353735.91118822212</v>
      </c>
      <c r="CM78" s="307">
        <f t="shared" si="19"/>
        <v>353735.91118822212</v>
      </c>
      <c r="CN78" s="307">
        <f t="shared" si="19"/>
        <v>364401.98852386861</v>
      </c>
      <c r="CO78" s="307">
        <f t="shared" si="19"/>
        <v>364401.98852386861</v>
      </c>
      <c r="CP78" s="307">
        <f t="shared" si="19"/>
        <v>364401.98852386861</v>
      </c>
      <c r="CQ78" s="307">
        <f t="shared" si="19"/>
        <v>364401.98852386861</v>
      </c>
      <c r="CR78" s="307">
        <f t="shared" si="19"/>
        <v>364401.98852386861</v>
      </c>
      <c r="CS78" s="307">
        <f t="shared" si="19"/>
        <v>364401.98852386861</v>
      </c>
      <c r="CT78" s="307">
        <f t="shared" si="19"/>
        <v>364401.98852386861</v>
      </c>
      <c r="CU78" s="307">
        <f t="shared" si="19"/>
        <v>364401.98852386861</v>
      </c>
      <c r="CV78" s="307">
        <f t="shared" si="19"/>
        <v>364401.98852386861</v>
      </c>
      <c r="CW78" s="307">
        <f t="shared" si="19"/>
        <v>364401.98852386861</v>
      </c>
      <c r="CX78" s="307">
        <f t="shared" si="19"/>
        <v>364401.98852386861</v>
      </c>
      <c r="CY78" s="307">
        <f t="shared" si="19"/>
        <v>364401.98852386861</v>
      </c>
      <c r="CZ78" s="307">
        <f t="shared" si="19"/>
        <v>375388.04817958467</v>
      </c>
      <c r="DA78" s="307">
        <f t="shared" si="19"/>
        <v>375388.04817958467</v>
      </c>
      <c r="DB78" s="307">
        <f t="shared" si="19"/>
        <v>375388.04817958467</v>
      </c>
      <c r="DC78" s="307">
        <f t="shared" si="19"/>
        <v>375388.04817958467</v>
      </c>
      <c r="DD78" s="307">
        <f t="shared" si="19"/>
        <v>375388.04817958467</v>
      </c>
      <c r="DE78" s="307">
        <f t="shared" si="19"/>
        <v>375388.04817958467</v>
      </c>
      <c r="DF78" s="307">
        <f t="shared" si="19"/>
        <v>375388.04817958467</v>
      </c>
      <c r="DG78" s="307">
        <f t="shared" si="19"/>
        <v>375388.04817958467</v>
      </c>
      <c r="DH78" s="307">
        <f t="shared" si="19"/>
        <v>375388.04817958467</v>
      </c>
      <c r="DI78" s="307">
        <f t="shared" si="19"/>
        <v>375388.04817958467</v>
      </c>
      <c r="DJ78" s="307">
        <f t="shared" si="19"/>
        <v>375388.04817958467</v>
      </c>
      <c r="DK78" s="307">
        <f t="shared" si="19"/>
        <v>375388.04817958467</v>
      </c>
      <c r="DL78" s="307">
        <f t="shared" si="19"/>
        <v>386703.68962497223</v>
      </c>
      <c r="DM78" s="307">
        <f t="shared" si="19"/>
        <v>386703.68962497223</v>
      </c>
      <c r="DN78" s="307">
        <f t="shared" si="19"/>
        <v>386703.68962497223</v>
      </c>
      <c r="DO78" s="307">
        <f t="shared" si="19"/>
        <v>386703.68962497223</v>
      </c>
      <c r="DP78" s="307">
        <f t="shared" si="19"/>
        <v>386703.68962497223</v>
      </c>
      <c r="DQ78" s="307">
        <f t="shared" si="19"/>
        <v>386703.68962497223</v>
      </c>
      <c r="DR78" s="307">
        <f t="shared" si="19"/>
        <v>386703.68962497223</v>
      </c>
      <c r="DS78" s="307">
        <f t="shared" si="19"/>
        <v>386703.68962497223</v>
      </c>
      <c r="DT78" s="307">
        <f t="shared" si="19"/>
        <v>386703.68962497223</v>
      </c>
      <c r="DU78" s="307">
        <f t="shared" si="19"/>
        <v>386703.68962497223</v>
      </c>
      <c r="DV78" s="307">
        <f t="shared" si="19"/>
        <v>386703.68962497223</v>
      </c>
      <c r="DW78" s="307">
        <f t="shared" si="19"/>
        <v>386703.68962497223</v>
      </c>
      <c r="DX78" s="307">
        <f t="shared" si="19"/>
        <v>398358.80031372135</v>
      </c>
      <c r="DY78" s="307">
        <f t="shared" si="19"/>
        <v>398358.80031372135</v>
      </c>
      <c r="DZ78" s="307">
        <f t="shared" si="19"/>
        <v>398358.80031372135</v>
      </c>
      <c r="EA78" s="307">
        <f t="shared" si="19"/>
        <v>398358.80031372135</v>
      </c>
      <c r="EB78" s="307">
        <f t="shared" si="19"/>
        <v>398358.80031372135</v>
      </c>
      <c r="EC78" s="307">
        <f t="shared" si="19"/>
        <v>398358.80031372135</v>
      </c>
      <c r="ED78" s="307">
        <f t="shared" si="19"/>
        <v>398358.80031372135</v>
      </c>
      <c r="EE78" s="307">
        <f t="shared" si="19"/>
        <v>398358.80031372135</v>
      </c>
      <c r="EF78" s="307">
        <f t="shared" si="19"/>
        <v>398358.80031372135</v>
      </c>
      <c r="EG78" s="307">
        <f t="shared" si="19"/>
        <v>398358.80031372135</v>
      </c>
      <c r="EH78" s="307">
        <f t="shared" si="19"/>
        <v>398358.80031372135</v>
      </c>
      <c r="EI78" s="307">
        <f t="shared" si="19"/>
        <v>398358.80031372135</v>
      </c>
      <c r="EJ78" s="1"/>
    </row>
    <row r="79" spans="1:140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</row>
    <row r="80" spans="1:140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</row>
    <row r="81" spans="1:140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</row>
    <row r="82" spans="1:140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</row>
    <row r="83" spans="1:140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</row>
    <row r="84" spans="1:140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</row>
    <row r="85" spans="1:140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</row>
    <row r="86" spans="1:140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</row>
    <row r="87" spans="1:140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</row>
    <row r="88" spans="1:140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</row>
    <row r="89" spans="1:140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</row>
    <row r="90" spans="1:140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</row>
    <row r="91" spans="1:140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</row>
    <row r="92" spans="1:140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</row>
    <row r="93" spans="1:140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</row>
    <row r="94" spans="1:140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</row>
    <row r="95" spans="1:140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</row>
    <row r="96" spans="1:140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</row>
    <row r="97" spans="1:140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</row>
    <row r="98" spans="1:140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</row>
    <row r="99" spans="1:140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</row>
    <row r="100" spans="1:140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</row>
    <row r="101" spans="1:140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</row>
    <row r="102" spans="1:140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</row>
    <row r="103" spans="1:140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</row>
    <row r="104" spans="1:140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</row>
    <row r="105" spans="1:140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</row>
    <row r="106" spans="1:140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</row>
    <row r="107" spans="1:140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</row>
    <row r="108" spans="1:140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</row>
    <row r="109" spans="1:140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</row>
    <row r="110" spans="1:140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</row>
    <row r="111" spans="1:140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</row>
    <row r="112" spans="1:140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</row>
    <row r="113" spans="1:140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</row>
    <row r="114" spans="1:140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</row>
    <row r="115" spans="1:140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</row>
    <row r="116" spans="1:140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</row>
    <row r="117" spans="1:140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</row>
    <row r="118" spans="1:140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</row>
    <row r="119" spans="1:140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</row>
    <row r="120" spans="1:140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</row>
    <row r="121" spans="1:140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</row>
    <row r="122" spans="1:140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</row>
    <row r="123" spans="1:140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</row>
    <row r="124" spans="1:140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</row>
    <row r="125" spans="1:140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</row>
    <row r="126" spans="1:140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</row>
    <row r="127" spans="1:140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</row>
    <row r="128" spans="1:140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</row>
    <row r="129" spans="1:140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</row>
    <row r="130" spans="1:140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</row>
    <row r="131" spans="1:140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</row>
    <row r="132" spans="1:140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</row>
    <row r="133" spans="1:140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</row>
    <row r="134" spans="1:140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</row>
    <row r="135" spans="1:140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</row>
    <row r="136" spans="1:140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</row>
    <row r="137" spans="1:140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</row>
    <row r="138" spans="1:140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</row>
    <row r="139" spans="1:140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</row>
    <row r="140" spans="1:140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</row>
    <row r="141" spans="1:140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</row>
    <row r="142" spans="1:140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</row>
    <row r="143" spans="1:140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</row>
    <row r="144" spans="1:140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</row>
    <row r="145" spans="1:140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</row>
    <row r="146" spans="1:140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</row>
    <row r="147" spans="1:140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</row>
    <row r="148" spans="1:140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</row>
    <row r="149" spans="1:140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</row>
    <row r="150" spans="1:140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</row>
    <row r="151" spans="1:140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</row>
    <row r="152" spans="1:140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</row>
    <row r="153" spans="1:140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</row>
    <row r="154" spans="1:140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</row>
    <row r="155" spans="1:140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</row>
    <row r="156" spans="1:140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</row>
    <row r="157" spans="1:140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</row>
    <row r="158" spans="1:140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</row>
    <row r="159" spans="1:140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</row>
    <row r="160" spans="1:140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</row>
    <row r="161" spans="1:140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</row>
    <row r="162" spans="1:140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</row>
    <row r="163" spans="1:140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</row>
    <row r="164" spans="1:140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</row>
    <row r="165" spans="1:140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</row>
    <row r="166" spans="1:140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</row>
    <row r="167" spans="1:140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</row>
    <row r="168" spans="1:140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</row>
    <row r="169" spans="1:140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</row>
    <row r="170" spans="1:140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</row>
    <row r="171" spans="1:140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</row>
    <row r="172" spans="1:140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</row>
    <row r="173" spans="1:140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</row>
    <row r="174" spans="1:140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</row>
    <row r="175" spans="1:140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</row>
    <row r="176" spans="1:140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</row>
    <row r="177" spans="1:140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</row>
    <row r="178" spans="1:140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</row>
    <row r="179" spans="1:140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</row>
    <row r="180" spans="1:140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</row>
    <row r="181" spans="1:140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</row>
    <row r="182" spans="1:140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</row>
    <row r="183" spans="1:140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</row>
    <row r="184" spans="1:140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</row>
    <row r="185" spans="1:140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</row>
    <row r="186" spans="1:140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</row>
    <row r="187" spans="1:140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</row>
    <row r="188" spans="1:140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</row>
    <row r="189" spans="1:140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</row>
    <row r="190" spans="1:140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</row>
    <row r="191" spans="1:140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</row>
    <row r="192" spans="1:140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</row>
    <row r="193" spans="1:140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</row>
    <row r="194" spans="1:140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</row>
    <row r="195" spans="1:140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</row>
    <row r="196" spans="1:140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</row>
    <row r="197" spans="1:140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</row>
    <row r="198" spans="1:140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</row>
    <row r="199" spans="1:140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</row>
    <row r="200" spans="1:140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</row>
    <row r="201" spans="1:140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</row>
    <row r="202" spans="1:140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</row>
    <row r="203" spans="1:140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</row>
    <row r="204" spans="1:140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</row>
    <row r="205" spans="1:140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</row>
    <row r="206" spans="1:140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</row>
    <row r="207" spans="1:140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</row>
    <row r="208" spans="1:140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</row>
    <row r="209" spans="1:140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</row>
    <row r="210" spans="1:140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</row>
    <row r="211" spans="1:140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</row>
    <row r="212" spans="1:140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</row>
    <row r="213" spans="1:140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</row>
    <row r="214" spans="1:140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</row>
    <row r="215" spans="1:140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</row>
    <row r="216" spans="1:140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</row>
    <row r="217" spans="1:140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</row>
    <row r="218" spans="1:140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</row>
    <row r="219" spans="1:140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</row>
    <row r="220" spans="1:140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</row>
    <row r="221" spans="1:140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</row>
    <row r="222" spans="1:140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</row>
    <row r="223" spans="1:140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</row>
    <row r="224" spans="1:140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</row>
    <row r="225" spans="1:140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</row>
    <row r="226" spans="1:140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</row>
    <row r="227" spans="1:140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</row>
    <row r="228" spans="1:140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</row>
    <row r="229" spans="1:140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</row>
    <row r="230" spans="1:140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</row>
    <row r="231" spans="1:140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</row>
    <row r="232" spans="1:140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</row>
    <row r="233" spans="1:140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</row>
    <row r="234" spans="1:140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</row>
    <row r="235" spans="1:140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</row>
    <row r="236" spans="1:140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</row>
    <row r="237" spans="1:140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</row>
    <row r="238" spans="1:140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</row>
    <row r="239" spans="1:140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</row>
    <row r="240" spans="1:140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</row>
    <row r="241" spans="1:140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</row>
    <row r="242" spans="1:140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</row>
    <row r="243" spans="1:140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</row>
    <row r="244" spans="1:140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</row>
    <row r="245" spans="1:140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</row>
    <row r="246" spans="1:140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</row>
    <row r="247" spans="1:140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</row>
    <row r="248" spans="1:140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</row>
    <row r="249" spans="1:140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</row>
    <row r="250" spans="1:140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</row>
    <row r="251" spans="1:140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</row>
    <row r="252" spans="1:140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</row>
    <row r="253" spans="1:140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</row>
    <row r="254" spans="1:140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</row>
    <row r="255" spans="1:140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</row>
    <row r="256" spans="1:140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</row>
    <row r="257" spans="1:140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</row>
    <row r="258" spans="1:140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</row>
    <row r="259" spans="1:140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</row>
    <row r="260" spans="1:140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</row>
    <row r="261" spans="1:140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</row>
    <row r="262" spans="1:140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</row>
    <row r="263" spans="1:140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</row>
    <row r="264" spans="1:140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</row>
    <row r="265" spans="1:140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</row>
    <row r="266" spans="1:140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</row>
    <row r="267" spans="1:140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</row>
    <row r="268" spans="1:140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</row>
    <row r="269" spans="1:140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</row>
    <row r="270" spans="1:140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</row>
    <row r="271" spans="1:140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</row>
    <row r="272" spans="1:140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</row>
    <row r="273" spans="1:140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</row>
    <row r="274" spans="1:140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</row>
    <row r="275" spans="1:140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</row>
    <row r="276" spans="1:140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</row>
    <row r="277" spans="1:140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</row>
    <row r="278" spans="1:140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</row>
    <row r="279" spans="1:140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</row>
    <row r="280" spans="1:140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</row>
    <row r="281" spans="1:140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</row>
    <row r="282" spans="1:140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</row>
    <row r="283" spans="1:140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</row>
    <row r="284" spans="1:140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</row>
    <row r="285" spans="1:140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</row>
    <row r="286" spans="1:140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</row>
    <row r="287" spans="1:140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</row>
    <row r="288" spans="1:140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</row>
    <row r="289" spans="1:140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</row>
    <row r="290" spans="1:140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</row>
    <row r="291" spans="1:140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</row>
    <row r="292" spans="1:140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</row>
    <row r="293" spans="1:140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</row>
    <row r="294" spans="1:140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</row>
    <row r="295" spans="1:140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</row>
    <row r="296" spans="1:140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</row>
    <row r="297" spans="1:140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</row>
    <row r="298" spans="1:140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</row>
    <row r="299" spans="1:140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</row>
    <row r="300" spans="1:140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</row>
    <row r="301" spans="1:140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</row>
    <row r="302" spans="1:140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</row>
    <row r="303" spans="1:140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</row>
    <row r="304" spans="1:140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</row>
    <row r="305" spans="1:140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</row>
    <row r="306" spans="1:140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</row>
    <row r="307" spans="1:140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</row>
    <row r="308" spans="1:140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</row>
    <row r="309" spans="1:140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</row>
    <row r="310" spans="1:140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</row>
    <row r="311" spans="1:140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</row>
    <row r="312" spans="1:140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</row>
    <row r="313" spans="1:140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</row>
    <row r="314" spans="1:140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</row>
    <row r="315" spans="1:140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</row>
    <row r="316" spans="1:140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</row>
    <row r="317" spans="1:140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</row>
    <row r="318" spans="1:140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</row>
    <row r="319" spans="1:140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</row>
    <row r="320" spans="1:140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</row>
    <row r="321" spans="1:140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</row>
    <row r="322" spans="1:140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</row>
    <row r="323" spans="1:140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</row>
    <row r="324" spans="1:140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</row>
    <row r="325" spans="1:140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</row>
    <row r="326" spans="1:140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</row>
    <row r="327" spans="1:140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</row>
    <row r="328" spans="1:140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</row>
    <row r="329" spans="1:140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</row>
    <row r="330" spans="1:140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</row>
    <row r="331" spans="1:140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</row>
    <row r="332" spans="1:140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</row>
    <row r="333" spans="1:140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</row>
    <row r="334" spans="1:140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</row>
    <row r="335" spans="1:140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</row>
    <row r="336" spans="1:140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</row>
    <row r="337" spans="1:140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</row>
    <row r="338" spans="1:140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</row>
    <row r="339" spans="1:140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</row>
    <row r="340" spans="1:140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</row>
    <row r="341" spans="1:140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</row>
    <row r="342" spans="1:140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</row>
    <row r="343" spans="1:140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</row>
    <row r="344" spans="1:140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</row>
    <row r="345" spans="1:140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</row>
    <row r="346" spans="1:140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</row>
    <row r="347" spans="1:140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</row>
    <row r="348" spans="1:140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</row>
    <row r="349" spans="1:140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</row>
    <row r="350" spans="1:140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</row>
    <row r="351" spans="1:140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</row>
    <row r="352" spans="1:140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</row>
    <row r="353" spans="1:140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</row>
    <row r="354" spans="1:140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</row>
    <row r="355" spans="1:140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</row>
    <row r="356" spans="1:140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</row>
    <row r="357" spans="1:140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</row>
    <row r="358" spans="1:140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</row>
    <row r="359" spans="1:140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</row>
    <row r="360" spans="1:140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</row>
    <row r="361" spans="1:140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</row>
    <row r="362" spans="1:140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</row>
    <row r="363" spans="1:140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</row>
    <row r="364" spans="1:140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</row>
    <row r="365" spans="1:140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</row>
    <row r="366" spans="1:140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</row>
    <row r="367" spans="1:140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</row>
    <row r="368" spans="1:140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</row>
    <row r="369" spans="1:140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</row>
    <row r="370" spans="1:140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</row>
    <row r="371" spans="1:140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</row>
    <row r="372" spans="1:140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</row>
    <row r="373" spans="1:140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</row>
    <row r="374" spans="1:140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</row>
    <row r="375" spans="1:140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</row>
    <row r="376" spans="1:140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</row>
    <row r="377" spans="1:140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</row>
    <row r="378" spans="1:140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</row>
    <row r="379" spans="1:140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</row>
    <row r="380" spans="1:140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</row>
    <row r="381" spans="1:140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</row>
    <row r="382" spans="1:140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</row>
    <row r="383" spans="1:140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</row>
    <row r="384" spans="1:140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</row>
    <row r="385" spans="1:140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</row>
    <row r="386" spans="1:140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</row>
    <row r="387" spans="1:140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</row>
    <row r="388" spans="1:140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</row>
    <row r="389" spans="1:140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</row>
    <row r="390" spans="1:140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</row>
    <row r="391" spans="1:140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</row>
    <row r="392" spans="1:140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</row>
    <row r="393" spans="1:140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</row>
    <row r="394" spans="1:140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</row>
    <row r="395" spans="1:140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</row>
    <row r="396" spans="1:140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</row>
    <row r="397" spans="1:140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</row>
    <row r="398" spans="1:140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</row>
    <row r="399" spans="1:140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</row>
    <row r="400" spans="1:140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</row>
    <row r="401" spans="1:140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</row>
    <row r="402" spans="1:140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</row>
    <row r="403" spans="1:140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</row>
    <row r="404" spans="1:140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</row>
    <row r="405" spans="1:140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</row>
    <row r="406" spans="1:140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</row>
    <row r="407" spans="1:140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</row>
    <row r="408" spans="1:140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</row>
    <row r="409" spans="1:140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</row>
    <row r="410" spans="1:140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</row>
    <row r="411" spans="1:140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</row>
    <row r="412" spans="1:140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</row>
    <row r="413" spans="1:140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</row>
    <row r="414" spans="1:140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</row>
    <row r="415" spans="1:140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</row>
    <row r="416" spans="1:140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</row>
    <row r="417" spans="1:140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</row>
    <row r="418" spans="1:140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</row>
    <row r="419" spans="1:140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</row>
    <row r="420" spans="1:140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</row>
    <row r="421" spans="1:140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</row>
    <row r="422" spans="1:140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</row>
    <row r="423" spans="1:140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</row>
    <row r="424" spans="1:140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</row>
    <row r="425" spans="1:140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</row>
    <row r="426" spans="1:140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</row>
    <row r="427" spans="1:140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</row>
    <row r="428" spans="1:140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</row>
    <row r="429" spans="1:140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</row>
    <row r="430" spans="1:140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</row>
    <row r="431" spans="1:140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</row>
    <row r="432" spans="1:140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</row>
    <row r="433" spans="1:140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</row>
    <row r="434" spans="1:140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</row>
    <row r="435" spans="1:140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</row>
    <row r="436" spans="1:140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</row>
    <row r="437" spans="1:140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</row>
    <row r="438" spans="1:140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</row>
    <row r="439" spans="1:140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</row>
    <row r="440" spans="1:140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</row>
    <row r="441" spans="1:140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</row>
    <row r="442" spans="1:140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</row>
    <row r="443" spans="1:140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</row>
    <row r="444" spans="1:140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</row>
    <row r="445" spans="1:140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</row>
    <row r="446" spans="1:140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</row>
    <row r="447" spans="1:140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</row>
    <row r="448" spans="1:140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</row>
    <row r="449" spans="1:140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</row>
    <row r="450" spans="1:140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</row>
    <row r="451" spans="1:140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</row>
    <row r="452" spans="1:140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</row>
    <row r="453" spans="1:140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</row>
    <row r="454" spans="1:140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</row>
    <row r="455" spans="1:140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</row>
    <row r="456" spans="1:140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</row>
    <row r="457" spans="1:140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</row>
    <row r="458" spans="1:140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</row>
    <row r="459" spans="1:140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</row>
    <row r="460" spans="1:140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</row>
    <row r="461" spans="1:140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</row>
    <row r="462" spans="1:140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</row>
    <row r="463" spans="1:140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</row>
    <row r="464" spans="1:140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</row>
    <row r="465" spans="1:140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</row>
    <row r="466" spans="1:140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</row>
    <row r="467" spans="1:140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</row>
    <row r="468" spans="1:140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</row>
    <row r="469" spans="1:140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</row>
    <row r="470" spans="1:140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</row>
    <row r="471" spans="1:140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</row>
    <row r="472" spans="1:140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</row>
    <row r="473" spans="1:140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</row>
    <row r="474" spans="1:140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</row>
    <row r="475" spans="1:140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</row>
    <row r="476" spans="1:140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</row>
    <row r="477" spans="1:140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</row>
    <row r="478" spans="1:140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</row>
    <row r="479" spans="1:140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</row>
    <row r="480" spans="1:140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</row>
    <row r="481" spans="1:140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</row>
    <row r="482" spans="1:140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</row>
    <row r="483" spans="1:140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</row>
    <row r="484" spans="1:140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</row>
    <row r="485" spans="1:140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</row>
    <row r="486" spans="1:140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</row>
    <row r="487" spans="1:140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</row>
    <row r="488" spans="1:140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</row>
    <row r="489" spans="1:140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</row>
    <row r="490" spans="1:140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</row>
    <row r="491" spans="1:140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</row>
    <row r="492" spans="1:140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</row>
    <row r="493" spans="1:140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</row>
    <row r="494" spans="1:140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</row>
    <row r="495" spans="1:140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</row>
    <row r="496" spans="1:140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</row>
    <row r="497" spans="1:140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</row>
    <row r="498" spans="1:140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</row>
    <row r="499" spans="1:140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</row>
    <row r="500" spans="1:140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</row>
    <row r="501" spans="1:140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</row>
    <row r="502" spans="1:140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</row>
    <row r="503" spans="1:140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</row>
    <row r="504" spans="1:140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</row>
    <row r="505" spans="1:140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</row>
    <row r="506" spans="1:140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</row>
    <row r="507" spans="1:140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</row>
    <row r="508" spans="1:140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</row>
    <row r="509" spans="1:140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</row>
    <row r="510" spans="1:140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</row>
    <row r="511" spans="1:140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</row>
    <row r="512" spans="1:140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</row>
    <row r="513" spans="1:140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</row>
    <row r="514" spans="1:140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</row>
    <row r="515" spans="1:140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</row>
    <row r="516" spans="1:140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</row>
    <row r="517" spans="1:140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</row>
    <row r="518" spans="1:140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</row>
    <row r="519" spans="1:140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</row>
    <row r="520" spans="1:140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</row>
    <row r="521" spans="1:140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</row>
    <row r="522" spans="1:140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</row>
    <row r="523" spans="1:140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</row>
    <row r="524" spans="1:140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</row>
    <row r="525" spans="1:140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</row>
    <row r="526" spans="1:140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</row>
    <row r="527" spans="1:140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</row>
    <row r="528" spans="1:140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</row>
    <row r="529" spans="1:140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</row>
    <row r="530" spans="1:140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</row>
    <row r="531" spans="1:140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</row>
    <row r="532" spans="1:140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</row>
    <row r="533" spans="1:140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</row>
    <row r="534" spans="1:140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</row>
    <row r="535" spans="1:140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</row>
    <row r="536" spans="1:140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</row>
    <row r="537" spans="1:140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</row>
    <row r="538" spans="1:140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</row>
    <row r="539" spans="1:140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</row>
    <row r="540" spans="1:140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</row>
    <row r="541" spans="1:140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</row>
    <row r="542" spans="1:140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</row>
    <row r="543" spans="1:140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</row>
    <row r="544" spans="1:140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</row>
    <row r="545" spans="1:140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</row>
    <row r="546" spans="1:140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</row>
    <row r="547" spans="1:140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</row>
    <row r="548" spans="1:140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</row>
    <row r="549" spans="1:140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</row>
    <row r="550" spans="1:140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</row>
    <row r="551" spans="1:140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</row>
    <row r="552" spans="1:140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</row>
    <row r="553" spans="1:140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</row>
    <row r="554" spans="1:140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</row>
    <row r="555" spans="1:140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</row>
    <row r="556" spans="1:140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</row>
    <row r="557" spans="1:140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</row>
    <row r="558" spans="1:140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</row>
    <row r="559" spans="1:140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</row>
    <row r="560" spans="1:140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</row>
    <row r="561" spans="1:140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</row>
    <row r="562" spans="1:140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</row>
    <row r="563" spans="1:140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</row>
    <row r="564" spans="1:140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</row>
    <row r="565" spans="1:140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</row>
    <row r="566" spans="1:140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</row>
    <row r="567" spans="1:140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</row>
    <row r="568" spans="1:140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</row>
    <row r="569" spans="1:140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</row>
    <row r="570" spans="1:140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</row>
    <row r="571" spans="1:140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</row>
    <row r="572" spans="1:140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</row>
    <row r="573" spans="1:140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</row>
    <row r="574" spans="1:140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</row>
    <row r="575" spans="1:140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</row>
    <row r="576" spans="1:140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</row>
    <row r="577" spans="1:140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</row>
    <row r="578" spans="1:140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</row>
    <row r="579" spans="1:140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</row>
    <row r="580" spans="1:140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</row>
    <row r="581" spans="1:140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</row>
    <row r="582" spans="1:140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</row>
    <row r="583" spans="1:140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</row>
    <row r="584" spans="1:140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</row>
    <row r="585" spans="1:140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</row>
    <row r="586" spans="1:140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</row>
    <row r="587" spans="1:140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</row>
    <row r="588" spans="1:140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</row>
    <row r="589" spans="1:140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</row>
    <row r="590" spans="1:140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</row>
    <row r="591" spans="1:140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</row>
    <row r="592" spans="1:140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</row>
    <row r="593" spans="1:140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</row>
    <row r="594" spans="1:140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</row>
    <row r="595" spans="1:140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</row>
    <row r="596" spans="1:140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</row>
    <row r="597" spans="1:140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</row>
    <row r="598" spans="1:140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</row>
    <row r="599" spans="1:140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</row>
    <row r="600" spans="1:140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</row>
    <row r="601" spans="1:140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</row>
    <row r="602" spans="1:140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</row>
    <row r="603" spans="1:140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</row>
    <row r="604" spans="1:140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</row>
    <row r="605" spans="1:140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</row>
    <row r="606" spans="1:140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</row>
    <row r="607" spans="1:140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</row>
    <row r="608" spans="1:140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</row>
    <row r="609" spans="1:140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</row>
    <row r="610" spans="1:140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</row>
    <row r="611" spans="1:140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</row>
    <row r="612" spans="1:140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</row>
    <row r="613" spans="1:140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</row>
    <row r="614" spans="1:140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</row>
    <row r="615" spans="1:140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</row>
    <row r="616" spans="1:140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</row>
    <row r="617" spans="1:140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</row>
    <row r="618" spans="1:140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</row>
    <row r="619" spans="1:140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</row>
    <row r="620" spans="1:140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</row>
    <row r="621" spans="1:140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</row>
    <row r="622" spans="1:140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</row>
    <row r="623" spans="1:140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</row>
    <row r="624" spans="1:140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</row>
    <row r="625" spans="1:140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</row>
    <row r="626" spans="1:140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</row>
    <row r="627" spans="1:140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</row>
    <row r="628" spans="1:140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</row>
    <row r="629" spans="1:140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</row>
    <row r="630" spans="1:140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</row>
    <row r="631" spans="1:140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</row>
    <row r="632" spans="1:140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</row>
    <row r="633" spans="1:140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</row>
    <row r="634" spans="1:140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</row>
    <row r="635" spans="1:140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</row>
    <row r="636" spans="1:140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</row>
    <row r="637" spans="1:140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</row>
    <row r="638" spans="1:140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</row>
    <row r="639" spans="1:140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</row>
    <row r="640" spans="1:140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</row>
    <row r="641" spans="1:140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</row>
    <row r="642" spans="1:140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</row>
    <row r="643" spans="1:140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</row>
    <row r="644" spans="1:140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</row>
    <row r="645" spans="1:140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</row>
    <row r="646" spans="1:140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</row>
    <row r="647" spans="1:140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</row>
    <row r="648" spans="1:140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</row>
    <row r="649" spans="1:140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</row>
    <row r="650" spans="1:140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</row>
    <row r="651" spans="1:140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</row>
    <row r="652" spans="1:140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</row>
    <row r="653" spans="1:140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</row>
    <row r="654" spans="1:140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</row>
    <row r="655" spans="1:140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</row>
    <row r="656" spans="1:140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</row>
    <row r="657" spans="1:140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</row>
    <row r="658" spans="1:140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</row>
    <row r="659" spans="1:140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</row>
    <row r="660" spans="1:140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</row>
    <row r="661" spans="1:140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</row>
    <row r="662" spans="1:140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</row>
    <row r="663" spans="1:140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</row>
    <row r="664" spans="1:140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</row>
    <row r="665" spans="1:140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</row>
    <row r="666" spans="1:140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</row>
    <row r="667" spans="1:140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</row>
    <row r="668" spans="1:140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</row>
    <row r="669" spans="1:140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</row>
    <row r="670" spans="1:140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</row>
    <row r="671" spans="1:140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</row>
    <row r="672" spans="1:140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</row>
    <row r="673" spans="1:140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</row>
    <row r="674" spans="1:140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</row>
    <row r="675" spans="1:140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</row>
    <row r="676" spans="1:140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</row>
    <row r="677" spans="1:140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</row>
    <row r="678" spans="1:140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</row>
    <row r="679" spans="1:140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</row>
    <row r="680" spans="1:140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</row>
    <row r="681" spans="1:140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</row>
    <row r="682" spans="1:140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</row>
    <row r="683" spans="1:140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</row>
    <row r="684" spans="1:140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</row>
    <row r="685" spans="1:140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</row>
    <row r="686" spans="1:140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</row>
    <row r="687" spans="1:140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</row>
    <row r="688" spans="1:140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</row>
    <row r="689" spans="1:140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</row>
    <row r="690" spans="1:140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</row>
    <row r="691" spans="1:140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</row>
    <row r="692" spans="1:140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</row>
    <row r="693" spans="1:140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</row>
    <row r="694" spans="1:140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</row>
    <row r="695" spans="1:140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</row>
    <row r="696" spans="1:140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</row>
    <row r="697" spans="1:140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</row>
    <row r="698" spans="1:140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</row>
    <row r="699" spans="1:140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</row>
    <row r="700" spans="1:140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</row>
    <row r="701" spans="1:140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</row>
    <row r="702" spans="1:140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</row>
    <row r="703" spans="1:140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</row>
    <row r="704" spans="1:140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</row>
    <row r="705" spans="1:140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</row>
    <row r="706" spans="1:140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</row>
    <row r="707" spans="1:140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</row>
    <row r="708" spans="1:140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</row>
    <row r="709" spans="1:140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</row>
    <row r="710" spans="1:140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</row>
    <row r="711" spans="1:140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</row>
    <row r="712" spans="1:140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</row>
    <row r="713" spans="1:140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</row>
    <row r="714" spans="1:140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</row>
    <row r="715" spans="1:140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</row>
    <row r="716" spans="1:140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</row>
    <row r="717" spans="1:140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</row>
    <row r="718" spans="1:140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</row>
    <row r="719" spans="1:140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</row>
    <row r="720" spans="1:140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</row>
    <row r="721" spans="1:140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</row>
    <row r="722" spans="1:140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</row>
    <row r="723" spans="1:140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</row>
    <row r="724" spans="1:140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</row>
    <row r="725" spans="1:140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</row>
    <row r="726" spans="1:140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</row>
    <row r="727" spans="1:140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</row>
    <row r="728" spans="1:140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</row>
    <row r="729" spans="1:140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</row>
    <row r="730" spans="1:140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</row>
    <row r="731" spans="1:140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</row>
    <row r="732" spans="1:140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</row>
    <row r="733" spans="1:140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</row>
    <row r="734" spans="1:140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</row>
    <row r="735" spans="1:140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</row>
    <row r="736" spans="1:140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</row>
    <row r="737" spans="1:140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</row>
    <row r="738" spans="1:140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</row>
    <row r="739" spans="1:140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</row>
    <row r="740" spans="1:140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</row>
    <row r="741" spans="1:140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</row>
    <row r="742" spans="1:140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</row>
    <row r="743" spans="1:140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</row>
    <row r="744" spans="1:140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</row>
    <row r="745" spans="1:140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</row>
    <row r="746" spans="1:140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</row>
    <row r="747" spans="1:140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</row>
    <row r="748" spans="1:140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</row>
    <row r="749" spans="1:140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</row>
    <row r="750" spans="1:140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</row>
    <row r="751" spans="1:140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</row>
    <row r="752" spans="1:140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</row>
    <row r="753" spans="1:140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</row>
    <row r="754" spans="1:140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</row>
    <row r="755" spans="1:140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</row>
    <row r="756" spans="1:140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</row>
    <row r="757" spans="1:140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</row>
    <row r="758" spans="1:140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</row>
    <row r="759" spans="1:140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</row>
    <row r="760" spans="1:140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</row>
    <row r="761" spans="1:140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</row>
    <row r="762" spans="1:140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</row>
    <row r="763" spans="1:140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</row>
    <row r="764" spans="1:140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</row>
    <row r="765" spans="1:140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</row>
    <row r="766" spans="1:140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</row>
    <row r="767" spans="1:140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</row>
    <row r="768" spans="1:140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</row>
    <row r="769" spans="1:140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</row>
    <row r="770" spans="1:140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</row>
    <row r="771" spans="1:140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</row>
    <row r="772" spans="1:140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</row>
    <row r="773" spans="1:140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</row>
    <row r="774" spans="1:140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</row>
    <row r="775" spans="1:140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</row>
    <row r="776" spans="1:140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</row>
    <row r="777" spans="1:140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</row>
    <row r="778" spans="1:140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</row>
    <row r="779" spans="1:140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</row>
    <row r="780" spans="1:140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</row>
    <row r="781" spans="1:140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</row>
    <row r="782" spans="1:140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</row>
    <row r="783" spans="1:140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</row>
    <row r="784" spans="1:140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</row>
    <row r="785" spans="1:140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</row>
    <row r="786" spans="1:140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</row>
    <row r="787" spans="1:140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</row>
    <row r="788" spans="1:140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</row>
    <row r="789" spans="1:140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</row>
    <row r="790" spans="1:140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</row>
    <row r="791" spans="1:140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</row>
    <row r="792" spans="1:140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</row>
    <row r="793" spans="1:140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</row>
    <row r="794" spans="1:140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</row>
    <row r="795" spans="1:140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</row>
    <row r="796" spans="1:140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</row>
    <row r="797" spans="1:140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</row>
    <row r="798" spans="1:140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</row>
    <row r="799" spans="1:140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</row>
    <row r="800" spans="1:140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</row>
    <row r="801" spans="1:140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</row>
    <row r="802" spans="1:140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</row>
    <row r="803" spans="1:140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</row>
    <row r="804" spans="1:140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</row>
    <row r="805" spans="1:140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</row>
    <row r="806" spans="1:140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</row>
    <row r="807" spans="1:140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</row>
    <row r="808" spans="1:140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</row>
    <row r="809" spans="1:140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</row>
    <row r="810" spans="1:140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</row>
    <row r="811" spans="1:140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</row>
    <row r="812" spans="1:140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</row>
    <row r="813" spans="1:140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</row>
    <row r="814" spans="1:140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</row>
    <row r="815" spans="1:140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</row>
    <row r="816" spans="1:140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</row>
    <row r="817" spans="1:140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</row>
    <row r="818" spans="1:140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</row>
    <row r="819" spans="1:140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</row>
    <row r="820" spans="1:140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</row>
    <row r="821" spans="1:140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</row>
    <row r="822" spans="1:140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</row>
    <row r="823" spans="1:140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</row>
    <row r="824" spans="1:140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</row>
    <row r="825" spans="1:140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</row>
    <row r="826" spans="1:140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</row>
    <row r="827" spans="1:140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</row>
    <row r="828" spans="1:140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</row>
    <row r="829" spans="1:140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</row>
    <row r="830" spans="1:140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</row>
    <row r="831" spans="1:140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</row>
    <row r="832" spans="1:140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</row>
    <row r="833" spans="1:140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</row>
    <row r="834" spans="1:140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</row>
    <row r="835" spans="1:140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</row>
    <row r="836" spans="1:140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</row>
    <row r="837" spans="1:140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</row>
    <row r="838" spans="1:140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</row>
    <row r="839" spans="1:140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</row>
    <row r="840" spans="1:140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</row>
    <row r="841" spans="1:140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</row>
    <row r="842" spans="1:140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</row>
    <row r="843" spans="1:140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</row>
    <row r="844" spans="1:140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</row>
    <row r="845" spans="1:140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</row>
    <row r="846" spans="1:140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</row>
    <row r="847" spans="1:140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</row>
    <row r="848" spans="1:140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</row>
    <row r="849" spans="1:140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</row>
    <row r="850" spans="1:140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</row>
    <row r="851" spans="1:140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</row>
    <row r="852" spans="1:140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</row>
    <row r="853" spans="1:140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</row>
    <row r="854" spans="1:140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</row>
    <row r="855" spans="1:140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</row>
    <row r="856" spans="1:140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</row>
    <row r="857" spans="1:140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</row>
    <row r="858" spans="1:140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</row>
    <row r="859" spans="1:140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</row>
    <row r="860" spans="1:140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</row>
    <row r="861" spans="1:140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</row>
    <row r="862" spans="1:140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</row>
    <row r="863" spans="1:140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</row>
    <row r="864" spans="1:140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</row>
    <row r="865" spans="1:140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</row>
    <row r="866" spans="1:140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</row>
    <row r="867" spans="1:140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</row>
    <row r="868" spans="1:140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</row>
    <row r="869" spans="1:140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</row>
    <row r="870" spans="1:140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</row>
    <row r="871" spans="1:140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</row>
    <row r="872" spans="1:140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</row>
    <row r="873" spans="1:140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</row>
    <row r="874" spans="1:140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</row>
    <row r="875" spans="1:140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</row>
    <row r="876" spans="1:140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</row>
    <row r="877" spans="1:140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</row>
    <row r="878" spans="1:140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</row>
    <row r="879" spans="1:140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</row>
    <row r="880" spans="1:140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</row>
    <row r="881" spans="1:140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</row>
    <row r="882" spans="1:140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</row>
    <row r="883" spans="1:140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</row>
    <row r="884" spans="1:140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</row>
    <row r="885" spans="1:140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</row>
    <row r="886" spans="1:140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</row>
    <row r="887" spans="1:140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</row>
    <row r="888" spans="1:140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</row>
    <row r="889" spans="1:140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</row>
    <row r="890" spans="1:140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</row>
    <row r="891" spans="1:140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</row>
    <row r="892" spans="1:140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</row>
    <row r="893" spans="1:140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</row>
    <row r="894" spans="1:140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</row>
    <row r="895" spans="1:140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</row>
    <row r="896" spans="1:140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</row>
    <row r="897" spans="1:140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</row>
    <row r="898" spans="1:140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</row>
    <row r="899" spans="1:140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</row>
    <row r="900" spans="1:140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</row>
    <row r="901" spans="1:140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</row>
    <row r="902" spans="1:140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</row>
    <row r="903" spans="1:140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</row>
    <row r="904" spans="1:140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</row>
    <row r="905" spans="1:140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</row>
    <row r="906" spans="1:140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</row>
    <row r="907" spans="1:140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</row>
    <row r="908" spans="1:140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</row>
    <row r="909" spans="1:140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</row>
    <row r="910" spans="1:140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</row>
    <row r="911" spans="1:140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</row>
    <row r="912" spans="1:140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</row>
    <row r="913" spans="1:140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</row>
    <row r="914" spans="1:140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</row>
    <row r="915" spans="1:140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</row>
    <row r="916" spans="1:140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</row>
    <row r="917" spans="1:140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</row>
    <row r="918" spans="1:140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</row>
    <row r="919" spans="1:140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</row>
    <row r="920" spans="1:140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</row>
    <row r="921" spans="1:140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</row>
    <row r="922" spans="1:140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</row>
    <row r="923" spans="1:140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</row>
    <row r="924" spans="1:140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</row>
    <row r="925" spans="1:140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</row>
    <row r="926" spans="1:140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</row>
    <row r="927" spans="1:140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</row>
    <row r="928" spans="1:140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</row>
    <row r="929" spans="1:140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</row>
    <row r="930" spans="1:140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</row>
    <row r="931" spans="1:140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</row>
    <row r="932" spans="1:140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</row>
    <row r="933" spans="1:140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</row>
    <row r="934" spans="1:140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</row>
    <row r="935" spans="1:140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</row>
    <row r="936" spans="1:140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</row>
    <row r="937" spans="1:140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</row>
    <row r="938" spans="1:140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</row>
    <row r="939" spans="1:140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</row>
    <row r="940" spans="1:140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</row>
    <row r="941" spans="1:140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</row>
    <row r="942" spans="1:140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</row>
    <row r="943" spans="1:140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</row>
    <row r="944" spans="1:140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</row>
    <row r="945" spans="1:140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</row>
    <row r="946" spans="1:140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</row>
    <row r="947" spans="1:140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</row>
    <row r="948" spans="1:140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</row>
    <row r="949" spans="1:140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</row>
    <row r="950" spans="1:140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</row>
    <row r="951" spans="1:140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</row>
    <row r="952" spans="1:140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</row>
    <row r="953" spans="1:140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</row>
    <row r="954" spans="1:140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</row>
    <row r="955" spans="1:140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</row>
    <row r="956" spans="1:140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</row>
    <row r="957" spans="1:140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</row>
    <row r="958" spans="1:140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</row>
    <row r="959" spans="1:140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</row>
    <row r="960" spans="1:140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</row>
    <row r="961" spans="1:140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</row>
    <row r="962" spans="1:140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</row>
    <row r="963" spans="1:140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</row>
    <row r="964" spans="1:140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</row>
    <row r="965" spans="1:140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</row>
    <row r="966" spans="1:140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</row>
    <row r="967" spans="1:140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</row>
    <row r="968" spans="1:140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</row>
    <row r="969" spans="1:140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</row>
    <row r="970" spans="1:140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</row>
    <row r="971" spans="1:140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</row>
    <row r="972" spans="1:140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</row>
    <row r="973" spans="1:140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</row>
    <row r="974" spans="1:140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</row>
    <row r="975" spans="1:140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</row>
    <row r="976" spans="1:140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</row>
    <row r="977" spans="1:140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</row>
    <row r="978" spans="1:140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</row>
    <row r="979" spans="1:140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</row>
    <row r="980" spans="1:140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</row>
    <row r="981" spans="1:140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</row>
    <row r="982" spans="1:140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</row>
    <row r="983" spans="1:140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</row>
    <row r="984" spans="1:140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</row>
    <row r="985" spans="1:140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</row>
    <row r="986" spans="1:140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</row>
    <row r="987" spans="1:140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</row>
    <row r="988" spans="1:140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</row>
    <row r="989" spans="1:140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</row>
    <row r="990" spans="1:140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</row>
    <row r="991" spans="1:140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</row>
    <row r="992" spans="1:140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</row>
    <row r="993" spans="1:140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</row>
    <row r="994" spans="1:140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</row>
    <row r="995" spans="1:140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</row>
    <row r="996" spans="1:140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</row>
    <row r="997" spans="1:140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</row>
    <row r="998" spans="1:140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</row>
    <row r="999" spans="1:140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</row>
    <row r="1000" spans="1:140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</row>
  </sheetData>
  <pageMargins left="0.7" right="0.7" top="0.75" bottom="0.75" header="0" footer="0"/>
  <pageSetup scale="1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Z1000"/>
  <sheetViews>
    <sheetView showGridLines="0" topLeftCell="A21" workbookViewId="0">
      <selection activeCell="P105" sqref="P105"/>
    </sheetView>
  </sheetViews>
  <sheetFormatPr baseColWidth="10" defaultColWidth="14.5" defaultRowHeight="15" customHeight="1" outlineLevelRow="2" outlineLevelCol="1" x14ac:dyDescent="0.2"/>
  <cols>
    <col min="1" max="2" width="2.5" customWidth="1"/>
    <col min="3" max="3" width="2.5" customWidth="1" outlineLevel="1"/>
    <col min="4" max="4" width="39.33203125" customWidth="1" outlineLevel="1"/>
    <col min="5" max="5" width="15.83203125" customWidth="1" outlineLevel="1"/>
    <col min="6" max="6" width="3.6640625" customWidth="1" outlineLevel="1"/>
    <col min="7" max="7" width="18.5" customWidth="1" outlineLevel="1"/>
    <col min="8" max="8" width="12" customWidth="1" outlineLevel="1"/>
    <col min="9" max="10" width="7.5" customWidth="1" outlineLevel="1"/>
    <col min="11" max="11" width="7.6640625" customWidth="1" outlineLevel="1"/>
    <col min="12" max="12" width="2.5" customWidth="1" outlineLevel="1"/>
    <col min="13" max="13" width="2.5" customWidth="1"/>
    <col min="14" max="14" width="47" customWidth="1"/>
    <col min="15" max="15" width="11.83203125" customWidth="1"/>
    <col min="16" max="16" width="20.33203125" customWidth="1"/>
    <col min="17" max="17" width="3.6640625" customWidth="1"/>
    <col min="18" max="18" width="12.6640625" customWidth="1"/>
    <col min="19" max="19" width="10.83203125" customWidth="1"/>
    <col min="20" max="20" width="14.5" customWidth="1"/>
    <col min="21" max="21" width="3.6640625" customWidth="1"/>
    <col min="22" max="22" width="7" customWidth="1"/>
    <col min="23" max="155" width="15.5" customWidth="1"/>
    <col min="156" max="156" width="2.5" customWidth="1"/>
  </cols>
  <sheetData>
    <row r="1" spans="1:156" ht="12.75" customHeight="1" x14ac:dyDescent="0.2">
      <c r="A1" s="1"/>
      <c r="B1" s="1"/>
      <c r="C1" s="1"/>
      <c r="D1" s="1"/>
      <c r="E1" s="6"/>
      <c r="F1" s="6"/>
      <c r="G1" s="79"/>
      <c r="H1" s="79"/>
      <c r="I1" s="79"/>
      <c r="J1" s="79"/>
      <c r="K1" s="79"/>
      <c r="L1" s="1"/>
      <c r="M1" s="1"/>
      <c r="N1" s="1"/>
      <c r="O1" s="1"/>
      <c r="P1" s="80"/>
      <c r="Q1" s="81"/>
      <c r="R1" s="82"/>
      <c r="S1" s="82"/>
      <c r="T1" s="8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</row>
    <row r="2" spans="1:156" ht="12.75" customHeight="1" x14ac:dyDescent="0.2">
      <c r="A2" s="1"/>
      <c r="B2" s="1"/>
      <c r="C2" s="1"/>
      <c r="D2" s="1"/>
      <c r="E2" s="6"/>
      <c r="F2" s="6"/>
      <c r="G2" s="79"/>
      <c r="H2" s="79"/>
      <c r="I2" s="79"/>
      <c r="J2" s="79"/>
      <c r="K2" s="79"/>
      <c r="L2" s="1"/>
      <c r="M2" s="1"/>
      <c r="N2" s="1"/>
      <c r="O2" s="1"/>
      <c r="P2" s="80"/>
      <c r="Q2" s="81"/>
      <c r="R2" s="82"/>
      <c r="S2" s="82"/>
      <c r="T2" s="82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</row>
    <row r="3" spans="1:156" ht="12.75" customHeight="1" x14ac:dyDescent="0.2">
      <c r="A3" s="36"/>
      <c r="B3" s="36"/>
      <c r="C3" s="36"/>
      <c r="D3" s="36"/>
      <c r="E3" s="83"/>
      <c r="F3" s="83"/>
      <c r="G3" s="83"/>
      <c r="H3" s="83"/>
      <c r="I3" s="83"/>
      <c r="J3" s="83"/>
      <c r="K3" s="83"/>
      <c r="L3" s="36"/>
      <c r="M3" s="36"/>
      <c r="N3" s="36"/>
      <c r="O3" s="36"/>
      <c r="P3" s="84"/>
      <c r="Q3" s="85"/>
      <c r="R3" s="86">
        <f>IF('Budget &amp; Draw Schedule'!W8&gt;'Summary &amp; Assumptions'!H41,1,0)</f>
        <v>0</v>
      </c>
      <c r="S3" s="86"/>
      <c r="T3" s="86"/>
      <c r="U3" s="36"/>
      <c r="V3" s="36"/>
      <c r="W3" s="1">
        <f>IF(W8&lt;='Summary &amp; Assumptions'!$H$51,1,0)</f>
        <v>1</v>
      </c>
      <c r="X3" s="1">
        <f>IF(X8&lt;='Summary &amp; Assumptions'!$H$51,1,0)</f>
        <v>1</v>
      </c>
      <c r="Y3" s="1">
        <f>IF(Y8&lt;='Summary &amp; Assumptions'!$H$51,1,0)</f>
        <v>1</v>
      </c>
      <c r="Z3" s="1">
        <f>IF(Z8&lt;='Summary &amp; Assumptions'!$H$51,1,0)</f>
        <v>1</v>
      </c>
      <c r="AA3" s="1">
        <f>IF(AA8&lt;='Summary &amp; Assumptions'!$H$51,1,0)</f>
        <v>1</v>
      </c>
      <c r="AB3" s="1">
        <f>IF(AB8&lt;='Summary &amp; Assumptions'!$H$51,1,0)</f>
        <v>1</v>
      </c>
      <c r="AC3" s="1">
        <f>IF(AC8&lt;='Summary &amp; Assumptions'!$H$51,1,0)</f>
        <v>1</v>
      </c>
      <c r="AD3" s="1">
        <f>IF(AD8&lt;='Summary &amp; Assumptions'!$H$51,1,0)</f>
        <v>1</v>
      </c>
      <c r="AE3" s="1">
        <f>IF(AE8&lt;='Summary &amp; Assumptions'!$H$51,1,0)</f>
        <v>1</v>
      </c>
      <c r="AF3" s="1">
        <f>IF(AF8&lt;='Summary &amp; Assumptions'!$H$51,1,0)</f>
        <v>1</v>
      </c>
      <c r="AG3" s="1">
        <f>IF(AG8&lt;='Summary &amp; Assumptions'!$H$51,1,0)</f>
        <v>1</v>
      </c>
      <c r="AH3" s="1">
        <f>IF(AH8&lt;='Summary &amp; Assumptions'!$H$51,1,0)</f>
        <v>1</v>
      </c>
      <c r="AI3" s="1">
        <f>IF(AI8&lt;='Summary &amp; Assumptions'!$H$51,1,0)</f>
        <v>1</v>
      </c>
      <c r="AJ3" s="1">
        <f>IF(AJ8&lt;='Summary &amp; Assumptions'!$H$51,1,0)</f>
        <v>1</v>
      </c>
      <c r="AK3" s="1">
        <f>IF(AK8&lt;='Summary &amp; Assumptions'!$H$51,1,0)</f>
        <v>1</v>
      </c>
      <c r="AL3" s="1">
        <f>IF(AL8&lt;='Summary &amp; Assumptions'!$H$51,1,0)</f>
        <v>1</v>
      </c>
      <c r="AM3" s="1">
        <f>IF(AM8&lt;='Summary &amp; Assumptions'!$H$51,1,0)</f>
        <v>1</v>
      </c>
      <c r="AN3" s="1">
        <f>IF(AN8&lt;='Summary &amp; Assumptions'!$H$51,1,0)</f>
        <v>1</v>
      </c>
      <c r="AO3" s="1">
        <f>IF(AO8&lt;='Summary &amp; Assumptions'!$H$51,1,0)</f>
        <v>1</v>
      </c>
      <c r="AP3" s="1">
        <f>IF(AP8&lt;='Summary &amp; Assumptions'!$H$51,1,0)</f>
        <v>1</v>
      </c>
      <c r="AQ3" s="1">
        <f>IF(AQ8&lt;='Summary &amp; Assumptions'!$H$51,1,0)</f>
        <v>1</v>
      </c>
      <c r="AR3" s="1">
        <f>IF(AR8&lt;='Summary &amp; Assumptions'!$H$51,1,0)</f>
        <v>1</v>
      </c>
      <c r="AS3" s="1">
        <f>IF(AS8&lt;='Summary &amp; Assumptions'!$H$51,1,0)</f>
        <v>1</v>
      </c>
      <c r="AT3" s="1">
        <f>IF(AT8&lt;='Summary &amp; Assumptions'!$H$51,1,0)</f>
        <v>1</v>
      </c>
      <c r="AU3" s="1">
        <f>IF(AU8&lt;='Summary &amp; Assumptions'!$H$51,1,0)</f>
        <v>1</v>
      </c>
      <c r="AV3" s="1">
        <f>IF(AV8&lt;='Summary &amp; Assumptions'!$H$51,1,0)</f>
        <v>1</v>
      </c>
      <c r="AW3" s="1">
        <f>IF(AW8&lt;='Summary &amp; Assumptions'!$H$51,1,0)</f>
        <v>1</v>
      </c>
      <c r="AX3" s="1">
        <f>IF(AX8&lt;='Summary &amp; Assumptions'!$H$51,1,0)</f>
        <v>1</v>
      </c>
      <c r="AY3" s="1">
        <f>IF(AY8&lt;='Summary &amp; Assumptions'!$H$51,1,0)</f>
        <v>1</v>
      </c>
      <c r="AZ3" s="1">
        <f>IF(AZ8&lt;='Summary &amp; Assumptions'!$H$51,1,0)</f>
        <v>1</v>
      </c>
      <c r="BA3" s="1">
        <f>IF(BA8&lt;='Summary &amp; Assumptions'!$H$51,1,0)</f>
        <v>1</v>
      </c>
      <c r="BB3" s="1">
        <f>IF(BB8&lt;='Summary &amp; Assumptions'!$H$51,1,0)</f>
        <v>1</v>
      </c>
      <c r="BC3" s="1">
        <f>IF(BC8&lt;='Summary &amp; Assumptions'!$H$51,1,0)</f>
        <v>1</v>
      </c>
      <c r="BD3" s="1">
        <f>IF(BD8&lt;='Summary &amp; Assumptions'!$H$51,1,0)</f>
        <v>1</v>
      </c>
      <c r="BE3" s="1">
        <f>IF(BE8&lt;='Summary &amp; Assumptions'!$H$51,1,0)</f>
        <v>1</v>
      </c>
      <c r="BF3" s="1">
        <f>IF(BF8&lt;='Summary &amp; Assumptions'!$H$51,1,0)</f>
        <v>1</v>
      </c>
      <c r="BG3" s="1">
        <f>IF(BG8&lt;='Summary &amp; Assumptions'!$H$51,1,0)</f>
        <v>1</v>
      </c>
      <c r="BH3" s="1">
        <f>IF(BH8&lt;='Summary &amp; Assumptions'!$H$51,1,0)</f>
        <v>1</v>
      </c>
      <c r="BI3" s="1">
        <f>IF(BI8&lt;='Summary &amp; Assumptions'!$H$51,1,0)</f>
        <v>1</v>
      </c>
      <c r="BJ3" s="1">
        <f>IF(BJ8&lt;='Summary &amp; Assumptions'!$H$51,1,0)</f>
        <v>1</v>
      </c>
      <c r="BK3" s="1">
        <f>IF(BK8&lt;='Summary &amp; Assumptions'!$H$51,1,0)</f>
        <v>1</v>
      </c>
      <c r="BL3" s="1">
        <f>IF(BL8&lt;='Summary &amp; Assumptions'!$H$51,1,0)</f>
        <v>1</v>
      </c>
      <c r="BM3" s="1">
        <f>IF(BM8&lt;='Summary &amp; Assumptions'!$H$51,1,0)</f>
        <v>1</v>
      </c>
      <c r="BN3" s="1">
        <f>IF(BN8&lt;='Summary &amp; Assumptions'!$H$51,1,0)</f>
        <v>1</v>
      </c>
      <c r="BO3" s="1">
        <f>IF(BO8&lt;='Summary &amp; Assumptions'!$H$51,1,0)</f>
        <v>1</v>
      </c>
      <c r="BP3" s="1">
        <f>IF(BP8&lt;='Summary &amp; Assumptions'!$H$51,1,0)</f>
        <v>1</v>
      </c>
      <c r="BQ3" s="1">
        <f>IF(BQ8&lt;='Summary &amp; Assumptions'!$H$51,1,0)</f>
        <v>1</v>
      </c>
      <c r="BR3" s="1">
        <f>IF(BR8&lt;='Summary &amp; Assumptions'!$H$51,1,0)</f>
        <v>1</v>
      </c>
      <c r="BS3" s="1">
        <f>IF(BS8&lt;='Summary &amp; Assumptions'!$H$51,1,0)</f>
        <v>1</v>
      </c>
      <c r="BT3" s="1">
        <f>IF(BT8&lt;='Summary &amp; Assumptions'!$H$51,1,0)</f>
        <v>1</v>
      </c>
      <c r="BU3" s="1">
        <f>IF(BU8&lt;='Summary &amp; Assumptions'!$H$51,1,0)</f>
        <v>1</v>
      </c>
      <c r="BV3" s="1">
        <f>IF(BV8&lt;='Summary &amp; Assumptions'!$H$51,1,0)</f>
        <v>1</v>
      </c>
      <c r="BW3" s="1">
        <f>IF(BW8&lt;='Summary &amp; Assumptions'!$H$51,1,0)</f>
        <v>1</v>
      </c>
      <c r="BX3" s="1">
        <f>IF(BX8&lt;='Summary &amp; Assumptions'!$H$51,1,0)</f>
        <v>1</v>
      </c>
      <c r="BY3" s="1">
        <f>IF(BY8&lt;='Summary &amp; Assumptions'!$H$51,1,0)</f>
        <v>1</v>
      </c>
      <c r="BZ3" s="1">
        <f>IF(BZ8&lt;='Summary &amp; Assumptions'!$H$51,1,0)</f>
        <v>1</v>
      </c>
      <c r="CA3" s="1">
        <f>IF(CA8&lt;='Summary &amp; Assumptions'!$H$51,1,0)</f>
        <v>1</v>
      </c>
      <c r="CB3" s="1">
        <f>IF(CB8&lt;='Summary &amp; Assumptions'!$H$51,1,0)</f>
        <v>1</v>
      </c>
      <c r="CC3" s="1">
        <f>IF(CC8&lt;='Summary &amp; Assumptions'!$H$51,1,0)</f>
        <v>1</v>
      </c>
      <c r="CD3" s="1">
        <f>IF(CD8&lt;='Summary &amp; Assumptions'!$H$51,1,0)</f>
        <v>1</v>
      </c>
      <c r="CE3" s="1">
        <f>IF(CE8&lt;='Summary &amp; Assumptions'!$H$51,1,0)</f>
        <v>1</v>
      </c>
      <c r="CF3" s="1">
        <f>IF(CF8&lt;='Summary &amp; Assumptions'!$H$51,1,0)</f>
        <v>1</v>
      </c>
      <c r="CG3" s="1">
        <f>IF(CG8&lt;='Summary &amp; Assumptions'!$H$51,1,0)</f>
        <v>0</v>
      </c>
      <c r="CH3" s="1">
        <f>IF(CH8&lt;='Summary &amp; Assumptions'!$H$51,1,0)</f>
        <v>0</v>
      </c>
      <c r="CI3" s="1">
        <f>IF(CI8&lt;='Summary &amp; Assumptions'!$H$51,1,0)</f>
        <v>0</v>
      </c>
      <c r="CJ3" s="1">
        <f>IF(CJ8&lt;='Summary &amp; Assumptions'!$H$51,1,0)</f>
        <v>0</v>
      </c>
      <c r="CK3" s="1">
        <f>IF(CK8&lt;='Summary &amp; Assumptions'!$H$51,1,0)</f>
        <v>0</v>
      </c>
      <c r="CL3" s="1">
        <f>IF(CL8&lt;='Summary &amp; Assumptions'!$H$51,1,0)</f>
        <v>0</v>
      </c>
      <c r="CM3" s="1">
        <f>IF(CM8&lt;='Summary &amp; Assumptions'!$H$51,1,0)</f>
        <v>0</v>
      </c>
      <c r="CN3" s="1">
        <f>IF(CN8&lt;='Summary &amp; Assumptions'!$H$51,1,0)</f>
        <v>0</v>
      </c>
      <c r="CO3" s="1">
        <f>IF(CO8&lt;='Summary &amp; Assumptions'!$H$51,1,0)</f>
        <v>0</v>
      </c>
      <c r="CP3" s="1">
        <f>IF(CP8&lt;='Summary &amp; Assumptions'!$H$51,1,0)</f>
        <v>0</v>
      </c>
      <c r="CQ3" s="1">
        <f>IF(CQ8&lt;='Summary &amp; Assumptions'!$H$51,1,0)</f>
        <v>0</v>
      </c>
      <c r="CR3" s="1">
        <f>IF(CR8&lt;='Summary &amp; Assumptions'!$H$51,1,0)</f>
        <v>0</v>
      </c>
      <c r="CS3" s="1">
        <f>IF(CS8&lt;='Summary &amp; Assumptions'!$H$51,1,0)</f>
        <v>0</v>
      </c>
      <c r="CT3" s="1">
        <f>IF(CT8&lt;='Summary &amp; Assumptions'!$H$51,1,0)</f>
        <v>0</v>
      </c>
      <c r="CU3" s="1">
        <f>IF(CU8&lt;='Summary &amp; Assumptions'!$H$51,1,0)</f>
        <v>0</v>
      </c>
      <c r="CV3" s="1">
        <f>IF(CV8&lt;='Summary &amp; Assumptions'!$H$51,1,0)</f>
        <v>0</v>
      </c>
      <c r="CW3" s="1">
        <f>IF(CW8&lt;='Summary &amp; Assumptions'!$H$51,1,0)</f>
        <v>0</v>
      </c>
      <c r="CX3" s="1">
        <f>IF(CX8&lt;='Summary &amp; Assumptions'!$H$51,1,0)</f>
        <v>0</v>
      </c>
      <c r="CY3" s="1">
        <f>IF(CY8&lt;='Summary &amp; Assumptions'!$H$51,1,0)</f>
        <v>0</v>
      </c>
      <c r="CZ3" s="1">
        <f>IF(CZ8&lt;='Summary &amp; Assumptions'!$H$51,1,0)</f>
        <v>0</v>
      </c>
      <c r="DA3" s="1">
        <f>IF(DA8&lt;='Summary &amp; Assumptions'!$H$51,1,0)</f>
        <v>0</v>
      </c>
      <c r="DB3" s="1">
        <f>IF(DB8&lt;='Summary &amp; Assumptions'!$H$51,1,0)</f>
        <v>0</v>
      </c>
      <c r="DC3" s="1">
        <f>IF(DC8&lt;='Summary &amp; Assumptions'!$H$51,1,0)</f>
        <v>0</v>
      </c>
      <c r="DD3" s="1">
        <f>IF(DD8&lt;='Summary &amp; Assumptions'!$H$51,1,0)</f>
        <v>0</v>
      </c>
      <c r="DE3" s="1">
        <f>IF(DE8&lt;='Summary &amp; Assumptions'!$H$51,1,0)</f>
        <v>0</v>
      </c>
      <c r="DF3" s="1">
        <f>IF(DF8&lt;='Summary &amp; Assumptions'!$H$51,1,0)</f>
        <v>0</v>
      </c>
      <c r="DG3" s="1">
        <f>IF(DG8&lt;='Summary &amp; Assumptions'!$H$51,1,0)</f>
        <v>0</v>
      </c>
      <c r="DH3" s="1">
        <f>IF(DH8&lt;='Summary &amp; Assumptions'!$H$51,1,0)</f>
        <v>0</v>
      </c>
      <c r="DI3" s="1">
        <f>IF(DI8&lt;='Summary &amp; Assumptions'!$H$51,1,0)</f>
        <v>0</v>
      </c>
      <c r="DJ3" s="1">
        <f>IF(DJ8&lt;='Summary &amp; Assumptions'!$H$51,1,0)</f>
        <v>0</v>
      </c>
      <c r="DK3" s="1">
        <f>IF(DK8&lt;='Summary &amp; Assumptions'!$H$51,1,0)</f>
        <v>0</v>
      </c>
      <c r="DL3" s="1">
        <f>IF(DL8&lt;='Summary &amp; Assumptions'!$H$51,1,0)</f>
        <v>0</v>
      </c>
      <c r="DM3" s="1">
        <f>IF(DM8&lt;='Summary &amp; Assumptions'!$H$51,1,0)</f>
        <v>0</v>
      </c>
      <c r="DN3" s="1">
        <f>IF(DN8&lt;='Summary &amp; Assumptions'!$H$51,1,0)</f>
        <v>0</v>
      </c>
      <c r="DO3" s="1">
        <f>IF(DO8&lt;='Summary &amp; Assumptions'!$H$51,1,0)</f>
        <v>0</v>
      </c>
      <c r="DP3" s="1">
        <f>IF(DP8&lt;='Summary &amp; Assumptions'!$H$51,1,0)</f>
        <v>0</v>
      </c>
      <c r="DQ3" s="1">
        <f>IF(DQ8&lt;='Summary &amp; Assumptions'!$H$51,1,0)</f>
        <v>0</v>
      </c>
      <c r="DR3" s="1">
        <f>IF(DR8&lt;='Summary &amp; Assumptions'!$H$51,1,0)</f>
        <v>0</v>
      </c>
      <c r="DS3" s="1">
        <f>IF(DS8&lt;='Summary &amp; Assumptions'!$H$51,1,0)</f>
        <v>0</v>
      </c>
      <c r="DT3" s="1">
        <f>IF(DT8&lt;='Summary &amp; Assumptions'!$H$51,1,0)</f>
        <v>0</v>
      </c>
      <c r="DU3" s="1">
        <f>IF(DU8&lt;='Summary &amp; Assumptions'!$H$51,1,0)</f>
        <v>0</v>
      </c>
      <c r="DV3" s="1">
        <f>IF(DV8&lt;='Summary &amp; Assumptions'!$H$51,1,0)</f>
        <v>0</v>
      </c>
      <c r="DW3" s="1">
        <f>IF(DW8&lt;='Summary &amp; Assumptions'!$H$51,1,0)</f>
        <v>0</v>
      </c>
      <c r="DX3" s="1">
        <f>IF(DX8&lt;='Summary &amp; Assumptions'!$H$51,1,0)</f>
        <v>0</v>
      </c>
      <c r="DY3" s="1">
        <f>IF(DY8&lt;='Summary &amp; Assumptions'!$H$51,1,0)</f>
        <v>0</v>
      </c>
      <c r="DZ3" s="1">
        <f>IF(DZ8&lt;='Summary &amp; Assumptions'!$H$51,1,0)</f>
        <v>0</v>
      </c>
      <c r="EA3" s="1">
        <f>IF(EA8&lt;='Summary &amp; Assumptions'!$H$51,1,0)</f>
        <v>0</v>
      </c>
      <c r="EB3" s="1">
        <f>IF(EB8&lt;='Summary &amp; Assumptions'!$H$51,1,0)</f>
        <v>0</v>
      </c>
      <c r="EC3" s="1">
        <f>IF(EC8&lt;='Summary &amp; Assumptions'!$H$51,1,0)</f>
        <v>0</v>
      </c>
      <c r="ED3" s="1">
        <f>IF(ED8&lt;='Summary &amp; Assumptions'!$H$51,1,0)</f>
        <v>0</v>
      </c>
      <c r="EE3" s="1">
        <f>IF(EE8&lt;='Summary &amp; Assumptions'!$H$51,1,0)</f>
        <v>0</v>
      </c>
      <c r="EF3" s="1">
        <f>IF(EF8&lt;='Summary &amp; Assumptions'!$H$51,1,0)</f>
        <v>0</v>
      </c>
      <c r="EG3" s="1">
        <f>IF(EG8&lt;='Summary &amp; Assumptions'!$H$51,1,0)</f>
        <v>0</v>
      </c>
      <c r="EH3" s="1">
        <f>IF(EH8&lt;='Summary &amp; Assumptions'!$H$51,1,0)</f>
        <v>0</v>
      </c>
      <c r="EI3" s="1">
        <f>IF(EI8&lt;='Summary &amp; Assumptions'!$H$51,1,0)</f>
        <v>0</v>
      </c>
      <c r="EJ3" s="1">
        <f>IF(EJ8&lt;='Summary &amp; Assumptions'!$H$51,1,0)</f>
        <v>0</v>
      </c>
      <c r="EK3" s="1">
        <f>IF(EK8&lt;='Summary &amp; Assumptions'!$H$51,1,0)</f>
        <v>0</v>
      </c>
      <c r="EL3" s="1">
        <f>IF(EL8&lt;='Summary &amp; Assumptions'!$H$51,1,0)</f>
        <v>0</v>
      </c>
      <c r="EM3" s="1">
        <f>IF(EM8&lt;='Summary &amp; Assumptions'!$H$51,1,0)</f>
        <v>0</v>
      </c>
      <c r="EN3" s="1">
        <f>IF(EN8&lt;='Summary &amp; Assumptions'!$H$51,1,0)</f>
        <v>0</v>
      </c>
      <c r="EO3" s="1">
        <f>IF(EO8&lt;='Summary &amp; Assumptions'!$H$51,1,0)</f>
        <v>0</v>
      </c>
      <c r="EP3" s="1">
        <f>IF(EP8&lt;='Summary &amp; Assumptions'!$H$51,1,0)</f>
        <v>0</v>
      </c>
      <c r="EQ3" s="1">
        <f>IF(EQ8&lt;='Summary &amp; Assumptions'!$H$51,1,0)</f>
        <v>0</v>
      </c>
      <c r="ER3" s="1">
        <f>IF(ER8&lt;='Summary &amp; Assumptions'!$H$51,1,0)</f>
        <v>0</v>
      </c>
      <c r="ES3" s="1">
        <f>IF(ES8&lt;='Summary &amp; Assumptions'!$H$51,1,0)</f>
        <v>0</v>
      </c>
      <c r="ET3" s="1">
        <f>IF(ET8&lt;='Summary &amp; Assumptions'!$H$51,1,0)</f>
        <v>0</v>
      </c>
      <c r="EU3" s="1">
        <f>IF(EU8&lt;='Summary &amp; Assumptions'!$H$51,1,0)</f>
        <v>0</v>
      </c>
      <c r="EV3" s="1">
        <f>IF(EV8&lt;='Summary &amp; Assumptions'!$H$51,1,0)</f>
        <v>0</v>
      </c>
      <c r="EW3" s="1">
        <f>IF(EW8&lt;='Summary &amp; Assumptions'!$H$51,1,0)</f>
        <v>0</v>
      </c>
      <c r="EX3" s="1">
        <f>IF(EX8&lt;='Summary &amp; Assumptions'!$H$51,1,0)</f>
        <v>0</v>
      </c>
      <c r="EY3" s="1">
        <f>IF(EY8&lt;='Summary &amp; Assumptions'!$H$51,1,0)</f>
        <v>0</v>
      </c>
      <c r="EZ3" s="36"/>
    </row>
    <row r="4" spans="1:156" ht="9" customHeight="1" x14ac:dyDescent="0.2">
      <c r="A4" s="1"/>
      <c r="B4" s="1"/>
      <c r="C4" s="87"/>
      <c r="D4" s="88"/>
      <c r="E4" s="89"/>
      <c r="F4" s="89"/>
      <c r="G4" s="90"/>
      <c r="H4" s="90"/>
      <c r="I4" s="90"/>
      <c r="J4" s="90"/>
      <c r="K4" s="90"/>
      <c r="L4" s="91"/>
      <c r="M4" s="1"/>
      <c r="N4" s="1"/>
      <c r="O4" s="1"/>
      <c r="P4" s="80"/>
      <c r="Q4" s="81"/>
      <c r="R4" s="82"/>
      <c r="S4" s="82"/>
      <c r="T4" s="9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</row>
    <row r="5" spans="1:156" ht="13.5" customHeight="1" x14ac:dyDescent="0.2">
      <c r="A5" s="1"/>
      <c r="B5" s="1"/>
      <c r="C5" s="93"/>
      <c r="D5" s="94" t="s">
        <v>142</v>
      </c>
      <c r="E5" s="95"/>
      <c r="F5" s="96"/>
      <c r="G5" s="97"/>
      <c r="H5" s="97"/>
      <c r="I5" s="97"/>
      <c r="J5" s="97"/>
      <c r="K5" s="97"/>
      <c r="L5" s="98"/>
      <c r="M5" s="1"/>
      <c r="N5" s="99" t="s">
        <v>143</v>
      </c>
      <c r="O5" s="99"/>
      <c r="P5" s="100"/>
      <c r="Q5" s="100"/>
      <c r="R5" s="101"/>
      <c r="S5" s="101"/>
      <c r="T5" s="101"/>
      <c r="U5" s="102"/>
      <c r="V5" s="95" t="s">
        <v>144</v>
      </c>
      <c r="W5" s="94">
        <f t="shared" ref="W5:EY5" si="0">YEAR(W8)</f>
        <v>2022</v>
      </c>
      <c r="X5" s="94">
        <f t="shared" si="0"/>
        <v>2022</v>
      </c>
      <c r="Y5" s="94">
        <f t="shared" si="0"/>
        <v>2022</v>
      </c>
      <c r="Z5" s="94">
        <f t="shared" si="0"/>
        <v>2022</v>
      </c>
      <c r="AA5" s="94">
        <f t="shared" si="0"/>
        <v>2022</v>
      </c>
      <c r="AB5" s="94">
        <f t="shared" si="0"/>
        <v>2022</v>
      </c>
      <c r="AC5" s="94">
        <f t="shared" si="0"/>
        <v>2022</v>
      </c>
      <c r="AD5" s="94">
        <f t="shared" si="0"/>
        <v>2023</v>
      </c>
      <c r="AE5" s="94">
        <f t="shared" si="0"/>
        <v>2023</v>
      </c>
      <c r="AF5" s="94">
        <f t="shared" si="0"/>
        <v>2023</v>
      </c>
      <c r="AG5" s="94">
        <f t="shared" si="0"/>
        <v>2023</v>
      </c>
      <c r="AH5" s="94">
        <f t="shared" si="0"/>
        <v>2023</v>
      </c>
      <c r="AI5" s="94">
        <f t="shared" si="0"/>
        <v>2023</v>
      </c>
      <c r="AJ5" s="94">
        <f t="shared" si="0"/>
        <v>2023</v>
      </c>
      <c r="AK5" s="94">
        <f t="shared" si="0"/>
        <v>2023</v>
      </c>
      <c r="AL5" s="94">
        <f t="shared" si="0"/>
        <v>2023</v>
      </c>
      <c r="AM5" s="94">
        <f t="shared" si="0"/>
        <v>2023</v>
      </c>
      <c r="AN5" s="94">
        <f t="shared" si="0"/>
        <v>2023</v>
      </c>
      <c r="AO5" s="94">
        <f t="shared" si="0"/>
        <v>2023</v>
      </c>
      <c r="AP5" s="94">
        <f t="shared" si="0"/>
        <v>2024</v>
      </c>
      <c r="AQ5" s="94">
        <f t="shared" si="0"/>
        <v>2024</v>
      </c>
      <c r="AR5" s="94">
        <f t="shared" si="0"/>
        <v>2024</v>
      </c>
      <c r="AS5" s="94">
        <f t="shared" si="0"/>
        <v>2024</v>
      </c>
      <c r="AT5" s="94">
        <f t="shared" si="0"/>
        <v>2024</v>
      </c>
      <c r="AU5" s="94">
        <f t="shared" si="0"/>
        <v>2024</v>
      </c>
      <c r="AV5" s="94">
        <f t="shared" si="0"/>
        <v>2024</v>
      </c>
      <c r="AW5" s="94">
        <f t="shared" si="0"/>
        <v>2024</v>
      </c>
      <c r="AX5" s="94">
        <f t="shared" si="0"/>
        <v>2024</v>
      </c>
      <c r="AY5" s="94">
        <f t="shared" si="0"/>
        <v>2024</v>
      </c>
      <c r="AZ5" s="94">
        <f t="shared" si="0"/>
        <v>2024</v>
      </c>
      <c r="BA5" s="94">
        <f t="shared" si="0"/>
        <v>2024</v>
      </c>
      <c r="BB5" s="94">
        <f t="shared" si="0"/>
        <v>2025</v>
      </c>
      <c r="BC5" s="94">
        <f t="shared" si="0"/>
        <v>2025</v>
      </c>
      <c r="BD5" s="94">
        <f t="shared" si="0"/>
        <v>2025</v>
      </c>
      <c r="BE5" s="94">
        <f t="shared" si="0"/>
        <v>2025</v>
      </c>
      <c r="BF5" s="94">
        <f t="shared" si="0"/>
        <v>2025</v>
      </c>
      <c r="BG5" s="94">
        <f t="shared" si="0"/>
        <v>2025</v>
      </c>
      <c r="BH5" s="94">
        <f t="shared" si="0"/>
        <v>2025</v>
      </c>
      <c r="BI5" s="94">
        <f t="shared" si="0"/>
        <v>2025</v>
      </c>
      <c r="BJ5" s="94">
        <f t="shared" si="0"/>
        <v>2025</v>
      </c>
      <c r="BK5" s="94">
        <f t="shared" si="0"/>
        <v>2025</v>
      </c>
      <c r="BL5" s="94">
        <f t="shared" si="0"/>
        <v>2025</v>
      </c>
      <c r="BM5" s="94">
        <f t="shared" si="0"/>
        <v>2025</v>
      </c>
      <c r="BN5" s="94">
        <f t="shared" si="0"/>
        <v>2026</v>
      </c>
      <c r="BO5" s="94">
        <f t="shared" si="0"/>
        <v>2026</v>
      </c>
      <c r="BP5" s="94">
        <f t="shared" si="0"/>
        <v>2026</v>
      </c>
      <c r="BQ5" s="94">
        <f t="shared" si="0"/>
        <v>2026</v>
      </c>
      <c r="BR5" s="94">
        <f t="shared" si="0"/>
        <v>2026</v>
      </c>
      <c r="BS5" s="94">
        <f t="shared" si="0"/>
        <v>2026</v>
      </c>
      <c r="BT5" s="94">
        <f t="shared" si="0"/>
        <v>2026</v>
      </c>
      <c r="BU5" s="94">
        <f t="shared" si="0"/>
        <v>2026</v>
      </c>
      <c r="BV5" s="94">
        <f t="shared" si="0"/>
        <v>2026</v>
      </c>
      <c r="BW5" s="94">
        <f t="shared" si="0"/>
        <v>2026</v>
      </c>
      <c r="BX5" s="94">
        <f t="shared" si="0"/>
        <v>2026</v>
      </c>
      <c r="BY5" s="94">
        <f t="shared" si="0"/>
        <v>2026</v>
      </c>
      <c r="BZ5" s="94">
        <f t="shared" si="0"/>
        <v>2027</v>
      </c>
      <c r="CA5" s="94">
        <f t="shared" si="0"/>
        <v>2027</v>
      </c>
      <c r="CB5" s="94">
        <f t="shared" si="0"/>
        <v>2027</v>
      </c>
      <c r="CC5" s="94">
        <f t="shared" si="0"/>
        <v>2027</v>
      </c>
      <c r="CD5" s="94">
        <f t="shared" si="0"/>
        <v>2027</v>
      </c>
      <c r="CE5" s="94">
        <f t="shared" si="0"/>
        <v>2027</v>
      </c>
      <c r="CF5" s="94">
        <f t="shared" si="0"/>
        <v>2027</v>
      </c>
      <c r="CG5" s="94">
        <f t="shared" si="0"/>
        <v>2027</v>
      </c>
      <c r="CH5" s="94">
        <f t="shared" si="0"/>
        <v>2027</v>
      </c>
      <c r="CI5" s="94">
        <f t="shared" si="0"/>
        <v>2027</v>
      </c>
      <c r="CJ5" s="94">
        <f t="shared" si="0"/>
        <v>2027</v>
      </c>
      <c r="CK5" s="94">
        <f t="shared" si="0"/>
        <v>2027</v>
      </c>
      <c r="CL5" s="94">
        <f t="shared" si="0"/>
        <v>2028</v>
      </c>
      <c r="CM5" s="94">
        <f t="shared" si="0"/>
        <v>2028</v>
      </c>
      <c r="CN5" s="94">
        <f t="shared" si="0"/>
        <v>2028</v>
      </c>
      <c r="CO5" s="94">
        <f t="shared" si="0"/>
        <v>2028</v>
      </c>
      <c r="CP5" s="94">
        <f t="shared" si="0"/>
        <v>2028</v>
      </c>
      <c r="CQ5" s="94">
        <f t="shared" si="0"/>
        <v>2028</v>
      </c>
      <c r="CR5" s="94">
        <f t="shared" si="0"/>
        <v>2028</v>
      </c>
      <c r="CS5" s="94">
        <f t="shared" si="0"/>
        <v>2028</v>
      </c>
      <c r="CT5" s="94">
        <f t="shared" si="0"/>
        <v>2028</v>
      </c>
      <c r="CU5" s="94">
        <f t="shared" si="0"/>
        <v>2028</v>
      </c>
      <c r="CV5" s="94">
        <f t="shared" si="0"/>
        <v>2028</v>
      </c>
      <c r="CW5" s="94">
        <f t="shared" si="0"/>
        <v>2028</v>
      </c>
      <c r="CX5" s="94">
        <f t="shared" si="0"/>
        <v>2029</v>
      </c>
      <c r="CY5" s="94">
        <f t="shared" si="0"/>
        <v>2029</v>
      </c>
      <c r="CZ5" s="94">
        <f t="shared" si="0"/>
        <v>2029</v>
      </c>
      <c r="DA5" s="94">
        <f t="shared" si="0"/>
        <v>2029</v>
      </c>
      <c r="DB5" s="94">
        <f t="shared" si="0"/>
        <v>2029</v>
      </c>
      <c r="DC5" s="94">
        <f t="shared" si="0"/>
        <v>2029</v>
      </c>
      <c r="DD5" s="94">
        <f t="shared" si="0"/>
        <v>2029</v>
      </c>
      <c r="DE5" s="94">
        <f t="shared" si="0"/>
        <v>2029</v>
      </c>
      <c r="DF5" s="94">
        <f t="shared" si="0"/>
        <v>2029</v>
      </c>
      <c r="DG5" s="94">
        <f t="shared" si="0"/>
        <v>2029</v>
      </c>
      <c r="DH5" s="94">
        <f t="shared" si="0"/>
        <v>2029</v>
      </c>
      <c r="DI5" s="94">
        <f t="shared" si="0"/>
        <v>2029</v>
      </c>
      <c r="DJ5" s="94">
        <f t="shared" si="0"/>
        <v>2030</v>
      </c>
      <c r="DK5" s="94">
        <f t="shared" si="0"/>
        <v>2030</v>
      </c>
      <c r="DL5" s="94">
        <f t="shared" si="0"/>
        <v>2030</v>
      </c>
      <c r="DM5" s="94">
        <f t="shared" si="0"/>
        <v>2030</v>
      </c>
      <c r="DN5" s="94">
        <f t="shared" si="0"/>
        <v>2030</v>
      </c>
      <c r="DO5" s="94">
        <f t="shared" si="0"/>
        <v>2030</v>
      </c>
      <c r="DP5" s="94">
        <f t="shared" si="0"/>
        <v>2030</v>
      </c>
      <c r="DQ5" s="94">
        <f t="shared" si="0"/>
        <v>2030</v>
      </c>
      <c r="DR5" s="94">
        <f t="shared" si="0"/>
        <v>2030</v>
      </c>
      <c r="DS5" s="94">
        <f t="shared" si="0"/>
        <v>2030</v>
      </c>
      <c r="DT5" s="94">
        <f t="shared" si="0"/>
        <v>2030</v>
      </c>
      <c r="DU5" s="94">
        <f t="shared" si="0"/>
        <v>2030</v>
      </c>
      <c r="DV5" s="94">
        <f t="shared" si="0"/>
        <v>2031</v>
      </c>
      <c r="DW5" s="94">
        <f t="shared" si="0"/>
        <v>2031</v>
      </c>
      <c r="DX5" s="94">
        <f t="shared" si="0"/>
        <v>2031</v>
      </c>
      <c r="DY5" s="94">
        <f t="shared" si="0"/>
        <v>2031</v>
      </c>
      <c r="DZ5" s="94">
        <f t="shared" si="0"/>
        <v>2031</v>
      </c>
      <c r="EA5" s="94">
        <f t="shared" si="0"/>
        <v>2031</v>
      </c>
      <c r="EB5" s="94">
        <f t="shared" si="0"/>
        <v>2031</v>
      </c>
      <c r="EC5" s="94">
        <f t="shared" si="0"/>
        <v>2031</v>
      </c>
      <c r="ED5" s="94">
        <f t="shared" si="0"/>
        <v>2031</v>
      </c>
      <c r="EE5" s="94">
        <f t="shared" si="0"/>
        <v>2031</v>
      </c>
      <c r="EF5" s="94">
        <f t="shared" si="0"/>
        <v>2031</v>
      </c>
      <c r="EG5" s="94">
        <f t="shared" si="0"/>
        <v>2031</v>
      </c>
      <c r="EH5" s="94">
        <f t="shared" si="0"/>
        <v>2032</v>
      </c>
      <c r="EI5" s="94">
        <f t="shared" si="0"/>
        <v>2032</v>
      </c>
      <c r="EJ5" s="94">
        <f t="shared" si="0"/>
        <v>2032</v>
      </c>
      <c r="EK5" s="94">
        <f t="shared" si="0"/>
        <v>2032</v>
      </c>
      <c r="EL5" s="94">
        <f t="shared" si="0"/>
        <v>2032</v>
      </c>
      <c r="EM5" s="94">
        <f t="shared" si="0"/>
        <v>2032</v>
      </c>
      <c r="EN5" s="94">
        <f t="shared" si="0"/>
        <v>2032</v>
      </c>
      <c r="EO5" s="94">
        <f t="shared" si="0"/>
        <v>2032</v>
      </c>
      <c r="EP5" s="94">
        <f t="shared" si="0"/>
        <v>2032</v>
      </c>
      <c r="EQ5" s="94">
        <f t="shared" si="0"/>
        <v>2032</v>
      </c>
      <c r="ER5" s="94">
        <f t="shared" si="0"/>
        <v>2032</v>
      </c>
      <c r="ES5" s="94">
        <f t="shared" si="0"/>
        <v>2032</v>
      </c>
      <c r="ET5" s="94">
        <f t="shared" si="0"/>
        <v>2033</v>
      </c>
      <c r="EU5" s="94">
        <f t="shared" si="0"/>
        <v>2033</v>
      </c>
      <c r="EV5" s="94">
        <f t="shared" si="0"/>
        <v>2033</v>
      </c>
      <c r="EW5" s="94">
        <f t="shared" si="0"/>
        <v>2033</v>
      </c>
      <c r="EX5" s="94">
        <f t="shared" si="0"/>
        <v>2033</v>
      </c>
      <c r="EY5" s="94">
        <f t="shared" si="0"/>
        <v>2033</v>
      </c>
      <c r="EZ5" s="1"/>
    </row>
    <row r="6" spans="1:156" ht="13.5" customHeight="1" x14ac:dyDescent="0.2">
      <c r="A6" s="1"/>
      <c r="B6" s="1"/>
      <c r="C6" s="93"/>
      <c r="D6" s="94"/>
      <c r="E6" s="95"/>
      <c r="F6" s="96"/>
      <c r="G6" s="97"/>
      <c r="H6" s="97"/>
      <c r="I6" s="97"/>
      <c r="J6" s="97"/>
      <c r="K6" s="97"/>
      <c r="L6" s="98"/>
      <c r="M6" s="1"/>
      <c r="N6" s="99"/>
      <c r="O6" s="99"/>
      <c r="P6" s="100"/>
      <c r="Q6" s="100"/>
      <c r="R6" s="101"/>
      <c r="S6" s="101"/>
      <c r="T6" s="101"/>
      <c r="U6" s="102"/>
      <c r="V6" s="95" t="s">
        <v>144</v>
      </c>
      <c r="W6" s="103">
        <f t="shared" ref="W6:EY6" si="1">ROUNDUP(W7/12,0)</f>
        <v>0</v>
      </c>
      <c r="X6" s="103">
        <f t="shared" si="1"/>
        <v>1</v>
      </c>
      <c r="Y6" s="103">
        <f t="shared" si="1"/>
        <v>1</v>
      </c>
      <c r="Z6" s="103">
        <f t="shared" si="1"/>
        <v>1</v>
      </c>
      <c r="AA6" s="103">
        <f t="shared" si="1"/>
        <v>1</v>
      </c>
      <c r="AB6" s="103">
        <f t="shared" si="1"/>
        <v>1</v>
      </c>
      <c r="AC6" s="103">
        <f t="shared" si="1"/>
        <v>1</v>
      </c>
      <c r="AD6" s="103">
        <f t="shared" si="1"/>
        <v>1</v>
      </c>
      <c r="AE6" s="103">
        <f t="shared" si="1"/>
        <v>1</v>
      </c>
      <c r="AF6" s="103">
        <f t="shared" si="1"/>
        <v>1</v>
      </c>
      <c r="AG6" s="103">
        <f t="shared" si="1"/>
        <v>1</v>
      </c>
      <c r="AH6" s="103">
        <f t="shared" si="1"/>
        <v>1</v>
      </c>
      <c r="AI6" s="103">
        <f t="shared" si="1"/>
        <v>1</v>
      </c>
      <c r="AJ6" s="103">
        <f t="shared" si="1"/>
        <v>2</v>
      </c>
      <c r="AK6" s="103">
        <f t="shared" si="1"/>
        <v>2</v>
      </c>
      <c r="AL6" s="103">
        <f t="shared" si="1"/>
        <v>2</v>
      </c>
      <c r="AM6" s="103">
        <f t="shared" si="1"/>
        <v>2</v>
      </c>
      <c r="AN6" s="103">
        <f t="shared" si="1"/>
        <v>2</v>
      </c>
      <c r="AO6" s="103">
        <f t="shared" si="1"/>
        <v>2</v>
      </c>
      <c r="AP6" s="103">
        <f t="shared" si="1"/>
        <v>2</v>
      </c>
      <c r="AQ6" s="103">
        <f t="shared" si="1"/>
        <v>2</v>
      </c>
      <c r="AR6" s="103">
        <f t="shared" si="1"/>
        <v>2</v>
      </c>
      <c r="AS6" s="103">
        <f t="shared" si="1"/>
        <v>2</v>
      </c>
      <c r="AT6" s="103">
        <f t="shared" si="1"/>
        <v>2</v>
      </c>
      <c r="AU6" s="103">
        <f t="shared" si="1"/>
        <v>2</v>
      </c>
      <c r="AV6" s="103">
        <f t="shared" si="1"/>
        <v>3</v>
      </c>
      <c r="AW6" s="103">
        <f t="shared" si="1"/>
        <v>3</v>
      </c>
      <c r="AX6" s="103">
        <f t="shared" si="1"/>
        <v>3</v>
      </c>
      <c r="AY6" s="103">
        <f t="shared" si="1"/>
        <v>3</v>
      </c>
      <c r="AZ6" s="103">
        <f t="shared" si="1"/>
        <v>3</v>
      </c>
      <c r="BA6" s="103">
        <f t="shared" si="1"/>
        <v>3</v>
      </c>
      <c r="BB6" s="103">
        <f t="shared" si="1"/>
        <v>3</v>
      </c>
      <c r="BC6" s="103">
        <f t="shared" si="1"/>
        <v>3</v>
      </c>
      <c r="BD6" s="103">
        <f t="shared" si="1"/>
        <v>3</v>
      </c>
      <c r="BE6" s="103">
        <f t="shared" si="1"/>
        <v>3</v>
      </c>
      <c r="BF6" s="103">
        <f t="shared" si="1"/>
        <v>3</v>
      </c>
      <c r="BG6" s="103">
        <f t="shared" si="1"/>
        <v>3</v>
      </c>
      <c r="BH6" s="103">
        <f t="shared" si="1"/>
        <v>4</v>
      </c>
      <c r="BI6" s="103">
        <f t="shared" si="1"/>
        <v>4</v>
      </c>
      <c r="BJ6" s="103">
        <f t="shared" si="1"/>
        <v>4</v>
      </c>
      <c r="BK6" s="103">
        <f t="shared" si="1"/>
        <v>4</v>
      </c>
      <c r="BL6" s="103">
        <f t="shared" si="1"/>
        <v>4</v>
      </c>
      <c r="BM6" s="103">
        <f t="shared" si="1"/>
        <v>4</v>
      </c>
      <c r="BN6" s="103">
        <f t="shared" si="1"/>
        <v>4</v>
      </c>
      <c r="BO6" s="103">
        <f t="shared" si="1"/>
        <v>4</v>
      </c>
      <c r="BP6" s="103">
        <f t="shared" si="1"/>
        <v>4</v>
      </c>
      <c r="BQ6" s="103">
        <f t="shared" si="1"/>
        <v>4</v>
      </c>
      <c r="BR6" s="103">
        <f t="shared" si="1"/>
        <v>4</v>
      </c>
      <c r="BS6" s="103">
        <f t="shared" si="1"/>
        <v>4</v>
      </c>
      <c r="BT6" s="103">
        <f t="shared" si="1"/>
        <v>5</v>
      </c>
      <c r="BU6" s="103">
        <f t="shared" si="1"/>
        <v>5</v>
      </c>
      <c r="BV6" s="103">
        <f t="shared" si="1"/>
        <v>5</v>
      </c>
      <c r="BW6" s="103">
        <f t="shared" si="1"/>
        <v>5</v>
      </c>
      <c r="BX6" s="103">
        <f t="shared" si="1"/>
        <v>5</v>
      </c>
      <c r="BY6" s="103">
        <f t="shared" si="1"/>
        <v>5</v>
      </c>
      <c r="BZ6" s="103">
        <f t="shared" si="1"/>
        <v>5</v>
      </c>
      <c r="CA6" s="103">
        <f t="shared" si="1"/>
        <v>5</v>
      </c>
      <c r="CB6" s="103">
        <f t="shared" si="1"/>
        <v>5</v>
      </c>
      <c r="CC6" s="103">
        <f t="shared" si="1"/>
        <v>5</v>
      </c>
      <c r="CD6" s="103">
        <f t="shared" si="1"/>
        <v>5</v>
      </c>
      <c r="CE6" s="103">
        <f t="shared" si="1"/>
        <v>5</v>
      </c>
      <c r="CF6" s="103">
        <f t="shared" si="1"/>
        <v>6</v>
      </c>
      <c r="CG6" s="103">
        <f t="shared" si="1"/>
        <v>6</v>
      </c>
      <c r="CH6" s="103">
        <f t="shared" si="1"/>
        <v>6</v>
      </c>
      <c r="CI6" s="103">
        <f t="shared" si="1"/>
        <v>6</v>
      </c>
      <c r="CJ6" s="103">
        <f t="shared" si="1"/>
        <v>6</v>
      </c>
      <c r="CK6" s="103">
        <f t="shared" si="1"/>
        <v>6</v>
      </c>
      <c r="CL6" s="103">
        <f t="shared" si="1"/>
        <v>6</v>
      </c>
      <c r="CM6" s="103">
        <f t="shared" si="1"/>
        <v>6</v>
      </c>
      <c r="CN6" s="103">
        <f t="shared" si="1"/>
        <v>6</v>
      </c>
      <c r="CO6" s="103">
        <f t="shared" si="1"/>
        <v>6</v>
      </c>
      <c r="CP6" s="103">
        <f t="shared" si="1"/>
        <v>6</v>
      </c>
      <c r="CQ6" s="103">
        <f t="shared" si="1"/>
        <v>6</v>
      </c>
      <c r="CR6" s="103">
        <f t="shared" si="1"/>
        <v>7</v>
      </c>
      <c r="CS6" s="103">
        <f t="shared" si="1"/>
        <v>7</v>
      </c>
      <c r="CT6" s="103">
        <f t="shared" si="1"/>
        <v>7</v>
      </c>
      <c r="CU6" s="103">
        <f t="shared" si="1"/>
        <v>7</v>
      </c>
      <c r="CV6" s="103">
        <f t="shared" si="1"/>
        <v>7</v>
      </c>
      <c r="CW6" s="103">
        <f t="shared" si="1"/>
        <v>7</v>
      </c>
      <c r="CX6" s="103">
        <f t="shared" si="1"/>
        <v>7</v>
      </c>
      <c r="CY6" s="103">
        <f t="shared" si="1"/>
        <v>7</v>
      </c>
      <c r="CZ6" s="103">
        <f t="shared" si="1"/>
        <v>7</v>
      </c>
      <c r="DA6" s="103">
        <f t="shared" si="1"/>
        <v>7</v>
      </c>
      <c r="DB6" s="103">
        <f t="shared" si="1"/>
        <v>7</v>
      </c>
      <c r="DC6" s="103">
        <f t="shared" si="1"/>
        <v>7</v>
      </c>
      <c r="DD6" s="103">
        <f t="shared" si="1"/>
        <v>8</v>
      </c>
      <c r="DE6" s="103">
        <f t="shared" si="1"/>
        <v>8</v>
      </c>
      <c r="DF6" s="103">
        <f t="shared" si="1"/>
        <v>8</v>
      </c>
      <c r="DG6" s="103">
        <f t="shared" si="1"/>
        <v>8</v>
      </c>
      <c r="DH6" s="103">
        <f t="shared" si="1"/>
        <v>8</v>
      </c>
      <c r="DI6" s="103">
        <f t="shared" si="1"/>
        <v>8</v>
      </c>
      <c r="DJ6" s="103">
        <f t="shared" si="1"/>
        <v>8</v>
      </c>
      <c r="DK6" s="103">
        <f t="shared" si="1"/>
        <v>8</v>
      </c>
      <c r="DL6" s="103">
        <f t="shared" si="1"/>
        <v>8</v>
      </c>
      <c r="DM6" s="103">
        <f t="shared" si="1"/>
        <v>8</v>
      </c>
      <c r="DN6" s="103">
        <f t="shared" si="1"/>
        <v>8</v>
      </c>
      <c r="DO6" s="103">
        <f t="shared" si="1"/>
        <v>8</v>
      </c>
      <c r="DP6" s="103">
        <f t="shared" si="1"/>
        <v>9</v>
      </c>
      <c r="DQ6" s="103">
        <f t="shared" si="1"/>
        <v>9</v>
      </c>
      <c r="DR6" s="103">
        <f t="shared" si="1"/>
        <v>9</v>
      </c>
      <c r="DS6" s="103">
        <f t="shared" si="1"/>
        <v>9</v>
      </c>
      <c r="DT6" s="103">
        <f t="shared" si="1"/>
        <v>9</v>
      </c>
      <c r="DU6" s="103">
        <f t="shared" si="1"/>
        <v>9</v>
      </c>
      <c r="DV6" s="103">
        <f t="shared" si="1"/>
        <v>9</v>
      </c>
      <c r="DW6" s="103">
        <f t="shared" si="1"/>
        <v>9</v>
      </c>
      <c r="DX6" s="103">
        <f t="shared" si="1"/>
        <v>9</v>
      </c>
      <c r="DY6" s="103">
        <f t="shared" si="1"/>
        <v>9</v>
      </c>
      <c r="DZ6" s="103">
        <f t="shared" si="1"/>
        <v>9</v>
      </c>
      <c r="EA6" s="103">
        <f t="shared" si="1"/>
        <v>9</v>
      </c>
      <c r="EB6" s="103">
        <f t="shared" si="1"/>
        <v>10</v>
      </c>
      <c r="EC6" s="103">
        <f t="shared" si="1"/>
        <v>10</v>
      </c>
      <c r="ED6" s="103">
        <f t="shared" si="1"/>
        <v>10</v>
      </c>
      <c r="EE6" s="103">
        <f t="shared" si="1"/>
        <v>10</v>
      </c>
      <c r="EF6" s="103">
        <f t="shared" si="1"/>
        <v>10</v>
      </c>
      <c r="EG6" s="103">
        <f t="shared" si="1"/>
        <v>10</v>
      </c>
      <c r="EH6" s="103">
        <f t="shared" si="1"/>
        <v>10</v>
      </c>
      <c r="EI6" s="103">
        <f t="shared" si="1"/>
        <v>10</v>
      </c>
      <c r="EJ6" s="103">
        <f t="shared" si="1"/>
        <v>10</v>
      </c>
      <c r="EK6" s="103">
        <f t="shared" si="1"/>
        <v>10</v>
      </c>
      <c r="EL6" s="103">
        <f t="shared" si="1"/>
        <v>10</v>
      </c>
      <c r="EM6" s="103">
        <f t="shared" si="1"/>
        <v>10</v>
      </c>
      <c r="EN6" s="103">
        <f t="shared" si="1"/>
        <v>11</v>
      </c>
      <c r="EO6" s="103">
        <f t="shared" si="1"/>
        <v>11</v>
      </c>
      <c r="EP6" s="103">
        <f t="shared" si="1"/>
        <v>11</v>
      </c>
      <c r="EQ6" s="103">
        <f t="shared" si="1"/>
        <v>11</v>
      </c>
      <c r="ER6" s="103">
        <f t="shared" si="1"/>
        <v>11</v>
      </c>
      <c r="ES6" s="103">
        <f t="shared" si="1"/>
        <v>11</v>
      </c>
      <c r="ET6" s="103">
        <f t="shared" si="1"/>
        <v>11</v>
      </c>
      <c r="EU6" s="103">
        <f t="shared" si="1"/>
        <v>11</v>
      </c>
      <c r="EV6" s="103">
        <f t="shared" si="1"/>
        <v>11</v>
      </c>
      <c r="EW6" s="103">
        <f t="shared" si="1"/>
        <v>11</v>
      </c>
      <c r="EX6" s="103">
        <f t="shared" si="1"/>
        <v>11</v>
      </c>
      <c r="EY6" s="103">
        <f t="shared" si="1"/>
        <v>11</v>
      </c>
      <c r="EZ6" s="1"/>
    </row>
    <row r="7" spans="1:156" ht="13.5" customHeight="1" x14ac:dyDescent="0.2">
      <c r="A7" s="1"/>
      <c r="B7" s="1"/>
      <c r="C7" s="93"/>
      <c r="D7" s="94"/>
      <c r="E7" s="95"/>
      <c r="F7" s="96"/>
      <c r="G7" s="97"/>
      <c r="H7" s="97"/>
      <c r="I7" s="97"/>
      <c r="J7" s="97"/>
      <c r="K7" s="97"/>
      <c r="L7" s="98"/>
      <c r="M7" s="1"/>
      <c r="N7" s="99"/>
      <c r="O7" s="99"/>
      <c r="P7" s="100"/>
      <c r="Q7" s="100"/>
      <c r="R7" s="101"/>
      <c r="S7" s="101"/>
      <c r="T7" s="101"/>
      <c r="U7" s="102"/>
      <c r="V7" s="95" t="s">
        <v>145</v>
      </c>
      <c r="W7" s="104">
        <v>0</v>
      </c>
      <c r="X7" s="104">
        <f t="shared" ref="X7:EY7" si="2">+W7+1</f>
        <v>1</v>
      </c>
      <c r="Y7" s="104">
        <f t="shared" si="2"/>
        <v>2</v>
      </c>
      <c r="Z7" s="104">
        <f t="shared" si="2"/>
        <v>3</v>
      </c>
      <c r="AA7" s="104">
        <f t="shared" si="2"/>
        <v>4</v>
      </c>
      <c r="AB7" s="104">
        <f t="shared" si="2"/>
        <v>5</v>
      </c>
      <c r="AC7" s="104">
        <f t="shared" si="2"/>
        <v>6</v>
      </c>
      <c r="AD7" s="104">
        <f t="shared" si="2"/>
        <v>7</v>
      </c>
      <c r="AE7" s="104">
        <f t="shared" si="2"/>
        <v>8</v>
      </c>
      <c r="AF7" s="104">
        <f t="shared" si="2"/>
        <v>9</v>
      </c>
      <c r="AG7" s="104">
        <f t="shared" si="2"/>
        <v>10</v>
      </c>
      <c r="AH7" s="104">
        <f t="shared" si="2"/>
        <v>11</v>
      </c>
      <c r="AI7" s="104">
        <f t="shared" si="2"/>
        <v>12</v>
      </c>
      <c r="AJ7" s="104">
        <f t="shared" si="2"/>
        <v>13</v>
      </c>
      <c r="AK7" s="104">
        <f t="shared" si="2"/>
        <v>14</v>
      </c>
      <c r="AL7" s="104">
        <f t="shared" si="2"/>
        <v>15</v>
      </c>
      <c r="AM7" s="104">
        <f t="shared" si="2"/>
        <v>16</v>
      </c>
      <c r="AN7" s="104">
        <f t="shared" si="2"/>
        <v>17</v>
      </c>
      <c r="AO7" s="104">
        <f t="shared" si="2"/>
        <v>18</v>
      </c>
      <c r="AP7" s="104">
        <f t="shared" si="2"/>
        <v>19</v>
      </c>
      <c r="AQ7" s="104">
        <f t="shared" si="2"/>
        <v>20</v>
      </c>
      <c r="AR7" s="104">
        <f t="shared" si="2"/>
        <v>21</v>
      </c>
      <c r="AS7" s="104">
        <f t="shared" si="2"/>
        <v>22</v>
      </c>
      <c r="AT7" s="104">
        <f t="shared" si="2"/>
        <v>23</v>
      </c>
      <c r="AU7" s="104">
        <f t="shared" si="2"/>
        <v>24</v>
      </c>
      <c r="AV7" s="104">
        <f t="shared" si="2"/>
        <v>25</v>
      </c>
      <c r="AW7" s="104">
        <f t="shared" si="2"/>
        <v>26</v>
      </c>
      <c r="AX7" s="104">
        <f t="shared" si="2"/>
        <v>27</v>
      </c>
      <c r="AY7" s="104">
        <f t="shared" si="2"/>
        <v>28</v>
      </c>
      <c r="AZ7" s="104">
        <f t="shared" si="2"/>
        <v>29</v>
      </c>
      <c r="BA7" s="104">
        <f t="shared" si="2"/>
        <v>30</v>
      </c>
      <c r="BB7" s="104">
        <f t="shared" si="2"/>
        <v>31</v>
      </c>
      <c r="BC7" s="104">
        <f t="shared" si="2"/>
        <v>32</v>
      </c>
      <c r="BD7" s="104">
        <f t="shared" si="2"/>
        <v>33</v>
      </c>
      <c r="BE7" s="104">
        <f t="shared" si="2"/>
        <v>34</v>
      </c>
      <c r="BF7" s="104">
        <f t="shared" si="2"/>
        <v>35</v>
      </c>
      <c r="BG7" s="104">
        <f t="shared" si="2"/>
        <v>36</v>
      </c>
      <c r="BH7" s="104">
        <f t="shared" si="2"/>
        <v>37</v>
      </c>
      <c r="BI7" s="104">
        <f t="shared" si="2"/>
        <v>38</v>
      </c>
      <c r="BJ7" s="104">
        <f t="shared" si="2"/>
        <v>39</v>
      </c>
      <c r="BK7" s="104">
        <f t="shared" si="2"/>
        <v>40</v>
      </c>
      <c r="BL7" s="104">
        <f t="shared" si="2"/>
        <v>41</v>
      </c>
      <c r="BM7" s="104">
        <f t="shared" si="2"/>
        <v>42</v>
      </c>
      <c r="BN7" s="104">
        <f t="shared" si="2"/>
        <v>43</v>
      </c>
      <c r="BO7" s="104">
        <f t="shared" si="2"/>
        <v>44</v>
      </c>
      <c r="BP7" s="104">
        <f t="shared" si="2"/>
        <v>45</v>
      </c>
      <c r="BQ7" s="104">
        <f t="shared" si="2"/>
        <v>46</v>
      </c>
      <c r="BR7" s="104">
        <f t="shared" si="2"/>
        <v>47</v>
      </c>
      <c r="BS7" s="104">
        <f t="shared" si="2"/>
        <v>48</v>
      </c>
      <c r="BT7" s="104">
        <f t="shared" si="2"/>
        <v>49</v>
      </c>
      <c r="BU7" s="104">
        <f t="shared" si="2"/>
        <v>50</v>
      </c>
      <c r="BV7" s="104">
        <f t="shared" si="2"/>
        <v>51</v>
      </c>
      <c r="BW7" s="104">
        <f t="shared" si="2"/>
        <v>52</v>
      </c>
      <c r="BX7" s="104">
        <f t="shared" si="2"/>
        <v>53</v>
      </c>
      <c r="BY7" s="104">
        <f t="shared" si="2"/>
        <v>54</v>
      </c>
      <c r="BZ7" s="104">
        <f t="shared" si="2"/>
        <v>55</v>
      </c>
      <c r="CA7" s="104">
        <f t="shared" si="2"/>
        <v>56</v>
      </c>
      <c r="CB7" s="104">
        <f t="shared" si="2"/>
        <v>57</v>
      </c>
      <c r="CC7" s="104">
        <f t="shared" si="2"/>
        <v>58</v>
      </c>
      <c r="CD7" s="104">
        <f t="shared" si="2"/>
        <v>59</v>
      </c>
      <c r="CE7" s="104">
        <f t="shared" si="2"/>
        <v>60</v>
      </c>
      <c r="CF7" s="104">
        <f t="shared" si="2"/>
        <v>61</v>
      </c>
      <c r="CG7" s="104">
        <f t="shared" si="2"/>
        <v>62</v>
      </c>
      <c r="CH7" s="104">
        <f t="shared" si="2"/>
        <v>63</v>
      </c>
      <c r="CI7" s="104">
        <f t="shared" si="2"/>
        <v>64</v>
      </c>
      <c r="CJ7" s="104">
        <f t="shared" si="2"/>
        <v>65</v>
      </c>
      <c r="CK7" s="104">
        <f t="shared" si="2"/>
        <v>66</v>
      </c>
      <c r="CL7" s="104">
        <f t="shared" si="2"/>
        <v>67</v>
      </c>
      <c r="CM7" s="104">
        <f t="shared" si="2"/>
        <v>68</v>
      </c>
      <c r="CN7" s="104">
        <f t="shared" si="2"/>
        <v>69</v>
      </c>
      <c r="CO7" s="104">
        <f t="shared" si="2"/>
        <v>70</v>
      </c>
      <c r="CP7" s="104">
        <f t="shared" si="2"/>
        <v>71</v>
      </c>
      <c r="CQ7" s="104">
        <f t="shared" si="2"/>
        <v>72</v>
      </c>
      <c r="CR7" s="104">
        <f t="shared" si="2"/>
        <v>73</v>
      </c>
      <c r="CS7" s="104">
        <f t="shared" si="2"/>
        <v>74</v>
      </c>
      <c r="CT7" s="104">
        <f t="shared" si="2"/>
        <v>75</v>
      </c>
      <c r="CU7" s="104">
        <f t="shared" si="2"/>
        <v>76</v>
      </c>
      <c r="CV7" s="104">
        <f t="shared" si="2"/>
        <v>77</v>
      </c>
      <c r="CW7" s="104">
        <f t="shared" si="2"/>
        <v>78</v>
      </c>
      <c r="CX7" s="104">
        <f t="shared" si="2"/>
        <v>79</v>
      </c>
      <c r="CY7" s="104">
        <f t="shared" si="2"/>
        <v>80</v>
      </c>
      <c r="CZ7" s="104">
        <f t="shared" si="2"/>
        <v>81</v>
      </c>
      <c r="DA7" s="104">
        <f t="shared" si="2"/>
        <v>82</v>
      </c>
      <c r="DB7" s="104">
        <f t="shared" si="2"/>
        <v>83</v>
      </c>
      <c r="DC7" s="104">
        <f t="shared" si="2"/>
        <v>84</v>
      </c>
      <c r="DD7" s="104">
        <f t="shared" si="2"/>
        <v>85</v>
      </c>
      <c r="DE7" s="104">
        <f t="shared" si="2"/>
        <v>86</v>
      </c>
      <c r="DF7" s="104">
        <f t="shared" si="2"/>
        <v>87</v>
      </c>
      <c r="DG7" s="104">
        <f t="shared" si="2"/>
        <v>88</v>
      </c>
      <c r="DH7" s="104">
        <f t="shared" si="2"/>
        <v>89</v>
      </c>
      <c r="DI7" s="104">
        <f t="shared" si="2"/>
        <v>90</v>
      </c>
      <c r="DJ7" s="104">
        <f t="shared" si="2"/>
        <v>91</v>
      </c>
      <c r="DK7" s="104">
        <f t="shared" si="2"/>
        <v>92</v>
      </c>
      <c r="DL7" s="104">
        <f t="shared" si="2"/>
        <v>93</v>
      </c>
      <c r="DM7" s="104">
        <f t="shared" si="2"/>
        <v>94</v>
      </c>
      <c r="DN7" s="104">
        <f t="shared" si="2"/>
        <v>95</v>
      </c>
      <c r="DO7" s="104">
        <f t="shared" si="2"/>
        <v>96</v>
      </c>
      <c r="DP7" s="104">
        <f t="shared" si="2"/>
        <v>97</v>
      </c>
      <c r="DQ7" s="104">
        <f t="shared" si="2"/>
        <v>98</v>
      </c>
      <c r="DR7" s="104">
        <f t="shared" si="2"/>
        <v>99</v>
      </c>
      <c r="DS7" s="104">
        <f t="shared" si="2"/>
        <v>100</v>
      </c>
      <c r="DT7" s="104">
        <f t="shared" si="2"/>
        <v>101</v>
      </c>
      <c r="DU7" s="104">
        <f t="shared" si="2"/>
        <v>102</v>
      </c>
      <c r="DV7" s="104">
        <f t="shared" si="2"/>
        <v>103</v>
      </c>
      <c r="DW7" s="104">
        <f t="shared" si="2"/>
        <v>104</v>
      </c>
      <c r="DX7" s="104">
        <f t="shared" si="2"/>
        <v>105</v>
      </c>
      <c r="DY7" s="104">
        <f t="shared" si="2"/>
        <v>106</v>
      </c>
      <c r="DZ7" s="104">
        <f t="shared" si="2"/>
        <v>107</v>
      </c>
      <c r="EA7" s="104">
        <f t="shared" si="2"/>
        <v>108</v>
      </c>
      <c r="EB7" s="104">
        <f t="shared" si="2"/>
        <v>109</v>
      </c>
      <c r="EC7" s="104">
        <f t="shared" si="2"/>
        <v>110</v>
      </c>
      <c r="ED7" s="104">
        <f t="shared" si="2"/>
        <v>111</v>
      </c>
      <c r="EE7" s="104">
        <f t="shared" si="2"/>
        <v>112</v>
      </c>
      <c r="EF7" s="104">
        <f t="shared" si="2"/>
        <v>113</v>
      </c>
      <c r="EG7" s="104">
        <f t="shared" si="2"/>
        <v>114</v>
      </c>
      <c r="EH7" s="104">
        <f t="shared" si="2"/>
        <v>115</v>
      </c>
      <c r="EI7" s="104">
        <f t="shared" si="2"/>
        <v>116</v>
      </c>
      <c r="EJ7" s="104">
        <f t="shared" si="2"/>
        <v>117</v>
      </c>
      <c r="EK7" s="104">
        <f t="shared" si="2"/>
        <v>118</v>
      </c>
      <c r="EL7" s="104">
        <f t="shared" si="2"/>
        <v>119</v>
      </c>
      <c r="EM7" s="104">
        <f t="shared" si="2"/>
        <v>120</v>
      </c>
      <c r="EN7" s="104">
        <f t="shared" si="2"/>
        <v>121</v>
      </c>
      <c r="EO7" s="104">
        <f t="shared" si="2"/>
        <v>122</v>
      </c>
      <c r="EP7" s="104">
        <f t="shared" si="2"/>
        <v>123</v>
      </c>
      <c r="EQ7" s="104">
        <f t="shared" si="2"/>
        <v>124</v>
      </c>
      <c r="ER7" s="104">
        <f t="shared" si="2"/>
        <v>125</v>
      </c>
      <c r="ES7" s="104">
        <f t="shared" si="2"/>
        <v>126</v>
      </c>
      <c r="ET7" s="104">
        <f t="shared" si="2"/>
        <v>127</v>
      </c>
      <c r="EU7" s="104">
        <f t="shared" si="2"/>
        <v>128</v>
      </c>
      <c r="EV7" s="104">
        <f t="shared" si="2"/>
        <v>129</v>
      </c>
      <c r="EW7" s="104">
        <f t="shared" si="2"/>
        <v>130</v>
      </c>
      <c r="EX7" s="104">
        <f t="shared" si="2"/>
        <v>131</v>
      </c>
      <c r="EY7" s="104">
        <f t="shared" si="2"/>
        <v>132</v>
      </c>
      <c r="EZ7" s="1"/>
    </row>
    <row r="8" spans="1:156" ht="13.5" customHeight="1" x14ac:dyDescent="0.2">
      <c r="A8" s="1"/>
      <c r="B8" s="1"/>
      <c r="C8" s="93"/>
      <c r="D8" s="94"/>
      <c r="E8" s="95"/>
      <c r="F8" s="96"/>
      <c r="G8" s="97"/>
      <c r="H8" s="97"/>
      <c r="I8" s="97"/>
      <c r="J8" s="97"/>
      <c r="K8" s="97"/>
      <c r="L8" s="98"/>
      <c r="M8" s="1"/>
      <c r="N8" s="99"/>
      <c r="O8" s="99"/>
      <c r="P8" s="100"/>
      <c r="Q8" s="100"/>
      <c r="R8" s="101"/>
      <c r="S8" s="101"/>
      <c r="T8" s="101"/>
      <c r="U8" s="102"/>
      <c r="V8" s="95" t="s">
        <v>146</v>
      </c>
      <c r="W8" s="105">
        <f>'Summary &amp; Assumptions'!H38</f>
        <v>44713</v>
      </c>
      <c r="X8" s="105">
        <f t="shared" ref="X8:EY8" si="3">+EOMONTH(W8,1)</f>
        <v>44773</v>
      </c>
      <c r="Y8" s="105">
        <f t="shared" si="3"/>
        <v>44804</v>
      </c>
      <c r="Z8" s="105">
        <f t="shared" si="3"/>
        <v>44834</v>
      </c>
      <c r="AA8" s="105">
        <f t="shared" si="3"/>
        <v>44865</v>
      </c>
      <c r="AB8" s="105">
        <f t="shared" si="3"/>
        <v>44895</v>
      </c>
      <c r="AC8" s="105">
        <f t="shared" si="3"/>
        <v>44926</v>
      </c>
      <c r="AD8" s="105">
        <f t="shared" si="3"/>
        <v>44957</v>
      </c>
      <c r="AE8" s="105">
        <f t="shared" si="3"/>
        <v>44985</v>
      </c>
      <c r="AF8" s="105">
        <f t="shared" si="3"/>
        <v>45016</v>
      </c>
      <c r="AG8" s="105">
        <f t="shared" si="3"/>
        <v>45046</v>
      </c>
      <c r="AH8" s="105">
        <f t="shared" si="3"/>
        <v>45077</v>
      </c>
      <c r="AI8" s="105">
        <f t="shared" si="3"/>
        <v>45107</v>
      </c>
      <c r="AJ8" s="105">
        <f t="shared" si="3"/>
        <v>45138</v>
      </c>
      <c r="AK8" s="105">
        <f t="shared" si="3"/>
        <v>45169</v>
      </c>
      <c r="AL8" s="105">
        <f t="shared" si="3"/>
        <v>45199</v>
      </c>
      <c r="AM8" s="105">
        <f t="shared" si="3"/>
        <v>45230</v>
      </c>
      <c r="AN8" s="105">
        <f t="shared" si="3"/>
        <v>45260</v>
      </c>
      <c r="AO8" s="105">
        <f t="shared" si="3"/>
        <v>45291</v>
      </c>
      <c r="AP8" s="105">
        <f t="shared" si="3"/>
        <v>45322</v>
      </c>
      <c r="AQ8" s="105">
        <f t="shared" si="3"/>
        <v>45351</v>
      </c>
      <c r="AR8" s="105">
        <f t="shared" si="3"/>
        <v>45382</v>
      </c>
      <c r="AS8" s="105">
        <f t="shared" si="3"/>
        <v>45412</v>
      </c>
      <c r="AT8" s="105">
        <f t="shared" si="3"/>
        <v>45443</v>
      </c>
      <c r="AU8" s="105">
        <f t="shared" si="3"/>
        <v>45473</v>
      </c>
      <c r="AV8" s="105">
        <f t="shared" si="3"/>
        <v>45504</v>
      </c>
      <c r="AW8" s="105">
        <f t="shared" si="3"/>
        <v>45535</v>
      </c>
      <c r="AX8" s="105">
        <f t="shared" si="3"/>
        <v>45565</v>
      </c>
      <c r="AY8" s="105">
        <f t="shared" si="3"/>
        <v>45596</v>
      </c>
      <c r="AZ8" s="105">
        <f t="shared" si="3"/>
        <v>45626</v>
      </c>
      <c r="BA8" s="105">
        <f t="shared" si="3"/>
        <v>45657</v>
      </c>
      <c r="BB8" s="105">
        <f t="shared" si="3"/>
        <v>45688</v>
      </c>
      <c r="BC8" s="105">
        <f t="shared" si="3"/>
        <v>45716</v>
      </c>
      <c r="BD8" s="105">
        <f t="shared" si="3"/>
        <v>45747</v>
      </c>
      <c r="BE8" s="105">
        <f t="shared" si="3"/>
        <v>45777</v>
      </c>
      <c r="BF8" s="105">
        <f t="shared" si="3"/>
        <v>45808</v>
      </c>
      <c r="BG8" s="105">
        <f t="shared" si="3"/>
        <v>45838</v>
      </c>
      <c r="BH8" s="105">
        <f t="shared" si="3"/>
        <v>45869</v>
      </c>
      <c r="BI8" s="105">
        <f t="shared" si="3"/>
        <v>45900</v>
      </c>
      <c r="BJ8" s="105">
        <f t="shared" si="3"/>
        <v>45930</v>
      </c>
      <c r="BK8" s="105">
        <f t="shared" si="3"/>
        <v>45961</v>
      </c>
      <c r="BL8" s="105">
        <f t="shared" si="3"/>
        <v>45991</v>
      </c>
      <c r="BM8" s="105">
        <f t="shared" si="3"/>
        <v>46022</v>
      </c>
      <c r="BN8" s="105">
        <f t="shared" si="3"/>
        <v>46053</v>
      </c>
      <c r="BO8" s="105">
        <f t="shared" si="3"/>
        <v>46081</v>
      </c>
      <c r="BP8" s="105">
        <f t="shared" si="3"/>
        <v>46112</v>
      </c>
      <c r="BQ8" s="105">
        <f t="shared" si="3"/>
        <v>46142</v>
      </c>
      <c r="BR8" s="105">
        <f t="shared" si="3"/>
        <v>46173</v>
      </c>
      <c r="BS8" s="105">
        <f t="shared" si="3"/>
        <v>46203</v>
      </c>
      <c r="BT8" s="105">
        <f t="shared" si="3"/>
        <v>46234</v>
      </c>
      <c r="BU8" s="105">
        <f t="shared" si="3"/>
        <v>46265</v>
      </c>
      <c r="BV8" s="105">
        <f t="shared" si="3"/>
        <v>46295</v>
      </c>
      <c r="BW8" s="105">
        <f t="shared" si="3"/>
        <v>46326</v>
      </c>
      <c r="BX8" s="105">
        <f t="shared" si="3"/>
        <v>46356</v>
      </c>
      <c r="BY8" s="105">
        <f t="shared" si="3"/>
        <v>46387</v>
      </c>
      <c r="BZ8" s="105">
        <f t="shared" si="3"/>
        <v>46418</v>
      </c>
      <c r="CA8" s="105">
        <f t="shared" si="3"/>
        <v>46446</v>
      </c>
      <c r="CB8" s="105">
        <f t="shared" si="3"/>
        <v>46477</v>
      </c>
      <c r="CC8" s="105">
        <f t="shared" si="3"/>
        <v>46507</v>
      </c>
      <c r="CD8" s="105">
        <f t="shared" si="3"/>
        <v>46538</v>
      </c>
      <c r="CE8" s="105">
        <f t="shared" si="3"/>
        <v>46568</v>
      </c>
      <c r="CF8" s="105">
        <f t="shared" si="3"/>
        <v>46599</v>
      </c>
      <c r="CG8" s="105">
        <f t="shared" si="3"/>
        <v>46630</v>
      </c>
      <c r="CH8" s="105">
        <f t="shared" si="3"/>
        <v>46660</v>
      </c>
      <c r="CI8" s="105">
        <f t="shared" si="3"/>
        <v>46691</v>
      </c>
      <c r="CJ8" s="105">
        <f t="shared" si="3"/>
        <v>46721</v>
      </c>
      <c r="CK8" s="105">
        <f t="shared" si="3"/>
        <v>46752</v>
      </c>
      <c r="CL8" s="105">
        <f t="shared" si="3"/>
        <v>46783</v>
      </c>
      <c r="CM8" s="105">
        <f t="shared" si="3"/>
        <v>46812</v>
      </c>
      <c r="CN8" s="105">
        <f t="shared" si="3"/>
        <v>46843</v>
      </c>
      <c r="CO8" s="105">
        <f t="shared" si="3"/>
        <v>46873</v>
      </c>
      <c r="CP8" s="105">
        <f t="shared" si="3"/>
        <v>46904</v>
      </c>
      <c r="CQ8" s="105">
        <f t="shared" si="3"/>
        <v>46934</v>
      </c>
      <c r="CR8" s="105">
        <f t="shared" si="3"/>
        <v>46965</v>
      </c>
      <c r="CS8" s="105">
        <f t="shared" si="3"/>
        <v>46996</v>
      </c>
      <c r="CT8" s="105">
        <f t="shared" si="3"/>
        <v>47026</v>
      </c>
      <c r="CU8" s="105">
        <f t="shared" si="3"/>
        <v>47057</v>
      </c>
      <c r="CV8" s="105">
        <f t="shared" si="3"/>
        <v>47087</v>
      </c>
      <c r="CW8" s="105">
        <f t="shared" si="3"/>
        <v>47118</v>
      </c>
      <c r="CX8" s="105">
        <f t="shared" si="3"/>
        <v>47149</v>
      </c>
      <c r="CY8" s="105">
        <f t="shared" si="3"/>
        <v>47177</v>
      </c>
      <c r="CZ8" s="105">
        <f t="shared" si="3"/>
        <v>47208</v>
      </c>
      <c r="DA8" s="105">
        <f t="shared" si="3"/>
        <v>47238</v>
      </c>
      <c r="DB8" s="105">
        <f t="shared" si="3"/>
        <v>47269</v>
      </c>
      <c r="DC8" s="105">
        <f t="shared" si="3"/>
        <v>47299</v>
      </c>
      <c r="DD8" s="105">
        <f t="shared" si="3"/>
        <v>47330</v>
      </c>
      <c r="DE8" s="105">
        <f t="shared" si="3"/>
        <v>47361</v>
      </c>
      <c r="DF8" s="105">
        <f t="shared" si="3"/>
        <v>47391</v>
      </c>
      <c r="DG8" s="105">
        <f t="shared" si="3"/>
        <v>47422</v>
      </c>
      <c r="DH8" s="105">
        <f t="shared" si="3"/>
        <v>47452</v>
      </c>
      <c r="DI8" s="105">
        <f t="shared" si="3"/>
        <v>47483</v>
      </c>
      <c r="DJ8" s="105">
        <f t="shared" si="3"/>
        <v>47514</v>
      </c>
      <c r="DK8" s="105">
        <f t="shared" si="3"/>
        <v>47542</v>
      </c>
      <c r="DL8" s="105">
        <f t="shared" si="3"/>
        <v>47573</v>
      </c>
      <c r="DM8" s="105">
        <f t="shared" si="3"/>
        <v>47603</v>
      </c>
      <c r="DN8" s="105">
        <f t="shared" si="3"/>
        <v>47634</v>
      </c>
      <c r="DO8" s="105">
        <f t="shared" si="3"/>
        <v>47664</v>
      </c>
      <c r="DP8" s="105">
        <f t="shared" si="3"/>
        <v>47695</v>
      </c>
      <c r="DQ8" s="105">
        <f t="shared" si="3"/>
        <v>47726</v>
      </c>
      <c r="DR8" s="105">
        <f t="shared" si="3"/>
        <v>47756</v>
      </c>
      <c r="DS8" s="105">
        <f t="shared" si="3"/>
        <v>47787</v>
      </c>
      <c r="DT8" s="105">
        <f t="shared" si="3"/>
        <v>47817</v>
      </c>
      <c r="DU8" s="105">
        <f t="shared" si="3"/>
        <v>47848</v>
      </c>
      <c r="DV8" s="105">
        <f t="shared" si="3"/>
        <v>47879</v>
      </c>
      <c r="DW8" s="105">
        <f t="shared" si="3"/>
        <v>47907</v>
      </c>
      <c r="DX8" s="105">
        <f t="shared" si="3"/>
        <v>47938</v>
      </c>
      <c r="DY8" s="105">
        <f t="shared" si="3"/>
        <v>47968</v>
      </c>
      <c r="DZ8" s="105">
        <f t="shared" si="3"/>
        <v>47999</v>
      </c>
      <c r="EA8" s="105">
        <f t="shared" si="3"/>
        <v>48029</v>
      </c>
      <c r="EB8" s="105">
        <f t="shared" si="3"/>
        <v>48060</v>
      </c>
      <c r="EC8" s="105">
        <f t="shared" si="3"/>
        <v>48091</v>
      </c>
      <c r="ED8" s="105">
        <f t="shared" si="3"/>
        <v>48121</v>
      </c>
      <c r="EE8" s="105">
        <f t="shared" si="3"/>
        <v>48152</v>
      </c>
      <c r="EF8" s="105">
        <f t="shared" si="3"/>
        <v>48182</v>
      </c>
      <c r="EG8" s="105">
        <f t="shared" si="3"/>
        <v>48213</v>
      </c>
      <c r="EH8" s="105">
        <f t="shared" si="3"/>
        <v>48244</v>
      </c>
      <c r="EI8" s="105">
        <f t="shared" si="3"/>
        <v>48273</v>
      </c>
      <c r="EJ8" s="105">
        <f t="shared" si="3"/>
        <v>48304</v>
      </c>
      <c r="EK8" s="105">
        <f t="shared" si="3"/>
        <v>48334</v>
      </c>
      <c r="EL8" s="105">
        <f t="shared" si="3"/>
        <v>48365</v>
      </c>
      <c r="EM8" s="105">
        <f t="shared" si="3"/>
        <v>48395</v>
      </c>
      <c r="EN8" s="105">
        <f t="shared" si="3"/>
        <v>48426</v>
      </c>
      <c r="EO8" s="105">
        <f t="shared" si="3"/>
        <v>48457</v>
      </c>
      <c r="EP8" s="105">
        <f t="shared" si="3"/>
        <v>48487</v>
      </c>
      <c r="EQ8" s="105">
        <f t="shared" si="3"/>
        <v>48518</v>
      </c>
      <c r="ER8" s="105">
        <f t="shared" si="3"/>
        <v>48548</v>
      </c>
      <c r="ES8" s="105">
        <f t="shared" si="3"/>
        <v>48579</v>
      </c>
      <c r="ET8" s="105">
        <f t="shared" si="3"/>
        <v>48610</v>
      </c>
      <c r="EU8" s="105">
        <f t="shared" si="3"/>
        <v>48638</v>
      </c>
      <c r="EV8" s="105">
        <f t="shared" si="3"/>
        <v>48669</v>
      </c>
      <c r="EW8" s="105">
        <f t="shared" si="3"/>
        <v>48699</v>
      </c>
      <c r="EX8" s="105">
        <f t="shared" si="3"/>
        <v>48730</v>
      </c>
      <c r="EY8" s="105">
        <f t="shared" si="3"/>
        <v>48760</v>
      </c>
      <c r="EZ8" s="1"/>
    </row>
    <row r="9" spans="1:156" ht="13.5" customHeight="1" x14ac:dyDescent="0.2">
      <c r="A9" s="1"/>
      <c r="B9" s="1"/>
      <c r="C9" s="93"/>
      <c r="D9" s="94"/>
      <c r="E9" s="95"/>
      <c r="F9" s="96"/>
      <c r="G9" s="97"/>
      <c r="H9" s="97"/>
      <c r="I9" s="97"/>
      <c r="J9" s="97"/>
      <c r="K9" s="97"/>
      <c r="L9" s="98"/>
      <c r="M9" s="1"/>
      <c r="N9" s="99"/>
      <c r="O9" s="106" t="s">
        <v>147</v>
      </c>
      <c r="P9" s="107" t="s">
        <v>148</v>
      </c>
      <c r="Q9" s="107"/>
      <c r="R9" s="108" t="s">
        <v>149</v>
      </c>
      <c r="S9" s="108" t="s">
        <v>150</v>
      </c>
      <c r="T9" s="108" t="s">
        <v>151</v>
      </c>
      <c r="U9" s="102"/>
      <c r="V9" s="95"/>
      <c r="W9" s="109" t="str">
        <f>IF(W8='Summary &amp; Assumptions'!$H$38,"Loan Close",IF(AND('Budget &amp; Draw Schedule'!W8&gt;'Summary &amp; Assumptions'!$H$38,'Budget &amp; Draw Schedule'!W8&lt;'Summary &amp; Assumptions'!$H$41),"Pre-Dev",IF(AND(W8&gt;'Summary &amp; Assumptions'!$H$41,'Budget &amp; Draw Schedule'!W8&lt;='Summary &amp; Assumptions'!$H$43),"Development","Occupancy")))</f>
        <v>Loan Close</v>
      </c>
      <c r="X9" s="109" t="str">
        <f>IF(X8='Summary &amp; Assumptions'!$H$38,"Loan Close",IF(AND('Budget &amp; Draw Schedule'!X8&gt;'Summary &amp; Assumptions'!$H$38,'Budget &amp; Draw Schedule'!X8&lt;'Summary &amp; Assumptions'!$H$41),"Pre-Dev",IF(AND(X8&gt;'Summary &amp; Assumptions'!$H$41,'Budget &amp; Draw Schedule'!X8&lt;='Summary &amp; Assumptions'!$H$43),"Development","Occupancy")))</f>
        <v>Pre-Dev</v>
      </c>
      <c r="Y9" s="109" t="str">
        <f>IF(Y8='Summary &amp; Assumptions'!$H$38,"Loan Close",IF(AND('Budget &amp; Draw Schedule'!Y8&gt;'Summary &amp; Assumptions'!$H$38,'Budget &amp; Draw Schedule'!Y8&lt;'Summary &amp; Assumptions'!$H$41),"Pre-Dev",IF(AND(Y8&gt;'Summary &amp; Assumptions'!$H$41,'Budget &amp; Draw Schedule'!Y8&lt;='Summary &amp; Assumptions'!$H$43),"Development","Occupancy")))</f>
        <v>Pre-Dev</v>
      </c>
      <c r="Z9" s="109" t="str">
        <f>IF(Z8='Summary &amp; Assumptions'!$H$38,"Loan Close",IF(AND('Budget &amp; Draw Schedule'!Z8&gt;'Summary &amp; Assumptions'!$H$38,'Budget &amp; Draw Schedule'!Z8&lt;'Summary &amp; Assumptions'!$H$41),"Pre-Dev",IF(AND(Z8&gt;'Summary &amp; Assumptions'!$H$41,'Budget &amp; Draw Schedule'!Z8&lt;='Summary &amp; Assumptions'!$H$43),"Development","Occupancy")))</f>
        <v>Pre-Dev</v>
      </c>
      <c r="AA9" s="109" t="str">
        <f>IF(AA8='Summary &amp; Assumptions'!$H$38,"Loan Close",IF(AND('Budget &amp; Draw Schedule'!AA8&gt;'Summary &amp; Assumptions'!$H$38,'Budget &amp; Draw Schedule'!AA8&lt;'Summary &amp; Assumptions'!$H$41),"Pre-Dev",IF(AND(AA8&gt;'Summary &amp; Assumptions'!$H$41,'Budget &amp; Draw Schedule'!AA8&lt;='Summary &amp; Assumptions'!$H$43),"Development","Occupancy")))</f>
        <v>Pre-Dev</v>
      </c>
      <c r="AB9" s="109" t="str">
        <f>IF(AB8='Summary &amp; Assumptions'!$H$38,"Loan Close",IF(AND('Budget &amp; Draw Schedule'!AB8&gt;'Summary &amp; Assumptions'!$H$38,'Budget &amp; Draw Schedule'!AB8&lt;'Summary &amp; Assumptions'!$H$41),"Pre-Dev",IF(AND(AB8&gt;'Summary &amp; Assumptions'!$H$41,'Budget &amp; Draw Schedule'!AB8&lt;='Summary &amp; Assumptions'!$H$43),"Development","Occupancy")))</f>
        <v>Pre-Dev</v>
      </c>
      <c r="AC9" s="109" t="str">
        <f>IF(AC8='Summary &amp; Assumptions'!$H$38,"Loan Close",IF(AND('Budget &amp; Draw Schedule'!AC8&gt;'Summary &amp; Assumptions'!$H$38,'Budget &amp; Draw Schedule'!AC8&lt;'Summary &amp; Assumptions'!$H$41),"Pre-Dev",IF(AND(AC8&gt;'Summary &amp; Assumptions'!$H$41,'Budget &amp; Draw Schedule'!AC8&lt;='Summary &amp; Assumptions'!$H$43),"Development","Occupancy")))</f>
        <v>Pre-Dev</v>
      </c>
      <c r="AD9" s="109" t="str">
        <f>IF(AD8='Summary &amp; Assumptions'!$H$38,"Loan Close",IF(AND('Budget &amp; Draw Schedule'!AD8&gt;'Summary &amp; Assumptions'!$H$38,'Budget &amp; Draw Schedule'!AD8&lt;'Summary &amp; Assumptions'!$H$41),"Pre-Dev",IF(AND(AD8&gt;'Summary &amp; Assumptions'!$H$41,'Budget &amp; Draw Schedule'!AD8&lt;='Summary &amp; Assumptions'!$H$43),"Development","Occupancy")))</f>
        <v>Pre-Dev</v>
      </c>
      <c r="AE9" s="109" t="str">
        <f>IF(AE8='Summary &amp; Assumptions'!$H$38,"Loan Close",IF(AND('Budget &amp; Draw Schedule'!AE8&gt;'Summary &amp; Assumptions'!$H$38,'Budget &amp; Draw Schedule'!AE8&lt;'Summary &amp; Assumptions'!$H$41),"Pre-Dev",IF(AND(AE8&gt;'Summary &amp; Assumptions'!$H$41,'Budget &amp; Draw Schedule'!AE8&lt;='Summary &amp; Assumptions'!$H$43),"Development","Occupancy")))</f>
        <v>Pre-Dev</v>
      </c>
      <c r="AF9" s="109" t="str">
        <f>IF(AF8='Summary &amp; Assumptions'!$H$38,"Loan Close",IF(AND('Budget &amp; Draw Schedule'!AF8&gt;'Summary &amp; Assumptions'!$H$38,'Budget &amp; Draw Schedule'!AF8&lt;'Summary &amp; Assumptions'!$H$41),"Pre-Dev",IF(AND(AF8&gt;'Summary &amp; Assumptions'!$H$41,'Budget &amp; Draw Schedule'!AF8&lt;='Summary &amp; Assumptions'!$H$43),"Development","Occupancy")))</f>
        <v>Pre-Dev</v>
      </c>
      <c r="AG9" s="109" t="str">
        <f>IF(AG8='Summary &amp; Assumptions'!$H$38,"Loan Close",IF(AND('Budget &amp; Draw Schedule'!AG8&gt;'Summary &amp; Assumptions'!$H$38,'Budget &amp; Draw Schedule'!AG8&lt;'Summary &amp; Assumptions'!$H$41),"Pre-Dev",IF(AND(AG8&gt;'Summary &amp; Assumptions'!$H$41,'Budget &amp; Draw Schedule'!AG8&lt;='Summary &amp; Assumptions'!$H$43),"Development","Occupancy")))</f>
        <v>Pre-Dev</v>
      </c>
      <c r="AH9" s="109" t="str">
        <f>IF(AH8='Summary &amp; Assumptions'!$H$38,"Loan Close",IF(AND('Budget &amp; Draw Schedule'!AH8&gt;'Summary &amp; Assumptions'!$H$38,'Budget &amp; Draw Schedule'!AH8&lt;'Summary &amp; Assumptions'!$H$41),"Pre-Dev",IF(AND(AH8&gt;'Summary &amp; Assumptions'!$H$41,'Budget &amp; Draw Schedule'!AH8&lt;='Summary &amp; Assumptions'!$H$43),"Development","Occupancy")))</f>
        <v>Pre-Dev</v>
      </c>
      <c r="AI9" s="109" t="str">
        <f>IF(AI8='Summary &amp; Assumptions'!$H$38,"Loan Close",IF(AND('Budget &amp; Draw Schedule'!AI8&gt;'Summary &amp; Assumptions'!$H$38,'Budget &amp; Draw Schedule'!AI8&lt;'Summary &amp; Assumptions'!$H$41),"Pre-Dev",IF(AND(AI8&gt;'Summary &amp; Assumptions'!$H$41,'Budget &amp; Draw Schedule'!AI8&lt;='Summary &amp; Assumptions'!$H$43),"Development","Occupancy")))</f>
        <v>Pre-Dev</v>
      </c>
      <c r="AJ9" s="109" t="str">
        <f>IF(AJ8='Summary &amp; Assumptions'!$H$38,"Loan Close",IF(AND('Budget &amp; Draw Schedule'!AJ8&gt;'Summary &amp; Assumptions'!$H$38,'Budget &amp; Draw Schedule'!AJ8&lt;'Summary &amp; Assumptions'!$H$41),"Pre-Dev",IF(AND(AJ8&gt;'Summary &amp; Assumptions'!$H$41,'Budget &amp; Draw Schedule'!AJ8&lt;='Summary &amp; Assumptions'!$H$43),"Development","Occupancy")))</f>
        <v>Pre-Dev</v>
      </c>
      <c r="AK9" s="109" t="str">
        <f>IF(AK8='Summary &amp; Assumptions'!$H$38,"Loan Close",IF(AND('Budget &amp; Draw Schedule'!AK8&gt;'Summary &amp; Assumptions'!$H$38,'Budget &amp; Draw Schedule'!AK8&lt;'Summary &amp; Assumptions'!$H$41),"Pre-Dev",IF(AND(AK8&gt;'Summary &amp; Assumptions'!$H$41,'Budget &amp; Draw Schedule'!AK8&lt;='Summary &amp; Assumptions'!$H$43),"Development","Occupancy")))</f>
        <v>Pre-Dev</v>
      </c>
      <c r="AL9" s="109" t="str">
        <f>IF(AL8='Summary &amp; Assumptions'!$H$38,"Loan Close",IF(AND('Budget &amp; Draw Schedule'!AL8&gt;'Summary &amp; Assumptions'!$H$38,'Budget &amp; Draw Schedule'!AL8&lt;'Summary &amp; Assumptions'!$H$41),"Pre-Dev",IF(AND(AL8&gt;'Summary &amp; Assumptions'!$H$41,'Budget &amp; Draw Schedule'!AL8&lt;='Summary &amp; Assumptions'!$H$43),"Development","Occupancy")))</f>
        <v>Pre-Dev</v>
      </c>
      <c r="AM9" s="109" t="str">
        <f>IF(AM8='Summary &amp; Assumptions'!$H$38,"Loan Close",IF(AND('Budget &amp; Draw Schedule'!AM8&gt;'Summary &amp; Assumptions'!$H$38,'Budget &amp; Draw Schedule'!AM8&lt;'Summary &amp; Assumptions'!$H$41),"Pre-Dev",IF(AND(AM8&gt;'Summary &amp; Assumptions'!$H$41,'Budget &amp; Draw Schedule'!AM8&lt;='Summary &amp; Assumptions'!$H$43),"Development","Occupancy")))</f>
        <v>Pre-Dev</v>
      </c>
      <c r="AN9" s="109" t="str">
        <f>IF(AN8='Summary &amp; Assumptions'!$H$38,"Loan Close",IF(AND('Budget &amp; Draw Schedule'!AN8&gt;'Summary &amp; Assumptions'!$H$38,'Budget &amp; Draw Schedule'!AN8&lt;'Summary &amp; Assumptions'!$H$41),"Pre-Dev",IF(AND(AN8&gt;'Summary &amp; Assumptions'!$H$41,'Budget &amp; Draw Schedule'!AN8&lt;='Summary &amp; Assumptions'!$H$43),"Development","Occupancy")))</f>
        <v>Pre-Dev</v>
      </c>
      <c r="AO9" s="109" t="str">
        <f>IF(AO8='Summary &amp; Assumptions'!$H$38,"Loan Close",IF(AND('Budget &amp; Draw Schedule'!AO8&gt;'Summary &amp; Assumptions'!$H$38,'Budget &amp; Draw Schedule'!AO8&lt;'Summary &amp; Assumptions'!$H$41),"Pre-Dev",IF(AND(AO8&gt;'Summary &amp; Assumptions'!$H$41,'Budget &amp; Draw Schedule'!AO8&lt;='Summary &amp; Assumptions'!$H$43),"Development","Occupancy")))</f>
        <v>Pre-Dev</v>
      </c>
      <c r="AP9" s="109" t="str">
        <f>IF(AP8='Summary &amp; Assumptions'!$H$38,"Loan Close",IF(AND('Budget &amp; Draw Schedule'!AP8&gt;'Summary &amp; Assumptions'!$H$38,'Budget &amp; Draw Schedule'!AP8&lt;'Summary &amp; Assumptions'!$H$41),"Pre-Dev",IF(AND(AP8&gt;'Summary &amp; Assumptions'!$H$41,'Budget &amp; Draw Schedule'!AP8&lt;='Summary &amp; Assumptions'!$H$43),"Development","Occupancy")))</f>
        <v>Pre-Dev</v>
      </c>
      <c r="AQ9" s="109" t="str">
        <f>IF(AQ8='Summary &amp; Assumptions'!$H$38,"Loan Close",IF(AND('Budget &amp; Draw Schedule'!AQ8&gt;'Summary &amp; Assumptions'!$H$38,'Budget &amp; Draw Schedule'!AQ8&lt;'Summary &amp; Assumptions'!$H$41),"Pre-Dev",IF(AND(AQ8&gt;'Summary &amp; Assumptions'!$H$41,'Budget &amp; Draw Schedule'!AQ8&lt;='Summary &amp; Assumptions'!$H$43),"Development","Occupancy")))</f>
        <v>Pre-Dev</v>
      </c>
      <c r="AR9" s="109" t="str">
        <f>IF(AR8='Summary &amp; Assumptions'!$H$38,"Loan Close",IF(AND('Budget &amp; Draw Schedule'!AR8&gt;'Summary &amp; Assumptions'!$H$38,'Budget &amp; Draw Schedule'!AR8&lt;'Summary &amp; Assumptions'!$H$41),"Pre-Dev",IF(AND(AR8&gt;'Summary &amp; Assumptions'!$H$41,'Budget &amp; Draw Schedule'!AR8&lt;='Summary &amp; Assumptions'!$H$43),"Development","Occupancy")))</f>
        <v>Pre-Dev</v>
      </c>
      <c r="AS9" s="109" t="str">
        <f>IF(AS8='Summary &amp; Assumptions'!$H$38,"Loan Close",IF(AND('Budget &amp; Draw Schedule'!AS8&gt;'Summary &amp; Assumptions'!$H$38,'Budget &amp; Draw Schedule'!AS8&lt;'Summary &amp; Assumptions'!$H$41),"Pre-Dev",IF(AND(AS8&gt;'Summary &amp; Assumptions'!$H$41,'Budget &amp; Draw Schedule'!AS8&lt;='Summary &amp; Assumptions'!$H$43),"Development","Occupancy")))</f>
        <v>Pre-Dev</v>
      </c>
      <c r="AT9" s="109" t="str">
        <f>IF(AT8='Summary &amp; Assumptions'!$H$38,"Loan Close",IF(AND('Budget &amp; Draw Schedule'!AT8&gt;'Summary &amp; Assumptions'!$H$38,'Budget &amp; Draw Schedule'!AT8&lt;'Summary &amp; Assumptions'!$H$41),"Pre-Dev",IF(AND(AT8&gt;'Summary &amp; Assumptions'!$H$41,'Budget &amp; Draw Schedule'!AT8&lt;='Summary &amp; Assumptions'!$H$43),"Development","Occupancy")))</f>
        <v>Pre-Dev</v>
      </c>
      <c r="AU9" s="109" t="str">
        <f>IF(AU8='Summary &amp; Assumptions'!$H$38,"Loan Close",IF(AND('Budget &amp; Draw Schedule'!AU8&gt;'Summary &amp; Assumptions'!$H$38,'Budget &amp; Draw Schedule'!AU8&lt;'Summary &amp; Assumptions'!$H$41),"Pre-Dev",IF(AND(AU8&gt;'Summary &amp; Assumptions'!$H$41,'Budget &amp; Draw Schedule'!AU8&lt;='Summary &amp; Assumptions'!$H$43),"Development","Occupancy")))</f>
        <v>Pre-Dev</v>
      </c>
      <c r="AV9" s="109" t="str">
        <f>IF(AV8='Summary &amp; Assumptions'!$H$38,"Loan Close",IF(AND('Budget &amp; Draw Schedule'!AV8&gt;'Summary &amp; Assumptions'!$H$38,'Budget &amp; Draw Schedule'!AV8&lt;'Summary &amp; Assumptions'!$H$41),"Pre-Dev",IF(AND(AV8&gt;'Summary &amp; Assumptions'!$H$41,'Budget &amp; Draw Schedule'!AV8&lt;='Summary &amp; Assumptions'!$H$43),"Development","Occupancy")))</f>
        <v>Development</v>
      </c>
      <c r="AW9" s="109" t="str">
        <f>IF(AW8='Summary &amp; Assumptions'!$H$38,"Loan Close",IF(AND('Budget &amp; Draw Schedule'!AW8&gt;'Summary &amp; Assumptions'!$H$38,'Budget &amp; Draw Schedule'!AW8&lt;'Summary &amp; Assumptions'!$H$41),"Pre-Dev",IF(AND(AW8&gt;'Summary &amp; Assumptions'!$H$41,'Budget &amp; Draw Schedule'!AW8&lt;='Summary &amp; Assumptions'!$H$43),"Development","Occupancy")))</f>
        <v>Development</v>
      </c>
      <c r="AX9" s="109" t="str">
        <f>IF(AX8='Summary &amp; Assumptions'!$H$38,"Loan Close",IF(AND('Budget &amp; Draw Schedule'!AX8&gt;'Summary &amp; Assumptions'!$H$38,'Budget &amp; Draw Schedule'!AX8&lt;'Summary &amp; Assumptions'!$H$41),"Pre-Dev",IF(AND(AX8&gt;'Summary &amp; Assumptions'!$H$41,'Budget &amp; Draw Schedule'!AX8&lt;='Summary &amp; Assumptions'!$H$43),"Development","Occupancy")))</f>
        <v>Development</v>
      </c>
      <c r="AY9" s="109" t="str">
        <f>IF(AY8='Summary &amp; Assumptions'!$H$38,"Loan Close",IF(AND('Budget &amp; Draw Schedule'!AY8&gt;'Summary &amp; Assumptions'!$H$38,'Budget &amp; Draw Schedule'!AY8&lt;'Summary &amp; Assumptions'!$H$41),"Pre-Dev",IF(AND(AY8&gt;'Summary &amp; Assumptions'!$H$41,'Budget &amp; Draw Schedule'!AY8&lt;='Summary &amp; Assumptions'!$H$43),"Development","Occupancy")))</f>
        <v>Development</v>
      </c>
      <c r="AZ9" s="109" t="str">
        <f>IF(AZ8='Summary &amp; Assumptions'!$H$38,"Loan Close",IF(AND('Budget &amp; Draw Schedule'!AZ8&gt;'Summary &amp; Assumptions'!$H$38,'Budget &amp; Draw Schedule'!AZ8&lt;'Summary &amp; Assumptions'!$H$41),"Pre-Dev",IF(AND(AZ8&gt;'Summary &amp; Assumptions'!$H$41,'Budget &amp; Draw Schedule'!AZ8&lt;='Summary &amp; Assumptions'!$H$43),"Development","Occupancy")))</f>
        <v>Development</v>
      </c>
      <c r="BA9" s="109" t="str">
        <f>IF(BA8='Summary &amp; Assumptions'!$H$38,"Loan Close",IF(AND('Budget &amp; Draw Schedule'!BA8&gt;'Summary &amp; Assumptions'!$H$38,'Budget &amp; Draw Schedule'!BA8&lt;'Summary &amp; Assumptions'!$H$41),"Pre-Dev",IF(AND(BA8&gt;'Summary &amp; Assumptions'!$H$41,'Budget &amp; Draw Schedule'!BA8&lt;='Summary &amp; Assumptions'!$H$43),"Development","Occupancy")))</f>
        <v>Development</v>
      </c>
      <c r="BB9" s="109" t="str">
        <f>IF(BB8='Summary &amp; Assumptions'!$H$38,"Loan Close",IF(AND('Budget &amp; Draw Schedule'!BB8&gt;'Summary &amp; Assumptions'!$H$38,'Budget &amp; Draw Schedule'!BB8&lt;'Summary &amp; Assumptions'!$H$41),"Pre-Dev",IF(AND(BB8&gt;'Summary &amp; Assumptions'!$H$41,'Budget &amp; Draw Schedule'!BB8&lt;='Summary &amp; Assumptions'!$H$43),"Development","Occupancy")))</f>
        <v>Development</v>
      </c>
      <c r="BC9" s="109" t="str">
        <f>IF(BC8='Summary &amp; Assumptions'!$H$38,"Loan Close",IF(AND('Budget &amp; Draw Schedule'!BC8&gt;'Summary &amp; Assumptions'!$H$38,'Budget &amp; Draw Schedule'!BC8&lt;'Summary &amp; Assumptions'!$H$41),"Pre-Dev",IF(AND(BC8&gt;'Summary &amp; Assumptions'!$H$41,'Budget &amp; Draw Schedule'!BC8&lt;='Summary &amp; Assumptions'!$H$43),"Development","Occupancy")))</f>
        <v>Development</v>
      </c>
      <c r="BD9" s="109" t="str">
        <f>IF(BD8='Summary &amp; Assumptions'!$H$38,"Loan Close",IF(AND('Budget &amp; Draw Schedule'!BD8&gt;'Summary &amp; Assumptions'!$H$38,'Budget &amp; Draw Schedule'!BD8&lt;'Summary &amp; Assumptions'!$H$41),"Pre-Dev",IF(AND(BD8&gt;'Summary &amp; Assumptions'!$H$41,'Budget &amp; Draw Schedule'!BD8&lt;='Summary &amp; Assumptions'!$H$43),"Development","Occupancy")))</f>
        <v>Development</v>
      </c>
      <c r="BE9" s="109" t="str">
        <f>IF(BE8='Summary &amp; Assumptions'!$H$38,"Loan Close",IF(AND('Budget &amp; Draw Schedule'!BE8&gt;'Summary &amp; Assumptions'!$H$38,'Budget &amp; Draw Schedule'!BE8&lt;'Summary &amp; Assumptions'!$H$41),"Pre-Dev",IF(AND(BE8&gt;'Summary &amp; Assumptions'!$H$41,'Budget &amp; Draw Schedule'!BE8&lt;='Summary &amp; Assumptions'!$H$43),"Development","Occupancy")))</f>
        <v>Development</v>
      </c>
      <c r="BF9" s="109" t="str">
        <f>IF(BF8='Summary &amp; Assumptions'!$H$38,"Loan Close",IF(AND('Budget &amp; Draw Schedule'!BF8&gt;'Summary &amp; Assumptions'!$H$38,'Budget &amp; Draw Schedule'!BF8&lt;'Summary &amp; Assumptions'!$H$41),"Pre-Dev",IF(AND(BF8&gt;'Summary &amp; Assumptions'!$H$41,'Budget &amp; Draw Schedule'!BF8&lt;='Summary &amp; Assumptions'!$H$43),"Development","Occupancy")))</f>
        <v>Development</v>
      </c>
      <c r="BG9" s="109" t="str">
        <f>IF(BG8='Summary &amp; Assumptions'!$H$38,"Loan Close",IF(AND('Budget &amp; Draw Schedule'!BG8&gt;'Summary &amp; Assumptions'!$H$38,'Budget &amp; Draw Schedule'!BG8&lt;'Summary &amp; Assumptions'!$H$41),"Pre-Dev",IF(AND(BG8&gt;'Summary &amp; Assumptions'!$H$41,'Budget &amp; Draw Schedule'!BG8&lt;='Summary &amp; Assumptions'!$H$43),"Development","Occupancy")))</f>
        <v>Development</v>
      </c>
      <c r="BH9" s="109" t="str">
        <f>IF(BH8='Summary &amp; Assumptions'!$H$38,"Loan Close",IF(AND('Budget &amp; Draw Schedule'!BH8&gt;'Summary &amp; Assumptions'!$H$38,'Budget &amp; Draw Schedule'!BH8&lt;'Summary &amp; Assumptions'!$H$41),"Pre-Dev",IF(AND(BH8&gt;'Summary &amp; Assumptions'!$H$41,'Budget &amp; Draw Schedule'!BH8&lt;='Summary &amp; Assumptions'!$H$43),"Development","Occupancy")))</f>
        <v>Development</v>
      </c>
      <c r="BI9" s="109" t="str">
        <f>IF(BI8='Summary &amp; Assumptions'!$H$38,"Loan Close",IF(AND('Budget &amp; Draw Schedule'!BI8&gt;'Summary &amp; Assumptions'!$H$38,'Budget &amp; Draw Schedule'!BI8&lt;'Summary &amp; Assumptions'!$H$41),"Pre-Dev",IF(AND(BI8&gt;'Summary &amp; Assumptions'!$H$41,'Budget &amp; Draw Schedule'!BI8&lt;='Summary &amp; Assumptions'!$H$43),"Development","Occupancy")))</f>
        <v>Development</v>
      </c>
      <c r="BJ9" s="109" t="str">
        <f>IF(BJ8='Summary &amp; Assumptions'!$H$38,"Loan Close",IF(AND('Budget &amp; Draw Schedule'!BJ8&gt;'Summary &amp; Assumptions'!$H$38,'Budget &amp; Draw Schedule'!BJ8&lt;'Summary &amp; Assumptions'!$H$41),"Pre-Dev",IF(AND(BJ8&gt;'Summary &amp; Assumptions'!$H$41,'Budget &amp; Draw Schedule'!BJ8&lt;='Summary &amp; Assumptions'!$H$43),"Development","Occupancy")))</f>
        <v>Development</v>
      </c>
      <c r="BK9" s="109" t="str">
        <f>IF(BK8='Summary &amp; Assumptions'!$H$38,"Loan Close",IF(AND('Budget &amp; Draw Schedule'!BK8&gt;'Summary &amp; Assumptions'!$H$38,'Budget &amp; Draw Schedule'!BK8&lt;'Summary &amp; Assumptions'!$H$41),"Pre-Dev",IF(AND(BK8&gt;'Summary &amp; Assumptions'!$H$41,'Budget &amp; Draw Schedule'!BK8&lt;='Summary &amp; Assumptions'!$H$43),"Development","Occupancy")))</f>
        <v>Development</v>
      </c>
      <c r="BL9" s="109" t="str">
        <f>IF(BL8='Summary &amp; Assumptions'!$H$38,"Loan Close",IF(AND('Budget &amp; Draw Schedule'!BL8&gt;'Summary &amp; Assumptions'!$H$38,'Budget &amp; Draw Schedule'!BL8&lt;'Summary &amp; Assumptions'!$H$41),"Pre-Dev",IF(AND(BL8&gt;'Summary &amp; Assumptions'!$H$41,'Budget &amp; Draw Schedule'!BL8&lt;='Summary &amp; Assumptions'!$H$43),"Development","Occupancy")))</f>
        <v>Development</v>
      </c>
      <c r="BM9" s="109" t="str">
        <f>IF(BM8='Summary &amp; Assumptions'!$H$38,"Loan Close",IF(AND('Budget &amp; Draw Schedule'!BM8&gt;'Summary &amp; Assumptions'!$H$38,'Budget &amp; Draw Schedule'!BM8&lt;'Summary &amp; Assumptions'!$H$41),"Pre-Dev",IF(AND(BM8&gt;'Summary &amp; Assumptions'!$H$41,'Budget &amp; Draw Schedule'!BM8&lt;='Summary &amp; Assumptions'!$H$43),"Development","Occupancy")))</f>
        <v>Development</v>
      </c>
      <c r="BN9" s="109" t="str">
        <f>IF(BN8='Summary &amp; Assumptions'!$H$38,"Loan Close",IF(AND('Budget &amp; Draw Schedule'!BN8&gt;'Summary &amp; Assumptions'!$H$38,'Budget &amp; Draw Schedule'!BN8&lt;'Summary &amp; Assumptions'!$H$41),"Pre-Dev",IF(AND(BN8&gt;'Summary &amp; Assumptions'!$H$41,'Budget &amp; Draw Schedule'!BN8&lt;='Summary &amp; Assumptions'!$H$43),"Development","Occupancy")))</f>
        <v>Occupancy</v>
      </c>
      <c r="BO9" s="109" t="str">
        <f>IF(BO8='Summary &amp; Assumptions'!$H$38,"Loan Close",IF(AND('Budget &amp; Draw Schedule'!BO8&gt;'Summary &amp; Assumptions'!$H$38,'Budget &amp; Draw Schedule'!BO8&lt;'Summary &amp; Assumptions'!$H$41),"Pre-Dev",IF(AND(BO8&gt;'Summary &amp; Assumptions'!$H$41,'Budget &amp; Draw Schedule'!BO8&lt;='Summary &amp; Assumptions'!$H$43),"Development","Occupancy")))</f>
        <v>Occupancy</v>
      </c>
      <c r="BP9" s="109" t="str">
        <f>IF(BP8='Summary &amp; Assumptions'!$H$38,"Loan Close",IF(AND('Budget &amp; Draw Schedule'!BP8&gt;'Summary &amp; Assumptions'!$H$38,'Budget &amp; Draw Schedule'!BP8&lt;'Summary &amp; Assumptions'!$H$41),"Pre-Dev",IF(AND(BP8&gt;'Summary &amp; Assumptions'!$H$41,'Budget &amp; Draw Schedule'!BP8&lt;='Summary &amp; Assumptions'!$H$43),"Development","Occupancy")))</f>
        <v>Occupancy</v>
      </c>
      <c r="BQ9" s="109" t="str">
        <f>IF(BQ8='Summary &amp; Assumptions'!$H$38,"Loan Close",IF(AND('Budget &amp; Draw Schedule'!BQ8&gt;'Summary &amp; Assumptions'!$H$38,'Budget &amp; Draw Schedule'!BQ8&lt;'Summary &amp; Assumptions'!$H$41),"Pre-Dev",IF(AND(BQ8&gt;'Summary &amp; Assumptions'!$H$41,'Budget &amp; Draw Schedule'!BQ8&lt;='Summary &amp; Assumptions'!$H$43),"Development","Occupancy")))</f>
        <v>Occupancy</v>
      </c>
      <c r="BR9" s="109" t="str">
        <f>IF(BR8='Summary &amp; Assumptions'!$H$38,"Loan Close",IF(AND('Budget &amp; Draw Schedule'!BR8&gt;'Summary &amp; Assumptions'!$H$38,'Budget &amp; Draw Schedule'!BR8&lt;'Summary &amp; Assumptions'!$H$41),"Pre-Dev",IF(AND(BR8&gt;'Summary &amp; Assumptions'!$H$41,'Budget &amp; Draw Schedule'!BR8&lt;='Summary &amp; Assumptions'!$H$43),"Development","Occupancy")))</f>
        <v>Occupancy</v>
      </c>
      <c r="BS9" s="109" t="str">
        <f>IF(BS8='Summary &amp; Assumptions'!$H$38,"Loan Close",IF(AND('Budget &amp; Draw Schedule'!BS8&gt;'Summary &amp; Assumptions'!$H$38,'Budget &amp; Draw Schedule'!BS8&lt;'Summary &amp; Assumptions'!$H$41),"Pre-Dev",IF(AND(BS8&gt;'Summary &amp; Assumptions'!$H$41,'Budget &amp; Draw Schedule'!BS8&lt;='Summary &amp; Assumptions'!$H$43),"Development","Occupancy")))</f>
        <v>Occupancy</v>
      </c>
      <c r="BT9" s="109" t="str">
        <f>IF(BT8='Summary &amp; Assumptions'!$H$38,"Loan Close",IF(AND('Budget &amp; Draw Schedule'!BT8&gt;'Summary &amp; Assumptions'!$H$38,'Budget &amp; Draw Schedule'!BT8&lt;'Summary &amp; Assumptions'!$H$41),"Pre-Dev",IF(AND(BT8&gt;'Summary &amp; Assumptions'!$H$41,'Budget &amp; Draw Schedule'!BT8&lt;='Summary &amp; Assumptions'!$H$43),"Development","Occupancy")))</f>
        <v>Occupancy</v>
      </c>
      <c r="BU9" s="109" t="str">
        <f>IF(BU8='Summary &amp; Assumptions'!$H$38,"Loan Close",IF(AND('Budget &amp; Draw Schedule'!BU8&gt;'Summary &amp; Assumptions'!$H$38,'Budget &amp; Draw Schedule'!BU8&lt;'Summary &amp; Assumptions'!$H$41),"Pre-Dev",IF(AND(BU8&gt;'Summary &amp; Assumptions'!$H$41,'Budget &amp; Draw Schedule'!BU8&lt;='Summary &amp; Assumptions'!$H$43),"Development","Occupancy")))</f>
        <v>Occupancy</v>
      </c>
      <c r="BV9" s="109" t="str">
        <f>IF(BV8='Summary &amp; Assumptions'!$H$38,"Loan Close",IF(AND('Budget &amp; Draw Schedule'!BV8&gt;'Summary &amp; Assumptions'!$H$38,'Budget &amp; Draw Schedule'!BV8&lt;'Summary &amp; Assumptions'!$H$41),"Pre-Dev",IF(AND(BV8&gt;'Summary &amp; Assumptions'!$H$41,'Budget &amp; Draw Schedule'!BV8&lt;='Summary &amp; Assumptions'!$H$43),"Development","Occupancy")))</f>
        <v>Occupancy</v>
      </c>
      <c r="BW9" s="109" t="str">
        <f>IF(BW8='Summary &amp; Assumptions'!$H$38,"Loan Close",IF(AND('Budget &amp; Draw Schedule'!BW8&gt;'Summary &amp; Assumptions'!$H$38,'Budget &amp; Draw Schedule'!BW8&lt;'Summary &amp; Assumptions'!$H$41),"Pre-Dev",IF(AND(BW8&gt;'Summary &amp; Assumptions'!$H$41,'Budget &amp; Draw Schedule'!BW8&lt;='Summary &amp; Assumptions'!$H$43),"Development","Occupancy")))</f>
        <v>Occupancy</v>
      </c>
      <c r="BX9" s="109" t="str">
        <f>IF(BX8='Summary &amp; Assumptions'!$H$38,"Loan Close",IF(AND('Budget &amp; Draw Schedule'!BX8&gt;'Summary &amp; Assumptions'!$H$38,'Budget &amp; Draw Schedule'!BX8&lt;'Summary &amp; Assumptions'!$H$41),"Pre-Dev",IF(AND(BX8&gt;'Summary &amp; Assumptions'!$H$41,'Budget &amp; Draw Schedule'!BX8&lt;='Summary &amp; Assumptions'!$H$43),"Development","Occupancy")))</f>
        <v>Occupancy</v>
      </c>
      <c r="BY9" s="109" t="str">
        <f>IF(BY8='Summary &amp; Assumptions'!$H$38,"Loan Close",IF(AND('Budget &amp; Draw Schedule'!BY8&gt;'Summary &amp; Assumptions'!$H$38,'Budget &amp; Draw Schedule'!BY8&lt;'Summary &amp; Assumptions'!$H$41),"Pre-Dev",IF(AND(BY8&gt;'Summary &amp; Assumptions'!$H$41,'Budget &amp; Draw Schedule'!BY8&lt;='Summary &amp; Assumptions'!$H$43),"Development","Occupancy")))</f>
        <v>Occupancy</v>
      </c>
      <c r="BZ9" s="109" t="str">
        <f>IF(BZ8='Summary &amp; Assumptions'!$H$38,"Loan Close",IF(AND('Budget &amp; Draw Schedule'!BZ8&gt;'Summary &amp; Assumptions'!$H$38,'Budget &amp; Draw Schedule'!BZ8&lt;'Summary &amp; Assumptions'!$H$41),"Pre-Dev",IF(AND(BZ8&gt;'Summary &amp; Assumptions'!$H$41,'Budget &amp; Draw Schedule'!BZ8&lt;='Summary &amp; Assumptions'!$H$43),"Development","Occupancy")))</f>
        <v>Occupancy</v>
      </c>
      <c r="CA9" s="109" t="str">
        <f>IF(CA8='Summary &amp; Assumptions'!$H$38,"Loan Close",IF(AND('Budget &amp; Draw Schedule'!CA8&gt;'Summary &amp; Assumptions'!$H$38,'Budget &amp; Draw Schedule'!CA8&lt;'Summary &amp; Assumptions'!$H$41),"Pre-Dev",IF(AND(CA8&gt;'Summary &amp; Assumptions'!$H$41,'Budget &amp; Draw Schedule'!CA8&lt;='Summary &amp; Assumptions'!$H$43),"Development","Occupancy")))</f>
        <v>Occupancy</v>
      </c>
      <c r="CB9" s="109" t="str">
        <f>IF(CB8='Summary &amp; Assumptions'!$H$38,"Loan Close",IF(AND('Budget &amp; Draw Schedule'!CB8&gt;'Summary &amp; Assumptions'!$H$38,'Budget &amp; Draw Schedule'!CB8&lt;'Summary &amp; Assumptions'!$H$41),"Pre-Dev",IF(AND(CB8&gt;'Summary &amp; Assumptions'!$H$41,'Budget &amp; Draw Schedule'!CB8&lt;='Summary &amp; Assumptions'!$H$43),"Development","Occupancy")))</f>
        <v>Occupancy</v>
      </c>
      <c r="CC9" s="109" t="str">
        <f>IF(CC8='Summary &amp; Assumptions'!$H$38,"Loan Close",IF(AND('Budget &amp; Draw Schedule'!CC8&gt;'Summary &amp; Assumptions'!$H$38,'Budget &amp; Draw Schedule'!CC8&lt;'Summary &amp; Assumptions'!$H$41),"Pre-Dev",IF(AND(CC8&gt;'Summary &amp; Assumptions'!$H$41,'Budget &amp; Draw Schedule'!CC8&lt;='Summary &amp; Assumptions'!$H$43),"Development","Occupancy")))</f>
        <v>Occupancy</v>
      </c>
      <c r="CD9" s="109" t="str">
        <f>IF(CD8='Summary &amp; Assumptions'!$H$38,"Loan Close",IF(AND('Budget &amp; Draw Schedule'!CD8&gt;'Summary &amp; Assumptions'!$H$38,'Budget &amp; Draw Schedule'!CD8&lt;'Summary &amp; Assumptions'!$H$41),"Pre-Dev",IF(AND(CD8&gt;'Summary &amp; Assumptions'!$H$41,'Budget &amp; Draw Schedule'!CD8&lt;='Summary &amp; Assumptions'!$H$43),"Development","Occupancy")))</f>
        <v>Occupancy</v>
      </c>
      <c r="CE9" s="109" t="str">
        <f>IF(CE8='Summary &amp; Assumptions'!$H$38,"Loan Close",IF(AND('Budget &amp; Draw Schedule'!CE8&gt;'Summary &amp; Assumptions'!$H$38,'Budget &amp; Draw Schedule'!CE8&lt;'Summary &amp; Assumptions'!$H$41),"Pre-Dev",IF(AND(CE8&gt;'Summary &amp; Assumptions'!$H$41,'Budget &amp; Draw Schedule'!CE8&lt;='Summary &amp; Assumptions'!$H$43),"Development","Occupancy")))</f>
        <v>Occupancy</v>
      </c>
      <c r="CF9" s="109" t="str">
        <f>IF(CF8='Summary &amp; Assumptions'!$H$38,"Loan Close",IF(AND('Budget &amp; Draw Schedule'!CF8&gt;'Summary &amp; Assumptions'!$H$38,'Budget &amp; Draw Schedule'!CF8&lt;'Summary &amp; Assumptions'!$H$41),"Pre-Dev",IF(AND(CF8&gt;'Summary &amp; Assumptions'!$H$41,'Budget &amp; Draw Schedule'!CF8&lt;='Summary &amp; Assumptions'!$H$43),"Development","Occupancy")))</f>
        <v>Occupancy</v>
      </c>
      <c r="CG9" s="109" t="str">
        <f>IF(CG8='Summary &amp; Assumptions'!$H$38,"Loan Close",IF(AND('Budget &amp; Draw Schedule'!CG8&gt;'Summary &amp; Assumptions'!$H$38,'Budget &amp; Draw Schedule'!CG8&lt;'Summary &amp; Assumptions'!$H$41),"Pre-Dev",IF(AND(CG8&gt;'Summary &amp; Assumptions'!$H$41,'Budget &amp; Draw Schedule'!CG8&lt;='Summary &amp; Assumptions'!$H$43),"Development","Occupancy")))</f>
        <v>Occupancy</v>
      </c>
      <c r="CH9" s="109" t="str">
        <f>IF(CH8='Summary &amp; Assumptions'!$H$38,"Loan Close",IF(AND('Budget &amp; Draw Schedule'!CH8&gt;'Summary &amp; Assumptions'!$H$38,'Budget &amp; Draw Schedule'!CH8&lt;'Summary &amp; Assumptions'!$H$41),"Pre-Dev",IF(AND(CH8&gt;'Summary &amp; Assumptions'!$H$41,'Budget &amp; Draw Schedule'!CH8&lt;='Summary &amp; Assumptions'!$H$43),"Development","Occupancy")))</f>
        <v>Occupancy</v>
      </c>
      <c r="CI9" s="109" t="str">
        <f>IF(CI8='Summary &amp; Assumptions'!$H$38,"Loan Close",IF(AND('Budget &amp; Draw Schedule'!CI8&gt;'Summary &amp; Assumptions'!$H$38,'Budget &amp; Draw Schedule'!CI8&lt;'Summary &amp; Assumptions'!$H$41),"Pre-Dev",IF(AND(CI8&gt;'Summary &amp; Assumptions'!$H$41,'Budget &amp; Draw Schedule'!CI8&lt;='Summary &amp; Assumptions'!$H$43),"Development","Occupancy")))</f>
        <v>Occupancy</v>
      </c>
      <c r="CJ9" s="109" t="str">
        <f>IF(CJ8='Summary &amp; Assumptions'!$H$38,"Loan Close",IF(AND('Budget &amp; Draw Schedule'!CJ8&gt;'Summary &amp; Assumptions'!$H$38,'Budget &amp; Draw Schedule'!CJ8&lt;'Summary &amp; Assumptions'!$H$41),"Pre-Dev",IF(AND(CJ8&gt;'Summary &amp; Assumptions'!$H$41,'Budget &amp; Draw Schedule'!CJ8&lt;='Summary &amp; Assumptions'!$H$43),"Development","Occupancy")))</f>
        <v>Occupancy</v>
      </c>
      <c r="CK9" s="109" t="str">
        <f>IF(CK8='Summary &amp; Assumptions'!$H$38,"Loan Close",IF(AND('Budget &amp; Draw Schedule'!CK8&gt;'Summary &amp; Assumptions'!$H$38,'Budget &amp; Draw Schedule'!CK8&lt;'Summary &amp; Assumptions'!$H$41),"Pre-Dev",IF(AND(CK8&gt;'Summary &amp; Assumptions'!$H$41,'Budget &amp; Draw Schedule'!CK8&lt;='Summary &amp; Assumptions'!$H$43),"Development","Occupancy")))</f>
        <v>Occupancy</v>
      </c>
      <c r="CL9" s="109" t="str">
        <f>IF(CL8='Summary &amp; Assumptions'!$H$38,"Loan Close",IF(AND('Budget &amp; Draw Schedule'!CL8&gt;'Summary &amp; Assumptions'!$H$38,'Budget &amp; Draw Schedule'!CL8&lt;'Summary &amp; Assumptions'!$H$41),"Pre-Dev",IF(AND(CL8&gt;'Summary &amp; Assumptions'!$H$41,'Budget &amp; Draw Schedule'!CL8&lt;='Summary &amp; Assumptions'!$H$43),"Development","Occupancy")))</f>
        <v>Occupancy</v>
      </c>
      <c r="CM9" s="109" t="str">
        <f>IF(CM8='Summary &amp; Assumptions'!$H$38,"Loan Close",IF(AND('Budget &amp; Draw Schedule'!CM8&gt;'Summary &amp; Assumptions'!$H$38,'Budget &amp; Draw Schedule'!CM8&lt;'Summary &amp; Assumptions'!$H$41),"Pre-Dev",IF(AND(CM8&gt;'Summary &amp; Assumptions'!$H$41,'Budget &amp; Draw Schedule'!CM8&lt;='Summary &amp; Assumptions'!$H$43),"Development","Occupancy")))</f>
        <v>Occupancy</v>
      </c>
      <c r="CN9" s="109" t="str">
        <f>IF(CN8='Summary &amp; Assumptions'!$H$38,"Loan Close",IF(AND('Budget &amp; Draw Schedule'!CN8&gt;'Summary &amp; Assumptions'!$H$38,'Budget &amp; Draw Schedule'!CN8&lt;'Summary &amp; Assumptions'!$H$41),"Pre-Dev",IF(AND(CN8&gt;'Summary &amp; Assumptions'!$H$41,'Budget &amp; Draw Schedule'!CN8&lt;='Summary &amp; Assumptions'!$H$43),"Development","Occupancy")))</f>
        <v>Occupancy</v>
      </c>
      <c r="CO9" s="109" t="str">
        <f>IF(CO8='Summary &amp; Assumptions'!$H$38,"Loan Close",IF(AND('Budget &amp; Draw Schedule'!CO8&gt;'Summary &amp; Assumptions'!$H$38,'Budget &amp; Draw Schedule'!CO8&lt;'Summary &amp; Assumptions'!$H$41),"Pre-Dev",IF(AND(CO8&gt;'Summary &amp; Assumptions'!$H$41,'Budget &amp; Draw Schedule'!CO8&lt;='Summary &amp; Assumptions'!$H$43),"Development","Occupancy")))</f>
        <v>Occupancy</v>
      </c>
      <c r="CP9" s="109" t="str">
        <f>IF(CP8='Summary &amp; Assumptions'!$H$38,"Loan Close",IF(AND('Budget &amp; Draw Schedule'!CP8&gt;'Summary &amp; Assumptions'!$H$38,'Budget &amp; Draw Schedule'!CP8&lt;'Summary &amp; Assumptions'!$H$41),"Pre-Dev",IF(AND(CP8&gt;'Summary &amp; Assumptions'!$H$41,'Budget &amp; Draw Schedule'!CP8&lt;='Summary &amp; Assumptions'!$H$43),"Development","Occupancy")))</f>
        <v>Occupancy</v>
      </c>
      <c r="CQ9" s="109" t="str">
        <f>IF(CQ8='Summary &amp; Assumptions'!$H$38,"Loan Close",IF(AND('Budget &amp; Draw Schedule'!CQ8&gt;'Summary &amp; Assumptions'!$H$38,'Budget &amp; Draw Schedule'!CQ8&lt;'Summary &amp; Assumptions'!$H$41),"Pre-Dev",IF(AND(CQ8&gt;'Summary &amp; Assumptions'!$H$41,'Budget &amp; Draw Schedule'!CQ8&lt;='Summary &amp; Assumptions'!$H$43),"Development","Occupancy")))</f>
        <v>Occupancy</v>
      </c>
      <c r="CR9" s="109" t="str">
        <f>IF(CR8='Summary &amp; Assumptions'!$H$38,"Loan Close",IF(AND('Budget &amp; Draw Schedule'!CR8&gt;'Summary &amp; Assumptions'!$H$38,'Budget &amp; Draw Schedule'!CR8&lt;'Summary &amp; Assumptions'!$H$41),"Pre-Dev",IF(AND(CR8&gt;'Summary &amp; Assumptions'!$H$41,'Budget &amp; Draw Schedule'!CR8&lt;='Summary &amp; Assumptions'!$H$43),"Development","Occupancy")))</f>
        <v>Occupancy</v>
      </c>
      <c r="CS9" s="109" t="str">
        <f>IF(CS8='Summary &amp; Assumptions'!$H$38,"Loan Close",IF(AND('Budget &amp; Draw Schedule'!CS8&gt;'Summary &amp; Assumptions'!$H$38,'Budget &amp; Draw Schedule'!CS8&lt;'Summary &amp; Assumptions'!$H$41),"Pre-Dev",IF(AND(CS8&gt;'Summary &amp; Assumptions'!$H$41,'Budget &amp; Draw Schedule'!CS8&lt;='Summary &amp; Assumptions'!$H$43),"Development","Occupancy")))</f>
        <v>Occupancy</v>
      </c>
      <c r="CT9" s="109" t="str">
        <f>IF(CT8='Summary &amp; Assumptions'!$H$38,"Loan Close",IF(AND('Budget &amp; Draw Schedule'!CT8&gt;'Summary &amp; Assumptions'!$H$38,'Budget &amp; Draw Schedule'!CT8&lt;'Summary &amp; Assumptions'!$H$41),"Pre-Dev",IF(AND(CT8&gt;'Summary &amp; Assumptions'!$H$41,'Budget &amp; Draw Schedule'!CT8&lt;='Summary &amp; Assumptions'!$H$43),"Development","Occupancy")))</f>
        <v>Occupancy</v>
      </c>
      <c r="CU9" s="109" t="str">
        <f>IF(CU8='Summary &amp; Assumptions'!$H$38,"Loan Close",IF(AND('Budget &amp; Draw Schedule'!CU8&gt;'Summary &amp; Assumptions'!$H$38,'Budget &amp; Draw Schedule'!CU8&lt;'Summary &amp; Assumptions'!$H$41),"Pre-Dev",IF(AND(CU8&gt;'Summary &amp; Assumptions'!$H$41,'Budget &amp; Draw Schedule'!CU8&lt;='Summary &amp; Assumptions'!$H$43),"Development","Occupancy")))</f>
        <v>Occupancy</v>
      </c>
      <c r="CV9" s="109" t="str">
        <f>IF(CV8='Summary &amp; Assumptions'!$H$38,"Loan Close",IF(AND('Budget &amp; Draw Schedule'!CV8&gt;'Summary &amp; Assumptions'!$H$38,'Budget &amp; Draw Schedule'!CV8&lt;'Summary &amp; Assumptions'!$H$41),"Pre-Dev",IF(AND(CV8&gt;'Summary &amp; Assumptions'!$H$41,'Budget &amp; Draw Schedule'!CV8&lt;='Summary &amp; Assumptions'!$H$43),"Development","Occupancy")))</f>
        <v>Occupancy</v>
      </c>
      <c r="CW9" s="109" t="str">
        <f>IF(CW8='Summary &amp; Assumptions'!$H$38,"Loan Close",IF(AND('Budget &amp; Draw Schedule'!CW8&gt;'Summary &amp; Assumptions'!$H$38,'Budget &amp; Draw Schedule'!CW8&lt;'Summary &amp; Assumptions'!$H$41),"Pre-Dev",IF(AND(CW8&gt;'Summary &amp; Assumptions'!$H$41,'Budget &amp; Draw Schedule'!CW8&lt;='Summary &amp; Assumptions'!$H$43),"Development","Occupancy")))</f>
        <v>Occupancy</v>
      </c>
      <c r="CX9" s="109" t="str">
        <f>IF(CX8='Summary &amp; Assumptions'!$H$38,"Loan Close",IF(AND('Budget &amp; Draw Schedule'!CX8&gt;'Summary &amp; Assumptions'!$H$38,'Budget &amp; Draw Schedule'!CX8&lt;'Summary &amp; Assumptions'!$H$41),"Pre-Dev",IF(AND(CX8&gt;'Summary &amp; Assumptions'!$H$41,'Budget &amp; Draw Schedule'!CX8&lt;='Summary &amp; Assumptions'!$H$43),"Development","Occupancy")))</f>
        <v>Occupancy</v>
      </c>
      <c r="CY9" s="109" t="str">
        <f>IF(CY8='Summary &amp; Assumptions'!$H$38,"Loan Close",IF(AND('Budget &amp; Draw Schedule'!CY8&gt;'Summary &amp; Assumptions'!$H$38,'Budget &amp; Draw Schedule'!CY8&lt;'Summary &amp; Assumptions'!$H$41),"Pre-Dev",IF(AND(CY8&gt;'Summary &amp; Assumptions'!$H$41,'Budget &amp; Draw Schedule'!CY8&lt;='Summary &amp; Assumptions'!$H$43),"Development","Occupancy")))</f>
        <v>Occupancy</v>
      </c>
      <c r="CZ9" s="109" t="str">
        <f>IF(CZ8='Summary &amp; Assumptions'!$H$38,"Loan Close",IF(AND('Budget &amp; Draw Schedule'!CZ8&gt;'Summary &amp; Assumptions'!$H$38,'Budget &amp; Draw Schedule'!CZ8&lt;'Summary &amp; Assumptions'!$H$41),"Pre-Dev",IF(AND(CZ8&gt;'Summary &amp; Assumptions'!$H$41,'Budget &amp; Draw Schedule'!CZ8&lt;='Summary &amp; Assumptions'!$H$43),"Development","Occupancy")))</f>
        <v>Occupancy</v>
      </c>
      <c r="DA9" s="109" t="str">
        <f>IF(DA8='Summary &amp; Assumptions'!$H$38,"Loan Close",IF(AND('Budget &amp; Draw Schedule'!DA8&gt;'Summary &amp; Assumptions'!$H$38,'Budget &amp; Draw Schedule'!DA8&lt;'Summary &amp; Assumptions'!$H$41),"Pre-Dev",IF(AND(DA8&gt;'Summary &amp; Assumptions'!$H$41,'Budget &amp; Draw Schedule'!DA8&lt;='Summary &amp; Assumptions'!$H$43),"Development","Occupancy")))</f>
        <v>Occupancy</v>
      </c>
      <c r="DB9" s="109" t="str">
        <f>IF(DB8='Summary &amp; Assumptions'!$H$38,"Loan Close",IF(AND('Budget &amp; Draw Schedule'!DB8&gt;'Summary &amp; Assumptions'!$H$38,'Budget &amp; Draw Schedule'!DB8&lt;'Summary &amp; Assumptions'!$H$41),"Pre-Dev",IF(AND(DB8&gt;'Summary &amp; Assumptions'!$H$41,'Budget &amp; Draw Schedule'!DB8&lt;='Summary &amp; Assumptions'!$H$43),"Development","Occupancy")))</f>
        <v>Occupancy</v>
      </c>
      <c r="DC9" s="109" t="str">
        <f>IF(DC8='Summary &amp; Assumptions'!$H$38,"Loan Close",IF(AND('Budget &amp; Draw Schedule'!DC8&gt;'Summary &amp; Assumptions'!$H$38,'Budget &amp; Draw Schedule'!DC8&lt;'Summary &amp; Assumptions'!$H$41),"Pre-Dev",IF(AND(DC8&gt;'Summary &amp; Assumptions'!$H$41,'Budget &amp; Draw Schedule'!DC8&lt;='Summary &amp; Assumptions'!$H$43),"Development","Occupancy")))</f>
        <v>Occupancy</v>
      </c>
      <c r="DD9" s="109" t="str">
        <f>IF(DD8='Summary &amp; Assumptions'!$H$38,"Loan Close",IF(AND('Budget &amp; Draw Schedule'!DD8&gt;'Summary &amp; Assumptions'!$H$38,'Budget &amp; Draw Schedule'!DD8&lt;'Summary &amp; Assumptions'!$H$41),"Pre-Dev",IF(AND(DD8&gt;'Summary &amp; Assumptions'!$H$41,'Budget &amp; Draw Schedule'!DD8&lt;='Summary &amp; Assumptions'!$H$43),"Development","Occupancy")))</f>
        <v>Occupancy</v>
      </c>
      <c r="DE9" s="109" t="str">
        <f>IF(DE8='Summary &amp; Assumptions'!$H$38,"Loan Close",IF(AND('Budget &amp; Draw Schedule'!DE8&gt;'Summary &amp; Assumptions'!$H$38,'Budget &amp; Draw Schedule'!DE8&lt;'Summary &amp; Assumptions'!$H$41),"Pre-Dev",IF(AND(DE8&gt;'Summary &amp; Assumptions'!$H$41,'Budget &amp; Draw Schedule'!DE8&lt;='Summary &amp; Assumptions'!$H$43),"Development","Occupancy")))</f>
        <v>Occupancy</v>
      </c>
      <c r="DF9" s="109" t="str">
        <f>IF(DF8='Summary &amp; Assumptions'!$H$38,"Loan Close",IF(AND('Budget &amp; Draw Schedule'!DF8&gt;'Summary &amp; Assumptions'!$H$38,'Budget &amp; Draw Schedule'!DF8&lt;'Summary &amp; Assumptions'!$H$41),"Pre-Dev",IF(AND(DF8&gt;'Summary &amp; Assumptions'!$H$41,'Budget &amp; Draw Schedule'!DF8&lt;='Summary &amp; Assumptions'!$H$43),"Development","Occupancy")))</f>
        <v>Occupancy</v>
      </c>
      <c r="DG9" s="109" t="str">
        <f>IF(DG8='Summary &amp; Assumptions'!$H$38,"Loan Close",IF(AND('Budget &amp; Draw Schedule'!DG8&gt;'Summary &amp; Assumptions'!$H$38,'Budget &amp; Draw Schedule'!DG8&lt;'Summary &amp; Assumptions'!$H$41),"Pre-Dev",IF(AND(DG8&gt;'Summary &amp; Assumptions'!$H$41,'Budget &amp; Draw Schedule'!DG8&lt;='Summary &amp; Assumptions'!$H$43),"Development","Occupancy")))</f>
        <v>Occupancy</v>
      </c>
      <c r="DH9" s="109" t="str">
        <f>IF(DH8='Summary &amp; Assumptions'!$H$38,"Loan Close",IF(AND('Budget &amp; Draw Schedule'!DH8&gt;'Summary &amp; Assumptions'!$H$38,'Budget &amp; Draw Schedule'!DH8&lt;'Summary &amp; Assumptions'!$H$41),"Pre-Dev",IF(AND(DH8&gt;'Summary &amp; Assumptions'!$H$41,'Budget &amp; Draw Schedule'!DH8&lt;='Summary &amp; Assumptions'!$H$43),"Development","Occupancy")))</f>
        <v>Occupancy</v>
      </c>
      <c r="DI9" s="109" t="str">
        <f>IF(DI8='Summary &amp; Assumptions'!$H$38,"Loan Close",IF(AND('Budget &amp; Draw Schedule'!DI8&gt;'Summary &amp; Assumptions'!$H$38,'Budget &amp; Draw Schedule'!DI8&lt;'Summary &amp; Assumptions'!$H$41),"Pre-Dev",IF(AND(DI8&gt;'Summary &amp; Assumptions'!$H$41,'Budget &amp; Draw Schedule'!DI8&lt;='Summary &amp; Assumptions'!$H$43),"Development","Occupancy")))</f>
        <v>Occupancy</v>
      </c>
      <c r="DJ9" s="109" t="str">
        <f>IF(DJ8='Summary &amp; Assumptions'!$H$38,"Loan Close",IF(AND('Budget &amp; Draw Schedule'!DJ8&gt;'Summary &amp; Assumptions'!$H$38,'Budget &amp; Draw Schedule'!DJ8&lt;'Summary &amp; Assumptions'!$H$41),"Pre-Dev",IF(AND(DJ8&gt;'Summary &amp; Assumptions'!$H$41,'Budget &amp; Draw Schedule'!DJ8&lt;='Summary &amp; Assumptions'!$H$43),"Development","Occupancy")))</f>
        <v>Occupancy</v>
      </c>
      <c r="DK9" s="109" t="str">
        <f>IF(DK8='Summary &amp; Assumptions'!$H$38,"Loan Close",IF(AND('Budget &amp; Draw Schedule'!DK8&gt;'Summary &amp; Assumptions'!$H$38,'Budget &amp; Draw Schedule'!DK8&lt;'Summary &amp; Assumptions'!$H$41),"Pre-Dev",IF(AND(DK8&gt;'Summary &amp; Assumptions'!$H$41,'Budget &amp; Draw Schedule'!DK8&lt;='Summary &amp; Assumptions'!$H$43),"Development","Occupancy")))</f>
        <v>Occupancy</v>
      </c>
      <c r="DL9" s="109" t="str">
        <f>IF(DL8='Summary &amp; Assumptions'!$H$38,"Loan Close",IF(AND('Budget &amp; Draw Schedule'!DL8&gt;'Summary &amp; Assumptions'!$H$38,'Budget &amp; Draw Schedule'!DL8&lt;'Summary &amp; Assumptions'!$H$41),"Pre-Dev",IF(AND(DL8&gt;'Summary &amp; Assumptions'!$H$41,'Budget &amp; Draw Schedule'!DL8&lt;='Summary &amp; Assumptions'!$H$43),"Development","Occupancy")))</f>
        <v>Occupancy</v>
      </c>
      <c r="DM9" s="109" t="str">
        <f>IF(DM8='Summary &amp; Assumptions'!$H$38,"Loan Close",IF(AND('Budget &amp; Draw Schedule'!DM8&gt;'Summary &amp; Assumptions'!$H$38,'Budget &amp; Draw Schedule'!DM8&lt;'Summary &amp; Assumptions'!$H$41),"Pre-Dev",IF(AND(DM8&gt;'Summary &amp; Assumptions'!$H$41,'Budget &amp; Draw Schedule'!DM8&lt;='Summary &amp; Assumptions'!$H$43),"Development","Occupancy")))</f>
        <v>Occupancy</v>
      </c>
      <c r="DN9" s="109" t="str">
        <f>IF(DN8='Summary &amp; Assumptions'!$H$38,"Loan Close",IF(AND('Budget &amp; Draw Schedule'!DN8&gt;'Summary &amp; Assumptions'!$H$38,'Budget &amp; Draw Schedule'!DN8&lt;'Summary &amp; Assumptions'!$H$41),"Pre-Dev",IF(AND(DN8&gt;'Summary &amp; Assumptions'!$H$41,'Budget &amp; Draw Schedule'!DN8&lt;='Summary &amp; Assumptions'!$H$43),"Development","Occupancy")))</f>
        <v>Occupancy</v>
      </c>
      <c r="DO9" s="109" t="str">
        <f>IF(DO8='Summary &amp; Assumptions'!$H$38,"Loan Close",IF(AND('Budget &amp; Draw Schedule'!DO8&gt;'Summary &amp; Assumptions'!$H$38,'Budget &amp; Draw Schedule'!DO8&lt;'Summary &amp; Assumptions'!$H$41),"Pre-Dev",IF(AND(DO8&gt;'Summary &amp; Assumptions'!$H$41,'Budget &amp; Draw Schedule'!DO8&lt;='Summary &amp; Assumptions'!$H$43),"Development","Occupancy")))</f>
        <v>Occupancy</v>
      </c>
      <c r="DP9" s="109" t="str">
        <f>IF(DP8='Summary &amp; Assumptions'!$H$38,"Loan Close",IF(AND('Budget &amp; Draw Schedule'!DP8&gt;'Summary &amp; Assumptions'!$H$38,'Budget &amp; Draw Schedule'!DP8&lt;'Summary &amp; Assumptions'!$H$41),"Pre-Dev",IF(AND(DP8&gt;'Summary &amp; Assumptions'!$H$41,'Budget &amp; Draw Schedule'!DP8&lt;='Summary &amp; Assumptions'!$H$43),"Development","Occupancy")))</f>
        <v>Occupancy</v>
      </c>
      <c r="DQ9" s="109" t="str">
        <f>IF(DQ8='Summary &amp; Assumptions'!$H$38,"Loan Close",IF(AND('Budget &amp; Draw Schedule'!DQ8&gt;'Summary &amp; Assumptions'!$H$38,'Budget &amp; Draw Schedule'!DQ8&lt;'Summary &amp; Assumptions'!$H$41),"Pre-Dev",IF(AND(DQ8&gt;'Summary &amp; Assumptions'!$H$41,'Budget &amp; Draw Schedule'!DQ8&lt;='Summary &amp; Assumptions'!$H$43),"Development","Occupancy")))</f>
        <v>Occupancy</v>
      </c>
      <c r="DR9" s="109" t="str">
        <f>IF(DR8='Summary &amp; Assumptions'!$H$38,"Loan Close",IF(AND('Budget &amp; Draw Schedule'!DR8&gt;'Summary &amp; Assumptions'!$H$38,'Budget &amp; Draw Schedule'!DR8&lt;'Summary &amp; Assumptions'!$H$41),"Pre-Dev",IF(AND(DR8&gt;'Summary &amp; Assumptions'!$H$41,'Budget &amp; Draw Schedule'!DR8&lt;='Summary &amp; Assumptions'!$H$43),"Development","Occupancy")))</f>
        <v>Occupancy</v>
      </c>
      <c r="DS9" s="109" t="str">
        <f>IF(DS8='Summary &amp; Assumptions'!$H$38,"Loan Close",IF(AND('Budget &amp; Draw Schedule'!DS8&gt;'Summary &amp; Assumptions'!$H$38,'Budget &amp; Draw Schedule'!DS8&lt;'Summary &amp; Assumptions'!$H$41),"Pre-Dev",IF(AND(DS8&gt;'Summary &amp; Assumptions'!$H$41,'Budget &amp; Draw Schedule'!DS8&lt;='Summary &amp; Assumptions'!$H$43),"Development","Occupancy")))</f>
        <v>Occupancy</v>
      </c>
      <c r="DT9" s="109" t="str">
        <f>IF(DT8='Summary &amp; Assumptions'!$H$38,"Loan Close",IF(AND('Budget &amp; Draw Schedule'!DT8&gt;'Summary &amp; Assumptions'!$H$38,'Budget &amp; Draw Schedule'!DT8&lt;'Summary &amp; Assumptions'!$H$41),"Pre-Dev",IF(AND(DT8&gt;'Summary &amp; Assumptions'!$H$41,'Budget &amp; Draw Schedule'!DT8&lt;='Summary &amp; Assumptions'!$H$43),"Development","Occupancy")))</f>
        <v>Occupancy</v>
      </c>
      <c r="DU9" s="109" t="str">
        <f>IF(DU8='Summary &amp; Assumptions'!$H$38,"Loan Close",IF(AND('Budget &amp; Draw Schedule'!DU8&gt;'Summary &amp; Assumptions'!$H$38,'Budget &amp; Draw Schedule'!DU8&lt;'Summary &amp; Assumptions'!$H$41),"Pre-Dev",IF(AND(DU8&gt;'Summary &amp; Assumptions'!$H$41,'Budget &amp; Draw Schedule'!DU8&lt;='Summary &amp; Assumptions'!$H$43),"Development","Occupancy")))</f>
        <v>Occupancy</v>
      </c>
      <c r="DV9" s="109" t="str">
        <f>IF(DV8='Summary &amp; Assumptions'!$H$38,"Loan Close",IF(AND('Budget &amp; Draw Schedule'!DV8&gt;'Summary &amp; Assumptions'!$H$38,'Budget &amp; Draw Schedule'!DV8&lt;'Summary &amp; Assumptions'!$H$41),"Pre-Dev",IF(AND(DV8&gt;'Summary &amp; Assumptions'!$H$41,'Budget &amp; Draw Schedule'!DV8&lt;='Summary &amp; Assumptions'!$H$43),"Development","Occupancy")))</f>
        <v>Occupancy</v>
      </c>
      <c r="DW9" s="109" t="str">
        <f>IF(DW8='Summary &amp; Assumptions'!$H$38,"Loan Close",IF(AND('Budget &amp; Draw Schedule'!DW8&gt;'Summary &amp; Assumptions'!$H$38,'Budget &amp; Draw Schedule'!DW8&lt;'Summary &amp; Assumptions'!$H$41),"Pre-Dev",IF(AND(DW8&gt;'Summary &amp; Assumptions'!$H$41,'Budget &amp; Draw Schedule'!DW8&lt;='Summary &amp; Assumptions'!$H$43),"Development","Occupancy")))</f>
        <v>Occupancy</v>
      </c>
      <c r="DX9" s="109" t="str">
        <f>IF(DX8='Summary &amp; Assumptions'!$H$38,"Loan Close",IF(AND('Budget &amp; Draw Schedule'!DX8&gt;'Summary &amp; Assumptions'!$H$38,'Budget &amp; Draw Schedule'!DX8&lt;'Summary &amp; Assumptions'!$H$41),"Pre-Dev",IF(AND(DX8&gt;'Summary &amp; Assumptions'!$H$41,'Budget &amp; Draw Schedule'!DX8&lt;='Summary &amp; Assumptions'!$H$43),"Development","Occupancy")))</f>
        <v>Occupancy</v>
      </c>
      <c r="DY9" s="109" t="str">
        <f>IF(DY8='Summary &amp; Assumptions'!$H$38,"Loan Close",IF(AND('Budget &amp; Draw Schedule'!DY8&gt;'Summary &amp; Assumptions'!$H$38,'Budget &amp; Draw Schedule'!DY8&lt;'Summary &amp; Assumptions'!$H$41),"Pre-Dev",IF(AND(DY8&gt;'Summary &amp; Assumptions'!$H$41,'Budget &amp; Draw Schedule'!DY8&lt;='Summary &amp; Assumptions'!$H$43),"Development","Occupancy")))</f>
        <v>Occupancy</v>
      </c>
      <c r="DZ9" s="109" t="str">
        <f>IF(DZ8='Summary &amp; Assumptions'!$H$38,"Loan Close",IF(AND('Budget &amp; Draw Schedule'!DZ8&gt;'Summary &amp; Assumptions'!$H$38,'Budget &amp; Draw Schedule'!DZ8&lt;'Summary &amp; Assumptions'!$H$41),"Pre-Dev",IF(AND(DZ8&gt;'Summary &amp; Assumptions'!$H$41,'Budget &amp; Draw Schedule'!DZ8&lt;='Summary &amp; Assumptions'!$H$43),"Development","Occupancy")))</f>
        <v>Occupancy</v>
      </c>
      <c r="EA9" s="109" t="str">
        <f>IF(EA8='Summary &amp; Assumptions'!$H$38,"Loan Close",IF(AND('Budget &amp; Draw Schedule'!EA8&gt;'Summary &amp; Assumptions'!$H$38,'Budget &amp; Draw Schedule'!EA8&lt;'Summary &amp; Assumptions'!$H$41),"Pre-Dev",IF(AND(EA8&gt;'Summary &amp; Assumptions'!$H$41,'Budget &amp; Draw Schedule'!EA8&lt;='Summary &amp; Assumptions'!$H$43),"Development","Occupancy")))</f>
        <v>Occupancy</v>
      </c>
      <c r="EB9" s="109" t="str">
        <f>IF(EB8='Summary &amp; Assumptions'!$H$38,"Loan Close",IF(AND('Budget &amp; Draw Schedule'!EB8&gt;'Summary &amp; Assumptions'!$H$38,'Budget &amp; Draw Schedule'!EB8&lt;'Summary &amp; Assumptions'!$H$41),"Pre-Dev",IF(AND(EB8&gt;'Summary &amp; Assumptions'!$H$41,'Budget &amp; Draw Schedule'!EB8&lt;='Summary &amp; Assumptions'!$H$43),"Development","Occupancy")))</f>
        <v>Occupancy</v>
      </c>
      <c r="EC9" s="109" t="str">
        <f>IF(EC8='Summary &amp; Assumptions'!$H$38,"Loan Close",IF(AND('Budget &amp; Draw Schedule'!EC8&gt;'Summary &amp; Assumptions'!$H$38,'Budget &amp; Draw Schedule'!EC8&lt;'Summary &amp; Assumptions'!$H$41),"Pre-Dev",IF(AND(EC8&gt;'Summary &amp; Assumptions'!$H$41,'Budget &amp; Draw Schedule'!EC8&lt;='Summary &amp; Assumptions'!$H$43),"Development","Occupancy")))</f>
        <v>Occupancy</v>
      </c>
      <c r="ED9" s="109" t="str">
        <f>IF(ED8='Summary &amp; Assumptions'!$H$38,"Loan Close",IF(AND('Budget &amp; Draw Schedule'!ED8&gt;'Summary &amp; Assumptions'!$H$38,'Budget &amp; Draw Schedule'!ED8&lt;'Summary &amp; Assumptions'!$H$41),"Pre-Dev",IF(AND(ED8&gt;'Summary &amp; Assumptions'!$H$41,'Budget &amp; Draw Schedule'!ED8&lt;='Summary &amp; Assumptions'!$H$43),"Development","Occupancy")))</f>
        <v>Occupancy</v>
      </c>
      <c r="EE9" s="109" t="str">
        <f>IF(EE8='Summary &amp; Assumptions'!$H$38,"Loan Close",IF(AND('Budget &amp; Draw Schedule'!EE8&gt;'Summary &amp; Assumptions'!$H$38,'Budget &amp; Draw Schedule'!EE8&lt;'Summary &amp; Assumptions'!$H$41),"Pre-Dev",IF(AND(EE8&gt;'Summary &amp; Assumptions'!$H$41,'Budget &amp; Draw Schedule'!EE8&lt;='Summary &amp; Assumptions'!$H$43),"Development","Occupancy")))</f>
        <v>Occupancy</v>
      </c>
      <c r="EF9" s="109" t="str">
        <f>IF(EF8='Summary &amp; Assumptions'!$H$38,"Loan Close",IF(AND('Budget &amp; Draw Schedule'!EF8&gt;'Summary &amp; Assumptions'!$H$38,'Budget &amp; Draw Schedule'!EF8&lt;'Summary &amp; Assumptions'!$H$41),"Pre-Dev",IF(AND(EF8&gt;'Summary &amp; Assumptions'!$H$41,'Budget &amp; Draw Schedule'!EF8&lt;='Summary &amp; Assumptions'!$H$43),"Development","Occupancy")))</f>
        <v>Occupancy</v>
      </c>
      <c r="EG9" s="109" t="str">
        <f>IF(EG8='Summary &amp; Assumptions'!$H$38,"Loan Close",IF(AND('Budget &amp; Draw Schedule'!EG8&gt;'Summary &amp; Assumptions'!$H$38,'Budget &amp; Draw Schedule'!EG8&lt;'Summary &amp; Assumptions'!$H$41),"Pre-Dev",IF(AND(EG8&gt;'Summary &amp; Assumptions'!$H$41,'Budget &amp; Draw Schedule'!EG8&lt;='Summary &amp; Assumptions'!$H$43),"Development","Occupancy")))</f>
        <v>Occupancy</v>
      </c>
      <c r="EH9" s="109" t="str">
        <f>IF(EH8='Summary &amp; Assumptions'!$H$38,"Loan Close",IF(AND('Budget &amp; Draw Schedule'!EH8&gt;'Summary &amp; Assumptions'!$H$38,'Budget &amp; Draw Schedule'!EH8&lt;'Summary &amp; Assumptions'!$H$41),"Pre-Dev",IF(AND(EH8&gt;'Summary &amp; Assumptions'!$H$41,'Budget &amp; Draw Schedule'!EH8&lt;='Summary &amp; Assumptions'!$H$43),"Development","Occupancy")))</f>
        <v>Occupancy</v>
      </c>
      <c r="EI9" s="109" t="str">
        <f>IF(EI8='Summary &amp; Assumptions'!$H$38,"Loan Close",IF(AND('Budget &amp; Draw Schedule'!EI8&gt;'Summary &amp; Assumptions'!$H$38,'Budget &amp; Draw Schedule'!EI8&lt;'Summary &amp; Assumptions'!$H$41),"Pre-Dev",IF(AND(EI8&gt;'Summary &amp; Assumptions'!$H$41,'Budget &amp; Draw Schedule'!EI8&lt;='Summary &amp; Assumptions'!$H$43),"Development","Occupancy")))</f>
        <v>Occupancy</v>
      </c>
      <c r="EJ9" s="109" t="str">
        <f>IF(EJ8='Summary &amp; Assumptions'!$H$38,"Loan Close",IF(AND('Budget &amp; Draw Schedule'!EJ8&gt;'Summary &amp; Assumptions'!$H$38,'Budget &amp; Draw Schedule'!EJ8&lt;'Summary &amp; Assumptions'!$H$41),"Pre-Dev",IF(AND(EJ8&gt;'Summary &amp; Assumptions'!$H$41,'Budget &amp; Draw Schedule'!EJ8&lt;='Summary &amp; Assumptions'!$H$43),"Development","Occupancy")))</f>
        <v>Occupancy</v>
      </c>
      <c r="EK9" s="109" t="str">
        <f>IF(EK8='Summary &amp; Assumptions'!$H$38,"Loan Close",IF(AND('Budget &amp; Draw Schedule'!EK8&gt;'Summary &amp; Assumptions'!$H$38,'Budget &amp; Draw Schedule'!EK8&lt;'Summary &amp; Assumptions'!$H$41),"Pre-Dev",IF(AND(EK8&gt;'Summary &amp; Assumptions'!$H$41,'Budget &amp; Draw Schedule'!EK8&lt;='Summary &amp; Assumptions'!$H$43),"Development","Occupancy")))</f>
        <v>Occupancy</v>
      </c>
      <c r="EL9" s="109" t="str">
        <f>IF(EL8='Summary &amp; Assumptions'!$H$38,"Loan Close",IF(AND('Budget &amp; Draw Schedule'!EL8&gt;'Summary &amp; Assumptions'!$H$38,'Budget &amp; Draw Schedule'!EL8&lt;'Summary &amp; Assumptions'!$H$41),"Pre-Dev",IF(AND(EL8&gt;'Summary &amp; Assumptions'!$H$41,'Budget &amp; Draw Schedule'!EL8&lt;='Summary &amp; Assumptions'!$H$43),"Development","Occupancy")))</f>
        <v>Occupancy</v>
      </c>
      <c r="EM9" s="109" t="str">
        <f>IF(EM8='Summary &amp; Assumptions'!$H$38,"Loan Close",IF(AND('Budget &amp; Draw Schedule'!EM8&gt;'Summary &amp; Assumptions'!$H$38,'Budget &amp; Draw Schedule'!EM8&lt;'Summary &amp; Assumptions'!$H$41),"Pre-Dev",IF(AND(EM8&gt;'Summary &amp; Assumptions'!$H$41,'Budget &amp; Draw Schedule'!EM8&lt;='Summary &amp; Assumptions'!$H$43),"Development","Occupancy")))</f>
        <v>Occupancy</v>
      </c>
      <c r="EN9" s="109" t="str">
        <f>IF(EN8='Summary &amp; Assumptions'!$H$38,"Loan Close",IF(AND('Budget &amp; Draw Schedule'!EN8&gt;'Summary &amp; Assumptions'!$H$38,'Budget &amp; Draw Schedule'!EN8&lt;'Summary &amp; Assumptions'!$H$41),"Pre-Dev",IF(AND(EN8&gt;'Summary &amp; Assumptions'!$H$41,'Budget &amp; Draw Schedule'!EN8&lt;='Summary &amp; Assumptions'!$H$43),"Development","Occupancy")))</f>
        <v>Occupancy</v>
      </c>
      <c r="EO9" s="109" t="str">
        <f>IF(EO8='Summary &amp; Assumptions'!$H$38,"Loan Close",IF(AND('Budget &amp; Draw Schedule'!EO8&gt;'Summary &amp; Assumptions'!$H$38,'Budget &amp; Draw Schedule'!EO8&lt;'Summary &amp; Assumptions'!$H$41),"Pre-Dev",IF(AND(EO8&gt;'Summary &amp; Assumptions'!$H$41,'Budget &amp; Draw Schedule'!EO8&lt;='Summary &amp; Assumptions'!$H$43),"Development","Occupancy")))</f>
        <v>Occupancy</v>
      </c>
      <c r="EP9" s="109" t="str">
        <f>IF(EP8='Summary &amp; Assumptions'!$H$38,"Loan Close",IF(AND('Budget &amp; Draw Schedule'!EP8&gt;'Summary &amp; Assumptions'!$H$38,'Budget &amp; Draw Schedule'!EP8&lt;'Summary &amp; Assumptions'!$H$41),"Pre-Dev",IF(AND(EP8&gt;'Summary &amp; Assumptions'!$H$41,'Budget &amp; Draw Schedule'!EP8&lt;='Summary &amp; Assumptions'!$H$43),"Development","Occupancy")))</f>
        <v>Occupancy</v>
      </c>
      <c r="EQ9" s="109" t="str">
        <f>IF(EQ8='Summary &amp; Assumptions'!$H$38,"Loan Close",IF(AND('Budget &amp; Draw Schedule'!EQ8&gt;'Summary &amp; Assumptions'!$H$38,'Budget &amp; Draw Schedule'!EQ8&lt;'Summary &amp; Assumptions'!$H$41),"Pre-Dev",IF(AND(EQ8&gt;'Summary &amp; Assumptions'!$H$41,'Budget &amp; Draw Schedule'!EQ8&lt;='Summary &amp; Assumptions'!$H$43),"Development","Occupancy")))</f>
        <v>Occupancy</v>
      </c>
      <c r="ER9" s="109" t="str">
        <f>IF(ER8='Summary &amp; Assumptions'!$H$38,"Loan Close",IF(AND('Budget &amp; Draw Schedule'!ER8&gt;'Summary &amp; Assumptions'!$H$38,'Budget &amp; Draw Schedule'!ER8&lt;'Summary &amp; Assumptions'!$H$41),"Pre-Dev",IF(AND(ER8&gt;'Summary &amp; Assumptions'!$H$41,'Budget &amp; Draw Schedule'!ER8&lt;='Summary &amp; Assumptions'!$H$43),"Development","Occupancy")))</f>
        <v>Occupancy</v>
      </c>
      <c r="ES9" s="109" t="str">
        <f>IF(ES8='Summary &amp; Assumptions'!$H$38,"Loan Close",IF(AND('Budget &amp; Draw Schedule'!ES8&gt;'Summary &amp; Assumptions'!$H$38,'Budget &amp; Draw Schedule'!ES8&lt;'Summary &amp; Assumptions'!$H$41),"Pre-Dev",IF(AND(ES8&gt;'Summary &amp; Assumptions'!$H$41,'Budget &amp; Draw Schedule'!ES8&lt;='Summary &amp; Assumptions'!$H$43),"Development","Occupancy")))</f>
        <v>Occupancy</v>
      </c>
      <c r="ET9" s="109" t="str">
        <f>IF(ET8='Summary &amp; Assumptions'!$H$38,"Loan Close",IF(AND('Budget &amp; Draw Schedule'!ET8&gt;'Summary &amp; Assumptions'!$H$38,'Budget &amp; Draw Schedule'!ET8&lt;'Summary &amp; Assumptions'!$H$41),"Pre-Dev",IF(AND(ET8&gt;'Summary &amp; Assumptions'!$H$41,'Budget &amp; Draw Schedule'!ET8&lt;='Summary &amp; Assumptions'!$H$43),"Development","Occupancy")))</f>
        <v>Occupancy</v>
      </c>
      <c r="EU9" s="109" t="str">
        <f>IF(EU8='Summary &amp; Assumptions'!$H$38,"Loan Close",IF(AND('Budget &amp; Draw Schedule'!EU8&gt;'Summary &amp; Assumptions'!$H$38,'Budget &amp; Draw Schedule'!EU8&lt;'Summary &amp; Assumptions'!$H$41),"Pre-Dev",IF(AND(EU8&gt;'Summary &amp; Assumptions'!$H$41,'Budget &amp; Draw Schedule'!EU8&lt;='Summary &amp; Assumptions'!$H$43),"Development","Occupancy")))</f>
        <v>Occupancy</v>
      </c>
      <c r="EV9" s="109" t="str">
        <f>IF(EV8='Summary &amp; Assumptions'!$H$38,"Loan Close",IF(AND('Budget &amp; Draw Schedule'!EV8&gt;'Summary &amp; Assumptions'!$H$38,'Budget &amp; Draw Schedule'!EV8&lt;'Summary &amp; Assumptions'!$H$41),"Pre-Dev",IF(AND(EV8&gt;'Summary &amp; Assumptions'!$H$41,'Budget &amp; Draw Schedule'!EV8&lt;='Summary &amp; Assumptions'!$H$43),"Development","Occupancy")))</f>
        <v>Occupancy</v>
      </c>
      <c r="EW9" s="109" t="str">
        <f>IF(EW8='Summary &amp; Assumptions'!$H$38,"Loan Close",IF(AND('Budget &amp; Draw Schedule'!EW8&gt;'Summary &amp; Assumptions'!$H$38,'Budget &amp; Draw Schedule'!EW8&lt;'Summary &amp; Assumptions'!$H$41),"Pre-Dev",IF(AND(EW8&gt;'Summary &amp; Assumptions'!$H$41,'Budget &amp; Draw Schedule'!EW8&lt;='Summary &amp; Assumptions'!$H$43),"Development","Occupancy")))</f>
        <v>Occupancy</v>
      </c>
      <c r="EX9" s="109" t="str">
        <f>IF(EX8='Summary &amp; Assumptions'!$H$38,"Loan Close",IF(AND('Budget &amp; Draw Schedule'!EX8&gt;'Summary &amp; Assumptions'!$H$38,'Budget &amp; Draw Schedule'!EX8&lt;'Summary &amp; Assumptions'!$H$41),"Pre-Dev",IF(AND(EX8&gt;'Summary &amp; Assumptions'!$H$41,'Budget &amp; Draw Schedule'!EX8&lt;='Summary &amp; Assumptions'!$H$43),"Development","Occupancy")))</f>
        <v>Occupancy</v>
      </c>
      <c r="EY9" s="109" t="str">
        <f>IF(EY8='Summary &amp; Assumptions'!$H$38,"Loan Close",IF(AND('Budget &amp; Draw Schedule'!EY8&gt;'Summary &amp; Assumptions'!$H$38,'Budget &amp; Draw Schedule'!EY8&lt;'Summary &amp; Assumptions'!$H$41),"Pre-Dev",IF(AND(EY8&gt;'Summary &amp; Assumptions'!$H$41,'Budget &amp; Draw Schedule'!EY8&lt;='Summary &amp; Assumptions'!$H$43),"Development","Occupancy")))</f>
        <v>Occupancy</v>
      </c>
      <c r="EZ9" s="1"/>
    </row>
    <row r="10" spans="1:156" ht="13.5" customHeight="1" x14ac:dyDescent="0.2">
      <c r="A10" s="1"/>
      <c r="B10" s="1"/>
      <c r="C10" s="93"/>
      <c r="D10" s="1"/>
      <c r="E10" s="6"/>
      <c r="F10" s="6"/>
      <c r="G10" s="79"/>
      <c r="H10" s="79"/>
      <c r="I10" s="79"/>
      <c r="J10" s="79"/>
      <c r="K10" s="79"/>
      <c r="L10" s="98"/>
      <c r="M10" s="1"/>
      <c r="N10" s="1"/>
      <c r="O10" s="1"/>
      <c r="P10" s="80"/>
      <c r="Q10" s="81"/>
      <c r="R10" s="82"/>
      <c r="S10" s="82"/>
      <c r="T10" s="82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</row>
    <row r="11" spans="1:156" ht="13.5" customHeight="1" x14ac:dyDescent="0.2">
      <c r="A11" s="110"/>
      <c r="B11" s="110"/>
      <c r="C11" s="111"/>
      <c r="D11" s="112" t="s">
        <v>152</v>
      </c>
      <c r="E11" s="113"/>
      <c r="F11" s="114"/>
      <c r="G11" s="115" t="s">
        <v>8</v>
      </c>
      <c r="H11" s="116" t="s">
        <v>9</v>
      </c>
      <c r="I11" s="116" t="s">
        <v>10</v>
      </c>
      <c r="J11" s="116" t="s">
        <v>45</v>
      </c>
      <c r="K11" s="116" t="s">
        <v>11</v>
      </c>
      <c r="L11" s="98"/>
      <c r="M11" s="1"/>
      <c r="N11" s="112" t="str">
        <f t="shared" ref="N11:N13" si="4">+D11</f>
        <v>Land</v>
      </c>
      <c r="O11" s="117"/>
      <c r="P11" s="118"/>
      <c r="Q11" s="119"/>
      <c r="R11" s="120"/>
      <c r="S11" s="120"/>
      <c r="T11" s="120"/>
      <c r="U11" s="120"/>
      <c r="V11" s="120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21"/>
      <c r="EC11" s="121"/>
      <c r="ED11" s="121"/>
      <c r="EE11" s="121"/>
      <c r="EF11" s="121"/>
      <c r="EG11" s="121"/>
      <c r="EH11" s="121"/>
      <c r="EI11" s="121"/>
      <c r="EJ11" s="121"/>
      <c r="EK11" s="121"/>
      <c r="EL11" s="121"/>
      <c r="EM11" s="121"/>
      <c r="EN11" s="121"/>
      <c r="EO11" s="121"/>
      <c r="EP11" s="121"/>
      <c r="EQ11" s="121"/>
      <c r="ER11" s="121"/>
      <c r="ES11" s="121"/>
      <c r="ET11" s="121"/>
      <c r="EU11" s="121"/>
      <c r="EV11" s="121"/>
      <c r="EW11" s="121"/>
      <c r="EX11" s="121"/>
      <c r="EY11" s="121"/>
      <c r="EZ11" s="1"/>
    </row>
    <row r="12" spans="1:156" ht="13.5" customHeight="1" outlineLevel="1" x14ac:dyDescent="0.2">
      <c r="A12" s="1"/>
      <c r="B12" s="1"/>
      <c r="C12" s="93"/>
      <c r="D12" s="9" t="s">
        <v>153</v>
      </c>
      <c r="E12" s="6"/>
      <c r="F12" s="6"/>
      <c r="G12" s="122">
        <f>'Summary &amp; Assumptions'!L22</f>
        <v>28800000</v>
      </c>
      <c r="H12" s="79">
        <f>G12/'Summary &amp; Assumptions'!$D$34</f>
        <v>200000</v>
      </c>
      <c r="I12" s="79">
        <f>G12/'Summary &amp; Assumptions'!$H$11</f>
        <v>216.92464128347081</v>
      </c>
      <c r="J12" s="79">
        <f>G12/'Summary &amp; Assumptions'!$H$16</f>
        <v>282.57456828885398</v>
      </c>
      <c r="K12" s="123">
        <f>G12/$G$52</f>
        <v>0.48892387873060505</v>
      </c>
      <c r="L12" s="98"/>
      <c r="M12" s="1"/>
      <c r="N12" s="1" t="str">
        <f t="shared" si="4"/>
        <v>Land Acquisition Costs</v>
      </c>
      <c r="O12" s="1"/>
      <c r="P12" s="124">
        <f>SUM(W12:EY12)-G12</f>
        <v>0</v>
      </c>
      <c r="Q12" s="125"/>
      <c r="R12" s="126">
        <f>+'Summary &amp; Assumptions'!$H$40</f>
        <v>44713</v>
      </c>
      <c r="S12" s="126">
        <f>+'Summary &amp; Assumptions'!$H$40</f>
        <v>44713</v>
      </c>
      <c r="T12" s="82">
        <f>DATEDIF(R12,S12,"m")+1</f>
        <v>1</v>
      </c>
      <c r="U12" s="1"/>
      <c r="V12" s="1"/>
      <c r="W12" s="4">
        <f t="shared" ref="W12:EY12" si="5">+IF(AND(W$8&gt;=$R12,W$8&lt;=$S12),$G12/$T12,0)</f>
        <v>28800000</v>
      </c>
      <c r="X12" s="4">
        <f t="shared" si="5"/>
        <v>0</v>
      </c>
      <c r="Y12" s="4">
        <f t="shared" si="5"/>
        <v>0</v>
      </c>
      <c r="Z12" s="4">
        <f t="shared" si="5"/>
        <v>0</v>
      </c>
      <c r="AA12" s="4">
        <f t="shared" si="5"/>
        <v>0</v>
      </c>
      <c r="AB12" s="4">
        <f t="shared" si="5"/>
        <v>0</v>
      </c>
      <c r="AC12" s="4">
        <f t="shared" si="5"/>
        <v>0</v>
      </c>
      <c r="AD12" s="4">
        <f t="shared" si="5"/>
        <v>0</v>
      </c>
      <c r="AE12" s="4">
        <f t="shared" si="5"/>
        <v>0</v>
      </c>
      <c r="AF12" s="4">
        <f t="shared" si="5"/>
        <v>0</v>
      </c>
      <c r="AG12" s="4">
        <f t="shared" si="5"/>
        <v>0</v>
      </c>
      <c r="AH12" s="4">
        <f t="shared" si="5"/>
        <v>0</v>
      </c>
      <c r="AI12" s="4">
        <f t="shared" si="5"/>
        <v>0</v>
      </c>
      <c r="AJ12" s="4">
        <f t="shared" si="5"/>
        <v>0</v>
      </c>
      <c r="AK12" s="4">
        <f t="shared" si="5"/>
        <v>0</v>
      </c>
      <c r="AL12" s="4">
        <f t="shared" si="5"/>
        <v>0</v>
      </c>
      <c r="AM12" s="4">
        <f t="shared" si="5"/>
        <v>0</v>
      </c>
      <c r="AN12" s="4">
        <f t="shared" si="5"/>
        <v>0</v>
      </c>
      <c r="AO12" s="4">
        <f t="shared" si="5"/>
        <v>0</v>
      </c>
      <c r="AP12" s="4">
        <f t="shared" si="5"/>
        <v>0</v>
      </c>
      <c r="AQ12" s="4">
        <f t="shared" si="5"/>
        <v>0</v>
      </c>
      <c r="AR12" s="4">
        <f t="shared" si="5"/>
        <v>0</v>
      </c>
      <c r="AS12" s="4">
        <f t="shared" si="5"/>
        <v>0</v>
      </c>
      <c r="AT12" s="4">
        <f t="shared" si="5"/>
        <v>0</v>
      </c>
      <c r="AU12" s="4">
        <f t="shared" si="5"/>
        <v>0</v>
      </c>
      <c r="AV12" s="4">
        <f t="shared" si="5"/>
        <v>0</v>
      </c>
      <c r="AW12" s="4">
        <f t="shared" si="5"/>
        <v>0</v>
      </c>
      <c r="AX12" s="4">
        <f t="shared" si="5"/>
        <v>0</v>
      </c>
      <c r="AY12" s="4">
        <f t="shared" si="5"/>
        <v>0</v>
      </c>
      <c r="AZ12" s="4">
        <f t="shared" si="5"/>
        <v>0</v>
      </c>
      <c r="BA12" s="4">
        <f t="shared" si="5"/>
        <v>0</v>
      </c>
      <c r="BB12" s="4">
        <f t="shared" si="5"/>
        <v>0</v>
      </c>
      <c r="BC12" s="4">
        <f t="shared" si="5"/>
        <v>0</v>
      </c>
      <c r="BD12" s="4">
        <f t="shared" si="5"/>
        <v>0</v>
      </c>
      <c r="BE12" s="4">
        <f t="shared" si="5"/>
        <v>0</v>
      </c>
      <c r="BF12" s="4">
        <f t="shared" si="5"/>
        <v>0</v>
      </c>
      <c r="BG12" s="4">
        <f t="shared" si="5"/>
        <v>0</v>
      </c>
      <c r="BH12" s="4">
        <f t="shared" si="5"/>
        <v>0</v>
      </c>
      <c r="BI12" s="4">
        <f t="shared" si="5"/>
        <v>0</v>
      </c>
      <c r="BJ12" s="4">
        <f t="shared" si="5"/>
        <v>0</v>
      </c>
      <c r="BK12" s="4">
        <f t="shared" si="5"/>
        <v>0</v>
      </c>
      <c r="BL12" s="4">
        <f t="shared" si="5"/>
        <v>0</v>
      </c>
      <c r="BM12" s="4">
        <f t="shared" si="5"/>
        <v>0</v>
      </c>
      <c r="BN12" s="4">
        <f t="shared" si="5"/>
        <v>0</v>
      </c>
      <c r="BO12" s="4">
        <f t="shared" si="5"/>
        <v>0</v>
      </c>
      <c r="BP12" s="4">
        <f t="shared" si="5"/>
        <v>0</v>
      </c>
      <c r="BQ12" s="4">
        <f t="shared" si="5"/>
        <v>0</v>
      </c>
      <c r="BR12" s="4">
        <f t="shared" si="5"/>
        <v>0</v>
      </c>
      <c r="BS12" s="4">
        <f t="shared" si="5"/>
        <v>0</v>
      </c>
      <c r="BT12" s="4">
        <f t="shared" si="5"/>
        <v>0</v>
      </c>
      <c r="BU12" s="4">
        <f t="shared" si="5"/>
        <v>0</v>
      </c>
      <c r="BV12" s="4">
        <f t="shared" si="5"/>
        <v>0</v>
      </c>
      <c r="BW12" s="4">
        <f t="shared" si="5"/>
        <v>0</v>
      </c>
      <c r="BX12" s="4">
        <f t="shared" si="5"/>
        <v>0</v>
      </c>
      <c r="BY12" s="4">
        <f t="shared" si="5"/>
        <v>0</v>
      </c>
      <c r="BZ12" s="4">
        <f t="shared" si="5"/>
        <v>0</v>
      </c>
      <c r="CA12" s="4">
        <f t="shared" si="5"/>
        <v>0</v>
      </c>
      <c r="CB12" s="4">
        <f t="shared" si="5"/>
        <v>0</v>
      </c>
      <c r="CC12" s="4">
        <f t="shared" si="5"/>
        <v>0</v>
      </c>
      <c r="CD12" s="4">
        <f t="shared" si="5"/>
        <v>0</v>
      </c>
      <c r="CE12" s="4">
        <f t="shared" si="5"/>
        <v>0</v>
      </c>
      <c r="CF12" s="4">
        <f t="shared" si="5"/>
        <v>0</v>
      </c>
      <c r="CG12" s="4">
        <f t="shared" si="5"/>
        <v>0</v>
      </c>
      <c r="CH12" s="4">
        <f t="shared" si="5"/>
        <v>0</v>
      </c>
      <c r="CI12" s="4">
        <f t="shared" si="5"/>
        <v>0</v>
      </c>
      <c r="CJ12" s="4">
        <f t="shared" si="5"/>
        <v>0</v>
      </c>
      <c r="CK12" s="4">
        <f t="shared" si="5"/>
        <v>0</v>
      </c>
      <c r="CL12" s="4">
        <f t="shared" si="5"/>
        <v>0</v>
      </c>
      <c r="CM12" s="4">
        <f t="shared" si="5"/>
        <v>0</v>
      </c>
      <c r="CN12" s="4">
        <f t="shared" si="5"/>
        <v>0</v>
      </c>
      <c r="CO12" s="4">
        <f t="shared" si="5"/>
        <v>0</v>
      </c>
      <c r="CP12" s="4">
        <f t="shared" si="5"/>
        <v>0</v>
      </c>
      <c r="CQ12" s="4">
        <f t="shared" si="5"/>
        <v>0</v>
      </c>
      <c r="CR12" s="4">
        <f t="shared" si="5"/>
        <v>0</v>
      </c>
      <c r="CS12" s="4">
        <f t="shared" si="5"/>
        <v>0</v>
      </c>
      <c r="CT12" s="4">
        <f t="shared" si="5"/>
        <v>0</v>
      </c>
      <c r="CU12" s="4">
        <f t="shared" si="5"/>
        <v>0</v>
      </c>
      <c r="CV12" s="4">
        <f t="shared" si="5"/>
        <v>0</v>
      </c>
      <c r="CW12" s="4">
        <f t="shared" si="5"/>
        <v>0</v>
      </c>
      <c r="CX12" s="4">
        <f t="shared" si="5"/>
        <v>0</v>
      </c>
      <c r="CY12" s="4">
        <f t="shared" si="5"/>
        <v>0</v>
      </c>
      <c r="CZ12" s="4">
        <f t="shared" si="5"/>
        <v>0</v>
      </c>
      <c r="DA12" s="4">
        <f t="shared" si="5"/>
        <v>0</v>
      </c>
      <c r="DB12" s="4">
        <f t="shared" si="5"/>
        <v>0</v>
      </c>
      <c r="DC12" s="4">
        <f t="shared" si="5"/>
        <v>0</v>
      </c>
      <c r="DD12" s="4">
        <f t="shared" si="5"/>
        <v>0</v>
      </c>
      <c r="DE12" s="4">
        <f t="shared" si="5"/>
        <v>0</v>
      </c>
      <c r="DF12" s="4">
        <f t="shared" si="5"/>
        <v>0</v>
      </c>
      <c r="DG12" s="4">
        <f t="shared" si="5"/>
        <v>0</v>
      </c>
      <c r="DH12" s="4">
        <f t="shared" si="5"/>
        <v>0</v>
      </c>
      <c r="DI12" s="4">
        <f t="shared" si="5"/>
        <v>0</v>
      </c>
      <c r="DJ12" s="4">
        <f t="shared" si="5"/>
        <v>0</v>
      </c>
      <c r="DK12" s="4">
        <f t="shared" si="5"/>
        <v>0</v>
      </c>
      <c r="DL12" s="4">
        <f t="shared" si="5"/>
        <v>0</v>
      </c>
      <c r="DM12" s="4">
        <f t="shared" si="5"/>
        <v>0</v>
      </c>
      <c r="DN12" s="4">
        <f t="shared" si="5"/>
        <v>0</v>
      </c>
      <c r="DO12" s="4">
        <f t="shared" si="5"/>
        <v>0</v>
      </c>
      <c r="DP12" s="4">
        <f t="shared" si="5"/>
        <v>0</v>
      </c>
      <c r="DQ12" s="4">
        <f t="shared" si="5"/>
        <v>0</v>
      </c>
      <c r="DR12" s="4">
        <f t="shared" si="5"/>
        <v>0</v>
      </c>
      <c r="DS12" s="4">
        <f t="shared" si="5"/>
        <v>0</v>
      </c>
      <c r="DT12" s="4">
        <f t="shared" si="5"/>
        <v>0</v>
      </c>
      <c r="DU12" s="4">
        <f t="shared" si="5"/>
        <v>0</v>
      </c>
      <c r="DV12" s="4">
        <f t="shared" si="5"/>
        <v>0</v>
      </c>
      <c r="DW12" s="4">
        <f t="shared" si="5"/>
        <v>0</v>
      </c>
      <c r="DX12" s="4">
        <f t="shared" si="5"/>
        <v>0</v>
      </c>
      <c r="DY12" s="4">
        <f t="shared" si="5"/>
        <v>0</v>
      </c>
      <c r="DZ12" s="4">
        <f t="shared" si="5"/>
        <v>0</v>
      </c>
      <c r="EA12" s="4">
        <f t="shared" si="5"/>
        <v>0</v>
      </c>
      <c r="EB12" s="4">
        <f t="shared" si="5"/>
        <v>0</v>
      </c>
      <c r="EC12" s="4">
        <f t="shared" si="5"/>
        <v>0</v>
      </c>
      <c r="ED12" s="4">
        <f t="shared" si="5"/>
        <v>0</v>
      </c>
      <c r="EE12" s="4">
        <f t="shared" si="5"/>
        <v>0</v>
      </c>
      <c r="EF12" s="4">
        <f t="shared" si="5"/>
        <v>0</v>
      </c>
      <c r="EG12" s="4">
        <f t="shared" si="5"/>
        <v>0</v>
      </c>
      <c r="EH12" s="4">
        <f t="shared" si="5"/>
        <v>0</v>
      </c>
      <c r="EI12" s="4">
        <f t="shared" si="5"/>
        <v>0</v>
      </c>
      <c r="EJ12" s="4">
        <f t="shared" si="5"/>
        <v>0</v>
      </c>
      <c r="EK12" s="4">
        <f t="shared" si="5"/>
        <v>0</v>
      </c>
      <c r="EL12" s="4">
        <f t="shared" si="5"/>
        <v>0</v>
      </c>
      <c r="EM12" s="4">
        <f t="shared" si="5"/>
        <v>0</v>
      </c>
      <c r="EN12" s="4">
        <f t="shared" si="5"/>
        <v>0</v>
      </c>
      <c r="EO12" s="4">
        <f t="shared" si="5"/>
        <v>0</v>
      </c>
      <c r="EP12" s="4">
        <f t="shared" si="5"/>
        <v>0</v>
      </c>
      <c r="EQ12" s="4">
        <f t="shared" si="5"/>
        <v>0</v>
      </c>
      <c r="ER12" s="4">
        <f t="shared" si="5"/>
        <v>0</v>
      </c>
      <c r="ES12" s="4">
        <f t="shared" si="5"/>
        <v>0</v>
      </c>
      <c r="ET12" s="4">
        <f t="shared" si="5"/>
        <v>0</v>
      </c>
      <c r="EU12" s="4">
        <f t="shared" si="5"/>
        <v>0</v>
      </c>
      <c r="EV12" s="4">
        <f t="shared" si="5"/>
        <v>0</v>
      </c>
      <c r="EW12" s="4">
        <f t="shared" si="5"/>
        <v>0</v>
      </c>
      <c r="EX12" s="4">
        <f t="shared" si="5"/>
        <v>0</v>
      </c>
      <c r="EY12" s="4">
        <f t="shared" si="5"/>
        <v>0</v>
      </c>
      <c r="EZ12" s="1"/>
    </row>
    <row r="13" spans="1:156" ht="13.5" customHeight="1" x14ac:dyDescent="0.2">
      <c r="A13" s="16"/>
      <c r="B13" s="16"/>
      <c r="C13" s="127"/>
      <c r="D13" s="128" t="s">
        <v>154</v>
      </c>
      <c r="E13" s="129"/>
      <c r="F13" s="129"/>
      <c r="G13" s="130">
        <f t="shared" ref="G13:K13" si="6">SUM(G12)</f>
        <v>28800000</v>
      </c>
      <c r="H13" s="131">
        <f t="shared" si="6"/>
        <v>200000</v>
      </c>
      <c r="I13" s="131">
        <f t="shared" si="6"/>
        <v>216.92464128347081</v>
      </c>
      <c r="J13" s="131">
        <f t="shared" si="6"/>
        <v>282.57456828885398</v>
      </c>
      <c r="K13" s="132">
        <f t="shared" si="6"/>
        <v>0.48892387873060505</v>
      </c>
      <c r="L13" s="133"/>
      <c r="M13" s="16"/>
      <c r="N13" s="128" t="str">
        <f t="shared" si="4"/>
        <v>Total Land Costs</v>
      </c>
      <c r="O13" s="134">
        <f>SUM(W13:EY13)</f>
        <v>28800000</v>
      </c>
      <c r="P13" s="135">
        <f>SUM(P12)</f>
        <v>0</v>
      </c>
      <c r="Q13" s="136"/>
      <c r="R13" s="137"/>
      <c r="S13" s="137"/>
      <c r="T13" s="138"/>
      <c r="U13" s="128"/>
      <c r="V13" s="128"/>
      <c r="W13" s="139">
        <f t="shared" ref="W13:EY13" si="7">SUM(W12)</f>
        <v>28800000</v>
      </c>
      <c r="X13" s="139">
        <f t="shared" si="7"/>
        <v>0</v>
      </c>
      <c r="Y13" s="139">
        <f t="shared" si="7"/>
        <v>0</v>
      </c>
      <c r="Z13" s="139">
        <f t="shared" si="7"/>
        <v>0</v>
      </c>
      <c r="AA13" s="139">
        <f t="shared" si="7"/>
        <v>0</v>
      </c>
      <c r="AB13" s="139">
        <f t="shared" si="7"/>
        <v>0</v>
      </c>
      <c r="AC13" s="139">
        <f t="shared" si="7"/>
        <v>0</v>
      </c>
      <c r="AD13" s="139">
        <f t="shared" si="7"/>
        <v>0</v>
      </c>
      <c r="AE13" s="139">
        <f t="shared" si="7"/>
        <v>0</v>
      </c>
      <c r="AF13" s="139">
        <f t="shared" si="7"/>
        <v>0</v>
      </c>
      <c r="AG13" s="139">
        <f t="shared" si="7"/>
        <v>0</v>
      </c>
      <c r="AH13" s="139">
        <f t="shared" si="7"/>
        <v>0</v>
      </c>
      <c r="AI13" s="139">
        <f t="shared" si="7"/>
        <v>0</v>
      </c>
      <c r="AJ13" s="139">
        <f t="shared" si="7"/>
        <v>0</v>
      </c>
      <c r="AK13" s="139">
        <f t="shared" si="7"/>
        <v>0</v>
      </c>
      <c r="AL13" s="139">
        <f t="shared" si="7"/>
        <v>0</v>
      </c>
      <c r="AM13" s="139">
        <f t="shared" si="7"/>
        <v>0</v>
      </c>
      <c r="AN13" s="139">
        <f t="shared" si="7"/>
        <v>0</v>
      </c>
      <c r="AO13" s="139">
        <f t="shared" si="7"/>
        <v>0</v>
      </c>
      <c r="AP13" s="139">
        <f t="shared" si="7"/>
        <v>0</v>
      </c>
      <c r="AQ13" s="139">
        <f t="shared" si="7"/>
        <v>0</v>
      </c>
      <c r="AR13" s="139">
        <f t="shared" si="7"/>
        <v>0</v>
      </c>
      <c r="AS13" s="139">
        <f t="shared" si="7"/>
        <v>0</v>
      </c>
      <c r="AT13" s="139">
        <f t="shared" si="7"/>
        <v>0</v>
      </c>
      <c r="AU13" s="139">
        <f t="shared" si="7"/>
        <v>0</v>
      </c>
      <c r="AV13" s="139">
        <f t="shared" si="7"/>
        <v>0</v>
      </c>
      <c r="AW13" s="139">
        <f t="shared" si="7"/>
        <v>0</v>
      </c>
      <c r="AX13" s="139">
        <f t="shared" si="7"/>
        <v>0</v>
      </c>
      <c r="AY13" s="139">
        <f t="shared" si="7"/>
        <v>0</v>
      </c>
      <c r="AZ13" s="139">
        <f t="shared" si="7"/>
        <v>0</v>
      </c>
      <c r="BA13" s="139">
        <f t="shared" si="7"/>
        <v>0</v>
      </c>
      <c r="BB13" s="139">
        <f t="shared" si="7"/>
        <v>0</v>
      </c>
      <c r="BC13" s="139">
        <f t="shared" si="7"/>
        <v>0</v>
      </c>
      <c r="BD13" s="139">
        <f t="shared" si="7"/>
        <v>0</v>
      </c>
      <c r="BE13" s="139">
        <f t="shared" si="7"/>
        <v>0</v>
      </c>
      <c r="BF13" s="139">
        <f t="shared" si="7"/>
        <v>0</v>
      </c>
      <c r="BG13" s="139">
        <f t="shared" si="7"/>
        <v>0</v>
      </c>
      <c r="BH13" s="139">
        <f t="shared" si="7"/>
        <v>0</v>
      </c>
      <c r="BI13" s="139">
        <f t="shared" si="7"/>
        <v>0</v>
      </c>
      <c r="BJ13" s="139">
        <f t="shared" si="7"/>
        <v>0</v>
      </c>
      <c r="BK13" s="139">
        <f t="shared" si="7"/>
        <v>0</v>
      </c>
      <c r="BL13" s="139">
        <f t="shared" si="7"/>
        <v>0</v>
      </c>
      <c r="BM13" s="139">
        <f t="shared" si="7"/>
        <v>0</v>
      </c>
      <c r="BN13" s="139">
        <f t="shared" si="7"/>
        <v>0</v>
      </c>
      <c r="BO13" s="139">
        <f t="shared" si="7"/>
        <v>0</v>
      </c>
      <c r="BP13" s="139">
        <f t="shared" si="7"/>
        <v>0</v>
      </c>
      <c r="BQ13" s="139">
        <f t="shared" si="7"/>
        <v>0</v>
      </c>
      <c r="BR13" s="139">
        <f t="shared" si="7"/>
        <v>0</v>
      </c>
      <c r="BS13" s="139">
        <f t="shared" si="7"/>
        <v>0</v>
      </c>
      <c r="BT13" s="139">
        <f t="shared" si="7"/>
        <v>0</v>
      </c>
      <c r="BU13" s="139">
        <f t="shared" si="7"/>
        <v>0</v>
      </c>
      <c r="BV13" s="139">
        <f t="shared" si="7"/>
        <v>0</v>
      </c>
      <c r="BW13" s="139">
        <f t="shared" si="7"/>
        <v>0</v>
      </c>
      <c r="BX13" s="139">
        <f t="shared" si="7"/>
        <v>0</v>
      </c>
      <c r="BY13" s="139">
        <f t="shared" si="7"/>
        <v>0</v>
      </c>
      <c r="BZ13" s="139">
        <f t="shared" si="7"/>
        <v>0</v>
      </c>
      <c r="CA13" s="139">
        <f t="shared" si="7"/>
        <v>0</v>
      </c>
      <c r="CB13" s="139">
        <f t="shared" si="7"/>
        <v>0</v>
      </c>
      <c r="CC13" s="139">
        <f t="shared" si="7"/>
        <v>0</v>
      </c>
      <c r="CD13" s="139">
        <f t="shared" si="7"/>
        <v>0</v>
      </c>
      <c r="CE13" s="139">
        <f t="shared" si="7"/>
        <v>0</v>
      </c>
      <c r="CF13" s="139">
        <f t="shared" si="7"/>
        <v>0</v>
      </c>
      <c r="CG13" s="139">
        <f t="shared" si="7"/>
        <v>0</v>
      </c>
      <c r="CH13" s="139">
        <f t="shared" si="7"/>
        <v>0</v>
      </c>
      <c r="CI13" s="139">
        <f t="shared" si="7"/>
        <v>0</v>
      </c>
      <c r="CJ13" s="139">
        <f t="shared" si="7"/>
        <v>0</v>
      </c>
      <c r="CK13" s="139">
        <f t="shared" si="7"/>
        <v>0</v>
      </c>
      <c r="CL13" s="139">
        <f t="shared" si="7"/>
        <v>0</v>
      </c>
      <c r="CM13" s="139">
        <f t="shared" si="7"/>
        <v>0</v>
      </c>
      <c r="CN13" s="139">
        <f t="shared" si="7"/>
        <v>0</v>
      </c>
      <c r="CO13" s="139">
        <f t="shared" si="7"/>
        <v>0</v>
      </c>
      <c r="CP13" s="139">
        <f t="shared" si="7"/>
        <v>0</v>
      </c>
      <c r="CQ13" s="139">
        <f t="shared" si="7"/>
        <v>0</v>
      </c>
      <c r="CR13" s="139">
        <f t="shared" si="7"/>
        <v>0</v>
      </c>
      <c r="CS13" s="139">
        <f t="shared" si="7"/>
        <v>0</v>
      </c>
      <c r="CT13" s="139">
        <f t="shared" si="7"/>
        <v>0</v>
      </c>
      <c r="CU13" s="139">
        <f t="shared" si="7"/>
        <v>0</v>
      </c>
      <c r="CV13" s="139">
        <f t="shared" si="7"/>
        <v>0</v>
      </c>
      <c r="CW13" s="139">
        <f t="shared" si="7"/>
        <v>0</v>
      </c>
      <c r="CX13" s="139">
        <f t="shared" si="7"/>
        <v>0</v>
      </c>
      <c r="CY13" s="139">
        <f t="shared" si="7"/>
        <v>0</v>
      </c>
      <c r="CZ13" s="139">
        <f t="shared" si="7"/>
        <v>0</v>
      </c>
      <c r="DA13" s="139">
        <f t="shared" si="7"/>
        <v>0</v>
      </c>
      <c r="DB13" s="139">
        <f t="shared" si="7"/>
        <v>0</v>
      </c>
      <c r="DC13" s="139">
        <f t="shared" si="7"/>
        <v>0</v>
      </c>
      <c r="DD13" s="139">
        <f t="shared" si="7"/>
        <v>0</v>
      </c>
      <c r="DE13" s="139">
        <f t="shared" si="7"/>
        <v>0</v>
      </c>
      <c r="DF13" s="139">
        <f t="shared" si="7"/>
        <v>0</v>
      </c>
      <c r="DG13" s="139">
        <f t="shared" si="7"/>
        <v>0</v>
      </c>
      <c r="DH13" s="139">
        <f t="shared" si="7"/>
        <v>0</v>
      </c>
      <c r="DI13" s="139">
        <f t="shared" si="7"/>
        <v>0</v>
      </c>
      <c r="DJ13" s="139">
        <f t="shared" si="7"/>
        <v>0</v>
      </c>
      <c r="DK13" s="139">
        <f t="shared" si="7"/>
        <v>0</v>
      </c>
      <c r="DL13" s="139">
        <f t="shared" si="7"/>
        <v>0</v>
      </c>
      <c r="DM13" s="139">
        <f t="shared" si="7"/>
        <v>0</v>
      </c>
      <c r="DN13" s="139">
        <f t="shared" si="7"/>
        <v>0</v>
      </c>
      <c r="DO13" s="139">
        <f t="shared" si="7"/>
        <v>0</v>
      </c>
      <c r="DP13" s="139">
        <f t="shared" si="7"/>
        <v>0</v>
      </c>
      <c r="DQ13" s="139">
        <f t="shared" si="7"/>
        <v>0</v>
      </c>
      <c r="DR13" s="139">
        <f t="shared" si="7"/>
        <v>0</v>
      </c>
      <c r="DS13" s="139">
        <f t="shared" si="7"/>
        <v>0</v>
      </c>
      <c r="DT13" s="139">
        <f t="shared" si="7"/>
        <v>0</v>
      </c>
      <c r="DU13" s="139">
        <f t="shared" si="7"/>
        <v>0</v>
      </c>
      <c r="DV13" s="139">
        <f t="shared" si="7"/>
        <v>0</v>
      </c>
      <c r="DW13" s="139">
        <f t="shared" si="7"/>
        <v>0</v>
      </c>
      <c r="DX13" s="139">
        <f t="shared" si="7"/>
        <v>0</v>
      </c>
      <c r="DY13" s="139">
        <f t="shared" si="7"/>
        <v>0</v>
      </c>
      <c r="DZ13" s="139">
        <f t="shared" si="7"/>
        <v>0</v>
      </c>
      <c r="EA13" s="139">
        <f t="shared" si="7"/>
        <v>0</v>
      </c>
      <c r="EB13" s="139">
        <f t="shared" si="7"/>
        <v>0</v>
      </c>
      <c r="EC13" s="139">
        <f t="shared" si="7"/>
        <v>0</v>
      </c>
      <c r="ED13" s="139">
        <f t="shared" si="7"/>
        <v>0</v>
      </c>
      <c r="EE13" s="139">
        <f t="shared" si="7"/>
        <v>0</v>
      </c>
      <c r="EF13" s="139">
        <f t="shared" si="7"/>
        <v>0</v>
      </c>
      <c r="EG13" s="139">
        <f t="shared" si="7"/>
        <v>0</v>
      </c>
      <c r="EH13" s="139">
        <f t="shared" si="7"/>
        <v>0</v>
      </c>
      <c r="EI13" s="139">
        <f t="shared" si="7"/>
        <v>0</v>
      </c>
      <c r="EJ13" s="139">
        <f t="shared" si="7"/>
        <v>0</v>
      </c>
      <c r="EK13" s="139">
        <f t="shared" si="7"/>
        <v>0</v>
      </c>
      <c r="EL13" s="139">
        <f t="shared" si="7"/>
        <v>0</v>
      </c>
      <c r="EM13" s="139">
        <f t="shared" si="7"/>
        <v>0</v>
      </c>
      <c r="EN13" s="139">
        <f t="shared" si="7"/>
        <v>0</v>
      </c>
      <c r="EO13" s="139">
        <f t="shared" si="7"/>
        <v>0</v>
      </c>
      <c r="EP13" s="139">
        <f t="shared" si="7"/>
        <v>0</v>
      </c>
      <c r="EQ13" s="139">
        <f t="shared" si="7"/>
        <v>0</v>
      </c>
      <c r="ER13" s="139">
        <f t="shared" si="7"/>
        <v>0</v>
      </c>
      <c r="ES13" s="139">
        <f t="shared" si="7"/>
        <v>0</v>
      </c>
      <c r="ET13" s="139">
        <f t="shared" si="7"/>
        <v>0</v>
      </c>
      <c r="EU13" s="139">
        <f t="shared" si="7"/>
        <v>0</v>
      </c>
      <c r="EV13" s="139">
        <f t="shared" si="7"/>
        <v>0</v>
      </c>
      <c r="EW13" s="139">
        <f t="shared" si="7"/>
        <v>0</v>
      </c>
      <c r="EX13" s="139">
        <f t="shared" si="7"/>
        <v>0</v>
      </c>
      <c r="EY13" s="139">
        <f t="shared" si="7"/>
        <v>0</v>
      </c>
      <c r="EZ13" s="16"/>
    </row>
    <row r="14" spans="1:156" ht="13.5" customHeight="1" x14ac:dyDescent="0.2">
      <c r="A14" s="1"/>
      <c r="B14" s="1"/>
      <c r="C14" s="93"/>
      <c r="D14" s="16"/>
      <c r="E14" s="6"/>
      <c r="F14" s="6"/>
      <c r="G14" s="122"/>
      <c r="H14" s="79"/>
      <c r="I14" s="79"/>
      <c r="J14" s="79"/>
      <c r="K14" s="123"/>
      <c r="L14" s="98"/>
      <c r="M14" s="1"/>
      <c r="N14" s="1"/>
      <c r="O14" s="1"/>
      <c r="P14" s="124"/>
      <c r="Q14" s="125"/>
      <c r="R14" s="140"/>
      <c r="S14" s="140"/>
      <c r="T14" s="82"/>
      <c r="U14" s="1"/>
      <c r="V14" s="1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1"/>
    </row>
    <row r="15" spans="1:156" ht="13.5" customHeight="1" x14ac:dyDescent="0.2">
      <c r="A15" s="1"/>
      <c r="B15" s="110"/>
      <c r="C15" s="93"/>
      <c r="D15" s="112" t="s">
        <v>26</v>
      </c>
      <c r="E15" s="113"/>
      <c r="F15" s="114"/>
      <c r="G15" s="141"/>
      <c r="H15" s="142"/>
      <c r="I15" s="142"/>
      <c r="J15" s="142"/>
      <c r="K15" s="142"/>
      <c r="L15" s="98"/>
      <c r="M15" s="1"/>
      <c r="N15" s="112" t="str">
        <f t="shared" ref="N15:N23" si="8">+D15</f>
        <v>Hard Costs</v>
      </c>
      <c r="O15" s="117"/>
      <c r="P15" s="143"/>
      <c r="Q15" s="119"/>
      <c r="R15" s="144" t="s">
        <v>155</v>
      </c>
      <c r="S15" s="145"/>
      <c r="T15" s="145"/>
      <c r="U15" s="120"/>
      <c r="V15" s="120"/>
      <c r="W15" s="146">
        <f>SUMIF('Construction Curve'!$G$2:$BN$2,'Budget &amp; Draw Schedule'!W7,'Construction Curve'!$G$3:$BN$3)</f>
        <v>0</v>
      </c>
      <c r="X15" s="146">
        <f>SUMIF('Construction Curve'!$G$2:$BN$2,'Budget &amp; Draw Schedule'!X7,'Construction Curve'!$G$3:$BN$3)</f>
        <v>0</v>
      </c>
      <c r="Y15" s="146">
        <f>SUMIF('Construction Curve'!$G$2:$BN$2,'Budget &amp; Draw Schedule'!Y7,'Construction Curve'!$G$3:$BN$3)</f>
        <v>0</v>
      </c>
      <c r="Z15" s="146">
        <f>SUMIF('Construction Curve'!$G$2:$BN$2,'Budget &amp; Draw Schedule'!Z7,'Construction Curve'!$G$3:$BN$3)</f>
        <v>0</v>
      </c>
      <c r="AA15" s="146">
        <f>SUMIF('Construction Curve'!$G$2:$BN$2,'Budget &amp; Draw Schedule'!AA7,'Construction Curve'!$G$3:$BN$3)</f>
        <v>0</v>
      </c>
      <c r="AB15" s="146">
        <f>SUMIF('Construction Curve'!$G$2:$BN$2,'Budget &amp; Draw Schedule'!AB7,'Construction Curve'!$G$3:$BN$3)</f>
        <v>0</v>
      </c>
      <c r="AC15" s="146">
        <f>SUMIF('Construction Curve'!$G$2:$BN$2,'Budget &amp; Draw Schedule'!AC7,'Construction Curve'!$G$3:$BN$3)</f>
        <v>0</v>
      </c>
      <c r="AD15" s="146">
        <f>SUMIF('Construction Curve'!$G$2:$BN$2,'Budget &amp; Draw Schedule'!AD7,'Construction Curve'!$G$3:$BN$3)</f>
        <v>0</v>
      </c>
      <c r="AE15" s="146">
        <f>SUMIF('Construction Curve'!$G$2:$BN$2,'Budget &amp; Draw Schedule'!AE7,'Construction Curve'!$G$3:$BN$3)</f>
        <v>0</v>
      </c>
      <c r="AF15" s="146">
        <f>SUMIF('Construction Curve'!$G$2:$BN$2,'Budget &amp; Draw Schedule'!AF7,'Construction Curve'!$G$3:$BN$3)</f>
        <v>0</v>
      </c>
      <c r="AG15" s="146">
        <f>SUMIF('Construction Curve'!$G$2:$BN$2,'Budget &amp; Draw Schedule'!AG7,'Construction Curve'!$G$3:$BN$3)</f>
        <v>0</v>
      </c>
      <c r="AH15" s="146">
        <f>SUMIF('Construction Curve'!$G$2:$BN$2,'Budget &amp; Draw Schedule'!AH7,'Construction Curve'!$G$3:$BN$3)</f>
        <v>0</v>
      </c>
      <c r="AI15" s="146">
        <f>SUMIF('Construction Curve'!$G$2:$BN$2,'Budget &amp; Draw Schedule'!AI7,'Construction Curve'!$G$3:$BN$3)</f>
        <v>0</v>
      </c>
      <c r="AJ15" s="146">
        <f>SUMIF('Construction Curve'!$G$2:$BN$2,'Budget &amp; Draw Schedule'!AJ7,'Construction Curve'!$G$3:$BN$3)</f>
        <v>0</v>
      </c>
      <c r="AK15" s="146">
        <f>SUMIF('Construction Curve'!$G$2:$BN$2,'Budget &amp; Draw Schedule'!AK7,'Construction Curve'!$G$3:$BN$3)</f>
        <v>0</v>
      </c>
      <c r="AL15" s="146">
        <f>SUMIF('Construction Curve'!$G$2:$BN$2,'Budget &amp; Draw Schedule'!AL7,'Construction Curve'!$G$3:$BN$3)</f>
        <v>0</v>
      </c>
      <c r="AM15" s="146">
        <f>SUMIF('Construction Curve'!$G$2:$BN$2,'Budget &amp; Draw Schedule'!AM7,'Construction Curve'!$G$3:$BN$3)</f>
        <v>0</v>
      </c>
      <c r="AN15" s="146">
        <f>SUMIF('Construction Curve'!$G$2:$BN$2,'Budget &amp; Draw Schedule'!AN7,'Construction Curve'!$G$3:$BN$3)</f>
        <v>0</v>
      </c>
      <c r="AO15" s="146">
        <f>SUMIF('Construction Curve'!$G$2:$BN$2,'Budget &amp; Draw Schedule'!AO7,'Construction Curve'!$G$3:$BN$3)</f>
        <v>0</v>
      </c>
      <c r="AP15" s="146">
        <f>SUMIF('Construction Curve'!$G$2:$BN$2,'Budget &amp; Draw Schedule'!AP7,'Construction Curve'!$G$3:$BN$3)</f>
        <v>0</v>
      </c>
      <c r="AQ15" s="146">
        <f>SUMIF('Construction Curve'!$G$2:$BN$2,'Budget &amp; Draw Schedule'!AQ7,'Construction Curve'!$G$3:$BN$3)</f>
        <v>0</v>
      </c>
      <c r="AR15" s="146">
        <f>SUMIF('Construction Curve'!$G$2:$BN$2,'Budget &amp; Draw Schedule'!AR7,'Construction Curve'!$G$3:$BN$3)</f>
        <v>0</v>
      </c>
      <c r="AS15" s="146">
        <f>SUMIF('Construction Curve'!$G$2:$BN$2,'Budget &amp; Draw Schedule'!AS7,'Construction Curve'!$G$3:$BN$3)</f>
        <v>0</v>
      </c>
      <c r="AT15" s="146">
        <f>SUMIF('Construction Curve'!$G$2:$BN$2,'Budget &amp; Draw Schedule'!AT7,'Construction Curve'!$G$3:$BN$3)</f>
        <v>0</v>
      </c>
      <c r="AU15" s="146">
        <f>SUMIF('Construction Curve'!$G$2:$BN$2,'Budget &amp; Draw Schedule'!AU7,'Construction Curve'!$G$3:$BN$3)</f>
        <v>0</v>
      </c>
      <c r="AV15" s="146">
        <f>SUMIF('Construction Curve'!$G$2:$BN$2,'Budget &amp; Draw Schedule'!AV7,'Construction Curve'!$G$3:$BN$3)</f>
        <v>1.5683658464202627E-2</v>
      </c>
      <c r="AW15" s="146">
        <f>SUMIF('Construction Curve'!$G$2:$BN$2,'Budget &amp; Draw Schedule'!AW7,'Construction Curve'!$G$3:$BN$3)</f>
        <v>2.3244351412751527E-2</v>
      </c>
      <c r="AX15" s="146">
        <f>SUMIF('Construction Curve'!$G$2:$BN$2,'Budget &amp; Draw Schedule'!AX7,'Construction Curve'!$G$3:$BN$3)</f>
        <v>3.2796564984798417E-2</v>
      </c>
      <c r="AY15" s="146">
        <f>SUMIF('Construction Curve'!$G$2:$BN$2,'Budget &amp; Draw Schedule'!AY7,'Construction Curve'!$G$3:$BN$3)</f>
        <v>4.405348853032244E-2</v>
      </c>
      <c r="AZ15" s="146">
        <f>SUMIF('Construction Curve'!$G$2:$BN$2,'Budget &amp; Draw Schedule'!AZ7,'Construction Curve'!$G$3:$BN$3)</f>
        <v>5.6334364284305369E-2</v>
      </c>
      <c r="BA15" s="146">
        <f>SUMIF('Construction Curve'!$G$2:$BN$2,'Budget &amp; Draw Schedule'!BA7,'Construction Curve'!$G$3:$BN$3)</f>
        <v>6.8581620638995922E-2</v>
      </c>
      <c r="BB15" s="146">
        <f>SUMIF('Construction Curve'!$G$2:$BN$2,'Budget &amp; Draw Schedule'!BB7,'Construction Curve'!$G$3:$BN$3)</f>
        <v>7.9484679634028055E-2</v>
      </c>
      <c r="BC15" s="146">
        <f>SUMIF('Construction Curve'!$G$2:$BN$2,'Budget &amp; Draw Schedule'!BC7,'Construction Curve'!$G$3:$BN$3)</f>
        <v>8.7700186205151576E-2</v>
      </c>
      <c r="BD15" s="146">
        <f>SUMIF('Construction Curve'!$G$2:$BN$2,'Budget &amp; Draw Schedule'!BD7,'Construction Curve'!$G$3:$BN$3)</f>
        <v>9.2121085845444192E-2</v>
      </c>
      <c r="BE15" s="146">
        <f>SUMIF('Construction Curve'!$G$2:$BN$2,'Budget &amp; Draw Schedule'!BE7,'Construction Curve'!$G$3:$BN$3)</f>
        <v>9.2121085845444192E-2</v>
      </c>
      <c r="BF15" s="146">
        <f>SUMIF('Construction Curve'!$G$2:$BN$2,'Budget &amp; Draw Schedule'!BF7,'Construction Curve'!$G$3:$BN$3)</f>
        <v>8.7700186205151576E-2</v>
      </c>
      <c r="BG15" s="146">
        <f>SUMIF('Construction Curve'!$G$2:$BN$2,'Budget &amp; Draw Schedule'!BG7,'Construction Curve'!$G$3:$BN$3)</f>
        <v>7.9484679634028055E-2</v>
      </c>
      <c r="BH15" s="146">
        <f>SUMIF('Construction Curve'!$G$2:$BN$2,'Budget &amp; Draw Schedule'!BH7,'Construction Curve'!$G$3:$BN$3)</f>
        <v>6.8581620638995894E-2</v>
      </c>
      <c r="BI15" s="146">
        <f>SUMIF('Construction Curve'!$G$2:$BN$2,'Budget &amp; Draw Schedule'!BI7,'Construction Curve'!$G$3:$BN$3)</f>
        <v>5.6334364284305397E-2</v>
      </c>
      <c r="BJ15" s="146">
        <f>SUMIF('Construction Curve'!$G$2:$BN$2,'Budget &amp; Draw Schedule'!BJ7,'Construction Curve'!$G$3:$BN$3)</f>
        <v>4.4053488530322357E-2</v>
      </c>
      <c r="BK15" s="146">
        <f>SUMIF('Construction Curve'!$G$2:$BN$2,'Budget &amp; Draw Schedule'!BK7,'Construction Curve'!$G$3:$BN$3)</f>
        <v>3.2796564984798361E-2</v>
      </c>
      <c r="BL15" s="146">
        <f>SUMIF('Construction Curve'!$G$2:$BN$2,'Budget &amp; Draw Schedule'!BL7,'Construction Curve'!$G$3:$BN$3)</f>
        <v>2.3244351412751541E-2</v>
      </c>
      <c r="BM15" s="146">
        <f>SUMIF('Construction Curve'!$G$2:$BN$2,'Budget &amp; Draw Schedule'!BM7,'Construction Curve'!$G$3:$BN$3)</f>
        <v>1.5683658464202506E-2</v>
      </c>
      <c r="BN15" s="146">
        <f>SUMIF('Construction Curve'!$G$2:$BN$2,'Budget &amp; Draw Schedule'!BN7,'Construction Curve'!$G$3:$BN$3)</f>
        <v>0</v>
      </c>
      <c r="BO15" s="146">
        <f>SUMIF('Construction Curve'!$G$2:$BN$2,'Budget &amp; Draw Schedule'!BO7,'Construction Curve'!$G$3:$BN$3)</f>
        <v>0</v>
      </c>
      <c r="BP15" s="146">
        <f>SUMIF('Construction Curve'!$G$2:$BN$2,'Budget &amp; Draw Schedule'!BP7,'Construction Curve'!$G$3:$BN$3)</f>
        <v>0</v>
      </c>
      <c r="BQ15" s="146">
        <f>SUMIF('Construction Curve'!$G$2:$BN$2,'Budget &amp; Draw Schedule'!BQ7,'Construction Curve'!$G$3:$BN$3)</f>
        <v>0</v>
      </c>
      <c r="BR15" s="146">
        <f>SUMIF('Construction Curve'!$G$2:$BN$2,'Budget &amp; Draw Schedule'!BR7,'Construction Curve'!$G$3:$BN$3)</f>
        <v>0</v>
      </c>
      <c r="BS15" s="146">
        <f>SUMIF('Construction Curve'!$G$2:$BN$2,'Budget &amp; Draw Schedule'!BS7,'Construction Curve'!$G$3:$BN$3)</f>
        <v>0</v>
      </c>
      <c r="BT15" s="146">
        <f>SUMIF('Construction Curve'!$G$2:$BN$2,'Budget &amp; Draw Schedule'!BT7,'Construction Curve'!$G$3:$BN$3)</f>
        <v>0</v>
      </c>
      <c r="BU15" s="146">
        <f>SUMIF('Construction Curve'!$G$2:$BN$2,'Budget &amp; Draw Schedule'!BU7,'Construction Curve'!$G$3:$BN$3)</f>
        <v>0</v>
      </c>
      <c r="BV15" s="146">
        <f>SUMIF('Construction Curve'!$G$2:$BN$2,'Budget &amp; Draw Schedule'!BV7,'Construction Curve'!$G$3:$BN$3)</f>
        <v>0</v>
      </c>
      <c r="BW15" s="146">
        <f>SUMIF('Construction Curve'!$G$2:$BN$2,'Budget &amp; Draw Schedule'!BW7,'Construction Curve'!$G$3:$BN$3)</f>
        <v>0</v>
      </c>
      <c r="BX15" s="146">
        <f>SUMIF('Construction Curve'!$G$2:$BN$2,'Budget &amp; Draw Schedule'!BX7,'Construction Curve'!$G$3:$BN$3)</f>
        <v>0</v>
      </c>
      <c r="BY15" s="146">
        <f>SUMIF('Construction Curve'!$G$2:$BN$2,'Budget &amp; Draw Schedule'!BY7,'Construction Curve'!$G$3:$BN$3)</f>
        <v>0</v>
      </c>
      <c r="BZ15" s="146">
        <f>SUMIF('Construction Curve'!$G$2:$BN$2,'Budget &amp; Draw Schedule'!BZ7,'Construction Curve'!$G$3:$BN$3)</f>
        <v>0</v>
      </c>
      <c r="CA15" s="146">
        <f>SUMIF('Construction Curve'!$G$2:$BN$2,'Budget &amp; Draw Schedule'!CA7,'Construction Curve'!$G$3:$BN$3)</f>
        <v>0</v>
      </c>
      <c r="CB15" s="146">
        <f>SUMIF('Construction Curve'!$G$2:$BN$2,'Budget &amp; Draw Schedule'!CB7,'Construction Curve'!$G$3:$BN$3)</f>
        <v>0</v>
      </c>
      <c r="CC15" s="146">
        <f>SUMIF('Construction Curve'!$G$2:$BN$2,'Budget &amp; Draw Schedule'!CC7,'Construction Curve'!$G$3:$BN$3)</f>
        <v>0</v>
      </c>
      <c r="CD15" s="146">
        <f>SUMIF('Construction Curve'!$G$2:$BN$2,'Budget &amp; Draw Schedule'!CD7,'Construction Curve'!$G$3:$BN$3)</f>
        <v>0</v>
      </c>
      <c r="CE15" s="146">
        <f>SUMIF('Construction Curve'!$G$2:$BN$2,'Budget &amp; Draw Schedule'!CE7,'Construction Curve'!$G$3:$BN$3)</f>
        <v>0</v>
      </c>
      <c r="CF15" s="146">
        <f>SUMIF('Construction Curve'!$G$2:$BN$2,'Budget &amp; Draw Schedule'!CF7,'Construction Curve'!$G$3:$BN$3)</f>
        <v>0</v>
      </c>
      <c r="CG15" s="146">
        <f>SUMIF('Construction Curve'!$G$2:$BN$2,'Budget &amp; Draw Schedule'!CG7,'Construction Curve'!$G$3:$BN$3)</f>
        <v>0</v>
      </c>
      <c r="CH15" s="146">
        <f>SUMIF('Construction Curve'!$G$2:$BN$2,'Budget &amp; Draw Schedule'!CH7,'Construction Curve'!$G$3:$BN$3)</f>
        <v>0</v>
      </c>
      <c r="CI15" s="146">
        <f>SUMIF('Construction Curve'!$G$2:$BN$2,'Budget &amp; Draw Schedule'!CI7,'Construction Curve'!$G$3:$BN$3)</f>
        <v>0</v>
      </c>
      <c r="CJ15" s="146">
        <f>SUMIF('Construction Curve'!$G$2:$BN$2,'Budget &amp; Draw Schedule'!CJ7,'Construction Curve'!$G$3:$BN$3)</f>
        <v>0</v>
      </c>
      <c r="CK15" s="146">
        <f>SUMIF('Construction Curve'!$G$2:$BN$2,'Budget &amp; Draw Schedule'!CK7,'Construction Curve'!$G$3:$BN$3)</f>
        <v>0</v>
      </c>
      <c r="CL15" s="146">
        <f>SUMIF('Construction Curve'!$G$2:$BN$2,'Budget &amp; Draw Schedule'!CL7,'Construction Curve'!$G$3:$BN$3)</f>
        <v>0</v>
      </c>
      <c r="CM15" s="146">
        <f>SUMIF('Construction Curve'!$G$2:$BN$2,'Budget &amp; Draw Schedule'!CM7,'Construction Curve'!$G$3:$BN$3)</f>
        <v>0</v>
      </c>
      <c r="CN15" s="146">
        <f>SUMIF('Construction Curve'!$G$2:$BN$2,'Budget &amp; Draw Schedule'!CN7,'Construction Curve'!$G$3:$BN$3)</f>
        <v>0</v>
      </c>
      <c r="CO15" s="146">
        <f>SUMIF('Construction Curve'!$G$2:$BN$2,'Budget &amp; Draw Schedule'!CO7,'Construction Curve'!$G$3:$BN$3)</f>
        <v>0</v>
      </c>
      <c r="CP15" s="146">
        <f>SUMIF('Construction Curve'!$G$2:$BN$2,'Budget &amp; Draw Schedule'!CP7,'Construction Curve'!$G$3:$BN$3)</f>
        <v>0</v>
      </c>
      <c r="CQ15" s="146">
        <f>SUMIF('Construction Curve'!$G$2:$BN$2,'Budget &amp; Draw Schedule'!CQ7,'Construction Curve'!$G$3:$BN$3)</f>
        <v>0</v>
      </c>
      <c r="CR15" s="146">
        <f>SUMIF('Construction Curve'!$G$2:$BN$2,'Budget &amp; Draw Schedule'!CR7,'Construction Curve'!$G$3:$BN$3)</f>
        <v>0</v>
      </c>
      <c r="CS15" s="146">
        <f>SUMIF('Construction Curve'!$G$2:$BN$2,'Budget &amp; Draw Schedule'!CS7,'Construction Curve'!$G$3:$BN$3)</f>
        <v>0</v>
      </c>
      <c r="CT15" s="146">
        <f>SUMIF('Construction Curve'!$G$2:$BN$2,'Budget &amp; Draw Schedule'!CT7,'Construction Curve'!$G$3:$BN$3)</f>
        <v>0</v>
      </c>
      <c r="CU15" s="146">
        <f>SUMIF('Construction Curve'!$G$2:$BN$2,'Budget &amp; Draw Schedule'!CU7,'Construction Curve'!$G$3:$BN$3)</f>
        <v>0</v>
      </c>
      <c r="CV15" s="146">
        <f>SUMIF('Construction Curve'!$G$2:$BN$2,'Budget &amp; Draw Schedule'!CV7,'Construction Curve'!$G$3:$BN$3)</f>
        <v>0</v>
      </c>
      <c r="CW15" s="146">
        <f>SUMIF('Construction Curve'!$G$2:$BN$2,'Budget &amp; Draw Schedule'!CW7,'Construction Curve'!$G$3:$BN$3)</f>
        <v>0</v>
      </c>
      <c r="CX15" s="146">
        <f>SUMIF('Construction Curve'!$G$2:$BN$2,'Budget &amp; Draw Schedule'!CX7,'Construction Curve'!$G$3:$BN$3)</f>
        <v>0</v>
      </c>
      <c r="CY15" s="146">
        <f>SUMIF('Construction Curve'!$G$2:$BN$2,'Budget &amp; Draw Schedule'!CY7,'Construction Curve'!$G$3:$BN$3)</f>
        <v>0</v>
      </c>
      <c r="CZ15" s="146">
        <f>SUMIF('Construction Curve'!$G$2:$BN$2,'Budget &amp; Draw Schedule'!CZ7,'Construction Curve'!$G$3:$BN$3)</f>
        <v>0</v>
      </c>
      <c r="DA15" s="146">
        <f>SUMIF('Construction Curve'!$G$2:$BN$2,'Budget &amp; Draw Schedule'!DA7,'Construction Curve'!$G$3:$BN$3)</f>
        <v>0</v>
      </c>
      <c r="DB15" s="146">
        <f>SUMIF('Construction Curve'!$G$2:$BN$2,'Budget &amp; Draw Schedule'!DB7,'Construction Curve'!$G$3:$BN$3)</f>
        <v>0</v>
      </c>
      <c r="DC15" s="146">
        <f>SUMIF('Construction Curve'!$G$2:$BN$2,'Budget &amp; Draw Schedule'!DC7,'Construction Curve'!$G$3:$BN$3)</f>
        <v>0</v>
      </c>
      <c r="DD15" s="146">
        <f>SUMIF('Construction Curve'!$G$2:$BN$2,'Budget &amp; Draw Schedule'!DD7,'Construction Curve'!$G$3:$BN$3)</f>
        <v>0</v>
      </c>
      <c r="DE15" s="146">
        <f>SUMIF('Construction Curve'!$G$2:$BN$2,'Budget &amp; Draw Schedule'!DE7,'Construction Curve'!$G$3:$BN$3)</f>
        <v>0</v>
      </c>
      <c r="DF15" s="146">
        <f>SUMIF('Construction Curve'!$G$2:$BN$2,'Budget &amp; Draw Schedule'!DF7,'Construction Curve'!$G$3:$BN$3)</f>
        <v>0</v>
      </c>
      <c r="DG15" s="146">
        <f>SUMIF('Construction Curve'!$G$2:$BN$2,'Budget &amp; Draw Schedule'!DG7,'Construction Curve'!$G$3:$BN$3)</f>
        <v>0</v>
      </c>
      <c r="DH15" s="146">
        <f>SUMIF('Construction Curve'!$G$2:$BN$2,'Budget &amp; Draw Schedule'!DH7,'Construction Curve'!$G$3:$BN$3)</f>
        <v>0</v>
      </c>
      <c r="DI15" s="146">
        <f>SUMIF('Construction Curve'!$G$2:$BN$2,'Budget &amp; Draw Schedule'!DI7,'Construction Curve'!$G$3:$BN$3)</f>
        <v>0</v>
      </c>
      <c r="DJ15" s="146">
        <f>SUMIF('Construction Curve'!$G$2:$BN$2,'Budget &amp; Draw Schedule'!DJ7,'Construction Curve'!$G$3:$BN$3)</f>
        <v>0</v>
      </c>
      <c r="DK15" s="146">
        <f>SUMIF('Construction Curve'!$G$2:$BN$2,'Budget &amp; Draw Schedule'!DK7,'Construction Curve'!$G$3:$BN$3)</f>
        <v>0</v>
      </c>
      <c r="DL15" s="146">
        <f>SUMIF('Construction Curve'!$G$2:$BN$2,'Budget &amp; Draw Schedule'!DL7,'Construction Curve'!$G$3:$BN$3)</f>
        <v>0</v>
      </c>
      <c r="DM15" s="146">
        <f>SUMIF('Construction Curve'!$G$2:$BN$2,'Budget &amp; Draw Schedule'!DM7,'Construction Curve'!$G$3:$BN$3)</f>
        <v>0</v>
      </c>
      <c r="DN15" s="146">
        <f>SUMIF('Construction Curve'!$G$2:$BN$2,'Budget &amp; Draw Schedule'!DN7,'Construction Curve'!$G$3:$BN$3)</f>
        <v>0</v>
      </c>
      <c r="DO15" s="146">
        <f>SUMIF('Construction Curve'!$G$2:$BN$2,'Budget &amp; Draw Schedule'!DO7,'Construction Curve'!$G$3:$BN$3)</f>
        <v>0</v>
      </c>
      <c r="DP15" s="146">
        <f>SUMIF('Construction Curve'!$G$2:$BN$2,'Budget &amp; Draw Schedule'!DP7,'Construction Curve'!$G$3:$BN$3)</f>
        <v>0</v>
      </c>
      <c r="DQ15" s="146">
        <f>SUMIF('Construction Curve'!$G$2:$BN$2,'Budget &amp; Draw Schedule'!DQ7,'Construction Curve'!$G$3:$BN$3)</f>
        <v>0</v>
      </c>
      <c r="DR15" s="146">
        <f>SUMIF('Construction Curve'!$G$2:$BN$2,'Budget &amp; Draw Schedule'!DR7,'Construction Curve'!$G$3:$BN$3)</f>
        <v>0</v>
      </c>
      <c r="DS15" s="146">
        <f>SUMIF('Construction Curve'!$G$2:$BN$2,'Budget &amp; Draw Schedule'!DS7,'Construction Curve'!$G$3:$BN$3)</f>
        <v>0</v>
      </c>
      <c r="DT15" s="146">
        <f>SUMIF('Construction Curve'!$G$2:$BN$2,'Budget &amp; Draw Schedule'!DT7,'Construction Curve'!$G$3:$BN$3)</f>
        <v>0</v>
      </c>
      <c r="DU15" s="146">
        <f>SUMIF('Construction Curve'!$G$2:$BN$2,'Budget &amp; Draw Schedule'!DU7,'Construction Curve'!$G$3:$BN$3)</f>
        <v>0</v>
      </c>
      <c r="DV15" s="146">
        <f>SUMIF('Construction Curve'!$G$2:$BN$2,'Budget &amp; Draw Schedule'!DV7,'Construction Curve'!$G$3:$BN$3)</f>
        <v>0</v>
      </c>
      <c r="DW15" s="146">
        <f>SUMIF('Construction Curve'!$G$2:$BN$2,'Budget &amp; Draw Schedule'!DW7,'Construction Curve'!$G$3:$BN$3)</f>
        <v>0</v>
      </c>
      <c r="DX15" s="146">
        <f>SUMIF('Construction Curve'!$G$2:$BN$2,'Budget &amp; Draw Schedule'!DX7,'Construction Curve'!$G$3:$BN$3)</f>
        <v>0</v>
      </c>
      <c r="DY15" s="146">
        <f>SUMIF('Construction Curve'!$G$2:$BN$2,'Budget &amp; Draw Schedule'!DY7,'Construction Curve'!$G$3:$BN$3)</f>
        <v>0</v>
      </c>
      <c r="DZ15" s="146">
        <f>SUMIF('Construction Curve'!$G$2:$BN$2,'Budget &amp; Draw Schedule'!DZ7,'Construction Curve'!$G$3:$BN$3)</f>
        <v>0</v>
      </c>
      <c r="EA15" s="146">
        <f>SUMIF('Construction Curve'!$G$2:$BN$2,'Budget &amp; Draw Schedule'!EA7,'Construction Curve'!$G$3:$BN$3)</f>
        <v>0</v>
      </c>
      <c r="EB15" s="146">
        <f>SUMIF('Construction Curve'!$G$2:$BN$2,'Budget &amp; Draw Schedule'!EB7,'Construction Curve'!$G$3:$BN$3)</f>
        <v>0</v>
      </c>
      <c r="EC15" s="146">
        <f>SUMIF('Construction Curve'!$G$2:$BN$2,'Budget &amp; Draw Schedule'!EC7,'Construction Curve'!$G$3:$BN$3)</f>
        <v>0</v>
      </c>
      <c r="ED15" s="146">
        <f>SUMIF('Construction Curve'!$G$2:$BN$2,'Budget &amp; Draw Schedule'!ED7,'Construction Curve'!$G$3:$BN$3)</f>
        <v>0</v>
      </c>
      <c r="EE15" s="146">
        <f>SUMIF('Construction Curve'!$G$2:$BN$2,'Budget &amp; Draw Schedule'!EE7,'Construction Curve'!$G$3:$BN$3)</f>
        <v>0</v>
      </c>
      <c r="EF15" s="146">
        <f>SUMIF('Construction Curve'!$G$2:$BN$2,'Budget &amp; Draw Schedule'!EF7,'Construction Curve'!$G$3:$BN$3)</f>
        <v>0</v>
      </c>
      <c r="EG15" s="146">
        <f>SUMIF('Construction Curve'!$G$2:$BN$2,'Budget &amp; Draw Schedule'!EG7,'Construction Curve'!$G$3:$BN$3)</f>
        <v>0</v>
      </c>
      <c r="EH15" s="146">
        <f>SUMIF('Construction Curve'!$G$2:$BN$2,'Budget &amp; Draw Schedule'!EH7,'Construction Curve'!$G$3:$BN$3)</f>
        <v>0</v>
      </c>
      <c r="EI15" s="146">
        <f>SUMIF('Construction Curve'!$G$2:$BN$2,'Budget &amp; Draw Schedule'!EI7,'Construction Curve'!$G$3:$BN$3)</f>
        <v>0</v>
      </c>
      <c r="EJ15" s="146">
        <f>SUMIF('Construction Curve'!$G$2:$BN$2,'Budget &amp; Draw Schedule'!EJ7,'Construction Curve'!$G$3:$BN$3)</f>
        <v>0</v>
      </c>
      <c r="EK15" s="146">
        <f>SUMIF('Construction Curve'!$G$2:$BN$2,'Budget &amp; Draw Schedule'!EK7,'Construction Curve'!$G$3:$BN$3)</f>
        <v>0</v>
      </c>
      <c r="EL15" s="146">
        <f>SUMIF('Construction Curve'!$G$2:$BN$2,'Budget &amp; Draw Schedule'!EL7,'Construction Curve'!$G$3:$BN$3)</f>
        <v>0</v>
      </c>
      <c r="EM15" s="146">
        <f>SUMIF('Construction Curve'!$G$2:$BN$2,'Budget &amp; Draw Schedule'!EM7,'Construction Curve'!$G$3:$BN$3)</f>
        <v>0</v>
      </c>
      <c r="EN15" s="146">
        <f>SUMIF('Construction Curve'!$G$2:$BN$2,'Budget &amp; Draw Schedule'!EN7,'Construction Curve'!$G$3:$BN$3)</f>
        <v>0</v>
      </c>
      <c r="EO15" s="146">
        <f>SUMIF('Construction Curve'!$G$2:$BN$2,'Budget &amp; Draw Schedule'!EO7,'Construction Curve'!$G$3:$BN$3)</f>
        <v>0</v>
      </c>
      <c r="EP15" s="146">
        <f>SUMIF('Construction Curve'!$G$2:$BN$2,'Budget &amp; Draw Schedule'!EP7,'Construction Curve'!$G$3:$BN$3)</f>
        <v>0</v>
      </c>
      <c r="EQ15" s="146">
        <f>SUMIF('Construction Curve'!$G$2:$BN$2,'Budget &amp; Draw Schedule'!EQ7,'Construction Curve'!$G$3:$BN$3)</f>
        <v>0</v>
      </c>
      <c r="ER15" s="146">
        <f>SUMIF('Construction Curve'!$G$2:$BN$2,'Budget &amp; Draw Schedule'!ER7,'Construction Curve'!$G$3:$BN$3)</f>
        <v>0</v>
      </c>
      <c r="ES15" s="146">
        <f>SUMIF('Construction Curve'!$G$2:$BN$2,'Budget &amp; Draw Schedule'!ES7,'Construction Curve'!$G$3:$BN$3)</f>
        <v>0</v>
      </c>
      <c r="ET15" s="146">
        <f>SUMIF('Construction Curve'!$G$2:$BN$2,'Budget &amp; Draw Schedule'!ET7,'Construction Curve'!$G$3:$BN$3)</f>
        <v>0</v>
      </c>
      <c r="EU15" s="146">
        <f>SUMIF('Construction Curve'!$G$2:$BN$2,'Budget &amp; Draw Schedule'!EU7,'Construction Curve'!$G$3:$BN$3)</f>
        <v>0</v>
      </c>
      <c r="EV15" s="146">
        <f>SUMIF('Construction Curve'!$G$2:$BN$2,'Budget &amp; Draw Schedule'!EV7,'Construction Curve'!$G$3:$BN$3)</f>
        <v>0</v>
      </c>
      <c r="EW15" s="146">
        <f>SUMIF('Construction Curve'!$G$2:$BN$2,'Budget &amp; Draw Schedule'!EW7,'Construction Curve'!$G$3:$BN$3)</f>
        <v>0</v>
      </c>
      <c r="EX15" s="146">
        <f>SUMIF('Construction Curve'!$G$2:$BN$2,'Budget &amp; Draw Schedule'!EX7,'Construction Curve'!$G$3:$BN$3)</f>
        <v>0</v>
      </c>
      <c r="EY15" s="146">
        <f>SUMIF('Construction Curve'!$G$2:$BN$2,'Budget &amp; Draw Schedule'!EY7,'Construction Curve'!$G$3:$BN$3)</f>
        <v>0</v>
      </c>
      <c r="EZ15" s="1"/>
    </row>
    <row r="16" spans="1:156" ht="13.5" customHeight="1" outlineLevel="1" x14ac:dyDescent="0.2">
      <c r="A16" s="1"/>
      <c r="B16" s="1"/>
      <c r="C16" s="93"/>
      <c r="D16" s="147" t="str">
        <f>'Hard Cost Detail'!C7</f>
        <v>Direct Construction Costs</v>
      </c>
      <c r="E16" s="148"/>
      <c r="F16" s="148"/>
      <c r="G16" s="149">
        <f>'Hard Cost Detail'!E29</f>
        <v>16569750</v>
      </c>
      <c r="H16" s="79">
        <f>G16/'Summary &amp; Assumptions'!$D$34</f>
        <v>115067.70833333333</v>
      </c>
      <c r="I16" s="79">
        <f>G16/'Summary &amp; Assumptions'!$H$11</f>
        <v>124.80510676759688</v>
      </c>
      <c r="J16" s="79">
        <f>G16/'Summary &amp; Assumptions'!$H$16</f>
        <v>162.57604003139718</v>
      </c>
      <c r="K16" s="123">
        <f t="shared" ref="K16:K22" si="9">G16/$G$52</f>
        <v>0.28129675137487647</v>
      </c>
      <c r="L16" s="133"/>
      <c r="M16" s="16"/>
      <c r="N16" s="1" t="str">
        <f t="shared" si="8"/>
        <v>Direct Construction Costs</v>
      </c>
      <c r="O16" s="16"/>
      <c r="P16" s="124">
        <f t="shared" ref="P16:P22" si="10">SUM(W16:EY16)-G16</f>
        <v>0</v>
      </c>
      <c r="Q16" s="150"/>
      <c r="R16" s="151"/>
      <c r="S16" s="152"/>
      <c r="T16" s="153"/>
      <c r="U16" s="16"/>
      <c r="V16" s="16"/>
      <c r="W16" s="4">
        <f t="shared" ref="W16:EY16" si="11">+$G16*W$15</f>
        <v>0</v>
      </c>
      <c r="X16" s="4">
        <f t="shared" si="11"/>
        <v>0</v>
      </c>
      <c r="Y16" s="4">
        <f t="shared" si="11"/>
        <v>0</v>
      </c>
      <c r="Z16" s="4">
        <f t="shared" si="11"/>
        <v>0</v>
      </c>
      <c r="AA16" s="4">
        <f t="shared" si="11"/>
        <v>0</v>
      </c>
      <c r="AB16" s="4">
        <f t="shared" si="11"/>
        <v>0</v>
      </c>
      <c r="AC16" s="4">
        <f t="shared" si="11"/>
        <v>0</v>
      </c>
      <c r="AD16" s="4">
        <f t="shared" si="11"/>
        <v>0</v>
      </c>
      <c r="AE16" s="4">
        <f t="shared" si="11"/>
        <v>0</v>
      </c>
      <c r="AF16" s="4">
        <f t="shared" si="11"/>
        <v>0</v>
      </c>
      <c r="AG16" s="4">
        <f t="shared" si="11"/>
        <v>0</v>
      </c>
      <c r="AH16" s="4">
        <f t="shared" si="11"/>
        <v>0</v>
      </c>
      <c r="AI16" s="4">
        <f t="shared" si="11"/>
        <v>0</v>
      </c>
      <c r="AJ16" s="4">
        <f t="shared" si="11"/>
        <v>0</v>
      </c>
      <c r="AK16" s="4">
        <f t="shared" si="11"/>
        <v>0</v>
      </c>
      <c r="AL16" s="4">
        <f t="shared" si="11"/>
        <v>0</v>
      </c>
      <c r="AM16" s="4">
        <f t="shared" si="11"/>
        <v>0</v>
      </c>
      <c r="AN16" s="4">
        <f t="shared" si="11"/>
        <v>0</v>
      </c>
      <c r="AO16" s="4">
        <f t="shared" si="11"/>
        <v>0</v>
      </c>
      <c r="AP16" s="4">
        <f t="shared" si="11"/>
        <v>0</v>
      </c>
      <c r="AQ16" s="4">
        <f t="shared" si="11"/>
        <v>0</v>
      </c>
      <c r="AR16" s="4">
        <f t="shared" si="11"/>
        <v>0</v>
      </c>
      <c r="AS16" s="4">
        <f t="shared" si="11"/>
        <v>0</v>
      </c>
      <c r="AT16" s="4">
        <f t="shared" si="11"/>
        <v>0</v>
      </c>
      <c r="AU16" s="4">
        <f t="shared" si="11"/>
        <v>0</v>
      </c>
      <c r="AV16" s="4">
        <f t="shared" si="11"/>
        <v>259874.29983722148</v>
      </c>
      <c r="AW16" s="4">
        <f t="shared" si="11"/>
        <v>385153.09182143962</v>
      </c>
      <c r="AX16" s="4">
        <f t="shared" si="11"/>
        <v>543430.88265686354</v>
      </c>
      <c r="AY16" s="4">
        <f t="shared" si="11"/>
        <v>729955.29157531029</v>
      </c>
      <c r="AZ16" s="4">
        <f t="shared" si="11"/>
        <v>933446.33259986888</v>
      </c>
      <c r="BA16" s="4">
        <f t="shared" si="11"/>
        <v>1136380.3085830028</v>
      </c>
      <c r="BB16" s="4">
        <f t="shared" si="11"/>
        <v>1317041.2703659364</v>
      </c>
      <c r="BC16" s="4">
        <f t="shared" si="11"/>
        <v>1453170.1603728102</v>
      </c>
      <c r="BD16" s="4">
        <f t="shared" si="11"/>
        <v>1526423.362187549</v>
      </c>
      <c r="BE16" s="4">
        <f t="shared" si="11"/>
        <v>1526423.362187549</v>
      </c>
      <c r="BF16" s="4">
        <f t="shared" si="11"/>
        <v>1453170.1603728102</v>
      </c>
      <c r="BG16" s="4">
        <f t="shared" si="11"/>
        <v>1317041.2703659364</v>
      </c>
      <c r="BH16" s="4">
        <f t="shared" si="11"/>
        <v>1136380.3085830023</v>
      </c>
      <c r="BI16" s="4">
        <f t="shared" si="11"/>
        <v>933446.33259986935</v>
      </c>
      <c r="BJ16" s="4">
        <f t="shared" si="11"/>
        <v>729955.29157530889</v>
      </c>
      <c r="BK16" s="4">
        <f t="shared" si="11"/>
        <v>543430.88265686261</v>
      </c>
      <c r="BL16" s="4">
        <f t="shared" si="11"/>
        <v>385153.09182143986</v>
      </c>
      <c r="BM16" s="4">
        <f t="shared" si="11"/>
        <v>259874.29983721947</v>
      </c>
      <c r="BN16" s="4">
        <f t="shared" si="11"/>
        <v>0</v>
      </c>
      <c r="BO16" s="4">
        <f t="shared" si="11"/>
        <v>0</v>
      </c>
      <c r="BP16" s="4">
        <f t="shared" si="11"/>
        <v>0</v>
      </c>
      <c r="BQ16" s="4">
        <f t="shared" si="11"/>
        <v>0</v>
      </c>
      <c r="BR16" s="4">
        <f t="shared" si="11"/>
        <v>0</v>
      </c>
      <c r="BS16" s="4">
        <f t="shared" si="11"/>
        <v>0</v>
      </c>
      <c r="BT16" s="4">
        <f t="shared" si="11"/>
        <v>0</v>
      </c>
      <c r="BU16" s="4">
        <f t="shared" si="11"/>
        <v>0</v>
      </c>
      <c r="BV16" s="4">
        <f t="shared" si="11"/>
        <v>0</v>
      </c>
      <c r="BW16" s="4">
        <f t="shared" si="11"/>
        <v>0</v>
      </c>
      <c r="BX16" s="4">
        <f t="shared" si="11"/>
        <v>0</v>
      </c>
      <c r="BY16" s="4">
        <f t="shared" si="11"/>
        <v>0</v>
      </c>
      <c r="BZ16" s="4">
        <f t="shared" si="11"/>
        <v>0</v>
      </c>
      <c r="CA16" s="4">
        <f t="shared" si="11"/>
        <v>0</v>
      </c>
      <c r="CB16" s="4">
        <f t="shared" si="11"/>
        <v>0</v>
      </c>
      <c r="CC16" s="4">
        <f t="shared" si="11"/>
        <v>0</v>
      </c>
      <c r="CD16" s="4">
        <f t="shared" si="11"/>
        <v>0</v>
      </c>
      <c r="CE16" s="4">
        <f t="shared" si="11"/>
        <v>0</v>
      </c>
      <c r="CF16" s="4">
        <f t="shared" si="11"/>
        <v>0</v>
      </c>
      <c r="CG16" s="4">
        <f t="shared" si="11"/>
        <v>0</v>
      </c>
      <c r="CH16" s="4">
        <f t="shared" si="11"/>
        <v>0</v>
      </c>
      <c r="CI16" s="4">
        <f t="shared" si="11"/>
        <v>0</v>
      </c>
      <c r="CJ16" s="4">
        <f t="shared" si="11"/>
        <v>0</v>
      </c>
      <c r="CK16" s="4">
        <f t="shared" si="11"/>
        <v>0</v>
      </c>
      <c r="CL16" s="4">
        <f t="shared" si="11"/>
        <v>0</v>
      </c>
      <c r="CM16" s="4">
        <f t="shared" si="11"/>
        <v>0</v>
      </c>
      <c r="CN16" s="4">
        <f t="shared" si="11"/>
        <v>0</v>
      </c>
      <c r="CO16" s="4">
        <f t="shared" si="11"/>
        <v>0</v>
      </c>
      <c r="CP16" s="4">
        <f t="shared" si="11"/>
        <v>0</v>
      </c>
      <c r="CQ16" s="4">
        <f t="shared" si="11"/>
        <v>0</v>
      </c>
      <c r="CR16" s="4">
        <f t="shared" si="11"/>
        <v>0</v>
      </c>
      <c r="CS16" s="4">
        <f t="shared" si="11"/>
        <v>0</v>
      </c>
      <c r="CT16" s="4">
        <f t="shared" si="11"/>
        <v>0</v>
      </c>
      <c r="CU16" s="4">
        <f t="shared" si="11"/>
        <v>0</v>
      </c>
      <c r="CV16" s="4">
        <f t="shared" si="11"/>
        <v>0</v>
      </c>
      <c r="CW16" s="4">
        <f t="shared" si="11"/>
        <v>0</v>
      </c>
      <c r="CX16" s="4">
        <f t="shared" si="11"/>
        <v>0</v>
      </c>
      <c r="CY16" s="4">
        <f t="shared" si="11"/>
        <v>0</v>
      </c>
      <c r="CZ16" s="4">
        <f t="shared" si="11"/>
        <v>0</v>
      </c>
      <c r="DA16" s="4">
        <f t="shared" si="11"/>
        <v>0</v>
      </c>
      <c r="DB16" s="4">
        <f t="shared" si="11"/>
        <v>0</v>
      </c>
      <c r="DC16" s="4">
        <f t="shared" si="11"/>
        <v>0</v>
      </c>
      <c r="DD16" s="4">
        <f t="shared" si="11"/>
        <v>0</v>
      </c>
      <c r="DE16" s="4">
        <f t="shared" si="11"/>
        <v>0</v>
      </c>
      <c r="DF16" s="4">
        <f t="shared" si="11"/>
        <v>0</v>
      </c>
      <c r="DG16" s="4">
        <f t="shared" si="11"/>
        <v>0</v>
      </c>
      <c r="DH16" s="4">
        <f t="shared" si="11"/>
        <v>0</v>
      </c>
      <c r="DI16" s="4">
        <f t="shared" si="11"/>
        <v>0</v>
      </c>
      <c r="DJ16" s="4">
        <f t="shared" si="11"/>
        <v>0</v>
      </c>
      <c r="DK16" s="4">
        <f t="shared" si="11"/>
        <v>0</v>
      </c>
      <c r="DL16" s="4">
        <f t="shared" si="11"/>
        <v>0</v>
      </c>
      <c r="DM16" s="4">
        <f t="shared" si="11"/>
        <v>0</v>
      </c>
      <c r="DN16" s="4">
        <f t="shared" si="11"/>
        <v>0</v>
      </c>
      <c r="DO16" s="4">
        <f t="shared" si="11"/>
        <v>0</v>
      </c>
      <c r="DP16" s="4">
        <f t="shared" si="11"/>
        <v>0</v>
      </c>
      <c r="DQ16" s="4">
        <f t="shared" si="11"/>
        <v>0</v>
      </c>
      <c r="DR16" s="4">
        <f t="shared" si="11"/>
        <v>0</v>
      </c>
      <c r="DS16" s="4">
        <f t="shared" si="11"/>
        <v>0</v>
      </c>
      <c r="DT16" s="4">
        <f t="shared" si="11"/>
        <v>0</v>
      </c>
      <c r="DU16" s="4">
        <f t="shared" si="11"/>
        <v>0</v>
      </c>
      <c r="DV16" s="4">
        <f t="shared" si="11"/>
        <v>0</v>
      </c>
      <c r="DW16" s="4">
        <f t="shared" si="11"/>
        <v>0</v>
      </c>
      <c r="DX16" s="4">
        <f t="shared" si="11"/>
        <v>0</v>
      </c>
      <c r="DY16" s="4">
        <f t="shared" si="11"/>
        <v>0</v>
      </c>
      <c r="DZ16" s="4">
        <f t="shared" si="11"/>
        <v>0</v>
      </c>
      <c r="EA16" s="4">
        <f t="shared" si="11"/>
        <v>0</v>
      </c>
      <c r="EB16" s="4">
        <f t="shared" si="11"/>
        <v>0</v>
      </c>
      <c r="EC16" s="4">
        <f t="shared" si="11"/>
        <v>0</v>
      </c>
      <c r="ED16" s="4">
        <f t="shared" si="11"/>
        <v>0</v>
      </c>
      <c r="EE16" s="4">
        <f t="shared" si="11"/>
        <v>0</v>
      </c>
      <c r="EF16" s="4">
        <f t="shared" si="11"/>
        <v>0</v>
      </c>
      <c r="EG16" s="4">
        <f t="shared" si="11"/>
        <v>0</v>
      </c>
      <c r="EH16" s="4">
        <f t="shared" si="11"/>
        <v>0</v>
      </c>
      <c r="EI16" s="4">
        <f t="shared" si="11"/>
        <v>0</v>
      </c>
      <c r="EJ16" s="4">
        <f t="shared" si="11"/>
        <v>0</v>
      </c>
      <c r="EK16" s="4">
        <f t="shared" si="11"/>
        <v>0</v>
      </c>
      <c r="EL16" s="4">
        <f t="shared" si="11"/>
        <v>0</v>
      </c>
      <c r="EM16" s="4">
        <f t="shared" si="11"/>
        <v>0</v>
      </c>
      <c r="EN16" s="4">
        <f t="shared" si="11"/>
        <v>0</v>
      </c>
      <c r="EO16" s="4">
        <f t="shared" si="11"/>
        <v>0</v>
      </c>
      <c r="EP16" s="4">
        <f t="shared" si="11"/>
        <v>0</v>
      </c>
      <c r="EQ16" s="4">
        <f t="shared" si="11"/>
        <v>0</v>
      </c>
      <c r="ER16" s="4">
        <f t="shared" si="11"/>
        <v>0</v>
      </c>
      <c r="ES16" s="4">
        <f t="shared" si="11"/>
        <v>0</v>
      </c>
      <c r="ET16" s="4">
        <f t="shared" si="11"/>
        <v>0</v>
      </c>
      <c r="EU16" s="4">
        <f t="shared" si="11"/>
        <v>0</v>
      </c>
      <c r="EV16" s="4">
        <f t="shared" si="11"/>
        <v>0</v>
      </c>
      <c r="EW16" s="4">
        <f t="shared" si="11"/>
        <v>0</v>
      </c>
      <c r="EX16" s="4">
        <f t="shared" si="11"/>
        <v>0</v>
      </c>
      <c r="EY16" s="4">
        <f t="shared" si="11"/>
        <v>0</v>
      </c>
      <c r="EZ16" s="1"/>
    </row>
    <row r="17" spans="1:156" ht="13.5" customHeight="1" outlineLevel="1" x14ac:dyDescent="0.2">
      <c r="A17" s="1"/>
      <c r="B17" s="1"/>
      <c r="C17" s="93"/>
      <c r="D17" s="147" t="str">
        <f>'Hard Cost Detail'!C32</f>
        <v>Construction Contingency</v>
      </c>
      <c r="E17" s="71"/>
      <c r="F17" s="71"/>
      <c r="G17" s="149">
        <f>'Hard Cost Detail'!E32</f>
        <v>828487.5</v>
      </c>
      <c r="H17" s="79">
        <f>G17/'Summary &amp; Assumptions'!$D$34</f>
        <v>5753.385416666667</v>
      </c>
      <c r="I17" s="79">
        <f>G17/'Summary &amp; Assumptions'!$H$11</f>
        <v>6.2402553383798445</v>
      </c>
      <c r="J17" s="79">
        <f>G17/'Summary &amp; Assumptions'!$H$16</f>
        <v>8.1288020015698592</v>
      </c>
      <c r="K17" s="123">
        <f t="shared" si="9"/>
        <v>1.4064837568743825E-2</v>
      </c>
      <c r="L17" s="133"/>
      <c r="M17" s="16"/>
      <c r="N17" s="1" t="str">
        <f t="shared" si="8"/>
        <v>Construction Contingency</v>
      </c>
      <c r="O17" s="16"/>
      <c r="P17" s="124">
        <f t="shared" si="10"/>
        <v>0</v>
      </c>
      <c r="Q17" s="150"/>
      <c r="R17" s="151"/>
      <c r="S17" s="151"/>
      <c r="T17" s="154"/>
      <c r="U17" s="16"/>
      <c r="V17" s="16"/>
      <c r="W17" s="4">
        <f t="shared" ref="W17:EY17" si="12">+$G17*W$15</f>
        <v>0</v>
      </c>
      <c r="X17" s="4">
        <f t="shared" si="12"/>
        <v>0</v>
      </c>
      <c r="Y17" s="4">
        <f t="shared" si="12"/>
        <v>0</v>
      </c>
      <c r="Z17" s="4">
        <f t="shared" si="12"/>
        <v>0</v>
      </c>
      <c r="AA17" s="4">
        <f t="shared" si="12"/>
        <v>0</v>
      </c>
      <c r="AB17" s="4">
        <f t="shared" si="12"/>
        <v>0</v>
      </c>
      <c r="AC17" s="4">
        <f t="shared" si="12"/>
        <v>0</v>
      </c>
      <c r="AD17" s="4">
        <f t="shared" si="12"/>
        <v>0</v>
      </c>
      <c r="AE17" s="4">
        <f t="shared" si="12"/>
        <v>0</v>
      </c>
      <c r="AF17" s="4">
        <f t="shared" si="12"/>
        <v>0</v>
      </c>
      <c r="AG17" s="4">
        <f t="shared" si="12"/>
        <v>0</v>
      </c>
      <c r="AH17" s="4">
        <f t="shared" si="12"/>
        <v>0</v>
      </c>
      <c r="AI17" s="4">
        <f t="shared" si="12"/>
        <v>0</v>
      </c>
      <c r="AJ17" s="4">
        <f t="shared" si="12"/>
        <v>0</v>
      </c>
      <c r="AK17" s="4">
        <f t="shared" si="12"/>
        <v>0</v>
      </c>
      <c r="AL17" s="4">
        <f t="shared" si="12"/>
        <v>0</v>
      </c>
      <c r="AM17" s="4">
        <f t="shared" si="12"/>
        <v>0</v>
      </c>
      <c r="AN17" s="4">
        <f t="shared" si="12"/>
        <v>0</v>
      </c>
      <c r="AO17" s="4">
        <f t="shared" si="12"/>
        <v>0</v>
      </c>
      <c r="AP17" s="4">
        <f t="shared" si="12"/>
        <v>0</v>
      </c>
      <c r="AQ17" s="4">
        <f t="shared" si="12"/>
        <v>0</v>
      </c>
      <c r="AR17" s="4">
        <f t="shared" si="12"/>
        <v>0</v>
      </c>
      <c r="AS17" s="4">
        <f t="shared" si="12"/>
        <v>0</v>
      </c>
      <c r="AT17" s="4">
        <f t="shared" si="12"/>
        <v>0</v>
      </c>
      <c r="AU17" s="4">
        <f t="shared" si="12"/>
        <v>0</v>
      </c>
      <c r="AV17" s="4">
        <f t="shared" si="12"/>
        <v>12993.714991861074</v>
      </c>
      <c r="AW17" s="4">
        <f t="shared" si="12"/>
        <v>19257.65459107198</v>
      </c>
      <c r="AX17" s="4">
        <f t="shared" si="12"/>
        <v>27171.544132843177</v>
      </c>
      <c r="AY17" s="4">
        <f t="shared" si="12"/>
        <v>36497.764578765513</v>
      </c>
      <c r="AZ17" s="4">
        <f t="shared" si="12"/>
        <v>46672.316629993446</v>
      </c>
      <c r="BA17" s="4">
        <f t="shared" si="12"/>
        <v>56819.015429150131</v>
      </c>
      <c r="BB17" s="4">
        <f t="shared" si="12"/>
        <v>65852.063518296811</v>
      </c>
      <c r="BC17" s="4">
        <f t="shared" si="12"/>
        <v>72658.50801864051</v>
      </c>
      <c r="BD17" s="4">
        <f t="shared" si="12"/>
        <v>76321.168109377439</v>
      </c>
      <c r="BE17" s="4">
        <f t="shared" si="12"/>
        <v>76321.168109377439</v>
      </c>
      <c r="BF17" s="4">
        <f t="shared" si="12"/>
        <v>72658.50801864051</v>
      </c>
      <c r="BG17" s="4">
        <f t="shared" si="12"/>
        <v>65852.063518296811</v>
      </c>
      <c r="BH17" s="4">
        <f t="shared" si="12"/>
        <v>56819.015429150109</v>
      </c>
      <c r="BI17" s="4">
        <f t="shared" si="12"/>
        <v>46672.316629993467</v>
      </c>
      <c r="BJ17" s="4">
        <f t="shared" si="12"/>
        <v>36497.764578765447</v>
      </c>
      <c r="BK17" s="4">
        <f t="shared" si="12"/>
        <v>27171.544132843133</v>
      </c>
      <c r="BL17" s="4">
        <f t="shared" si="12"/>
        <v>19257.654591071994</v>
      </c>
      <c r="BM17" s="4">
        <f t="shared" si="12"/>
        <v>12993.714991860974</v>
      </c>
      <c r="BN17" s="4">
        <f t="shared" si="12"/>
        <v>0</v>
      </c>
      <c r="BO17" s="4">
        <f t="shared" si="12"/>
        <v>0</v>
      </c>
      <c r="BP17" s="4">
        <f t="shared" si="12"/>
        <v>0</v>
      </c>
      <c r="BQ17" s="4">
        <f t="shared" si="12"/>
        <v>0</v>
      </c>
      <c r="BR17" s="4">
        <f t="shared" si="12"/>
        <v>0</v>
      </c>
      <c r="BS17" s="4">
        <f t="shared" si="12"/>
        <v>0</v>
      </c>
      <c r="BT17" s="4">
        <f t="shared" si="12"/>
        <v>0</v>
      </c>
      <c r="BU17" s="4">
        <f t="shared" si="12"/>
        <v>0</v>
      </c>
      <c r="BV17" s="4">
        <f t="shared" si="12"/>
        <v>0</v>
      </c>
      <c r="BW17" s="4">
        <f t="shared" si="12"/>
        <v>0</v>
      </c>
      <c r="BX17" s="4">
        <f t="shared" si="12"/>
        <v>0</v>
      </c>
      <c r="BY17" s="4">
        <f t="shared" si="12"/>
        <v>0</v>
      </c>
      <c r="BZ17" s="4">
        <f t="shared" si="12"/>
        <v>0</v>
      </c>
      <c r="CA17" s="4">
        <f t="shared" si="12"/>
        <v>0</v>
      </c>
      <c r="CB17" s="4">
        <f t="shared" si="12"/>
        <v>0</v>
      </c>
      <c r="CC17" s="4">
        <f t="shared" si="12"/>
        <v>0</v>
      </c>
      <c r="CD17" s="4">
        <f t="shared" si="12"/>
        <v>0</v>
      </c>
      <c r="CE17" s="4">
        <f t="shared" si="12"/>
        <v>0</v>
      </c>
      <c r="CF17" s="4">
        <f t="shared" si="12"/>
        <v>0</v>
      </c>
      <c r="CG17" s="4">
        <f t="shared" si="12"/>
        <v>0</v>
      </c>
      <c r="CH17" s="4">
        <f t="shared" si="12"/>
        <v>0</v>
      </c>
      <c r="CI17" s="4">
        <f t="shared" si="12"/>
        <v>0</v>
      </c>
      <c r="CJ17" s="4">
        <f t="shared" si="12"/>
        <v>0</v>
      </c>
      <c r="CK17" s="4">
        <f t="shared" si="12"/>
        <v>0</v>
      </c>
      <c r="CL17" s="4">
        <f t="shared" si="12"/>
        <v>0</v>
      </c>
      <c r="CM17" s="4">
        <f t="shared" si="12"/>
        <v>0</v>
      </c>
      <c r="CN17" s="4">
        <f t="shared" si="12"/>
        <v>0</v>
      </c>
      <c r="CO17" s="4">
        <f t="shared" si="12"/>
        <v>0</v>
      </c>
      <c r="CP17" s="4">
        <f t="shared" si="12"/>
        <v>0</v>
      </c>
      <c r="CQ17" s="4">
        <f t="shared" si="12"/>
        <v>0</v>
      </c>
      <c r="CR17" s="4">
        <f t="shared" si="12"/>
        <v>0</v>
      </c>
      <c r="CS17" s="4">
        <f t="shared" si="12"/>
        <v>0</v>
      </c>
      <c r="CT17" s="4">
        <f t="shared" si="12"/>
        <v>0</v>
      </c>
      <c r="CU17" s="4">
        <f t="shared" si="12"/>
        <v>0</v>
      </c>
      <c r="CV17" s="4">
        <f t="shared" si="12"/>
        <v>0</v>
      </c>
      <c r="CW17" s="4">
        <f t="shared" si="12"/>
        <v>0</v>
      </c>
      <c r="CX17" s="4">
        <f t="shared" si="12"/>
        <v>0</v>
      </c>
      <c r="CY17" s="4">
        <f t="shared" si="12"/>
        <v>0</v>
      </c>
      <c r="CZ17" s="4">
        <f t="shared" si="12"/>
        <v>0</v>
      </c>
      <c r="DA17" s="4">
        <f t="shared" si="12"/>
        <v>0</v>
      </c>
      <c r="DB17" s="4">
        <f t="shared" si="12"/>
        <v>0</v>
      </c>
      <c r="DC17" s="4">
        <f t="shared" si="12"/>
        <v>0</v>
      </c>
      <c r="DD17" s="4">
        <f t="shared" si="12"/>
        <v>0</v>
      </c>
      <c r="DE17" s="4">
        <f t="shared" si="12"/>
        <v>0</v>
      </c>
      <c r="DF17" s="4">
        <f t="shared" si="12"/>
        <v>0</v>
      </c>
      <c r="DG17" s="4">
        <f t="shared" si="12"/>
        <v>0</v>
      </c>
      <c r="DH17" s="4">
        <f t="shared" si="12"/>
        <v>0</v>
      </c>
      <c r="DI17" s="4">
        <f t="shared" si="12"/>
        <v>0</v>
      </c>
      <c r="DJ17" s="4">
        <f t="shared" si="12"/>
        <v>0</v>
      </c>
      <c r="DK17" s="4">
        <f t="shared" si="12"/>
        <v>0</v>
      </c>
      <c r="DL17" s="4">
        <f t="shared" si="12"/>
        <v>0</v>
      </c>
      <c r="DM17" s="4">
        <f t="shared" si="12"/>
        <v>0</v>
      </c>
      <c r="DN17" s="4">
        <f t="shared" si="12"/>
        <v>0</v>
      </c>
      <c r="DO17" s="4">
        <f t="shared" si="12"/>
        <v>0</v>
      </c>
      <c r="DP17" s="4">
        <f t="shared" si="12"/>
        <v>0</v>
      </c>
      <c r="DQ17" s="4">
        <f t="shared" si="12"/>
        <v>0</v>
      </c>
      <c r="DR17" s="4">
        <f t="shared" si="12"/>
        <v>0</v>
      </c>
      <c r="DS17" s="4">
        <f t="shared" si="12"/>
        <v>0</v>
      </c>
      <c r="DT17" s="4">
        <f t="shared" si="12"/>
        <v>0</v>
      </c>
      <c r="DU17" s="4">
        <f t="shared" si="12"/>
        <v>0</v>
      </c>
      <c r="DV17" s="4">
        <f t="shared" si="12"/>
        <v>0</v>
      </c>
      <c r="DW17" s="4">
        <f t="shared" si="12"/>
        <v>0</v>
      </c>
      <c r="DX17" s="4">
        <f t="shared" si="12"/>
        <v>0</v>
      </c>
      <c r="DY17" s="4">
        <f t="shared" si="12"/>
        <v>0</v>
      </c>
      <c r="DZ17" s="4">
        <f t="shared" si="12"/>
        <v>0</v>
      </c>
      <c r="EA17" s="4">
        <f t="shared" si="12"/>
        <v>0</v>
      </c>
      <c r="EB17" s="4">
        <f t="shared" si="12"/>
        <v>0</v>
      </c>
      <c r="EC17" s="4">
        <f t="shared" si="12"/>
        <v>0</v>
      </c>
      <c r="ED17" s="4">
        <f t="shared" si="12"/>
        <v>0</v>
      </c>
      <c r="EE17" s="4">
        <f t="shared" si="12"/>
        <v>0</v>
      </c>
      <c r="EF17" s="4">
        <f t="shared" si="12"/>
        <v>0</v>
      </c>
      <c r="EG17" s="4">
        <f t="shared" si="12"/>
        <v>0</v>
      </c>
      <c r="EH17" s="4">
        <f t="shared" si="12"/>
        <v>0</v>
      </c>
      <c r="EI17" s="4">
        <f t="shared" si="12"/>
        <v>0</v>
      </c>
      <c r="EJ17" s="4">
        <f t="shared" si="12"/>
        <v>0</v>
      </c>
      <c r="EK17" s="4">
        <f t="shared" si="12"/>
        <v>0</v>
      </c>
      <c r="EL17" s="4">
        <f t="shared" si="12"/>
        <v>0</v>
      </c>
      <c r="EM17" s="4">
        <f t="shared" si="12"/>
        <v>0</v>
      </c>
      <c r="EN17" s="4">
        <f t="shared" si="12"/>
        <v>0</v>
      </c>
      <c r="EO17" s="4">
        <f t="shared" si="12"/>
        <v>0</v>
      </c>
      <c r="EP17" s="4">
        <f t="shared" si="12"/>
        <v>0</v>
      </c>
      <c r="EQ17" s="4">
        <f t="shared" si="12"/>
        <v>0</v>
      </c>
      <c r="ER17" s="4">
        <f t="shared" si="12"/>
        <v>0</v>
      </c>
      <c r="ES17" s="4">
        <f t="shared" si="12"/>
        <v>0</v>
      </c>
      <c r="ET17" s="4">
        <f t="shared" si="12"/>
        <v>0</v>
      </c>
      <c r="EU17" s="4">
        <f t="shared" si="12"/>
        <v>0</v>
      </c>
      <c r="EV17" s="4">
        <f t="shared" si="12"/>
        <v>0</v>
      </c>
      <c r="EW17" s="4">
        <f t="shared" si="12"/>
        <v>0</v>
      </c>
      <c r="EX17" s="4">
        <f t="shared" si="12"/>
        <v>0</v>
      </c>
      <c r="EY17" s="4">
        <f t="shared" si="12"/>
        <v>0</v>
      </c>
      <c r="EZ17" s="1"/>
    </row>
    <row r="18" spans="1:156" ht="13.5" customHeight="1" outlineLevel="1" x14ac:dyDescent="0.2">
      <c r="A18" s="1"/>
      <c r="B18" s="1"/>
      <c r="C18" s="93"/>
      <c r="D18" s="147" t="str">
        <f>'Hard Cost Detail'!C33</f>
        <v>Building Insurance</v>
      </c>
      <c r="E18" s="71"/>
      <c r="F18" s="71"/>
      <c r="G18" s="149">
        <f>'Hard Cost Detail'!E33</f>
        <v>173982.375</v>
      </c>
      <c r="H18" s="79">
        <f>G18/'Summary &amp; Assumptions'!$D$34</f>
        <v>1208.2109375</v>
      </c>
      <c r="I18" s="79">
        <f>G18/'Summary &amp; Assumptions'!$H$11</f>
        <v>1.3104536210597673</v>
      </c>
      <c r="J18" s="79">
        <f>G18/'Summary &amp; Assumptions'!$H$16</f>
        <v>1.7070484203296703</v>
      </c>
      <c r="K18" s="123">
        <f t="shared" si="9"/>
        <v>2.9536158894362032E-3</v>
      </c>
      <c r="L18" s="133"/>
      <c r="M18" s="16"/>
      <c r="N18" s="1" t="str">
        <f t="shared" si="8"/>
        <v>Building Insurance</v>
      </c>
      <c r="O18" s="16"/>
      <c r="P18" s="124">
        <f t="shared" si="10"/>
        <v>0</v>
      </c>
      <c r="Q18" s="150"/>
      <c r="R18" s="151"/>
      <c r="S18" s="151"/>
      <c r="T18" s="154"/>
      <c r="U18" s="16"/>
      <c r="V18" s="16"/>
      <c r="W18" s="4">
        <f t="shared" ref="W18:EY18" si="13">+$G18*W$15</f>
        <v>0</v>
      </c>
      <c r="X18" s="4">
        <f t="shared" si="13"/>
        <v>0</v>
      </c>
      <c r="Y18" s="4">
        <f t="shared" si="13"/>
        <v>0</v>
      </c>
      <c r="Z18" s="4">
        <f t="shared" si="13"/>
        <v>0</v>
      </c>
      <c r="AA18" s="4">
        <f t="shared" si="13"/>
        <v>0</v>
      </c>
      <c r="AB18" s="4">
        <f t="shared" si="13"/>
        <v>0</v>
      </c>
      <c r="AC18" s="4">
        <f t="shared" si="13"/>
        <v>0</v>
      </c>
      <c r="AD18" s="4">
        <f t="shared" si="13"/>
        <v>0</v>
      </c>
      <c r="AE18" s="4">
        <f t="shared" si="13"/>
        <v>0</v>
      </c>
      <c r="AF18" s="4">
        <f t="shared" si="13"/>
        <v>0</v>
      </c>
      <c r="AG18" s="4">
        <f t="shared" si="13"/>
        <v>0</v>
      </c>
      <c r="AH18" s="4">
        <f t="shared" si="13"/>
        <v>0</v>
      </c>
      <c r="AI18" s="4">
        <f t="shared" si="13"/>
        <v>0</v>
      </c>
      <c r="AJ18" s="4">
        <f t="shared" si="13"/>
        <v>0</v>
      </c>
      <c r="AK18" s="4">
        <f t="shared" si="13"/>
        <v>0</v>
      </c>
      <c r="AL18" s="4">
        <f t="shared" si="13"/>
        <v>0</v>
      </c>
      <c r="AM18" s="4">
        <f t="shared" si="13"/>
        <v>0</v>
      </c>
      <c r="AN18" s="4">
        <f t="shared" si="13"/>
        <v>0</v>
      </c>
      <c r="AO18" s="4">
        <f t="shared" si="13"/>
        <v>0</v>
      </c>
      <c r="AP18" s="4">
        <f t="shared" si="13"/>
        <v>0</v>
      </c>
      <c r="AQ18" s="4">
        <f t="shared" si="13"/>
        <v>0</v>
      </c>
      <c r="AR18" s="4">
        <f t="shared" si="13"/>
        <v>0</v>
      </c>
      <c r="AS18" s="4">
        <f t="shared" si="13"/>
        <v>0</v>
      </c>
      <c r="AT18" s="4">
        <f t="shared" si="13"/>
        <v>0</v>
      </c>
      <c r="AU18" s="4">
        <f t="shared" si="13"/>
        <v>0</v>
      </c>
      <c r="AV18" s="4">
        <f t="shared" si="13"/>
        <v>2728.6801482908254</v>
      </c>
      <c r="AW18" s="4">
        <f t="shared" si="13"/>
        <v>4044.1074641251162</v>
      </c>
      <c r="AX18" s="4">
        <f t="shared" si="13"/>
        <v>5706.0242678970671</v>
      </c>
      <c r="AY18" s="4">
        <f t="shared" si="13"/>
        <v>7664.5305615407578</v>
      </c>
      <c r="AZ18" s="4">
        <f t="shared" si="13"/>
        <v>9801.1864922986224</v>
      </c>
      <c r="BA18" s="4">
        <f t="shared" si="13"/>
        <v>11931.993240121528</v>
      </c>
      <c r="BB18" s="4">
        <f t="shared" si="13"/>
        <v>13828.933338842331</v>
      </c>
      <c r="BC18" s="4">
        <f t="shared" si="13"/>
        <v>15258.286683914508</v>
      </c>
      <c r="BD18" s="4">
        <f t="shared" si="13"/>
        <v>16027.445302969263</v>
      </c>
      <c r="BE18" s="4">
        <f t="shared" si="13"/>
        <v>16027.445302969263</v>
      </c>
      <c r="BF18" s="4">
        <f t="shared" si="13"/>
        <v>15258.286683914508</v>
      </c>
      <c r="BG18" s="4">
        <f t="shared" si="13"/>
        <v>13828.933338842331</v>
      </c>
      <c r="BH18" s="4">
        <f t="shared" si="13"/>
        <v>11931.993240121523</v>
      </c>
      <c r="BI18" s="4">
        <f t="shared" si="13"/>
        <v>9801.1864922986279</v>
      </c>
      <c r="BJ18" s="4">
        <f t="shared" si="13"/>
        <v>7664.5305615407433</v>
      </c>
      <c r="BK18" s="4">
        <f t="shared" si="13"/>
        <v>5706.0242678970581</v>
      </c>
      <c r="BL18" s="4">
        <f t="shared" si="13"/>
        <v>4044.1074641251184</v>
      </c>
      <c r="BM18" s="4">
        <f t="shared" si="13"/>
        <v>2728.6801482908045</v>
      </c>
      <c r="BN18" s="4">
        <f t="shared" si="13"/>
        <v>0</v>
      </c>
      <c r="BO18" s="4">
        <f t="shared" si="13"/>
        <v>0</v>
      </c>
      <c r="BP18" s="4">
        <f t="shared" si="13"/>
        <v>0</v>
      </c>
      <c r="BQ18" s="4">
        <f t="shared" si="13"/>
        <v>0</v>
      </c>
      <c r="BR18" s="4">
        <f t="shared" si="13"/>
        <v>0</v>
      </c>
      <c r="BS18" s="4">
        <f t="shared" si="13"/>
        <v>0</v>
      </c>
      <c r="BT18" s="4">
        <f t="shared" si="13"/>
        <v>0</v>
      </c>
      <c r="BU18" s="4">
        <f t="shared" si="13"/>
        <v>0</v>
      </c>
      <c r="BV18" s="4">
        <f t="shared" si="13"/>
        <v>0</v>
      </c>
      <c r="BW18" s="4">
        <f t="shared" si="13"/>
        <v>0</v>
      </c>
      <c r="BX18" s="4">
        <f t="shared" si="13"/>
        <v>0</v>
      </c>
      <c r="BY18" s="4">
        <f t="shared" si="13"/>
        <v>0</v>
      </c>
      <c r="BZ18" s="4">
        <f t="shared" si="13"/>
        <v>0</v>
      </c>
      <c r="CA18" s="4">
        <f t="shared" si="13"/>
        <v>0</v>
      </c>
      <c r="CB18" s="4">
        <f t="shared" si="13"/>
        <v>0</v>
      </c>
      <c r="CC18" s="4">
        <f t="shared" si="13"/>
        <v>0</v>
      </c>
      <c r="CD18" s="4">
        <f t="shared" si="13"/>
        <v>0</v>
      </c>
      <c r="CE18" s="4">
        <f t="shared" si="13"/>
        <v>0</v>
      </c>
      <c r="CF18" s="4">
        <f t="shared" si="13"/>
        <v>0</v>
      </c>
      <c r="CG18" s="4">
        <f t="shared" si="13"/>
        <v>0</v>
      </c>
      <c r="CH18" s="4">
        <f t="shared" si="13"/>
        <v>0</v>
      </c>
      <c r="CI18" s="4">
        <f t="shared" si="13"/>
        <v>0</v>
      </c>
      <c r="CJ18" s="4">
        <f t="shared" si="13"/>
        <v>0</v>
      </c>
      <c r="CK18" s="4">
        <f t="shared" si="13"/>
        <v>0</v>
      </c>
      <c r="CL18" s="4">
        <f t="shared" si="13"/>
        <v>0</v>
      </c>
      <c r="CM18" s="4">
        <f t="shared" si="13"/>
        <v>0</v>
      </c>
      <c r="CN18" s="4">
        <f t="shared" si="13"/>
        <v>0</v>
      </c>
      <c r="CO18" s="4">
        <f t="shared" si="13"/>
        <v>0</v>
      </c>
      <c r="CP18" s="4">
        <f t="shared" si="13"/>
        <v>0</v>
      </c>
      <c r="CQ18" s="4">
        <f t="shared" si="13"/>
        <v>0</v>
      </c>
      <c r="CR18" s="4">
        <f t="shared" si="13"/>
        <v>0</v>
      </c>
      <c r="CS18" s="4">
        <f t="shared" si="13"/>
        <v>0</v>
      </c>
      <c r="CT18" s="4">
        <f t="shared" si="13"/>
        <v>0</v>
      </c>
      <c r="CU18" s="4">
        <f t="shared" si="13"/>
        <v>0</v>
      </c>
      <c r="CV18" s="4">
        <f t="shared" si="13"/>
        <v>0</v>
      </c>
      <c r="CW18" s="4">
        <f t="shared" si="13"/>
        <v>0</v>
      </c>
      <c r="CX18" s="4">
        <f t="shared" si="13"/>
        <v>0</v>
      </c>
      <c r="CY18" s="4">
        <f t="shared" si="13"/>
        <v>0</v>
      </c>
      <c r="CZ18" s="4">
        <f t="shared" si="13"/>
        <v>0</v>
      </c>
      <c r="DA18" s="4">
        <f t="shared" si="13"/>
        <v>0</v>
      </c>
      <c r="DB18" s="4">
        <f t="shared" si="13"/>
        <v>0</v>
      </c>
      <c r="DC18" s="4">
        <f t="shared" si="13"/>
        <v>0</v>
      </c>
      <c r="DD18" s="4">
        <f t="shared" si="13"/>
        <v>0</v>
      </c>
      <c r="DE18" s="4">
        <f t="shared" si="13"/>
        <v>0</v>
      </c>
      <c r="DF18" s="4">
        <f t="shared" si="13"/>
        <v>0</v>
      </c>
      <c r="DG18" s="4">
        <f t="shared" si="13"/>
        <v>0</v>
      </c>
      <c r="DH18" s="4">
        <f t="shared" si="13"/>
        <v>0</v>
      </c>
      <c r="DI18" s="4">
        <f t="shared" si="13"/>
        <v>0</v>
      </c>
      <c r="DJ18" s="4">
        <f t="shared" si="13"/>
        <v>0</v>
      </c>
      <c r="DK18" s="4">
        <f t="shared" si="13"/>
        <v>0</v>
      </c>
      <c r="DL18" s="4">
        <f t="shared" si="13"/>
        <v>0</v>
      </c>
      <c r="DM18" s="4">
        <f t="shared" si="13"/>
        <v>0</v>
      </c>
      <c r="DN18" s="4">
        <f t="shared" si="13"/>
        <v>0</v>
      </c>
      <c r="DO18" s="4">
        <f t="shared" si="13"/>
        <v>0</v>
      </c>
      <c r="DP18" s="4">
        <f t="shared" si="13"/>
        <v>0</v>
      </c>
      <c r="DQ18" s="4">
        <f t="shared" si="13"/>
        <v>0</v>
      </c>
      <c r="DR18" s="4">
        <f t="shared" si="13"/>
        <v>0</v>
      </c>
      <c r="DS18" s="4">
        <f t="shared" si="13"/>
        <v>0</v>
      </c>
      <c r="DT18" s="4">
        <f t="shared" si="13"/>
        <v>0</v>
      </c>
      <c r="DU18" s="4">
        <f t="shared" si="13"/>
        <v>0</v>
      </c>
      <c r="DV18" s="4">
        <f t="shared" si="13"/>
        <v>0</v>
      </c>
      <c r="DW18" s="4">
        <f t="shared" si="13"/>
        <v>0</v>
      </c>
      <c r="DX18" s="4">
        <f t="shared" si="13"/>
        <v>0</v>
      </c>
      <c r="DY18" s="4">
        <f t="shared" si="13"/>
        <v>0</v>
      </c>
      <c r="DZ18" s="4">
        <f t="shared" si="13"/>
        <v>0</v>
      </c>
      <c r="EA18" s="4">
        <f t="shared" si="13"/>
        <v>0</v>
      </c>
      <c r="EB18" s="4">
        <f t="shared" si="13"/>
        <v>0</v>
      </c>
      <c r="EC18" s="4">
        <f t="shared" si="13"/>
        <v>0</v>
      </c>
      <c r="ED18" s="4">
        <f t="shared" si="13"/>
        <v>0</v>
      </c>
      <c r="EE18" s="4">
        <f t="shared" si="13"/>
        <v>0</v>
      </c>
      <c r="EF18" s="4">
        <f t="shared" si="13"/>
        <v>0</v>
      </c>
      <c r="EG18" s="4">
        <f t="shared" si="13"/>
        <v>0</v>
      </c>
      <c r="EH18" s="4">
        <f t="shared" si="13"/>
        <v>0</v>
      </c>
      <c r="EI18" s="4">
        <f t="shared" si="13"/>
        <v>0</v>
      </c>
      <c r="EJ18" s="4">
        <f t="shared" si="13"/>
        <v>0</v>
      </c>
      <c r="EK18" s="4">
        <f t="shared" si="13"/>
        <v>0</v>
      </c>
      <c r="EL18" s="4">
        <f t="shared" si="13"/>
        <v>0</v>
      </c>
      <c r="EM18" s="4">
        <f t="shared" si="13"/>
        <v>0</v>
      </c>
      <c r="EN18" s="4">
        <f t="shared" si="13"/>
        <v>0</v>
      </c>
      <c r="EO18" s="4">
        <f t="shared" si="13"/>
        <v>0</v>
      </c>
      <c r="EP18" s="4">
        <f t="shared" si="13"/>
        <v>0</v>
      </c>
      <c r="EQ18" s="4">
        <f t="shared" si="13"/>
        <v>0</v>
      </c>
      <c r="ER18" s="4">
        <f t="shared" si="13"/>
        <v>0</v>
      </c>
      <c r="ES18" s="4">
        <f t="shared" si="13"/>
        <v>0</v>
      </c>
      <c r="ET18" s="4">
        <f t="shared" si="13"/>
        <v>0</v>
      </c>
      <c r="EU18" s="4">
        <f t="shared" si="13"/>
        <v>0</v>
      </c>
      <c r="EV18" s="4">
        <f t="shared" si="13"/>
        <v>0</v>
      </c>
      <c r="EW18" s="4">
        <f t="shared" si="13"/>
        <v>0</v>
      </c>
      <c r="EX18" s="4">
        <f t="shared" si="13"/>
        <v>0</v>
      </c>
      <c r="EY18" s="4">
        <f t="shared" si="13"/>
        <v>0</v>
      </c>
      <c r="EZ18" s="1"/>
    </row>
    <row r="19" spans="1:156" ht="13.5" customHeight="1" outlineLevel="1" x14ac:dyDescent="0.2">
      <c r="A19" s="1"/>
      <c r="B19" s="1"/>
      <c r="C19" s="93"/>
      <c r="D19" s="147" t="str">
        <f>'Hard Cost Detail'!C34</f>
        <v>Preconstruction Services</v>
      </c>
      <c r="E19" s="71"/>
      <c r="F19" s="71"/>
      <c r="G19" s="149">
        <f>'Hard Cost Detail'!E34</f>
        <v>527166.59624999994</v>
      </c>
      <c r="H19" s="79">
        <f>G19/'Summary &amp; Assumptions'!$D$34</f>
        <v>3660.8791406249998</v>
      </c>
      <c r="I19" s="79">
        <f>G19/'Summary &amp; Assumptions'!$H$11</f>
        <v>3.9706744718110945</v>
      </c>
      <c r="J19" s="79">
        <f>G19/'Summary &amp; Assumptions'!$H$16</f>
        <v>5.1723567135989006</v>
      </c>
      <c r="K19" s="123">
        <f t="shared" si="9"/>
        <v>8.9494561449916937E-3</v>
      </c>
      <c r="L19" s="133"/>
      <c r="M19" s="16"/>
      <c r="N19" s="1" t="str">
        <f t="shared" si="8"/>
        <v>Preconstruction Services</v>
      </c>
      <c r="O19" s="16"/>
      <c r="P19" s="124">
        <f t="shared" si="10"/>
        <v>0</v>
      </c>
      <c r="Q19" s="150"/>
      <c r="R19" s="151"/>
      <c r="S19" s="151"/>
      <c r="T19" s="154"/>
      <c r="U19" s="16"/>
      <c r="V19" s="16"/>
      <c r="W19" s="4">
        <f t="shared" ref="W19:EY19" si="14">+$G19*W$15</f>
        <v>0</v>
      </c>
      <c r="X19" s="4">
        <f t="shared" si="14"/>
        <v>0</v>
      </c>
      <c r="Y19" s="4">
        <f t="shared" si="14"/>
        <v>0</v>
      </c>
      <c r="Z19" s="4">
        <f t="shared" si="14"/>
        <v>0</v>
      </c>
      <c r="AA19" s="4">
        <f t="shared" si="14"/>
        <v>0</v>
      </c>
      <c r="AB19" s="4">
        <f t="shared" si="14"/>
        <v>0</v>
      </c>
      <c r="AC19" s="4">
        <f t="shared" si="14"/>
        <v>0</v>
      </c>
      <c r="AD19" s="4">
        <f t="shared" si="14"/>
        <v>0</v>
      </c>
      <c r="AE19" s="4">
        <f t="shared" si="14"/>
        <v>0</v>
      </c>
      <c r="AF19" s="4">
        <f t="shared" si="14"/>
        <v>0</v>
      </c>
      <c r="AG19" s="4">
        <f t="shared" si="14"/>
        <v>0</v>
      </c>
      <c r="AH19" s="4">
        <f t="shared" si="14"/>
        <v>0</v>
      </c>
      <c r="AI19" s="4">
        <f t="shared" si="14"/>
        <v>0</v>
      </c>
      <c r="AJ19" s="4">
        <f t="shared" si="14"/>
        <v>0</v>
      </c>
      <c r="AK19" s="4">
        <f t="shared" si="14"/>
        <v>0</v>
      </c>
      <c r="AL19" s="4">
        <f t="shared" si="14"/>
        <v>0</v>
      </c>
      <c r="AM19" s="4">
        <f t="shared" si="14"/>
        <v>0</v>
      </c>
      <c r="AN19" s="4">
        <f t="shared" si="14"/>
        <v>0</v>
      </c>
      <c r="AO19" s="4">
        <f t="shared" si="14"/>
        <v>0</v>
      </c>
      <c r="AP19" s="4">
        <f t="shared" si="14"/>
        <v>0</v>
      </c>
      <c r="AQ19" s="4">
        <f t="shared" si="14"/>
        <v>0</v>
      </c>
      <c r="AR19" s="4">
        <f t="shared" si="14"/>
        <v>0</v>
      </c>
      <c r="AS19" s="4">
        <f t="shared" si="14"/>
        <v>0</v>
      </c>
      <c r="AT19" s="4">
        <f t="shared" si="14"/>
        <v>0</v>
      </c>
      <c r="AU19" s="4">
        <f t="shared" si="14"/>
        <v>0</v>
      </c>
      <c r="AV19" s="4">
        <f t="shared" si="14"/>
        <v>8267.9008493212004</v>
      </c>
      <c r="AW19" s="4">
        <f t="shared" si="14"/>
        <v>12253.6456162991</v>
      </c>
      <c r="AX19" s="4">
        <f t="shared" si="14"/>
        <v>17289.253531728111</v>
      </c>
      <c r="AY19" s="4">
        <f t="shared" si="14"/>
        <v>23223.527601468493</v>
      </c>
      <c r="AZ19" s="4">
        <f t="shared" si="14"/>
        <v>29697.595071664826</v>
      </c>
      <c r="BA19" s="4">
        <f t="shared" si="14"/>
        <v>36153.939517568229</v>
      </c>
      <c r="BB19" s="4">
        <f t="shared" si="14"/>
        <v>41901.66801669226</v>
      </c>
      <c r="BC19" s="4">
        <f t="shared" si="14"/>
        <v>46232.608652260955</v>
      </c>
      <c r="BD19" s="4">
        <f t="shared" si="14"/>
        <v>48563.15926799686</v>
      </c>
      <c r="BE19" s="4">
        <f t="shared" si="14"/>
        <v>48563.15926799686</v>
      </c>
      <c r="BF19" s="4">
        <f t="shared" si="14"/>
        <v>46232.608652260955</v>
      </c>
      <c r="BG19" s="4">
        <f t="shared" si="14"/>
        <v>41901.66801669226</v>
      </c>
      <c r="BH19" s="4">
        <f t="shared" si="14"/>
        <v>36153.939517568215</v>
      </c>
      <c r="BI19" s="4">
        <f t="shared" si="14"/>
        <v>29697.59507166484</v>
      </c>
      <c r="BJ19" s="4">
        <f t="shared" si="14"/>
        <v>23223.52760146845</v>
      </c>
      <c r="BK19" s="4">
        <f t="shared" si="14"/>
        <v>17289.253531728082</v>
      </c>
      <c r="BL19" s="4">
        <f t="shared" si="14"/>
        <v>12253.645616299107</v>
      </c>
      <c r="BM19" s="4">
        <f t="shared" si="14"/>
        <v>8267.9008493211368</v>
      </c>
      <c r="BN19" s="4">
        <f t="shared" si="14"/>
        <v>0</v>
      </c>
      <c r="BO19" s="4">
        <f t="shared" si="14"/>
        <v>0</v>
      </c>
      <c r="BP19" s="4">
        <f t="shared" si="14"/>
        <v>0</v>
      </c>
      <c r="BQ19" s="4">
        <f t="shared" si="14"/>
        <v>0</v>
      </c>
      <c r="BR19" s="4">
        <f t="shared" si="14"/>
        <v>0</v>
      </c>
      <c r="BS19" s="4">
        <f t="shared" si="14"/>
        <v>0</v>
      </c>
      <c r="BT19" s="4">
        <f t="shared" si="14"/>
        <v>0</v>
      </c>
      <c r="BU19" s="4">
        <f t="shared" si="14"/>
        <v>0</v>
      </c>
      <c r="BV19" s="4">
        <f t="shared" si="14"/>
        <v>0</v>
      </c>
      <c r="BW19" s="4">
        <f t="shared" si="14"/>
        <v>0</v>
      </c>
      <c r="BX19" s="4">
        <f t="shared" si="14"/>
        <v>0</v>
      </c>
      <c r="BY19" s="4">
        <f t="shared" si="14"/>
        <v>0</v>
      </c>
      <c r="BZ19" s="4">
        <f t="shared" si="14"/>
        <v>0</v>
      </c>
      <c r="CA19" s="4">
        <f t="shared" si="14"/>
        <v>0</v>
      </c>
      <c r="CB19" s="4">
        <f t="shared" si="14"/>
        <v>0</v>
      </c>
      <c r="CC19" s="4">
        <f t="shared" si="14"/>
        <v>0</v>
      </c>
      <c r="CD19" s="4">
        <f t="shared" si="14"/>
        <v>0</v>
      </c>
      <c r="CE19" s="4">
        <f t="shared" si="14"/>
        <v>0</v>
      </c>
      <c r="CF19" s="4">
        <f t="shared" si="14"/>
        <v>0</v>
      </c>
      <c r="CG19" s="4">
        <f t="shared" si="14"/>
        <v>0</v>
      </c>
      <c r="CH19" s="4">
        <f t="shared" si="14"/>
        <v>0</v>
      </c>
      <c r="CI19" s="4">
        <f t="shared" si="14"/>
        <v>0</v>
      </c>
      <c r="CJ19" s="4">
        <f t="shared" si="14"/>
        <v>0</v>
      </c>
      <c r="CK19" s="4">
        <f t="shared" si="14"/>
        <v>0</v>
      </c>
      <c r="CL19" s="4">
        <f t="shared" si="14"/>
        <v>0</v>
      </c>
      <c r="CM19" s="4">
        <f t="shared" si="14"/>
        <v>0</v>
      </c>
      <c r="CN19" s="4">
        <f t="shared" si="14"/>
        <v>0</v>
      </c>
      <c r="CO19" s="4">
        <f t="shared" si="14"/>
        <v>0</v>
      </c>
      <c r="CP19" s="4">
        <f t="shared" si="14"/>
        <v>0</v>
      </c>
      <c r="CQ19" s="4">
        <f t="shared" si="14"/>
        <v>0</v>
      </c>
      <c r="CR19" s="4">
        <f t="shared" si="14"/>
        <v>0</v>
      </c>
      <c r="CS19" s="4">
        <f t="shared" si="14"/>
        <v>0</v>
      </c>
      <c r="CT19" s="4">
        <f t="shared" si="14"/>
        <v>0</v>
      </c>
      <c r="CU19" s="4">
        <f t="shared" si="14"/>
        <v>0</v>
      </c>
      <c r="CV19" s="4">
        <f t="shared" si="14"/>
        <v>0</v>
      </c>
      <c r="CW19" s="4">
        <f t="shared" si="14"/>
        <v>0</v>
      </c>
      <c r="CX19" s="4">
        <f t="shared" si="14"/>
        <v>0</v>
      </c>
      <c r="CY19" s="4">
        <f t="shared" si="14"/>
        <v>0</v>
      </c>
      <c r="CZ19" s="4">
        <f t="shared" si="14"/>
        <v>0</v>
      </c>
      <c r="DA19" s="4">
        <f t="shared" si="14"/>
        <v>0</v>
      </c>
      <c r="DB19" s="4">
        <f t="shared" si="14"/>
        <v>0</v>
      </c>
      <c r="DC19" s="4">
        <f t="shared" si="14"/>
        <v>0</v>
      </c>
      <c r="DD19" s="4">
        <f t="shared" si="14"/>
        <v>0</v>
      </c>
      <c r="DE19" s="4">
        <f t="shared" si="14"/>
        <v>0</v>
      </c>
      <c r="DF19" s="4">
        <f t="shared" si="14"/>
        <v>0</v>
      </c>
      <c r="DG19" s="4">
        <f t="shared" si="14"/>
        <v>0</v>
      </c>
      <c r="DH19" s="4">
        <f t="shared" si="14"/>
        <v>0</v>
      </c>
      <c r="DI19" s="4">
        <f t="shared" si="14"/>
        <v>0</v>
      </c>
      <c r="DJ19" s="4">
        <f t="shared" si="14"/>
        <v>0</v>
      </c>
      <c r="DK19" s="4">
        <f t="shared" si="14"/>
        <v>0</v>
      </c>
      <c r="DL19" s="4">
        <f t="shared" si="14"/>
        <v>0</v>
      </c>
      <c r="DM19" s="4">
        <f t="shared" si="14"/>
        <v>0</v>
      </c>
      <c r="DN19" s="4">
        <f t="shared" si="14"/>
        <v>0</v>
      </c>
      <c r="DO19" s="4">
        <f t="shared" si="14"/>
        <v>0</v>
      </c>
      <c r="DP19" s="4">
        <f t="shared" si="14"/>
        <v>0</v>
      </c>
      <c r="DQ19" s="4">
        <f t="shared" si="14"/>
        <v>0</v>
      </c>
      <c r="DR19" s="4">
        <f t="shared" si="14"/>
        <v>0</v>
      </c>
      <c r="DS19" s="4">
        <f t="shared" si="14"/>
        <v>0</v>
      </c>
      <c r="DT19" s="4">
        <f t="shared" si="14"/>
        <v>0</v>
      </c>
      <c r="DU19" s="4">
        <f t="shared" si="14"/>
        <v>0</v>
      </c>
      <c r="DV19" s="4">
        <f t="shared" si="14"/>
        <v>0</v>
      </c>
      <c r="DW19" s="4">
        <f t="shared" si="14"/>
        <v>0</v>
      </c>
      <c r="DX19" s="4">
        <f t="shared" si="14"/>
        <v>0</v>
      </c>
      <c r="DY19" s="4">
        <f t="shared" si="14"/>
        <v>0</v>
      </c>
      <c r="DZ19" s="4">
        <f t="shared" si="14"/>
        <v>0</v>
      </c>
      <c r="EA19" s="4">
        <f t="shared" si="14"/>
        <v>0</v>
      </c>
      <c r="EB19" s="4">
        <f t="shared" si="14"/>
        <v>0</v>
      </c>
      <c r="EC19" s="4">
        <f t="shared" si="14"/>
        <v>0</v>
      </c>
      <c r="ED19" s="4">
        <f t="shared" si="14"/>
        <v>0</v>
      </c>
      <c r="EE19" s="4">
        <f t="shared" si="14"/>
        <v>0</v>
      </c>
      <c r="EF19" s="4">
        <f t="shared" si="14"/>
        <v>0</v>
      </c>
      <c r="EG19" s="4">
        <f t="shared" si="14"/>
        <v>0</v>
      </c>
      <c r="EH19" s="4">
        <f t="shared" si="14"/>
        <v>0</v>
      </c>
      <c r="EI19" s="4">
        <f t="shared" si="14"/>
        <v>0</v>
      </c>
      <c r="EJ19" s="4">
        <f t="shared" si="14"/>
        <v>0</v>
      </c>
      <c r="EK19" s="4">
        <f t="shared" si="14"/>
        <v>0</v>
      </c>
      <c r="EL19" s="4">
        <f t="shared" si="14"/>
        <v>0</v>
      </c>
      <c r="EM19" s="4">
        <f t="shared" si="14"/>
        <v>0</v>
      </c>
      <c r="EN19" s="4">
        <f t="shared" si="14"/>
        <v>0</v>
      </c>
      <c r="EO19" s="4">
        <f t="shared" si="14"/>
        <v>0</v>
      </c>
      <c r="EP19" s="4">
        <f t="shared" si="14"/>
        <v>0</v>
      </c>
      <c r="EQ19" s="4">
        <f t="shared" si="14"/>
        <v>0</v>
      </c>
      <c r="ER19" s="4">
        <f t="shared" si="14"/>
        <v>0</v>
      </c>
      <c r="ES19" s="4">
        <f t="shared" si="14"/>
        <v>0</v>
      </c>
      <c r="ET19" s="4">
        <f t="shared" si="14"/>
        <v>0</v>
      </c>
      <c r="EU19" s="4">
        <f t="shared" si="14"/>
        <v>0</v>
      </c>
      <c r="EV19" s="4">
        <f t="shared" si="14"/>
        <v>0</v>
      </c>
      <c r="EW19" s="4">
        <f t="shared" si="14"/>
        <v>0</v>
      </c>
      <c r="EX19" s="4">
        <f t="shared" si="14"/>
        <v>0</v>
      </c>
      <c r="EY19" s="4">
        <f t="shared" si="14"/>
        <v>0</v>
      </c>
      <c r="EZ19" s="1"/>
    </row>
    <row r="20" spans="1:156" ht="13.5" customHeight="1" outlineLevel="1" x14ac:dyDescent="0.2">
      <c r="A20" s="1"/>
      <c r="B20" s="1"/>
      <c r="C20" s="93"/>
      <c r="D20" s="147" t="str">
        <f>'Hard Cost Detail'!C35</f>
        <v>Contractor's Fee</v>
      </c>
      <c r="E20" s="71"/>
      <c r="F20" s="71"/>
      <c r="G20" s="149">
        <f>'Hard Cost Detail'!E35</f>
        <v>904969.32356250007</v>
      </c>
      <c r="H20" s="79">
        <f>G20/'Summary &amp; Assumptions'!$D$34</f>
        <v>6284.5091914062505</v>
      </c>
      <c r="I20" s="79">
        <f>G20/'Summary &amp; Assumptions'!$H$11</f>
        <v>6.8163245099423797</v>
      </c>
      <c r="J20" s="79">
        <f>G20/'Summary &amp; Assumptions'!$H$16</f>
        <v>8.8792123583447804</v>
      </c>
      <c r="K20" s="123">
        <f t="shared" si="9"/>
        <v>1.5363233048902412E-2</v>
      </c>
      <c r="L20" s="133"/>
      <c r="M20" s="16"/>
      <c r="N20" s="1" t="str">
        <f t="shared" si="8"/>
        <v>Contractor's Fee</v>
      </c>
      <c r="O20" s="16"/>
      <c r="P20" s="124">
        <f t="shared" si="10"/>
        <v>0</v>
      </c>
      <c r="Q20" s="150"/>
      <c r="R20" s="151"/>
      <c r="S20" s="151"/>
      <c r="T20" s="154"/>
      <c r="U20" s="16"/>
      <c r="V20" s="16"/>
      <c r="W20" s="4">
        <f t="shared" ref="W20:EY20" si="15">+$G20*W$15</f>
        <v>0</v>
      </c>
      <c r="X20" s="4">
        <f t="shared" si="15"/>
        <v>0</v>
      </c>
      <c r="Y20" s="4">
        <f t="shared" si="15"/>
        <v>0</v>
      </c>
      <c r="Z20" s="4">
        <f t="shared" si="15"/>
        <v>0</v>
      </c>
      <c r="AA20" s="4">
        <f t="shared" si="15"/>
        <v>0</v>
      </c>
      <c r="AB20" s="4">
        <f t="shared" si="15"/>
        <v>0</v>
      </c>
      <c r="AC20" s="4">
        <f t="shared" si="15"/>
        <v>0</v>
      </c>
      <c r="AD20" s="4">
        <f t="shared" si="15"/>
        <v>0</v>
      </c>
      <c r="AE20" s="4">
        <f t="shared" si="15"/>
        <v>0</v>
      </c>
      <c r="AF20" s="4">
        <f t="shared" si="15"/>
        <v>0</v>
      </c>
      <c r="AG20" s="4">
        <f t="shared" si="15"/>
        <v>0</v>
      </c>
      <c r="AH20" s="4">
        <f t="shared" si="15"/>
        <v>0</v>
      </c>
      <c r="AI20" s="4">
        <f t="shared" si="15"/>
        <v>0</v>
      </c>
      <c r="AJ20" s="4">
        <f t="shared" si="15"/>
        <v>0</v>
      </c>
      <c r="AK20" s="4">
        <f t="shared" si="15"/>
        <v>0</v>
      </c>
      <c r="AL20" s="4">
        <f t="shared" si="15"/>
        <v>0</v>
      </c>
      <c r="AM20" s="4">
        <f t="shared" si="15"/>
        <v>0</v>
      </c>
      <c r="AN20" s="4">
        <f t="shared" si="15"/>
        <v>0</v>
      </c>
      <c r="AO20" s="4">
        <f t="shared" si="15"/>
        <v>0</v>
      </c>
      <c r="AP20" s="4">
        <f t="shared" si="15"/>
        <v>0</v>
      </c>
      <c r="AQ20" s="4">
        <f t="shared" si="15"/>
        <v>0</v>
      </c>
      <c r="AR20" s="4">
        <f t="shared" si="15"/>
        <v>0</v>
      </c>
      <c r="AS20" s="4">
        <f t="shared" si="15"/>
        <v>0</v>
      </c>
      <c r="AT20" s="4">
        <f t="shared" si="15"/>
        <v>0</v>
      </c>
      <c r="AU20" s="4">
        <f t="shared" si="15"/>
        <v>0</v>
      </c>
      <c r="AV20" s="4">
        <f t="shared" si="15"/>
        <v>14193.22979133473</v>
      </c>
      <c r="AW20" s="4">
        <f t="shared" si="15"/>
        <v>21035.424974646794</v>
      </c>
      <c r="AX20" s="4">
        <f t="shared" si="15"/>
        <v>29679.885229466599</v>
      </c>
      <c r="AY20" s="4">
        <f t="shared" si="15"/>
        <v>39867.055715854251</v>
      </c>
      <c r="AZ20" s="4">
        <f t="shared" si="15"/>
        <v>50980.871539691296</v>
      </c>
      <c r="BA20" s="4">
        <f t="shared" si="15"/>
        <v>62064.262838492134</v>
      </c>
      <c r="BB20" s="4">
        <f t="shared" si="15"/>
        <v>71931.196761988394</v>
      </c>
      <c r="BC20" s="4">
        <f t="shared" si="15"/>
        <v>79365.978186381326</v>
      </c>
      <c r="BD20" s="4">
        <f t="shared" si="15"/>
        <v>83366.756743394624</v>
      </c>
      <c r="BE20" s="4">
        <f t="shared" si="15"/>
        <v>83366.756743394624</v>
      </c>
      <c r="BF20" s="4">
        <f t="shared" si="15"/>
        <v>79365.978186381326</v>
      </c>
      <c r="BG20" s="4">
        <f t="shared" si="15"/>
        <v>71931.196761988394</v>
      </c>
      <c r="BH20" s="4">
        <f t="shared" si="15"/>
        <v>62064.262838492104</v>
      </c>
      <c r="BI20" s="4">
        <f t="shared" si="15"/>
        <v>50980.871539691318</v>
      </c>
      <c r="BJ20" s="4">
        <f t="shared" si="15"/>
        <v>39867.055715854178</v>
      </c>
      <c r="BK20" s="4">
        <f t="shared" si="15"/>
        <v>29679.885229466548</v>
      </c>
      <c r="BL20" s="4">
        <f t="shared" si="15"/>
        <v>21035.424974646805</v>
      </c>
      <c r="BM20" s="4">
        <f t="shared" si="15"/>
        <v>14193.229791334621</v>
      </c>
      <c r="BN20" s="4">
        <f t="shared" si="15"/>
        <v>0</v>
      </c>
      <c r="BO20" s="4">
        <f t="shared" si="15"/>
        <v>0</v>
      </c>
      <c r="BP20" s="4">
        <f t="shared" si="15"/>
        <v>0</v>
      </c>
      <c r="BQ20" s="4">
        <f t="shared" si="15"/>
        <v>0</v>
      </c>
      <c r="BR20" s="4">
        <f t="shared" si="15"/>
        <v>0</v>
      </c>
      <c r="BS20" s="4">
        <f t="shared" si="15"/>
        <v>0</v>
      </c>
      <c r="BT20" s="4">
        <f t="shared" si="15"/>
        <v>0</v>
      </c>
      <c r="BU20" s="4">
        <f t="shared" si="15"/>
        <v>0</v>
      </c>
      <c r="BV20" s="4">
        <f t="shared" si="15"/>
        <v>0</v>
      </c>
      <c r="BW20" s="4">
        <f t="shared" si="15"/>
        <v>0</v>
      </c>
      <c r="BX20" s="4">
        <f t="shared" si="15"/>
        <v>0</v>
      </c>
      <c r="BY20" s="4">
        <f t="shared" si="15"/>
        <v>0</v>
      </c>
      <c r="BZ20" s="4">
        <f t="shared" si="15"/>
        <v>0</v>
      </c>
      <c r="CA20" s="4">
        <f t="shared" si="15"/>
        <v>0</v>
      </c>
      <c r="CB20" s="4">
        <f t="shared" si="15"/>
        <v>0</v>
      </c>
      <c r="CC20" s="4">
        <f t="shared" si="15"/>
        <v>0</v>
      </c>
      <c r="CD20" s="4">
        <f t="shared" si="15"/>
        <v>0</v>
      </c>
      <c r="CE20" s="4">
        <f t="shared" si="15"/>
        <v>0</v>
      </c>
      <c r="CF20" s="4">
        <f t="shared" si="15"/>
        <v>0</v>
      </c>
      <c r="CG20" s="4">
        <f t="shared" si="15"/>
        <v>0</v>
      </c>
      <c r="CH20" s="4">
        <f t="shared" si="15"/>
        <v>0</v>
      </c>
      <c r="CI20" s="4">
        <f t="shared" si="15"/>
        <v>0</v>
      </c>
      <c r="CJ20" s="4">
        <f t="shared" si="15"/>
        <v>0</v>
      </c>
      <c r="CK20" s="4">
        <f t="shared" si="15"/>
        <v>0</v>
      </c>
      <c r="CL20" s="4">
        <f t="shared" si="15"/>
        <v>0</v>
      </c>
      <c r="CM20" s="4">
        <f t="shared" si="15"/>
        <v>0</v>
      </c>
      <c r="CN20" s="4">
        <f t="shared" si="15"/>
        <v>0</v>
      </c>
      <c r="CO20" s="4">
        <f t="shared" si="15"/>
        <v>0</v>
      </c>
      <c r="CP20" s="4">
        <f t="shared" si="15"/>
        <v>0</v>
      </c>
      <c r="CQ20" s="4">
        <f t="shared" si="15"/>
        <v>0</v>
      </c>
      <c r="CR20" s="4">
        <f t="shared" si="15"/>
        <v>0</v>
      </c>
      <c r="CS20" s="4">
        <f t="shared" si="15"/>
        <v>0</v>
      </c>
      <c r="CT20" s="4">
        <f t="shared" si="15"/>
        <v>0</v>
      </c>
      <c r="CU20" s="4">
        <f t="shared" si="15"/>
        <v>0</v>
      </c>
      <c r="CV20" s="4">
        <f t="shared" si="15"/>
        <v>0</v>
      </c>
      <c r="CW20" s="4">
        <f t="shared" si="15"/>
        <v>0</v>
      </c>
      <c r="CX20" s="4">
        <f t="shared" si="15"/>
        <v>0</v>
      </c>
      <c r="CY20" s="4">
        <f t="shared" si="15"/>
        <v>0</v>
      </c>
      <c r="CZ20" s="4">
        <f t="shared" si="15"/>
        <v>0</v>
      </c>
      <c r="DA20" s="4">
        <f t="shared" si="15"/>
        <v>0</v>
      </c>
      <c r="DB20" s="4">
        <f t="shared" si="15"/>
        <v>0</v>
      </c>
      <c r="DC20" s="4">
        <f t="shared" si="15"/>
        <v>0</v>
      </c>
      <c r="DD20" s="4">
        <f t="shared" si="15"/>
        <v>0</v>
      </c>
      <c r="DE20" s="4">
        <f t="shared" si="15"/>
        <v>0</v>
      </c>
      <c r="DF20" s="4">
        <f t="shared" si="15"/>
        <v>0</v>
      </c>
      <c r="DG20" s="4">
        <f t="shared" si="15"/>
        <v>0</v>
      </c>
      <c r="DH20" s="4">
        <f t="shared" si="15"/>
        <v>0</v>
      </c>
      <c r="DI20" s="4">
        <f t="shared" si="15"/>
        <v>0</v>
      </c>
      <c r="DJ20" s="4">
        <f t="shared" si="15"/>
        <v>0</v>
      </c>
      <c r="DK20" s="4">
        <f t="shared" si="15"/>
        <v>0</v>
      </c>
      <c r="DL20" s="4">
        <f t="shared" si="15"/>
        <v>0</v>
      </c>
      <c r="DM20" s="4">
        <f t="shared" si="15"/>
        <v>0</v>
      </c>
      <c r="DN20" s="4">
        <f t="shared" si="15"/>
        <v>0</v>
      </c>
      <c r="DO20" s="4">
        <f t="shared" si="15"/>
        <v>0</v>
      </c>
      <c r="DP20" s="4">
        <f t="shared" si="15"/>
        <v>0</v>
      </c>
      <c r="DQ20" s="4">
        <f t="shared" si="15"/>
        <v>0</v>
      </c>
      <c r="DR20" s="4">
        <f t="shared" si="15"/>
        <v>0</v>
      </c>
      <c r="DS20" s="4">
        <f t="shared" si="15"/>
        <v>0</v>
      </c>
      <c r="DT20" s="4">
        <f t="shared" si="15"/>
        <v>0</v>
      </c>
      <c r="DU20" s="4">
        <f t="shared" si="15"/>
        <v>0</v>
      </c>
      <c r="DV20" s="4">
        <f t="shared" si="15"/>
        <v>0</v>
      </c>
      <c r="DW20" s="4">
        <f t="shared" si="15"/>
        <v>0</v>
      </c>
      <c r="DX20" s="4">
        <f t="shared" si="15"/>
        <v>0</v>
      </c>
      <c r="DY20" s="4">
        <f t="shared" si="15"/>
        <v>0</v>
      </c>
      <c r="DZ20" s="4">
        <f t="shared" si="15"/>
        <v>0</v>
      </c>
      <c r="EA20" s="4">
        <f t="shared" si="15"/>
        <v>0</v>
      </c>
      <c r="EB20" s="4">
        <f t="shared" si="15"/>
        <v>0</v>
      </c>
      <c r="EC20" s="4">
        <f t="shared" si="15"/>
        <v>0</v>
      </c>
      <c r="ED20" s="4">
        <f t="shared" si="15"/>
        <v>0</v>
      </c>
      <c r="EE20" s="4">
        <f t="shared" si="15"/>
        <v>0</v>
      </c>
      <c r="EF20" s="4">
        <f t="shared" si="15"/>
        <v>0</v>
      </c>
      <c r="EG20" s="4">
        <f t="shared" si="15"/>
        <v>0</v>
      </c>
      <c r="EH20" s="4">
        <f t="shared" si="15"/>
        <v>0</v>
      </c>
      <c r="EI20" s="4">
        <f t="shared" si="15"/>
        <v>0</v>
      </c>
      <c r="EJ20" s="4">
        <f t="shared" si="15"/>
        <v>0</v>
      </c>
      <c r="EK20" s="4">
        <f t="shared" si="15"/>
        <v>0</v>
      </c>
      <c r="EL20" s="4">
        <f t="shared" si="15"/>
        <v>0</v>
      </c>
      <c r="EM20" s="4">
        <f t="shared" si="15"/>
        <v>0</v>
      </c>
      <c r="EN20" s="4">
        <f t="shared" si="15"/>
        <v>0</v>
      </c>
      <c r="EO20" s="4">
        <f t="shared" si="15"/>
        <v>0</v>
      </c>
      <c r="EP20" s="4">
        <f t="shared" si="15"/>
        <v>0</v>
      </c>
      <c r="EQ20" s="4">
        <f t="shared" si="15"/>
        <v>0</v>
      </c>
      <c r="ER20" s="4">
        <f t="shared" si="15"/>
        <v>0</v>
      </c>
      <c r="ES20" s="4">
        <f t="shared" si="15"/>
        <v>0</v>
      </c>
      <c r="ET20" s="4">
        <f t="shared" si="15"/>
        <v>0</v>
      </c>
      <c r="EU20" s="4">
        <f t="shared" si="15"/>
        <v>0</v>
      </c>
      <c r="EV20" s="4">
        <f t="shared" si="15"/>
        <v>0</v>
      </c>
      <c r="EW20" s="4">
        <f t="shared" si="15"/>
        <v>0</v>
      </c>
      <c r="EX20" s="4">
        <f t="shared" si="15"/>
        <v>0</v>
      </c>
      <c r="EY20" s="4">
        <f t="shared" si="15"/>
        <v>0</v>
      </c>
      <c r="EZ20" s="1"/>
    </row>
    <row r="21" spans="1:156" ht="13.5" customHeight="1" outlineLevel="1" x14ac:dyDescent="0.2">
      <c r="A21" s="1"/>
      <c r="B21" s="1"/>
      <c r="C21" s="93"/>
      <c r="D21" s="147" t="str">
        <f>'Hard Cost Detail'!C40</f>
        <v>Construction Cost Reductions</v>
      </c>
      <c r="E21" s="71"/>
      <c r="F21" s="71"/>
      <c r="G21" s="149">
        <f>'Hard Cost Detail'!E49</f>
        <v>0</v>
      </c>
      <c r="H21" s="79">
        <f>G21/'Summary &amp; Assumptions'!$D$34</f>
        <v>0</v>
      </c>
      <c r="I21" s="79">
        <f>G21/'Summary &amp; Assumptions'!$H$11</f>
        <v>0</v>
      </c>
      <c r="J21" s="79">
        <f>G21/'Summary &amp; Assumptions'!$H$16</f>
        <v>0</v>
      </c>
      <c r="K21" s="123">
        <f t="shared" si="9"/>
        <v>0</v>
      </c>
      <c r="L21" s="133"/>
      <c r="M21" s="16"/>
      <c r="N21" s="1" t="str">
        <f t="shared" si="8"/>
        <v>Construction Cost Reductions</v>
      </c>
      <c r="O21" s="16"/>
      <c r="P21" s="124">
        <f t="shared" si="10"/>
        <v>0</v>
      </c>
      <c r="Q21" s="150"/>
      <c r="R21" s="151"/>
      <c r="S21" s="151"/>
      <c r="T21" s="154"/>
      <c r="U21" s="16"/>
      <c r="V21" s="16"/>
      <c r="W21" s="4">
        <f t="shared" ref="W21:EY21" si="16">+$G21*W$15</f>
        <v>0</v>
      </c>
      <c r="X21" s="4">
        <f t="shared" si="16"/>
        <v>0</v>
      </c>
      <c r="Y21" s="4">
        <f t="shared" si="16"/>
        <v>0</v>
      </c>
      <c r="Z21" s="4">
        <f t="shared" si="16"/>
        <v>0</v>
      </c>
      <c r="AA21" s="4">
        <f t="shared" si="16"/>
        <v>0</v>
      </c>
      <c r="AB21" s="4">
        <f t="shared" si="16"/>
        <v>0</v>
      </c>
      <c r="AC21" s="4">
        <f t="shared" si="16"/>
        <v>0</v>
      </c>
      <c r="AD21" s="4">
        <f t="shared" si="16"/>
        <v>0</v>
      </c>
      <c r="AE21" s="4">
        <f t="shared" si="16"/>
        <v>0</v>
      </c>
      <c r="AF21" s="4">
        <f t="shared" si="16"/>
        <v>0</v>
      </c>
      <c r="AG21" s="4">
        <f t="shared" si="16"/>
        <v>0</v>
      </c>
      <c r="AH21" s="4">
        <f t="shared" si="16"/>
        <v>0</v>
      </c>
      <c r="AI21" s="4">
        <f t="shared" si="16"/>
        <v>0</v>
      </c>
      <c r="AJ21" s="4">
        <f t="shared" si="16"/>
        <v>0</v>
      </c>
      <c r="AK21" s="4">
        <f t="shared" si="16"/>
        <v>0</v>
      </c>
      <c r="AL21" s="4">
        <f t="shared" si="16"/>
        <v>0</v>
      </c>
      <c r="AM21" s="4">
        <f t="shared" si="16"/>
        <v>0</v>
      </c>
      <c r="AN21" s="4">
        <f t="shared" si="16"/>
        <v>0</v>
      </c>
      <c r="AO21" s="4">
        <f t="shared" si="16"/>
        <v>0</v>
      </c>
      <c r="AP21" s="4">
        <f t="shared" si="16"/>
        <v>0</v>
      </c>
      <c r="AQ21" s="4">
        <f t="shared" si="16"/>
        <v>0</v>
      </c>
      <c r="AR21" s="4">
        <f t="shared" si="16"/>
        <v>0</v>
      </c>
      <c r="AS21" s="4">
        <f t="shared" si="16"/>
        <v>0</v>
      </c>
      <c r="AT21" s="4">
        <f t="shared" si="16"/>
        <v>0</v>
      </c>
      <c r="AU21" s="4">
        <f t="shared" si="16"/>
        <v>0</v>
      </c>
      <c r="AV21" s="4">
        <f t="shared" si="16"/>
        <v>0</v>
      </c>
      <c r="AW21" s="4">
        <f t="shared" si="16"/>
        <v>0</v>
      </c>
      <c r="AX21" s="4">
        <f t="shared" si="16"/>
        <v>0</v>
      </c>
      <c r="AY21" s="4">
        <f t="shared" si="16"/>
        <v>0</v>
      </c>
      <c r="AZ21" s="4">
        <f t="shared" si="16"/>
        <v>0</v>
      </c>
      <c r="BA21" s="4">
        <f t="shared" si="16"/>
        <v>0</v>
      </c>
      <c r="BB21" s="4">
        <f t="shared" si="16"/>
        <v>0</v>
      </c>
      <c r="BC21" s="4">
        <f t="shared" si="16"/>
        <v>0</v>
      </c>
      <c r="BD21" s="4">
        <f t="shared" si="16"/>
        <v>0</v>
      </c>
      <c r="BE21" s="4">
        <f t="shared" si="16"/>
        <v>0</v>
      </c>
      <c r="BF21" s="4">
        <f t="shared" si="16"/>
        <v>0</v>
      </c>
      <c r="BG21" s="4">
        <f t="shared" si="16"/>
        <v>0</v>
      </c>
      <c r="BH21" s="4">
        <f t="shared" si="16"/>
        <v>0</v>
      </c>
      <c r="BI21" s="4">
        <f t="shared" si="16"/>
        <v>0</v>
      </c>
      <c r="BJ21" s="4">
        <f t="shared" si="16"/>
        <v>0</v>
      </c>
      <c r="BK21" s="4">
        <f t="shared" si="16"/>
        <v>0</v>
      </c>
      <c r="BL21" s="4">
        <f t="shared" si="16"/>
        <v>0</v>
      </c>
      <c r="BM21" s="4">
        <f t="shared" si="16"/>
        <v>0</v>
      </c>
      <c r="BN21" s="4">
        <f t="shared" si="16"/>
        <v>0</v>
      </c>
      <c r="BO21" s="4">
        <f t="shared" si="16"/>
        <v>0</v>
      </c>
      <c r="BP21" s="4">
        <f t="shared" si="16"/>
        <v>0</v>
      </c>
      <c r="BQ21" s="4">
        <f t="shared" si="16"/>
        <v>0</v>
      </c>
      <c r="BR21" s="4">
        <f t="shared" si="16"/>
        <v>0</v>
      </c>
      <c r="BS21" s="4">
        <f t="shared" si="16"/>
        <v>0</v>
      </c>
      <c r="BT21" s="4">
        <f t="shared" si="16"/>
        <v>0</v>
      </c>
      <c r="BU21" s="4">
        <f t="shared" si="16"/>
        <v>0</v>
      </c>
      <c r="BV21" s="4">
        <f t="shared" si="16"/>
        <v>0</v>
      </c>
      <c r="BW21" s="4">
        <f t="shared" si="16"/>
        <v>0</v>
      </c>
      <c r="BX21" s="4">
        <f t="shared" si="16"/>
        <v>0</v>
      </c>
      <c r="BY21" s="4">
        <f t="shared" si="16"/>
        <v>0</v>
      </c>
      <c r="BZ21" s="4">
        <f t="shared" si="16"/>
        <v>0</v>
      </c>
      <c r="CA21" s="4">
        <f t="shared" si="16"/>
        <v>0</v>
      </c>
      <c r="CB21" s="4">
        <f t="shared" si="16"/>
        <v>0</v>
      </c>
      <c r="CC21" s="4">
        <f t="shared" si="16"/>
        <v>0</v>
      </c>
      <c r="CD21" s="4">
        <f t="shared" si="16"/>
        <v>0</v>
      </c>
      <c r="CE21" s="4">
        <f t="shared" si="16"/>
        <v>0</v>
      </c>
      <c r="CF21" s="4">
        <f t="shared" si="16"/>
        <v>0</v>
      </c>
      <c r="CG21" s="4">
        <f t="shared" si="16"/>
        <v>0</v>
      </c>
      <c r="CH21" s="4">
        <f t="shared" si="16"/>
        <v>0</v>
      </c>
      <c r="CI21" s="4">
        <f t="shared" si="16"/>
        <v>0</v>
      </c>
      <c r="CJ21" s="4">
        <f t="shared" si="16"/>
        <v>0</v>
      </c>
      <c r="CK21" s="4">
        <f t="shared" si="16"/>
        <v>0</v>
      </c>
      <c r="CL21" s="4">
        <f t="shared" si="16"/>
        <v>0</v>
      </c>
      <c r="CM21" s="4">
        <f t="shared" si="16"/>
        <v>0</v>
      </c>
      <c r="CN21" s="4">
        <f t="shared" si="16"/>
        <v>0</v>
      </c>
      <c r="CO21" s="4">
        <f t="shared" si="16"/>
        <v>0</v>
      </c>
      <c r="CP21" s="4">
        <f t="shared" si="16"/>
        <v>0</v>
      </c>
      <c r="CQ21" s="4">
        <f t="shared" si="16"/>
        <v>0</v>
      </c>
      <c r="CR21" s="4">
        <f t="shared" si="16"/>
        <v>0</v>
      </c>
      <c r="CS21" s="4">
        <f t="shared" si="16"/>
        <v>0</v>
      </c>
      <c r="CT21" s="4">
        <f t="shared" si="16"/>
        <v>0</v>
      </c>
      <c r="CU21" s="4">
        <f t="shared" si="16"/>
        <v>0</v>
      </c>
      <c r="CV21" s="4">
        <f t="shared" si="16"/>
        <v>0</v>
      </c>
      <c r="CW21" s="4">
        <f t="shared" si="16"/>
        <v>0</v>
      </c>
      <c r="CX21" s="4">
        <f t="shared" si="16"/>
        <v>0</v>
      </c>
      <c r="CY21" s="4">
        <f t="shared" si="16"/>
        <v>0</v>
      </c>
      <c r="CZ21" s="4">
        <f t="shared" si="16"/>
        <v>0</v>
      </c>
      <c r="DA21" s="4">
        <f t="shared" si="16"/>
        <v>0</v>
      </c>
      <c r="DB21" s="4">
        <f t="shared" si="16"/>
        <v>0</v>
      </c>
      <c r="DC21" s="4">
        <f t="shared" si="16"/>
        <v>0</v>
      </c>
      <c r="DD21" s="4">
        <f t="shared" si="16"/>
        <v>0</v>
      </c>
      <c r="DE21" s="4">
        <f t="shared" si="16"/>
        <v>0</v>
      </c>
      <c r="DF21" s="4">
        <f t="shared" si="16"/>
        <v>0</v>
      </c>
      <c r="DG21" s="4">
        <f t="shared" si="16"/>
        <v>0</v>
      </c>
      <c r="DH21" s="4">
        <f t="shared" si="16"/>
        <v>0</v>
      </c>
      <c r="DI21" s="4">
        <f t="shared" si="16"/>
        <v>0</v>
      </c>
      <c r="DJ21" s="4">
        <f t="shared" si="16"/>
        <v>0</v>
      </c>
      <c r="DK21" s="4">
        <f t="shared" si="16"/>
        <v>0</v>
      </c>
      <c r="DL21" s="4">
        <f t="shared" si="16"/>
        <v>0</v>
      </c>
      <c r="DM21" s="4">
        <f t="shared" si="16"/>
        <v>0</v>
      </c>
      <c r="DN21" s="4">
        <f t="shared" si="16"/>
        <v>0</v>
      </c>
      <c r="DO21" s="4">
        <f t="shared" si="16"/>
        <v>0</v>
      </c>
      <c r="DP21" s="4">
        <f t="shared" si="16"/>
        <v>0</v>
      </c>
      <c r="DQ21" s="4">
        <f t="shared" si="16"/>
        <v>0</v>
      </c>
      <c r="DR21" s="4">
        <f t="shared" si="16"/>
        <v>0</v>
      </c>
      <c r="DS21" s="4">
        <f t="shared" si="16"/>
        <v>0</v>
      </c>
      <c r="DT21" s="4">
        <f t="shared" si="16"/>
        <v>0</v>
      </c>
      <c r="DU21" s="4">
        <f t="shared" si="16"/>
        <v>0</v>
      </c>
      <c r="DV21" s="4">
        <f t="shared" si="16"/>
        <v>0</v>
      </c>
      <c r="DW21" s="4">
        <f t="shared" si="16"/>
        <v>0</v>
      </c>
      <c r="DX21" s="4">
        <f t="shared" si="16"/>
        <v>0</v>
      </c>
      <c r="DY21" s="4">
        <f t="shared" si="16"/>
        <v>0</v>
      </c>
      <c r="DZ21" s="4">
        <f t="shared" si="16"/>
        <v>0</v>
      </c>
      <c r="EA21" s="4">
        <f t="shared" si="16"/>
        <v>0</v>
      </c>
      <c r="EB21" s="4">
        <f t="shared" si="16"/>
        <v>0</v>
      </c>
      <c r="EC21" s="4">
        <f t="shared" si="16"/>
        <v>0</v>
      </c>
      <c r="ED21" s="4">
        <f t="shared" si="16"/>
        <v>0</v>
      </c>
      <c r="EE21" s="4">
        <f t="shared" si="16"/>
        <v>0</v>
      </c>
      <c r="EF21" s="4">
        <f t="shared" si="16"/>
        <v>0</v>
      </c>
      <c r="EG21" s="4">
        <f t="shared" si="16"/>
        <v>0</v>
      </c>
      <c r="EH21" s="4">
        <f t="shared" si="16"/>
        <v>0</v>
      </c>
      <c r="EI21" s="4">
        <f t="shared" si="16"/>
        <v>0</v>
      </c>
      <c r="EJ21" s="4">
        <f t="shared" si="16"/>
        <v>0</v>
      </c>
      <c r="EK21" s="4">
        <f t="shared" si="16"/>
        <v>0</v>
      </c>
      <c r="EL21" s="4">
        <f t="shared" si="16"/>
        <v>0</v>
      </c>
      <c r="EM21" s="4">
        <f t="shared" si="16"/>
        <v>0</v>
      </c>
      <c r="EN21" s="4">
        <f t="shared" si="16"/>
        <v>0</v>
      </c>
      <c r="EO21" s="4">
        <f t="shared" si="16"/>
        <v>0</v>
      </c>
      <c r="EP21" s="4">
        <f t="shared" si="16"/>
        <v>0</v>
      </c>
      <c r="EQ21" s="4">
        <f t="shared" si="16"/>
        <v>0</v>
      </c>
      <c r="ER21" s="4">
        <f t="shared" si="16"/>
        <v>0</v>
      </c>
      <c r="ES21" s="4">
        <f t="shared" si="16"/>
        <v>0</v>
      </c>
      <c r="ET21" s="4">
        <f t="shared" si="16"/>
        <v>0</v>
      </c>
      <c r="EU21" s="4">
        <f t="shared" si="16"/>
        <v>0</v>
      </c>
      <c r="EV21" s="4">
        <f t="shared" si="16"/>
        <v>0</v>
      </c>
      <c r="EW21" s="4">
        <f t="shared" si="16"/>
        <v>0</v>
      </c>
      <c r="EX21" s="4">
        <f t="shared" si="16"/>
        <v>0</v>
      </c>
      <c r="EY21" s="4">
        <f t="shared" si="16"/>
        <v>0</v>
      </c>
      <c r="EZ21" s="1"/>
    </row>
    <row r="22" spans="1:156" ht="13.5" customHeight="1" outlineLevel="1" x14ac:dyDescent="0.2">
      <c r="A22" s="1"/>
      <c r="B22" s="1"/>
      <c r="C22" s="93"/>
      <c r="D22" s="147" t="str">
        <f>'Hard Cost Detail'!C51</f>
        <v>Owner's Contingency</v>
      </c>
      <c r="E22" s="71"/>
      <c r="F22" s="71"/>
      <c r="G22" s="149">
        <f>'Hard Cost Detail'!E51</f>
        <v>950217.78974062507</v>
      </c>
      <c r="H22" s="79">
        <f>G22/'Summary &amp; Assumptions'!$D$34</f>
        <v>6598.734650976563</v>
      </c>
      <c r="I22" s="79">
        <f>G22/'Summary &amp; Assumptions'!$H$11</f>
        <v>7.1571407354394987</v>
      </c>
      <c r="J22" s="79">
        <f>G22/'Summary &amp; Assumptions'!$H$16</f>
        <v>9.3231729762620201</v>
      </c>
      <c r="K22" s="123">
        <f t="shared" si="9"/>
        <v>1.6131394701347532E-2</v>
      </c>
      <c r="L22" s="133"/>
      <c r="M22" s="16"/>
      <c r="N22" s="1" t="str">
        <f t="shared" si="8"/>
        <v>Owner's Contingency</v>
      </c>
      <c r="O22" s="16"/>
      <c r="P22" s="124">
        <f t="shared" si="10"/>
        <v>0</v>
      </c>
      <c r="Q22" s="150"/>
      <c r="R22" s="151"/>
      <c r="S22" s="151"/>
      <c r="T22" s="154"/>
      <c r="U22" s="16"/>
      <c r="V22" s="16"/>
      <c r="W22" s="4">
        <f t="shared" ref="W22:EY22" si="17">+$G22*W$15</f>
        <v>0</v>
      </c>
      <c r="X22" s="4">
        <f t="shared" si="17"/>
        <v>0</v>
      </c>
      <c r="Y22" s="4">
        <f t="shared" si="17"/>
        <v>0</v>
      </c>
      <c r="Z22" s="4">
        <f t="shared" si="17"/>
        <v>0</v>
      </c>
      <c r="AA22" s="4">
        <f t="shared" si="17"/>
        <v>0</v>
      </c>
      <c r="AB22" s="4">
        <f t="shared" si="17"/>
        <v>0</v>
      </c>
      <c r="AC22" s="4">
        <f t="shared" si="17"/>
        <v>0</v>
      </c>
      <c r="AD22" s="4">
        <f t="shared" si="17"/>
        <v>0</v>
      </c>
      <c r="AE22" s="4">
        <f t="shared" si="17"/>
        <v>0</v>
      </c>
      <c r="AF22" s="4">
        <f t="shared" si="17"/>
        <v>0</v>
      </c>
      <c r="AG22" s="4">
        <f t="shared" si="17"/>
        <v>0</v>
      </c>
      <c r="AH22" s="4">
        <f t="shared" si="17"/>
        <v>0</v>
      </c>
      <c r="AI22" s="4">
        <f t="shared" si="17"/>
        <v>0</v>
      </c>
      <c r="AJ22" s="4">
        <f t="shared" si="17"/>
        <v>0</v>
      </c>
      <c r="AK22" s="4">
        <f t="shared" si="17"/>
        <v>0</v>
      </c>
      <c r="AL22" s="4">
        <f t="shared" si="17"/>
        <v>0</v>
      </c>
      <c r="AM22" s="4">
        <f t="shared" si="17"/>
        <v>0</v>
      </c>
      <c r="AN22" s="4">
        <f t="shared" si="17"/>
        <v>0</v>
      </c>
      <c r="AO22" s="4">
        <f t="shared" si="17"/>
        <v>0</v>
      </c>
      <c r="AP22" s="4">
        <f t="shared" si="17"/>
        <v>0</v>
      </c>
      <c r="AQ22" s="4">
        <f t="shared" si="17"/>
        <v>0</v>
      </c>
      <c r="AR22" s="4">
        <f t="shared" si="17"/>
        <v>0</v>
      </c>
      <c r="AS22" s="4">
        <f t="shared" si="17"/>
        <v>0</v>
      </c>
      <c r="AT22" s="4">
        <f t="shared" si="17"/>
        <v>0</v>
      </c>
      <c r="AU22" s="4">
        <f t="shared" si="17"/>
        <v>0</v>
      </c>
      <c r="AV22" s="4">
        <f t="shared" si="17"/>
        <v>14902.891280901467</v>
      </c>
      <c r="AW22" s="4">
        <f t="shared" si="17"/>
        <v>22087.196223379131</v>
      </c>
      <c r="AX22" s="4">
        <f t="shared" si="17"/>
        <v>31163.879490939929</v>
      </c>
      <c r="AY22" s="4">
        <f t="shared" si="17"/>
        <v>41860.408501646969</v>
      </c>
      <c r="AZ22" s="4">
        <f t="shared" si="17"/>
        <v>53529.91511667586</v>
      </c>
      <c r="BA22" s="4">
        <f t="shared" si="17"/>
        <v>65167.475980416741</v>
      </c>
      <c r="BB22" s="4">
        <f t="shared" si="17"/>
        <v>75527.756600087814</v>
      </c>
      <c r="BC22" s="4">
        <f t="shared" si="17"/>
        <v>83334.277095700381</v>
      </c>
      <c r="BD22" s="4">
        <f t="shared" si="17"/>
        <v>87535.094580564357</v>
      </c>
      <c r="BE22" s="4">
        <f t="shared" si="17"/>
        <v>87535.094580564357</v>
      </c>
      <c r="BF22" s="4">
        <f t="shared" si="17"/>
        <v>83334.277095700381</v>
      </c>
      <c r="BG22" s="4">
        <f t="shared" si="17"/>
        <v>75527.756600087814</v>
      </c>
      <c r="BH22" s="4">
        <f t="shared" si="17"/>
        <v>65167.475980416712</v>
      </c>
      <c r="BI22" s="4">
        <f t="shared" si="17"/>
        <v>53529.915116675882</v>
      </c>
      <c r="BJ22" s="4">
        <f t="shared" si="17"/>
        <v>41860.408501646889</v>
      </c>
      <c r="BK22" s="4">
        <f t="shared" si="17"/>
        <v>31163.879490939875</v>
      </c>
      <c r="BL22" s="4">
        <f t="shared" si="17"/>
        <v>22087.196223379146</v>
      </c>
      <c r="BM22" s="4">
        <f t="shared" si="17"/>
        <v>14902.891280901351</v>
      </c>
      <c r="BN22" s="4">
        <f t="shared" si="17"/>
        <v>0</v>
      </c>
      <c r="BO22" s="4">
        <f t="shared" si="17"/>
        <v>0</v>
      </c>
      <c r="BP22" s="4">
        <f t="shared" si="17"/>
        <v>0</v>
      </c>
      <c r="BQ22" s="4">
        <f t="shared" si="17"/>
        <v>0</v>
      </c>
      <c r="BR22" s="4">
        <f t="shared" si="17"/>
        <v>0</v>
      </c>
      <c r="BS22" s="4">
        <f t="shared" si="17"/>
        <v>0</v>
      </c>
      <c r="BT22" s="4">
        <f t="shared" si="17"/>
        <v>0</v>
      </c>
      <c r="BU22" s="4">
        <f t="shared" si="17"/>
        <v>0</v>
      </c>
      <c r="BV22" s="4">
        <f t="shared" si="17"/>
        <v>0</v>
      </c>
      <c r="BW22" s="4">
        <f t="shared" si="17"/>
        <v>0</v>
      </c>
      <c r="BX22" s="4">
        <f t="shared" si="17"/>
        <v>0</v>
      </c>
      <c r="BY22" s="4">
        <f t="shared" si="17"/>
        <v>0</v>
      </c>
      <c r="BZ22" s="4">
        <f t="shared" si="17"/>
        <v>0</v>
      </c>
      <c r="CA22" s="4">
        <f t="shared" si="17"/>
        <v>0</v>
      </c>
      <c r="CB22" s="4">
        <f t="shared" si="17"/>
        <v>0</v>
      </c>
      <c r="CC22" s="4">
        <f t="shared" si="17"/>
        <v>0</v>
      </c>
      <c r="CD22" s="4">
        <f t="shared" si="17"/>
        <v>0</v>
      </c>
      <c r="CE22" s="4">
        <f t="shared" si="17"/>
        <v>0</v>
      </c>
      <c r="CF22" s="4">
        <f t="shared" si="17"/>
        <v>0</v>
      </c>
      <c r="CG22" s="4">
        <f t="shared" si="17"/>
        <v>0</v>
      </c>
      <c r="CH22" s="4">
        <f t="shared" si="17"/>
        <v>0</v>
      </c>
      <c r="CI22" s="4">
        <f t="shared" si="17"/>
        <v>0</v>
      </c>
      <c r="CJ22" s="4">
        <f t="shared" si="17"/>
        <v>0</v>
      </c>
      <c r="CK22" s="4">
        <f t="shared" si="17"/>
        <v>0</v>
      </c>
      <c r="CL22" s="4">
        <f t="shared" si="17"/>
        <v>0</v>
      </c>
      <c r="CM22" s="4">
        <f t="shared" si="17"/>
        <v>0</v>
      </c>
      <c r="CN22" s="4">
        <f t="shared" si="17"/>
        <v>0</v>
      </c>
      <c r="CO22" s="4">
        <f t="shared" si="17"/>
        <v>0</v>
      </c>
      <c r="CP22" s="4">
        <f t="shared" si="17"/>
        <v>0</v>
      </c>
      <c r="CQ22" s="4">
        <f t="shared" si="17"/>
        <v>0</v>
      </c>
      <c r="CR22" s="4">
        <f t="shared" si="17"/>
        <v>0</v>
      </c>
      <c r="CS22" s="4">
        <f t="shared" si="17"/>
        <v>0</v>
      </c>
      <c r="CT22" s="4">
        <f t="shared" si="17"/>
        <v>0</v>
      </c>
      <c r="CU22" s="4">
        <f t="shared" si="17"/>
        <v>0</v>
      </c>
      <c r="CV22" s="4">
        <f t="shared" si="17"/>
        <v>0</v>
      </c>
      <c r="CW22" s="4">
        <f t="shared" si="17"/>
        <v>0</v>
      </c>
      <c r="CX22" s="4">
        <f t="shared" si="17"/>
        <v>0</v>
      </c>
      <c r="CY22" s="4">
        <f t="shared" si="17"/>
        <v>0</v>
      </c>
      <c r="CZ22" s="4">
        <f t="shared" si="17"/>
        <v>0</v>
      </c>
      <c r="DA22" s="4">
        <f t="shared" si="17"/>
        <v>0</v>
      </c>
      <c r="DB22" s="4">
        <f t="shared" si="17"/>
        <v>0</v>
      </c>
      <c r="DC22" s="4">
        <f t="shared" si="17"/>
        <v>0</v>
      </c>
      <c r="DD22" s="4">
        <f t="shared" si="17"/>
        <v>0</v>
      </c>
      <c r="DE22" s="4">
        <f t="shared" si="17"/>
        <v>0</v>
      </c>
      <c r="DF22" s="4">
        <f t="shared" si="17"/>
        <v>0</v>
      </c>
      <c r="DG22" s="4">
        <f t="shared" si="17"/>
        <v>0</v>
      </c>
      <c r="DH22" s="4">
        <f t="shared" si="17"/>
        <v>0</v>
      </c>
      <c r="DI22" s="4">
        <f t="shared" si="17"/>
        <v>0</v>
      </c>
      <c r="DJ22" s="4">
        <f t="shared" si="17"/>
        <v>0</v>
      </c>
      <c r="DK22" s="4">
        <f t="shared" si="17"/>
        <v>0</v>
      </c>
      <c r="DL22" s="4">
        <f t="shared" si="17"/>
        <v>0</v>
      </c>
      <c r="DM22" s="4">
        <f t="shared" si="17"/>
        <v>0</v>
      </c>
      <c r="DN22" s="4">
        <f t="shared" si="17"/>
        <v>0</v>
      </c>
      <c r="DO22" s="4">
        <f t="shared" si="17"/>
        <v>0</v>
      </c>
      <c r="DP22" s="4">
        <f t="shared" si="17"/>
        <v>0</v>
      </c>
      <c r="DQ22" s="4">
        <f t="shared" si="17"/>
        <v>0</v>
      </c>
      <c r="DR22" s="4">
        <f t="shared" si="17"/>
        <v>0</v>
      </c>
      <c r="DS22" s="4">
        <f t="shared" si="17"/>
        <v>0</v>
      </c>
      <c r="DT22" s="4">
        <f t="shared" si="17"/>
        <v>0</v>
      </c>
      <c r="DU22" s="4">
        <f t="shared" si="17"/>
        <v>0</v>
      </c>
      <c r="DV22" s="4">
        <f t="shared" si="17"/>
        <v>0</v>
      </c>
      <c r="DW22" s="4">
        <f t="shared" si="17"/>
        <v>0</v>
      </c>
      <c r="DX22" s="4">
        <f t="shared" si="17"/>
        <v>0</v>
      </c>
      <c r="DY22" s="4">
        <f t="shared" si="17"/>
        <v>0</v>
      </c>
      <c r="DZ22" s="4">
        <f t="shared" si="17"/>
        <v>0</v>
      </c>
      <c r="EA22" s="4">
        <f t="shared" si="17"/>
        <v>0</v>
      </c>
      <c r="EB22" s="4">
        <f t="shared" si="17"/>
        <v>0</v>
      </c>
      <c r="EC22" s="4">
        <f t="shared" si="17"/>
        <v>0</v>
      </c>
      <c r="ED22" s="4">
        <f t="shared" si="17"/>
        <v>0</v>
      </c>
      <c r="EE22" s="4">
        <f t="shared" si="17"/>
        <v>0</v>
      </c>
      <c r="EF22" s="4">
        <f t="shared" si="17"/>
        <v>0</v>
      </c>
      <c r="EG22" s="4">
        <f t="shared" si="17"/>
        <v>0</v>
      </c>
      <c r="EH22" s="4">
        <f t="shared" si="17"/>
        <v>0</v>
      </c>
      <c r="EI22" s="4">
        <f t="shared" si="17"/>
        <v>0</v>
      </c>
      <c r="EJ22" s="4">
        <f t="shared" si="17"/>
        <v>0</v>
      </c>
      <c r="EK22" s="4">
        <f t="shared" si="17"/>
        <v>0</v>
      </c>
      <c r="EL22" s="4">
        <f t="shared" si="17"/>
        <v>0</v>
      </c>
      <c r="EM22" s="4">
        <f t="shared" si="17"/>
        <v>0</v>
      </c>
      <c r="EN22" s="4">
        <f t="shared" si="17"/>
        <v>0</v>
      </c>
      <c r="EO22" s="4">
        <f t="shared" si="17"/>
        <v>0</v>
      </c>
      <c r="EP22" s="4">
        <f t="shared" si="17"/>
        <v>0</v>
      </c>
      <c r="EQ22" s="4">
        <f t="shared" si="17"/>
        <v>0</v>
      </c>
      <c r="ER22" s="4">
        <f t="shared" si="17"/>
        <v>0</v>
      </c>
      <c r="ES22" s="4">
        <f t="shared" si="17"/>
        <v>0</v>
      </c>
      <c r="ET22" s="4">
        <f t="shared" si="17"/>
        <v>0</v>
      </c>
      <c r="EU22" s="4">
        <f t="shared" si="17"/>
        <v>0</v>
      </c>
      <c r="EV22" s="4">
        <f t="shared" si="17"/>
        <v>0</v>
      </c>
      <c r="EW22" s="4">
        <f t="shared" si="17"/>
        <v>0</v>
      </c>
      <c r="EX22" s="4">
        <f t="shared" si="17"/>
        <v>0</v>
      </c>
      <c r="EY22" s="4">
        <f t="shared" si="17"/>
        <v>0</v>
      </c>
      <c r="EZ22" s="1"/>
    </row>
    <row r="23" spans="1:156" ht="13.5" customHeight="1" x14ac:dyDescent="0.2">
      <c r="A23" s="1"/>
      <c r="B23" s="1"/>
      <c r="C23" s="93"/>
      <c r="D23" s="128" t="s">
        <v>156</v>
      </c>
      <c r="E23" s="129"/>
      <c r="F23" s="129"/>
      <c r="G23" s="130">
        <f t="shared" ref="G23:K23" si="18">SUM(G16:G22)</f>
        <v>19954573.584553126</v>
      </c>
      <c r="H23" s="131">
        <f t="shared" si="18"/>
        <v>138573.42767050781</v>
      </c>
      <c r="I23" s="131">
        <f t="shared" si="18"/>
        <v>150.29995544422945</v>
      </c>
      <c r="J23" s="131">
        <f t="shared" si="18"/>
        <v>195.7866325015024</v>
      </c>
      <c r="K23" s="132">
        <f t="shared" si="18"/>
        <v>0.33875928872829819</v>
      </c>
      <c r="L23" s="133"/>
      <c r="M23" s="16"/>
      <c r="N23" s="128" t="str">
        <f t="shared" si="8"/>
        <v>Total Hard Costs</v>
      </c>
      <c r="O23" s="134">
        <f>SUM(W23:EY23)</f>
        <v>19954573.584553123</v>
      </c>
      <c r="P23" s="135">
        <f>SUM(P16:P21)</f>
        <v>0</v>
      </c>
      <c r="Q23" s="136"/>
      <c r="R23" s="137"/>
      <c r="S23" s="137"/>
      <c r="T23" s="138"/>
      <c r="U23" s="128"/>
      <c r="V23" s="128"/>
      <c r="W23" s="139">
        <f t="shared" ref="W23:EY23" si="19">SUM(W16:W22)</f>
        <v>0</v>
      </c>
      <c r="X23" s="139">
        <f t="shared" si="19"/>
        <v>0</v>
      </c>
      <c r="Y23" s="139">
        <f t="shared" si="19"/>
        <v>0</v>
      </c>
      <c r="Z23" s="139">
        <f t="shared" si="19"/>
        <v>0</v>
      </c>
      <c r="AA23" s="139">
        <f t="shared" si="19"/>
        <v>0</v>
      </c>
      <c r="AB23" s="139">
        <f t="shared" si="19"/>
        <v>0</v>
      </c>
      <c r="AC23" s="139">
        <f t="shared" si="19"/>
        <v>0</v>
      </c>
      <c r="AD23" s="139">
        <f t="shared" si="19"/>
        <v>0</v>
      </c>
      <c r="AE23" s="139">
        <f t="shared" si="19"/>
        <v>0</v>
      </c>
      <c r="AF23" s="139">
        <f t="shared" si="19"/>
        <v>0</v>
      </c>
      <c r="AG23" s="139">
        <f t="shared" si="19"/>
        <v>0</v>
      </c>
      <c r="AH23" s="139">
        <f t="shared" si="19"/>
        <v>0</v>
      </c>
      <c r="AI23" s="139">
        <f t="shared" si="19"/>
        <v>0</v>
      </c>
      <c r="AJ23" s="139">
        <f t="shared" si="19"/>
        <v>0</v>
      </c>
      <c r="AK23" s="139">
        <f t="shared" si="19"/>
        <v>0</v>
      </c>
      <c r="AL23" s="139">
        <f t="shared" si="19"/>
        <v>0</v>
      </c>
      <c r="AM23" s="139">
        <f t="shared" si="19"/>
        <v>0</v>
      </c>
      <c r="AN23" s="139">
        <f t="shared" si="19"/>
        <v>0</v>
      </c>
      <c r="AO23" s="139">
        <f t="shared" si="19"/>
        <v>0</v>
      </c>
      <c r="AP23" s="139">
        <f t="shared" si="19"/>
        <v>0</v>
      </c>
      <c r="AQ23" s="139">
        <f t="shared" si="19"/>
        <v>0</v>
      </c>
      <c r="AR23" s="139">
        <f t="shared" si="19"/>
        <v>0</v>
      </c>
      <c r="AS23" s="139">
        <f t="shared" si="19"/>
        <v>0</v>
      </c>
      <c r="AT23" s="139">
        <f t="shared" si="19"/>
        <v>0</v>
      </c>
      <c r="AU23" s="139">
        <f t="shared" si="19"/>
        <v>0</v>
      </c>
      <c r="AV23" s="139">
        <f t="shared" si="19"/>
        <v>312960.71689893072</v>
      </c>
      <c r="AW23" s="139">
        <f t="shared" si="19"/>
        <v>463831.12069096172</v>
      </c>
      <c r="AX23" s="139">
        <f t="shared" si="19"/>
        <v>654441.46930973826</v>
      </c>
      <c r="AY23" s="139">
        <f t="shared" si="19"/>
        <v>879068.57853458624</v>
      </c>
      <c r="AZ23" s="139">
        <f t="shared" si="19"/>
        <v>1124128.2174501929</v>
      </c>
      <c r="BA23" s="139">
        <f t="shared" si="19"/>
        <v>1368516.9955887515</v>
      </c>
      <c r="BB23" s="139">
        <f t="shared" si="19"/>
        <v>1586082.8886018437</v>
      </c>
      <c r="BC23" s="139">
        <f t="shared" si="19"/>
        <v>1750019.8190097078</v>
      </c>
      <c r="BD23" s="139">
        <f t="shared" si="19"/>
        <v>1838236.9861918516</v>
      </c>
      <c r="BE23" s="139">
        <f t="shared" si="19"/>
        <v>1838236.9861918516</v>
      </c>
      <c r="BF23" s="139">
        <f t="shared" si="19"/>
        <v>1750019.8190097078</v>
      </c>
      <c r="BG23" s="139">
        <f t="shared" si="19"/>
        <v>1586082.8886018437</v>
      </c>
      <c r="BH23" s="139">
        <f t="shared" si="19"/>
        <v>1368516.9955887508</v>
      </c>
      <c r="BI23" s="139">
        <f t="shared" si="19"/>
        <v>1124128.2174501936</v>
      </c>
      <c r="BJ23" s="139">
        <f t="shared" si="19"/>
        <v>879068.57853458473</v>
      </c>
      <c r="BK23" s="139">
        <f t="shared" si="19"/>
        <v>654441.46930973732</v>
      </c>
      <c r="BL23" s="139">
        <f t="shared" si="19"/>
        <v>463831.12069096213</v>
      </c>
      <c r="BM23" s="139">
        <f t="shared" si="19"/>
        <v>312960.71689892834</v>
      </c>
      <c r="BN23" s="139">
        <f t="shared" si="19"/>
        <v>0</v>
      </c>
      <c r="BO23" s="139">
        <f t="shared" si="19"/>
        <v>0</v>
      </c>
      <c r="BP23" s="139">
        <f t="shared" si="19"/>
        <v>0</v>
      </c>
      <c r="BQ23" s="139">
        <f t="shared" si="19"/>
        <v>0</v>
      </c>
      <c r="BR23" s="139">
        <f t="shared" si="19"/>
        <v>0</v>
      </c>
      <c r="BS23" s="139">
        <f t="shared" si="19"/>
        <v>0</v>
      </c>
      <c r="BT23" s="139">
        <f t="shared" si="19"/>
        <v>0</v>
      </c>
      <c r="BU23" s="139">
        <f t="shared" si="19"/>
        <v>0</v>
      </c>
      <c r="BV23" s="139">
        <f t="shared" si="19"/>
        <v>0</v>
      </c>
      <c r="BW23" s="139">
        <f t="shared" si="19"/>
        <v>0</v>
      </c>
      <c r="BX23" s="139">
        <f t="shared" si="19"/>
        <v>0</v>
      </c>
      <c r="BY23" s="139">
        <f t="shared" si="19"/>
        <v>0</v>
      </c>
      <c r="BZ23" s="139">
        <f t="shared" si="19"/>
        <v>0</v>
      </c>
      <c r="CA23" s="139">
        <f t="shared" si="19"/>
        <v>0</v>
      </c>
      <c r="CB23" s="139">
        <f t="shared" si="19"/>
        <v>0</v>
      </c>
      <c r="CC23" s="139">
        <f t="shared" si="19"/>
        <v>0</v>
      </c>
      <c r="CD23" s="139">
        <f t="shared" si="19"/>
        <v>0</v>
      </c>
      <c r="CE23" s="139">
        <f t="shared" si="19"/>
        <v>0</v>
      </c>
      <c r="CF23" s="139">
        <f t="shared" si="19"/>
        <v>0</v>
      </c>
      <c r="CG23" s="139">
        <f t="shared" si="19"/>
        <v>0</v>
      </c>
      <c r="CH23" s="139">
        <f t="shared" si="19"/>
        <v>0</v>
      </c>
      <c r="CI23" s="139">
        <f t="shared" si="19"/>
        <v>0</v>
      </c>
      <c r="CJ23" s="139">
        <f t="shared" si="19"/>
        <v>0</v>
      </c>
      <c r="CK23" s="139">
        <f t="shared" si="19"/>
        <v>0</v>
      </c>
      <c r="CL23" s="139">
        <f t="shared" si="19"/>
        <v>0</v>
      </c>
      <c r="CM23" s="139">
        <f t="shared" si="19"/>
        <v>0</v>
      </c>
      <c r="CN23" s="139">
        <f t="shared" si="19"/>
        <v>0</v>
      </c>
      <c r="CO23" s="139">
        <f t="shared" si="19"/>
        <v>0</v>
      </c>
      <c r="CP23" s="139">
        <f t="shared" si="19"/>
        <v>0</v>
      </c>
      <c r="CQ23" s="139">
        <f t="shared" si="19"/>
        <v>0</v>
      </c>
      <c r="CR23" s="139">
        <f t="shared" si="19"/>
        <v>0</v>
      </c>
      <c r="CS23" s="139">
        <f t="shared" si="19"/>
        <v>0</v>
      </c>
      <c r="CT23" s="139">
        <f t="shared" si="19"/>
        <v>0</v>
      </c>
      <c r="CU23" s="139">
        <f t="shared" si="19"/>
        <v>0</v>
      </c>
      <c r="CV23" s="139">
        <f t="shared" si="19"/>
        <v>0</v>
      </c>
      <c r="CW23" s="139">
        <f t="shared" si="19"/>
        <v>0</v>
      </c>
      <c r="CX23" s="139">
        <f t="shared" si="19"/>
        <v>0</v>
      </c>
      <c r="CY23" s="139">
        <f t="shared" si="19"/>
        <v>0</v>
      </c>
      <c r="CZ23" s="139">
        <f t="shared" si="19"/>
        <v>0</v>
      </c>
      <c r="DA23" s="139">
        <f t="shared" si="19"/>
        <v>0</v>
      </c>
      <c r="DB23" s="139">
        <f t="shared" si="19"/>
        <v>0</v>
      </c>
      <c r="DC23" s="139">
        <f t="shared" si="19"/>
        <v>0</v>
      </c>
      <c r="DD23" s="139">
        <f t="shared" si="19"/>
        <v>0</v>
      </c>
      <c r="DE23" s="139">
        <f t="shared" si="19"/>
        <v>0</v>
      </c>
      <c r="DF23" s="139">
        <f t="shared" si="19"/>
        <v>0</v>
      </c>
      <c r="DG23" s="139">
        <f t="shared" si="19"/>
        <v>0</v>
      </c>
      <c r="DH23" s="139">
        <f t="shared" si="19"/>
        <v>0</v>
      </c>
      <c r="DI23" s="139">
        <f t="shared" si="19"/>
        <v>0</v>
      </c>
      <c r="DJ23" s="139">
        <f t="shared" si="19"/>
        <v>0</v>
      </c>
      <c r="DK23" s="139">
        <f t="shared" si="19"/>
        <v>0</v>
      </c>
      <c r="DL23" s="139">
        <f t="shared" si="19"/>
        <v>0</v>
      </c>
      <c r="DM23" s="139">
        <f t="shared" si="19"/>
        <v>0</v>
      </c>
      <c r="DN23" s="139">
        <f t="shared" si="19"/>
        <v>0</v>
      </c>
      <c r="DO23" s="139">
        <f t="shared" si="19"/>
        <v>0</v>
      </c>
      <c r="DP23" s="139">
        <f t="shared" si="19"/>
        <v>0</v>
      </c>
      <c r="DQ23" s="139">
        <f t="shared" si="19"/>
        <v>0</v>
      </c>
      <c r="DR23" s="139">
        <f t="shared" si="19"/>
        <v>0</v>
      </c>
      <c r="DS23" s="139">
        <f t="shared" si="19"/>
        <v>0</v>
      </c>
      <c r="DT23" s="139">
        <f t="shared" si="19"/>
        <v>0</v>
      </c>
      <c r="DU23" s="139">
        <f t="shared" si="19"/>
        <v>0</v>
      </c>
      <c r="DV23" s="139">
        <f t="shared" si="19"/>
        <v>0</v>
      </c>
      <c r="DW23" s="139">
        <f t="shared" si="19"/>
        <v>0</v>
      </c>
      <c r="DX23" s="139">
        <f t="shared" si="19"/>
        <v>0</v>
      </c>
      <c r="DY23" s="139">
        <f t="shared" si="19"/>
        <v>0</v>
      </c>
      <c r="DZ23" s="139">
        <f t="shared" si="19"/>
        <v>0</v>
      </c>
      <c r="EA23" s="139">
        <f t="shared" si="19"/>
        <v>0</v>
      </c>
      <c r="EB23" s="139">
        <f t="shared" si="19"/>
        <v>0</v>
      </c>
      <c r="EC23" s="139">
        <f t="shared" si="19"/>
        <v>0</v>
      </c>
      <c r="ED23" s="139">
        <f t="shared" si="19"/>
        <v>0</v>
      </c>
      <c r="EE23" s="139">
        <f t="shared" si="19"/>
        <v>0</v>
      </c>
      <c r="EF23" s="139">
        <f t="shared" si="19"/>
        <v>0</v>
      </c>
      <c r="EG23" s="139">
        <f t="shared" si="19"/>
        <v>0</v>
      </c>
      <c r="EH23" s="139">
        <f t="shared" si="19"/>
        <v>0</v>
      </c>
      <c r="EI23" s="139">
        <f t="shared" si="19"/>
        <v>0</v>
      </c>
      <c r="EJ23" s="139">
        <f t="shared" si="19"/>
        <v>0</v>
      </c>
      <c r="EK23" s="139">
        <f t="shared" si="19"/>
        <v>0</v>
      </c>
      <c r="EL23" s="139">
        <f t="shared" si="19"/>
        <v>0</v>
      </c>
      <c r="EM23" s="139">
        <f t="shared" si="19"/>
        <v>0</v>
      </c>
      <c r="EN23" s="139">
        <f t="shared" si="19"/>
        <v>0</v>
      </c>
      <c r="EO23" s="139">
        <f t="shared" si="19"/>
        <v>0</v>
      </c>
      <c r="EP23" s="139">
        <f t="shared" si="19"/>
        <v>0</v>
      </c>
      <c r="EQ23" s="139">
        <f t="shared" si="19"/>
        <v>0</v>
      </c>
      <c r="ER23" s="139">
        <f t="shared" si="19"/>
        <v>0</v>
      </c>
      <c r="ES23" s="139">
        <f t="shared" si="19"/>
        <v>0</v>
      </c>
      <c r="ET23" s="139">
        <f t="shared" si="19"/>
        <v>0</v>
      </c>
      <c r="EU23" s="139">
        <f t="shared" si="19"/>
        <v>0</v>
      </c>
      <c r="EV23" s="139">
        <f t="shared" si="19"/>
        <v>0</v>
      </c>
      <c r="EW23" s="139">
        <f t="shared" si="19"/>
        <v>0</v>
      </c>
      <c r="EX23" s="139">
        <f t="shared" si="19"/>
        <v>0</v>
      </c>
      <c r="EY23" s="139">
        <f t="shared" si="19"/>
        <v>0</v>
      </c>
      <c r="EZ23" s="1"/>
    </row>
    <row r="24" spans="1:156" ht="13.5" customHeight="1" x14ac:dyDescent="0.2">
      <c r="A24" s="1"/>
      <c r="B24" s="1"/>
      <c r="C24" s="93"/>
      <c r="D24" s="16"/>
      <c r="E24" s="6"/>
      <c r="F24" s="6"/>
      <c r="G24" s="122"/>
      <c r="H24" s="79"/>
      <c r="I24" s="79"/>
      <c r="J24" s="79"/>
      <c r="K24" s="123"/>
      <c r="L24" s="98"/>
      <c r="M24" s="1"/>
      <c r="N24" s="1"/>
      <c r="O24" s="1"/>
      <c r="P24" s="124"/>
      <c r="Q24" s="125"/>
      <c r="R24" s="140"/>
      <c r="S24" s="140"/>
      <c r="T24" s="82"/>
      <c r="U24" s="1"/>
      <c r="V24" s="1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1"/>
    </row>
    <row r="25" spans="1:156" ht="13.5" customHeight="1" x14ac:dyDescent="0.2">
      <c r="A25" s="1"/>
      <c r="B25" s="110"/>
      <c r="C25" s="93"/>
      <c r="D25" s="112" t="s">
        <v>28</v>
      </c>
      <c r="E25" s="113"/>
      <c r="F25" s="114"/>
      <c r="G25" s="141"/>
      <c r="H25" s="142"/>
      <c r="I25" s="142"/>
      <c r="J25" s="142"/>
      <c r="K25" s="142"/>
      <c r="L25" s="98"/>
      <c r="M25" s="1"/>
      <c r="N25" s="112" t="str">
        <f t="shared" ref="N25:N39" si="20">+D25</f>
        <v>Soft Costs</v>
      </c>
      <c r="O25" s="117"/>
      <c r="P25" s="143"/>
      <c r="Q25" s="119"/>
      <c r="R25" s="155"/>
      <c r="S25" s="120"/>
      <c r="T25" s="120"/>
      <c r="U25" s="120"/>
      <c r="V25" s="120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6"/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B25" s="156"/>
      <c r="DC25" s="156"/>
      <c r="DD25" s="156"/>
      <c r="DE25" s="156"/>
      <c r="DF25" s="156"/>
      <c r="DG25" s="156"/>
      <c r="DH25" s="156"/>
      <c r="DI25" s="156"/>
      <c r="DJ25" s="156"/>
      <c r="DK25" s="156"/>
      <c r="DL25" s="156"/>
      <c r="DM25" s="156"/>
      <c r="DN25" s="156"/>
      <c r="DO25" s="156"/>
      <c r="DP25" s="156"/>
      <c r="DQ25" s="156"/>
      <c r="DR25" s="156"/>
      <c r="DS25" s="156"/>
      <c r="DT25" s="156"/>
      <c r="DU25" s="156"/>
      <c r="DV25" s="156"/>
      <c r="DW25" s="156"/>
      <c r="DX25" s="156"/>
      <c r="DY25" s="156"/>
      <c r="DZ25" s="156"/>
      <c r="EA25" s="156"/>
      <c r="EB25" s="156"/>
      <c r="EC25" s="156"/>
      <c r="ED25" s="156"/>
      <c r="EE25" s="156"/>
      <c r="EF25" s="156"/>
      <c r="EG25" s="156"/>
      <c r="EH25" s="156"/>
      <c r="EI25" s="156"/>
      <c r="EJ25" s="156"/>
      <c r="EK25" s="156"/>
      <c r="EL25" s="156"/>
      <c r="EM25" s="156"/>
      <c r="EN25" s="156"/>
      <c r="EO25" s="156"/>
      <c r="EP25" s="156"/>
      <c r="EQ25" s="156"/>
      <c r="ER25" s="156"/>
      <c r="ES25" s="156"/>
      <c r="ET25" s="156"/>
      <c r="EU25" s="156"/>
      <c r="EV25" s="156"/>
      <c r="EW25" s="156"/>
      <c r="EX25" s="156"/>
      <c r="EY25" s="156"/>
      <c r="EZ25" s="1"/>
    </row>
    <row r="26" spans="1:156" ht="13.5" customHeight="1" outlineLevel="2" x14ac:dyDescent="0.2">
      <c r="A26" s="1"/>
      <c r="B26" s="1"/>
      <c r="C26" s="93"/>
      <c r="D26" s="1" t="str">
        <f>'Soft Cost Detail'!C6</f>
        <v>Architecture</v>
      </c>
      <c r="E26" s="157"/>
      <c r="F26" s="71"/>
      <c r="G26" s="149">
        <f>'Soft Cost Detail'!E14</f>
        <v>500000</v>
      </c>
      <c r="H26" s="79">
        <f>G26/'Summary &amp; Assumptions'!$D$34</f>
        <v>3472.2222222222222</v>
      </c>
      <c r="I26" s="79">
        <f>G26/'Summary &amp; Assumptions'!$H$11</f>
        <v>3.7660528000602569</v>
      </c>
      <c r="J26" s="79">
        <f>G26/'Summary &amp; Assumptions'!$H$16</f>
        <v>4.9058084772370485</v>
      </c>
      <c r="K26" s="123">
        <f t="shared" ref="K26:K38" si="21">G26/$G$52</f>
        <v>8.4882617835174493E-3</v>
      </c>
      <c r="L26" s="133"/>
      <c r="M26" s="16"/>
      <c r="N26" s="1" t="str">
        <f t="shared" si="20"/>
        <v>Architecture</v>
      </c>
      <c r="O26" s="16"/>
      <c r="P26" s="124">
        <f t="shared" ref="P26:P38" si="22">SUM(W26:EY26)-G26</f>
        <v>0</v>
      </c>
      <c r="Q26" s="150"/>
      <c r="R26" s="158">
        <f>'Summary &amp; Assumptions'!$H$38</f>
        <v>44713</v>
      </c>
      <c r="S26" s="159">
        <f t="shared" ref="S26:S32" si="23">EOMONTH(R26,T26-1)</f>
        <v>44895</v>
      </c>
      <c r="T26" s="140">
        <v>6</v>
      </c>
      <c r="U26" s="1"/>
      <c r="V26" s="1"/>
      <c r="W26" s="4">
        <f t="shared" ref="W26:EY26" si="24">+IF(AND(W$8&gt;=$R26,W$8&lt;=$S26),$G26/$T26,0)</f>
        <v>83333.333333333328</v>
      </c>
      <c r="X26" s="4">
        <f t="shared" si="24"/>
        <v>83333.333333333328</v>
      </c>
      <c r="Y26" s="4">
        <f t="shared" si="24"/>
        <v>83333.333333333328</v>
      </c>
      <c r="Z26" s="4">
        <f t="shared" si="24"/>
        <v>83333.333333333328</v>
      </c>
      <c r="AA26" s="4">
        <f t="shared" si="24"/>
        <v>83333.333333333328</v>
      </c>
      <c r="AB26" s="4">
        <f t="shared" si="24"/>
        <v>83333.333333333328</v>
      </c>
      <c r="AC26" s="4">
        <f t="shared" si="24"/>
        <v>0</v>
      </c>
      <c r="AD26" s="4">
        <f t="shared" si="24"/>
        <v>0</v>
      </c>
      <c r="AE26" s="4">
        <f t="shared" si="24"/>
        <v>0</v>
      </c>
      <c r="AF26" s="4">
        <f t="shared" si="24"/>
        <v>0</v>
      </c>
      <c r="AG26" s="4">
        <f t="shared" si="24"/>
        <v>0</v>
      </c>
      <c r="AH26" s="4">
        <f t="shared" si="24"/>
        <v>0</v>
      </c>
      <c r="AI26" s="4">
        <f t="shared" si="24"/>
        <v>0</v>
      </c>
      <c r="AJ26" s="4">
        <f t="shared" si="24"/>
        <v>0</v>
      </c>
      <c r="AK26" s="4">
        <f t="shared" si="24"/>
        <v>0</v>
      </c>
      <c r="AL26" s="4">
        <f t="shared" si="24"/>
        <v>0</v>
      </c>
      <c r="AM26" s="4">
        <f t="shared" si="24"/>
        <v>0</v>
      </c>
      <c r="AN26" s="4">
        <f t="shared" si="24"/>
        <v>0</v>
      </c>
      <c r="AO26" s="4">
        <f t="shared" si="24"/>
        <v>0</v>
      </c>
      <c r="AP26" s="4">
        <f t="shared" si="24"/>
        <v>0</v>
      </c>
      <c r="AQ26" s="4">
        <f t="shared" si="24"/>
        <v>0</v>
      </c>
      <c r="AR26" s="4">
        <f t="shared" si="24"/>
        <v>0</v>
      </c>
      <c r="AS26" s="4">
        <f t="shared" si="24"/>
        <v>0</v>
      </c>
      <c r="AT26" s="4">
        <f t="shared" si="24"/>
        <v>0</v>
      </c>
      <c r="AU26" s="4">
        <f t="shared" si="24"/>
        <v>0</v>
      </c>
      <c r="AV26" s="4">
        <f t="shared" si="24"/>
        <v>0</v>
      </c>
      <c r="AW26" s="4">
        <f t="shared" si="24"/>
        <v>0</v>
      </c>
      <c r="AX26" s="4">
        <f t="shared" si="24"/>
        <v>0</v>
      </c>
      <c r="AY26" s="4">
        <f t="shared" si="24"/>
        <v>0</v>
      </c>
      <c r="AZ26" s="4">
        <f t="shared" si="24"/>
        <v>0</v>
      </c>
      <c r="BA26" s="4">
        <f t="shared" si="24"/>
        <v>0</v>
      </c>
      <c r="BB26" s="4">
        <f t="shared" si="24"/>
        <v>0</v>
      </c>
      <c r="BC26" s="4">
        <f t="shared" si="24"/>
        <v>0</v>
      </c>
      <c r="BD26" s="4">
        <f t="shared" si="24"/>
        <v>0</v>
      </c>
      <c r="BE26" s="4">
        <f t="shared" si="24"/>
        <v>0</v>
      </c>
      <c r="BF26" s="4">
        <f t="shared" si="24"/>
        <v>0</v>
      </c>
      <c r="BG26" s="4">
        <f t="shared" si="24"/>
        <v>0</v>
      </c>
      <c r="BH26" s="4">
        <f t="shared" si="24"/>
        <v>0</v>
      </c>
      <c r="BI26" s="4">
        <f t="shared" si="24"/>
        <v>0</v>
      </c>
      <c r="BJ26" s="4">
        <f t="shared" si="24"/>
        <v>0</v>
      </c>
      <c r="BK26" s="4">
        <f t="shared" si="24"/>
        <v>0</v>
      </c>
      <c r="BL26" s="4">
        <f t="shared" si="24"/>
        <v>0</v>
      </c>
      <c r="BM26" s="4">
        <f t="shared" si="24"/>
        <v>0</v>
      </c>
      <c r="BN26" s="4">
        <f t="shared" si="24"/>
        <v>0</v>
      </c>
      <c r="BO26" s="4">
        <f t="shared" si="24"/>
        <v>0</v>
      </c>
      <c r="BP26" s="4">
        <f t="shared" si="24"/>
        <v>0</v>
      </c>
      <c r="BQ26" s="4">
        <f t="shared" si="24"/>
        <v>0</v>
      </c>
      <c r="BR26" s="4">
        <f t="shared" si="24"/>
        <v>0</v>
      </c>
      <c r="BS26" s="4">
        <f t="shared" si="24"/>
        <v>0</v>
      </c>
      <c r="BT26" s="4">
        <f t="shared" si="24"/>
        <v>0</v>
      </c>
      <c r="BU26" s="4">
        <f t="shared" si="24"/>
        <v>0</v>
      </c>
      <c r="BV26" s="4">
        <f t="shared" si="24"/>
        <v>0</v>
      </c>
      <c r="BW26" s="4">
        <f t="shared" si="24"/>
        <v>0</v>
      </c>
      <c r="BX26" s="4">
        <f t="shared" si="24"/>
        <v>0</v>
      </c>
      <c r="BY26" s="4">
        <f t="shared" si="24"/>
        <v>0</v>
      </c>
      <c r="BZ26" s="4">
        <f t="shared" si="24"/>
        <v>0</v>
      </c>
      <c r="CA26" s="4">
        <f t="shared" si="24"/>
        <v>0</v>
      </c>
      <c r="CB26" s="4">
        <f t="shared" si="24"/>
        <v>0</v>
      </c>
      <c r="CC26" s="4">
        <f t="shared" si="24"/>
        <v>0</v>
      </c>
      <c r="CD26" s="4">
        <f t="shared" si="24"/>
        <v>0</v>
      </c>
      <c r="CE26" s="4">
        <f t="shared" si="24"/>
        <v>0</v>
      </c>
      <c r="CF26" s="4">
        <f t="shared" si="24"/>
        <v>0</v>
      </c>
      <c r="CG26" s="4">
        <f t="shared" si="24"/>
        <v>0</v>
      </c>
      <c r="CH26" s="4">
        <f t="shared" si="24"/>
        <v>0</v>
      </c>
      <c r="CI26" s="4">
        <f t="shared" si="24"/>
        <v>0</v>
      </c>
      <c r="CJ26" s="4">
        <f t="shared" si="24"/>
        <v>0</v>
      </c>
      <c r="CK26" s="4">
        <f t="shared" si="24"/>
        <v>0</v>
      </c>
      <c r="CL26" s="4">
        <f t="shared" si="24"/>
        <v>0</v>
      </c>
      <c r="CM26" s="4">
        <f t="shared" si="24"/>
        <v>0</v>
      </c>
      <c r="CN26" s="4">
        <f t="shared" si="24"/>
        <v>0</v>
      </c>
      <c r="CO26" s="4">
        <f t="shared" si="24"/>
        <v>0</v>
      </c>
      <c r="CP26" s="4">
        <f t="shared" si="24"/>
        <v>0</v>
      </c>
      <c r="CQ26" s="4">
        <f t="shared" si="24"/>
        <v>0</v>
      </c>
      <c r="CR26" s="4">
        <f t="shared" si="24"/>
        <v>0</v>
      </c>
      <c r="CS26" s="4">
        <f t="shared" si="24"/>
        <v>0</v>
      </c>
      <c r="CT26" s="4">
        <f t="shared" si="24"/>
        <v>0</v>
      </c>
      <c r="CU26" s="4">
        <f t="shared" si="24"/>
        <v>0</v>
      </c>
      <c r="CV26" s="4">
        <f t="shared" si="24"/>
        <v>0</v>
      </c>
      <c r="CW26" s="4">
        <f t="shared" si="24"/>
        <v>0</v>
      </c>
      <c r="CX26" s="4">
        <f t="shared" si="24"/>
        <v>0</v>
      </c>
      <c r="CY26" s="4">
        <f t="shared" si="24"/>
        <v>0</v>
      </c>
      <c r="CZ26" s="4">
        <f t="shared" si="24"/>
        <v>0</v>
      </c>
      <c r="DA26" s="4">
        <f t="shared" si="24"/>
        <v>0</v>
      </c>
      <c r="DB26" s="4">
        <f t="shared" si="24"/>
        <v>0</v>
      </c>
      <c r="DC26" s="4">
        <f t="shared" si="24"/>
        <v>0</v>
      </c>
      <c r="DD26" s="4">
        <f t="shared" si="24"/>
        <v>0</v>
      </c>
      <c r="DE26" s="4">
        <f t="shared" si="24"/>
        <v>0</v>
      </c>
      <c r="DF26" s="4">
        <f t="shared" si="24"/>
        <v>0</v>
      </c>
      <c r="DG26" s="4">
        <f t="shared" si="24"/>
        <v>0</v>
      </c>
      <c r="DH26" s="4">
        <f t="shared" si="24"/>
        <v>0</v>
      </c>
      <c r="DI26" s="4">
        <f t="shared" si="24"/>
        <v>0</v>
      </c>
      <c r="DJ26" s="4">
        <f t="shared" si="24"/>
        <v>0</v>
      </c>
      <c r="DK26" s="4">
        <f t="shared" si="24"/>
        <v>0</v>
      </c>
      <c r="DL26" s="4">
        <f t="shared" si="24"/>
        <v>0</v>
      </c>
      <c r="DM26" s="4">
        <f t="shared" si="24"/>
        <v>0</v>
      </c>
      <c r="DN26" s="4">
        <f t="shared" si="24"/>
        <v>0</v>
      </c>
      <c r="DO26" s="4">
        <f t="shared" si="24"/>
        <v>0</v>
      </c>
      <c r="DP26" s="4">
        <f t="shared" si="24"/>
        <v>0</v>
      </c>
      <c r="DQ26" s="4">
        <f t="shared" si="24"/>
        <v>0</v>
      </c>
      <c r="DR26" s="4">
        <f t="shared" si="24"/>
        <v>0</v>
      </c>
      <c r="DS26" s="4">
        <f t="shared" si="24"/>
        <v>0</v>
      </c>
      <c r="DT26" s="4">
        <f t="shared" si="24"/>
        <v>0</v>
      </c>
      <c r="DU26" s="4">
        <f t="shared" si="24"/>
        <v>0</v>
      </c>
      <c r="DV26" s="4">
        <f t="shared" si="24"/>
        <v>0</v>
      </c>
      <c r="DW26" s="4">
        <f t="shared" si="24"/>
        <v>0</v>
      </c>
      <c r="DX26" s="4">
        <f t="shared" si="24"/>
        <v>0</v>
      </c>
      <c r="DY26" s="4">
        <f t="shared" si="24"/>
        <v>0</v>
      </c>
      <c r="DZ26" s="4">
        <f t="shared" si="24"/>
        <v>0</v>
      </c>
      <c r="EA26" s="4">
        <f t="shared" si="24"/>
        <v>0</v>
      </c>
      <c r="EB26" s="4">
        <f t="shared" si="24"/>
        <v>0</v>
      </c>
      <c r="EC26" s="4">
        <f t="shared" si="24"/>
        <v>0</v>
      </c>
      <c r="ED26" s="4">
        <f t="shared" si="24"/>
        <v>0</v>
      </c>
      <c r="EE26" s="4">
        <f t="shared" si="24"/>
        <v>0</v>
      </c>
      <c r="EF26" s="4">
        <f t="shared" si="24"/>
        <v>0</v>
      </c>
      <c r="EG26" s="4">
        <f t="shared" si="24"/>
        <v>0</v>
      </c>
      <c r="EH26" s="4">
        <f t="shared" si="24"/>
        <v>0</v>
      </c>
      <c r="EI26" s="4">
        <f t="shared" si="24"/>
        <v>0</v>
      </c>
      <c r="EJ26" s="4">
        <f t="shared" si="24"/>
        <v>0</v>
      </c>
      <c r="EK26" s="4">
        <f t="shared" si="24"/>
        <v>0</v>
      </c>
      <c r="EL26" s="4">
        <f t="shared" si="24"/>
        <v>0</v>
      </c>
      <c r="EM26" s="4">
        <f t="shared" si="24"/>
        <v>0</v>
      </c>
      <c r="EN26" s="4">
        <f t="shared" si="24"/>
        <v>0</v>
      </c>
      <c r="EO26" s="4">
        <f t="shared" si="24"/>
        <v>0</v>
      </c>
      <c r="EP26" s="4">
        <f t="shared" si="24"/>
        <v>0</v>
      </c>
      <c r="EQ26" s="4">
        <f t="shared" si="24"/>
        <v>0</v>
      </c>
      <c r="ER26" s="4">
        <f t="shared" si="24"/>
        <v>0</v>
      </c>
      <c r="ES26" s="4">
        <f t="shared" si="24"/>
        <v>0</v>
      </c>
      <c r="ET26" s="4">
        <f t="shared" si="24"/>
        <v>0</v>
      </c>
      <c r="EU26" s="4">
        <f t="shared" si="24"/>
        <v>0</v>
      </c>
      <c r="EV26" s="4">
        <f t="shared" si="24"/>
        <v>0</v>
      </c>
      <c r="EW26" s="4">
        <f t="shared" si="24"/>
        <v>0</v>
      </c>
      <c r="EX26" s="4">
        <f t="shared" si="24"/>
        <v>0</v>
      </c>
      <c r="EY26" s="4">
        <f t="shared" si="24"/>
        <v>0</v>
      </c>
      <c r="EZ26" s="1"/>
    </row>
    <row r="27" spans="1:156" ht="13.5" customHeight="1" outlineLevel="2" x14ac:dyDescent="0.2">
      <c r="A27" s="1"/>
      <c r="B27" s="1"/>
      <c r="C27" s="93"/>
      <c r="D27" s="1" t="str">
        <f>'Soft Cost Detail'!C16</f>
        <v>Consultants and Engineering</v>
      </c>
      <c r="E27" s="157"/>
      <c r="F27" s="71"/>
      <c r="G27" s="149">
        <f>'Soft Cost Detail'!E32</f>
        <v>450000</v>
      </c>
      <c r="H27" s="79">
        <f>G27/'Summary &amp; Assumptions'!$D$34</f>
        <v>3125</v>
      </c>
      <c r="I27" s="79">
        <f>G27/'Summary &amp; Assumptions'!$H$11</f>
        <v>3.3894475200542313</v>
      </c>
      <c r="J27" s="79">
        <f>G27/'Summary &amp; Assumptions'!$H$16</f>
        <v>4.4152276295133435</v>
      </c>
      <c r="K27" s="123">
        <f t="shared" si="21"/>
        <v>7.639435605165704E-3</v>
      </c>
      <c r="L27" s="133"/>
      <c r="M27" s="16"/>
      <c r="N27" s="1" t="str">
        <f t="shared" si="20"/>
        <v>Consultants and Engineering</v>
      </c>
      <c r="O27" s="16"/>
      <c r="P27" s="124">
        <f t="shared" si="22"/>
        <v>0</v>
      </c>
      <c r="Q27" s="150"/>
      <c r="R27" s="158">
        <f>'Summary &amp; Assumptions'!$H$38</f>
        <v>44713</v>
      </c>
      <c r="S27" s="159">
        <f t="shared" si="23"/>
        <v>44895</v>
      </c>
      <c r="T27" s="140">
        <v>6</v>
      </c>
      <c r="U27" s="1"/>
      <c r="V27" s="1"/>
      <c r="W27" s="4">
        <f t="shared" ref="W27:EY27" si="25">+IF(AND(W$8&gt;=$R27,W$8&lt;=$S27),$G27/$T27,0)</f>
        <v>75000</v>
      </c>
      <c r="X27" s="4">
        <f t="shared" si="25"/>
        <v>75000</v>
      </c>
      <c r="Y27" s="4">
        <f t="shared" si="25"/>
        <v>75000</v>
      </c>
      <c r="Z27" s="4">
        <f t="shared" si="25"/>
        <v>75000</v>
      </c>
      <c r="AA27" s="4">
        <f t="shared" si="25"/>
        <v>75000</v>
      </c>
      <c r="AB27" s="4">
        <f t="shared" si="25"/>
        <v>75000</v>
      </c>
      <c r="AC27" s="4">
        <f t="shared" si="25"/>
        <v>0</v>
      </c>
      <c r="AD27" s="4">
        <f t="shared" si="25"/>
        <v>0</v>
      </c>
      <c r="AE27" s="4">
        <f t="shared" si="25"/>
        <v>0</v>
      </c>
      <c r="AF27" s="4">
        <f t="shared" si="25"/>
        <v>0</v>
      </c>
      <c r="AG27" s="4">
        <f t="shared" si="25"/>
        <v>0</v>
      </c>
      <c r="AH27" s="4">
        <f t="shared" si="25"/>
        <v>0</v>
      </c>
      <c r="AI27" s="4">
        <f t="shared" si="25"/>
        <v>0</v>
      </c>
      <c r="AJ27" s="4">
        <f t="shared" si="25"/>
        <v>0</v>
      </c>
      <c r="AK27" s="4">
        <f t="shared" si="25"/>
        <v>0</v>
      </c>
      <c r="AL27" s="4">
        <f t="shared" si="25"/>
        <v>0</v>
      </c>
      <c r="AM27" s="4">
        <f t="shared" si="25"/>
        <v>0</v>
      </c>
      <c r="AN27" s="4">
        <f t="shared" si="25"/>
        <v>0</v>
      </c>
      <c r="AO27" s="4">
        <f t="shared" si="25"/>
        <v>0</v>
      </c>
      <c r="AP27" s="4">
        <f t="shared" si="25"/>
        <v>0</v>
      </c>
      <c r="AQ27" s="4">
        <f t="shared" si="25"/>
        <v>0</v>
      </c>
      <c r="AR27" s="4">
        <f t="shared" si="25"/>
        <v>0</v>
      </c>
      <c r="AS27" s="4">
        <f t="shared" si="25"/>
        <v>0</v>
      </c>
      <c r="AT27" s="4">
        <f t="shared" si="25"/>
        <v>0</v>
      </c>
      <c r="AU27" s="4">
        <f t="shared" si="25"/>
        <v>0</v>
      </c>
      <c r="AV27" s="4">
        <f t="shared" si="25"/>
        <v>0</v>
      </c>
      <c r="AW27" s="4">
        <f t="shared" si="25"/>
        <v>0</v>
      </c>
      <c r="AX27" s="4">
        <f t="shared" si="25"/>
        <v>0</v>
      </c>
      <c r="AY27" s="4">
        <f t="shared" si="25"/>
        <v>0</v>
      </c>
      <c r="AZ27" s="4">
        <f t="shared" si="25"/>
        <v>0</v>
      </c>
      <c r="BA27" s="4">
        <f t="shared" si="25"/>
        <v>0</v>
      </c>
      <c r="BB27" s="4">
        <f t="shared" si="25"/>
        <v>0</v>
      </c>
      <c r="BC27" s="4">
        <f t="shared" si="25"/>
        <v>0</v>
      </c>
      <c r="BD27" s="4">
        <f t="shared" si="25"/>
        <v>0</v>
      </c>
      <c r="BE27" s="4">
        <f t="shared" si="25"/>
        <v>0</v>
      </c>
      <c r="BF27" s="4">
        <f t="shared" si="25"/>
        <v>0</v>
      </c>
      <c r="BG27" s="4">
        <f t="shared" si="25"/>
        <v>0</v>
      </c>
      <c r="BH27" s="4">
        <f t="shared" si="25"/>
        <v>0</v>
      </c>
      <c r="BI27" s="4">
        <f t="shared" si="25"/>
        <v>0</v>
      </c>
      <c r="BJ27" s="4">
        <f t="shared" si="25"/>
        <v>0</v>
      </c>
      <c r="BK27" s="4">
        <f t="shared" si="25"/>
        <v>0</v>
      </c>
      <c r="BL27" s="4">
        <f t="shared" si="25"/>
        <v>0</v>
      </c>
      <c r="BM27" s="4">
        <f t="shared" si="25"/>
        <v>0</v>
      </c>
      <c r="BN27" s="4">
        <f t="shared" si="25"/>
        <v>0</v>
      </c>
      <c r="BO27" s="4">
        <f t="shared" si="25"/>
        <v>0</v>
      </c>
      <c r="BP27" s="4">
        <f t="shared" si="25"/>
        <v>0</v>
      </c>
      <c r="BQ27" s="4">
        <f t="shared" si="25"/>
        <v>0</v>
      </c>
      <c r="BR27" s="4">
        <f t="shared" si="25"/>
        <v>0</v>
      </c>
      <c r="BS27" s="4">
        <f t="shared" si="25"/>
        <v>0</v>
      </c>
      <c r="BT27" s="4">
        <f t="shared" si="25"/>
        <v>0</v>
      </c>
      <c r="BU27" s="4">
        <f t="shared" si="25"/>
        <v>0</v>
      </c>
      <c r="BV27" s="4">
        <f t="shared" si="25"/>
        <v>0</v>
      </c>
      <c r="BW27" s="4">
        <f t="shared" si="25"/>
        <v>0</v>
      </c>
      <c r="BX27" s="4">
        <f t="shared" si="25"/>
        <v>0</v>
      </c>
      <c r="BY27" s="4">
        <f t="shared" si="25"/>
        <v>0</v>
      </c>
      <c r="BZ27" s="4">
        <f t="shared" si="25"/>
        <v>0</v>
      </c>
      <c r="CA27" s="4">
        <f t="shared" si="25"/>
        <v>0</v>
      </c>
      <c r="CB27" s="4">
        <f t="shared" si="25"/>
        <v>0</v>
      </c>
      <c r="CC27" s="4">
        <f t="shared" si="25"/>
        <v>0</v>
      </c>
      <c r="CD27" s="4">
        <f t="shared" si="25"/>
        <v>0</v>
      </c>
      <c r="CE27" s="4">
        <f t="shared" si="25"/>
        <v>0</v>
      </c>
      <c r="CF27" s="4">
        <f t="shared" si="25"/>
        <v>0</v>
      </c>
      <c r="CG27" s="4">
        <f t="shared" si="25"/>
        <v>0</v>
      </c>
      <c r="CH27" s="4">
        <f t="shared" si="25"/>
        <v>0</v>
      </c>
      <c r="CI27" s="4">
        <f t="shared" si="25"/>
        <v>0</v>
      </c>
      <c r="CJ27" s="4">
        <f t="shared" si="25"/>
        <v>0</v>
      </c>
      <c r="CK27" s="4">
        <f t="shared" si="25"/>
        <v>0</v>
      </c>
      <c r="CL27" s="4">
        <f t="shared" si="25"/>
        <v>0</v>
      </c>
      <c r="CM27" s="4">
        <f t="shared" si="25"/>
        <v>0</v>
      </c>
      <c r="CN27" s="4">
        <f t="shared" si="25"/>
        <v>0</v>
      </c>
      <c r="CO27" s="4">
        <f t="shared" si="25"/>
        <v>0</v>
      </c>
      <c r="CP27" s="4">
        <f t="shared" si="25"/>
        <v>0</v>
      </c>
      <c r="CQ27" s="4">
        <f t="shared" si="25"/>
        <v>0</v>
      </c>
      <c r="CR27" s="4">
        <f t="shared" si="25"/>
        <v>0</v>
      </c>
      <c r="CS27" s="4">
        <f t="shared" si="25"/>
        <v>0</v>
      </c>
      <c r="CT27" s="4">
        <f t="shared" si="25"/>
        <v>0</v>
      </c>
      <c r="CU27" s="4">
        <f t="shared" si="25"/>
        <v>0</v>
      </c>
      <c r="CV27" s="4">
        <f t="shared" si="25"/>
        <v>0</v>
      </c>
      <c r="CW27" s="4">
        <f t="shared" si="25"/>
        <v>0</v>
      </c>
      <c r="CX27" s="4">
        <f t="shared" si="25"/>
        <v>0</v>
      </c>
      <c r="CY27" s="4">
        <f t="shared" si="25"/>
        <v>0</v>
      </c>
      <c r="CZ27" s="4">
        <f t="shared" si="25"/>
        <v>0</v>
      </c>
      <c r="DA27" s="4">
        <f t="shared" si="25"/>
        <v>0</v>
      </c>
      <c r="DB27" s="4">
        <f t="shared" si="25"/>
        <v>0</v>
      </c>
      <c r="DC27" s="4">
        <f t="shared" si="25"/>
        <v>0</v>
      </c>
      <c r="DD27" s="4">
        <f t="shared" si="25"/>
        <v>0</v>
      </c>
      <c r="DE27" s="4">
        <f t="shared" si="25"/>
        <v>0</v>
      </c>
      <c r="DF27" s="4">
        <f t="shared" si="25"/>
        <v>0</v>
      </c>
      <c r="DG27" s="4">
        <f t="shared" si="25"/>
        <v>0</v>
      </c>
      <c r="DH27" s="4">
        <f t="shared" si="25"/>
        <v>0</v>
      </c>
      <c r="DI27" s="4">
        <f t="shared" si="25"/>
        <v>0</v>
      </c>
      <c r="DJ27" s="4">
        <f t="shared" si="25"/>
        <v>0</v>
      </c>
      <c r="DK27" s="4">
        <f t="shared" si="25"/>
        <v>0</v>
      </c>
      <c r="DL27" s="4">
        <f t="shared" si="25"/>
        <v>0</v>
      </c>
      <c r="DM27" s="4">
        <f t="shared" si="25"/>
        <v>0</v>
      </c>
      <c r="DN27" s="4">
        <f t="shared" si="25"/>
        <v>0</v>
      </c>
      <c r="DO27" s="4">
        <f t="shared" si="25"/>
        <v>0</v>
      </c>
      <c r="DP27" s="4">
        <f t="shared" si="25"/>
        <v>0</v>
      </c>
      <c r="DQ27" s="4">
        <f t="shared" si="25"/>
        <v>0</v>
      </c>
      <c r="DR27" s="4">
        <f t="shared" si="25"/>
        <v>0</v>
      </c>
      <c r="DS27" s="4">
        <f t="shared" si="25"/>
        <v>0</v>
      </c>
      <c r="DT27" s="4">
        <f t="shared" si="25"/>
        <v>0</v>
      </c>
      <c r="DU27" s="4">
        <f t="shared" si="25"/>
        <v>0</v>
      </c>
      <c r="DV27" s="4">
        <f t="shared" si="25"/>
        <v>0</v>
      </c>
      <c r="DW27" s="4">
        <f t="shared" si="25"/>
        <v>0</v>
      </c>
      <c r="DX27" s="4">
        <f t="shared" si="25"/>
        <v>0</v>
      </c>
      <c r="DY27" s="4">
        <f t="shared" si="25"/>
        <v>0</v>
      </c>
      <c r="DZ27" s="4">
        <f t="shared" si="25"/>
        <v>0</v>
      </c>
      <c r="EA27" s="4">
        <f t="shared" si="25"/>
        <v>0</v>
      </c>
      <c r="EB27" s="4">
        <f t="shared" si="25"/>
        <v>0</v>
      </c>
      <c r="EC27" s="4">
        <f t="shared" si="25"/>
        <v>0</v>
      </c>
      <c r="ED27" s="4">
        <f t="shared" si="25"/>
        <v>0</v>
      </c>
      <c r="EE27" s="4">
        <f t="shared" si="25"/>
        <v>0</v>
      </c>
      <c r="EF27" s="4">
        <f t="shared" si="25"/>
        <v>0</v>
      </c>
      <c r="EG27" s="4">
        <f t="shared" si="25"/>
        <v>0</v>
      </c>
      <c r="EH27" s="4">
        <f t="shared" si="25"/>
        <v>0</v>
      </c>
      <c r="EI27" s="4">
        <f t="shared" si="25"/>
        <v>0</v>
      </c>
      <c r="EJ27" s="4">
        <f t="shared" si="25"/>
        <v>0</v>
      </c>
      <c r="EK27" s="4">
        <f t="shared" si="25"/>
        <v>0</v>
      </c>
      <c r="EL27" s="4">
        <f t="shared" si="25"/>
        <v>0</v>
      </c>
      <c r="EM27" s="4">
        <f t="shared" si="25"/>
        <v>0</v>
      </c>
      <c r="EN27" s="4">
        <f t="shared" si="25"/>
        <v>0</v>
      </c>
      <c r="EO27" s="4">
        <f t="shared" si="25"/>
        <v>0</v>
      </c>
      <c r="EP27" s="4">
        <f t="shared" si="25"/>
        <v>0</v>
      </c>
      <c r="EQ27" s="4">
        <f t="shared" si="25"/>
        <v>0</v>
      </c>
      <c r="ER27" s="4">
        <f t="shared" si="25"/>
        <v>0</v>
      </c>
      <c r="ES27" s="4">
        <f t="shared" si="25"/>
        <v>0</v>
      </c>
      <c r="ET27" s="4">
        <f t="shared" si="25"/>
        <v>0</v>
      </c>
      <c r="EU27" s="4">
        <f t="shared" si="25"/>
        <v>0</v>
      </c>
      <c r="EV27" s="4">
        <f t="shared" si="25"/>
        <v>0</v>
      </c>
      <c r="EW27" s="4">
        <f t="shared" si="25"/>
        <v>0</v>
      </c>
      <c r="EX27" s="4">
        <f t="shared" si="25"/>
        <v>0</v>
      </c>
      <c r="EY27" s="4">
        <f t="shared" si="25"/>
        <v>0</v>
      </c>
      <c r="EZ27" s="1"/>
    </row>
    <row r="28" spans="1:156" ht="13.5" customHeight="1" outlineLevel="2" x14ac:dyDescent="0.2">
      <c r="A28" s="1"/>
      <c r="B28" s="1"/>
      <c r="C28" s="93"/>
      <c r="D28" s="1" t="str">
        <f>'Soft Cost Detail'!C34</f>
        <v>Legal</v>
      </c>
      <c r="E28" s="157"/>
      <c r="F28" s="71"/>
      <c r="G28" s="149">
        <f>'Soft Cost Detail'!E40</f>
        <v>490000</v>
      </c>
      <c r="H28" s="79">
        <f>G28/'Summary &amp; Assumptions'!$D$34</f>
        <v>3402.7777777777778</v>
      </c>
      <c r="I28" s="79">
        <f>G28/'Summary &amp; Assumptions'!$H$11</f>
        <v>3.6907317440590517</v>
      </c>
      <c r="J28" s="79">
        <f>G28/'Summary &amp; Assumptions'!$H$16</f>
        <v>4.8076923076923075</v>
      </c>
      <c r="K28" s="123">
        <f t="shared" si="21"/>
        <v>8.3184965478470992E-3</v>
      </c>
      <c r="L28" s="133"/>
      <c r="M28" s="16"/>
      <c r="N28" s="1" t="str">
        <f t="shared" si="20"/>
        <v>Legal</v>
      </c>
      <c r="O28" s="16"/>
      <c r="P28" s="124">
        <f t="shared" si="22"/>
        <v>0</v>
      </c>
      <c r="Q28" s="150"/>
      <c r="R28" s="158">
        <f>'Summary &amp; Assumptions'!$H$38</f>
        <v>44713</v>
      </c>
      <c r="S28" s="159">
        <f t="shared" si="23"/>
        <v>44895</v>
      </c>
      <c r="T28" s="140">
        <v>6</v>
      </c>
      <c r="U28" s="1"/>
      <c r="V28" s="1"/>
      <c r="W28" s="4">
        <f t="shared" ref="W28:EY28" si="26">+IF(AND(W$8&gt;=$R28,W$8&lt;=$S28),$G28/$T28,0)</f>
        <v>81666.666666666672</v>
      </c>
      <c r="X28" s="4">
        <f t="shared" si="26"/>
        <v>81666.666666666672</v>
      </c>
      <c r="Y28" s="4">
        <f t="shared" si="26"/>
        <v>81666.666666666672</v>
      </c>
      <c r="Z28" s="4">
        <f t="shared" si="26"/>
        <v>81666.666666666672</v>
      </c>
      <c r="AA28" s="4">
        <f t="shared" si="26"/>
        <v>81666.666666666672</v>
      </c>
      <c r="AB28" s="4">
        <f t="shared" si="26"/>
        <v>81666.666666666672</v>
      </c>
      <c r="AC28" s="4">
        <f t="shared" si="26"/>
        <v>0</v>
      </c>
      <c r="AD28" s="4">
        <f t="shared" si="26"/>
        <v>0</v>
      </c>
      <c r="AE28" s="4">
        <f t="shared" si="26"/>
        <v>0</v>
      </c>
      <c r="AF28" s="4">
        <f t="shared" si="26"/>
        <v>0</v>
      </c>
      <c r="AG28" s="4">
        <f t="shared" si="26"/>
        <v>0</v>
      </c>
      <c r="AH28" s="4">
        <f t="shared" si="26"/>
        <v>0</v>
      </c>
      <c r="AI28" s="4">
        <f t="shared" si="26"/>
        <v>0</v>
      </c>
      <c r="AJ28" s="4">
        <f t="shared" si="26"/>
        <v>0</v>
      </c>
      <c r="AK28" s="4">
        <f t="shared" si="26"/>
        <v>0</v>
      </c>
      <c r="AL28" s="4">
        <f t="shared" si="26"/>
        <v>0</v>
      </c>
      <c r="AM28" s="4">
        <f t="shared" si="26"/>
        <v>0</v>
      </c>
      <c r="AN28" s="4">
        <f t="shared" si="26"/>
        <v>0</v>
      </c>
      <c r="AO28" s="4">
        <f t="shared" si="26"/>
        <v>0</v>
      </c>
      <c r="AP28" s="4">
        <f t="shared" si="26"/>
        <v>0</v>
      </c>
      <c r="AQ28" s="4">
        <f t="shared" si="26"/>
        <v>0</v>
      </c>
      <c r="AR28" s="4">
        <f t="shared" si="26"/>
        <v>0</v>
      </c>
      <c r="AS28" s="4">
        <f t="shared" si="26"/>
        <v>0</v>
      </c>
      <c r="AT28" s="4">
        <f t="shared" si="26"/>
        <v>0</v>
      </c>
      <c r="AU28" s="4">
        <f t="shared" si="26"/>
        <v>0</v>
      </c>
      <c r="AV28" s="4">
        <f t="shared" si="26"/>
        <v>0</v>
      </c>
      <c r="AW28" s="4">
        <f t="shared" si="26"/>
        <v>0</v>
      </c>
      <c r="AX28" s="4">
        <f t="shared" si="26"/>
        <v>0</v>
      </c>
      <c r="AY28" s="4">
        <f t="shared" si="26"/>
        <v>0</v>
      </c>
      <c r="AZ28" s="4">
        <f t="shared" si="26"/>
        <v>0</v>
      </c>
      <c r="BA28" s="4">
        <f t="shared" si="26"/>
        <v>0</v>
      </c>
      <c r="BB28" s="4">
        <f t="shared" si="26"/>
        <v>0</v>
      </c>
      <c r="BC28" s="4">
        <f t="shared" si="26"/>
        <v>0</v>
      </c>
      <c r="BD28" s="4">
        <f t="shared" si="26"/>
        <v>0</v>
      </c>
      <c r="BE28" s="4">
        <f t="shared" si="26"/>
        <v>0</v>
      </c>
      <c r="BF28" s="4">
        <f t="shared" si="26"/>
        <v>0</v>
      </c>
      <c r="BG28" s="4">
        <f t="shared" si="26"/>
        <v>0</v>
      </c>
      <c r="BH28" s="4">
        <f t="shared" si="26"/>
        <v>0</v>
      </c>
      <c r="BI28" s="4">
        <f t="shared" si="26"/>
        <v>0</v>
      </c>
      <c r="BJ28" s="4">
        <f t="shared" si="26"/>
        <v>0</v>
      </c>
      <c r="BK28" s="4">
        <f t="shared" si="26"/>
        <v>0</v>
      </c>
      <c r="BL28" s="4">
        <f t="shared" si="26"/>
        <v>0</v>
      </c>
      <c r="BM28" s="4">
        <f t="shared" si="26"/>
        <v>0</v>
      </c>
      <c r="BN28" s="4">
        <f t="shared" si="26"/>
        <v>0</v>
      </c>
      <c r="BO28" s="4">
        <f t="shared" si="26"/>
        <v>0</v>
      </c>
      <c r="BP28" s="4">
        <f t="shared" si="26"/>
        <v>0</v>
      </c>
      <c r="BQ28" s="4">
        <f t="shared" si="26"/>
        <v>0</v>
      </c>
      <c r="BR28" s="4">
        <f t="shared" si="26"/>
        <v>0</v>
      </c>
      <c r="BS28" s="4">
        <f t="shared" si="26"/>
        <v>0</v>
      </c>
      <c r="BT28" s="4">
        <f t="shared" si="26"/>
        <v>0</v>
      </c>
      <c r="BU28" s="4">
        <f t="shared" si="26"/>
        <v>0</v>
      </c>
      <c r="BV28" s="4">
        <f t="shared" si="26"/>
        <v>0</v>
      </c>
      <c r="BW28" s="4">
        <f t="shared" si="26"/>
        <v>0</v>
      </c>
      <c r="BX28" s="4">
        <f t="shared" si="26"/>
        <v>0</v>
      </c>
      <c r="BY28" s="4">
        <f t="shared" si="26"/>
        <v>0</v>
      </c>
      <c r="BZ28" s="4">
        <f t="shared" si="26"/>
        <v>0</v>
      </c>
      <c r="CA28" s="4">
        <f t="shared" si="26"/>
        <v>0</v>
      </c>
      <c r="CB28" s="4">
        <f t="shared" si="26"/>
        <v>0</v>
      </c>
      <c r="CC28" s="4">
        <f t="shared" si="26"/>
        <v>0</v>
      </c>
      <c r="CD28" s="4">
        <f t="shared" si="26"/>
        <v>0</v>
      </c>
      <c r="CE28" s="4">
        <f t="shared" si="26"/>
        <v>0</v>
      </c>
      <c r="CF28" s="4">
        <f t="shared" si="26"/>
        <v>0</v>
      </c>
      <c r="CG28" s="4">
        <f t="shared" si="26"/>
        <v>0</v>
      </c>
      <c r="CH28" s="4">
        <f t="shared" si="26"/>
        <v>0</v>
      </c>
      <c r="CI28" s="4">
        <f t="shared" si="26"/>
        <v>0</v>
      </c>
      <c r="CJ28" s="4">
        <f t="shared" si="26"/>
        <v>0</v>
      </c>
      <c r="CK28" s="4">
        <f t="shared" si="26"/>
        <v>0</v>
      </c>
      <c r="CL28" s="4">
        <f t="shared" si="26"/>
        <v>0</v>
      </c>
      <c r="CM28" s="4">
        <f t="shared" si="26"/>
        <v>0</v>
      </c>
      <c r="CN28" s="4">
        <f t="shared" si="26"/>
        <v>0</v>
      </c>
      <c r="CO28" s="4">
        <f t="shared" si="26"/>
        <v>0</v>
      </c>
      <c r="CP28" s="4">
        <f t="shared" si="26"/>
        <v>0</v>
      </c>
      <c r="CQ28" s="4">
        <f t="shared" si="26"/>
        <v>0</v>
      </c>
      <c r="CR28" s="4">
        <f t="shared" si="26"/>
        <v>0</v>
      </c>
      <c r="CS28" s="4">
        <f t="shared" si="26"/>
        <v>0</v>
      </c>
      <c r="CT28" s="4">
        <f t="shared" si="26"/>
        <v>0</v>
      </c>
      <c r="CU28" s="4">
        <f t="shared" si="26"/>
        <v>0</v>
      </c>
      <c r="CV28" s="4">
        <f t="shared" si="26"/>
        <v>0</v>
      </c>
      <c r="CW28" s="4">
        <f t="shared" si="26"/>
        <v>0</v>
      </c>
      <c r="CX28" s="4">
        <f t="shared" si="26"/>
        <v>0</v>
      </c>
      <c r="CY28" s="4">
        <f t="shared" si="26"/>
        <v>0</v>
      </c>
      <c r="CZ28" s="4">
        <f t="shared" si="26"/>
        <v>0</v>
      </c>
      <c r="DA28" s="4">
        <f t="shared" si="26"/>
        <v>0</v>
      </c>
      <c r="DB28" s="4">
        <f t="shared" si="26"/>
        <v>0</v>
      </c>
      <c r="DC28" s="4">
        <f t="shared" si="26"/>
        <v>0</v>
      </c>
      <c r="DD28" s="4">
        <f t="shared" si="26"/>
        <v>0</v>
      </c>
      <c r="DE28" s="4">
        <f t="shared" si="26"/>
        <v>0</v>
      </c>
      <c r="DF28" s="4">
        <f t="shared" si="26"/>
        <v>0</v>
      </c>
      <c r="DG28" s="4">
        <f t="shared" si="26"/>
        <v>0</v>
      </c>
      <c r="DH28" s="4">
        <f t="shared" si="26"/>
        <v>0</v>
      </c>
      <c r="DI28" s="4">
        <f t="shared" si="26"/>
        <v>0</v>
      </c>
      <c r="DJ28" s="4">
        <f t="shared" si="26"/>
        <v>0</v>
      </c>
      <c r="DK28" s="4">
        <f t="shared" si="26"/>
        <v>0</v>
      </c>
      <c r="DL28" s="4">
        <f t="shared" si="26"/>
        <v>0</v>
      </c>
      <c r="DM28" s="4">
        <f t="shared" si="26"/>
        <v>0</v>
      </c>
      <c r="DN28" s="4">
        <f t="shared" si="26"/>
        <v>0</v>
      </c>
      <c r="DO28" s="4">
        <f t="shared" si="26"/>
        <v>0</v>
      </c>
      <c r="DP28" s="4">
        <f t="shared" si="26"/>
        <v>0</v>
      </c>
      <c r="DQ28" s="4">
        <f t="shared" si="26"/>
        <v>0</v>
      </c>
      <c r="DR28" s="4">
        <f t="shared" si="26"/>
        <v>0</v>
      </c>
      <c r="DS28" s="4">
        <f t="shared" si="26"/>
        <v>0</v>
      </c>
      <c r="DT28" s="4">
        <f t="shared" si="26"/>
        <v>0</v>
      </c>
      <c r="DU28" s="4">
        <f t="shared" si="26"/>
        <v>0</v>
      </c>
      <c r="DV28" s="4">
        <f t="shared" si="26"/>
        <v>0</v>
      </c>
      <c r="DW28" s="4">
        <f t="shared" si="26"/>
        <v>0</v>
      </c>
      <c r="DX28" s="4">
        <f t="shared" si="26"/>
        <v>0</v>
      </c>
      <c r="DY28" s="4">
        <f t="shared" si="26"/>
        <v>0</v>
      </c>
      <c r="DZ28" s="4">
        <f t="shared" si="26"/>
        <v>0</v>
      </c>
      <c r="EA28" s="4">
        <f t="shared" si="26"/>
        <v>0</v>
      </c>
      <c r="EB28" s="4">
        <f t="shared" si="26"/>
        <v>0</v>
      </c>
      <c r="EC28" s="4">
        <f t="shared" si="26"/>
        <v>0</v>
      </c>
      <c r="ED28" s="4">
        <f t="shared" si="26"/>
        <v>0</v>
      </c>
      <c r="EE28" s="4">
        <f t="shared" si="26"/>
        <v>0</v>
      </c>
      <c r="EF28" s="4">
        <f t="shared" si="26"/>
        <v>0</v>
      </c>
      <c r="EG28" s="4">
        <f t="shared" si="26"/>
        <v>0</v>
      </c>
      <c r="EH28" s="4">
        <f t="shared" si="26"/>
        <v>0</v>
      </c>
      <c r="EI28" s="4">
        <f t="shared" si="26"/>
        <v>0</v>
      </c>
      <c r="EJ28" s="4">
        <f t="shared" si="26"/>
        <v>0</v>
      </c>
      <c r="EK28" s="4">
        <f t="shared" si="26"/>
        <v>0</v>
      </c>
      <c r="EL28" s="4">
        <f t="shared" si="26"/>
        <v>0</v>
      </c>
      <c r="EM28" s="4">
        <f t="shared" si="26"/>
        <v>0</v>
      </c>
      <c r="EN28" s="4">
        <f t="shared" si="26"/>
        <v>0</v>
      </c>
      <c r="EO28" s="4">
        <f t="shared" si="26"/>
        <v>0</v>
      </c>
      <c r="EP28" s="4">
        <f t="shared" si="26"/>
        <v>0</v>
      </c>
      <c r="EQ28" s="4">
        <f t="shared" si="26"/>
        <v>0</v>
      </c>
      <c r="ER28" s="4">
        <f t="shared" si="26"/>
        <v>0</v>
      </c>
      <c r="ES28" s="4">
        <f t="shared" si="26"/>
        <v>0</v>
      </c>
      <c r="ET28" s="4">
        <f t="shared" si="26"/>
        <v>0</v>
      </c>
      <c r="EU28" s="4">
        <f t="shared" si="26"/>
        <v>0</v>
      </c>
      <c r="EV28" s="4">
        <f t="shared" si="26"/>
        <v>0</v>
      </c>
      <c r="EW28" s="4">
        <f t="shared" si="26"/>
        <v>0</v>
      </c>
      <c r="EX28" s="4">
        <f t="shared" si="26"/>
        <v>0</v>
      </c>
      <c r="EY28" s="4">
        <f t="shared" si="26"/>
        <v>0</v>
      </c>
      <c r="EZ28" s="1"/>
    </row>
    <row r="29" spans="1:156" ht="13.5" customHeight="1" outlineLevel="2" x14ac:dyDescent="0.2">
      <c r="A29" s="1"/>
      <c r="B29" s="1"/>
      <c r="C29" s="93"/>
      <c r="D29" s="1" t="str">
        <f>'Soft Cost Detail'!C42</f>
        <v>Insurance</v>
      </c>
      <c r="E29" s="157"/>
      <c r="F29" s="71"/>
      <c r="G29" s="149">
        <f>'Soft Cost Detail'!E49</f>
        <v>250000</v>
      </c>
      <c r="H29" s="79">
        <f>G29/'Summary &amp; Assumptions'!$D$34</f>
        <v>1736.1111111111111</v>
      </c>
      <c r="I29" s="79">
        <f>G29/'Summary &amp; Assumptions'!$H$11</f>
        <v>1.8830264000301284</v>
      </c>
      <c r="J29" s="79">
        <f>G29/'Summary &amp; Assumptions'!$H$16</f>
        <v>2.4529042386185242</v>
      </c>
      <c r="K29" s="123">
        <f t="shared" si="21"/>
        <v>4.2441308917587246E-3</v>
      </c>
      <c r="L29" s="133"/>
      <c r="M29" s="16"/>
      <c r="N29" s="1" t="str">
        <f t="shared" si="20"/>
        <v>Insurance</v>
      </c>
      <c r="O29" s="16"/>
      <c r="P29" s="124">
        <f t="shared" si="22"/>
        <v>0</v>
      </c>
      <c r="Q29" s="150"/>
      <c r="R29" s="158">
        <f>'Summary &amp; Assumptions'!$H$41</f>
        <v>45474</v>
      </c>
      <c r="S29" s="159">
        <f t="shared" si="23"/>
        <v>46022</v>
      </c>
      <c r="T29" s="160">
        <f>'Construction Curve'!$B$4</f>
        <v>18</v>
      </c>
      <c r="U29" s="1"/>
      <c r="V29" s="1"/>
      <c r="W29" s="4">
        <f t="shared" ref="W29:EY29" si="27">+IF(AND(W$8&gt;=$R29,W$8&lt;=$S29),$G29/$T29,0)</f>
        <v>0</v>
      </c>
      <c r="X29" s="4">
        <f t="shared" si="27"/>
        <v>0</v>
      </c>
      <c r="Y29" s="4">
        <f t="shared" si="27"/>
        <v>0</v>
      </c>
      <c r="Z29" s="4">
        <f t="shared" si="27"/>
        <v>0</v>
      </c>
      <c r="AA29" s="4">
        <f t="shared" si="27"/>
        <v>0</v>
      </c>
      <c r="AB29" s="4">
        <f t="shared" si="27"/>
        <v>0</v>
      </c>
      <c r="AC29" s="4">
        <f t="shared" si="27"/>
        <v>0</v>
      </c>
      <c r="AD29" s="4">
        <f t="shared" si="27"/>
        <v>0</v>
      </c>
      <c r="AE29" s="4">
        <f t="shared" si="27"/>
        <v>0</v>
      </c>
      <c r="AF29" s="4">
        <f t="shared" si="27"/>
        <v>0</v>
      </c>
      <c r="AG29" s="4">
        <f t="shared" si="27"/>
        <v>0</v>
      </c>
      <c r="AH29" s="4">
        <f t="shared" si="27"/>
        <v>0</v>
      </c>
      <c r="AI29" s="4">
        <f t="shared" si="27"/>
        <v>0</v>
      </c>
      <c r="AJ29" s="4">
        <f t="shared" si="27"/>
        <v>0</v>
      </c>
      <c r="AK29" s="4">
        <f t="shared" si="27"/>
        <v>0</v>
      </c>
      <c r="AL29" s="4">
        <f t="shared" si="27"/>
        <v>0</v>
      </c>
      <c r="AM29" s="4">
        <f t="shared" si="27"/>
        <v>0</v>
      </c>
      <c r="AN29" s="4">
        <f t="shared" si="27"/>
        <v>0</v>
      </c>
      <c r="AO29" s="4">
        <f t="shared" si="27"/>
        <v>0</v>
      </c>
      <c r="AP29" s="4">
        <f t="shared" si="27"/>
        <v>0</v>
      </c>
      <c r="AQ29" s="4">
        <f t="shared" si="27"/>
        <v>0</v>
      </c>
      <c r="AR29" s="4">
        <f t="shared" si="27"/>
        <v>0</v>
      </c>
      <c r="AS29" s="4">
        <f t="shared" si="27"/>
        <v>0</v>
      </c>
      <c r="AT29" s="4">
        <f t="shared" si="27"/>
        <v>0</v>
      </c>
      <c r="AU29" s="4">
        <f t="shared" si="27"/>
        <v>0</v>
      </c>
      <c r="AV29" s="4">
        <f t="shared" si="27"/>
        <v>13888.888888888889</v>
      </c>
      <c r="AW29" s="4">
        <f t="shared" si="27"/>
        <v>13888.888888888889</v>
      </c>
      <c r="AX29" s="4">
        <f t="shared" si="27"/>
        <v>13888.888888888889</v>
      </c>
      <c r="AY29" s="4">
        <f t="shared" si="27"/>
        <v>13888.888888888889</v>
      </c>
      <c r="AZ29" s="4">
        <f t="shared" si="27"/>
        <v>13888.888888888889</v>
      </c>
      <c r="BA29" s="4">
        <f t="shared" si="27"/>
        <v>13888.888888888889</v>
      </c>
      <c r="BB29" s="4">
        <f t="shared" si="27"/>
        <v>13888.888888888889</v>
      </c>
      <c r="BC29" s="4">
        <f t="shared" si="27"/>
        <v>13888.888888888889</v>
      </c>
      <c r="BD29" s="4">
        <f t="shared" si="27"/>
        <v>13888.888888888889</v>
      </c>
      <c r="BE29" s="4">
        <f t="shared" si="27"/>
        <v>13888.888888888889</v>
      </c>
      <c r="BF29" s="4">
        <f t="shared" si="27"/>
        <v>13888.888888888889</v>
      </c>
      <c r="BG29" s="4">
        <f t="shared" si="27"/>
        <v>13888.888888888889</v>
      </c>
      <c r="BH29" s="4">
        <f t="shared" si="27"/>
        <v>13888.888888888889</v>
      </c>
      <c r="BI29" s="4">
        <f t="shared" si="27"/>
        <v>13888.888888888889</v>
      </c>
      <c r="BJ29" s="4">
        <f t="shared" si="27"/>
        <v>13888.888888888889</v>
      </c>
      <c r="BK29" s="4">
        <f t="shared" si="27"/>
        <v>13888.888888888889</v>
      </c>
      <c r="BL29" s="4">
        <f t="shared" si="27"/>
        <v>13888.888888888889</v>
      </c>
      <c r="BM29" s="4">
        <f t="shared" si="27"/>
        <v>13888.888888888889</v>
      </c>
      <c r="BN29" s="4">
        <f t="shared" si="27"/>
        <v>0</v>
      </c>
      <c r="BO29" s="4">
        <f t="shared" si="27"/>
        <v>0</v>
      </c>
      <c r="BP29" s="4">
        <f t="shared" si="27"/>
        <v>0</v>
      </c>
      <c r="BQ29" s="4">
        <f t="shared" si="27"/>
        <v>0</v>
      </c>
      <c r="BR29" s="4">
        <f t="shared" si="27"/>
        <v>0</v>
      </c>
      <c r="BS29" s="4">
        <f t="shared" si="27"/>
        <v>0</v>
      </c>
      <c r="BT29" s="4">
        <f t="shared" si="27"/>
        <v>0</v>
      </c>
      <c r="BU29" s="4">
        <f t="shared" si="27"/>
        <v>0</v>
      </c>
      <c r="BV29" s="4">
        <f t="shared" si="27"/>
        <v>0</v>
      </c>
      <c r="BW29" s="4">
        <f t="shared" si="27"/>
        <v>0</v>
      </c>
      <c r="BX29" s="4">
        <f t="shared" si="27"/>
        <v>0</v>
      </c>
      <c r="BY29" s="4">
        <f t="shared" si="27"/>
        <v>0</v>
      </c>
      <c r="BZ29" s="4">
        <f t="shared" si="27"/>
        <v>0</v>
      </c>
      <c r="CA29" s="4">
        <f t="shared" si="27"/>
        <v>0</v>
      </c>
      <c r="CB29" s="4">
        <f t="shared" si="27"/>
        <v>0</v>
      </c>
      <c r="CC29" s="4">
        <f t="shared" si="27"/>
        <v>0</v>
      </c>
      <c r="CD29" s="4">
        <f t="shared" si="27"/>
        <v>0</v>
      </c>
      <c r="CE29" s="4">
        <f t="shared" si="27"/>
        <v>0</v>
      </c>
      <c r="CF29" s="4">
        <f t="shared" si="27"/>
        <v>0</v>
      </c>
      <c r="CG29" s="4">
        <f t="shared" si="27"/>
        <v>0</v>
      </c>
      <c r="CH29" s="4">
        <f t="shared" si="27"/>
        <v>0</v>
      </c>
      <c r="CI29" s="4">
        <f t="shared" si="27"/>
        <v>0</v>
      </c>
      <c r="CJ29" s="4">
        <f t="shared" si="27"/>
        <v>0</v>
      </c>
      <c r="CK29" s="4">
        <f t="shared" si="27"/>
        <v>0</v>
      </c>
      <c r="CL29" s="4">
        <f t="shared" si="27"/>
        <v>0</v>
      </c>
      <c r="CM29" s="4">
        <f t="shared" si="27"/>
        <v>0</v>
      </c>
      <c r="CN29" s="4">
        <f t="shared" si="27"/>
        <v>0</v>
      </c>
      <c r="CO29" s="4">
        <f t="shared" si="27"/>
        <v>0</v>
      </c>
      <c r="CP29" s="4">
        <f t="shared" si="27"/>
        <v>0</v>
      </c>
      <c r="CQ29" s="4">
        <f t="shared" si="27"/>
        <v>0</v>
      </c>
      <c r="CR29" s="4">
        <f t="shared" si="27"/>
        <v>0</v>
      </c>
      <c r="CS29" s="4">
        <f t="shared" si="27"/>
        <v>0</v>
      </c>
      <c r="CT29" s="4">
        <f t="shared" si="27"/>
        <v>0</v>
      </c>
      <c r="CU29" s="4">
        <f t="shared" si="27"/>
        <v>0</v>
      </c>
      <c r="CV29" s="4">
        <f t="shared" si="27"/>
        <v>0</v>
      </c>
      <c r="CW29" s="4">
        <f t="shared" si="27"/>
        <v>0</v>
      </c>
      <c r="CX29" s="4">
        <f t="shared" si="27"/>
        <v>0</v>
      </c>
      <c r="CY29" s="4">
        <f t="shared" si="27"/>
        <v>0</v>
      </c>
      <c r="CZ29" s="4">
        <f t="shared" si="27"/>
        <v>0</v>
      </c>
      <c r="DA29" s="4">
        <f t="shared" si="27"/>
        <v>0</v>
      </c>
      <c r="DB29" s="4">
        <f t="shared" si="27"/>
        <v>0</v>
      </c>
      <c r="DC29" s="4">
        <f t="shared" si="27"/>
        <v>0</v>
      </c>
      <c r="DD29" s="4">
        <f t="shared" si="27"/>
        <v>0</v>
      </c>
      <c r="DE29" s="4">
        <f t="shared" si="27"/>
        <v>0</v>
      </c>
      <c r="DF29" s="4">
        <f t="shared" si="27"/>
        <v>0</v>
      </c>
      <c r="DG29" s="4">
        <f t="shared" si="27"/>
        <v>0</v>
      </c>
      <c r="DH29" s="4">
        <f t="shared" si="27"/>
        <v>0</v>
      </c>
      <c r="DI29" s="4">
        <f t="shared" si="27"/>
        <v>0</v>
      </c>
      <c r="DJ29" s="4">
        <f t="shared" si="27"/>
        <v>0</v>
      </c>
      <c r="DK29" s="4">
        <f t="shared" si="27"/>
        <v>0</v>
      </c>
      <c r="DL29" s="4">
        <f t="shared" si="27"/>
        <v>0</v>
      </c>
      <c r="DM29" s="4">
        <f t="shared" si="27"/>
        <v>0</v>
      </c>
      <c r="DN29" s="4">
        <f t="shared" si="27"/>
        <v>0</v>
      </c>
      <c r="DO29" s="4">
        <f t="shared" si="27"/>
        <v>0</v>
      </c>
      <c r="DP29" s="4">
        <f t="shared" si="27"/>
        <v>0</v>
      </c>
      <c r="DQ29" s="4">
        <f t="shared" si="27"/>
        <v>0</v>
      </c>
      <c r="DR29" s="4">
        <f t="shared" si="27"/>
        <v>0</v>
      </c>
      <c r="DS29" s="4">
        <f t="shared" si="27"/>
        <v>0</v>
      </c>
      <c r="DT29" s="4">
        <f t="shared" si="27"/>
        <v>0</v>
      </c>
      <c r="DU29" s="4">
        <f t="shared" si="27"/>
        <v>0</v>
      </c>
      <c r="DV29" s="4">
        <f t="shared" si="27"/>
        <v>0</v>
      </c>
      <c r="DW29" s="4">
        <f t="shared" si="27"/>
        <v>0</v>
      </c>
      <c r="DX29" s="4">
        <f t="shared" si="27"/>
        <v>0</v>
      </c>
      <c r="DY29" s="4">
        <f t="shared" si="27"/>
        <v>0</v>
      </c>
      <c r="DZ29" s="4">
        <f t="shared" si="27"/>
        <v>0</v>
      </c>
      <c r="EA29" s="4">
        <f t="shared" si="27"/>
        <v>0</v>
      </c>
      <c r="EB29" s="4">
        <f t="shared" si="27"/>
        <v>0</v>
      </c>
      <c r="EC29" s="4">
        <f t="shared" si="27"/>
        <v>0</v>
      </c>
      <c r="ED29" s="4">
        <f t="shared" si="27"/>
        <v>0</v>
      </c>
      <c r="EE29" s="4">
        <f t="shared" si="27"/>
        <v>0</v>
      </c>
      <c r="EF29" s="4">
        <f t="shared" si="27"/>
        <v>0</v>
      </c>
      <c r="EG29" s="4">
        <f t="shared" si="27"/>
        <v>0</v>
      </c>
      <c r="EH29" s="4">
        <f t="shared" si="27"/>
        <v>0</v>
      </c>
      <c r="EI29" s="4">
        <f t="shared" si="27"/>
        <v>0</v>
      </c>
      <c r="EJ29" s="4">
        <f t="shared" si="27"/>
        <v>0</v>
      </c>
      <c r="EK29" s="4">
        <f t="shared" si="27"/>
        <v>0</v>
      </c>
      <c r="EL29" s="4">
        <f t="shared" si="27"/>
        <v>0</v>
      </c>
      <c r="EM29" s="4">
        <f t="shared" si="27"/>
        <v>0</v>
      </c>
      <c r="EN29" s="4">
        <f t="shared" si="27"/>
        <v>0</v>
      </c>
      <c r="EO29" s="4">
        <f t="shared" si="27"/>
        <v>0</v>
      </c>
      <c r="EP29" s="4">
        <f t="shared" si="27"/>
        <v>0</v>
      </c>
      <c r="EQ29" s="4">
        <f t="shared" si="27"/>
        <v>0</v>
      </c>
      <c r="ER29" s="4">
        <f t="shared" si="27"/>
        <v>0</v>
      </c>
      <c r="ES29" s="4">
        <f t="shared" si="27"/>
        <v>0</v>
      </c>
      <c r="ET29" s="4">
        <f t="shared" si="27"/>
        <v>0</v>
      </c>
      <c r="EU29" s="4">
        <f t="shared" si="27"/>
        <v>0</v>
      </c>
      <c r="EV29" s="4">
        <f t="shared" si="27"/>
        <v>0</v>
      </c>
      <c r="EW29" s="4">
        <f t="shared" si="27"/>
        <v>0</v>
      </c>
      <c r="EX29" s="4">
        <f t="shared" si="27"/>
        <v>0</v>
      </c>
      <c r="EY29" s="4">
        <f t="shared" si="27"/>
        <v>0</v>
      </c>
      <c r="EZ29" s="1"/>
    </row>
    <row r="30" spans="1:156" ht="13.5" customHeight="1" outlineLevel="2" x14ac:dyDescent="0.2">
      <c r="A30" s="1"/>
      <c r="B30" s="1"/>
      <c r="C30" s="93"/>
      <c r="D30" s="161" t="str">
        <f>'Soft Cost Detail'!C51</f>
        <v>G&amp;A</v>
      </c>
      <c r="E30" s="157"/>
      <c r="F30" s="71"/>
      <c r="G30" s="149">
        <f>'Soft Cost Detail'!E73</f>
        <v>0</v>
      </c>
      <c r="H30" s="79">
        <f>G30/'Summary &amp; Assumptions'!$D$34</f>
        <v>0</v>
      </c>
      <c r="I30" s="79">
        <f>G30/'Summary &amp; Assumptions'!$H$11</f>
        <v>0</v>
      </c>
      <c r="J30" s="79">
        <f>G30/'Summary &amp; Assumptions'!$H$16</f>
        <v>0</v>
      </c>
      <c r="K30" s="123">
        <f t="shared" si="21"/>
        <v>0</v>
      </c>
      <c r="L30" s="133"/>
      <c r="M30" s="16"/>
      <c r="N30" s="161" t="str">
        <f t="shared" si="20"/>
        <v>G&amp;A</v>
      </c>
      <c r="O30" s="16"/>
      <c r="P30" s="124">
        <f t="shared" si="22"/>
        <v>0</v>
      </c>
      <c r="Q30" s="150"/>
      <c r="R30" s="158">
        <f>'Summary &amp; Assumptions'!$H$41</f>
        <v>45474</v>
      </c>
      <c r="S30" s="159">
        <f t="shared" si="23"/>
        <v>46022</v>
      </c>
      <c r="T30" s="160">
        <f>'Construction Curve'!$B$4</f>
        <v>18</v>
      </c>
      <c r="U30" s="1"/>
      <c r="V30" s="1"/>
      <c r="W30" s="4">
        <f t="shared" ref="W30:EY30" si="28">+IF(AND(W$8&gt;=$R30,W$8&lt;=$S30),$G30/$T30,0)</f>
        <v>0</v>
      </c>
      <c r="X30" s="4">
        <f t="shared" si="28"/>
        <v>0</v>
      </c>
      <c r="Y30" s="4">
        <f t="shared" si="28"/>
        <v>0</v>
      </c>
      <c r="Z30" s="4">
        <f t="shared" si="28"/>
        <v>0</v>
      </c>
      <c r="AA30" s="4">
        <f t="shared" si="28"/>
        <v>0</v>
      </c>
      <c r="AB30" s="4">
        <f t="shared" si="28"/>
        <v>0</v>
      </c>
      <c r="AC30" s="4">
        <f t="shared" si="28"/>
        <v>0</v>
      </c>
      <c r="AD30" s="4">
        <f t="shared" si="28"/>
        <v>0</v>
      </c>
      <c r="AE30" s="4">
        <f t="shared" si="28"/>
        <v>0</v>
      </c>
      <c r="AF30" s="4">
        <f t="shared" si="28"/>
        <v>0</v>
      </c>
      <c r="AG30" s="4">
        <f t="shared" si="28"/>
        <v>0</v>
      </c>
      <c r="AH30" s="4">
        <f t="shared" si="28"/>
        <v>0</v>
      </c>
      <c r="AI30" s="4">
        <f t="shared" si="28"/>
        <v>0</v>
      </c>
      <c r="AJ30" s="4">
        <f t="shared" si="28"/>
        <v>0</v>
      </c>
      <c r="AK30" s="4">
        <f t="shared" si="28"/>
        <v>0</v>
      </c>
      <c r="AL30" s="4">
        <f t="shared" si="28"/>
        <v>0</v>
      </c>
      <c r="AM30" s="4">
        <f t="shared" si="28"/>
        <v>0</v>
      </c>
      <c r="AN30" s="4">
        <f t="shared" si="28"/>
        <v>0</v>
      </c>
      <c r="AO30" s="4">
        <f t="shared" si="28"/>
        <v>0</v>
      </c>
      <c r="AP30" s="4">
        <f t="shared" si="28"/>
        <v>0</v>
      </c>
      <c r="AQ30" s="4">
        <f t="shared" si="28"/>
        <v>0</v>
      </c>
      <c r="AR30" s="4">
        <f t="shared" si="28"/>
        <v>0</v>
      </c>
      <c r="AS30" s="4">
        <f t="shared" si="28"/>
        <v>0</v>
      </c>
      <c r="AT30" s="4">
        <f t="shared" si="28"/>
        <v>0</v>
      </c>
      <c r="AU30" s="4">
        <f t="shared" si="28"/>
        <v>0</v>
      </c>
      <c r="AV30" s="4">
        <f t="shared" si="28"/>
        <v>0</v>
      </c>
      <c r="AW30" s="4">
        <f t="shared" si="28"/>
        <v>0</v>
      </c>
      <c r="AX30" s="4">
        <f t="shared" si="28"/>
        <v>0</v>
      </c>
      <c r="AY30" s="4">
        <f t="shared" si="28"/>
        <v>0</v>
      </c>
      <c r="AZ30" s="4">
        <f t="shared" si="28"/>
        <v>0</v>
      </c>
      <c r="BA30" s="4">
        <f t="shared" si="28"/>
        <v>0</v>
      </c>
      <c r="BB30" s="4">
        <f t="shared" si="28"/>
        <v>0</v>
      </c>
      <c r="BC30" s="4">
        <f t="shared" si="28"/>
        <v>0</v>
      </c>
      <c r="BD30" s="4">
        <f t="shared" si="28"/>
        <v>0</v>
      </c>
      <c r="BE30" s="4">
        <f t="shared" si="28"/>
        <v>0</v>
      </c>
      <c r="BF30" s="4">
        <f t="shared" si="28"/>
        <v>0</v>
      </c>
      <c r="BG30" s="4">
        <f t="shared" si="28"/>
        <v>0</v>
      </c>
      <c r="BH30" s="4">
        <f t="shared" si="28"/>
        <v>0</v>
      </c>
      <c r="BI30" s="4">
        <f t="shared" si="28"/>
        <v>0</v>
      </c>
      <c r="BJ30" s="4">
        <f t="shared" si="28"/>
        <v>0</v>
      </c>
      <c r="BK30" s="4">
        <f t="shared" si="28"/>
        <v>0</v>
      </c>
      <c r="BL30" s="4">
        <f t="shared" si="28"/>
        <v>0</v>
      </c>
      <c r="BM30" s="4">
        <f t="shared" si="28"/>
        <v>0</v>
      </c>
      <c r="BN30" s="4">
        <f t="shared" si="28"/>
        <v>0</v>
      </c>
      <c r="BO30" s="4">
        <f t="shared" si="28"/>
        <v>0</v>
      </c>
      <c r="BP30" s="4">
        <f t="shared" si="28"/>
        <v>0</v>
      </c>
      <c r="BQ30" s="4">
        <f t="shared" si="28"/>
        <v>0</v>
      </c>
      <c r="BR30" s="4">
        <f t="shared" si="28"/>
        <v>0</v>
      </c>
      <c r="BS30" s="4">
        <f t="shared" si="28"/>
        <v>0</v>
      </c>
      <c r="BT30" s="4">
        <f t="shared" si="28"/>
        <v>0</v>
      </c>
      <c r="BU30" s="4">
        <f t="shared" si="28"/>
        <v>0</v>
      </c>
      <c r="BV30" s="4">
        <f t="shared" si="28"/>
        <v>0</v>
      </c>
      <c r="BW30" s="4">
        <f t="shared" si="28"/>
        <v>0</v>
      </c>
      <c r="BX30" s="4">
        <f t="shared" si="28"/>
        <v>0</v>
      </c>
      <c r="BY30" s="4">
        <f t="shared" si="28"/>
        <v>0</v>
      </c>
      <c r="BZ30" s="4">
        <f t="shared" si="28"/>
        <v>0</v>
      </c>
      <c r="CA30" s="4">
        <f t="shared" si="28"/>
        <v>0</v>
      </c>
      <c r="CB30" s="4">
        <f t="shared" si="28"/>
        <v>0</v>
      </c>
      <c r="CC30" s="4">
        <f t="shared" si="28"/>
        <v>0</v>
      </c>
      <c r="CD30" s="4">
        <f t="shared" si="28"/>
        <v>0</v>
      </c>
      <c r="CE30" s="4">
        <f t="shared" si="28"/>
        <v>0</v>
      </c>
      <c r="CF30" s="4">
        <f t="shared" si="28"/>
        <v>0</v>
      </c>
      <c r="CG30" s="4">
        <f t="shared" si="28"/>
        <v>0</v>
      </c>
      <c r="CH30" s="4">
        <f t="shared" si="28"/>
        <v>0</v>
      </c>
      <c r="CI30" s="4">
        <f t="shared" si="28"/>
        <v>0</v>
      </c>
      <c r="CJ30" s="4">
        <f t="shared" si="28"/>
        <v>0</v>
      </c>
      <c r="CK30" s="4">
        <f t="shared" si="28"/>
        <v>0</v>
      </c>
      <c r="CL30" s="4">
        <f t="shared" si="28"/>
        <v>0</v>
      </c>
      <c r="CM30" s="4">
        <f t="shared" si="28"/>
        <v>0</v>
      </c>
      <c r="CN30" s="4">
        <f t="shared" si="28"/>
        <v>0</v>
      </c>
      <c r="CO30" s="4">
        <f t="shared" si="28"/>
        <v>0</v>
      </c>
      <c r="CP30" s="4">
        <f t="shared" si="28"/>
        <v>0</v>
      </c>
      <c r="CQ30" s="4">
        <f t="shared" si="28"/>
        <v>0</v>
      </c>
      <c r="CR30" s="4">
        <f t="shared" si="28"/>
        <v>0</v>
      </c>
      <c r="CS30" s="4">
        <f t="shared" si="28"/>
        <v>0</v>
      </c>
      <c r="CT30" s="4">
        <f t="shared" si="28"/>
        <v>0</v>
      </c>
      <c r="CU30" s="4">
        <f t="shared" si="28"/>
        <v>0</v>
      </c>
      <c r="CV30" s="4">
        <f t="shared" si="28"/>
        <v>0</v>
      </c>
      <c r="CW30" s="4">
        <f t="shared" si="28"/>
        <v>0</v>
      </c>
      <c r="CX30" s="4">
        <f t="shared" si="28"/>
        <v>0</v>
      </c>
      <c r="CY30" s="4">
        <f t="shared" si="28"/>
        <v>0</v>
      </c>
      <c r="CZ30" s="4">
        <f t="shared" si="28"/>
        <v>0</v>
      </c>
      <c r="DA30" s="4">
        <f t="shared" si="28"/>
        <v>0</v>
      </c>
      <c r="DB30" s="4">
        <f t="shared" si="28"/>
        <v>0</v>
      </c>
      <c r="DC30" s="4">
        <f t="shared" si="28"/>
        <v>0</v>
      </c>
      <c r="DD30" s="4">
        <f t="shared" si="28"/>
        <v>0</v>
      </c>
      <c r="DE30" s="4">
        <f t="shared" si="28"/>
        <v>0</v>
      </c>
      <c r="DF30" s="4">
        <f t="shared" si="28"/>
        <v>0</v>
      </c>
      <c r="DG30" s="4">
        <f t="shared" si="28"/>
        <v>0</v>
      </c>
      <c r="DH30" s="4">
        <f t="shared" si="28"/>
        <v>0</v>
      </c>
      <c r="DI30" s="4">
        <f t="shared" si="28"/>
        <v>0</v>
      </c>
      <c r="DJ30" s="4">
        <f t="shared" si="28"/>
        <v>0</v>
      </c>
      <c r="DK30" s="4">
        <f t="shared" si="28"/>
        <v>0</v>
      </c>
      <c r="DL30" s="4">
        <f t="shared" si="28"/>
        <v>0</v>
      </c>
      <c r="DM30" s="4">
        <f t="shared" si="28"/>
        <v>0</v>
      </c>
      <c r="DN30" s="4">
        <f t="shared" si="28"/>
        <v>0</v>
      </c>
      <c r="DO30" s="4">
        <f t="shared" si="28"/>
        <v>0</v>
      </c>
      <c r="DP30" s="4">
        <f t="shared" si="28"/>
        <v>0</v>
      </c>
      <c r="DQ30" s="4">
        <f t="shared" si="28"/>
        <v>0</v>
      </c>
      <c r="DR30" s="4">
        <f t="shared" si="28"/>
        <v>0</v>
      </c>
      <c r="DS30" s="4">
        <f t="shared" si="28"/>
        <v>0</v>
      </c>
      <c r="DT30" s="4">
        <f t="shared" si="28"/>
        <v>0</v>
      </c>
      <c r="DU30" s="4">
        <f t="shared" si="28"/>
        <v>0</v>
      </c>
      <c r="DV30" s="4">
        <f t="shared" si="28"/>
        <v>0</v>
      </c>
      <c r="DW30" s="4">
        <f t="shared" si="28"/>
        <v>0</v>
      </c>
      <c r="DX30" s="4">
        <f t="shared" si="28"/>
        <v>0</v>
      </c>
      <c r="DY30" s="4">
        <f t="shared" si="28"/>
        <v>0</v>
      </c>
      <c r="DZ30" s="4">
        <f t="shared" si="28"/>
        <v>0</v>
      </c>
      <c r="EA30" s="4">
        <f t="shared" si="28"/>
        <v>0</v>
      </c>
      <c r="EB30" s="4">
        <f t="shared" si="28"/>
        <v>0</v>
      </c>
      <c r="EC30" s="4">
        <f t="shared" si="28"/>
        <v>0</v>
      </c>
      <c r="ED30" s="4">
        <f t="shared" si="28"/>
        <v>0</v>
      </c>
      <c r="EE30" s="4">
        <f t="shared" si="28"/>
        <v>0</v>
      </c>
      <c r="EF30" s="4">
        <f t="shared" si="28"/>
        <v>0</v>
      </c>
      <c r="EG30" s="4">
        <f t="shared" si="28"/>
        <v>0</v>
      </c>
      <c r="EH30" s="4">
        <f t="shared" si="28"/>
        <v>0</v>
      </c>
      <c r="EI30" s="4">
        <f t="shared" si="28"/>
        <v>0</v>
      </c>
      <c r="EJ30" s="4">
        <f t="shared" si="28"/>
        <v>0</v>
      </c>
      <c r="EK30" s="4">
        <f t="shared" si="28"/>
        <v>0</v>
      </c>
      <c r="EL30" s="4">
        <f t="shared" si="28"/>
        <v>0</v>
      </c>
      <c r="EM30" s="4">
        <f t="shared" si="28"/>
        <v>0</v>
      </c>
      <c r="EN30" s="4">
        <f t="shared" si="28"/>
        <v>0</v>
      </c>
      <c r="EO30" s="4">
        <f t="shared" si="28"/>
        <v>0</v>
      </c>
      <c r="EP30" s="4">
        <f t="shared" si="28"/>
        <v>0</v>
      </c>
      <c r="EQ30" s="4">
        <f t="shared" si="28"/>
        <v>0</v>
      </c>
      <c r="ER30" s="4">
        <f t="shared" si="28"/>
        <v>0</v>
      </c>
      <c r="ES30" s="4">
        <f t="shared" si="28"/>
        <v>0</v>
      </c>
      <c r="ET30" s="4">
        <f t="shared" si="28"/>
        <v>0</v>
      </c>
      <c r="EU30" s="4">
        <f t="shared" si="28"/>
        <v>0</v>
      </c>
      <c r="EV30" s="4">
        <f t="shared" si="28"/>
        <v>0</v>
      </c>
      <c r="EW30" s="4">
        <f t="shared" si="28"/>
        <v>0</v>
      </c>
      <c r="EX30" s="4">
        <f t="shared" si="28"/>
        <v>0</v>
      </c>
      <c r="EY30" s="4">
        <f t="shared" si="28"/>
        <v>0</v>
      </c>
      <c r="EZ30" s="1"/>
    </row>
    <row r="31" spans="1:156" ht="13.5" customHeight="1" outlineLevel="2" x14ac:dyDescent="0.2">
      <c r="A31" s="1"/>
      <c r="B31" s="1"/>
      <c r="C31" s="93"/>
      <c r="D31" s="1" t="str">
        <f>'Soft Cost Detail'!C75</f>
        <v>Municipal Fees</v>
      </c>
      <c r="E31" s="157"/>
      <c r="F31" s="71"/>
      <c r="G31" s="149">
        <f>'Soft Cost Detail'!E79</f>
        <v>250000</v>
      </c>
      <c r="H31" s="79">
        <f>G31/'Summary &amp; Assumptions'!$D$34</f>
        <v>1736.1111111111111</v>
      </c>
      <c r="I31" s="79">
        <f>G31/'Summary &amp; Assumptions'!$H$11</f>
        <v>1.8830264000301284</v>
      </c>
      <c r="J31" s="79">
        <f>G31/'Summary &amp; Assumptions'!$H$16</f>
        <v>2.4529042386185242</v>
      </c>
      <c r="K31" s="123">
        <f t="shared" si="21"/>
        <v>4.2441308917587246E-3</v>
      </c>
      <c r="L31" s="133"/>
      <c r="M31" s="16"/>
      <c r="N31" s="1" t="str">
        <f t="shared" si="20"/>
        <v>Municipal Fees</v>
      </c>
      <c r="O31" s="16"/>
      <c r="P31" s="124">
        <f t="shared" si="22"/>
        <v>0</v>
      </c>
      <c r="Q31" s="150"/>
      <c r="R31" s="158">
        <f>'Summary &amp; Assumptions'!$H$38</f>
        <v>44713</v>
      </c>
      <c r="S31" s="159">
        <f t="shared" si="23"/>
        <v>44895</v>
      </c>
      <c r="T31" s="140">
        <v>6</v>
      </c>
      <c r="U31" s="1"/>
      <c r="V31" s="1"/>
      <c r="W31" s="4">
        <f t="shared" ref="W31:EY31" si="29">+IF(AND(W$8&gt;=$R31,W$8&lt;=$S31),$G31/$T31,0)</f>
        <v>41666.666666666664</v>
      </c>
      <c r="X31" s="4">
        <f t="shared" si="29"/>
        <v>41666.666666666664</v>
      </c>
      <c r="Y31" s="4">
        <f t="shared" si="29"/>
        <v>41666.666666666664</v>
      </c>
      <c r="Z31" s="4">
        <f t="shared" si="29"/>
        <v>41666.666666666664</v>
      </c>
      <c r="AA31" s="4">
        <f t="shared" si="29"/>
        <v>41666.666666666664</v>
      </c>
      <c r="AB31" s="4">
        <f t="shared" si="29"/>
        <v>41666.666666666664</v>
      </c>
      <c r="AC31" s="4">
        <f t="shared" si="29"/>
        <v>0</v>
      </c>
      <c r="AD31" s="4">
        <f t="shared" si="29"/>
        <v>0</v>
      </c>
      <c r="AE31" s="4">
        <f t="shared" si="29"/>
        <v>0</v>
      </c>
      <c r="AF31" s="4">
        <f t="shared" si="29"/>
        <v>0</v>
      </c>
      <c r="AG31" s="4">
        <f t="shared" si="29"/>
        <v>0</v>
      </c>
      <c r="AH31" s="4">
        <f t="shared" si="29"/>
        <v>0</v>
      </c>
      <c r="AI31" s="4">
        <f t="shared" si="29"/>
        <v>0</v>
      </c>
      <c r="AJ31" s="4">
        <f t="shared" si="29"/>
        <v>0</v>
      </c>
      <c r="AK31" s="4">
        <f t="shared" si="29"/>
        <v>0</v>
      </c>
      <c r="AL31" s="4">
        <f t="shared" si="29"/>
        <v>0</v>
      </c>
      <c r="AM31" s="4">
        <f t="shared" si="29"/>
        <v>0</v>
      </c>
      <c r="AN31" s="4">
        <f t="shared" si="29"/>
        <v>0</v>
      </c>
      <c r="AO31" s="4">
        <f t="shared" si="29"/>
        <v>0</v>
      </c>
      <c r="AP31" s="4">
        <f t="shared" si="29"/>
        <v>0</v>
      </c>
      <c r="AQ31" s="4">
        <f t="shared" si="29"/>
        <v>0</v>
      </c>
      <c r="AR31" s="4">
        <f t="shared" si="29"/>
        <v>0</v>
      </c>
      <c r="AS31" s="4">
        <f t="shared" si="29"/>
        <v>0</v>
      </c>
      <c r="AT31" s="4">
        <f t="shared" si="29"/>
        <v>0</v>
      </c>
      <c r="AU31" s="4">
        <f t="shared" si="29"/>
        <v>0</v>
      </c>
      <c r="AV31" s="4">
        <f t="shared" si="29"/>
        <v>0</v>
      </c>
      <c r="AW31" s="4">
        <f t="shared" si="29"/>
        <v>0</v>
      </c>
      <c r="AX31" s="4">
        <f t="shared" si="29"/>
        <v>0</v>
      </c>
      <c r="AY31" s="4">
        <f t="shared" si="29"/>
        <v>0</v>
      </c>
      <c r="AZ31" s="4">
        <f t="shared" si="29"/>
        <v>0</v>
      </c>
      <c r="BA31" s="4">
        <f t="shared" si="29"/>
        <v>0</v>
      </c>
      <c r="BB31" s="4">
        <f t="shared" si="29"/>
        <v>0</v>
      </c>
      <c r="BC31" s="4">
        <f t="shared" si="29"/>
        <v>0</v>
      </c>
      <c r="BD31" s="4">
        <f t="shared" si="29"/>
        <v>0</v>
      </c>
      <c r="BE31" s="4">
        <f t="shared" si="29"/>
        <v>0</v>
      </c>
      <c r="BF31" s="4">
        <f t="shared" si="29"/>
        <v>0</v>
      </c>
      <c r="BG31" s="4">
        <f t="shared" si="29"/>
        <v>0</v>
      </c>
      <c r="BH31" s="4">
        <f t="shared" si="29"/>
        <v>0</v>
      </c>
      <c r="BI31" s="4">
        <f t="shared" si="29"/>
        <v>0</v>
      </c>
      <c r="BJ31" s="4">
        <f t="shared" si="29"/>
        <v>0</v>
      </c>
      <c r="BK31" s="4">
        <f t="shared" si="29"/>
        <v>0</v>
      </c>
      <c r="BL31" s="4">
        <f t="shared" si="29"/>
        <v>0</v>
      </c>
      <c r="BM31" s="4">
        <f t="shared" si="29"/>
        <v>0</v>
      </c>
      <c r="BN31" s="4">
        <f t="shared" si="29"/>
        <v>0</v>
      </c>
      <c r="BO31" s="4">
        <f t="shared" si="29"/>
        <v>0</v>
      </c>
      <c r="BP31" s="4">
        <f t="shared" si="29"/>
        <v>0</v>
      </c>
      <c r="BQ31" s="4">
        <f t="shared" si="29"/>
        <v>0</v>
      </c>
      <c r="BR31" s="4">
        <f t="shared" si="29"/>
        <v>0</v>
      </c>
      <c r="BS31" s="4">
        <f t="shared" si="29"/>
        <v>0</v>
      </c>
      <c r="BT31" s="4">
        <f t="shared" si="29"/>
        <v>0</v>
      </c>
      <c r="BU31" s="4">
        <f t="shared" si="29"/>
        <v>0</v>
      </c>
      <c r="BV31" s="4">
        <f t="shared" si="29"/>
        <v>0</v>
      </c>
      <c r="BW31" s="4">
        <f t="shared" si="29"/>
        <v>0</v>
      </c>
      <c r="BX31" s="4">
        <f t="shared" si="29"/>
        <v>0</v>
      </c>
      <c r="BY31" s="4">
        <f t="shared" si="29"/>
        <v>0</v>
      </c>
      <c r="BZ31" s="4">
        <f t="shared" si="29"/>
        <v>0</v>
      </c>
      <c r="CA31" s="4">
        <f t="shared" si="29"/>
        <v>0</v>
      </c>
      <c r="CB31" s="4">
        <f t="shared" si="29"/>
        <v>0</v>
      </c>
      <c r="CC31" s="4">
        <f t="shared" si="29"/>
        <v>0</v>
      </c>
      <c r="CD31" s="4">
        <f t="shared" si="29"/>
        <v>0</v>
      </c>
      <c r="CE31" s="4">
        <f t="shared" si="29"/>
        <v>0</v>
      </c>
      <c r="CF31" s="4">
        <f t="shared" si="29"/>
        <v>0</v>
      </c>
      <c r="CG31" s="4">
        <f t="shared" si="29"/>
        <v>0</v>
      </c>
      <c r="CH31" s="4">
        <f t="shared" si="29"/>
        <v>0</v>
      </c>
      <c r="CI31" s="4">
        <f t="shared" si="29"/>
        <v>0</v>
      </c>
      <c r="CJ31" s="4">
        <f t="shared" si="29"/>
        <v>0</v>
      </c>
      <c r="CK31" s="4">
        <f t="shared" si="29"/>
        <v>0</v>
      </c>
      <c r="CL31" s="4">
        <f t="shared" si="29"/>
        <v>0</v>
      </c>
      <c r="CM31" s="4">
        <f t="shared" si="29"/>
        <v>0</v>
      </c>
      <c r="CN31" s="4">
        <f t="shared" si="29"/>
        <v>0</v>
      </c>
      <c r="CO31" s="4">
        <f t="shared" si="29"/>
        <v>0</v>
      </c>
      <c r="CP31" s="4">
        <f t="shared" si="29"/>
        <v>0</v>
      </c>
      <c r="CQ31" s="4">
        <f t="shared" si="29"/>
        <v>0</v>
      </c>
      <c r="CR31" s="4">
        <f t="shared" si="29"/>
        <v>0</v>
      </c>
      <c r="CS31" s="4">
        <f t="shared" si="29"/>
        <v>0</v>
      </c>
      <c r="CT31" s="4">
        <f t="shared" si="29"/>
        <v>0</v>
      </c>
      <c r="CU31" s="4">
        <f t="shared" si="29"/>
        <v>0</v>
      </c>
      <c r="CV31" s="4">
        <f t="shared" si="29"/>
        <v>0</v>
      </c>
      <c r="CW31" s="4">
        <f t="shared" si="29"/>
        <v>0</v>
      </c>
      <c r="CX31" s="4">
        <f t="shared" si="29"/>
        <v>0</v>
      </c>
      <c r="CY31" s="4">
        <f t="shared" si="29"/>
        <v>0</v>
      </c>
      <c r="CZ31" s="4">
        <f t="shared" si="29"/>
        <v>0</v>
      </c>
      <c r="DA31" s="4">
        <f t="shared" si="29"/>
        <v>0</v>
      </c>
      <c r="DB31" s="4">
        <f t="shared" si="29"/>
        <v>0</v>
      </c>
      <c r="DC31" s="4">
        <f t="shared" si="29"/>
        <v>0</v>
      </c>
      <c r="DD31" s="4">
        <f t="shared" si="29"/>
        <v>0</v>
      </c>
      <c r="DE31" s="4">
        <f t="shared" si="29"/>
        <v>0</v>
      </c>
      <c r="DF31" s="4">
        <f t="shared" si="29"/>
        <v>0</v>
      </c>
      <c r="DG31" s="4">
        <f t="shared" si="29"/>
        <v>0</v>
      </c>
      <c r="DH31" s="4">
        <f t="shared" si="29"/>
        <v>0</v>
      </c>
      <c r="DI31" s="4">
        <f t="shared" si="29"/>
        <v>0</v>
      </c>
      <c r="DJ31" s="4">
        <f t="shared" si="29"/>
        <v>0</v>
      </c>
      <c r="DK31" s="4">
        <f t="shared" si="29"/>
        <v>0</v>
      </c>
      <c r="DL31" s="4">
        <f t="shared" si="29"/>
        <v>0</v>
      </c>
      <c r="DM31" s="4">
        <f t="shared" si="29"/>
        <v>0</v>
      </c>
      <c r="DN31" s="4">
        <f t="shared" si="29"/>
        <v>0</v>
      </c>
      <c r="DO31" s="4">
        <f t="shared" si="29"/>
        <v>0</v>
      </c>
      <c r="DP31" s="4">
        <f t="shared" si="29"/>
        <v>0</v>
      </c>
      <c r="DQ31" s="4">
        <f t="shared" si="29"/>
        <v>0</v>
      </c>
      <c r="DR31" s="4">
        <f t="shared" si="29"/>
        <v>0</v>
      </c>
      <c r="DS31" s="4">
        <f t="shared" si="29"/>
        <v>0</v>
      </c>
      <c r="DT31" s="4">
        <f t="shared" si="29"/>
        <v>0</v>
      </c>
      <c r="DU31" s="4">
        <f t="shared" si="29"/>
        <v>0</v>
      </c>
      <c r="DV31" s="4">
        <f t="shared" si="29"/>
        <v>0</v>
      </c>
      <c r="DW31" s="4">
        <f t="shared" si="29"/>
        <v>0</v>
      </c>
      <c r="DX31" s="4">
        <f t="shared" si="29"/>
        <v>0</v>
      </c>
      <c r="DY31" s="4">
        <f t="shared" si="29"/>
        <v>0</v>
      </c>
      <c r="DZ31" s="4">
        <f t="shared" si="29"/>
        <v>0</v>
      </c>
      <c r="EA31" s="4">
        <f t="shared" si="29"/>
        <v>0</v>
      </c>
      <c r="EB31" s="4">
        <f t="shared" si="29"/>
        <v>0</v>
      </c>
      <c r="EC31" s="4">
        <f t="shared" si="29"/>
        <v>0</v>
      </c>
      <c r="ED31" s="4">
        <f t="shared" si="29"/>
        <v>0</v>
      </c>
      <c r="EE31" s="4">
        <f t="shared" si="29"/>
        <v>0</v>
      </c>
      <c r="EF31" s="4">
        <f t="shared" si="29"/>
        <v>0</v>
      </c>
      <c r="EG31" s="4">
        <f t="shared" si="29"/>
        <v>0</v>
      </c>
      <c r="EH31" s="4">
        <f t="shared" si="29"/>
        <v>0</v>
      </c>
      <c r="EI31" s="4">
        <f t="shared" si="29"/>
        <v>0</v>
      </c>
      <c r="EJ31" s="4">
        <f t="shared" si="29"/>
        <v>0</v>
      </c>
      <c r="EK31" s="4">
        <f t="shared" si="29"/>
        <v>0</v>
      </c>
      <c r="EL31" s="4">
        <f t="shared" si="29"/>
        <v>0</v>
      </c>
      <c r="EM31" s="4">
        <f t="shared" si="29"/>
        <v>0</v>
      </c>
      <c r="EN31" s="4">
        <f t="shared" si="29"/>
        <v>0</v>
      </c>
      <c r="EO31" s="4">
        <f t="shared" si="29"/>
        <v>0</v>
      </c>
      <c r="EP31" s="4">
        <f t="shared" si="29"/>
        <v>0</v>
      </c>
      <c r="EQ31" s="4">
        <f t="shared" si="29"/>
        <v>0</v>
      </c>
      <c r="ER31" s="4">
        <f t="shared" si="29"/>
        <v>0</v>
      </c>
      <c r="ES31" s="4">
        <f t="shared" si="29"/>
        <v>0</v>
      </c>
      <c r="ET31" s="4">
        <f t="shared" si="29"/>
        <v>0</v>
      </c>
      <c r="EU31" s="4">
        <f t="shared" si="29"/>
        <v>0</v>
      </c>
      <c r="EV31" s="4">
        <f t="shared" si="29"/>
        <v>0</v>
      </c>
      <c r="EW31" s="4">
        <f t="shared" si="29"/>
        <v>0</v>
      </c>
      <c r="EX31" s="4">
        <f t="shared" si="29"/>
        <v>0</v>
      </c>
      <c r="EY31" s="4">
        <f t="shared" si="29"/>
        <v>0</v>
      </c>
      <c r="EZ31" s="1"/>
    </row>
    <row r="32" spans="1:156" ht="13.5" customHeight="1" outlineLevel="2" x14ac:dyDescent="0.2">
      <c r="A32" s="1"/>
      <c r="B32" s="1"/>
      <c r="C32" s="93"/>
      <c r="D32" s="1" t="str">
        <f>'Soft Cost Detail'!C81</f>
        <v>Developer Fee</v>
      </c>
      <c r="E32" s="157"/>
      <c r="F32" s="71"/>
      <c r="G32" s="149">
        <f>'Soft Cost Detail'!E81</f>
        <v>497092.5</v>
      </c>
      <c r="H32" s="79">
        <f>G32/'Summary &amp; Assumptions'!$D$34</f>
        <v>3452.03125</v>
      </c>
      <c r="I32" s="79">
        <f>G32/'Summary &amp; Assumptions'!$H$11</f>
        <v>3.7441532030279063</v>
      </c>
      <c r="J32" s="79">
        <f>G32/'Summary &amp; Assumptions'!$H$16</f>
        <v>4.8772812009419155</v>
      </c>
      <c r="K32" s="123">
        <f t="shared" si="21"/>
        <v>8.4389025412462942E-3</v>
      </c>
      <c r="L32" s="133"/>
      <c r="M32" s="16"/>
      <c r="N32" s="1" t="str">
        <f t="shared" si="20"/>
        <v>Developer Fee</v>
      </c>
      <c r="O32" s="16"/>
      <c r="P32" s="124">
        <f t="shared" si="22"/>
        <v>0</v>
      </c>
      <c r="Q32" s="150"/>
      <c r="R32" s="158">
        <f>'Summary &amp; Assumptions'!$H$41</f>
        <v>45474</v>
      </c>
      <c r="S32" s="159">
        <f t="shared" si="23"/>
        <v>46022</v>
      </c>
      <c r="T32" s="160">
        <f>'Construction Curve'!$B$4</f>
        <v>18</v>
      </c>
      <c r="U32" s="1"/>
      <c r="V32" s="1"/>
      <c r="W32" s="4">
        <f t="shared" ref="W32:EY32" si="30">+IF(AND(W$8&gt;=$R32,W$8&lt;=$S32),$G32/$T32,0)</f>
        <v>0</v>
      </c>
      <c r="X32" s="4">
        <f t="shared" si="30"/>
        <v>0</v>
      </c>
      <c r="Y32" s="4">
        <f t="shared" si="30"/>
        <v>0</v>
      </c>
      <c r="Z32" s="4">
        <f t="shared" si="30"/>
        <v>0</v>
      </c>
      <c r="AA32" s="4">
        <f t="shared" si="30"/>
        <v>0</v>
      </c>
      <c r="AB32" s="4">
        <f t="shared" si="30"/>
        <v>0</v>
      </c>
      <c r="AC32" s="4">
        <f t="shared" si="30"/>
        <v>0</v>
      </c>
      <c r="AD32" s="4">
        <f t="shared" si="30"/>
        <v>0</v>
      </c>
      <c r="AE32" s="4">
        <f t="shared" si="30"/>
        <v>0</v>
      </c>
      <c r="AF32" s="4">
        <f t="shared" si="30"/>
        <v>0</v>
      </c>
      <c r="AG32" s="4">
        <f t="shared" si="30"/>
        <v>0</v>
      </c>
      <c r="AH32" s="4">
        <f t="shared" si="30"/>
        <v>0</v>
      </c>
      <c r="AI32" s="4">
        <f t="shared" si="30"/>
        <v>0</v>
      </c>
      <c r="AJ32" s="4">
        <f t="shared" si="30"/>
        <v>0</v>
      </c>
      <c r="AK32" s="4">
        <f t="shared" si="30"/>
        <v>0</v>
      </c>
      <c r="AL32" s="4">
        <f t="shared" si="30"/>
        <v>0</v>
      </c>
      <c r="AM32" s="4">
        <f t="shared" si="30"/>
        <v>0</v>
      </c>
      <c r="AN32" s="4">
        <f t="shared" si="30"/>
        <v>0</v>
      </c>
      <c r="AO32" s="4">
        <f t="shared" si="30"/>
        <v>0</v>
      </c>
      <c r="AP32" s="4">
        <f t="shared" si="30"/>
        <v>0</v>
      </c>
      <c r="AQ32" s="4">
        <f t="shared" si="30"/>
        <v>0</v>
      </c>
      <c r="AR32" s="4">
        <f t="shared" si="30"/>
        <v>0</v>
      </c>
      <c r="AS32" s="4">
        <f t="shared" si="30"/>
        <v>0</v>
      </c>
      <c r="AT32" s="4">
        <f t="shared" si="30"/>
        <v>0</v>
      </c>
      <c r="AU32" s="4">
        <f t="shared" si="30"/>
        <v>0</v>
      </c>
      <c r="AV32" s="4">
        <f t="shared" si="30"/>
        <v>27616.25</v>
      </c>
      <c r="AW32" s="4">
        <f t="shared" si="30"/>
        <v>27616.25</v>
      </c>
      <c r="AX32" s="4">
        <f t="shared" si="30"/>
        <v>27616.25</v>
      </c>
      <c r="AY32" s="4">
        <f t="shared" si="30"/>
        <v>27616.25</v>
      </c>
      <c r="AZ32" s="4">
        <f t="shared" si="30"/>
        <v>27616.25</v>
      </c>
      <c r="BA32" s="4">
        <f t="shared" si="30"/>
        <v>27616.25</v>
      </c>
      <c r="BB32" s="4">
        <f t="shared" si="30"/>
        <v>27616.25</v>
      </c>
      <c r="BC32" s="4">
        <f t="shared" si="30"/>
        <v>27616.25</v>
      </c>
      <c r="BD32" s="4">
        <f t="shared" si="30"/>
        <v>27616.25</v>
      </c>
      <c r="BE32" s="4">
        <f t="shared" si="30"/>
        <v>27616.25</v>
      </c>
      <c r="BF32" s="4">
        <f t="shared" si="30"/>
        <v>27616.25</v>
      </c>
      <c r="BG32" s="4">
        <f t="shared" si="30"/>
        <v>27616.25</v>
      </c>
      <c r="BH32" s="4">
        <f t="shared" si="30"/>
        <v>27616.25</v>
      </c>
      <c r="BI32" s="4">
        <f t="shared" si="30"/>
        <v>27616.25</v>
      </c>
      <c r="BJ32" s="4">
        <f t="shared" si="30"/>
        <v>27616.25</v>
      </c>
      <c r="BK32" s="4">
        <f t="shared" si="30"/>
        <v>27616.25</v>
      </c>
      <c r="BL32" s="4">
        <f t="shared" si="30"/>
        <v>27616.25</v>
      </c>
      <c r="BM32" s="4">
        <f t="shared" si="30"/>
        <v>27616.25</v>
      </c>
      <c r="BN32" s="4">
        <f t="shared" si="30"/>
        <v>0</v>
      </c>
      <c r="BO32" s="4">
        <f t="shared" si="30"/>
        <v>0</v>
      </c>
      <c r="BP32" s="4">
        <f t="shared" si="30"/>
        <v>0</v>
      </c>
      <c r="BQ32" s="4">
        <f t="shared" si="30"/>
        <v>0</v>
      </c>
      <c r="BR32" s="4">
        <f t="shared" si="30"/>
        <v>0</v>
      </c>
      <c r="BS32" s="4">
        <f t="shared" si="30"/>
        <v>0</v>
      </c>
      <c r="BT32" s="4">
        <f t="shared" si="30"/>
        <v>0</v>
      </c>
      <c r="BU32" s="4">
        <f t="shared" si="30"/>
        <v>0</v>
      </c>
      <c r="BV32" s="4">
        <f t="shared" si="30"/>
        <v>0</v>
      </c>
      <c r="BW32" s="4">
        <f t="shared" si="30"/>
        <v>0</v>
      </c>
      <c r="BX32" s="4">
        <f t="shared" si="30"/>
        <v>0</v>
      </c>
      <c r="BY32" s="4">
        <f t="shared" si="30"/>
        <v>0</v>
      </c>
      <c r="BZ32" s="4">
        <f t="shared" si="30"/>
        <v>0</v>
      </c>
      <c r="CA32" s="4">
        <f t="shared" si="30"/>
        <v>0</v>
      </c>
      <c r="CB32" s="4">
        <f t="shared" si="30"/>
        <v>0</v>
      </c>
      <c r="CC32" s="4">
        <f t="shared" si="30"/>
        <v>0</v>
      </c>
      <c r="CD32" s="4">
        <f t="shared" si="30"/>
        <v>0</v>
      </c>
      <c r="CE32" s="4">
        <f t="shared" si="30"/>
        <v>0</v>
      </c>
      <c r="CF32" s="4">
        <f t="shared" si="30"/>
        <v>0</v>
      </c>
      <c r="CG32" s="4">
        <f t="shared" si="30"/>
        <v>0</v>
      </c>
      <c r="CH32" s="4">
        <f t="shared" si="30"/>
        <v>0</v>
      </c>
      <c r="CI32" s="4">
        <f t="shared" si="30"/>
        <v>0</v>
      </c>
      <c r="CJ32" s="4">
        <f t="shared" si="30"/>
        <v>0</v>
      </c>
      <c r="CK32" s="4">
        <f t="shared" si="30"/>
        <v>0</v>
      </c>
      <c r="CL32" s="4">
        <f t="shared" si="30"/>
        <v>0</v>
      </c>
      <c r="CM32" s="4">
        <f t="shared" si="30"/>
        <v>0</v>
      </c>
      <c r="CN32" s="4">
        <f t="shared" si="30"/>
        <v>0</v>
      </c>
      <c r="CO32" s="4">
        <f t="shared" si="30"/>
        <v>0</v>
      </c>
      <c r="CP32" s="4">
        <f t="shared" si="30"/>
        <v>0</v>
      </c>
      <c r="CQ32" s="4">
        <f t="shared" si="30"/>
        <v>0</v>
      </c>
      <c r="CR32" s="4">
        <f t="shared" si="30"/>
        <v>0</v>
      </c>
      <c r="CS32" s="4">
        <f t="shared" si="30"/>
        <v>0</v>
      </c>
      <c r="CT32" s="4">
        <f t="shared" si="30"/>
        <v>0</v>
      </c>
      <c r="CU32" s="4">
        <f t="shared" si="30"/>
        <v>0</v>
      </c>
      <c r="CV32" s="4">
        <f t="shared" si="30"/>
        <v>0</v>
      </c>
      <c r="CW32" s="4">
        <f t="shared" si="30"/>
        <v>0</v>
      </c>
      <c r="CX32" s="4">
        <f t="shared" si="30"/>
        <v>0</v>
      </c>
      <c r="CY32" s="4">
        <f t="shared" si="30"/>
        <v>0</v>
      </c>
      <c r="CZ32" s="4">
        <f t="shared" si="30"/>
        <v>0</v>
      </c>
      <c r="DA32" s="4">
        <f t="shared" si="30"/>
        <v>0</v>
      </c>
      <c r="DB32" s="4">
        <f t="shared" si="30"/>
        <v>0</v>
      </c>
      <c r="DC32" s="4">
        <f t="shared" si="30"/>
        <v>0</v>
      </c>
      <c r="DD32" s="4">
        <f t="shared" si="30"/>
        <v>0</v>
      </c>
      <c r="DE32" s="4">
        <f t="shared" si="30"/>
        <v>0</v>
      </c>
      <c r="DF32" s="4">
        <f t="shared" si="30"/>
        <v>0</v>
      </c>
      <c r="DG32" s="4">
        <f t="shared" si="30"/>
        <v>0</v>
      </c>
      <c r="DH32" s="4">
        <f t="shared" si="30"/>
        <v>0</v>
      </c>
      <c r="DI32" s="4">
        <f t="shared" si="30"/>
        <v>0</v>
      </c>
      <c r="DJ32" s="4">
        <f t="shared" si="30"/>
        <v>0</v>
      </c>
      <c r="DK32" s="4">
        <f t="shared" si="30"/>
        <v>0</v>
      </c>
      <c r="DL32" s="4">
        <f t="shared" si="30"/>
        <v>0</v>
      </c>
      <c r="DM32" s="4">
        <f t="shared" si="30"/>
        <v>0</v>
      </c>
      <c r="DN32" s="4">
        <f t="shared" si="30"/>
        <v>0</v>
      </c>
      <c r="DO32" s="4">
        <f t="shared" si="30"/>
        <v>0</v>
      </c>
      <c r="DP32" s="4">
        <f t="shared" si="30"/>
        <v>0</v>
      </c>
      <c r="DQ32" s="4">
        <f t="shared" si="30"/>
        <v>0</v>
      </c>
      <c r="DR32" s="4">
        <f t="shared" si="30"/>
        <v>0</v>
      </c>
      <c r="DS32" s="4">
        <f t="shared" si="30"/>
        <v>0</v>
      </c>
      <c r="DT32" s="4">
        <f t="shared" si="30"/>
        <v>0</v>
      </c>
      <c r="DU32" s="4">
        <f t="shared" si="30"/>
        <v>0</v>
      </c>
      <c r="DV32" s="4">
        <f t="shared" si="30"/>
        <v>0</v>
      </c>
      <c r="DW32" s="4">
        <f t="shared" si="30"/>
        <v>0</v>
      </c>
      <c r="DX32" s="4">
        <f t="shared" si="30"/>
        <v>0</v>
      </c>
      <c r="DY32" s="4">
        <f t="shared" si="30"/>
        <v>0</v>
      </c>
      <c r="DZ32" s="4">
        <f t="shared" si="30"/>
        <v>0</v>
      </c>
      <c r="EA32" s="4">
        <f t="shared" si="30"/>
        <v>0</v>
      </c>
      <c r="EB32" s="4">
        <f t="shared" si="30"/>
        <v>0</v>
      </c>
      <c r="EC32" s="4">
        <f t="shared" si="30"/>
        <v>0</v>
      </c>
      <c r="ED32" s="4">
        <f t="shared" si="30"/>
        <v>0</v>
      </c>
      <c r="EE32" s="4">
        <f t="shared" si="30"/>
        <v>0</v>
      </c>
      <c r="EF32" s="4">
        <f t="shared" si="30"/>
        <v>0</v>
      </c>
      <c r="EG32" s="4">
        <f t="shared" si="30"/>
        <v>0</v>
      </c>
      <c r="EH32" s="4">
        <f t="shared" si="30"/>
        <v>0</v>
      </c>
      <c r="EI32" s="4">
        <f t="shared" si="30"/>
        <v>0</v>
      </c>
      <c r="EJ32" s="4">
        <f t="shared" si="30"/>
        <v>0</v>
      </c>
      <c r="EK32" s="4">
        <f t="shared" si="30"/>
        <v>0</v>
      </c>
      <c r="EL32" s="4">
        <f t="shared" si="30"/>
        <v>0</v>
      </c>
      <c r="EM32" s="4">
        <f t="shared" si="30"/>
        <v>0</v>
      </c>
      <c r="EN32" s="4">
        <f t="shared" si="30"/>
        <v>0</v>
      </c>
      <c r="EO32" s="4">
        <f t="shared" si="30"/>
        <v>0</v>
      </c>
      <c r="EP32" s="4">
        <f t="shared" si="30"/>
        <v>0</v>
      </c>
      <c r="EQ32" s="4">
        <f t="shared" si="30"/>
        <v>0</v>
      </c>
      <c r="ER32" s="4">
        <f t="shared" si="30"/>
        <v>0</v>
      </c>
      <c r="ES32" s="4">
        <f t="shared" si="30"/>
        <v>0</v>
      </c>
      <c r="ET32" s="4">
        <f t="shared" si="30"/>
        <v>0</v>
      </c>
      <c r="EU32" s="4">
        <f t="shared" si="30"/>
        <v>0</v>
      </c>
      <c r="EV32" s="4">
        <f t="shared" si="30"/>
        <v>0</v>
      </c>
      <c r="EW32" s="4">
        <f t="shared" si="30"/>
        <v>0</v>
      </c>
      <c r="EX32" s="4">
        <f t="shared" si="30"/>
        <v>0</v>
      </c>
      <c r="EY32" s="4">
        <f t="shared" si="30"/>
        <v>0</v>
      </c>
      <c r="EZ32" s="1"/>
    </row>
    <row r="33" spans="1:156" ht="13.5" customHeight="1" outlineLevel="2" x14ac:dyDescent="0.2">
      <c r="A33" s="1"/>
      <c r="B33" s="1"/>
      <c r="C33" s="93"/>
      <c r="D33" s="1" t="str">
        <f>'Soft Cost Detail'!C82</f>
        <v>Marketing</v>
      </c>
      <c r="E33" s="157"/>
      <c r="F33" s="71"/>
      <c r="G33" s="149">
        <f>'Soft Cost Detail'!E82</f>
        <v>392680</v>
      </c>
      <c r="H33" s="79">
        <f>G33/'Summary &amp; Assumptions'!$D$34</f>
        <v>2726.9444444444443</v>
      </c>
      <c r="I33" s="79">
        <f>G33/'Summary &amp; Assumptions'!$H$11</f>
        <v>2.9577072270553235</v>
      </c>
      <c r="J33" s="79">
        <f>G33/'Summary &amp; Assumptions'!$H$16</f>
        <v>3.8528257456828885</v>
      </c>
      <c r="K33" s="123">
        <f t="shared" si="21"/>
        <v>6.6663412743032634E-3</v>
      </c>
      <c r="L33" s="133"/>
      <c r="M33" s="16"/>
      <c r="N33" s="1" t="str">
        <f t="shared" si="20"/>
        <v>Marketing</v>
      </c>
      <c r="O33" s="16"/>
      <c r="P33" s="124">
        <f t="shared" si="22"/>
        <v>0</v>
      </c>
      <c r="Q33" s="150"/>
      <c r="R33" s="158">
        <f>EOMONTH(S33,-12)+1</f>
        <v>45658</v>
      </c>
      <c r="S33" s="159">
        <f>'Summary &amp; Assumptions'!H44-1</f>
        <v>46022</v>
      </c>
      <c r="T33" s="82">
        <f>DATEDIF(R33,S33+1,"m")</f>
        <v>12</v>
      </c>
      <c r="U33" s="1"/>
      <c r="V33" s="1"/>
      <c r="W33" s="4">
        <f t="shared" ref="W33:EY33" si="31">+IF(AND(W$8&gt;=$R33,W$8&lt;=$S33),$G33/$T33,0)</f>
        <v>0</v>
      </c>
      <c r="X33" s="4">
        <f t="shared" si="31"/>
        <v>0</v>
      </c>
      <c r="Y33" s="4">
        <f t="shared" si="31"/>
        <v>0</v>
      </c>
      <c r="Z33" s="4">
        <f t="shared" si="31"/>
        <v>0</v>
      </c>
      <c r="AA33" s="4">
        <f t="shared" si="31"/>
        <v>0</v>
      </c>
      <c r="AB33" s="4">
        <f t="shared" si="31"/>
        <v>0</v>
      </c>
      <c r="AC33" s="4">
        <f t="shared" si="31"/>
        <v>0</v>
      </c>
      <c r="AD33" s="4">
        <f t="shared" si="31"/>
        <v>0</v>
      </c>
      <c r="AE33" s="4">
        <f t="shared" si="31"/>
        <v>0</v>
      </c>
      <c r="AF33" s="4">
        <f t="shared" si="31"/>
        <v>0</v>
      </c>
      <c r="AG33" s="4">
        <f t="shared" si="31"/>
        <v>0</v>
      </c>
      <c r="AH33" s="4">
        <f t="shared" si="31"/>
        <v>0</v>
      </c>
      <c r="AI33" s="4">
        <f t="shared" si="31"/>
        <v>0</v>
      </c>
      <c r="AJ33" s="4">
        <f t="shared" si="31"/>
        <v>0</v>
      </c>
      <c r="AK33" s="4">
        <f t="shared" si="31"/>
        <v>0</v>
      </c>
      <c r="AL33" s="4">
        <f t="shared" si="31"/>
        <v>0</v>
      </c>
      <c r="AM33" s="4">
        <f t="shared" si="31"/>
        <v>0</v>
      </c>
      <c r="AN33" s="4">
        <f t="shared" si="31"/>
        <v>0</v>
      </c>
      <c r="AO33" s="4">
        <f t="shared" si="31"/>
        <v>0</v>
      </c>
      <c r="AP33" s="4">
        <f t="shared" si="31"/>
        <v>0</v>
      </c>
      <c r="AQ33" s="4">
        <f t="shared" si="31"/>
        <v>0</v>
      </c>
      <c r="AR33" s="4">
        <f t="shared" si="31"/>
        <v>0</v>
      </c>
      <c r="AS33" s="4">
        <f t="shared" si="31"/>
        <v>0</v>
      </c>
      <c r="AT33" s="4">
        <f t="shared" si="31"/>
        <v>0</v>
      </c>
      <c r="AU33" s="4">
        <f t="shared" si="31"/>
        <v>0</v>
      </c>
      <c r="AV33" s="4">
        <f t="shared" si="31"/>
        <v>0</v>
      </c>
      <c r="AW33" s="4">
        <f t="shared" si="31"/>
        <v>0</v>
      </c>
      <c r="AX33" s="4">
        <f t="shared" si="31"/>
        <v>0</v>
      </c>
      <c r="AY33" s="4">
        <f t="shared" si="31"/>
        <v>0</v>
      </c>
      <c r="AZ33" s="4">
        <f t="shared" si="31"/>
        <v>0</v>
      </c>
      <c r="BA33" s="4">
        <f t="shared" si="31"/>
        <v>0</v>
      </c>
      <c r="BB33" s="4">
        <f t="shared" si="31"/>
        <v>32723.333333333332</v>
      </c>
      <c r="BC33" s="4">
        <f t="shared" si="31"/>
        <v>32723.333333333332</v>
      </c>
      <c r="BD33" s="4">
        <f t="shared" si="31"/>
        <v>32723.333333333332</v>
      </c>
      <c r="BE33" s="4">
        <f t="shared" si="31"/>
        <v>32723.333333333332</v>
      </c>
      <c r="BF33" s="4">
        <f t="shared" si="31"/>
        <v>32723.333333333332</v>
      </c>
      <c r="BG33" s="4">
        <f t="shared" si="31"/>
        <v>32723.333333333332</v>
      </c>
      <c r="BH33" s="4">
        <f t="shared" si="31"/>
        <v>32723.333333333332</v>
      </c>
      <c r="BI33" s="4">
        <f t="shared" si="31"/>
        <v>32723.333333333332</v>
      </c>
      <c r="BJ33" s="4">
        <f t="shared" si="31"/>
        <v>32723.333333333332</v>
      </c>
      <c r="BK33" s="4">
        <f t="shared" si="31"/>
        <v>32723.333333333332</v>
      </c>
      <c r="BL33" s="4">
        <f t="shared" si="31"/>
        <v>32723.333333333332</v>
      </c>
      <c r="BM33" s="4">
        <f t="shared" si="31"/>
        <v>32723.333333333332</v>
      </c>
      <c r="BN33" s="4">
        <f t="shared" si="31"/>
        <v>0</v>
      </c>
      <c r="BO33" s="4">
        <f t="shared" si="31"/>
        <v>0</v>
      </c>
      <c r="BP33" s="4">
        <f t="shared" si="31"/>
        <v>0</v>
      </c>
      <c r="BQ33" s="4">
        <f t="shared" si="31"/>
        <v>0</v>
      </c>
      <c r="BR33" s="4">
        <f t="shared" si="31"/>
        <v>0</v>
      </c>
      <c r="BS33" s="4">
        <f t="shared" si="31"/>
        <v>0</v>
      </c>
      <c r="BT33" s="4">
        <f t="shared" si="31"/>
        <v>0</v>
      </c>
      <c r="BU33" s="4">
        <f t="shared" si="31"/>
        <v>0</v>
      </c>
      <c r="BV33" s="4">
        <f t="shared" si="31"/>
        <v>0</v>
      </c>
      <c r="BW33" s="4">
        <f t="shared" si="31"/>
        <v>0</v>
      </c>
      <c r="BX33" s="4">
        <f t="shared" si="31"/>
        <v>0</v>
      </c>
      <c r="BY33" s="4">
        <f t="shared" si="31"/>
        <v>0</v>
      </c>
      <c r="BZ33" s="4">
        <f t="shared" si="31"/>
        <v>0</v>
      </c>
      <c r="CA33" s="4">
        <f t="shared" si="31"/>
        <v>0</v>
      </c>
      <c r="CB33" s="4">
        <f t="shared" si="31"/>
        <v>0</v>
      </c>
      <c r="CC33" s="4">
        <f t="shared" si="31"/>
        <v>0</v>
      </c>
      <c r="CD33" s="4">
        <f t="shared" si="31"/>
        <v>0</v>
      </c>
      <c r="CE33" s="4">
        <f t="shared" si="31"/>
        <v>0</v>
      </c>
      <c r="CF33" s="4">
        <f t="shared" si="31"/>
        <v>0</v>
      </c>
      <c r="CG33" s="4">
        <f t="shared" si="31"/>
        <v>0</v>
      </c>
      <c r="CH33" s="4">
        <f t="shared" si="31"/>
        <v>0</v>
      </c>
      <c r="CI33" s="4">
        <f t="shared" si="31"/>
        <v>0</v>
      </c>
      <c r="CJ33" s="4">
        <f t="shared" si="31"/>
        <v>0</v>
      </c>
      <c r="CK33" s="4">
        <f t="shared" si="31"/>
        <v>0</v>
      </c>
      <c r="CL33" s="4">
        <f t="shared" si="31"/>
        <v>0</v>
      </c>
      <c r="CM33" s="4">
        <f t="shared" si="31"/>
        <v>0</v>
      </c>
      <c r="CN33" s="4">
        <f t="shared" si="31"/>
        <v>0</v>
      </c>
      <c r="CO33" s="4">
        <f t="shared" si="31"/>
        <v>0</v>
      </c>
      <c r="CP33" s="4">
        <f t="shared" si="31"/>
        <v>0</v>
      </c>
      <c r="CQ33" s="4">
        <f t="shared" si="31"/>
        <v>0</v>
      </c>
      <c r="CR33" s="4">
        <f t="shared" si="31"/>
        <v>0</v>
      </c>
      <c r="CS33" s="4">
        <f t="shared" si="31"/>
        <v>0</v>
      </c>
      <c r="CT33" s="4">
        <f t="shared" si="31"/>
        <v>0</v>
      </c>
      <c r="CU33" s="4">
        <f t="shared" si="31"/>
        <v>0</v>
      </c>
      <c r="CV33" s="4">
        <f t="shared" si="31"/>
        <v>0</v>
      </c>
      <c r="CW33" s="4">
        <f t="shared" si="31"/>
        <v>0</v>
      </c>
      <c r="CX33" s="4">
        <f t="shared" si="31"/>
        <v>0</v>
      </c>
      <c r="CY33" s="4">
        <f t="shared" si="31"/>
        <v>0</v>
      </c>
      <c r="CZ33" s="4">
        <f t="shared" si="31"/>
        <v>0</v>
      </c>
      <c r="DA33" s="4">
        <f t="shared" si="31"/>
        <v>0</v>
      </c>
      <c r="DB33" s="4">
        <f t="shared" si="31"/>
        <v>0</v>
      </c>
      <c r="DC33" s="4">
        <f t="shared" si="31"/>
        <v>0</v>
      </c>
      <c r="DD33" s="4">
        <f t="shared" si="31"/>
        <v>0</v>
      </c>
      <c r="DE33" s="4">
        <f t="shared" si="31"/>
        <v>0</v>
      </c>
      <c r="DF33" s="4">
        <f t="shared" si="31"/>
        <v>0</v>
      </c>
      <c r="DG33" s="4">
        <f t="shared" si="31"/>
        <v>0</v>
      </c>
      <c r="DH33" s="4">
        <f t="shared" si="31"/>
        <v>0</v>
      </c>
      <c r="DI33" s="4">
        <f t="shared" si="31"/>
        <v>0</v>
      </c>
      <c r="DJ33" s="4">
        <f t="shared" si="31"/>
        <v>0</v>
      </c>
      <c r="DK33" s="4">
        <f t="shared" si="31"/>
        <v>0</v>
      </c>
      <c r="DL33" s="4">
        <f t="shared" si="31"/>
        <v>0</v>
      </c>
      <c r="DM33" s="4">
        <f t="shared" si="31"/>
        <v>0</v>
      </c>
      <c r="DN33" s="4">
        <f t="shared" si="31"/>
        <v>0</v>
      </c>
      <c r="DO33" s="4">
        <f t="shared" si="31"/>
        <v>0</v>
      </c>
      <c r="DP33" s="4">
        <f t="shared" si="31"/>
        <v>0</v>
      </c>
      <c r="DQ33" s="4">
        <f t="shared" si="31"/>
        <v>0</v>
      </c>
      <c r="DR33" s="4">
        <f t="shared" si="31"/>
        <v>0</v>
      </c>
      <c r="DS33" s="4">
        <f t="shared" si="31"/>
        <v>0</v>
      </c>
      <c r="DT33" s="4">
        <f t="shared" si="31"/>
        <v>0</v>
      </c>
      <c r="DU33" s="4">
        <f t="shared" si="31"/>
        <v>0</v>
      </c>
      <c r="DV33" s="4">
        <f t="shared" si="31"/>
        <v>0</v>
      </c>
      <c r="DW33" s="4">
        <f t="shared" si="31"/>
        <v>0</v>
      </c>
      <c r="DX33" s="4">
        <f t="shared" si="31"/>
        <v>0</v>
      </c>
      <c r="DY33" s="4">
        <f t="shared" si="31"/>
        <v>0</v>
      </c>
      <c r="DZ33" s="4">
        <f t="shared" si="31"/>
        <v>0</v>
      </c>
      <c r="EA33" s="4">
        <f t="shared" si="31"/>
        <v>0</v>
      </c>
      <c r="EB33" s="4">
        <f t="shared" si="31"/>
        <v>0</v>
      </c>
      <c r="EC33" s="4">
        <f t="shared" si="31"/>
        <v>0</v>
      </c>
      <c r="ED33" s="4">
        <f t="shared" si="31"/>
        <v>0</v>
      </c>
      <c r="EE33" s="4">
        <f t="shared" si="31"/>
        <v>0</v>
      </c>
      <c r="EF33" s="4">
        <f t="shared" si="31"/>
        <v>0</v>
      </c>
      <c r="EG33" s="4">
        <f t="shared" si="31"/>
        <v>0</v>
      </c>
      <c r="EH33" s="4">
        <f t="shared" si="31"/>
        <v>0</v>
      </c>
      <c r="EI33" s="4">
        <f t="shared" si="31"/>
        <v>0</v>
      </c>
      <c r="EJ33" s="4">
        <f t="shared" si="31"/>
        <v>0</v>
      </c>
      <c r="EK33" s="4">
        <f t="shared" si="31"/>
        <v>0</v>
      </c>
      <c r="EL33" s="4">
        <f t="shared" si="31"/>
        <v>0</v>
      </c>
      <c r="EM33" s="4">
        <f t="shared" si="31"/>
        <v>0</v>
      </c>
      <c r="EN33" s="4">
        <f t="shared" si="31"/>
        <v>0</v>
      </c>
      <c r="EO33" s="4">
        <f t="shared" si="31"/>
        <v>0</v>
      </c>
      <c r="EP33" s="4">
        <f t="shared" si="31"/>
        <v>0</v>
      </c>
      <c r="EQ33" s="4">
        <f t="shared" si="31"/>
        <v>0</v>
      </c>
      <c r="ER33" s="4">
        <f t="shared" si="31"/>
        <v>0</v>
      </c>
      <c r="ES33" s="4">
        <f t="shared" si="31"/>
        <v>0</v>
      </c>
      <c r="ET33" s="4">
        <f t="shared" si="31"/>
        <v>0</v>
      </c>
      <c r="EU33" s="4">
        <f t="shared" si="31"/>
        <v>0</v>
      </c>
      <c r="EV33" s="4">
        <f t="shared" si="31"/>
        <v>0</v>
      </c>
      <c r="EW33" s="4">
        <f t="shared" si="31"/>
        <v>0</v>
      </c>
      <c r="EX33" s="4">
        <f t="shared" si="31"/>
        <v>0</v>
      </c>
      <c r="EY33" s="4">
        <f t="shared" si="31"/>
        <v>0</v>
      </c>
      <c r="EZ33" s="1"/>
    </row>
    <row r="34" spans="1:156" ht="13.5" customHeight="1" outlineLevel="2" x14ac:dyDescent="0.2">
      <c r="A34" s="1"/>
      <c r="B34" s="1"/>
      <c r="C34" s="93"/>
      <c r="D34" s="1" t="str">
        <f>'Soft Cost Detail'!C83</f>
        <v>Leasing Commissions</v>
      </c>
      <c r="E34" s="157"/>
      <c r="F34" s="71"/>
      <c r="G34" s="149">
        <f>'Soft Cost Detail'!E83</f>
        <v>0</v>
      </c>
      <c r="H34" s="79">
        <f>G34/'Summary &amp; Assumptions'!$D$34</f>
        <v>0</v>
      </c>
      <c r="I34" s="79">
        <f>G34/'Summary &amp; Assumptions'!$H$11</f>
        <v>0</v>
      </c>
      <c r="J34" s="79">
        <f>G34/'Summary &amp; Assumptions'!$H$16</f>
        <v>0</v>
      </c>
      <c r="K34" s="123">
        <f t="shared" si="21"/>
        <v>0</v>
      </c>
      <c r="L34" s="133"/>
      <c r="M34" s="16"/>
      <c r="N34" s="1" t="str">
        <f t="shared" si="20"/>
        <v>Leasing Commissions</v>
      </c>
      <c r="O34" s="16"/>
      <c r="P34" s="124">
        <f t="shared" si="22"/>
        <v>0</v>
      </c>
      <c r="Q34" s="150"/>
      <c r="R34" s="158">
        <f>'Summary &amp; Assumptions'!$H$38</f>
        <v>44713</v>
      </c>
      <c r="S34" s="159">
        <f t="shared" ref="S34:S36" si="32">EOMONTH(R34,T34-1)</f>
        <v>44895</v>
      </c>
      <c r="T34" s="140">
        <v>6</v>
      </c>
      <c r="U34" s="1"/>
      <c r="V34" s="1"/>
      <c r="W34" s="4">
        <f t="shared" ref="W34:EY34" si="33">+IF(AND(W$8&gt;=$R34,W$8&lt;=$S34),$G34/$T34,0)</f>
        <v>0</v>
      </c>
      <c r="X34" s="4">
        <f t="shared" si="33"/>
        <v>0</v>
      </c>
      <c r="Y34" s="4">
        <f t="shared" si="33"/>
        <v>0</v>
      </c>
      <c r="Z34" s="4">
        <f t="shared" si="33"/>
        <v>0</v>
      </c>
      <c r="AA34" s="4">
        <f t="shared" si="33"/>
        <v>0</v>
      </c>
      <c r="AB34" s="4">
        <f t="shared" si="33"/>
        <v>0</v>
      </c>
      <c r="AC34" s="4">
        <f t="shared" si="33"/>
        <v>0</v>
      </c>
      <c r="AD34" s="4">
        <f t="shared" si="33"/>
        <v>0</v>
      </c>
      <c r="AE34" s="4">
        <f t="shared" si="33"/>
        <v>0</v>
      </c>
      <c r="AF34" s="4">
        <f t="shared" si="33"/>
        <v>0</v>
      </c>
      <c r="AG34" s="4">
        <f t="shared" si="33"/>
        <v>0</v>
      </c>
      <c r="AH34" s="4">
        <f t="shared" si="33"/>
        <v>0</v>
      </c>
      <c r="AI34" s="4">
        <f t="shared" si="33"/>
        <v>0</v>
      </c>
      <c r="AJ34" s="4">
        <f t="shared" si="33"/>
        <v>0</v>
      </c>
      <c r="AK34" s="4">
        <f t="shared" si="33"/>
        <v>0</v>
      </c>
      <c r="AL34" s="4">
        <f t="shared" si="33"/>
        <v>0</v>
      </c>
      <c r="AM34" s="4">
        <f t="shared" si="33"/>
        <v>0</v>
      </c>
      <c r="AN34" s="4">
        <f t="shared" si="33"/>
        <v>0</v>
      </c>
      <c r="AO34" s="4">
        <f t="shared" si="33"/>
        <v>0</v>
      </c>
      <c r="AP34" s="4">
        <f t="shared" si="33"/>
        <v>0</v>
      </c>
      <c r="AQ34" s="4">
        <f t="shared" si="33"/>
        <v>0</v>
      </c>
      <c r="AR34" s="4">
        <f t="shared" si="33"/>
        <v>0</v>
      </c>
      <c r="AS34" s="4">
        <f t="shared" si="33"/>
        <v>0</v>
      </c>
      <c r="AT34" s="4">
        <f t="shared" si="33"/>
        <v>0</v>
      </c>
      <c r="AU34" s="4">
        <f t="shared" si="33"/>
        <v>0</v>
      </c>
      <c r="AV34" s="4">
        <f t="shared" si="33"/>
        <v>0</v>
      </c>
      <c r="AW34" s="4">
        <f t="shared" si="33"/>
        <v>0</v>
      </c>
      <c r="AX34" s="4">
        <f t="shared" si="33"/>
        <v>0</v>
      </c>
      <c r="AY34" s="4">
        <f t="shared" si="33"/>
        <v>0</v>
      </c>
      <c r="AZ34" s="4">
        <f t="shared" si="33"/>
        <v>0</v>
      </c>
      <c r="BA34" s="4">
        <f t="shared" si="33"/>
        <v>0</v>
      </c>
      <c r="BB34" s="4">
        <f t="shared" si="33"/>
        <v>0</v>
      </c>
      <c r="BC34" s="4">
        <f t="shared" si="33"/>
        <v>0</v>
      </c>
      <c r="BD34" s="4">
        <f t="shared" si="33"/>
        <v>0</v>
      </c>
      <c r="BE34" s="4">
        <f t="shared" si="33"/>
        <v>0</v>
      </c>
      <c r="BF34" s="4">
        <f t="shared" si="33"/>
        <v>0</v>
      </c>
      <c r="BG34" s="4">
        <f t="shared" si="33"/>
        <v>0</v>
      </c>
      <c r="BH34" s="4">
        <f t="shared" si="33"/>
        <v>0</v>
      </c>
      <c r="BI34" s="4">
        <f t="shared" si="33"/>
        <v>0</v>
      </c>
      <c r="BJ34" s="4">
        <f t="shared" si="33"/>
        <v>0</v>
      </c>
      <c r="BK34" s="4">
        <f t="shared" si="33"/>
        <v>0</v>
      </c>
      <c r="BL34" s="4">
        <f t="shared" si="33"/>
        <v>0</v>
      </c>
      <c r="BM34" s="4">
        <f t="shared" si="33"/>
        <v>0</v>
      </c>
      <c r="BN34" s="4">
        <f t="shared" si="33"/>
        <v>0</v>
      </c>
      <c r="BO34" s="4">
        <f t="shared" si="33"/>
        <v>0</v>
      </c>
      <c r="BP34" s="4">
        <f t="shared" si="33"/>
        <v>0</v>
      </c>
      <c r="BQ34" s="4">
        <f t="shared" si="33"/>
        <v>0</v>
      </c>
      <c r="BR34" s="4">
        <f t="shared" si="33"/>
        <v>0</v>
      </c>
      <c r="BS34" s="4">
        <f t="shared" si="33"/>
        <v>0</v>
      </c>
      <c r="BT34" s="4">
        <f t="shared" si="33"/>
        <v>0</v>
      </c>
      <c r="BU34" s="4">
        <f t="shared" si="33"/>
        <v>0</v>
      </c>
      <c r="BV34" s="4">
        <f t="shared" si="33"/>
        <v>0</v>
      </c>
      <c r="BW34" s="4">
        <f t="shared" si="33"/>
        <v>0</v>
      </c>
      <c r="BX34" s="4">
        <f t="shared" si="33"/>
        <v>0</v>
      </c>
      <c r="BY34" s="4">
        <f t="shared" si="33"/>
        <v>0</v>
      </c>
      <c r="BZ34" s="4">
        <f t="shared" si="33"/>
        <v>0</v>
      </c>
      <c r="CA34" s="4">
        <f t="shared" si="33"/>
        <v>0</v>
      </c>
      <c r="CB34" s="4">
        <f t="shared" si="33"/>
        <v>0</v>
      </c>
      <c r="CC34" s="4">
        <f t="shared" si="33"/>
        <v>0</v>
      </c>
      <c r="CD34" s="4">
        <f t="shared" si="33"/>
        <v>0</v>
      </c>
      <c r="CE34" s="4">
        <f t="shared" si="33"/>
        <v>0</v>
      </c>
      <c r="CF34" s="4">
        <f t="shared" si="33"/>
        <v>0</v>
      </c>
      <c r="CG34" s="4">
        <f t="shared" si="33"/>
        <v>0</v>
      </c>
      <c r="CH34" s="4">
        <f t="shared" si="33"/>
        <v>0</v>
      </c>
      <c r="CI34" s="4">
        <f t="shared" si="33"/>
        <v>0</v>
      </c>
      <c r="CJ34" s="4">
        <f t="shared" si="33"/>
        <v>0</v>
      </c>
      <c r="CK34" s="4">
        <f t="shared" si="33"/>
        <v>0</v>
      </c>
      <c r="CL34" s="4">
        <f t="shared" si="33"/>
        <v>0</v>
      </c>
      <c r="CM34" s="4">
        <f t="shared" si="33"/>
        <v>0</v>
      </c>
      <c r="CN34" s="4">
        <f t="shared" si="33"/>
        <v>0</v>
      </c>
      <c r="CO34" s="4">
        <f t="shared" si="33"/>
        <v>0</v>
      </c>
      <c r="CP34" s="4">
        <f t="shared" si="33"/>
        <v>0</v>
      </c>
      <c r="CQ34" s="4">
        <f t="shared" si="33"/>
        <v>0</v>
      </c>
      <c r="CR34" s="4">
        <f t="shared" si="33"/>
        <v>0</v>
      </c>
      <c r="CS34" s="4">
        <f t="shared" si="33"/>
        <v>0</v>
      </c>
      <c r="CT34" s="4">
        <f t="shared" si="33"/>
        <v>0</v>
      </c>
      <c r="CU34" s="4">
        <f t="shared" si="33"/>
        <v>0</v>
      </c>
      <c r="CV34" s="4">
        <f t="shared" si="33"/>
        <v>0</v>
      </c>
      <c r="CW34" s="4">
        <f t="shared" si="33"/>
        <v>0</v>
      </c>
      <c r="CX34" s="4">
        <f t="shared" si="33"/>
        <v>0</v>
      </c>
      <c r="CY34" s="4">
        <f t="shared" si="33"/>
        <v>0</v>
      </c>
      <c r="CZ34" s="4">
        <f t="shared" si="33"/>
        <v>0</v>
      </c>
      <c r="DA34" s="4">
        <f t="shared" si="33"/>
        <v>0</v>
      </c>
      <c r="DB34" s="4">
        <f t="shared" si="33"/>
        <v>0</v>
      </c>
      <c r="DC34" s="4">
        <f t="shared" si="33"/>
        <v>0</v>
      </c>
      <c r="DD34" s="4">
        <f t="shared" si="33"/>
        <v>0</v>
      </c>
      <c r="DE34" s="4">
        <f t="shared" si="33"/>
        <v>0</v>
      </c>
      <c r="DF34" s="4">
        <f t="shared" si="33"/>
        <v>0</v>
      </c>
      <c r="DG34" s="4">
        <f t="shared" si="33"/>
        <v>0</v>
      </c>
      <c r="DH34" s="4">
        <f t="shared" si="33"/>
        <v>0</v>
      </c>
      <c r="DI34" s="4">
        <f t="shared" si="33"/>
        <v>0</v>
      </c>
      <c r="DJ34" s="4">
        <f t="shared" si="33"/>
        <v>0</v>
      </c>
      <c r="DK34" s="4">
        <f t="shared" si="33"/>
        <v>0</v>
      </c>
      <c r="DL34" s="4">
        <f t="shared" si="33"/>
        <v>0</v>
      </c>
      <c r="DM34" s="4">
        <f t="shared" si="33"/>
        <v>0</v>
      </c>
      <c r="DN34" s="4">
        <f t="shared" si="33"/>
        <v>0</v>
      </c>
      <c r="DO34" s="4">
        <f t="shared" si="33"/>
        <v>0</v>
      </c>
      <c r="DP34" s="4">
        <f t="shared" si="33"/>
        <v>0</v>
      </c>
      <c r="DQ34" s="4">
        <f t="shared" si="33"/>
        <v>0</v>
      </c>
      <c r="DR34" s="4">
        <f t="shared" si="33"/>
        <v>0</v>
      </c>
      <c r="DS34" s="4">
        <f t="shared" si="33"/>
        <v>0</v>
      </c>
      <c r="DT34" s="4">
        <f t="shared" si="33"/>
        <v>0</v>
      </c>
      <c r="DU34" s="4">
        <f t="shared" si="33"/>
        <v>0</v>
      </c>
      <c r="DV34" s="4">
        <f t="shared" si="33"/>
        <v>0</v>
      </c>
      <c r="DW34" s="4">
        <f t="shared" si="33"/>
        <v>0</v>
      </c>
      <c r="DX34" s="4">
        <f t="shared" si="33"/>
        <v>0</v>
      </c>
      <c r="DY34" s="4">
        <f t="shared" si="33"/>
        <v>0</v>
      </c>
      <c r="DZ34" s="4">
        <f t="shared" si="33"/>
        <v>0</v>
      </c>
      <c r="EA34" s="4">
        <f t="shared" si="33"/>
        <v>0</v>
      </c>
      <c r="EB34" s="4">
        <f t="shared" si="33"/>
        <v>0</v>
      </c>
      <c r="EC34" s="4">
        <f t="shared" si="33"/>
        <v>0</v>
      </c>
      <c r="ED34" s="4">
        <f t="shared" si="33"/>
        <v>0</v>
      </c>
      <c r="EE34" s="4">
        <f t="shared" si="33"/>
        <v>0</v>
      </c>
      <c r="EF34" s="4">
        <f t="shared" si="33"/>
        <v>0</v>
      </c>
      <c r="EG34" s="4">
        <f t="shared" si="33"/>
        <v>0</v>
      </c>
      <c r="EH34" s="4">
        <f t="shared" si="33"/>
        <v>0</v>
      </c>
      <c r="EI34" s="4">
        <f t="shared" si="33"/>
        <v>0</v>
      </c>
      <c r="EJ34" s="4">
        <f t="shared" si="33"/>
        <v>0</v>
      </c>
      <c r="EK34" s="4">
        <f t="shared" si="33"/>
        <v>0</v>
      </c>
      <c r="EL34" s="4">
        <f t="shared" si="33"/>
        <v>0</v>
      </c>
      <c r="EM34" s="4">
        <f t="shared" si="33"/>
        <v>0</v>
      </c>
      <c r="EN34" s="4">
        <f t="shared" si="33"/>
        <v>0</v>
      </c>
      <c r="EO34" s="4">
        <f t="shared" si="33"/>
        <v>0</v>
      </c>
      <c r="EP34" s="4">
        <f t="shared" si="33"/>
        <v>0</v>
      </c>
      <c r="EQ34" s="4">
        <f t="shared" si="33"/>
        <v>0</v>
      </c>
      <c r="ER34" s="4">
        <f t="shared" si="33"/>
        <v>0</v>
      </c>
      <c r="ES34" s="4">
        <f t="shared" si="33"/>
        <v>0</v>
      </c>
      <c r="ET34" s="4">
        <f t="shared" si="33"/>
        <v>0</v>
      </c>
      <c r="EU34" s="4">
        <f t="shared" si="33"/>
        <v>0</v>
      </c>
      <c r="EV34" s="4">
        <f t="shared" si="33"/>
        <v>0</v>
      </c>
      <c r="EW34" s="4">
        <f t="shared" si="33"/>
        <v>0</v>
      </c>
      <c r="EX34" s="4">
        <f t="shared" si="33"/>
        <v>0</v>
      </c>
      <c r="EY34" s="4">
        <f t="shared" si="33"/>
        <v>0</v>
      </c>
      <c r="EZ34" s="1"/>
    </row>
    <row r="35" spans="1:156" ht="13.5" customHeight="1" outlineLevel="2" x14ac:dyDescent="0.2">
      <c r="A35" s="1"/>
      <c r="B35" s="1"/>
      <c r="C35" s="93"/>
      <c r="D35" s="1" t="str">
        <f>'Soft Cost Detail'!C84</f>
        <v>Tenant Buyout Cost</v>
      </c>
      <c r="E35" s="157"/>
      <c r="F35" s="71"/>
      <c r="G35" s="149">
        <f>'Soft Cost Detail'!E84</f>
        <v>1000000</v>
      </c>
      <c r="H35" s="79">
        <f>G35/'Summary &amp; Assumptions'!$D$34</f>
        <v>6944.4444444444443</v>
      </c>
      <c r="I35" s="79">
        <f>G35/'Summary &amp; Assumptions'!$H$11</f>
        <v>7.5321056001205138</v>
      </c>
      <c r="J35" s="79">
        <f>G35/'Summary &amp; Assumptions'!$H$16</f>
        <v>9.811616954474097</v>
      </c>
      <c r="K35" s="123">
        <f t="shared" si="21"/>
        <v>1.6976523567034899E-2</v>
      </c>
      <c r="L35" s="133"/>
      <c r="M35" s="16"/>
      <c r="N35" s="1" t="str">
        <f t="shared" si="20"/>
        <v>Tenant Buyout Cost</v>
      </c>
      <c r="O35" s="16"/>
      <c r="P35" s="124">
        <f t="shared" si="22"/>
        <v>0</v>
      </c>
      <c r="Q35" s="150"/>
      <c r="R35" s="158">
        <f>'Summary &amp; Assumptions'!$H$38</f>
        <v>44713</v>
      </c>
      <c r="S35" s="159">
        <f t="shared" si="32"/>
        <v>44895</v>
      </c>
      <c r="T35" s="140">
        <v>6</v>
      </c>
      <c r="U35" s="1"/>
      <c r="V35" s="1"/>
      <c r="W35" s="4">
        <f t="shared" ref="W35:EY35" si="34">+IF(AND(W$8&gt;=$R35,W$8&lt;=$S35),$G35/$T35,0)</f>
        <v>166666.66666666666</v>
      </c>
      <c r="X35" s="4">
        <f t="shared" si="34"/>
        <v>166666.66666666666</v>
      </c>
      <c r="Y35" s="4">
        <f t="shared" si="34"/>
        <v>166666.66666666666</v>
      </c>
      <c r="Z35" s="4">
        <f t="shared" si="34"/>
        <v>166666.66666666666</v>
      </c>
      <c r="AA35" s="4">
        <f t="shared" si="34"/>
        <v>166666.66666666666</v>
      </c>
      <c r="AB35" s="4">
        <f t="shared" si="34"/>
        <v>166666.66666666666</v>
      </c>
      <c r="AC35" s="4">
        <f t="shared" si="34"/>
        <v>0</v>
      </c>
      <c r="AD35" s="4">
        <f t="shared" si="34"/>
        <v>0</v>
      </c>
      <c r="AE35" s="4">
        <f t="shared" si="34"/>
        <v>0</v>
      </c>
      <c r="AF35" s="4">
        <f t="shared" si="34"/>
        <v>0</v>
      </c>
      <c r="AG35" s="4">
        <f t="shared" si="34"/>
        <v>0</v>
      </c>
      <c r="AH35" s="4">
        <f t="shared" si="34"/>
        <v>0</v>
      </c>
      <c r="AI35" s="4">
        <f t="shared" si="34"/>
        <v>0</v>
      </c>
      <c r="AJ35" s="4">
        <f t="shared" si="34"/>
        <v>0</v>
      </c>
      <c r="AK35" s="4">
        <f t="shared" si="34"/>
        <v>0</v>
      </c>
      <c r="AL35" s="4">
        <f t="shared" si="34"/>
        <v>0</v>
      </c>
      <c r="AM35" s="4">
        <f t="shared" si="34"/>
        <v>0</v>
      </c>
      <c r="AN35" s="4">
        <f t="shared" si="34"/>
        <v>0</v>
      </c>
      <c r="AO35" s="4">
        <f t="shared" si="34"/>
        <v>0</v>
      </c>
      <c r="AP35" s="4">
        <f t="shared" si="34"/>
        <v>0</v>
      </c>
      <c r="AQ35" s="4">
        <f t="shared" si="34"/>
        <v>0</v>
      </c>
      <c r="AR35" s="4">
        <f t="shared" si="34"/>
        <v>0</v>
      </c>
      <c r="AS35" s="4">
        <f t="shared" si="34"/>
        <v>0</v>
      </c>
      <c r="AT35" s="4">
        <f t="shared" si="34"/>
        <v>0</v>
      </c>
      <c r="AU35" s="4">
        <f t="shared" si="34"/>
        <v>0</v>
      </c>
      <c r="AV35" s="4">
        <f t="shared" si="34"/>
        <v>0</v>
      </c>
      <c r="AW35" s="4">
        <f t="shared" si="34"/>
        <v>0</v>
      </c>
      <c r="AX35" s="4">
        <f t="shared" si="34"/>
        <v>0</v>
      </c>
      <c r="AY35" s="4">
        <f t="shared" si="34"/>
        <v>0</v>
      </c>
      <c r="AZ35" s="4">
        <f t="shared" si="34"/>
        <v>0</v>
      </c>
      <c r="BA35" s="4">
        <f t="shared" si="34"/>
        <v>0</v>
      </c>
      <c r="BB35" s="4">
        <f t="shared" si="34"/>
        <v>0</v>
      </c>
      <c r="BC35" s="4">
        <f t="shared" si="34"/>
        <v>0</v>
      </c>
      <c r="BD35" s="4">
        <f t="shared" si="34"/>
        <v>0</v>
      </c>
      <c r="BE35" s="4">
        <f t="shared" si="34"/>
        <v>0</v>
      </c>
      <c r="BF35" s="4">
        <f t="shared" si="34"/>
        <v>0</v>
      </c>
      <c r="BG35" s="4">
        <f t="shared" si="34"/>
        <v>0</v>
      </c>
      <c r="BH35" s="4">
        <f t="shared" si="34"/>
        <v>0</v>
      </c>
      <c r="BI35" s="4">
        <f t="shared" si="34"/>
        <v>0</v>
      </c>
      <c r="BJ35" s="4">
        <f t="shared" si="34"/>
        <v>0</v>
      </c>
      <c r="BK35" s="4">
        <f t="shared" si="34"/>
        <v>0</v>
      </c>
      <c r="BL35" s="4">
        <f t="shared" si="34"/>
        <v>0</v>
      </c>
      <c r="BM35" s="4">
        <f t="shared" si="34"/>
        <v>0</v>
      </c>
      <c r="BN35" s="4">
        <f t="shared" si="34"/>
        <v>0</v>
      </c>
      <c r="BO35" s="4">
        <f t="shared" si="34"/>
        <v>0</v>
      </c>
      <c r="BP35" s="4">
        <f t="shared" si="34"/>
        <v>0</v>
      </c>
      <c r="BQ35" s="4">
        <f t="shared" si="34"/>
        <v>0</v>
      </c>
      <c r="BR35" s="4">
        <f t="shared" si="34"/>
        <v>0</v>
      </c>
      <c r="BS35" s="4">
        <f t="shared" si="34"/>
        <v>0</v>
      </c>
      <c r="BT35" s="4">
        <f t="shared" si="34"/>
        <v>0</v>
      </c>
      <c r="BU35" s="4">
        <f t="shared" si="34"/>
        <v>0</v>
      </c>
      <c r="BV35" s="4">
        <f t="shared" si="34"/>
        <v>0</v>
      </c>
      <c r="BW35" s="4">
        <f t="shared" si="34"/>
        <v>0</v>
      </c>
      <c r="BX35" s="4">
        <f t="shared" si="34"/>
        <v>0</v>
      </c>
      <c r="BY35" s="4">
        <f t="shared" si="34"/>
        <v>0</v>
      </c>
      <c r="BZ35" s="4">
        <f t="shared" si="34"/>
        <v>0</v>
      </c>
      <c r="CA35" s="4">
        <f t="shared" si="34"/>
        <v>0</v>
      </c>
      <c r="CB35" s="4">
        <f t="shared" si="34"/>
        <v>0</v>
      </c>
      <c r="CC35" s="4">
        <f t="shared" si="34"/>
        <v>0</v>
      </c>
      <c r="CD35" s="4">
        <f t="shared" si="34"/>
        <v>0</v>
      </c>
      <c r="CE35" s="4">
        <f t="shared" si="34"/>
        <v>0</v>
      </c>
      <c r="CF35" s="4">
        <f t="shared" si="34"/>
        <v>0</v>
      </c>
      <c r="CG35" s="4">
        <f t="shared" si="34"/>
        <v>0</v>
      </c>
      <c r="CH35" s="4">
        <f t="shared" si="34"/>
        <v>0</v>
      </c>
      <c r="CI35" s="4">
        <f t="shared" si="34"/>
        <v>0</v>
      </c>
      <c r="CJ35" s="4">
        <f t="shared" si="34"/>
        <v>0</v>
      </c>
      <c r="CK35" s="4">
        <f t="shared" si="34"/>
        <v>0</v>
      </c>
      <c r="CL35" s="4">
        <f t="shared" si="34"/>
        <v>0</v>
      </c>
      <c r="CM35" s="4">
        <f t="shared" si="34"/>
        <v>0</v>
      </c>
      <c r="CN35" s="4">
        <f t="shared" si="34"/>
        <v>0</v>
      </c>
      <c r="CO35" s="4">
        <f t="shared" si="34"/>
        <v>0</v>
      </c>
      <c r="CP35" s="4">
        <f t="shared" si="34"/>
        <v>0</v>
      </c>
      <c r="CQ35" s="4">
        <f t="shared" si="34"/>
        <v>0</v>
      </c>
      <c r="CR35" s="4">
        <f t="shared" si="34"/>
        <v>0</v>
      </c>
      <c r="CS35" s="4">
        <f t="shared" si="34"/>
        <v>0</v>
      </c>
      <c r="CT35" s="4">
        <f t="shared" si="34"/>
        <v>0</v>
      </c>
      <c r="CU35" s="4">
        <f t="shared" si="34"/>
        <v>0</v>
      </c>
      <c r="CV35" s="4">
        <f t="shared" si="34"/>
        <v>0</v>
      </c>
      <c r="CW35" s="4">
        <f t="shared" si="34"/>
        <v>0</v>
      </c>
      <c r="CX35" s="4">
        <f t="shared" si="34"/>
        <v>0</v>
      </c>
      <c r="CY35" s="4">
        <f t="shared" si="34"/>
        <v>0</v>
      </c>
      <c r="CZ35" s="4">
        <f t="shared" si="34"/>
        <v>0</v>
      </c>
      <c r="DA35" s="4">
        <f t="shared" si="34"/>
        <v>0</v>
      </c>
      <c r="DB35" s="4">
        <f t="shared" si="34"/>
        <v>0</v>
      </c>
      <c r="DC35" s="4">
        <f t="shared" si="34"/>
        <v>0</v>
      </c>
      <c r="DD35" s="4">
        <f t="shared" si="34"/>
        <v>0</v>
      </c>
      <c r="DE35" s="4">
        <f t="shared" si="34"/>
        <v>0</v>
      </c>
      <c r="DF35" s="4">
        <f t="shared" si="34"/>
        <v>0</v>
      </c>
      <c r="DG35" s="4">
        <f t="shared" si="34"/>
        <v>0</v>
      </c>
      <c r="DH35" s="4">
        <f t="shared" si="34"/>
        <v>0</v>
      </c>
      <c r="DI35" s="4">
        <f t="shared" si="34"/>
        <v>0</v>
      </c>
      <c r="DJ35" s="4">
        <f t="shared" si="34"/>
        <v>0</v>
      </c>
      <c r="DK35" s="4">
        <f t="shared" si="34"/>
        <v>0</v>
      </c>
      <c r="DL35" s="4">
        <f t="shared" si="34"/>
        <v>0</v>
      </c>
      <c r="DM35" s="4">
        <f t="shared" si="34"/>
        <v>0</v>
      </c>
      <c r="DN35" s="4">
        <f t="shared" si="34"/>
        <v>0</v>
      </c>
      <c r="DO35" s="4">
        <f t="shared" si="34"/>
        <v>0</v>
      </c>
      <c r="DP35" s="4">
        <f t="shared" si="34"/>
        <v>0</v>
      </c>
      <c r="DQ35" s="4">
        <f t="shared" si="34"/>
        <v>0</v>
      </c>
      <c r="DR35" s="4">
        <f t="shared" si="34"/>
        <v>0</v>
      </c>
      <c r="DS35" s="4">
        <f t="shared" si="34"/>
        <v>0</v>
      </c>
      <c r="DT35" s="4">
        <f t="shared" si="34"/>
        <v>0</v>
      </c>
      <c r="DU35" s="4">
        <f t="shared" si="34"/>
        <v>0</v>
      </c>
      <c r="DV35" s="4">
        <f t="shared" si="34"/>
        <v>0</v>
      </c>
      <c r="DW35" s="4">
        <f t="shared" si="34"/>
        <v>0</v>
      </c>
      <c r="DX35" s="4">
        <f t="shared" si="34"/>
        <v>0</v>
      </c>
      <c r="DY35" s="4">
        <f t="shared" si="34"/>
        <v>0</v>
      </c>
      <c r="DZ35" s="4">
        <f t="shared" si="34"/>
        <v>0</v>
      </c>
      <c r="EA35" s="4">
        <f t="shared" si="34"/>
        <v>0</v>
      </c>
      <c r="EB35" s="4">
        <f t="shared" si="34"/>
        <v>0</v>
      </c>
      <c r="EC35" s="4">
        <f t="shared" si="34"/>
        <v>0</v>
      </c>
      <c r="ED35" s="4">
        <f t="shared" si="34"/>
        <v>0</v>
      </c>
      <c r="EE35" s="4">
        <f t="shared" si="34"/>
        <v>0</v>
      </c>
      <c r="EF35" s="4">
        <f t="shared" si="34"/>
        <v>0</v>
      </c>
      <c r="EG35" s="4">
        <f t="shared" si="34"/>
        <v>0</v>
      </c>
      <c r="EH35" s="4">
        <f t="shared" si="34"/>
        <v>0</v>
      </c>
      <c r="EI35" s="4">
        <f t="shared" si="34"/>
        <v>0</v>
      </c>
      <c r="EJ35" s="4">
        <f t="shared" si="34"/>
        <v>0</v>
      </c>
      <c r="EK35" s="4">
        <f t="shared" si="34"/>
        <v>0</v>
      </c>
      <c r="EL35" s="4">
        <f t="shared" si="34"/>
        <v>0</v>
      </c>
      <c r="EM35" s="4">
        <f t="shared" si="34"/>
        <v>0</v>
      </c>
      <c r="EN35" s="4">
        <f t="shared" si="34"/>
        <v>0</v>
      </c>
      <c r="EO35" s="4">
        <f t="shared" si="34"/>
        <v>0</v>
      </c>
      <c r="EP35" s="4">
        <f t="shared" si="34"/>
        <v>0</v>
      </c>
      <c r="EQ35" s="4">
        <f t="shared" si="34"/>
        <v>0</v>
      </c>
      <c r="ER35" s="4">
        <f t="shared" si="34"/>
        <v>0</v>
      </c>
      <c r="ES35" s="4">
        <f t="shared" si="34"/>
        <v>0</v>
      </c>
      <c r="ET35" s="4">
        <f t="shared" si="34"/>
        <v>0</v>
      </c>
      <c r="EU35" s="4">
        <f t="shared" si="34"/>
        <v>0</v>
      </c>
      <c r="EV35" s="4">
        <f t="shared" si="34"/>
        <v>0</v>
      </c>
      <c r="EW35" s="4">
        <f t="shared" si="34"/>
        <v>0</v>
      </c>
      <c r="EX35" s="4">
        <f t="shared" si="34"/>
        <v>0</v>
      </c>
      <c r="EY35" s="4">
        <f t="shared" si="34"/>
        <v>0</v>
      </c>
      <c r="EZ35" s="1"/>
    </row>
    <row r="36" spans="1:156" ht="13.5" customHeight="1" outlineLevel="2" x14ac:dyDescent="0.2">
      <c r="A36" s="1"/>
      <c r="B36" s="1"/>
      <c r="C36" s="93"/>
      <c r="D36" s="1" t="str">
        <f>'Soft Cost Detail'!C85</f>
        <v>Tenant Improvements (Retail)</v>
      </c>
      <c r="E36" s="157"/>
      <c r="F36" s="71"/>
      <c r="G36" s="149">
        <f>'Soft Cost Detail'!E85</f>
        <v>0</v>
      </c>
      <c r="H36" s="79">
        <f>G36/'Summary &amp; Assumptions'!$D$34</f>
        <v>0</v>
      </c>
      <c r="I36" s="79">
        <f>G36/'Summary &amp; Assumptions'!$H$11</f>
        <v>0</v>
      </c>
      <c r="J36" s="79">
        <f>G36/'Summary &amp; Assumptions'!$H$16</f>
        <v>0</v>
      </c>
      <c r="K36" s="123">
        <f t="shared" si="21"/>
        <v>0</v>
      </c>
      <c r="L36" s="133"/>
      <c r="M36" s="16"/>
      <c r="N36" s="1" t="str">
        <f t="shared" si="20"/>
        <v>Tenant Improvements (Retail)</v>
      </c>
      <c r="O36" s="16"/>
      <c r="P36" s="124">
        <f t="shared" si="22"/>
        <v>0</v>
      </c>
      <c r="Q36" s="150"/>
      <c r="R36" s="158">
        <f>'Summary &amp; Assumptions'!$H$38</f>
        <v>44713</v>
      </c>
      <c r="S36" s="159">
        <f t="shared" si="32"/>
        <v>44895</v>
      </c>
      <c r="T36" s="140">
        <v>6</v>
      </c>
      <c r="U36" s="1"/>
      <c r="V36" s="1"/>
      <c r="W36" s="4">
        <f t="shared" ref="W36:EY36" si="35">+IF(AND(W$8&gt;=$R36,W$8&lt;=$S36),$G36/$T36,0)</f>
        <v>0</v>
      </c>
      <c r="X36" s="4">
        <f t="shared" si="35"/>
        <v>0</v>
      </c>
      <c r="Y36" s="4">
        <f t="shared" si="35"/>
        <v>0</v>
      </c>
      <c r="Z36" s="4">
        <f t="shared" si="35"/>
        <v>0</v>
      </c>
      <c r="AA36" s="4">
        <f t="shared" si="35"/>
        <v>0</v>
      </c>
      <c r="AB36" s="4">
        <f t="shared" si="35"/>
        <v>0</v>
      </c>
      <c r="AC36" s="4">
        <f t="shared" si="35"/>
        <v>0</v>
      </c>
      <c r="AD36" s="4">
        <f t="shared" si="35"/>
        <v>0</v>
      </c>
      <c r="AE36" s="4">
        <f t="shared" si="35"/>
        <v>0</v>
      </c>
      <c r="AF36" s="4">
        <f t="shared" si="35"/>
        <v>0</v>
      </c>
      <c r="AG36" s="4">
        <f t="shared" si="35"/>
        <v>0</v>
      </c>
      <c r="AH36" s="4">
        <f t="shared" si="35"/>
        <v>0</v>
      </c>
      <c r="AI36" s="4">
        <f t="shared" si="35"/>
        <v>0</v>
      </c>
      <c r="AJ36" s="4">
        <f t="shared" si="35"/>
        <v>0</v>
      </c>
      <c r="AK36" s="4">
        <f t="shared" si="35"/>
        <v>0</v>
      </c>
      <c r="AL36" s="4">
        <f t="shared" si="35"/>
        <v>0</v>
      </c>
      <c r="AM36" s="4">
        <f t="shared" si="35"/>
        <v>0</v>
      </c>
      <c r="AN36" s="4">
        <f t="shared" si="35"/>
        <v>0</v>
      </c>
      <c r="AO36" s="4">
        <f t="shared" si="35"/>
        <v>0</v>
      </c>
      <c r="AP36" s="4">
        <f t="shared" si="35"/>
        <v>0</v>
      </c>
      <c r="AQ36" s="4">
        <f t="shared" si="35"/>
        <v>0</v>
      </c>
      <c r="AR36" s="4">
        <f t="shared" si="35"/>
        <v>0</v>
      </c>
      <c r="AS36" s="4">
        <f t="shared" si="35"/>
        <v>0</v>
      </c>
      <c r="AT36" s="4">
        <f t="shared" si="35"/>
        <v>0</v>
      </c>
      <c r="AU36" s="4">
        <f t="shared" si="35"/>
        <v>0</v>
      </c>
      <c r="AV36" s="4">
        <f t="shared" si="35"/>
        <v>0</v>
      </c>
      <c r="AW36" s="4">
        <f t="shared" si="35"/>
        <v>0</v>
      </c>
      <c r="AX36" s="4">
        <f t="shared" si="35"/>
        <v>0</v>
      </c>
      <c r="AY36" s="4">
        <f t="shared" si="35"/>
        <v>0</v>
      </c>
      <c r="AZ36" s="4">
        <f t="shared" si="35"/>
        <v>0</v>
      </c>
      <c r="BA36" s="4">
        <f t="shared" si="35"/>
        <v>0</v>
      </c>
      <c r="BB36" s="4">
        <f t="shared" si="35"/>
        <v>0</v>
      </c>
      <c r="BC36" s="4">
        <f t="shared" si="35"/>
        <v>0</v>
      </c>
      <c r="BD36" s="4">
        <f t="shared" si="35"/>
        <v>0</v>
      </c>
      <c r="BE36" s="4">
        <f t="shared" si="35"/>
        <v>0</v>
      </c>
      <c r="BF36" s="4">
        <f t="shared" si="35"/>
        <v>0</v>
      </c>
      <c r="BG36" s="4">
        <f t="shared" si="35"/>
        <v>0</v>
      </c>
      <c r="BH36" s="4">
        <f t="shared" si="35"/>
        <v>0</v>
      </c>
      <c r="BI36" s="4">
        <f t="shared" si="35"/>
        <v>0</v>
      </c>
      <c r="BJ36" s="4">
        <f t="shared" si="35"/>
        <v>0</v>
      </c>
      <c r="BK36" s="4">
        <f t="shared" si="35"/>
        <v>0</v>
      </c>
      <c r="BL36" s="4">
        <f t="shared" si="35"/>
        <v>0</v>
      </c>
      <c r="BM36" s="4">
        <f t="shared" si="35"/>
        <v>0</v>
      </c>
      <c r="BN36" s="4">
        <f t="shared" si="35"/>
        <v>0</v>
      </c>
      <c r="BO36" s="4">
        <f t="shared" si="35"/>
        <v>0</v>
      </c>
      <c r="BP36" s="4">
        <f t="shared" si="35"/>
        <v>0</v>
      </c>
      <c r="BQ36" s="4">
        <f t="shared" si="35"/>
        <v>0</v>
      </c>
      <c r="BR36" s="4">
        <f t="shared" si="35"/>
        <v>0</v>
      </c>
      <c r="BS36" s="4">
        <f t="shared" si="35"/>
        <v>0</v>
      </c>
      <c r="BT36" s="4">
        <f t="shared" si="35"/>
        <v>0</v>
      </c>
      <c r="BU36" s="4">
        <f t="shared" si="35"/>
        <v>0</v>
      </c>
      <c r="BV36" s="4">
        <f t="shared" si="35"/>
        <v>0</v>
      </c>
      <c r="BW36" s="4">
        <f t="shared" si="35"/>
        <v>0</v>
      </c>
      <c r="BX36" s="4">
        <f t="shared" si="35"/>
        <v>0</v>
      </c>
      <c r="BY36" s="4">
        <f t="shared" si="35"/>
        <v>0</v>
      </c>
      <c r="BZ36" s="4">
        <f t="shared" si="35"/>
        <v>0</v>
      </c>
      <c r="CA36" s="4">
        <f t="shared" si="35"/>
        <v>0</v>
      </c>
      <c r="CB36" s="4">
        <f t="shared" si="35"/>
        <v>0</v>
      </c>
      <c r="CC36" s="4">
        <f t="shared" si="35"/>
        <v>0</v>
      </c>
      <c r="CD36" s="4">
        <f t="shared" si="35"/>
        <v>0</v>
      </c>
      <c r="CE36" s="4">
        <f t="shared" si="35"/>
        <v>0</v>
      </c>
      <c r="CF36" s="4">
        <f t="shared" si="35"/>
        <v>0</v>
      </c>
      <c r="CG36" s="4">
        <f t="shared" si="35"/>
        <v>0</v>
      </c>
      <c r="CH36" s="4">
        <f t="shared" si="35"/>
        <v>0</v>
      </c>
      <c r="CI36" s="4">
        <f t="shared" si="35"/>
        <v>0</v>
      </c>
      <c r="CJ36" s="4">
        <f t="shared" si="35"/>
        <v>0</v>
      </c>
      <c r="CK36" s="4">
        <f t="shared" si="35"/>
        <v>0</v>
      </c>
      <c r="CL36" s="4">
        <f t="shared" si="35"/>
        <v>0</v>
      </c>
      <c r="CM36" s="4">
        <f t="shared" si="35"/>
        <v>0</v>
      </c>
      <c r="CN36" s="4">
        <f t="shared" si="35"/>
        <v>0</v>
      </c>
      <c r="CO36" s="4">
        <f t="shared" si="35"/>
        <v>0</v>
      </c>
      <c r="CP36" s="4">
        <f t="shared" si="35"/>
        <v>0</v>
      </c>
      <c r="CQ36" s="4">
        <f t="shared" si="35"/>
        <v>0</v>
      </c>
      <c r="CR36" s="4">
        <f t="shared" si="35"/>
        <v>0</v>
      </c>
      <c r="CS36" s="4">
        <f t="shared" si="35"/>
        <v>0</v>
      </c>
      <c r="CT36" s="4">
        <f t="shared" si="35"/>
        <v>0</v>
      </c>
      <c r="CU36" s="4">
        <f t="shared" si="35"/>
        <v>0</v>
      </c>
      <c r="CV36" s="4">
        <f t="shared" si="35"/>
        <v>0</v>
      </c>
      <c r="CW36" s="4">
        <f t="shared" si="35"/>
        <v>0</v>
      </c>
      <c r="CX36" s="4">
        <f t="shared" si="35"/>
        <v>0</v>
      </c>
      <c r="CY36" s="4">
        <f t="shared" si="35"/>
        <v>0</v>
      </c>
      <c r="CZ36" s="4">
        <f t="shared" si="35"/>
        <v>0</v>
      </c>
      <c r="DA36" s="4">
        <f t="shared" si="35"/>
        <v>0</v>
      </c>
      <c r="DB36" s="4">
        <f t="shared" si="35"/>
        <v>0</v>
      </c>
      <c r="DC36" s="4">
        <f t="shared" si="35"/>
        <v>0</v>
      </c>
      <c r="DD36" s="4">
        <f t="shared" si="35"/>
        <v>0</v>
      </c>
      <c r="DE36" s="4">
        <f t="shared" si="35"/>
        <v>0</v>
      </c>
      <c r="DF36" s="4">
        <f t="shared" si="35"/>
        <v>0</v>
      </c>
      <c r="DG36" s="4">
        <f t="shared" si="35"/>
        <v>0</v>
      </c>
      <c r="DH36" s="4">
        <f t="shared" si="35"/>
        <v>0</v>
      </c>
      <c r="DI36" s="4">
        <f t="shared" si="35"/>
        <v>0</v>
      </c>
      <c r="DJ36" s="4">
        <f t="shared" si="35"/>
        <v>0</v>
      </c>
      <c r="DK36" s="4">
        <f t="shared" si="35"/>
        <v>0</v>
      </c>
      <c r="DL36" s="4">
        <f t="shared" si="35"/>
        <v>0</v>
      </c>
      <c r="DM36" s="4">
        <f t="shared" si="35"/>
        <v>0</v>
      </c>
      <c r="DN36" s="4">
        <f t="shared" si="35"/>
        <v>0</v>
      </c>
      <c r="DO36" s="4">
        <f t="shared" si="35"/>
        <v>0</v>
      </c>
      <c r="DP36" s="4">
        <f t="shared" si="35"/>
        <v>0</v>
      </c>
      <c r="DQ36" s="4">
        <f t="shared" si="35"/>
        <v>0</v>
      </c>
      <c r="DR36" s="4">
        <f t="shared" si="35"/>
        <v>0</v>
      </c>
      <c r="DS36" s="4">
        <f t="shared" si="35"/>
        <v>0</v>
      </c>
      <c r="DT36" s="4">
        <f t="shared" si="35"/>
        <v>0</v>
      </c>
      <c r="DU36" s="4">
        <f t="shared" si="35"/>
        <v>0</v>
      </c>
      <c r="DV36" s="4">
        <f t="shared" si="35"/>
        <v>0</v>
      </c>
      <c r="DW36" s="4">
        <f t="shared" si="35"/>
        <v>0</v>
      </c>
      <c r="DX36" s="4">
        <f t="shared" si="35"/>
        <v>0</v>
      </c>
      <c r="DY36" s="4">
        <f t="shared" si="35"/>
        <v>0</v>
      </c>
      <c r="DZ36" s="4">
        <f t="shared" si="35"/>
        <v>0</v>
      </c>
      <c r="EA36" s="4">
        <f t="shared" si="35"/>
        <v>0</v>
      </c>
      <c r="EB36" s="4">
        <f t="shared" si="35"/>
        <v>0</v>
      </c>
      <c r="EC36" s="4">
        <f t="shared" si="35"/>
        <v>0</v>
      </c>
      <c r="ED36" s="4">
        <f t="shared" si="35"/>
        <v>0</v>
      </c>
      <c r="EE36" s="4">
        <f t="shared" si="35"/>
        <v>0</v>
      </c>
      <c r="EF36" s="4">
        <f t="shared" si="35"/>
        <v>0</v>
      </c>
      <c r="EG36" s="4">
        <f t="shared" si="35"/>
        <v>0</v>
      </c>
      <c r="EH36" s="4">
        <f t="shared" si="35"/>
        <v>0</v>
      </c>
      <c r="EI36" s="4">
        <f t="shared" si="35"/>
        <v>0</v>
      </c>
      <c r="EJ36" s="4">
        <f t="shared" si="35"/>
        <v>0</v>
      </c>
      <c r="EK36" s="4">
        <f t="shared" si="35"/>
        <v>0</v>
      </c>
      <c r="EL36" s="4">
        <f t="shared" si="35"/>
        <v>0</v>
      </c>
      <c r="EM36" s="4">
        <f t="shared" si="35"/>
        <v>0</v>
      </c>
      <c r="EN36" s="4">
        <f t="shared" si="35"/>
        <v>0</v>
      </c>
      <c r="EO36" s="4">
        <f t="shared" si="35"/>
        <v>0</v>
      </c>
      <c r="EP36" s="4">
        <f t="shared" si="35"/>
        <v>0</v>
      </c>
      <c r="EQ36" s="4">
        <f t="shared" si="35"/>
        <v>0</v>
      </c>
      <c r="ER36" s="4">
        <f t="shared" si="35"/>
        <v>0</v>
      </c>
      <c r="ES36" s="4">
        <f t="shared" si="35"/>
        <v>0</v>
      </c>
      <c r="ET36" s="4">
        <f t="shared" si="35"/>
        <v>0</v>
      </c>
      <c r="EU36" s="4">
        <f t="shared" si="35"/>
        <v>0</v>
      </c>
      <c r="EV36" s="4">
        <f t="shared" si="35"/>
        <v>0</v>
      </c>
      <c r="EW36" s="4">
        <f t="shared" si="35"/>
        <v>0</v>
      </c>
      <c r="EX36" s="4">
        <f t="shared" si="35"/>
        <v>0</v>
      </c>
      <c r="EY36" s="4">
        <f t="shared" si="35"/>
        <v>0</v>
      </c>
      <c r="EZ36" s="1"/>
    </row>
    <row r="37" spans="1:156" ht="13.5" customHeight="1" outlineLevel="2" x14ac:dyDescent="0.2">
      <c r="A37" s="1"/>
      <c r="B37" s="1"/>
      <c r="C37" s="93"/>
      <c r="D37" s="1" t="str">
        <f>'Soft Cost Detail'!C86</f>
        <v>Operating Reserve</v>
      </c>
      <c r="E37" s="157"/>
      <c r="F37" s="71"/>
      <c r="G37" s="149">
        <f>P88</f>
        <v>1235346.3360000004</v>
      </c>
      <c r="H37" s="79">
        <f>G37/'Summary &amp; Assumptions'!$D$34</f>
        <v>8578.7940000000017</v>
      </c>
      <c r="I37" s="79">
        <f>G37/'Summary &amp; Assumptions'!$H$11</f>
        <v>9.3047590554739603</v>
      </c>
      <c r="J37" s="79">
        <f>G37/'Summary &amp; Assumptions'!$H$16</f>
        <v>12.120745054945058</v>
      </c>
      <c r="K37" s="123">
        <f t="shared" si="21"/>
        <v>2.0971886186554215E-2</v>
      </c>
      <c r="L37" s="133"/>
      <c r="M37" s="16"/>
      <c r="N37" s="1" t="str">
        <f t="shared" si="20"/>
        <v>Operating Reserve</v>
      </c>
      <c r="O37" s="16"/>
      <c r="P37" s="124">
        <f t="shared" si="22"/>
        <v>0</v>
      </c>
      <c r="Q37" s="150"/>
      <c r="R37" s="158"/>
      <c r="S37" s="159"/>
      <c r="T37" s="140"/>
      <c r="U37" s="1"/>
      <c r="V37" s="1"/>
      <c r="W37" s="4">
        <f t="shared" ref="W37:EY37" si="36">W88</f>
        <v>0</v>
      </c>
      <c r="X37" s="4">
        <f t="shared" si="36"/>
        <v>29413.008000000002</v>
      </c>
      <c r="Y37" s="4">
        <f t="shared" si="36"/>
        <v>29413.008000000002</v>
      </c>
      <c r="Z37" s="4">
        <f t="shared" si="36"/>
        <v>29413.008000000002</v>
      </c>
      <c r="AA37" s="4">
        <f t="shared" si="36"/>
        <v>29413.008000000002</v>
      </c>
      <c r="AB37" s="4">
        <f t="shared" si="36"/>
        <v>29413.008000000002</v>
      </c>
      <c r="AC37" s="4">
        <f t="shared" si="36"/>
        <v>29413.008000000002</v>
      </c>
      <c r="AD37" s="4">
        <f t="shared" si="36"/>
        <v>29413.008000000002</v>
      </c>
      <c r="AE37" s="4">
        <f t="shared" si="36"/>
        <v>29413.008000000002</v>
      </c>
      <c r="AF37" s="4">
        <f t="shared" si="36"/>
        <v>29413.008000000002</v>
      </c>
      <c r="AG37" s="4">
        <f t="shared" si="36"/>
        <v>29413.008000000002</v>
      </c>
      <c r="AH37" s="4">
        <f t="shared" si="36"/>
        <v>29413.008000000002</v>
      </c>
      <c r="AI37" s="4">
        <f t="shared" si="36"/>
        <v>29413.008000000002</v>
      </c>
      <c r="AJ37" s="4">
        <f t="shared" si="36"/>
        <v>29413.008000000002</v>
      </c>
      <c r="AK37" s="4">
        <f t="shared" si="36"/>
        <v>29413.008000000002</v>
      </c>
      <c r="AL37" s="4">
        <f t="shared" si="36"/>
        <v>29413.008000000002</v>
      </c>
      <c r="AM37" s="4">
        <f t="shared" si="36"/>
        <v>29413.008000000002</v>
      </c>
      <c r="AN37" s="4">
        <f t="shared" si="36"/>
        <v>29413.008000000002</v>
      </c>
      <c r="AO37" s="4">
        <f t="shared" si="36"/>
        <v>29413.008000000002</v>
      </c>
      <c r="AP37" s="4">
        <f t="shared" si="36"/>
        <v>29413.008000000002</v>
      </c>
      <c r="AQ37" s="4">
        <f t="shared" si="36"/>
        <v>29413.008000000002</v>
      </c>
      <c r="AR37" s="4">
        <f t="shared" si="36"/>
        <v>29413.008000000002</v>
      </c>
      <c r="AS37" s="4">
        <f t="shared" si="36"/>
        <v>29413.008000000002</v>
      </c>
      <c r="AT37" s="4">
        <f t="shared" si="36"/>
        <v>29413.008000000002</v>
      </c>
      <c r="AU37" s="4">
        <f t="shared" si="36"/>
        <v>29413.008000000002</v>
      </c>
      <c r="AV37" s="4">
        <f t="shared" si="36"/>
        <v>29413.008000000002</v>
      </c>
      <c r="AW37" s="4">
        <f t="shared" si="36"/>
        <v>29413.008000000002</v>
      </c>
      <c r="AX37" s="4">
        <f t="shared" si="36"/>
        <v>29413.008000000002</v>
      </c>
      <c r="AY37" s="4">
        <f t="shared" si="36"/>
        <v>29413.008000000002</v>
      </c>
      <c r="AZ37" s="4">
        <f t="shared" si="36"/>
        <v>29413.008000000002</v>
      </c>
      <c r="BA37" s="4">
        <f t="shared" si="36"/>
        <v>29413.008000000002</v>
      </c>
      <c r="BB37" s="4">
        <f t="shared" si="36"/>
        <v>29413.008000000002</v>
      </c>
      <c r="BC37" s="4">
        <f t="shared" si="36"/>
        <v>29413.008000000002</v>
      </c>
      <c r="BD37" s="4">
        <f t="shared" si="36"/>
        <v>29413.008000000002</v>
      </c>
      <c r="BE37" s="4">
        <f t="shared" si="36"/>
        <v>29413.008000000002</v>
      </c>
      <c r="BF37" s="4">
        <f t="shared" si="36"/>
        <v>29413.008000000002</v>
      </c>
      <c r="BG37" s="4">
        <f t="shared" si="36"/>
        <v>29413.008000000002</v>
      </c>
      <c r="BH37" s="4">
        <f t="shared" si="36"/>
        <v>29413.008000000002</v>
      </c>
      <c r="BI37" s="4">
        <f t="shared" si="36"/>
        <v>29413.008000000002</v>
      </c>
      <c r="BJ37" s="4">
        <f t="shared" si="36"/>
        <v>29413.008000000002</v>
      </c>
      <c r="BK37" s="4">
        <f t="shared" si="36"/>
        <v>29413.008000000002</v>
      </c>
      <c r="BL37" s="4">
        <f t="shared" si="36"/>
        <v>29413.008000000002</v>
      </c>
      <c r="BM37" s="4">
        <f t="shared" si="36"/>
        <v>29413.008000000002</v>
      </c>
      <c r="BN37" s="4">
        <f t="shared" si="36"/>
        <v>0</v>
      </c>
      <c r="BO37" s="4">
        <f t="shared" si="36"/>
        <v>0</v>
      </c>
      <c r="BP37" s="4">
        <f t="shared" si="36"/>
        <v>0</v>
      </c>
      <c r="BQ37" s="4">
        <f t="shared" si="36"/>
        <v>0</v>
      </c>
      <c r="BR37" s="4">
        <f t="shared" si="36"/>
        <v>0</v>
      </c>
      <c r="BS37" s="4">
        <f t="shared" si="36"/>
        <v>0</v>
      </c>
      <c r="BT37" s="4">
        <f t="shared" si="36"/>
        <v>0</v>
      </c>
      <c r="BU37" s="4">
        <f t="shared" si="36"/>
        <v>0</v>
      </c>
      <c r="BV37" s="4">
        <f t="shared" si="36"/>
        <v>0</v>
      </c>
      <c r="BW37" s="4">
        <f t="shared" si="36"/>
        <v>0</v>
      </c>
      <c r="BX37" s="4">
        <f t="shared" si="36"/>
        <v>0</v>
      </c>
      <c r="BY37" s="4">
        <f t="shared" si="36"/>
        <v>0</v>
      </c>
      <c r="BZ37" s="4">
        <f t="shared" si="36"/>
        <v>0</v>
      </c>
      <c r="CA37" s="4">
        <f t="shared" si="36"/>
        <v>0</v>
      </c>
      <c r="CB37" s="4">
        <f t="shared" si="36"/>
        <v>0</v>
      </c>
      <c r="CC37" s="4">
        <f t="shared" si="36"/>
        <v>0</v>
      </c>
      <c r="CD37" s="4">
        <f t="shared" si="36"/>
        <v>0</v>
      </c>
      <c r="CE37" s="4">
        <f t="shared" si="36"/>
        <v>0</v>
      </c>
      <c r="CF37" s="4">
        <f t="shared" si="36"/>
        <v>0</v>
      </c>
      <c r="CG37" s="4">
        <f t="shared" si="36"/>
        <v>0</v>
      </c>
      <c r="CH37" s="4">
        <f t="shared" si="36"/>
        <v>0</v>
      </c>
      <c r="CI37" s="4">
        <f t="shared" si="36"/>
        <v>0</v>
      </c>
      <c r="CJ37" s="4">
        <f t="shared" si="36"/>
        <v>0</v>
      </c>
      <c r="CK37" s="4">
        <f t="shared" si="36"/>
        <v>0</v>
      </c>
      <c r="CL37" s="4">
        <f t="shared" si="36"/>
        <v>0</v>
      </c>
      <c r="CM37" s="4">
        <f t="shared" si="36"/>
        <v>0</v>
      </c>
      <c r="CN37" s="4">
        <f t="shared" si="36"/>
        <v>0</v>
      </c>
      <c r="CO37" s="4">
        <f t="shared" si="36"/>
        <v>0</v>
      </c>
      <c r="CP37" s="4">
        <f t="shared" si="36"/>
        <v>0</v>
      </c>
      <c r="CQ37" s="4">
        <f t="shared" si="36"/>
        <v>0</v>
      </c>
      <c r="CR37" s="4">
        <f t="shared" si="36"/>
        <v>0</v>
      </c>
      <c r="CS37" s="4">
        <f t="shared" si="36"/>
        <v>0</v>
      </c>
      <c r="CT37" s="4">
        <f t="shared" si="36"/>
        <v>0</v>
      </c>
      <c r="CU37" s="4">
        <f t="shared" si="36"/>
        <v>0</v>
      </c>
      <c r="CV37" s="4">
        <f t="shared" si="36"/>
        <v>0</v>
      </c>
      <c r="CW37" s="4">
        <f t="shared" si="36"/>
        <v>0</v>
      </c>
      <c r="CX37" s="4">
        <f t="shared" si="36"/>
        <v>0</v>
      </c>
      <c r="CY37" s="4">
        <f t="shared" si="36"/>
        <v>0</v>
      </c>
      <c r="CZ37" s="4">
        <f t="shared" si="36"/>
        <v>0</v>
      </c>
      <c r="DA37" s="4">
        <f t="shared" si="36"/>
        <v>0</v>
      </c>
      <c r="DB37" s="4">
        <f t="shared" si="36"/>
        <v>0</v>
      </c>
      <c r="DC37" s="4">
        <f t="shared" si="36"/>
        <v>0</v>
      </c>
      <c r="DD37" s="4">
        <f t="shared" si="36"/>
        <v>0</v>
      </c>
      <c r="DE37" s="4">
        <f t="shared" si="36"/>
        <v>0</v>
      </c>
      <c r="DF37" s="4">
        <f t="shared" si="36"/>
        <v>0</v>
      </c>
      <c r="DG37" s="4">
        <f t="shared" si="36"/>
        <v>0</v>
      </c>
      <c r="DH37" s="4">
        <f t="shared" si="36"/>
        <v>0</v>
      </c>
      <c r="DI37" s="4">
        <f t="shared" si="36"/>
        <v>0</v>
      </c>
      <c r="DJ37" s="4">
        <f t="shared" si="36"/>
        <v>0</v>
      </c>
      <c r="DK37" s="4">
        <f t="shared" si="36"/>
        <v>0</v>
      </c>
      <c r="DL37" s="4">
        <f t="shared" si="36"/>
        <v>0</v>
      </c>
      <c r="DM37" s="4">
        <f t="shared" si="36"/>
        <v>0</v>
      </c>
      <c r="DN37" s="4">
        <f t="shared" si="36"/>
        <v>0</v>
      </c>
      <c r="DO37" s="4">
        <f t="shared" si="36"/>
        <v>0</v>
      </c>
      <c r="DP37" s="4">
        <f t="shared" si="36"/>
        <v>0</v>
      </c>
      <c r="DQ37" s="4">
        <f t="shared" si="36"/>
        <v>0</v>
      </c>
      <c r="DR37" s="4">
        <f t="shared" si="36"/>
        <v>0</v>
      </c>
      <c r="DS37" s="4">
        <f t="shared" si="36"/>
        <v>0</v>
      </c>
      <c r="DT37" s="4">
        <f t="shared" si="36"/>
        <v>0</v>
      </c>
      <c r="DU37" s="4">
        <f t="shared" si="36"/>
        <v>0</v>
      </c>
      <c r="DV37" s="4">
        <f t="shared" si="36"/>
        <v>0</v>
      </c>
      <c r="DW37" s="4">
        <f t="shared" si="36"/>
        <v>0</v>
      </c>
      <c r="DX37" s="4">
        <f t="shared" si="36"/>
        <v>0</v>
      </c>
      <c r="DY37" s="4">
        <f t="shared" si="36"/>
        <v>0</v>
      </c>
      <c r="DZ37" s="4">
        <f t="shared" si="36"/>
        <v>0</v>
      </c>
      <c r="EA37" s="4">
        <f t="shared" si="36"/>
        <v>0</v>
      </c>
      <c r="EB37" s="4">
        <f t="shared" si="36"/>
        <v>0</v>
      </c>
      <c r="EC37" s="4">
        <f t="shared" si="36"/>
        <v>0</v>
      </c>
      <c r="ED37" s="4">
        <f t="shared" si="36"/>
        <v>0</v>
      </c>
      <c r="EE37" s="4">
        <f t="shared" si="36"/>
        <v>0</v>
      </c>
      <c r="EF37" s="4">
        <f t="shared" si="36"/>
        <v>0</v>
      </c>
      <c r="EG37" s="4">
        <f t="shared" si="36"/>
        <v>0</v>
      </c>
      <c r="EH37" s="4">
        <f t="shared" si="36"/>
        <v>0</v>
      </c>
      <c r="EI37" s="4">
        <f t="shared" si="36"/>
        <v>0</v>
      </c>
      <c r="EJ37" s="4">
        <f t="shared" si="36"/>
        <v>0</v>
      </c>
      <c r="EK37" s="4">
        <f t="shared" si="36"/>
        <v>0</v>
      </c>
      <c r="EL37" s="4">
        <f t="shared" si="36"/>
        <v>0</v>
      </c>
      <c r="EM37" s="4">
        <f t="shared" si="36"/>
        <v>0</v>
      </c>
      <c r="EN37" s="4">
        <f t="shared" si="36"/>
        <v>0</v>
      </c>
      <c r="EO37" s="4">
        <f t="shared" si="36"/>
        <v>0</v>
      </c>
      <c r="EP37" s="4">
        <f t="shared" si="36"/>
        <v>0</v>
      </c>
      <c r="EQ37" s="4">
        <f t="shared" si="36"/>
        <v>0</v>
      </c>
      <c r="ER37" s="4">
        <f t="shared" si="36"/>
        <v>0</v>
      </c>
      <c r="ES37" s="4">
        <f t="shared" si="36"/>
        <v>0</v>
      </c>
      <c r="ET37" s="4">
        <f t="shared" si="36"/>
        <v>0</v>
      </c>
      <c r="EU37" s="4">
        <f t="shared" si="36"/>
        <v>0</v>
      </c>
      <c r="EV37" s="4">
        <f t="shared" si="36"/>
        <v>0</v>
      </c>
      <c r="EW37" s="4">
        <f t="shared" si="36"/>
        <v>0</v>
      </c>
      <c r="EX37" s="4">
        <f t="shared" si="36"/>
        <v>0</v>
      </c>
      <c r="EY37" s="4">
        <f t="shared" si="36"/>
        <v>0</v>
      </c>
      <c r="EZ37" s="1"/>
    </row>
    <row r="38" spans="1:156" ht="13.5" customHeight="1" outlineLevel="2" x14ac:dyDescent="0.2">
      <c r="A38" s="1"/>
      <c r="B38" s="1"/>
      <c r="C38" s="93"/>
      <c r="D38" s="1" t="str">
        <f>'Soft Cost Detail'!C87</f>
        <v>Soft Cost Contingency</v>
      </c>
      <c r="E38" s="157"/>
      <c r="F38" s="71"/>
      <c r="G38" s="149">
        <f>'Soft Cost Detail'!E87</f>
        <v>296903.7344894773</v>
      </c>
      <c r="H38" s="79">
        <f>G38/'Summary &amp; Assumptions'!$D$34</f>
        <v>2061.831489510259</v>
      </c>
      <c r="I38" s="79">
        <f>G38/'Summary &amp; Assumptions'!$H$11</f>
        <v>2.2363102812448861</v>
      </c>
      <c r="J38" s="79">
        <f>G38/'Summary &amp; Assumptions'!$H$16</f>
        <v>2.9131057151636313</v>
      </c>
      <c r="K38" s="123">
        <f t="shared" si="21"/>
        <v>5.0403932457012829E-3</v>
      </c>
      <c r="L38" s="133"/>
      <c r="M38" s="16"/>
      <c r="N38" s="1" t="str">
        <f t="shared" si="20"/>
        <v>Soft Cost Contingency</v>
      </c>
      <c r="O38" s="16"/>
      <c r="P38" s="124">
        <f t="shared" si="22"/>
        <v>0</v>
      </c>
      <c r="Q38" s="150"/>
      <c r="R38" s="158">
        <f>'Summary &amp; Assumptions'!$H$38</f>
        <v>44713</v>
      </c>
      <c r="S38" s="159">
        <f>EOMONTH(R38,T38-1)</f>
        <v>44895</v>
      </c>
      <c r="T38" s="140">
        <v>6</v>
      </c>
      <c r="U38" s="1"/>
      <c r="V38" s="1"/>
      <c r="W38" s="4">
        <f t="shared" ref="W38:EY38" si="37">+IF(AND(W$8&gt;=$R38,W$8&lt;=$S38),$G38/$T38,0)</f>
        <v>49483.955748246219</v>
      </c>
      <c r="X38" s="4">
        <f t="shared" si="37"/>
        <v>49483.955748246219</v>
      </c>
      <c r="Y38" s="4">
        <f t="shared" si="37"/>
        <v>49483.955748246219</v>
      </c>
      <c r="Z38" s="4">
        <f t="shared" si="37"/>
        <v>49483.955748246219</v>
      </c>
      <c r="AA38" s="4">
        <f t="shared" si="37"/>
        <v>49483.955748246219</v>
      </c>
      <c r="AB38" s="4">
        <f t="shared" si="37"/>
        <v>49483.955748246219</v>
      </c>
      <c r="AC38" s="4">
        <f t="shared" si="37"/>
        <v>0</v>
      </c>
      <c r="AD38" s="4">
        <f t="shared" si="37"/>
        <v>0</v>
      </c>
      <c r="AE38" s="4">
        <f t="shared" si="37"/>
        <v>0</v>
      </c>
      <c r="AF38" s="4">
        <f t="shared" si="37"/>
        <v>0</v>
      </c>
      <c r="AG38" s="4">
        <f t="shared" si="37"/>
        <v>0</v>
      </c>
      <c r="AH38" s="4">
        <f t="shared" si="37"/>
        <v>0</v>
      </c>
      <c r="AI38" s="4">
        <f t="shared" si="37"/>
        <v>0</v>
      </c>
      <c r="AJ38" s="4">
        <f t="shared" si="37"/>
        <v>0</v>
      </c>
      <c r="AK38" s="4">
        <f t="shared" si="37"/>
        <v>0</v>
      </c>
      <c r="AL38" s="4">
        <f t="shared" si="37"/>
        <v>0</v>
      </c>
      <c r="AM38" s="4">
        <f t="shared" si="37"/>
        <v>0</v>
      </c>
      <c r="AN38" s="4">
        <f t="shared" si="37"/>
        <v>0</v>
      </c>
      <c r="AO38" s="4">
        <f t="shared" si="37"/>
        <v>0</v>
      </c>
      <c r="AP38" s="4">
        <f t="shared" si="37"/>
        <v>0</v>
      </c>
      <c r="AQ38" s="4">
        <f t="shared" si="37"/>
        <v>0</v>
      </c>
      <c r="AR38" s="4">
        <f t="shared" si="37"/>
        <v>0</v>
      </c>
      <c r="AS38" s="4">
        <f t="shared" si="37"/>
        <v>0</v>
      </c>
      <c r="AT38" s="4">
        <f t="shared" si="37"/>
        <v>0</v>
      </c>
      <c r="AU38" s="4">
        <f t="shared" si="37"/>
        <v>0</v>
      </c>
      <c r="AV38" s="4">
        <f t="shared" si="37"/>
        <v>0</v>
      </c>
      <c r="AW38" s="4">
        <f t="shared" si="37"/>
        <v>0</v>
      </c>
      <c r="AX38" s="4">
        <f t="shared" si="37"/>
        <v>0</v>
      </c>
      <c r="AY38" s="4">
        <f t="shared" si="37"/>
        <v>0</v>
      </c>
      <c r="AZ38" s="4">
        <f t="shared" si="37"/>
        <v>0</v>
      </c>
      <c r="BA38" s="4">
        <f t="shared" si="37"/>
        <v>0</v>
      </c>
      <c r="BB38" s="4">
        <f t="shared" si="37"/>
        <v>0</v>
      </c>
      <c r="BC38" s="4">
        <f t="shared" si="37"/>
        <v>0</v>
      </c>
      <c r="BD38" s="4">
        <f t="shared" si="37"/>
        <v>0</v>
      </c>
      <c r="BE38" s="4">
        <f t="shared" si="37"/>
        <v>0</v>
      </c>
      <c r="BF38" s="4">
        <f t="shared" si="37"/>
        <v>0</v>
      </c>
      <c r="BG38" s="4">
        <f t="shared" si="37"/>
        <v>0</v>
      </c>
      <c r="BH38" s="4">
        <f t="shared" si="37"/>
        <v>0</v>
      </c>
      <c r="BI38" s="4">
        <f t="shared" si="37"/>
        <v>0</v>
      </c>
      <c r="BJ38" s="4">
        <f t="shared" si="37"/>
        <v>0</v>
      </c>
      <c r="BK38" s="4">
        <f t="shared" si="37"/>
        <v>0</v>
      </c>
      <c r="BL38" s="4">
        <f t="shared" si="37"/>
        <v>0</v>
      </c>
      <c r="BM38" s="4">
        <f t="shared" si="37"/>
        <v>0</v>
      </c>
      <c r="BN38" s="4">
        <f t="shared" si="37"/>
        <v>0</v>
      </c>
      <c r="BO38" s="4">
        <f t="shared" si="37"/>
        <v>0</v>
      </c>
      <c r="BP38" s="4">
        <f t="shared" si="37"/>
        <v>0</v>
      </c>
      <c r="BQ38" s="4">
        <f t="shared" si="37"/>
        <v>0</v>
      </c>
      <c r="BR38" s="4">
        <f t="shared" si="37"/>
        <v>0</v>
      </c>
      <c r="BS38" s="4">
        <f t="shared" si="37"/>
        <v>0</v>
      </c>
      <c r="BT38" s="4">
        <f t="shared" si="37"/>
        <v>0</v>
      </c>
      <c r="BU38" s="4">
        <f t="shared" si="37"/>
        <v>0</v>
      </c>
      <c r="BV38" s="4">
        <f t="shared" si="37"/>
        <v>0</v>
      </c>
      <c r="BW38" s="4">
        <f t="shared" si="37"/>
        <v>0</v>
      </c>
      <c r="BX38" s="4">
        <f t="shared" si="37"/>
        <v>0</v>
      </c>
      <c r="BY38" s="4">
        <f t="shared" si="37"/>
        <v>0</v>
      </c>
      <c r="BZ38" s="4">
        <f t="shared" si="37"/>
        <v>0</v>
      </c>
      <c r="CA38" s="4">
        <f t="shared" si="37"/>
        <v>0</v>
      </c>
      <c r="CB38" s="4">
        <f t="shared" si="37"/>
        <v>0</v>
      </c>
      <c r="CC38" s="4">
        <f t="shared" si="37"/>
        <v>0</v>
      </c>
      <c r="CD38" s="4">
        <f t="shared" si="37"/>
        <v>0</v>
      </c>
      <c r="CE38" s="4">
        <f t="shared" si="37"/>
        <v>0</v>
      </c>
      <c r="CF38" s="4">
        <f t="shared" si="37"/>
        <v>0</v>
      </c>
      <c r="CG38" s="4">
        <f t="shared" si="37"/>
        <v>0</v>
      </c>
      <c r="CH38" s="4">
        <f t="shared" si="37"/>
        <v>0</v>
      </c>
      <c r="CI38" s="4">
        <f t="shared" si="37"/>
        <v>0</v>
      </c>
      <c r="CJ38" s="4">
        <f t="shared" si="37"/>
        <v>0</v>
      </c>
      <c r="CK38" s="4">
        <f t="shared" si="37"/>
        <v>0</v>
      </c>
      <c r="CL38" s="4">
        <f t="shared" si="37"/>
        <v>0</v>
      </c>
      <c r="CM38" s="4">
        <f t="shared" si="37"/>
        <v>0</v>
      </c>
      <c r="CN38" s="4">
        <f t="shared" si="37"/>
        <v>0</v>
      </c>
      <c r="CO38" s="4">
        <f t="shared" si="37"/>
        <v>0</v>
      </c>
      <c r="CP38" s="4">
        <f t="shared" si="37"/>
        <v>0</v>
      </c>
      <c r="CQ38" s="4">
        <f t="shared" si="37"/>
        <v>0</v>
      </c>
      <c r="CR38" s="4">
        <f t="shared" si="37"/>
        <v>0</v>
      </c>
      <c r="CS38" s="4">
        <f t="shared" si="37"/>
        <v>0</v>
      </c>
      <c r="CT38" s="4">
        <f t="shared" si="37"/>
        <v>0</v>
      </c>
      <c r="CU38" s="4">
        <f t="shared" si="37"/>
        <v>0</v>
      </c>
      <c r="CV38" s="4">
        <f t="shared" si="37"/>
        <v>0</v>
      </c>
      <c r="CW38" s="4">
        <f t="shared" si="37"/>
        <v>0</v>
      </c>
      <c r="CX38" s="4">
        <f t="shared" si="37"/>
        <v>0</v>
      </c>
      <c r="CY38" s="4">
        <f t="shared" si="37"/>
        <v>0</v>
      </c>
      <c r="CZ38" s="4">
        <f t="shared" si="37"/>
        <v>0</v>
      </c>
      <c r="DA38" s="4">
        <f t="shared" si="37"/>
        <v>0</v>
      </c>
      <c r="DB38" s="4">
        <f t="shared" si="37"/>
        <v>0</v>
      </c>
      <c r="DC38" s="4">
        <f t="shared" si="37"/>
        <v>0</v>
      </c>
      <c r="DD38" s="4">
        <f t="shared" si="37"/>
        <v>0</v>
      </c>
      <c r="DE38" s="4">
        <f t="shared" si="37"/>
        <v>0</v>
      </c>
      <c r="DF38" s="4">
        <f t="shared" si="37"/>
        <v>0</v>
      </c>
      <c r="DG38" s="4">
        <f t="shared" si="37"/>
        <v>0</v>
      </c>
      <c r="DH38" s="4">
        <f t="shared" si="37"/>
        <v>0</v>
      </c>
      <c r="DI38" s="4">
        <f t="shared" si="37"/>
        <v>0</v>
      </c>
      <c r="DJ38" s="4">
        <f t="shared" si="37"/>
        <v>0</v>
      </c>
      <c r="DK38" s="4">
        <f t="shared" si="37"/>
        <v>0</v>
      </c>
      <c r="DL38" s="4">
        <f t="shared" si="37"/>
        <v>0</v>
      </c>
      <c r="DM38" s="4">
        <f t="shared" si="37"/>
        <v>0</v>
      </c>
      <c r="DN38" s="4">
        <f t="shared" si="37"/>
        <v>0</v>
      </c>
      <c r="DO38" s="4">
        <f t="shared" si="37"/>
        <v>0</v>
      </c>
      <c r="DP38" s="4">
        <f t="shared" si="37"/>
        <v>0</v>
      </c>
      <c r="DQ38" s="4">
        <f t="shared" si="37"/>
        <v>0</v>
      </c>
      <c r="DR38" s="4">
        <f t="shared" si="37"/>
        <v>0</v>
      </c>
      <c r="DS38" s="4">
        <f t="shared" si="37"/>
        <v>0</v>
      </c>
      <c r="DT38" s="4">
        <f t="shared" si="37"/>
        <v>0</v>
      </c>
      <c r="DU38" s="4">
        <f t="shared" si="37"/>
        <v>0</v>
      </c>
      <c r="DV38" s="4">
        <f t="shared" si="37"/>
        <v>0</v>
      </c>
      <c r="DW38" s="4">
        <f t="shared" si="37"/>
        <v>0</v>
      </c>
      <c r="DX38" s="4">
        <f t="shared" si="37"/>
        <v>0</v>
      </c>
      <c r="DY38" s="4">
        <f t="shared" si="37"/>
        <v>0</v>
      </c>
      <c r="DZ38" s="4">
        <f t="shared" si="37"/>
        <v>0</v>
      </c>
      <c r="EA38" s="4">
        <f t="shared" si="37"/>
        <v>0</v>
      </c>
      <c r="EB38" s="4">
        <f t="shared" si="37"/>
        <v>0</v>
      </c>
      <c r="EC38" s="4">
        <f t="shared" si="37"/>
        <v>0</v>
      </c>
      <c r="ED38" s="4">
        <f t="shared" si="37"/>
        <v>0</v>
      </c>
      <c r="EE38" s="4">
        <f t="shared" si="37"/>
        <v>0</v>
      </c>
      <c r="EF38" s="4">
        <f t="shared" si="37"/>
        <v>0</v>
      </c>
      <c r="EG38" s="4">
        <f t="shared" si="37"/>
        <v>0</v>
      </c>
      <c r="EH38" s="4">
        <f t="shared" si="37"/>
        <v>0</v>
      </c>
      <c r="EI38" s="4">
        <f t="shared" si="37"/>
        <v>0</v>
      </c>
      <c r="EJ38" s="4">
        <f t="shared" si="37"/>
        <v>0</v>
      </c>
      <c r="EK38" s="4">
        <f t="shared" si="37"/>
        <v>0</v>
      </c>
      <c r="EL38" s="4">
        <f t="shared" si="37"/>
        <v>0</v>
      </c>
      <c r="EM38" s="4">
        <f t="shared" si="37"/>
        <v>0</v>
      </c>
      <c r="EN38" s="4">
        <f t="shared" si="37"/>
        <v>0</v>
      </c>
      <c r="EO38" s="4">
        <f t="shared" si="37"/>
        <v>0</v>
      </c>
      <c r="EP38" s="4">
        <f t="shared" si="37"/>
        <v>0</v>
      </c>
      <c r="EQ38" s="4">
        <f t="shared" si="37"/>
        <v>0</v>
      </c>
      <c r="ER38" s="4">
        <f t="shared" si="37"/>
        <v>0</v>
      </c>
      <c r="ES38" s="4">
        <f t="shared" si="37"/>
        <v>0</v>
      </c>
      <c r="ET38" s="4">
        <f t="shared" si="37"/>
        <v>0</v>
      </c>
      <c r="EU38" s="4">
        <f t="shared" si="37"/>
        <v>0</v>
      </c>
      <c r="EV38" s="4">
        <f t="shared" si="37"/>
        <v>0</v>
      </c>
      <c r="EW38" s="4">
        <f t="shared" si="37"/>
        <v>0</v>
      </c>
      <c r="EX38" s="4">
        <f t="shared" si="37"/>
        <v>0</v>
      </c>
      <c r="EY38" s="4">
        <f t="shared" si="37"/>
        <v>0</v>
      </c>
      <c r="EZ38" s="1"/>
    </row>
    <row r="39" spans="1:156" ht="13.5" customHeight="1" x14ac:dyDescent="0.2">
      <c r="A39" s="4"/>
      <c r="B39" s="1"/>
      <c r="C39" s="93"/>
      <c r="D39" s="128" t="s">
        <v>157</v>
      </c>
      <c r="E39" s="129"/>
      <c r="F39" s="129"/>
      <c r="G39" s="130">
        <f t="shared" ref="G39:K39" si="38">SUM(G26:G38)</f>
        <v>5362022.5704894774</v>
      </c>
      <c r="H39" s="131">
        <f t="shared" si="38"/>
        <v>37236.267850621378</v>
      </c>
      <c r="I39" s="131">
        <f t="shared" si="38"/>
        <v>40.387320231156387</v>
      </c>
      <c r="J39" s="131">
        <f t="shared" si="38"/>
        <v>52.610111562887333</v>
      </c>
      <c r="K39" s="132">
        <f t="shared" si="38"/>
        <v>9.1028502534887659E-2</v>
      </c>
      <c r="L39" s="133"/>
      <c r="M39" s="16"/>
      <c r="N39" s="128" t="str">
        <f t="shared" si="20"/>
        <v>Total Soft Costs</v>
      </c>
      <c r="O39" s="134">
        <f>SUM(W39:EY39)</f>
        <v>5362022.5704894774</v>
      </c>
      <c r="P39" s="135">
        <f>SUM(P26:P38)</f>
        <v>0</v>
      </c>
      <c r="Q39" s="128"/>
      <c r="R39" s="138"/>
      <c r="S39" s="138"/>
      <c r="T39" s="138"/>
      <c r="U39" s="128"/>
      <c r="V39" s="128"/>
      <c r="W39" s="139">
        <f t="shared" ref="W39:EY39" si="39">SUM(W26:W38)</f>
        <v>497817.2890815796</v>
      </c>
      <c r="X39" s="139">
        <f t="shared" si="39"/>
        <v>527230.29708157957</v>
      </c>
      <c r="Y39" s="139">
        <f t="shared" si="39"/>
        <v>527230.29708157957</v>
      </c>
      <c r="Z39" s="139">
        <f t="shared" si="39"/>
        <v>527230.29708157957</v>
      </c>
      <c r="AA39" s="139">
        <f t="shared" si="39"/>
        <v>527230.29708157957</v>
      </c>
      <c r="AB39" s="139">
        <f t="shared" si="39"/>
        <v>527230.29708157957</v>
      </c>
      <c r="AC39" s="139">
        <f t="shared" si="39"/>
        <v>29413.008000000002</v>
      </c>
      <c r="AD39" s="139">
        <f t="shared" si="39"/>
        <v>29413.008000000002</v>
      </c>
      <c r="AE39" s="139">
        <f t="shared" si="39"/>
        <v>29413.008000000002</v>
      </c>
      <c r="AF39" s="139">
        <f t="shared" si="39"/>
        <v>29413.008000000002</v>
      </c>
      <c r="AG39" s="139">
        <f t="shared" si="39"/>
        <v>29413.008000000002</v>
      </c>
      <c r="AH39" s="139">
        <f t="shared" si="39"/>
        <v>29413.008000000002</v>
      </c>
      <c r="AI39" s="139">
        <f t="shared" si="39"/>
        <v>29413.008000000002</v>
      </c>
      <c r="AJ39" s="139">
        <f t="shared" si="39"/>
        <v>29413.008000000002</v>
      </c>
      <c r="AK39" s="139">
        <f t="shared" si="39"/>
        <v>29413.008000000002</v>
      </c>
      <c r="AL39" s="139">
        <f t="shared" si="39"/>
        <v>29413.008000000002</v>
      </c>
      <c r="AM39" s="139">
        <f t="shared" si="39"/>
        <v>29413.008000000002</v>
      </c>
      <c r="AN39" s="139">
        <f t="shared" si="39"/>
        <v>29413.008000000002</v>
      </c>
      <c r="AO39" s="139">
        <f t="shared" si="39"/>
        <v>29413.008000000002</v>
      </c>
      <c r="AP39" s="139">
        <f t="shared" si="39"/>
        <v>29413.008000000002</v>
      </c>
      <c r="AQ39" s="139">
        <f t="shared" si="39"/>
        <v>29413.008000000002</v>
      </c>
      <c r="AR39" s="139">
        <f t="shared" si="39"/>
        <v>29413.008000000002</v>
      </c>
      <c r="AS39" s="139">
        <f t="shared" si="39"/>
        <v>29413.008000000002</v>
      </c>
      <c r="AT39" s="139">
        <f t="shared" si="39"/>
        <v>29413.008000000002</v>
      </c>
      <c r="AU39" s="139">
        <f t="shared" si="39"/>
        <v>29413.008000000002</v>
      </c>
      <c r="AV39" s="139">
        <f t="shared" si="39"/>
        <v>70918.146888888892</v>
      </c>
      <c r="AW39" s="139">
        <f t="shared" si="39"/>
        <v>70918.146888888892</v>
      </c>
      <c r="AX39" s="139">
        <f t="shared" si="39"/>
        <v>70918.146888888892</v>
      </c>
      <c r="AY39" s="139">
        <f t="shared" si="39"/>
        <v>70918.146888888892</v>
      </c>
      <c r="AZ39" s="139">
        <f t="shared" si="39"/>
        <v>70918.146888888892</v>
      </c>
      <c r="BA39" s="139">
        <f t="shared" si="39"/>
        <v>70918.146888888892</v>
      </c>
      <c r="BB39" s="139">
        <f t="shared" si="39"/>
        <v>103641.48022222222</v>
      </c>
      <c r="BC39" s="139">
        <f t="shared" si="39"/>
        <v>103641.48022222222</v>
      </c>
      <c r="BD39" s="139">
        <f t="shared" si="39"/>
        <v>103641.48022222222</v>
      </c>
      <c r="BE39" s="139">
        <f t="shared" si="39"/>
        <v>103641.48022222222</v>
      </c>
      <c r="BF39" s="139">
        <f t="shared" si="39"/>
        <v>103641.48022222222</v>
      </c>
      <c r="BG39" s="139">
        <f t="shared" si="39"/>
        <v>103641.48022222222</v>
      </c>
      <c r="BH39" s="139">
        <f t="shared" si="39"/>
        <v>103641.48022222222</v>
      </c>
      <c r="BI39" s="139">
        <f t="shared" si="39"/>
        <v>103641.48022222222</v>
      </c>
      <c r="BJ39" s="139">
        <f t="shared" si="39"/>
        <v>103641.48022222222</v>
      </c>
      <c r="BK39" s="139">
        <f t="shared" si="39"/>
        <v>103641.48022222222</v>
      </c>
      <c r="BL39" s="139">
        <f t="shared" si="39"/>
        <v>103641.48022222222</v>
      </c>
      <c r="BM39" s="139">
        <f t="shared" si="39"/>
        <v>103641.48022222222</v>
      </c>
      <c r="BN39" s="139">
        <f t="shared" si="39"/>
        <v>0</v>
      </c>
      <c r="BO39" s="139">
        <f t="shared" si="39"/>
        <v>0</v>
      </c>
      <c r="BP39" s="139">
        <f t="shared" si="39"/>
        <v>0</v>
      </c>
      <c r="BQ39" s="139">
        <f t="shared" si="39"/>
        <v>0</v>
      </c>
      <c r="BR39" s="139">
        <f t="shared" si="39"/>
        <v>0</v>
      </c>
      <c r="BS39" s="139">
        <f t="shared" si="39"/>
        <v>0</v>
      </c>
      <c r="BT39" s="139">
        <f t="shared" si="39"/>
        <v>0</v>
      </c>
      <c r="BU39" s="139">
        <f t="shared" si="39"/>
        <v>0</v>
      </c>
      <c r="BV39" s="139">
        <f t="shared" si="39"/>
        <v>0</v>
      </c>
      <c r="BW39" s="139">
        <f t="shared" si="39"/>
        <v>0</v>
      </c>
      <c r="BX39" s="139">
        <f t="shared" si="39"/>
        <v>0</v>
      </c>
      <c r="BY39" s="139">
        <f t="shared" si="39"/>
        <v>0</v>
      </c>
      <c r="BZ39" s="139">
        <f t="shared" si="39"/>
        <v>0</v>
      </c>
      <c r="CA39" s="139">
        <f t="shared" si="39"/>
        <v>0</v>
      </c>
      <c r="CB39" s="139">
        <f t="shared" si="39"/>
        <v>0</v>
      </c>
      <c r="CC39" s="139">
        <f t="shared" si="39"/>
        <v>0</v>
      </c>
      <c r="CD39" s="139">
        <f t="shared" si="39"/>
        <v>0</v>
      </c>
      <c r="CE39" s="139">
        <f t="shared" si="39"/>
        <v>0</v>
      </c>
      <c r="CF39" s="139">
        <f t="shared" si="39"/>
        <v>0</v>
      </c>
      <c r="CG39" s="139">
        <f t="shared" si="39"/>
        <v>0</v>
      </c>
      <c r="CH39" s="139">
        <f t="shared" si="39"/>
        <v>0</v>
      </c>
      <c r="CI39" s="139">
        <f t="shared" si="39"/>
        <v>0</v>
      </c>
      <c r="CJ39" s="139">
        <f t="shared" si="39"/>
        <v>0</v>
      </c>
      <c r="CK39" s="139">
        <f t="shared" si="39"/>
        <v>0</v>
      </c>
      <c r="CL39" s="139">
        <f t="shared" si="39"/>
        <v>0</v>
      </c>
      <c r="CM39" s="139">
        <f t="shared" si="39"/>
        <v>0</v>
      </c>
      <c r="CN39" s="139">
        <f t="shared" si="39"/>
        <v>0</v>
      </c>
      <c r="CO39" s="139">
        <f t="shared" si="39"/>
        <v>0</v>
      </c>
      <c r="CP39" s="139">
        <f t="shared" si="39"/>
        <v>0</v>
      </c>
      <c r="CQ39" s="139">
        <f t="shared" si="39"/>
        <v>0</v>
      </c>
      <c r="CR39" s="139">
        <f t="shared" si="39"/>
        <v>0</v>
      </c>
      <c r="CS39" s="139">
        <f t="shared" si="39"/>
        <v>0</v>
      </c>
      <c r="CT39" s="139">
        <f t="shared" si="39"/>
        <v>0</v>
      </c>
      <c r="CU39" s="139">
        <f t="shared" si="39"/>
        <v>0</v>
      </c>
      <c r="CV39" s="139">
        <f t="shared" si="39"/>
        <v>0</v>
      </c>
      <c r="CW39" s="139">
        <f t="shared" si="39"/>
        <v>0</v>
      </c>
      <c r="CX39" s="139">
        <f t="shared" si="39"/>
        <v>0</v>
      </c>
      <c r="CY39" s="139">
        <f t="shared" si="39"/>
        <v>0</v>
      </c>
      <c r="CZ39" s="139">
        <f t="shared" si="39"/>
        <v>0</v>
      </c>
      <c r="DA39" s="139">
        <f t="shared" si="39"/>
        <v>0</v>
      </c>
      <c r="DB39" s="139">
        <f t="shared" si="39"/>
        <v>0</v>
      </c>
      <c r="DC39" s="139">
        <f t="shared" si="39"/>
        <v>0</v>
      </c>
      <c r="DD39" s="139">
        <f t="shared" si="39"/>
        <v>0</v>
      </c>
      <c r="DE39" s="139">
        <f t="shared" si="39"/>
        <v>0</v>
      </c>
      <c r="DF39" s="139">
        <f t="shared" si="39"/>
        <v>0</v>
      </c>
      <c r="DG39" s="139">
        <f t="shared" si="39"/>
        <v>0</v>
      </c>
      <c r="DH39" s="139">
        <f t="shared" si="39"/>
        <v>0</v>
      </c>
      <c r="DI39" s="139">
        <f t="shared" si="39"/>
        <v>0</v>
      </c>
      <c r="DJ39" s="139">
        <f t="shared" si="39"/>
        <v>0</v>
      </c>
      <c r="DK39" s="139">
        <f t="shared" si="39"/>
        <v>0</v>
      </c>
      <c r="DL39" s="139">
        <f t="shared" si="39"/>
        <v>0</v>
      </c>
      <c r="DM39" s="139">
        <f t="shared" si="39"/>
        <v>0</v>
      </c>
      <c r="DN39" s="139">
        <f t="shared" si="39"/>
        <v>0</v>
      </c>
      <c r="DO39" s="139">
        <f t="shared" si="39"/>
        <v>0</v>
      </c>
      <c r="DP39" s="139">
        <f t="shared" si="39"/>
        <v>0</v>
      </c>
      <c r="DQ39" s="139">
        <f t="shared" si="39"/>
        <v>0</v>
      </c>
      <c r="DR39" s="139">
        <f t="shared" si="39"/>
        <v>0</v>
      </c>
      <c r="DS39" s="139">
        <f t="shared" si="39"/>
        <v>0</v>
      </c>
      <c r="DT39" s="139">
        <f t="shared" si="39"/>
        <v>0</v>
      </c>
      <c r="DU39" s="139">
        <f t="shared" si="39"/>
        <v>0</v>
      </c>
      <c r="DV39" s="139">
        <f t="shared" si="39"/>
        <v>0</v>
      </c>
      <c r="DW39" s="139">
        <f t="shared" si="39"/>
        <v>0</v>
      </c>
      <c r="DX39" s="139">
        <f t="shared" si="39"/>
        <v>0</v>
      </c>
      <c r="DY39" s="139">
        <f t="shared" si="39"/>
        <v>0</v>
      </c>
      <c r="DZ39" s="139">
        <f t="shared" si="39"/>
        <v>0</v>
      </c>
      <c r="EA39" s="139">
        <f t="shared" si="39"/>
        <v>0</v>
      </c>
      <c r="EB39" s="139">
        <f t="shared" si="39"/>
        <v>0</v>
      </c>
      <c r="EC39" s="139">
        <f t="shared" si="39"/>
        <v>0</v>
      </c>
      <c r="ED39" s="139">
        <f t="shared" si="39"/>
        <v>0</v>
      </c>
      <c r="EE39" s="139">
        <f t="shared" si="39"/>
        <v>0</v>
      </c>
      <c r="EF39" s="139">
        <f t="shared" si="39"/>
        <v>0</v>
      </c>
      <c r="EG39" s="139">
        <f t="shared" si="39"/>
        <v>0</v>
      </c>
      <c r="EH39" s="139">
        <f t="shared" si="39"/>
        <v>0</v>
      </c>
      <c r="EI39" s="139">
        <f t="shared" si="39"/>
        <v>0</v>
      </c>
      <c r="EJ39" s="139">
        <f t="shared" si="39"/>
        <v>0</v>
      </c>
      <c r="EK39" s="139">
        <f t="shared" si="39"/>
        <v>0</v>
      </c>
      <c r="EL39" s="139">
        <f t="shared" si="39"/>
        <v>0</v>
      </c>
      <c r="EM39" s="139">
        <f t="shared" si="39"/>
        <v>0</v>
      </c>
      <c r="EN39" s="139">
        <f t="shared" si="39"/>
        <v>0</v>
      </c>
      <c r="EO39" s="139">
        <f t="shared" si="39"/>
        <v>0</v>
      </c>
      <c r="EP39" s="139">
        <f t="shared" si="39"/>
        <v>0</v>
      </c>
      <c r="EQ39" s="139">
        <f t="shared" si="39"/>
        <v>0</v>
      </c>
      <c r="ER39" s="139">
        <f t="shared" si="39"/>
        <v>0</v>
      </c>
      <c r="ES39" s="139">
        <f t="shared" si="39"/>
        <v>0</v>
      </c>
      <c r="ET39" s="139">
        <f t="shared" si="39"/>
        <v>0</v>
      </c>
      <c r="EU39" s="139">
        <f t="shared" si="39"/>
        <v>0</v>
      </c>
      <c r="EV39" s="139">
        <f t="shared" si="39"/>
        <v>0</v>
      </c>
      <c r="EW39" s="139">
        <f t="shared" si="39"/>
        <v>0</v>
      </c>
      <c r="EX39" s="139">
        <f t="shared" si="39"/>
        <v>0</v>
      </c>
      <c r="EY39" s="139">
        <f t="shared" si="39"/>
        <v>0</v>
      </c>
      <c r="EZ39" s="1"/>
    </row>
    <row r="40" spans="1:156" ht="13.5" customHeight="1" x14ac:dyDescent="0.2">
      <c r="A40" s="1"/>
      <c r="B40" s="1"/>
      <c r="C40" s="93"/>
      <c r="D40" s="1"/>
      <c r="E40" s="6"/>
      <c r="F40" s="6"/>
      <c r="G40" s="122"/>
      <c r="H40" s="79"/>
      <c r="I40" s="79"/>
      <c r="J40" s="79"/>
      <c r="K40" s="123"/>
      <c r="L40" s="98"/>
      <c r="M40" s="1"/>
      <c r="N40" s="1"/>
      <c r="O40" s="1"/>
      <c r="P40" s="124"/>
      <c r="Q40" s="1"/>
      <c r="R40" s="82"/>
      <c r="S40" s="82"/>
      <c r="T40" s="82"/>
      <c r="U40" s="1"/>
      <c r="V40" s="1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1"/>
    </row>
    <row r="41" spans="1:156" ht="13.5" customHeight="1" x14ac:dyDescent="0.2">
      <c r="A41" s="1"/>
      <c r="B41" s="110"/>
      <c r="C41" s="93"/>
      <c r="D41" s="162" t="s">
        <v>158</v>
      </c>
      <c r="E41" s="163"/>
      <c r="F41" s="163"/>
      <c r="G41" s="164">
        <f>G39+G23+G13</f>
        <v>54116596.155042604</v>
      </c>
      <c r="H41" s="165">
        <f t="shared" ref="H41:K41" si="40">+H39+H23+H13</f>
        <v>375809.69552112918</v>
      </c>
      <c r="I41" s="166">
        <f t="shared" si="40"/>
        <v>407.61191695885668</v>
      </c>
      <c r="J41" s="166">
        <f t="shared" si="40"/>
        <v>530.97131235324377</v>
      </c>
      <c r="K41" s="167">
        <f t="shared" si="40"/>
        <v>0.91871166999379095</v>
      </c>
      <c r="L41" s="168"/>
      <c r="M41" s="169"/>
      <c r="N41" s="170" t="str">
        <f>+D41</f>
        <v>Total Unlevered Costs</v>
      </c>
      <c r="O41" s="165">
        <f>SUM(W41:EY41)</f>
        <v>54116596.155042619</v>
      </c>
      <c r="P41" s="171">
        <f>+P39+P23+P13</f>
        <v>0</v>
      </c>
      <c r="Q41" s="165"/>
      <c r="R41" s="172"/>
      <c r="S41" s="172"/>
      <c r="T41" s="172"/>
      <c r="U41" s="165"/>
      <c r="V41" s="165"/>
      <c r="W41" s="173">
        <f t="shared" ref="W41:EY41" si="41">+W39+W23+W13</f>
        <v>29297817.289081581</v>
      </c>
      <c r="X41" s="173">
        <f t="shared" si="41"/>
        <v>527230.29708157957</v>
      </c>
      <c r="Y41" s="173">
        <f t="shared" si="41"/>
        <v>527230.29708157957</v>
      </c>
      <c r="Z41" s="173">
        <f t="shared" si="41"/>
        <v>527230.29708157957</v>
      </c>
      <c r="AA41" s="173">
        <f t="shared" si="41"/>
        <v>527230.29708157957</v>
      </c>
      <c r="AB41" s="173">
        <f t="shared" si="41"/>
        <v>527230.29708157957</v>
      </c>
      <c r="AC41" s="173">
        <f t="shared" si="41"/>
        <v>29413.008000000002</v>
      </c>
      <c r="AD41" s="173">
        <f t="shared" si="41"/>
        <v>29413.008000000002</v>
      </c>
      <c r="AE41" s="173">
        <f t="shared" si="41"/>
        <v>29413.008000000002</v>
      </c>
      <c r="AF41" s="173">
        <f t="shared" si="41"/>
        <v>29413.008000000002</v>
      </c>
      <c r="AG41" s="173">
        <f t="shared" si="41"/>
        <v>29413.008000000002</v>
      </c>
      <c r="AH41" s="173">
        <f t="shared" si="41"/>
        <v>29413.008000000002</v>
      </c>
      <c r="AI41" s="173">
        <f t="shared" si="41"/>
        <v>29413.008000000002</v>
      </c>
      <c r="AJ41" s="173">
        <f t="shared" si="41"/>
        <v>29413.008000000002</v>
      </c>
      <c r="AK41" s="173">
        <f t="shared" si="41"/>
        <v>29413.008000000002</v>
      </c>
      <c r="AL41" s="173">
        <f t="shared" si="41"/>
        <v>29413.008000000002</v>
      </c>
      <c r="AM41" s="173">
        <f t="shared" si="41"/>
        <v>29413.008000000002</v>
      </c>
      <c r="AN41" s="173">
        <f t="shared" si="41"/>
        <v>29413.008000000002</v>
      </c>
      <c r="AO41" s="173">
        <f t="shared" si="41"/>
        <v>29413.008000000002</v>
      </c>
      <c r="AP41" s="173">
        <f t="shared" si="41"/>
        <v>29413.008000000002</v>
      </c>
      <c r="AQ41" s="173">
        <f t="shared" si="41"/>
        <v>29413.008000000002</v>
      </c>
      <c r="AR41" s="173">
        <f t="shared" si="41"/>
        <v>29413.008000000002</v>
      </c>
      <c r="AS41" s="173">
        <f t="shared" si="41"/>
        <v>29413.008000000002</v>
      </c>
      <c r="AT41" s="173">
        <f t="shared" si="41"/>
        <v>29413.008000000002</v>
      </c>
      <c r="AU41" s="173">
        <f t="shared" si="41"/>
        <v>29413.008000000002</v>
      </c>
      <c r="AV41" s="173">
        <f t="shared" si="41"/>
        <v>383878.86378781963</v>
      </c>
      <c r="AW41" s="173">
        <f t="shared" si="41"/>
        <v>534749.26757985062</v>
      </c>
      <c r="AX41" s="173">
        <f t="shared" si="41"/>
        <v>725359.61619862716</v>
      </c>
      <c r="AY41" s="173">
        <f t="shared" si="41"/>
        <v>949986.72542347515</v>
      </c>
      <c r="AZ41" s="173">
        <f t="shared" si="41"/>
        <v>1195046.3643390818</v>
      </c>
      <c r="BA41" s="173">
        <f t="shared" si="41"/>
        <v>1439435.1424776404</v>
      </c>
      <c r="BB41" s="173">
        <f t="shared" si="41"/>
        <v>1689724.3688240659</v>
      </c>
      <c r="BC41" s="173">
        <f t="shared" si="41"/>
        <v>1853661.2992319299</v>
      </c>
      <c r="BD41" s="173">
        <f t="shared" si="41"/>
        <v>1941878.4664140737</v>
      </c>
      <c r="BE41" s="173">
        <f t="shared" si="41"/>
        <v>1941878.4664140737</v>
      </c>
      <c r="BF41" s="173">
        <f t="shared" si="41"/>
        <v>1853661.2992319299</v>
      </c>
      <c r="BG41" s="173">
        <f t="shared" si="41"/>
        <v>1689724.3688240659</v>
      </c>
      <c r="BH41" s="173">
        <f t="shared" si="41"/>
        <v>1472158.475810973</v>
      </c>
      <c r="BI41" s="173">
        <f t="shared" si="41"/>
        <v>1227769.6976724158</v>
      </c>
      <c r="BJ41" s="173">
        <f t="shared" si="41"/>
        <v>982710.05875680689</v>
      </c>
      <c r="BK41" s="173">
        <f t="shared" si="41"/>
        <v>758082.9495319596</v>
      </c>
      <c r="BL41" s="173">
        <f t="shared" si="41"/>
        <v>567472.60091318435</v>
      </c>
      <c r="BM41" s="173">
        <f t="shared" si="41"/>
        <v>416602.19712115056</v>
      </c>
      <c r="BN41" s="173">
        <f t="shared" si="41"/>
        <v>0</v>
      </c>
      <c r="BO41" s="173">
        <f t="shared" si="41"/>
        <v>0</v>
      </c>
      <c r="BP41" s="173">
        <f t="shared" si="41"/>
        <v>0</v>
      </c>
      <c r="BQ41" s="173">
        <f t="shared" si="41"/>
        <v>0</v>
      </c>
      <c r="BR41" s="173">
        <f t="shared" si="41"/>
        <v>0</v>
      </c>
      <c r="BS41" s="173">
        <f t="shared" si="41"/>
        <v>0</v>
      </c>
      <c r="BT41" s="173">
        <f t="shared" si="41"/>
        <v>0</v>
      </c>
      <c r="BU41" s="173">
        <f t="shared" si="41"/>
        <v>0</v>
      </c>
      <c r="BV41" s="173">
        <f t="shared" si="41"/>
        <v>0</v>
      </c>
      <c r="BW41" s="173">
        <f t="shared" si="41"/>
        <v>0</v>
      </c>
      <c r="BX41" s="173">
        <f t="shared" si="41"/>
        <v>0</v>
      </c>
      <c r="BY41" s="173">
        <f t="shared" si="41"/>
        <v>0</v>
      </c>
      <c r="BZ41" s="173">
        <f t="shared" si="41"/>
        <v>0</v>
      </c>
      <c r="CA41" s="173">
        <f t="shared" si="41"/>
        <v>0</v>
      </c>
      <c r="CB41" s="173">
        <f t="shared" si="41"/>
        <v>0</v>
      </c>
      <c r="CC41" s="173">
        <f t="shared" si="41"/>
        <v>0</v>
      </c>
      <c r="CD41" s="173">
        <f t="shared" si="41"/>
        <v>0</v>
      </c>
      <c r="CE41" s="173">
        <f t="shared" si="41"/>
        <v>0</v>
      </c>
      <c r="CF41" s="173">
        <f t="shared" si="41"/>
        <v>0</v>
      </c>
      <c r="CG41" s="173">
        <f t="shared" si="41"/>
        <v>0</v>
      </c>
      <c r="CH41" s="173">
        <f t="shared" si="41"/>
        <v>0</v>
      </c>
      <c r="CI41" s="173">
        <f t="shared" si="41"/>
        <v>0</v>
      </c>
      <c r="CJ41" s="173">
        <f t="shared" si="41"/>
        <v>0</v>
      </c>
      <c r="CK41" s="173">
        <f t="shared" si="41"/>
        <v>0</v>
      </c>
      <c r="CL41" s="173">
        <f t="shared" si="41"/>
        <v>0</v>
      </c>
      <c r="CM41" s="173">
        <f t="shared" si="41"/>
        <v>0</v>
      </c>
      <c r="CN41" s="173">
        <f t="shared" si="41"/>
        <v>0</v>
      </c>
      <c r="CO41" s="173">
        <f t="shared" si="41"/>
        <v>0</v>
      </c>
      <c r="CP41" s="173">
        <f t="shared" si="41"/>
        <v>0</v>
      </c>
      <c r="CQ41" s="173">
        <f t="shared" si="41"/>
        <v>0</v>
      </c>
      <c r="CR41" s="173">
        <f t="shared" si="41"/>
        <v>0</v>
      </c>
      <c r="CS41" s="173">
        <f t="shared" si="41"/>
        <v>0</v>
      </c>
      <c r="CT41" s="173">
        <f t="shared" si="41"/>
        <v>0</v>
      </c>
      <c r="CU41" s="173">
        <f t="shared" si="41"/>
        <v>0</v>
      </c>
      <c r="CV41" s="173">
        <f t="shared" si="41"/>
        <v>0</v>
      </c>
      <c r="CW41" s="173">
        <f t="shared" si="41"/>
        <v>0</v>
      </c>
      <c r="CX41" s="173">
        <f t="shared" si="41"/>
        <v>0</v>
      </c>
      <c r="CY41" s="173">
        <f t="shared" si="41"/>
        <v>0</v>
      </c>
      <c r="CZ41" s="173">
        <f t="shared" si="41"/>
        <v>0</v>
      </c>
      <c r="DA41" s="173">
        <f t="shared" si="41"/>
        <v>0</v>
      </c>
      <c r="DB41" s="173">
        <f t="shared" si="41"/>
        <v>0</v>
      </c>
      <c r="DC41" s="173">
        <f t="shared" si="41"/>
        <v>0</v>
      </c>
      <c r="DD41" s="173">
        <f t="shared" si="41"/>
        <v>0</v>
      </c>
      <c r="DE41" s="173">
        <f t="shared" si="41"/>
        <v>0</v>
      </c>
      <c r="DF41" s="173">
        <f t="shared" si="41"/>
        <v>0</v>
      </c>
      <c r="DG41" s="173">
        <f t="shared" si="41"/>
        <v>0</v>
      </c>
      <c r="DH41" s="173">
        <f t="shared" si="41"/>
        <v>0</v>
      </c>
      <c r="DI41" s="173">
        <f t="shared" si="41"/>
        <v>0</v>
      </c>
      <c r="DJ41" s="173">
        <f t="shared" si="41"/>
        <v>0</v>
      </c>
      <c r="DK41" s="173">
        <f t="shared" si="41"/>
        <v>0</v>
      </c>
      <c r="DL41" s="173">
        <f t="shared" si="41"/>
        <v>0</v>
      </c>
      <c r="DM41" s="173">
        <f t="shared" si="41"/>
        <v>0</v>
      </c>
      <c r="DN41" s="173">
        <f t="shared" si="41"/>
        <v>0</v>
      </c>
      <c r="DO41" s="173">
        <f t="shared" si="41"/>
        <v>0</v>
      </c>
      <c r="DP41" s="173">
        <f t="shared" si="41"/>
        <v>0</v>
      </c>
      <c r="DQ41" s="173">
        <f t="shared" si="41"/>
        <v>0</v>
      </c>
      <c r="DR41" s="173">
        <f t="shared" si="41"/>
        <v>0</v>
      </c>
      <c r="DS41" s="173">
        <f t="shared" si="41"/>
        <v>0</v>
      </c>
      <c r="DT41" s="173">
        <f t="shared" si="41"/>
        <v>0</v>
      </c>
      <c r="DU41" s="173">
        <f t="shared" si="41"/>
        <v>0</v>
      </c>
      <c r="DV41" s="173">
        <f t="shared" si="41"/>
        <v>0</v>
      </c>
      <c r="DW41" s="173">
        <f t="shared" si="41"/>
        <v>0</v>
      </c>
      <c r="DX41" s="173">
        <f t="shared" si="41"/>
        <v>0</v>
      </c>
      <c r="DY41" s="173">
        <f t="shared" si="41"/>
        <v>0</v>
      </c>
      <c r="DZ41" s="173">
        <f t="shared" si="41"/>
        <v>0</v>
      </c>
      <c r="EA41" s="173">
        <f t="shared" si="41"/>
        <v>0</v>
      </c>
      <c r="EB41" s="173">
        <f t="shared" si="41"/>
        <v>0</v>
      </c>
      <c r="EC41" s="173">
        <f t="shared" si="41"/>
        <v>0</v>
      </c>
      <c r="ED41" s="173">
        <f t="shared" si="41"/>
        <v>0</v>
      </c>
      <c r="EE41" s="173">
        <f t="shared" si="41"/>
        <v>0</v>
      </c>
      <c r="EF41" s="173">
        <f t="shared" si="41"/>
        <v>0</v>
      </c>
      <c r="EG41" s="173">
        <f t="shared" si="41"/>
        <v>0</v>
      </c>
      <c r="EH41" s="173">
        <f t="shared" si="41"/>
        <v>0</v>
      </c>
      <c r="EI41" s="173">
        <f t="shared" si="41"/>
        <v>0</v>
      </c>
      <c r="EJ41" s="173">
        <f t="shared" si="41"/>
        <v>0</v>
      </c>
      <c r="EK41" s="173">
        <f t="shared" si="41"/>
        <v>0</v>
      </c>
      <c r="EL41" s="173">
        <f t="shared" si="41"/>
        <v>0</v>
      </c>
      <c r="EM41" s="173">
        <f t="shared" si="41"/>
        <v>0</v>
      </c>
      <c r="EN41" s="173">
        <f t="shared" si="41"/>
        <v>0</v>
      </c>
      <c r="EO41" s="173">
        <f t="shared" si="41"/>
        <v>0</v>
      </c>
      <c r="EP41" s="173">
        <f t="shared" si="41"/>
        <v>0</v>
      </c>
      <c r="EQ41" s="173">
        <f t="shared" si="41"/>
        <v>0</v>
      </c>
      <c r="ER41" s="173">
        <f t="shared" si="41"/>
        <v>0</v>
      </c>
      <c r="ES41" s="173">
        <f t="shared" si="41"/>
        <v>0</v>
      </c>
      <c r="ET41" s="173">
        <f t="shared" si="41"/>
        <v>0</v>
      </c>
      <c r="EU41" s="173">
        <f t="shared" si="41"/>
        <v>0</v>
      </c>
      <c r="EV41" s="173">
        <f t="shared" si="41"/>
        <v>0</v>
      </c>
      <c r="EW41" s="173">
        <f t="shared" si="41"/>
        <v>0</v>
      </c>
      <c r="EX41" s="173">
        <f t="shared" si="41"/>
        <v>0</v>
      </c>
      <c r="EY41" s="173">
        <f t="shared" si="41"/>
        <v>0</v>
      </c>
      <c r="EZ41" s="1"/>
    </row>
    <row r="42" spans="1:156" ht="13.5" customHeight="1" x14ac:dyDescent="0.2">
      <c r="A42" s="1"/>
      <c r="B42" s="1"/>
      <c r="C42" s="93"/>
      <c r="D42" s="174"/>
      <c r="E42" s="6"/>
      <c r="F42" s="6"/>
      <c r="G42" s="122"/>
      <c r="H42" s="79"/>
      <c r="I42" s="79"/>
      <c r="J42" s="79"/>
      <c r="K42" s="123"/>
      <c r="L42" s="98"/>
      <c r="M42" s="1"/>
      <c r="N42" s="1"/>
      <c r="O42" s="1"/>
      <c r="P42" s="124"/>
      <c r="Q42" s="1"/>
      <c r="R42" s="82"/>
      <c r="S42" s="82"/>
      <c r="T42" s="82"/>
      <c r="U42" s="1"/>
      <c r="V42" s="1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1"/>
    </row>
    <row r="43" spans="1:156" ht="13.5" customHeight="1" x14ac:dyDescent="0.2">
      <c r="A43" s="1"/>
      <c r="B43" s="110"/>
      <c r="C43" s="93"/>
      <c r="D43" s="112" t="s">
        <v>32</v>
      </c>
      <c r="E43" s="113"/>
      <c r="F43" s="114"/>
      <c r="G43" s="141"/>
      <c r="H43" s="142"/>
      <c r="I43" s="142"/>
      <c r="J43" s="142"/>
      <c r="K43" s="142"/>
      <c r="L43" s="98"/>
      <c r="M43" s="1"/>
      <c r="N43" s="112" t="str">
        <f>+D43</f>
        <v>Financing Costs</v>
      </c>
      <c r="O43" s="117"/>
      <c r="P43" s="143"/>
      <c r="Q43" s="119"/>
      <c r="R43" s="155"/>
      <c r="S43" s="120"/>
      <c r="T43" s="120"/>
      <c r="U43" s="120"/>
      <c r="V43" s="120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56"/>
      <c r="CC43" s="156"/>
      <c r="CD43" s="156"/>
      <c r="CE43" s="156"/>
      <c r="CF43" s="156"/>
      <c r="CG43" s="156"/>
      <c r="CH43" s="156"/>
      <c r="CI43" s="156"/>
      <c r="CJ43" s="156"/>
      <c r="CK43" s="156"/>
      <c r="CL43" s="156"/>
      <c r="CM43" s="156"/>
      <c r="CN43" s="156"/>
      <c r="CO43" s="156"/>
      <c r="CP43" s="156"/>
      <c r="CQ43" s="156"/>
      <c r="CR43" s="156"/>
      <c r="CS43" s="156"/>
      <c r="CT43" s="156"/>
      <c r="CU43" s="156"/>
      <c r="CV43" s="156"/>
      <c r="CW43" s="156"/>
      <c r="CX43" s="156"/>
      <c r="CY43" s="156"/>
      <c r="CZ43" s="156"/>
      <c r="DA43" s="156"/>
      <c r="DB43" s="156"/>
      <c r="DC43" s="156"/>
      <c r="DD43" s="156"/>
      <c r="DE43" s="156"/>
      <c r="DF43" s="156"/>
      <c r="DG43" s="156"/>
      <c r="DH43" s="156"/>
      <c r="DI43" s="156"/>
      <c r="DJ43" s="156"/>
      <c r="DK43" s="156"/>
      <c r="DL43" s="156"/>
      <c r="DM43" s="156"/>
      <c r="DN43" s="156"/>
      <c r="DO43" s="156"/>
      <c r="DP43" s="156"/>
      <c r="DQ43" s="156"/>
      <c r="DR43" s="156"/>
      <c r="DS43" s="156"/>
      <c r="DT43" s="156"/>
      <c r="DU43" s="156"/>
      <c r="DV43" s="156"/>
      <c r="DW43" s="156"/>
      <c r="DX43" s="156"/>
      <c r="DY43" s="156"/>
      <c r="DZ43" s="156"/>
      <c r="EA43" s="156"/>
      <c r="EB43" s="156"/>
      <c r="EC43" s="156"/>
      <c r="ED43" s="156"/>
      <c r="EE43" s="156"/>
      <c r="EF43" s="156"/>
      <c r="EG43" s="156"/>
      <c r="EH43" s="156"/>
      <c r="EI43" s="156"/>
      <c r="EJ43" s="156"/>
      <c r="EK43" s="156"/>
      <c r="EL43" s="156"/>
      <c r="EM43" s="156"/>
      <c r="EN43" s="156"/>
      <c r="EO43" s="156"/>
      <c r="EP43" s="156"/>
      <c r="EQ43" s="156"/>
      <c r="ER43" s="156"/>
      <c r="ES43" s="156"/>
      <c r="ET43" s="156"/>
      <c r="EU43" s="156"/>
      <c r="EV43" s="156"/>
      <c r="EW43" s="156"/>
      <c r="EX43" s="156"/>
      <c r="EY43" s="156"/>
      <c r="EZ43" s="1"/>
    </row>
    <row r="44" spans="1:156" ht="13.5" customHeight="1" outlineLevel="1" x14ac:dyDescent="0.2">
      <c r="A44" s="1"/>
      <c r="B44" s="1"/>
      <c r="C44" s="93"/>
      <c r="D44" s="1" t="s">
        <v>159</v>
      </c>
      <c r="E44" s="175">
        <v>5.0000000000000001E-3</v>
      </c>
      <c r="F44" s="6"/>
      <c r="G44" s="122">
        <f>'Summary &amp; Assumptions'!$L$24*'Budget &amp; Draw Schedule'!E44</f>
        <v>79200.000000000015</v>
      </c>
      <c r="H44" s="79">
        <f>G44/'Summary &amp; Assumptions'!$D$34</f>
        <v>550.00000000000011</v>
      </c>
      <c r="I44" s="79">
        <f>G44/'Summary &amp; Assumptions'!$H$11</f>
        <v>0.59654276352954483</v>
      </c>
      <c r="J44" s="79">
        <f>G44/'Summary &amp; Assumptions'!$H$16</f>
        <v>0.7770800627943486</v>
      </c>
      <c r="K44" s="123">
        <f t="shared" ref="K44:K49" si="42">G44/$G$52</f>
        <v>1.344540666509164E-3</v>
      </c>
      <c r="L44" s="98"/>
      <c r="M44" s="1"/>
      <c r="N44" s="1" t="str">
        <f t="shared" ref="N44:N45" si="43">D44</f>
        <v>Bridge Loan Lender Origination Fee</v>
      </c>
      <c r="O44" s="1"/>
      <c r="P44" s="124">
        <f t="shared" ref="P44:P49" si="44">SUM(W44:EY44)-G44</f>
        <v>0</v>
      </c>
      <c r="Q44" s="1"/>
      <c r="R44" s="158">
        <f>'Summary &amp; Assumptions'!$H$38</f>
        <v>44713</v>
      </c>
      <c r="S44" s="158">
        <f>'Summary &amp; Assumptions'!$H$38</f>
        <v>44713</v>
      </c>
      <c r="T44" s="82">
        <v>1</v>
      </c>
      <c r="U44" s="1"/>
      <c r="V44" s="1"/>
      <c r="W44" s="4">
        <f t="shared" ref="W44:EY44" si="45">+IF(AND(W$8&gt;=$R44,W$8&lt;=$S44),$G$44/$T44,0)</f>
        <v>79200.000000000015</v>
      </c>
      <c r="X44" s="4">
        <f t="shared" si="45"/>
        <v>0</v>
      </c>
      <c r="Y44" s="4">
        <f t="shared" si="45"/>
        <v>0</v>
      </c>
      <c r="Z44" s="4">
        <f t="shared" si="45"/>
        <v>0</v>
      </c>
      <c r="AA44" s="4">
        <f t="shared" si="45"/>
        <v>0</v>
      </c>
      <c r="AB44" s="4">
        <f t="shared" si="45"/>
        <v>0</v>
      </c>
      <c r="AC44" s="4">
        <f t="shared" si="45"/>
        <v>0</v>
      </c>
      <c r="AD44" s="4">
        <f t="shared" si="45"/>
        <v>0</v>
      </c>
      <c r="AE44" s="4">
        <f t="shared" si="45"/>
        <v>0</v>
      </c>
      <c r="AF44" s="4">
        <f t="shared" si="45"/>
        <v>0</v>
      </c>
      <c r="AG44" s="4">
        <f t="shared" si="45"/>
        <v>0</v>
      </c>
      <c r="AH44" s="4">
        <f t="shared" si="45"/>
        <v>0</v>
      </c>
      <c r="AI44" s="4">
        <f t="shared" si="45"/>
        <v>0</v>
      </c>
      <c r="AJ44" s="4">
        <f t="shared" si="45"/>
        <v>0</v>
      </c>
      <c r="AK44" s="4">
        <f t="shared" si="45"/>
        <v>0</v>
      </c>
      <c r="AL44" s="4">
        <f t="shared" si="45"/>
        <v>0</v>
      </c>
      <c r="AM44" s="4">
        <f t="shared" si="45"/>
        <v>0</v>
      </c>
      <c r="AN44" s="4">
        <f t="shared" si="45"/>
        <v>0</v>
      </c>
      <c r="AO44" s="4">
        <f t="shared" si="45"/>
        <v>0</v>
      </c>
      <c r="AP44" s="4">
        <f t="shared" si="45"/>
        <v>0</v>
      </c>
      <c r="AQ44" s="4">
        <f t="shared" si="45"/>
        <v>0</v>
      </c>
      <c r="AR44" s="4">
        <f t="shared" si="45"/>
        <v>0</v>
      </c>
      <c r="AS44" s="4">
        <f t="shared" si="45"/>
        <v>0</v>
      </c>
      <c r="AT44" s="4">
        <f t="shared" si="45"/>
        <v>0</v>
      </c>
      <c r="AU44" s="4">
        <f t="shared" si="45"/>
        <v>0</v>
      </c>
      <c r="AV44" s="4">
        <f t="shared" si="45"/>
        <v>0</v>
      </c>
      <c r="AW44" s="4">
        <f t="shared" si="45"/>
        <v>0</v>
      </c>
      <c r="AX44" s="4">
        <f t="shared" si="45"/>
        <v>0</v>
      </c>
      <c r="AY44" s="4">
        <f t="shared" si="45"/>
        <v>0</v>
      </c>
      <c r="AZ44" s="4">
        <f t="shared" si="45"/>
        <v>0</v>
      </c>
      <c r="BA44" s="4">
        <f t="shared" si="45"/>
        <v>0</v>
      </c>
      <c r="BB44" s="4">
        <f t="shared" si="45"/>
        <v>0</v>
      </c>
      <c r="BC44" s="4">
        <f t="shared" si="45"/>
        <v>0</v>
      </c>
      <c r="BD44" s="4">
        <f t="shared" si="45"/>
        <v>0</v>
      </c>
      <c r="BE44" s="4">
        <f t="shared" si="45"/>
        <v>0</v>
      </c>
      <c r="BF44" s="4">
        <f t="shared" si="45"/>
        <v>0</v>
      </c>
      <c r="BG44" s="4">
        <f t="shared" si="45"/>
        <v>0</v>
      </c>
      <c r="BH44" s="4">
        <f t="shared" si="45"/>
        <v>0</v>
      </c>
      <c r="BI44" s="4">
        <f t="shared" si="45"/>
        <v>0</v>
      </c>
      <c r="BJ44" s="4">
        <f t="shared" si="45"/>
        <v>0</v>
      </c>
      <c r="BK44" s="4">
        <f t="shared" si="45"/>
        <v>0</v>
      </c>
      <c r="BL44" s="4">
        <f t="shared" si="45"/>
        <v>0</v>
      </c>
      <c r="BM44" s="4">
        <f t="shared" si="45"/>
        <v>0</v>
      </c>
      <c r="BN44" s="4">
        <f t="shared" si="45"/>
        <v>0</v>
      </c>
      <c r="BO44" s="4">
        <f t="shared" si="45"/>
        <v>0</v>
      </c>
      <c r="BP44" s="4">
        <f t="shared" si="45"/>
        <v>0</v>
      </c>
      <c r="BQ44" s="4">
        <f t="shared" si="45"/>
        <v>0</v>
      </c>
      <c r="BR44" s="4">
        <f t="shared" si="45"/>
        <v>0</v>
      </c>
      <c r="BS44" s="4">
        <f t="shared" si="45"/>
        <v>0</v>
      </c>
      <c r="BT44" s="4">
        <f t="shared" si="45"/>
        <v>0</v>
      </c>
      <c r="BU44" s="4">
        <f t="shared" si="45"/>
        <v>0</v>
      </c>
      <c r="BV44" s="4">
        <f t="shared" si="45"/>
        <v>0</v>
      </c>
      <c r="BW44" s="4">
        <f t="shared" si="45"/>
        <v>0</v>
      </c>
      <c r="BX44" s="4">
        <f t="shared" si="45"/>
        <v>0</v>
      </c>
      <c r="BY44" s="4">
        <f t="shared" si="45"/>
        <v>0</v>
      </c>
      <c r="BZ44" s="4">
        <f t="shared" si="45"/>
        <v>0</v>
      </c>
      <c r="CA44" s="4">
        <f t="shared" si="45"/>
        <v>0</v>
      </c>
      <c r="CB44" s="4">
        <f t="shared" si="45"/>
        <v>0</v>
      </c>
      <c r="CC44" s="4">
        <f t="shared" si="45"/>
        <v>0</v>
      </c>
      <c r="CD44" s="4">
        <f t="shared" si="45"/>
        <v>0</v>
      </c>
      <c r="CE44" s="4">
        <f t="shared" si="45"/>
        <v>0</v>
      </c>
      <c r="CF44" s="4">
        <f t="shared" si="45"/>
        <v>0</v>
      </c>
      <c r="CG44" s="4">
        <f t="shared" si="45"/>
        <v>0</v>
      </c>
      <c r="CH44" s="4">
        <f t="shared" si="45"/>
        <v>0</v>
      </c>
      <c r="CI44" s="4">
        <f t="shared" si="45"/>
        <v>0</v>
      </c>
      <c r="CJ44" s="4">
        <f t="shared" si="45"/>
        <v>0</v>
      </c>
      <c r="CK44" s="4">
        <f t="shared" si="45"/>
        <v>0</v>
      </c>
      <c r="CL44" s="4">
        <f t="shared" si="45"/>
        <v>0</v>
      </c>
      <c r="CM44" s="4">
        <f t="shared" si="45"/>
        <v>0</v>
      </c>
      <c r="CN44" s="4">
        <f t="shared" si="45"/>
        <v>0</v>
      </c>
      <c r="CO44" s="4">
        <f t="shared" si="45"/>
        <v>0</v>
      </c>
      <c r="CP44" s="4">
        <f t="shared" si="45"/>
        <v>0</v>
      </c>
      <c r="CQ44" s="4">
        <f t="shared" si="45"/>
        <v>0</v>
      </c>
      <c r="CR44" s="4">
        <f t="shared" si="45"/>
        <v>0</v>
      </c>
      <c r="CS44" s="4">
        <f t="shared" si="45"/>
        <v>0</v>
      </c>
      <c r="CT44" s="4">
        <f t="shared" si="45"/>
        <v>0</v>
      </c>
      <c r="CU44" s="4">
        <f t="shared" si="45"/>
        <v>0</v>
      </c>
      <c r="CV44" s="4">
        <f t="shared" si="45"/>
        <v>0</v>
      </c>
      <c r="CW44" s="4">
        <f t="shared" si="45"/>
        <v>0</v>
      </c>
      <c r="CX44" s="4">
        <f t="shared" si="45"/>
        <v>0</v>
      </c>
      <c r="CY44" s="4">
        <f t="shared" si="45"/>
        <v>0</v>
      </c>
      <c r="CZ44" s="4">
        <f t="shared" si="45"/>
        <v>0</v>
      </c>
      <c r="DA44" s="4">
        <f t="shared" si="45"/>
        <v>0</v>
      </c>
      <c r="DB44" s="4">
        <f t="shared" si="45"/>
        <v>0</v>
      </c>
      <c r="DC44" s="4">
        <f t="shared" si="45"/>
        <v>0</v>
      </c>
      <c r="DD44" s="4">
        <f t="shared" si="45"/>
        <v>0</v>
      </c>
      <c r="DE44" s="4">
        <f t="shared" si="45"/>
        <v>0</v>
      </c>
      <c r="DF44" s="4">
        <f t="shared" si="45"/>
        <v>0</v>
      </c>
      <c r="DG44" s="4">
        <f t="shared" si="45"/>
        <v>0</v>
      </c>
      <c r="DH44" s="4">
        <f t="shared" si="45"/>
        <v>0</v>
      </c>
      <c r="DI44" s="4">
        <f t="shared" si="45"/>
        <v>0</v>
      </c>
      <c r="DJ44" s="4">
        <f t="shared" si="45"/>
        <v>0</v>
      </c>
      <c r="DK44" s="4">
        <f t="shared" si="45"/>
        <v>0</v>
      </c>
      <c r="DL44" s="4">
        <f t="shared" si="45"/>
        <v>0</v>
      </c>
      <c r="DM44" s="4">
        <f t="shared" si="45"/>
        <v>0</v>
      </c>
      <c r="DN44" s="4">
        <f t="shared" si="45"/>
        <v>0</v>
      </c>
      <c r="DO44" s="4">
        <f t="shared" si="45"/>
        <v>0</v>
      </c>
      <c r="DP44" s="4">
        <f t="shared" si="45"/>
        <v>0</v>
      </c>
      <c r="DQ44" s="4">
        <f t="shared" si="45"/>
        <v>0</v>
      </c>
      <c r="DR44" s="4">
        <f t="shared" si="45"/>
        <v>0</v>
      </c>
      <c r="DS44" s="4">
        <f t="shared" si="45"/>
        <v>0</v>
      </c>
      <c r="DT44" s="4">
        <f t="shared" si="45"/>
        <v>0</v>
      </c>
      <c r="DU44" s="4">
        <f t="shared" si="45"/>
        <v>0</v>
      </c>
      <c r="DV44" s="4">
        <f t="shared" si="45"/>
        <v>0</v>
      </c>
      <c r="DW44" s="4">
        <f t="shared" si="45"/>
        <v>0</v>
      </c>
      <c r="DX44" s="4">
        <f t="shared" si="45"/>
        <v>0</v>
      </c>
      <c r="DY44" s="4">
        <f t="shared" si="45"/>
        <v>0</v>
      </c>
      <c r="DZ44" s="4">
        <f t="shared" si="45"/>
        <v>0</v>
      </c>
      <c r="EA44" s="4">
        <f t="shared" si="45"/>
        <v>0</v>
      </c>
      <c r="EB44" s="4">
        <f t="shared" si="45"/>
        <v>0</v>
      </c>
      <c r="EC44" s="4">
        <f t="shared" si="45"/>
        <v>0</v>
      </c>
      <c r="ED44" s="4">
        <f t="shared" si="45"/>
        <v>0</v>
      </c>
      <c r="EE44" s="4">
        <f t="shared" si="45"/>
        <v>0</v>
      </c>
      <c r="EF44" s="4">
        <f t="shared" si="45"/>
        <v>0</v>
      </c>
      <c r="EG44" s="4">
        <f t="shared" si="45"/>
        <v>0</v>
      </c>
      <c r="EH44" s="4">
        <f t="shared" si="45"/>
        <v>0</v>
      </c>
      <c r="EI44" s="4">
        <f t="shared" si="45"/>
        <v>0</v>
      </c>
      <c r="EJ44" s="4">
        <f t="shared" si="45"/>
        <v>0</v>
      </c>
      <c r="EK44" s="4">
        <f t="shared" si="45"/>
        <v>0</v>
      </c>
      <c r="EL44" s="4">
        <f t="shared" si="45"/>
        <v>0</v>
      </c>
      <c r="EM44" s="4">
        <f t="shared" si="45"/>
        <v>0</v>
      </c>
      <c r="EN44" s="4">
        <f t="shared" si="45"/>
        <v>0</v>
      </c>
      <c r="EO44" s="4">
        <f t="shared" si="45"/>
        <v>0</v>
      </c>
      <c r="EP44" s="4">
        <f t="shared" si="45"/>
        <v>0</v>
      </c>
      <c r="EQ44" s="4">
        <f t="shared" si="45"/>
        <v>0</v>
      </c>
      <c r="ER44" s="4">
        <f t="shared" si="45"/>
        <v>0</v>
      </c>
      <c r="ES44" s="4">
        <f t="shared" si="45"/>
        <v>0</v>
      </c>
      <c r="ET44" s="4">
        <f t="shared" si="45"/>
        <v>0</v>
      </c>
      <c r="EU44" s="4">
        <f t="shared" si="45"/>
        <v>0</v>
      </c>
      <c r="EV44" s="4">
        <f t="shared" si="45"/>
        <v>0</v>
      </c>
      <c r="EW44" s="4">
        <f t="shared" si="45"/>
        <v>0</v>
      </c>
      <c r="EX44" s="4">
        <f t="shared" si="45"/>
        <v>0</v>
      </c>
      <c r="EY44" s="4">
        <f t="shared" si="45"/>
        <v>0</v>
      </c>
      <c r="EZ44" s="1"/>
    </row>
    <row r="45" spans="1:156" ht="13.5" customHeight="1" outlineLevel="1" x14ac:dyDescent="0.2">
      <c r="A45" s="1"/>
      <c r="B45" s="1"/>
      <c r="C45" s="93"/>
      <c r="D45" s="1" t="s">
        <v>160</v>
      </c>
      <c r="E45" s="175">
        <v>7.4999999999999997E-3</v>
      </c>
      <c r="F45" s="6"/>
      <c r="G45" s="122">
        <f>'Summary &amp; Assumptions'!$L$24*'Budget &amp; Draw Schedule'!E45</f>
        <v>118800.00000000001</v>
      </c>
      <c r="H45" s="79">
        <f>G45/'Summary &amp; Assumptions'!$D$34</f>
        <v>825.00000000000011</v>
      </c>
      <c r="I45" s="79">
        <f>G45/'Summary &amp; Assumptions'!$H$11</f>
        <v>0.89481414529431713</v>
      </c>
      <c r="J45" s="79">
        <f>G45/'Summary &amp; Assumptions'!$H$16</f>
        <v>1.1656200941915229</v>
      </c>
      <c r="K45" s="123">
        <f t="shared" si="42"/>
        <v>2.0168109997637461E-3</v>
      </c>
      <c r="L45" s="98"/>
      <c r="M45" s="1"/>
      <c r="N45" s="1" t="str">
        <f t="shared" si="43"/>
        <v>Bridge Loan Broker Fee</v>
      </c>
      <c r="O45" s="1"/>
      <c r="P45" s="124">
        <f t="shared" si="44"/>
        <v>0</v>
      </c>
      <c r="Q45" s="1"/>
      <c r="R45" s="158">
        <f>'Summary &amp; Assumptions'!$H$38</f>
        <v>44713</v>
      </c>
      <c r="S45" s="158">
        <f>'Summary &amp; Assumptions'!$H$38</f>
        <v>44713</v>
      </c>
      <c r="T45" s="82">
        <v>1</v>
      </c>
      <c r="U45" s="1"/>
      <c r="V45" s="1"/>
      <c r="W45" s="4">
        <f>+IF(AND(W$8&gt;=$R45,W$8&lt;=$S45),$G$45/$T45,0)</f>
        <v>118800.00000000001</v>
      </c>
      <c r="X45" s="4">
        <f t="shared" ref="X45:EY45" si="46">+IF(AND(X$8&gt;=$R45,X$8&lt;=$S45),#REF!/$T45,0)</f>
        <v>0</v>
      </c>
      <c r="Y45" s="4">
        <f t="shared" si="46"/>
        <v>0</v>
      </c>
      <c r="Z45" s="4">
        <f t="shared" si="46"/>
        <v>0</v>
      </c>
      <c r="AA45" s="4">
        <f t="shared" si="46"/>
        <v>0</v>
      </c>
      <c r="AB45" s="4">
        <f t="shared" si="46"/>
        <v>0</v>
      </c>
      <c r="AC45" s="4">
        <f t="shared" si="46"/>
        <v>0</v>
      </c>
      <c r="AD45" s="4">
        <f t="shared" si="46"/>
        <v>0</v>
      </c>
      <c r="AE45" s="4">
        <f t="shared" si="46"/>
        <v>0</v>
      </c>
      <c r="AF45" s="4">
        <f t="shared" si="46"/>
        <v>0</v>
      </c>
      <c r="AG45" s="4">
        <f t="shared" si="46"/>
        <v>0</v>
      </c>
      <c r="AH45" s="4">
        <f t="shared" si="46"/>
        <v>0</v>
      </c>
      <c r="AI45" s="4">
        <f t="shared" si="46"/>
        <v>0</v>
      </c>
      <c r="AJ45" s="4">
        <f t="shared" si="46"/>
        <v>0</v>
      </c>
      <c r="AK45" s="4">
        <f t="shared" si="46"/>
        <v>0</v>
      </c>
      <c r="AL45" s="4">
        <f t="shared" si="46"/>
        <v>0</v>
      </c>
      <c r="AM45" s="4">
        <f t="shared" si="46"/>
        <v>0</v>
      </c>
      <c r="AN45" s="4">
        <f t="shared" si="46"/>
        <v>0</v>
      </c>
      <c r="AO45" s="4">
        <f t="shared" si="46"/>
        <v>0</v>
      </c>
      <c r="AP45" s="4">
        <f t="shared" si="46"/>
        <v>0</v>
      </c>
      <c r="AQ45" s="4">
        <f t="shared" si="46"/>
        <v>0</v>
      </c>
      <c r="AR45" s="4">
        <f t="shared" si="46"/>
        <v>0</v>
      </c>
      <c r="AS45" s="4">
        <f t="shared" si="46"/>
        <v>0</v>
      </c>
      <c r="AT45" s="4">
        <f t="shared" si="46"/>
        <v>0</v>
      </c>
      <c r="AU45" s="4">
        <f t="shared" si="46"/>
        <v>0</v>
      </c>
      <c r="AV45" s="4">
        <f t="shared" si="46"/>
        <v>0</v>
      </c>
      <c r="AW45" s="4">
        <f t="shared" si="46"/>
        <v>0</v>
      </c>
      <c r="AX45" s="4">
        <f t="shared" si="46"/>
        <v>0</v>
      </c>
      <c r="AY45" s="4">
        <f t="shared" si="46"/>
        <v>0</v>
      </c>
      <c r="AZ45" s="4">
        <f t="shared" si="46"/>
        <v>0</v>
      </c>
      <c r="BA45" s="4">
        <f t="shared" si="46"/>
        <v>0</v>
      </c>
      <c r="BB45" s="4">
        <f t="shared" si="46"/>
        <v>0</v>
      </c>
      <c r="BC45" s="4">
        <f t="shared" si="46"/>
        <v>0</v>
      </c>
      <c r="BD45" s="4">
        <f t="shared" si="46"/>
        <v>0</v>
      </c>
      <c r="BE45" s="4">
        <f t="shared" si="46"/>
        <v>0</v>
      </c>
      <c r="BF45" s="4">
        <f t="shared" si="46"/>
        <v>0</v>
      </c>
      <c r="BG45" s="4">
        <f t="shared" si="46"/>
        <v>0</v>
      </c>
      <c r="BH45" s="4">
        <f t="shared" si="46"/>
        <v>0</v>
      </c>
      <c r="BI45" s="4">
        <f t="shared" si="46"/>
        <v>0</v>
      </c>
      <c r="BJ45" s="4">
        <f t="shared" si="46"/>
        <v>0</v>
      </c>
      <c r="BK45" s="4">
        <f t="shared" si="46"/>
        <v>0</v>
      </c>
      <c r="BL45" s="4">
        <f t="shared" si="46"/>
        <v>0</v>
      </c>
      <c r="BM45" s="4">
        <f t="shared" si="46"/>
        <v>0</v>
      </c>
      <c r="BN45" s="4">
        <f t="shared" si="46"/>
        <v>0</v>
      </c>
      <c r="BO45" s="4">
        <f t="shared" si="46"/>
        <v>0</v>
      </c>
      <c r="BP45" s="4">
        <f t="shared" si="46"/>
        <v>0</v>
      </c>
      <c r="BQ45" s="4">
        <f t="shared" si="46"/>
        <v>0</v>
      </c>
      <c r="BR45" s="4">
        <f t="shared" si="46"/>
        <v>0</v>
      </c>
      <c r="BS45" s="4">
        <f t="shared" si="46"/>
        <v>0</v>
      </c>
      <c r="BT45" s="4">
        <f t="shared" si="46"/>
        <v>0</v>
      </c>
      <c r="BU45" s="4">
        <f t="shared" si="46"/>
        <v>0</v>
      </c>
      <c r="BV45" s="4">
        <f t="shared" si="46"/>
        <v>0</v>
      </c>
      <c r="BW45" s="4">
        <f t="shared" si="46"/>
        <v>0</v>
      </c>
      <c r="BX45" s="4">
        <f t="shared" si="46"/>
        <v>0</v>
      </c>
      <c r="BY45" s="4">
        <f t="shared" si="46"/>
        <v>0</v>
      </c>
      <c r="BZ45" s="4">
        <f t="shared" si="46"/>
        <v>0</v>
      </c>
      <c r="CA45" s="4">
        <f t="shared" si="46"/>
        <v>0</v>
      </c>
      <c r="CB45" s="4">
        <f t="shared" si="46"/>
        <v>0</v>
      </c>
      <c r="CC45" s="4">
        <f t="shared" si="46"/>
        <v>0</v>
      </c>
      <c r="CD45" s="4">
        <f t="shared" si="46"/>
        <v>0</v>
      </c>
      <c r="CE45" s="4">
        <f t="shared" si="46"/>
        <v>0</v>
      </c>
      <c r="CF45" s="4">
        <f t="shared" si="46"/>
        <v>0</v>
      </c>
      <c r="CG45" s="4">
        <f t="shared" si="46"/>
        <v>0</v>
      </c>
      <c r="CH45" s="4">
        <f t="shared" si="46"/>
        <v>0</v>
      </c>
      <c r="CI45" s="4">
        <f t="shared" si="46"/>
        <v>0</v>
      </c>
      <c r="CJ45" s="4">
        <f t="shared" si="46"/>
        <v>0</v>
      </c>
      <c r="CK45" s="4">
        <f t="shared" si="46"/>
        <v>0</v>
      </c>
      <c r="CL45" s="4">
        <f t="shared" si="46"/>
        <v>0</v>
      </c>
      <c r="CM45" s="4">
        <f t="shared" si="46"/>
        <v>0</v>
      </c>
      <c r="CN45" s="4">
        <f t="shared" si="46"/>
        <v>0</v>
      </c>
      <c r="CO45" s="4">
        <f t="shared" si="46"/>
        <v>0</v>
      </c>
      <c r="CP45" s="4">
        <f t="shared" si="46"/>
        <v>0</v>
      </c>
      <c r="CQ45" s="4">
        <f t="shared" si="46"/>
        <v>0</v>
      </c>
      <c r="CR45" s="4">
        <f t="shared" si="46"/>
        <v>0</v>
      </c>
      <c r="CS45" s="4">
        <f t="shared" si="46"/>
        <v>0</v>
      </c>
      <c r="CT45" s="4">
        <f t="shared" si="46"/>
        <v>0</v>
      </c>
      <c r="CU45" s="4">
        <f t="shared" si="46"/>
        <v>0</v>
      </c>
      <c r="CV45" s="4">
        <f t="shared" si="46"/>
        <v>0</v>
      </c>
      <c r="CW45" s="4">
        <f t="shared" si="46"/>
        <v>0</v>
      </c>
      <c r="CX45" s="4">
        <f t="shared" si="46"/>
        <v>0</v>
      </c>
      <c r="CY45" s="4">
        <f t="shared" si="46"/>
        <v>0</v>
      </c>
      <c r="CZ45" s="4">
        <f t="shared" si="46"/>
        <v>0</v>
      </c>
      <c r="DA45" s="4">
        <f t="shared" si="46"/>
        <v>0</v>
      </c>
      <c r="DB45" s="4">
        <f t="shared" si="46"/>
        <v>0</v>
      </c>
      <c r="DC45" s="4">
        <f t="shared" si="46"/>
        <v>0</v>
      </c>
      <c r="DD45" s="4">
        <f t="shared" si="46"/>
        <v>0</v>
      </c>
      <c r="DE45" s="4">
        <f t="shared" si="46"/>
        <v>0</v>
      </c>
      <c r="DF45" s="4">
        <f t="shared" si="46"/>
        <v>0</v>
      </c>
      <c r="DG45" s="4">
        <f t="shared" si="46"/>
        <v>0</v>
      </c>
      <c r="DH45" s="4">
        <f t="shared" si="46"/>
        <v>0</v>
      </c>
      <c r="DI45" s="4">
        <f t="shared" si="46"/>
        <v>0</v>
      </c>
      <c r="DJ45" s="4">
        <f t="shared" si="46"/>
        <v>0</v>
      </c>
      <c r="DK45" s="4">
        <f t="shared" si="46"/>
        <v>0</v>
      </c>
      <c r="DL45" s="4">
        <f t="shared" si="46"/>
        <v>0</v>
      </c>
      <c r="DM45" s="4">
        <f t="shared" si="46"/>
        <v>0</v>
      </c>
      <c r="DN45" s="4">
        <f t="shared" si="46"/>
        <v>0</v>
      </c>
      <c r="DO45" s="4">
        <f t="shared" si="46"/>
        <v>0</v>
      </c>
      <c r="DP45" s="4">
        <f t="shared" si="46"/>
        <v>0</v>
      </c>
      <c r="DQ45" s="4">
        <f t="shared" si="46"/>
        <v>0</v>
      </c>
      <c r="DR45" s="4">
        <f t="shared" si="46"/>
        <v>0</v>
      </c>
      <c r="DS45" s="4">
        <f t="shared" si="46"/>
        <v>0</v>
      </c>
      <c r="DT45" s="4">
        <f t="shared" si="46"/>
        <v>0</v>
      </c>
      <c r="DU45" s="4">
        <f t="shared" si="46"/>
        <v>0</v>
      </c>
      <c r="DV45" s="4">
        <f t="shared" si="46"/>
        <v>0</v>
      </c>
      <c r="DW45" s="4">
        <f t="shared" si="46"/>
        <v>0</v>
      </c>
      <c r="DX45" s="4">
        <f t="shared" si="46"/>
        <v>0</v>
      </c>
      <c r="DY45" s="4">
        <f t="shared" si="46"/>
        <v>0</v>
      </c>
      <c r="DZ45" s="4">
        <f t="shared" si="46"/>
        <v>0</v>
      </c>
      <c r="EA45" s="4">
        <f t="shared" si="46"/>
        <v>0</v>
      </c>
      <c r="EB45" s="4">
        <f t="shared" si="46"/>
        <v>0</v>
      </c>
      <c r="EC45" s="4">
        <f t="shared" si="46"/>
        <v>0</v>
      </c>
      <c r="ED45" s="4">
        <f t="shared" si="46"/>
        <v>0</v>
      </c>
      <c r="EE45" s="4">
        <f t="shared" si="46"/>
        <v>0</v>
      </c>
      <c r="EF45" s="4">
        <f t="shared" si="46"/>
        <v>0</v>
      </c>
      <c r="EG45" s="4">
        <f t="shared" si="46"/>
        <v>0</v>
      </c>
      <c r="EH45" s="4">
        <f t="shared" si="46"/>
        <v>0</v>
      </c>
      <c r="EI45" s="4">
        <f t="shared" si="46"/>
        <v>0</v>
      </c>
      <c r="EJ45" s="4">
        <f t="shared" si="46"/>
        <v>0</v>
      </c>
      <c r="EK45" s="4">
        <f t="shared" si="46"/>
        <v>0</v>
      </c>
      <c r="EL45" s="4">
        <f t="shared" si="46"/>
        <v>0</v>
      </c>
      <c r="EM45" s="4">
        <f t="shared" si="46"/>
        <v>0</v>
      </c>
      <c r="EN45" s="4">
        <f t="shared" si="46"/>
        <v>0</v>
      </c>
      <c r="EO45" s="4">
        <f t="shared" si="46"/>
        <v>0</v>
      </c>
      <c r="EP45" s="4">
        <f t="shared" si="46"/>
        <v>0</v>
      </c>
      <c r="EQ45" s="4">
        <f t="shared" si="46"/>
        <v>0</v>
      </c>
      <c r="ER45" s="4">
        <f t="shared" si="46"/>
        <v>0</v>
      </c>
      <c r="ES45" s="4">
        <f t="shared" si="46"/>
        <v>0</v>
      </c>
      <c r="ET45" s="4">
        <f t="shared" si="46"/>
        <v>0</v>
      </c>
      <c r="EU45" s="4">
        <f t="shared" si="46"/>
        <v>0</v>
      </c>
      <c r="EV45" s="4">
        <f t="shared" si="46"/>
        <v>0</v>
      </c>
      <c r="EW45" s="4">
        <f t="shared" si="46"/>
        <v>0</v>
      </c>
      <c r="EX45" s="4">
        <f t="shared" si="46"/>
        <v>0</v>
      </c>
      <c r="EY45" s="4">
        <f t="shared" si="46"/>
        <v>0</v>
      </c>
      <c r="EZ45" s="1"/>
    </row>
    <row r="46" spans="1:156" ht="13.5" customHeight="1" outlineLevel="1" x14ac:dyDescent="0.2">
      <c r="A46" s="1"/>
      <c r="B46" s="1"/>
      <c r="C46" s="93"/>
      <c r="D46" s="1" t="s">
        <v>161</v>
      </c>
      <c r="E46" s="157">
        <v>0.01</v>
      </c>
      <c r="F46" s="157"/>
      <c r="G46" s="122">
        <f>'Summary &amp; Assumptions'!M14*'Summary &amp; Assumptions'!L28*'Budget &amp; Draw Schedule'!E46</f>
        <v>324699.57693025557</v>
      </c>
      <c r="H46" s="79">
        <f>G46/'Summary &amp; Assumptions'!$D$34</f>
        <v>2254.858173126775</v>
      </c>
      <c r="I46" s="79">
        <f>G46/'Summary &amp; Assumptions'!$H$11</f>
        <v>2.4456715017531394</v>
      </c>
      <c r="J46" s="79">
        <f>G46/'Summary &amp; Assumptions'!$H$16</f>
        <v>3.1858278741194619</v>
      </c>
      <c r="K46" s="123">
        <f t="shared" si="42"/>
        <v>5.5122700199627447E-3</v>
      </c>
      <c r="L46" s="98"/>
      <c r="M46" s="1"/>
      <c r="N46" s="1" t="str">
        <f t="shared" ref="N46:N50" si="47">+D46</f>
        <v>Senior Construction Lender Origination Fee</v>
      </c>
      <c r="O46" s="1"/>
      <c r="P46" s="124">
        <f t="shared" si="44"/>
        <v>0</v>
      </c>
      <c r="Q46" s="1"/>
      <c r="R46" s="158">
        <v>45473</v>
      </c>
      <c r="S46" s="158">
        <f>R46</f>
        <v>45473</v>
      </c>
      <c r="T46" s="82">
        <v>1</v>
      </c>
      <c r="U46" s="1"/>
      <c r="V46" s="1"/>
      <c r="W46" s="4">
        <f t="shared" ref="W46:EY46" si="48">+IF(AND(W$8&gt;=$R46,W$8&lt;=$S46),$G46/$T46,0)</f>
        <v>0</v>
      </c>
      <c r="X46" s="4">
        <f t="shared" si="48"/>
        <v>0</v>
      </c>
      <c r="Y46" s="4">
        <f t="shared" si="48"/>
        <v>0</v>
      </c>
      <c r="Z46" s="4">
        <f t="shared" si="48"/>
        <v>0</v>
      </c>
      <c r="AA46" s="4">
        <f t="shared" si="48"/>
        <v>0</v>
      </c>
      <c r="AB46" s="4">
        <f t="shared" si="48"/>
        <v>0</v>
      </c>
      <c r="AC46" s="4">
        <f t="shared" si="48"/>
        <v>0</v>
      </c>
      <c r="AD46" s="4">
        <f t="shared" si="48"/>
        <v>0</v>
      </c>
      <c r="AE46" s="4">
        <f t="shared" si="48"/>
        <v>0</v>
      </c>
      <c r="AF46" s="4">
        <f t="shared" si="48"/>
        <v>0</v>
      </c>
      <c r="AG46" s="4">
        <f t="shared" si="48"/>
        <v>0</v>
      </c>
      <c r="AH46" s="4">
        <f t="shared" si="48"/>
        <v>0</v>
      </c>
      <c r="AI46" s="4">
        <f t="shared" si="48"/>
        <v>0</v>
      </c>
      <c r="AJ46" s="4">
        <f t="shared" si="48"/>
        <v>0</v>
      </c>
      <c r="AK46" s="4">
        <f t="shared" si="48"/>
        <v>0</v>
      </c>
      <c r="AL46" s="4">
        <f t="shared" si="48"/>
        <v>0</v>
      </c>
      <c r="AM46" s="4">
        <f t="shared" si="48"/>
        <v>0</v>
      </c>
      <c r="AN46" s="4">
        <f t="shared" si="48"/>
        <v>0</v>
      </c>
      <c r="AO46" s="4">
        <f t="shared" si="48"/>
        <v>0</v>
      </c>
      <c r="AP46" s="4">
        <f t="shared" si="48"/>
        <v>0</v>
      </c>
      <c r="AQ46" s="4">
        <f t="shared" si="48"/>
        <v>0</v>
      </c>
      <c r="AR46" s="4">
        <f t="shared" si="48"/>
        <v>0</v>
      </c>
      <c r="AS46" s="4">
        <f t="shared" si="48"/>
        <v>0</v>
      </c>
      <c r="AT46" s="4">
        <f t="shared" si="48"/>
        <v>0</v>
      </c>
      <c r="AU46" s="4">
        <f t="shared" si="48"/>
        <v>324699.57693025557</v>
      </c>
      <c r="AV46" s="4">
        <f t="shared" si="48"/>
        <v>0</v>
      </c>
      <c r="AW46" s="4">
        <f t="shared" si="48"/>
        <v>0</v>
      </c>
      <c r="AX46" s="4">
        <f t="shared" si="48"/>
        <v>0</v>
      </c>
      <c r="AY46" s="4">
        <f t="shared" si="48"/>
        <v>0</v>
      </c>
      <c r="AZ46" s="4">
        <f t="shared" si="48"/>
        <v>0</v>
      </c>
      <c r="BA46" s="4">
        <f t="shared" si="48"/>
        <v>0</v>
      </c>
      <c r="BB46" s="4">
        <f t="shared" si="48"/>
        <v>0</v>
      </c>
      <c r="BC46" s="4">
        <f t="shared" si="48"/>
        <v>0</v>
      </c>
      <c r="BD46" s="4">
        <f t="shared" si="48"/>
        <v>0</v>
      </c>
      <c r="BE46" s="4">
        <f t="shared" si="48"/>
        <v>0</v>
      </c>
      <c r="BF46" s="4">
        <f t="shared" si="48"/>
        <v>0</v>
      </c>
      <c r="BG46" s="4">
        <f t="shared" si="48"/>
        <v>0</v>
      </c>
      <c r="BH46" s="4">
        <f t="shared" si="48"/>
        <v>0</v>
      </c>
      <c r="BI46" s="4">
        <f t="shared" si="48"/>
        <v>0</v>
      </c>
      <c r="BJ46" s="4">
        <f t="shared" si="48"/>
        <v>0</v>
      </c>
      <c r="BK46" s="4">
        <f t="shared" si="48"/>
        <v>0</v>
      </c>
      <c r="BL46" s="4">
        <f t="shared" si="48"/>
        <v>0</v>
      </c>
      <c r="BM46" s="4">
        <f t="shared" si="48"/>
        <v>0</v>
      </c>
      <c r="BN46" s="4">
        <f t="shared" si="48"/>
        <v>0</v>
      </c>
      <c r="BO46" s="4">
        <f t="shared" si="48"/>
        <v>0</v>
      </c>
      <c r="BP46" s="4">
        <f t="shared" si="48"/>
        <v>0</v>
      </c>
      <c r="BQ46" s="4">
        <f t="shared" si="48"/>
        <v>0</v>
      </c>
      <c r="BR46" s="4">
        <f t="shared" si="48"/>
        <v>0</v>
      </c>
      <c r="BS46" s="4">
        <f t="shared" si="48"/>
        <v>0</v>
      </c>
      <c r="BT46" s="4">
        <f t="shared" si="48"/>
        <v>0</v>
      </c>
      <c r="BU46" s="4">
        <f t="shared" si="48"/>
        <v>0</v>
      </c>
      <c r="BV46" s="4">
        <f t="shared" si="48"/>
        <v>0</v>
      </c>
      <c r="BW46" s="4">
        <f t="shared" si="48"/>
        <v>0</v>
      </c>
      <c r="BX46" s="4">
        <f t="shared" si="48"/>
        <v>0</v>
      </c>
      <c r="BY46" s="4">
        <f t="shared" si="48"/>
        <v>0</v>
      </c>
      <c r="BZ46" s="4">
        <f t="shared" si="48"/>
        <v>0</v>
      </c>
      <c r="CA46" s="4">
        <f t="shared" si="48"/>
        <v>0</v>
      </c>
      <c r="CB46" s="4">
        <f t="shared" si="48"/>
        <v>0</v>
      </c>
      <c r="CC46" s="4">
        <f t="shared" si="48"/>
        <v>0</v>
      </c>
      <c r="CD46" s="4">
        <f t="shared" si="48"/>
        <v>0</v>
      </c>
      <c r="CE46" s="4">
        <f t="shared" si="48"/>
        <v>0</v>
      </c>
      <c r="CF46" s="4">
        <f t="shared" si="48"/>
        <v>0</v>
      </c>
      <c r="CG46" s="4">
        <f t="shared" si="48"/>
        <v>0</v>
      </c>
      <c r="CH46" s="4">
        <f t="shared" si="48"/>
        <v>0</v>
      </c>
      <c r="CI46" s="4">
        <f t="shared" si="48"/>
        <v>0</v>
      </c>
      <c r="CJ46" s="4">
        <f t="shared" si="48"/>
        <v>0</v>
      </c>
      <c r="CK46" s="4">
        <f t="shared" si="48"/>
        <v>0</v>
      </c>
      <c r="CL46" s="4">
        <f t="shared" si="48"/>
        <v>0</v>
      </c>
      <c r="CM46" s="4">
        <f t="shared" si="48"/>
        <v>0</v>
      </c>
      <c r="CN46" s="4">
        <f t="shared" si="48"/>
        <v>0</v>
      </c>
      <c r="CO46" s="4">
        <f t="shared" si="48"/>
        <v>0</v>
      </c>
      <c r="CP46" s="4">
        <f t="shared" si="48"/>
        <v>0</v>
      </c>
      <c r="CQ46" s="4">
        <f t="shared" si="48"/>
        <v>0</v>
      </c>
      <c r="CR46" s="4">
        <f t="shared" si="48"/>
        <v>0</v>
      </c>
      <c r="CS46" s="4">
        <f t="shared" si="48"/>
        <v>0</v>
      </c>
      <c r="CT46" s="4">
        <f t="shared" si="48"/>
        <v>0</v>
      </c>
      <c r="CU46" s="4">
        <f t="shared" si="48"/>
        <v>0</v>
      </c>
      <c r="CV46" s="4">
        <f t="shared" si="48"/>
        <v>0</v>
      </c>
      <c r="CW46" s="4">
        <f t="shared" si="48"/>
        <v>0</v>
      </c>
      <c r="CX46" s="4">
        <f t="shared" si="48"/>
        <v>0</v>
      </c>
      <c r="CY46" s="4">
        <f t="shared" si="48"/>
        <v>0</v>
      </c>
      <c r="CZ46" s="4">
        <f t="shared" si="48"/>
        <v>0</v>
      </c>
      <c r="DA46" s="4">
        <f t="shared" si="48"/>
        <v>0</v>
      </c>
      <c r="DB46" s="4">
        <f t="shared" si="48"/>
        <v>0</v>
      </c>
      <c r="DC46" s="4">
        <f t="shared" si="48"/>
        <v>0</v>
      </c>
      <c r="DD46" s="4">
        <f t="shared" si="48"/>
        <v>0</v>
      </c>
      <c r="DE46" s="4">
        <f t="shared" si="48"/>
        <v>0</v>
      </c>
      <c r="DF46" s="4">
        <f t="shared" si="48"/>
        <v>0</v>
      </c>
      <c r="DG46" s="4">
        <f t="shared" si="48"/>
        <v>0</v>
      </c>
      <c r="DH46" s="4">
        <f t="shared" si="48"/>
        <v>0</v>
      </c>
      <c r="DI46" s="4">
        <f t="shared" si="48"/>
        <v>0</v>
      </c>
      <c r="DJ46" s="4">
        <f t="shared" si="48"/>
        <v>0</v>
      </c>
      <c r="DK46" s="4">
        <f t="shared" si="48"/>
        <v>0</v>
      </c>
      <c r="DL46" s="4">
        <f t="shared" si="48"/>
        <v>0</v>
      </c>
      <c r="DM46" s="4">
        <f t="shared" si="48"/>
        <v>0</v>
      </c>
      <c r="DN46" s="4">
        <f t="shared" si="48"/>
        <v>0</v>
      </c>
      <c r="DO46" s="4">
        <f t="shared" si="48"/>
        <v>0</v>
      </c>
      <c r="DP46" s="4">
        <f t="shared" si="48"/>
        <v>0</v>
      </c>
      <c r="DQ46" s="4">
        <f t="shared" si="48"/>
        <v>0</v>
      </c>
      <c r="DR46" s="4">
        <f t="shared" si="48"/>
        <v>0</v>
      </c>
      <c r="DS46" s="4">
        <f t="shared" si="48"/>
        <v>0</v>
      </c>
      <c r="DT46" s="4">
        <f t="shared" si="48"/>
        <v>0</v>
      </c>
      <c r="DU46" s="4">
        <f t="shared" si="48"/>
        <v>0</v>
      </c>
      <c r="DV46" s="4">
        <f t="shared" si="48"/>
        <v>0</v>
      </c>
      <c r="DW46" s="4">
        <f t="shared" si="48"/>
        <v>0</v>
      </c>
      <c r="DX46" s="4">
        <f t="shared" si="48"/>
        <v>0</v>
      </c>
      <c r="DY46" s="4">
        <f t="shared" si="48"/>
        <v>0</v>
      </c>
      <c r="DZ46" s="4">
        <f t="shared" si="48"/>
        <v>0</v>
      </c>
      <c r="EA46" s="4">
        <f t="shared" si="48"/>
        <v>0</v>
      </c>
      <c r="EB46" s="4">
        <f t="shared" si="48"/>
        <v>0</v>
      </c>
      <c r="EC46" s="4">
        <f t="shared" si="48"/>
        <v>0</v>
      </c>
      <c r="ED46" s="4">
        <f t="shared" si="48"/>
        <v>0</v>
      </c>
      <c r="EE46" s="4">
        <f t="shared" si="48"/>
        <v>0</v>
      </c>
      <c r="EF46" s="4">
        <f t="shared" si="48"/>
        <v>0</v>
      </c>
      <c r="EG46" s="4">
        <f t="shared" si="48"/>
        <v>0</v>
      </c>
      <c r="EH46" s="4">
        <f t="shared" si="48"/>
        <v>0</v>
      </c>
      <c r="EI46" s="4">
        <f t="shared" si="48"/>
        <v>0</v>
      </c>
      <c r="EJ46" s="4">
        <f t="shared" si="48"/>
        <v>0</v>
      </c>
      <c r="EK46" s="4">
        <f t="shared" si="48"/>
        <v>0</v>
      </c>
      <c r="EL46" s="4">
        <f t="shared" si="48"/>
        <v>0</v>
      </c>
      <c r="EM46" s="4">
        <f t="shared" si="48"/>
        <v>0</v>
      </c>
      <c r="EN46" s="4">
        <f t="shared" si="48"/>
        <v>0</v>
      </c>
      <c r="EO46" s="4">
        <f t="shared" si="48"/>
        <v>0</v>
      </c>
      <c r="EP46" s="4">
        <f t="shared" si="48"/>
        <v>0</v>
      </c>
      <c r="EQ46" s="4">
        <f t="shared" si="48"/>
        <v>0</v>
      </c>
      <c r="ER46" s="4">
        <f t="shared" si="48"/>
        <v>0</v>
      </c>
      <c r="ES46" s="4">
        <f t="shared" si="48"/>
        <v>0</v>
      </c>
      <c r="ET46" s="4">
        <f t="shared" si="48"/>
        <v>0</v>
      </c>
      <c r="EU46" s="4">
        <f t="shared" si="48"/>
        <v>0</v>
      </c>
      <c r="EV46" s="4">
        <f t="shared" si="48"/>
        <v>0</v>
      </c>
      <c r="EW46" s="4">
        <f t="shared" si="48"/>
        <v>0</v>
      </c>
      <c r="EX46" s="4">
        <f t="shared" si="48"/>
        <v>0</v>
      </c>
      <c r="EY46" s="4">
        <f t="shared" si="48"/>
        <v>0</v>
      </c>
      <c r="EZ46" s="1"/>
    </row>
    <row r="47" spans="1:156" ht="13.5" customHeight="1" outlineLevel="1" x14ac:dyDescent="0.2">
      <c r="A47" s="1"/>
      <c r="B47" s="1"/>
      <c r="C47" s="93"/>
      <c r="D47" s="1" t="s">
        <v>162</v>
      </c>
      <c r="E47" s="157"/>
      <c r="F47" s="157"/>
      <c r="G47" s="176">
        <v>250000</v>
      </c>
      <c r="H47" s="79">
        <f>G47/'Summary &amp; Assumptions'!$D$34</f>
        <v>1736.1111111111111</v>
      </c>
      <c r="I47" s="79">
        <f>G47/'Summary &amp; Assumptions'!$H$11</f>
        <v>1.8830264000301284</v>
      </c>
      <c r="J47" s="79">
        <f>G47/'Summary &amp; Assumptions'!$H$16</f>
        <v>2.4529042386185242</v>
      </c>
      <c r="K47" s="123">
        <f t="shared" si="42"/>
        <v>4.2441308917587246E-3</v>
      </c>
      <c r="L47" s="98"/>
      <c r="M47" s="1"/>
      <c r="N47" s="1" t="str">
        <f t="shared" si="47"/>
        <v>Other Financing and Closing Costs</v>
      </c>
      <c r="O47" s="1"/>
      <c r="P47" s="124">
        <f t="shared" si="44"/>
        <v>0</v>
      </c>
      <c r="Q47" s="1"/>
      <c r="R47" s="158">
        <f>'Summary &amp; Assumptions'!$H$38</f>
        <v>44713</v>
      </c>
      <c r="S47" s="158">
        <f>'Summary &amp; Assumptions'!$H$38</f>
        <v>44713</v>
      </c>
      <c r="T47" s="82">
        <v>1</v>
      </c>
      <c r="U47" s="1"/>
      <c r="V47" s="1"/>
      <c r="W47" s="4">
        <f t="shared" ref="W47:EY47" si="49">+IF(AND(W$8&gt;=$R47,W$8&lt;=$S47),$G47/$T47,0)</f>
        <v>250000</v>
      </c>
      <c r="X47" s="4">
        <f t="shared" si="49"/>
        <v>0</v>
      </c>
      <c r="Y47" s="4">
        <f t="shared" si="49"/>
        <v>0</v>
      </c>
      <c r="Z47" s="4">
        <f t="shared" si="49"/>
        <v>0</v>
      </c>
      <c r="AA47" s="4">
        <f t="shared" si="49"/>
        <v>0</v>
      </c>
      <c r="AB47" s="4">
        <f t="shared" si="49"/>
        <v>0</v>
      </c>
      <c r="AC47" s="4">
        <f t="shared" si="49"/>
        <v>0</v>
      </c>
      <c r="AD47" s="4">
        <f t="shared" si="49"/>
        <v>0</v>
      </c>
      <c r="AE47" s="4">
        <f t="shared" si="49"/>
        <v>0</v>
      </c>
      <c r="AF47" s="4">
        <f t="shared" si="49"/>
        <v>0</v>
      </c>
      <c r="AG47" s="4">
        <f t="shared" si="49"/>
        <v>0</v>
      </c>
      <c r="AH47" s="4">
        <f t="shared" si="49"/>
        <v>0</v>
      </c>
      <c r="AI47" s="4">
        <f t="shared" si="49"/>
        <v>0</v>
      </c>
      <c r="AJ47" s="4">
        <f t="shared" si="49"/>
        <v>0</v>
      </c>
      <c r="AK47" s="4">
        <f t="shared" si="49"/>
        <v>0</v>
      </c>
      <c r="AL47" s="4">
        <f t="shared" si="49"/>
        <v>0</v>
      </c>
      <c r="AM47" s="4">
        <f t="shared" si="49"/>
        <v>0</v>
      </c>
      <c r="AN47" s="4">
        <f t="shared" si="49"/>
        <v>0</v>
      </c>
      <c r="AO47" s="4">
        <f t="shared" si="49"/>
        <v>0</v>
      </c>
      <c r="AP47" s="4">
        <f t="shared" si="49"/>
        <v>0</v>
      </c>
      <c r="AQ47" s="4">
        <f t="shared" si="49"/>
        <v>0</v>
      </c>
      <c r="AR47" s="4">
        <f t="shared" si="49"/>
        <v>0</v>
      </c>
      <c r="AS47" s="4">
        <f t="shared" si="49"/>
        <v>0</v>
      </c>
      <c r="AT47" s="4">
        <f t="shared" si="49"/>
        <v>0</v>
      </c>
      <c r="AU47" s="4">
        <f t="shared" si="49"/>
        <v>0</v>
      </c>
      <c r="AV47" s="4">
        <f t="shared" si="49"/>
        <v>0</v>
      </c>
      <c r="AW47" s="4">
        <f t="shared" si="49"/>
        <v>0</v>
      </c>
      <c r="AX47" s="4">
        <f t="shared" si="49"/>
        <v>0</v>
      </c>
      <c r="AY47" s="4">
        <f t="shared" si="49"/>
        <v>0</v>
      </c>
      <c r="AZ47" s="4">
        <f t="shared" si="49"/>
        <v>0</v>
      </c>
      <c r="BA47" s="4">
        <f t="shared" si="49"/>
        <v>0</v>
      </c>
      <c r="BB47" s="4">
        <f t="shared" si="49"/>
        <v>0</v>
      </c>
      <c r="BC47" s="4">
        <f t="shared" si="49"/>
        <v>0</v>
      </c>
      <c r="BD47" s="4">
        <f t="shared" si="49"/>
        <v>0</v>
      </c>
      <c r="BE47" s="4">
        <f t="shared" si="49"/>
        <v>0</v>
      </c>
      <c r="BF47" s="4">
        <f t="shared" si="49"/>
        <v>0</v>
      </c>
      <c r="BG47" s="4">
        <f t="shared" si="49"/>
        <v>0</v>
      </c>
      <c r="BH47" s="4">
        <f t="shared" si="49"/>
        <v>0</v>
      </c>
      <c r="BI47" s="4">
        <f t="shared" si="49"/>
        <v>0</v>
      </c>
      <c r="BJ47" s="4">
        <f t="shared" si="49"/>
        <v>0</v>
      </c>
      <c r="BK47" s="4">
        <f t="shared" si="49"/>
        <v>0</v>
      </c>
      <c r="BL47" s="4">
        <f t="shared" si="49"/>
        <v>0</v>
      </c>
      <c r="BM47" s="4">
        <f t="shared" si="49"/>
        <v>0</v>
      </c>
      <c r="BN47" s="4">
        <f t="shared" si="49"/>
        <v>0</v>
      </c>
      <c r="BO47" s="4">
        <f t="shared" si="49"/>
        <v>0</v>
      </c>
      <c r="BP47" s="4">
        <f t="shared" si="49"/>
        <v>0</v>
      </c>
      <c r="BQ47" s="4">
        <f t="shared" si="49"/>
        <v>0</v>
      </c>
      <c r="BR47" s="4">
        <f t="shared" si="49"/>
        <v>0</v>
      </c>
      <c r="BS47" s="4">
        <f t="shared" si="49"/>
        <v>0</v>
      </c>
      <c r="BT47" s="4">
        <f t="shared" si="49"/>
        <v>0</v>
      </c>
      <c r="BU47" s="4">
        <f t="shared" si="49"/>
        <v>0</v>
      </c>
      <c r="BV47" s="4">
        <f t="shared" si="49"/>
        <v>0</v>
      </c>
      <c r="BW47" s="4">
        <f t="shared" si="49"/>
        <v>0</v>
      </c>
      <c r="BX47" s="4">
        <f t="shared" si="49"/>
        <v>0</v>
      </c>
      <c r="BY47" s="4">
        <f t="shared" si="49"/>
        <v>0</v>
      </c>
      <c r="BZ47" s="4">
        <f t="shared" si="49"/>
        <v>0</v>
      </c>
      <c r="CA47" s="4">
        <f t="shared" si="49"/>
        <v>0</v>
      </c>
      <c r="CB47" s="4">
        <f t="shared" si="49"/>
        <v>0</v>
      </c>
      <c r="CC47" s="4">
        <f t="shared" si="49"/>
        <v>0</v>
      </c>
      <c r="CD47" s="4">
        <f t="shared" si="49"/>
        <v>0</v>
      </c>
      <c r="CE47" s="4">
        <f t="shared" si="49"/>
        <v>0</v>
      </c>
      <c r="CF47" s="4">
        <f t="shared" si="49"/>
        <v>0</v>
      </c>
      <c r="CG47" s="4">
        <f t="shared" si="49"/>
        <v>0</v>
      </c>
      <c r="CH47" s="4">
        <f t="shared" si="49"/>
        <v>0</v>
      </c>
      <c r="CI47" s="4">
        <f t="shared" si="49"/>
        <v>0</v>
      </c>
      <c r="CJ47" s="4">
        <f t="shared" si="49"/>
        <v>0</v>
      </c>
      <c r="CK47" s="4">
        <f t="shared" si="49"/>
        <v>0</v>
      </c>
      <c r="CL47" s="4">
        <f t="shared" si="49"/>
        <v>0</v>
      </c>
      <c r="CM47" s="4">
        <f t="shared" si="49"/>
        <v>0</v>
      </c>
      <c r="CN47" s="4">
        <f t="shared" si="49"/>
        <v>0</v>
      </c>
      <c r="CO47" s="4">
        <f t="shared" si="49"/>
        <v>0</v>
      </c>
      <c r="CP47" s="4">
        <f t="shared" si="49"/>
        <v>0</v>
      </c>
      <c r="CQ47" s="4">
        <f t="shared" si="49"/>
        <v>0</v>
      </c>
      <c r="CR47" s="4">
        <f t="shared" si="49"/>
        <v>0</v>
      </c>
      <c r="CS47" s="4">
        <f t="shared" si="49"/>
        <v>0</v>
      </c>
      <c r="CT47" s="4">
        <f t="shared" si="49"/>
        <v>0</v>
      </c>
      <c r="CU47" s="4">
        <f t="shared" si="49"/>
        <v>0</v>
      </c>
      <c r="CV47" s="4">
        <f t="shared" si="49"/>
        <v>0</v>
      </c>
      <c r="CW47" s="4">
        <f t="shared" si="49"/>
        <v>0</v>
      </c>
      <c r="CX47" s="4">
        <f t="shared" si="49"/>
        <v>0</v>
      </c>
      <c r="CY47" s="4">
        <f t="shared" si="49"/>
        <v>0</v>
      </c>
      <c r="CZ47" s="4">
        <f t="shared" si="49"/>
        <v>0</v>
      </c>
      <c r="DA47" s="4">
        <f t="shared" si="49"/>
        <v>0</v>
      </c>
      <c r="DB47" s="4">
        <f t="shared" si="49"/>
        <v>0</v>
      </c>
      <c r="DC47" s="4">
        <f t="shared" si="49"/>
        <v>0</v>
      </c>
      <c r="DD47" s="4">
        <f t="shared" si="49"/>
        <v>0</v>
      </c>
      <c r="DE47" s="4">
        <f t="shared" si="49"/>
        <v>0</v>
      </c>
      <c r="DF47" s="4">
        <f t="shared" si="49"/>
        <v>0</v>
      </c>
      <c r="DG47" s="4">
        <f t="shared" si="49"/>
        <v>0</v>
      </c>
      <c r="DH47" s="4">
        <f t="shared" si="49"/>
        <v>0</v>
      </c>
      <c r="DI47" s="4">
        <f t="shared" si="49"/>
        <v>0</v>
      </c>
      <c r="DJ47" s="4">
        <f t="shared" si="49"/>
        <v>0</v>
      </c>
      <c r="DK47" s="4">
        <f t="shared" si="49"/>
        <v>0</v>
      </c>
      <c r="DL47" s="4">
        <f t="shared" si="49"/>
        <v>0</v>
      </c>
      <c r="DM47" s="4">
        <f t="shared" si="49"/>
        <v>0</v>
      </c>
      <c r="DN47" s="4">
        <f t="shared" si="49"/>
        <v>0</v>
      </c>
      <c r="DO47" s="4">
        <f t="shared" si="49"/>
        <v>0</v>
      </c>
      <c r="DP47" s="4">
        <f t="shared" si="49"/>
        <v>0</v>
      </c>
      <c r="DQ47" s="4">
        <f t="shared" si="49"/>
        <v>0</v>
      </c>
      <c r="DR47" s="4">
        <f t="shared" si="49"/>
        <v>0</v>
      </c>
      <c r="DS47" s="4">
        <f t="shared" si="49"/>
        <v>0</v>
      </c>
      <c r="DT47" s="4">
        <f t="shared" si="49"/>
        <v>0</v>
      </c>
      <c r="DU47" s="4">
        <f t="shared" si="49"/>
        <v>0</v>
      </c>
      <c r="DV47" s="4">
        <f t="shared" si="49"/>
        <v>0</v>
      </c>
      <c r="DW47" s="4">
        <f t="shared" si="49"/>
        <v>0</v>
      </c>
      <c r="DX47" s="4">
        <f t="shared" si="49"/>
        <v>0</v>
      </c>
      <c r="DY47" s="4">
        <f t="shared" si="49"/>
        <v>0</v>
      </c>
      <c r="DZ47" s="4">
        <f t="shared" si="49"/>
        <v>0</v>
      </c>
      <c r="EA47" s="4">
        <f t="shared" si="49"/>
        <v>0</v>
      </c>
      <c r="EB47" s="4">
        <f t="shared" si="49"/>
        <v>0</v>
      </c>
      <c r="EC47" s="4">
        <f t="shared" si="49"/>
        <v>0</v>
      </c>
      <c r="ED47" s="4">
        <f t="shared" si="49"/>
        <v>0</v>
      </c>
      <c r="EE47" s="4">
        <f t="shared" si="49"/>
        <v>0</v>
      </c>
      <c r="EF47" s="4">
        <f t="shared" si="49"/>
        <v>0</v>
      </c>
      <c r="EG47" s="4">
        <f t="shared" si="49"/>
        <v>0</v>
      </c>
      <c r="EH47" s="4">
        <f t="shared" si="49"/>
        <v>0</v>
      </c>
      <c r="EI47" s="4">
        <f t="shared" si="49"/>
        <v>0</v>
      </c>
      <c r="EJ47" s="4">
        <f t="shared" si="49"/>
        <v>0</v>
      </c>
      <c r="EK47" s="4">
        <f t="shared" si="49"/>
        <v>0</v>
      </c>
      <c r="EL47" s="4">
        <f t="shared" si="49"/>
        <v>0</v>
      </c>
      <c r="EM47" s="4">
        <f t="shared" si="49"/>
        <v>0</v>
      </c>
      <c r="EN47" s="4">
        <f t="shared" si="49"/>
        <v>0</v>
      </c>
      <c r="EO47" s="4">
        <f t="shared" si="49"/>
        <v>0</v>
      </c>
      <c r="EP47" s="4">
        <f t="shared" si="49"/>
        <v>0</v>
      </c>
      <c r="EQ47" s="4">
        <f t="shared" si="49"/>
        <v>0</v>
      </c>
      <c r="ER47" s="4">
        <f t="shared" si="49"/>
        <v>0</v>
      </c>
      <c r="ES47" s="4">
        <f t="shared" si="49"/>
        <v>0</v>
      </c>
      <c r="ET47" s="4">
        <f t="shared" si="49"/>
        <v>0</v>
      </c>
      <c r="EU47" s="4">
        <f t="shared" si="49"/>
        <v>0</v>
      </c>
      <c r="EV47" s="4">
        <f t="shared" si="49"/>
        <v>0</v>
      </c>
      <c r="EW47" s="4">
        <f t="shared" si="49"/>
        <v>0</v>
      </c>
      <c r="EX47" s="4">
        <f t="shared" si="49"/>
        <v>0</v>
      </c>
      <c r="EY47" s="4">
        <f t="shared" si="49"/>
        <v>0</v>
      </c>
      <c r="EZ47" s="1"/>
    </row>
    <row r="48" spans="1:156" ht="13.5" customHeight="1" outlineLevel="1" x14ac:dyDescent="0.2">
      <c r="A48" s="1"/>
      <c r="B48" s="1"/>
      <c r="C48" s="93"/>
      <c r="D48" s="1" t="s">
        <v>163</v>
      </c>
      <c r="E48" s="6"/>
      <c r="F48" s="6"/>
      <c r="G48" s="177">
        <f>P85</f>
        <v>6505033.1453523915</v>
      </c>
      <c r="H48" s="79">
        <f>G48/'Summary &amp; Assumptions'!$D$34</f>
        <v>45173.841287169387</v>
      </c>
      <c r="I48" s="79">
        <f>G48/'Summary &amp; Assumptions'!$H$11</f>
        <v>48.996596583078308</v>
      </c>
      <c r="J48" s="79">
        <f>G48/'Summary &amp; Assumptions'!$H$16</f>
        <v>63.824893498355493</v>
      </c>
      <c r="K48" s="123">
        <f t="shared" si="42"/>
        <v>0.11043284849641802</v>
      </c>
      <c r="L48" s="98"/>
      <c r="M48" s="1"/>
      <c r="N48" s="1" t="str">
        <f t="shared" si="47"/>
        <v>Senior Debt Total Interest</v>
      </c>
      <c r="O48" s="1"/>
      <c r="P48" s="124">
        <f t="shared" si="44"/>
        <v>0</v>
      </c>
      <c r="Q48" s="1"/>
      <c r="R48" s="82" t="s">
        <v>164</v>
      </c>
      <c r="S48" s="82"/>
      <c r="T48" s="82"/>
      <c r="U48" s="1"/>
      <c r="V48" s="1"/>
      <c r="W48" s="178">
        <f t="shared" ref="W48:EY48" si="50">W85</f>
        <v>0</v>
      </c>
      <c r="X48" s="178">
        <f t="shared" si="50"/>
        <v>75900.000000000015</v>
      </c>
      <c r="Y48" s="178">
        <f t="shared" si="50"/>
        <v>75900.000000000015</v>
      </c>
      <c r="Z48" s="178">
        <f t="shared" si="50"/>
        <v>75900.000000000015</v>
      </c>
      <c r="AA48" s="178">
        <f t="shared" si="50"/>
        <v>75900.000000000015</v>
      </c>
      <c r="AB48" s="178">
        <f t="shared" si="50"/>
        <v>75900.000000000015</v>
      </c>
      <c r="AC48" s="178">
        <f t="shared" si="50"/>
        <v>75900.000000000015</v>
      </c>
      <c r="AD48" s="178">
        <f t="shared" si="50"/>
        <v>75900.000000000015</v>
      </c>
      <c r="AE48" s="178">
        <f t="shared" si="50"/>
        <v>75900.000000000015</v>
      </c>
      <c r="AF48" s="178">
        <f t="shared" si="50"/>
        <v>75900.000000000015</v>
      </c>
      <c r="AG48" s="178">
        <f t="shared" si="50"/>
        <v>75900.000000000015</v>
      </c>
      <c r="AH48" s="178">
        <f t="shared" si="50"/>
        <v>75900.000000000015</v>
      </c>
      <c r="AI48" s="178">
        <f t="shared" si="50"/>
        <v>75900.000000000015</v>
      </c>
      <c r="AJ48" s="178">
        <f t="shared" si="50"/>
        <v>75900.000000000015</v>
      </c>
      <c r="AK48" s="178">
        <f t="shared" si="50"/>
        <v>75900.000000000015</v>
      </c>
      <c r="AL48" s="178">
        <f t="shared" si="50"/>
        <v>75900.000000000015</v>
      </c>
      <c r="AM48" s="178">
        <f t="shared" si="50"/>
        <v>75900.000000000015</v>
      </c>
      <c r="AN48" s="178">
        <f t="shared" si="50"/>
        <v>75900.000000000015</v>
      </c>
      <c r="AO48" s="178">
        <f t="shared" si="50"/>
        <v>75900.000000000015</v>
      </c>
      <c r="AP48" s="178">
        <f t="shared" si="50"/>
        <v>75900.000000000015</v>
      </c>
      <c r="AQ48" s="178">
        <f t="shared" si="50"/>
        <v>75900.000000000015</v>
      </c>
      <c r="AR48" s="178">
        <f t="shared" si="50"/>
        <v>75900.000000000015</v>
      </c>
      <c r="AS48" s="178">
        <f t="shared" si="50"/>
        <v>75900.000000000015</v>
      </c>
      <c r="AT48" s="178">
        <f t="shared" si="50"/>
        <v>75900.000000000015</v>
      </c>
      <c r="AU48" s="178">
        <f t="shared" si="50"/>
        <v>75900.000000000015</v>
      </c>
      <c r="AV48" s="178">
        <f t="shared" si="50"/>
        <v>117925.20409847255</v>
      </c>
      <c r="AW48" s="178">
        <f t="shared" si="50"/>
        <v>118321.60816530824</v>
      </c>
      <c r="AX48" s="178">
        <f t="shared" si="50"/>
        <v>118704.75366608595</v>
      </c>
      <c r="AY48" s="178">
        <f t="shared" si="50"/>
        <v>119151.21558436505</v>
      </c>
      <c r="AZ48" s="178">
        <f t="shared" si="50"/>
        <v>119551.13722995081</v>
      </c>
      <c r="BA48" s="178">
        <f t="shared" si="50"/>
        <v>120020.05753563426</v>
      </c>
      <c r="BB48" s="178">
        <f t="shared" si="50"/>
        <v>120513.33030958746</v>
      </c>
      <c r="BC48" s="178">
        <f t="shared" si="50"/>
        <v>120955.73348315495</v>
      </c>
      <c r="BD48" s="178">
        <f t="shared" si="50"/>
        <v>121449.27684008893</v>
      </c>
      <c r="BE48" s="178">
        <f t="shared" si="50"/>
        <v>121997.74854212029</v>
      </c>
      <c r="BF48" s="178">
        <f t="shared" si="50"/>
        <v>122524.03243972808</v>
      </c>
      <c r="BG48" s="178">
        <f t="shared" si="50"/>
        <v>123024.06978820066</v>
      </c>
      <c r="BH48" s="178">
        <f t="shared" si="50"/>
        <v>123593.6469627325</v>
      </c>
      <c r="BI48" s="178">
        <f t="shared" si="50"/>
        <v>124109.91929005161</v>
      </c>
      <c r="BJ48" s="178">
        <f t="shared" si="50"/>
        <v>124693.83736256452</v>
      </c>
      <c r="BK48" s="178">
        <f t="shared" si="50"/>
        <v>125281.00243084673</v>
      </c>
      <c r="BL48" s="178">
        <f t="shared" si="50"/>
        <v>125797.27475816583</v>
      </c>
      <c r="BM48" s="178">
        <f t="shared" si="50"/>
        <v>126365.49901779376</v>
      </c>
      <c r="BN48" s="178">
        <f t="shared" si="50"/>
        <v>126962.13449040313</v>
      </c>
      <c r="BO48" s="178">
        <f t="shared" si="50"/>
        <v>127432.948876952</v>
      </c>
      <c r="BP48" s="178">
        <f t="shared" si="50"/>
        <v>127943.8095446556</v>
      </c>
      <c r="BQ48" s="178">
        <f t="shared" si="50"/>
        <v>128468.19936139796</v>
      </c>
      <c r="BR48" s="178">
        <f t="shared" si="50"/>
        <v>128904.92029236915</v>
      </c>
      <c r="BS48" s="178">
        <f t="shared" si="50"/>
        <v>129412.80454728422</v>
      </c>
      <c r="BT48" s="178">
        <f t="shared" si="50"/>
        <v>129901.20682758348</v>
      </c>
      <c r="BU48" s="178">
        <f t="shared" si="50"/>
        <v>130317.09286903497</v>
      </c>
      <c r="BV48" s="178">
        <f t="shared" si="50"/>
        <v>130777.08393635285</v>
      </c>
      <c r="BW48" s="178">
        <f t="shared" si="50"/>
        <v>131259.80397405583</v>
      </c>
      <c r="BX48" s="178">
        <f t="shared" si="50"/>
        <v>131631.31440666021</v>
      </c>
      <c r="BY48" s="178">
        <f t="shared" si="50"/>
        <v>132040.97703955387</v>
      </c>
      <c r="BZ48" s="178">
        <f t="shared" si="50"/>
        <v>132453.34550225528</v>
      </c>
      <c r="CA48" s="178">
        <f t="shared" si="50"/>
        <v>132820.52660716724</v>
      </c>
      <c r="CB48" s="178">
        <f t="shared" si="50"/>
        <v>133177.96672477131</v>
      </c>
      <c r="CC48" s="178">
        <f t="shared" si="50"/>
        <v>133558.13581276048</v>
      </c>
      <c r="CD48" s="178">
        <f t="shared" si="50"/>
        <v>133814.10731257382</v>
      </c>
      <c r="CE48" s="178">
        <f t="shared" si="50"/>
        <v>134130.68940008085</v>
      </c>
      <c r="CF48" s="178">
        <f t="shared" si="50"/>
        <v>134446.7303216263</v>
      </c>
      <c r="CG48" s="178">
        <f t="shared" si="50"/>
        <v>0</v>
      </c>
      <c r="CH48" s="178">
        <f t="shared" si="50"/>
        <v>0</v>
      </c>
      <c r="CI48" s="178">
        <f t="shared" si="50"/>
        <v>0</v>
      </c>
      <c r="CJ48" s="178">
        <f t="shared" si="50"/>
        <v>0</v>
      </c>
      <c r="CK48" s="178">
        <f t="shared" si="50"/>
        <v>0</v>
      </c>
      <c r="CL48" s="178">
        <f t="shared" si="50"/>
        <v>0</v>
      </c>
      <c r="CM48" s="178">
        <f t="shared" si="50"/>
        <v>0</v>
      </c>
      <c r="CN48" s="178">
        <f t="shared" si="50"/>
        <v>0</v>
      </c>
      <c r="CO48" s="178">
        <f t="shared" si="50"/>
        <v>0</v>
      </c>
      <c r="CP48" s="178">
        <f t="shared" si="50"/>
        <v>0</v>
      </c>
      <c r="CQ48" s="178">
        <f t="shared" si="50"/>
        <v>0</v>
      </c>
      <c r="CR48" s="178">
        <f t="shared" si="50"/>
        <v>0</v>
      </c>
      <c r="CS48" s="178">
        <f t="shared" si="50"/>
        <v>0</v>
      </c>
      <c r="CT48" s="178">
        <f t="shared" si="50"/>
        <v>0</v>
      </c>
      <c r="CU48" s="178">
        <f t="shared" si="50"/>
        <v>0</v>
      </c>
      <c r="CV48" s="178">
        <f t="shared" si="50"/>
        <v>0</v>
      </c>
      <c r="CW48" s="178">
        <f t="shared" si="50"/>
        <v>0</v>
      </c>
      <c r="CX48" s="178">
        <f t="shared" si="50"/>
        <v>0</v>
      </c>
      <c r="CY48" s="178">
        <f t="shared" si="50"/>
        <v>0</v>
      </c>
      <c r="CZ48" s="178">
        <f t="shared" si="50"/>
        <v>0</v>
      </c>
      <c r="DA48" s="178">
        <f t="shared" si="50"/>
        <v>0</v>
      </c>
      <c r="DB48" s="178">
        <f t="shared" si="50"/>
        <v>0</v>
      </c>
      <c r="DC48" s="178">
        <f t="shared" si="50"/>
        <v>0</v>
      </c>
      <c r="DD48" s="178">
        <f t="shared" si="50"/>
        <v>0</v>
      </c>
      <c r="DE48" s="178">
        <f t="shared" si="50"/>
        <v>0</v>
      </c>
      <c r="DF48" s="178">
        <f t="shared" si="50"/>
        <v>0</v>
      </c>
      <c r="DG48" s="178">
        <f t="shared" si="50"/>
        <v>0</v>
      </c>
      <c r="DH48" s="178">
        <f t="shared" si="50"/>
        <v>0</v>
      </c>
      <c r="DI48" s="178">
        <f t="shared" si="50"/>
        <v>0</v>
      </c>
      <c r="DJ48" s="178">
        <f t="shared" si="50"/>
        <v>0</v>
      </c>
      <c r="DK48" s="178">
        <f t="shared" si="50"/>
        <v>0</v>
      </c>
      <c r="DL48" s="178">
        <f t="shared" si="50"/>
        <v>0</v>
      </c>
      <c r="DM48" s="178">
        <f t="shared" si="50"/>
        <v>0</v>
      </c>
      <c r="DN48" s="178">
        <f t="shared" si="50"/>
        <v>0</v>
      </c>
      <c r="DO48" s="178">
        <f t="shared" si="50"/>
        <v>0</v>
      </c>
      <c r="DP48" s="178">
        <f t="shared" si="50"/>
        <v>0</v>
      </c>
      <c r="DQ48" s="178">
        <f t="shared" si="50"/>
        <v>0</v>
      </c>
      <c r="DR48" s="178">
        <f t="shared" si="50"/>
        <v>0</v>
      </c>
      <c r="DS48" s="178">
        <f t="shared" si="50"/>
        <v>0</v>
      </c>
      <c r="DT48" s="178">
        <f t="shared" si="50"/>
        <v>0</v>
      </c>
      <c r="DU48" s="178">
        <f t="shared" si="50"/>
        <v>0</v>
      </c>
      <c r="DV48" s="178">
        <f t="shared" si="50"/>
        <v>0</v>
      </c>
      <c r="DW48" s="178">
        <f t="shared" si="50"/>
        <v>0</v>
      </c>
      <c r="DX48" s="178">
        <f t="shared" si="50"/>
        <v>0</v>
      </c>
      <c r="DY48" s="178">
        <f t="shared" si="50"/>
        <v>0</v>
      </c>
      <c r="DZ48" s="178">
        <f t="shared" si="50"/>
        <v>0</v>
      </c>
      <c r="EA48" s="178">
        <f t="shared" si="50"/>
        <v>0</v>
      </c>
      <c r="EB48" s="178">
        <f t="shared" si="50"/>
        <v>0</v>
      </c>
      <c r="EC48" s="178">
        <f t="shared" si="50"/>
        <v>0</v>
      </c>
      <c r="ED48" s="178">
        <f t="shared" si="50"/>
        <v>0</v>
      </c>
      <c r="EE48" s="178">
        <f t="shared" si="50"/>
        <v>0</v>
      </c>
      <c r="EF48" s="178">
        <f t="shared" si="50"/>
        <v>0</v>
      </c>
      <c r="EG48" s="178">
        <f t="shared" si="50"/>
        <v>0</v>
      </c>
      <c r="EH48" s="178">
        <f t="shared" si="50"/>
        <v>0</v>
      </c>
      <c r="EI48" s="178">
        <f t="shared" si="50"/>
        <v>0</v>
      </c>
      <c r="EJ48" s="178">
        <f t="shared" si="50"/>
        <v>0</v>
      </c>
      <c r="EK48" s="178">
        <f t="shared" si="50"/>
        <v>0</v>
      </c>
      <c r="EL48" s="178">
        <f t="shared" si="50"/>
        <v>0</v>
      </c>
      <c r="EM48" s="178">
        <f t="shared" si="50"/>
        <v>0</v>
      </c>
      <c r="EN48" s="178">
        <f t="shared" si="50"/>
        <v>0</v>
      </c>
      <c r="EO48" s="178">
        <f t="shared" si="50"/>
        <v>0</v>
      </c>
      <c r="EP48" s="178">
        <f t="shared" si="50"/>
        <v>0</v>
      </c>
      <c r="EQ48" s="178">
        <f t="shared" si="50"/>
        <v>0</v>
      </c>
      <c r="ER48" s="178">
        <f t="shared" si="50"/>
        <v>0</v>
      </c>
      <c r="ES48" s="178">
        <f t="shared" si="50"/>
        <v>0</v>
      </c>
      <c r="ET48" s="178">
        <f t="shared" si="50"/>
        <v>0</v>
      </c>
      <c r="EU48" s="178">
        <f t="shared" si="50"/>
        <v>0</v>
      </c>
      <c r="EV48" s="178">
        <f t="shared" si="50"/>
        <v>0</v>
      </c>
      <c r="EW48" s="178">
        <f t="shared" si="50"/>
        <v>0</v>
      </c>
      <c r="EX48" s="178">
        <f t="shared" si="50"/>
        <v>0</v>
      </c>
      <c r="EY48" s="178">
        <f t="shared" si="50"/>
        <v>0</v>
      </c>
      <c r="EZ48" s="1"/>
    </row>
    <row r="49" spans="1:156" ht="13.5" customHeight="1" outlineLevel="1" x14ac:dyDescent="0.2">
      <c r="A49" s="1"/>
      <c r="B49" s="1"/>
      <c r="C49" s="93"/>
      <c r="D49" s="1" t="s">
        <v>165</v>
      </c>
      <c r="E49" s="6"/>
      <c r="F49" s="6"/>
      <c r="G49" s="177">
        <f>-P89</f>
        <v>-2489453.7978475387</v>
      </c>
      <c r="H49" s="79">
        <f>G49/'Summary &amp; Assumptions'!$D$34</f>
        <v>-17287.873596163463</v>
      </c>
      <c r="I49" s="79">
        <f>G49/'Summary &amp; Assumptions'!$H$11</f>
        <v>-18.750828892008727</v>
      </c>
      <c r="J49" s="79">
        <f>G49/'Summary &amp; Assumptions'!$H$16</f>
        <v>-24.425567090340842</v>
      </c>
      <c r="K49" s="123">
        <f t="shared" si="42"/>
        <v>-4.2262271068203267E-2</v>
      </c>
      <c r="L49" s="98"/>
      <c r="M49" s="1"/>
      <c r="N49" s="1" t="str">
        <f t="shared" si="47"/>
        <v>NOI Offset to Interest</v>
      </c>
      <c r="O49" s="1"/>
      <c r="P49" s="124">
        <f t="shared" si="44"/>
        <v>0</v>
      </c>
      <c r="Q49" s="1"/>
      <c r="R49" s="82" t="s">
        <v>164</v>
      </c>
      <c r="S49" s="82"/>
      <c r="T49" s="82"/>
      <c r="U49" s="1"/>
      <c r="V49" s="1"/>
      <c r="W49" s="178">
        <f t="shared" ref="W49:EY49" si="51">-W89</f>
        <v>0</v>
      </c>
      <c r="X49" s="178">
        <f t="shared" si="51"/>
        <v>0</v>
      </c>
      <c r="Y49" s="178">
        <f t="shared" si="51"/>
        <v>0</v>
      </c>
      <c r="Z49" s="178">
        <f t="shared" si="51"/>
        <v>0</v>
      </c>
      <c r="AA49" s="178">
        <f t="shared" si="51"/>
        <v>0</v>
      </c>
      <c r="AB49" s="178">
        <f t="shared" si="51"/>
        <v>0</v>
      </c>
      <c r="AC49" s="178">
        <f t="shared" si="51"/>
        <v>0</v>
      </c>
      <c r="AD49" s="178">
        <f t="shared" si="51"/>
        <v>0</v>
      </c>
      <c r="AE49" s="178">
        <f t="shared" si="51"/>
        <v>0</v>
      </c>
      <c r="AF49" s="178">
        <f t="shared" si="51"/>
        <v>0</v>
      </c>
      <c r="AG49" s="178">
        <f t="shared" si="51"/>
        <v>0</v>
      </c>
      <c r="AH49" s="178">
        <f t="shared" si="51"/>
        <v>0</v>
      </c>
      <c r="AI49" s="178">
        <f t="shared" si="51"/>
        <v>0</v>
      </c>
      <c r="AJ49" s="178">
        <f t="shared" si="51"/>
        <v>0</v>
      </c>
      <c r="AK49" s="178">
        <f t="shared" si="51"/>
        <v>0</v>
      </c>
      <c r="AL49" s="178">
        <f t="shared" si="51"/>
        <v>0</v>
      </c>
      <c r="AM49" s="178">
        <f t="shared" si="51"/>
        <v>0</v>
      </c>
      <c r="AN49" s="178">
        <f t="shared" si="51"/>
        <v>0</v>
      </c>
      <c r="AO49" s="178">
        <f t="shared" si="51"/>
        <v>0</v>
      </c>
      <c r="AP49" s="178">
        <f t="shared" si="51"/>
        <v>0</v>
      </c>
      <c r="AQ49" s="178">
        <f t="shared" si="51"/>
        <v>0</v>
      </c>
      <c r="AR49" s="178">
        <f t="shared" si="51"/>
        <v>0</v>
      </c>
      <c r="AS49" s="178">
        <f t="shared" si="51"/>
        <v>0</v>
      </c>
      <c r="AT49" s="178">
        <f t="shared" si="51"/>
        <v>0</v>
      </c>
      <c r="AU49" s="178">
        <f t="shared" si="51"/>
        <v>0</v>
      </c>
      <c r="AV49" s="178">
        <f t="shared" si="51"/>
        <v>0</v>
      </c>
      <c r="AW49" s="178">
        <f t="shared" si="51"/>
        <v>0</v>
      </c>
      <c r="AX49" s="178">
        <f t="shared" si="51"/>
        <v>0</v>
      </c>
      <c r="AY49" s="178">
        <f t="shared" si="51"/>
        <v>0</v>
      </c>
      <c r="AZ49" s="178">
        <f t="shared" si="51"/>
        <v>0</v>
      </c>
      <c r="BA49" s="178">
        <f t="shared" si="51"/>
        <v>0</v>
      </c>
      <c r="BB49" s="178">
        <f t="shared" si="51"/>
        <v>0</v>
      </c>
      <c r="BC49" s="178">
        <f t="shared" si="51"/>
        <v>0</v>
      </c>
      <c r="BD49" s="178">
        <f t="shared" si="51"/>
        <v>0</v>
      </c>
      <c r="BE49" s="178">
        <f t="shared" si="51"/>
        <v>0</v>
      </c>
      <c r="BF49" s="178">
        <f t="shared" si="51"/>
        <v>0</v>
      </c>
      <c r="BG49" s="178">
        <f t="shared" si="51"/>
        <v>0</v>
      </c>
      <c r="BH49" s="178">
        <f t="shared" si="51"/>
        <v>0</v>
      </c>
      <c r="BI49" s="178">
        <f t="shared" si="51"/>
        <v>0</v>
      </c>
      <c r="BJ49" s="178">
        <f t="shared" si="51"/>
        <v>0</v>
      </c>
      <c r="BK49" s="178">
        <f t="shared" si="51"/>
        <v>0</v>
      </c>
      <c r="BL49" s="178">
        <f t="shared" si="51"/>
        <v>0</v>
      </c>
      <c r="BM49" s="178">
        <f t="shared" si="51"/>
        <v>0</v>
      </c>
      <c r="BN49" s="178">
        <f t="shared" si="51"/>
        <v>-126962.13449040313</v>
      </c>
      <c r="BO49" s="178">
        <f t="shared" si="51"/>
        <v>-127432.948876952</v>
      </c>
      <c r="BP49" s="178">
        <f t="shared" si="51"/>
        <v>-127943.8095446556</v>
      </c>
      <c r="BQ49" s="178">
        <f t="shared" si="51"/>
        <v>-128468.19936139796</v>
      </c>
      <c r="BR49" s="178">
        <f t="shared" si="51"/>
        <v>-128904.92029236915</v>
      </c>
      <c r="BS49" s="178">
        <f t="shared" si="51"/>
        <v>-129412.80454728422</v>
      </c>
      <c r="BT49" s="178">
        <f t="shared" si="51"/>
        <v>-129901.20682758348</v>
      </c>
      <c r="BU49" s="178">
        <f t="shared" si="51"/>
        <v>-130317.09286903497</v>
      </c>
      <c r="BV49" s="178">
        <f t="shared" si="51"/>
        <v>-130777.08393635285</v>
      </c>
      <c r="BW49" s="178">
        <f t="shared" si="51"/>
        <v>-131259.80397405583</v>
      </c>
      <c r="BX49" s="178">
        <f t="shared" si="51"/>
        <v>-131631.31440666021</v>
      </c>
      <c r="BY49" s="178">
        <f t="shared" si="51"/>
        <v>-132040.97703955387</v>
      </c>
      <c r="BZ49" s="178">
        <f t="shared" si="51"/>
        <v>-132453.34550225528</v>
      </c>
      <c r="CA49" s="178">
        <f t="shared" si="51"/>
        <v>-132820.52660716724</v>
      </c>
      <c r="CB49" s="178">
        <f t="shared" si="51"/>
        <v>-133177.96672477131</v>
      </c>
      <c r="CC49" s="178">
        <f t="shared" si="51"/>
        <v>-133558.13581276048</v>
      </c>
      <c r="CD49" s="178">
        <f t="shared" si="51"/>
        <v>-133814.10731257382</v>
      </c>
      <c r="CE49" s="178">
        <f t="shared" si="51"/>
        <v>-134130.68940008085</v>
      </c>
      <c r="CF49" s="178">
        <f t="shared" si="51"/>
        <v>-134446.7303216263</v>
      </c>
      <c r="CG49" s="178">
        <f t="shared" si="51"/>
        <v>0</v>
      </c>
      <c r="CH49" s="178">
        <f t="shared" si="51"/>
        <v>0</v>
      </c>
      <c r="CI49" s="178">
        <f t="shared" si="51"/>
        <v>0</v>
      </c>
      <c r="CJ49" s="178">
        <f t="shared" si="51"/>
        <v>0</v>
      </c>
      <c r="CK49" s="178">
        <f t="shared" si="51"/>
        <v>0</v>
      </c>
      <c r="CL49" s="178">
        <f t="shared" si="51"/>
        <v>0</v>
      </c>
      <c r="CM49" s="178">
        <f t="shared" si="51"/>
        <v>0</v>
      </c>
      <c r="CN49" s="178">
        <f t="shared" si="51"/>
        <v>0</v>
      </c>
      <c r="CO49" s="178">
        <f t="shared" si="51"/>
        <v>0</v>
      </c>
      <c r="CP49" s="178">
        <f t="shared" si="51"/>
        <v>0</v>
      </c>
      <c r="CQ49" s="178">
        <f t="shared" si="51"/>
        <v>0</v>
      </c>
      <c r="CR49" s="178">
        <f t="shared" si="51"/>
        <v>0</v>
      </c>
      <c r="CS49" s="178">
        <f t="shared" si="51"/>
        <v>0</v>
      </c>
      <c r="CT49" s="178">
        <f t="shared" si="51"/>
        <v>0</v>
      </c>
      <c r="CU49" s="178">
        <f t="shared" si="51"/>
        <v>0</v>
      </c>
      <c r="CV49" s="178">
        <f t="shared" si="51"/>
        <v>0</v>
      </c>
      <c r="CW49" s="178">
        <f t="shared" si="51"/>
        <v>0</v>
      </c>
      <c r="CX49" s="178">
        <f t="shared" si="51"/>
        <v>0</v>
      </c>
      <c r="CY49" s="178">
        <f t="shared" si="51"/>
        <v>0</v>
      </c>
      <c r="CZ49" s="178">
        <f t="shared" si="51"/>
        <v>0</v>
      </c>
      <c r="DA49" s="178">
        <f t="shared" si="51"/>
        <v>0</v>
      </c>
      <c r="DB49" s="178">
        <f t="shared" si="51"/>
        <v>0</v>
      </c>
      <c r="DC49" s="178">
        <f t="shared" si="51"/>
        <v>0</v>
      </c>
      <c r="DD49" s="178">
        <f t="shared" si="51"/>
        <v>0</v>
      </c>
      <c r="DE49" s="178">
        <f t="shared" si="51"/>
        <v>0</v>
      </c>
      <c r="DF49" s="178">
        <f t="shared" si="51"/>
        <v>0</v>
      </c>
      <c r="DG49" s="178">
        <f t="shared" si="51"/>
        <v>0</v>
      </c>
      <c r="DH49" s="178">
        <f t="shared" si="51"/>
        <v>0</v>
      </c>
      <c r="DI49" s="178">
        <f t="shared" si="51"/>
        <v>0</v>
      </c>
      <c r="DJ49" s="178">
        <f t="shared" si="51"/>
        <v>0</v>
      </c>
      <c r="DK49" s="178">
        <f t="shared" si="51"/>
        <v>0</v>
      </c>
      <c r="DL49" s="178">
        <f t="shared" si="51"/>
        <v>0</v>
      </c>
      <c r="DM49" s="178">
        <f t="shared" si="51"/>
        <v>0</v>
      </c>
      <c r="DN49" s="178">
        <f t="shared" si="51"/>
        <v>0</v>
      </c>
      <c r="DO49" s="178">
        <f t="shared" si="51"/>
        <v>0</v>
      </c>
      <c r="DP49" s="178">
        <f t="shared" si="51"/>
        <v>0</v>
      </c>
      <c r="DQ49" s="178">
        <f t="shared" si="51"/>
        <v>0</v>
      </c>
      <c r="DR49" s="178">
        <f t="shared" si="51"/>
        <v>0</v>
      </c>
      <c r="DS49" s="178">
        <f t="shared" si="51"/>
        <v>0</v>
      </c>
      <c r="DT49" s="178">
        <f t="shared" si="51"/>
        <v>0</v>
      </c>
      <c r="DU49" s="178">
        <f t="shared" si="51"/>
        <v>0</v>
      </c>
      <c r="DV49" s="178">
        <f t="shared" si="51"/>
        <v>0</v>
      </c>
      <c r="DW49" s="178">
        <f t="shared" si="51"/>
        <v>0</v>
      </c>
      <c r="DX49" s="178">
        <f t="shared" si="51"/>
        <v>0</v>
      </c>
      <c r="DY49" s="178">
        <f t="shared" si="51"/>
        <v>0</v>
      </c>
      <c r="DZ49" s="178">
        <f t="shared" si="51"/>
        <v>0</v>
      </c>
      <c r="EA49" s="178">
        <f t="shared" si="51"/>
        <v>0</v>
      </c>
      <c r="EB49" s="178">
        <f t="shared" si="51"/>
        <v>0</v>
      </c>
      <c r="EC49" s="178">
        <f t="shared" si="51"/>
        <v>0</v>
      </c>
      <c r="ED49" s="178">
        <f t="shared" si="51"/>
        <v>0</v>
      </c>
      <c r="EE49" s="178">
        <f t="shared" si="51"/>
        <v>0</v>
      </c>
      <c r="EF49" s="178">
        <f t="shared" si="51"/>
        <v>0</v>
      </c>
      <c r="EG49" s="178">
        <f t="shared" si="51"/>
        <v>0</v>
      </c>
      <c r="EH49" s="178">
        <f t="shared" si="51"/>
        <v>0</v>
      </c>
      <c r="EI49" s="178">
        <f t="shared" si="51"/>
        <v>0</v>
      </c>
      <c r="EJ49" s="178">
        <f t="shared" si="51"/>
        <v>0</v>
      </c>
      <c r="EK49" s="178">
        <f t="shared" si="51"/>
        <v>0</v>
      </c>
      <c r="EL49" s="178">
        <f t="shared" si="51"/>
        <v>0</v>
      </c>
      <c r="EM49" s="178">
        <f t="shared" si="51"/>
        <v>0</v>
      </c>
      <c r="EN49" s="178">
        <f t="shared" si="51"/>
        <v>0</v>
      </c>
      <c r="EO49" s="178">
        <f t="shared" si="51"/>
        <v>0</v>
      </c>
      <c r="EP49" s="178">
        <f t="shared" si="51"/>
        <v>0</v>
      </c>
      <c r="EQ49" s="178">
        <f t="shared" si="51"/>
        <v>0</v>
      </c>
      <c r="ER49" s="178">
        <f t="shared" si="51"/>
        <v>0</v>
      </c>
      <c r="ES49" s="178">
        <f t="shared" si="51"/>
        <v>0</v>
      </c>
      <c r="ET49" s="178">
        <f t="shared" si="51"/>
        <v>0</v>
      </c>
      <c r="EU49" s="178">
        <f t="shared" si="51"/>
        <v>0</v>
      </c>
      <c r="EV49" s="178">
        <f t="shared" si="51"/>
        <v>0</v>
      </c>
      <c r="EW49" s="178">
        <f t="shared" si="51"/>
        <v>0</v>
      </c>
      <c r="EX49" s="178">
        <f t="shared" si="51"/>
        <v>0</v>
      </c>
      <c r="EY49" s="178">
        <f t="shared" si="51"/>
        <v>0</v>
      </c>
      <c r="EZ49" s="1"/>
    </row>
    <row r="50" spans="1:156" ht="13.5" customHeight="1" x14ac:dyDescent="0.2">
      <c r="A50" s="1"/>
      <c r="B50" s="1"/>
      <c r="C50" s="93"/>
      <c r="D50" s="128" t="s">
        <v>166</v>
      </c>
      <c r="E50" s="129"/>
      <c r="F50" s="129"/>
      <c r="G50" s="130">
        <f t="shared" ref="G50:K50" si="52">SUM(G44:G49)</f>
        <v>4788278.9244351089</v>
      </c>
      <c r="H50" s="131">
        <f t="shared" si="52"/>
        <v>33251.936975243807</v>
      </c>
      <c r="I50" s="131">
        <f t="shared" si="52"/>
        <v>36.065822501676713</v>
      </c>
      <c r="J50" s="131">
        <f t="shared" si="52"/>
        <v>46.980758677738514</v>
      </c>
      <c r="K50" s="132">
        <f t="shared" si="52"/>
        <v>8.1288330006209136E-2</v>
      </c>
      <c r="L50" s="133"/>
      <c r="M50" s="16"/>
      <c r="N50" s="128" t="str">
        <f t="shared" si="47"/>
        <v>Total Financing Costs</v>
      </c>
      <c r="O50" s="134">
        <f>SUM(W50:EY50)</f>
        <v>4788278.924435108</v>
      </c>
      <c r="P50" s="135">
        <f>SUM(P44:P49)</f>
        <v>0</v>
      </c>
      <c r="Q50" s="128"/>
      <c r="R50" s="138"/>
      <c r="S50" s="138"/>
      <c r="T50" s="138"/>
      <c r="U50" s="128"/>
      <c r="V50" s="128"/>
      <c r="W50" s="139">
        <f t="shared" ref="W50:EY50" si="53">SUM(W44:W49)</f>
        <v>448000</v>
      </c>
      <c r="X50" s="139">
        <f t="shared" si="53"/>
        <v>75900.000000000015</v>
      </c>
      <c r="Y50" s="139">
        <f t="shared" si="53"/>
        <v>75900.000000000015</v>
      </c>
      <c r="Z50" s="139">
        <f t="shared" si="53"/>
        <v>75900.000000000015</v>
      </c>
      <c r="AA50" s="139">
        <f t="shared" si="53"/>
        <v>75900.000000000015</v>
      </c>
      <c r="AB50" s="139">
        <f t="shared" si="53"/>
        <v>75900.000000000015</v>
      </c>
      <c r="AC50" s="139">
        <f t="shared" si="53"/>
        <v>75900.000000000015</v>
      </c>
      <c r="AD50" s="139">
        <f t="shared" si="53"/>
        <v>75900.000000000015</v>
      </c>
      <c r="AE50" s="139">
        <f t="shared" si="53"/>
        <v>75900.000000000015</v>
      </c>
      <c r="AF50" s="139">
        <f t="shared" si="53"/>
        <v>75900.000000000015</v>
      </c>
      <c r="AG50" s="139">
        <f t="shared" si="53"/>
        <v>75900.000000000015</v>
      </c>
      <c r="AH50" s="139">
        <f t="shared" si="53"/>
        <v>75900.000000000015</v>
      </c>
      <c r="AI50" s="139">
        <f t="shared" si="53"/>
        <v>75900.000000000015</v>
      </c>
      <c r="AJ50" s="139">
        <f t="shared" si="53"/>
        <v>75900.000000000015</v>
      </c>
      <c r="AK50" s="139">
        <f t="shared" si="53"/>
        <v>75900.000000000015</v>
      </c>
      <c r="AL50" s="139">
        <f t="shared" si="53"/>
        <v>75900.000000000015</v>
      </c>
      <c r="AM50" s="139">
        <f t="shared" si="53"/>
        <v>75900.000000000015</v>
      </c>
      <c r="AN50" s="139">
        <f t="shared" si="53"/>
        <v>75900.000000000015</v>
      </c>
      <c r="AO50" s="139">
        <f t="shared" si="53"/>
        <v>75900.000000000015</v>
      </c>
      <c r="AP50" s="139">
        <f t="shared" si="53"/>
        <v>75900.000000000015</v>
      </c>
      <c r="AQ50" s="139">
        <f t="shared" si="53"/>
        <v>75900.000000000015</v>
      </c>
      <c r="AR50" s="139">
        <f t="shared" si="53"/>
        <v>75900.000000000015</v>
      </c>
      <c r="AS50" s="139">
        <f t="shared" si="53"/>
        <v>75900.000000000015</v>
      </c>
      <c r="AT50" s="139">
        <f t="shared" si="53"/>
        <v>75900.000000000015</v>
      </c>
      <c r="AU50" s="139">
        <f t="shared" si="53"/>
        <v>400599.57693025557</v>
      </c>
      <c r="AV50" s="139">
        <f t="shared" si="53"/>
        <v>117925.20409847255</v>
      </c>
      <c r="AW50" s="139">
        <f t="shared" si="53"/>
        <v>118321.60816530824</v>
      </c>
      <c r="AX50" s="139">
        <f t="shared" si="53"/>
        <v>118704.75366608595</v>
      </c>
      <c r="AY50" s="139">
        <f t="shared" si="53"/>
        <v>119151.21558436505</v>
      </c>
      <c r="AZ50" s="139">
        <f t="shared" si="53"/>
        <v>119551.13722995081</v>
      </c>
      <c r="BA50" s="139">
        <f t="shared" si="53"/>
        <v>120020.05753563426</v>
      </c>
      <c r="BB50" s="139">
        <f t="shared" si="53"/>
        <v>120513.33030958746</v>
      </c>
      <c r="BC50" s="139">
        <f t="shared" si="53"/>
        <v>120955.73348315495</v>
      </c>
      <c r="BD50" s="139">
        <f t="shared" si="53"/>
        <v>121449.27684008893</v>
      </c>
      <c r="BE50" s="139">
        <f t="shared" si="53"/>
        <v>121997.74854212029</v>
      </c>
      <c r="BF50" s="139">
        <f t="shared" si="53"/>
        <v>122524.03243972808</v>
      </c>
      <c r="BG50" s="139">
        <f t="shared" si="53"/>
        <v>123024.06978820066</v>
      </c>
      <c r="BH50" s="139">
        <f t="shared" si="53"/>
        <v>123593.6469627325</v>
      </c>
      <c r="BI50" s="139">
        <f t="shared" si="53"/>
        <v>124109.91929005161</v>
      </c>
      <c r="BJ50" s="139">
        <f t="shared" si="53"/>
        <v>124693.83736256452</v>
      </c>
      <c r="BK50" s="139">
        <f t="shared" si="53"/>
        <v>125281.00243084673</v>
      </c>
      <c r="BL50" s="139">
        <f t="shared" si="53"/>
        <v>125797.27475816583</v>
      </c>
      <c r="BM50" s="139">
        <f t="shared" si="53"/>
        <v>126365.49901779376</v>
      </c>
      <c r="BN50" s="139">
        <f t="shared" si="53"/>
        <v>0</v>
      </c>
      <c r="BO50" s="139">
        <f t="shared" si="53"/>
        <v>0</v>
      </c>
      <c r="BP50" s="139">
        <f t="shared" si="53"/>
        <v>0</v>
      </c>
      <c r="BQ50" s="139">
        <f t="shared" si="53"/>
        <v>0</v>
      </c>
      <c r="BR50" s="139">
        <f t="shared" si="53"/>
        <v>0</v>
      </c>
      <c r="BS50" s="139">
        <f t="shared" si="53"/>
        <v>0</v>
      </c>
      <c r="BT50" s="139">
        <f t="shared" si="53"/>
        <v>0</v>
      </c>
      <c r="BU50" s="139">
        <f t="shared" si="53"/>
        <v>0</v>
      </c>
      <c r="BV50" s="139">
        <f t="shared" si="53"/>
        <v>0</v>
      </c>
      <c r="BW50" s="139">
        <f t="shared" si="53"/>
        <v>0</v>
      </c>
      <c r="BX50" s="139">
        <f t="shared" si="53"/>
        <v>0</v>
      </c>
      <c r="BY50" s="139">
        <f t="shared" si="53"/>
        <v>0</v>
      </c>
      <c r="BZ50" s="139">
        <f t="shared" si="53"/>
        <v>0</v>
      </c>
      <c r="CA50" s="139">
        <f t="shared" si="53"/>
        <v>0</v>
      </c>
      <c r="CB50" s="139">
        <f t="shared" si="53"/>
        <v>0</v>
      </c>
      <c r="CC50" s="139">
        <f t="shared" si="53"/>
        <v>0</v>
      </c>
      <c r="CD50" s="139">
        <f t="shared" si="53"/>
        <v>0</v>
      </c>
      <c r="CE50" s="139">
        <f t="shared" si="53"/>
        <v>0</v>
      </c>
      <c r="CF50" s="139">
        <f t="shared" si="53"/>
        <v>0</v>
      </c>
      <c r="CG50" s="139">
        <f t="shared" si="53"/>
        <v>0</v>
      </c>
      <c r="CH50" s="139">
        <f t="shared" si="53"/>
        <v>0</v>
      </c>
      <c r="CI50" s="139">
        <f t="shared" si="53"/>
        <v>0</v>
      </c>
      <c r="CJ50" s="139">
        <f t="shared" si="53"/>
        <v>0</v>
      </c>
      <c r="CK50" s="139">
        <f t="shared" si="53"/>
        <v>0</v>
      </c>
      <c r="CL50" s="139">
        <f t="shared" si="53"/>
        <v>0</v>
      </c>
      <c r="CM50" s="139">
        <f t="shared" si="53"/>
        <v>0</v>
      </c>
      <c r="CN50" s="139">
        <f t="shared" si="53"/>
        <v>0</v>
      </c>
      <c r="CO50" s="139">
        <f t="shared" si="53"/>
        <v>0</v>
      </c>
      <c r="CP50" s="139">
        <f t="shared" si="53"/>
        <v>0</v>
      </c>
      <c r="CQ50" s="139">
        <f t="shared" si="53"/>
        <v>0</v>
      </c>
      <c r="CR50" s="139">
        <f t="shared" si="53"/>
        <v>0</v>
      </c>
      <c r="CS50" s="139">
        <f t="shared" si="53"/>
        <v>0</v>
      </c>
      <c r="CT50" s="139">
        <f t="shared" si="53"/>
        <v>0</v>
      </c>
      <c r="CU50" s="139">
        <f t="shared" si="53"/>
        <v>0</v>
      </c>
      <c r="CV50" s="139">
        <f t="shared" si="53"/>
        <v>0</v>
      </c>
      <c r="CW50" s="139">
        <f t="shared" si="53"/>
        <v>0</v>
      </c>
      <c r="CX50" s="139">
        <f t="shared" si="53"/>
        <v>0</v>
      </c>
      <c r="CY50" s="139">
        <f t="shared" si="53"/>
        <v>0</v>
      </c>
      <c r="CZ50" s="139">
        <f t="shared" si="53"/>
        <v>0</v>
      </c>
      <c r="DA50" s="139">
        <f t="shared" si="53"/>
        <v>0</v>
      </c>
      <c r="DB50" s="139">
        <f t="shared" si="53"/>
        <v>0</v>
      </c>
      <c r="DC50" s="139">
        <f t="shared" si="53"/>
        <v>0</v>
      </c>
      <c r="DD50" s="139">
        <f t="shared" si="53"/>
        <v>0</v>
      </c>
      <c r="DE50" s="139">
        <f t="shared" si="53"/>
        <v>0</v>
      </c>
      <c r="DF50" s="139">
        <f t="shared" si="53"/>
        <v>0</v>
      </c>
      <c r="DG50" s="139">
        <f t="shared" si="53"/>
        <v>0</v>
      </c>
      <c r="DH50" s="139">
        <f t="shared" si="53"/>
        <v>0</v>
      </c>
      <c r="DI50" s="139">
        <f t="shared" si="53"/>
        <v>0</v>
      </c>
      <c r="DJ50" s="139">
        <f t="shared" si="53"/>
        <v>0</v>
      </c>
      <c r="DK50" s="139">
        <f t="shared" si="53"/>
        <v>0</v>
      </c>
      <c r="DL50" s="139">
        <f t="shared" si="53"/>
        <v>0</v>
      </c>
      <c r="DM50" s="139">
        <f t="shared" si="53"/>
        <v>0</v>
      </c>
      <c r="DN50" s="139">
        <f t="shared" si="53"/>
        <v>0</v>
      </c>
      <c r="DO50" s="139">
        <f t="shared" si="53"/>
        <v>0</v>
      </c>
      <c r="DP50" s="139">
        <f t="shared" si="53"/>
        <v>0</v>
      </c>
      <c r="DQ50" s="139">
        <f t="shared" si="53"/>
        <v>0</v>
      </c>
      <c r="DR50" s="139">
        <f t="shared" si="53"/>
        <v>0</v>
      </c>
      <c r="DS50" s="139">
        <f t="shared" si="53"/>
        <v>0</v>
      </c>
      <c r="DT50" s="139">
        <f t="shared" si="53"/>
        <v>0</v>
      </c>
      <c r="DU50" s="139">
        <f t="shared" si="53"/>
        <v>0</v>
      </c>
      <c r="DV50" s="139">
        <f t="shared" si="53"/>
        <v>0</v>
      </c>
      <c r="DW50" s="139">
        <f t="shared" si="53"/>
        <v>0</v>
      </c>
      <c r="DX50" s="139">
        <f t="shared" si="53"/>
        <v>0</v>
      </c>
      <c r="DY50" s="139">
        <f t="shared" si="53"/>
        <v>0</v>
      </c>
      <c r="DZ50" s="139">
        <f t="shared" si="53"/>
        <v>0</v>
      </c>
      <c r="EA50" s="139">
        <f t="shared" si="53"/>
        <v>0</v>
      </c>
      <c r="EB50" s="139">
        <f t="shared" si="53"/>
        <v>0</v>
      </c>
      <c r="EC50" s="139">
        <f t="shared" si="53"/>
        <v>0</v>
      </c>
      <c r="ED50" s="139">
        <f t="shared" si="53"/>
        <v>0</v>
      </c>
      <c r="EE50" s="139">
        <f t="shared" si="53"/>
        <v>0</v>
      </c>
      <c r="EF50" s="139">
        <f t="shared" si="53"/>
        <v>0</v>
      </c>
      <c r="EG50" s="139">
        <f t="shared" si="53"/>
        <v>0</v>
      </c>
      <c r="EH50" s="139">
        <f t="shared" si="53"/>
        <v>0</v>
      </c>
      <c r="EI50" s="139">
        <f t="shared" si="53"/>
        <v>0</v>
      </c>
      <c r="EJ50" s="139">
        <f t="shared" si="53"/>
        <v>0</v>
      </c>
      <c r="EK50" s="139">
        <f t="shared" si="53"/>
        <v>0</v>
      </c>
      <c r="EL50" s="139">
        <f t="shared" si="53"/>
        <v>0</v>
      </c>
      <c r="EM50" s="139">
        <f t="shared" si="53"/>
        <v>0</v>
      </c>
      <c r="EN50" s="139">
        <f t="shared" si="53"/>
        <v>0</v>
      </c>
      <c r="EO50" s="139">
        <f t="shared" si="53"/>
        <v>0</v>
      </c>
      <c r="EP50" s="139">
        <f t="shared" si="53"/>
        <v>0</v>
      </c>
      <c r="EQ50" s="139">
        <f t="shared" si="53"/>
        <v>0</v>
      </c>
      <c r="ER50" s="139">
        <f t="shared" si="53"/>
        <v>0</v>
      </c>
      <c r="ES50" s="139">
        <f t="shared" si="53"/>
        <v>0</v>
      </c>
      <c r="ET50" s="139">
        <f t="shared" si="53"/>
        <v>0</v>
      </c>
      <c r="EU50" s="139">
        <f t="shared" si="53"/>
        <v>0</v>
      </c>
      <c r="EV50" s="139">
        <f t="shared" si="53"/>
        <v>0</v>
      </c>
      <c r="EW50" s="139">
        <f t="shared" si="53"/>
        <v>0</v>
      </c>
      <c r="EX50" s="139">
        <f t="shared" si="53"/>
        <v>0</v>
      </c>
      <c r="EY50" s="139">
        <f t="shared" si="53"/>
        <v>0</v>
      </c>
      <c r="EZ50" s="1"/>
    </row>
    <row r="51" spans="1:156" ht="13.5" customHeight="1" x14ac:dyDescent="0.2">
      <c r="A51" s="1"/>
      <c r="B51" s="1"/>
      <c r="C51" s="93"/>
      <c r="D51" s="1"/>
      <c r="E51" s="6"/>
      <c r="F51" s="6"/>
      <c r="G51" s="122"/>
      <c r="H51" s="79"/>
      <c r="I51" s="79"/>
      <c r="J51" s="79"/>
      <c r="K51" s="123"/>
      <c r="L51" s="98"/>
      <c r="M51" s="1"/>
      <c r="N51" s="1"/>
      <c r="O51" s="1"/>
      <c r="P51" s="179"/>
      <c r="Q51" s="1"/>
      <c r="R51" s="82"/>
      <c r="S51" s="82"/>
      <c r="T51" s="82"/>
      <c r="U51" s="1"/>
      <c r="V51" s="1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1"/>
    </row>
    <row r="52" spans="1:156" ht="13.5" customHeight="1" x14ac:dyDescent="0.2">
      <c r="A52" s="1"/>
      <c r="B52" s="1"/>
      <c r="C52" s="93"/>
      <c r="D52" s="162" t="s">
        <v>167</v>
      </c>
      <c r="E52" s="163"/>
      <c r="F52" s="163"/>
      <c r="G52" s="164">
        <f t="shared" ref="G52:K52" si="54">+G50+G41</f>
        <v>58904875.079477713</v>
      </c>
      <c r="H52" s="165">
        <f t="shared" si="54"/>
        <v>409061.63249637297</v>
      </c>
      <c r="I52" s="166">
        <f t="shared" si="54"/>
        <v>443.67773946053342</v>
      </c>
      <c r="J52" s="166">
        <f t="shared" si="54"/>
        <v>577.95207103098232</v>
      </c>
      <c r="K52" s="167">
        <f t="shared" si="54"/>
        <v>1</v>
      </c>
      <c r="L52" s="180"/>
      <c r="M52" s="35"/>
      <c r="N52" s="162" t="str">
        <f>+D52</f>
        <v>Total Project Budget</v>
      </c>
      <c r="O52" s="165">
        <f>SUM(W52:EY52)</f>
        <v>58904875.07947772</v>
      </c>
      <c r="P52" s="171">
        <f>+P50+P41</f>
        <v>0</v>
      </c>
      <c r="Q52" s="162"/>
      <c r="R52" s="181"/>
      <c r="S52" s="181"/>
      <c r="T52" s="181"/>
      <c r="U52" s="162"/>
      <c r="V52" s="162"/>
      <c r="W52" s="173">
        <f t="shared" ref="W52:EY52" si="55">+W50+W41</f>
        <v>29745817.289081581</v>
      </c>
      <c r="X52" s="173">
        <f t="shared" si="55"/>
        <v>603130.29708157957</v>
      </c>
      <c r="Y52" s="173">
        <f t="shared" si="55"/>
        <v>603130.29708157957</v>
      </c>
      <c r="Z52" s="173">
        <f t="shared" si="55"/>
        <v>603130.29708157957</v>
      </c>
      <c r="AA52" s="173">
        <f t="shared" si="55"/>
        <v>603130.29708157957</v>
      </c>
      <c r="AB52" s="173">
        <f t="shared" si="55"/>
        <v>603130.29708157957</v>
      </c>
      <c r="AC52" s="173">
        <f t="shared" si="55"/>
        <v>105313.00800000002</v>
      </c>
      <c r="AD52" s="173">
        <f t="shared" si="55"/>
        <v>105313.00800000002</v>
      </c>
      <c r="AE52" s="173">
        <f t="shared" si="55"/>
        <v>105313.00800000002</v>
      </c>
      <c r="AF52" s="173">
        <f t="shared" si="55"/>
        <v>105313.00800000002</v>
      </c>
      <c r="AG52" s="173">
        <f t="shared" si="55"/>
        <v>105313.00800000002</v>
      </c>
      <c r="AH52" s="173">
        <f t="shared" si="55"/>
        <v>105313.00800000002</v>
      </c>
      <c r="AI52" s="173">
        <f t="shared" si="55"/>
        <v>105313.00800000002</v>
      </c>
      <c r="AJ52" s="173">
        <f t="shared" si="55"/>
        <v>105313.00800000002</v>
      </c>
      <c r="AK52" s="173">
        <f t="shared" si="55"/>
        <v>105313.00800000002</v>
      </c>
      <c r="AL52" s="173">
        <f t="shared" si="55"/>
        <v>105313.00800000002</v>
      </c>
      <c r="AM52" s="173">
        <f t="shared" si="55"/>
        <v>105313.00800000002</v>
      </c>
      <c r="AN52" s="173">
        <f t="shared" si="55"/>
        <v>105313.00800000002</v>
      </c>
      <c r="AO52" s="173">
        <f t="shared" si="55"/>
        <v>105313.00800000002</v>
      </c>
      <c r="AP52" s="173">
        <f t="shared" si="55"/>
        <v>105313.00800000002</v>
      </c>
      <c r="AQ52" s="173">
        <f t="shared" si="55"/>
        <v>105313.00800000002</v>
      </c>
      <c r="AR52" s="173">
        <f t="shared" si="55"/>
        <v>105313.00800000002</v>
      </c>
      <c r="AS52" s="173">
        <f t="shared" si="55"/>
        <v>105313.00800000002</v>
      </c>
      <c r="AT52" s="173">
        <f t="shared" si="55"/>
        <v>105313.00800000002</v>
      </c>
      <c r="AU52" s="173">
        <f t="shared" si="55"/>
        <v>430012.58493025554</v>
      </c>
      <c r="AV52" s="173">
        <f t="shared" si="55"/>
        <v>501804.06788629218</v>
      </c>
      <c r="AW52" s="173">
        <f t="shared" si="55"/>
        <v>653070.87574515888</v>
      </c>
      <c r="AX52" s="173">
        <f t="shared" si="55"/>
        <v>844064.36986471317</v>
      </c>
      <c r="AY52" s="173">
        <f t="shared" si="55"/>
        <v>1069137.9410078402</v>
      </c>
      <c r="AZ52" s="173">
        <f t="shared" si="55"/>
        <v>1314597.5015690327</v>
      </c>
      <c r="BA52" s="173">
        <f t="shared" si="55"/>
        <v>1559455.2000132748</v>
      </c>
      <c r="BB52" s="173">
        <f t="shared" si="55"/>
        <v>1810237.6991336534</v>
      </c>
      <c r="BC52" s="173">
        <f t="shared" si="55"/>
        <v>1974617.032715085</v>
      </c>
      <c r="BD52" s="173">
        <f t="shared" si="55"/>
        <v>2063327.7432541626</v>
      </c>
      <c r="BE52" s="173">
        <f t="shared" si="55"/>
        <v>2063876.2149561939</v>
      </c>
      <c r="BF52" s="173">
        <f t="shared" si="55"/>
        <v>1976185.331671658</v>
      </c>
      <c r="BG52" s="173">
        <f t="shared" si="55"/>
        <v>1812748.4386122664</v>
      </c>
      <c r="BH52" s="173">
        <f t="shared" si="55"/>
        <v>1595752.1227737055</v>
      </c>
      <c r="BI52" s="173">
        <f t="shared" si="55"/>
        <v>1351879.6169624673</v>
      </c>
      <c r="BJ52" s="173">
        <f t="shared" si="55"/>
        <v>1107403.8961193715</v>
      </c>
      <c r="BK52" s="173">
        <f t="shared" si="55"/>
        <v>883363.95196280628</v>
      </c>
      <c r="BL52" s="173">
        <f t="shared" si="55"/>
        <v>693269.87567135016</v>
      </c>
      <c r="BM52" s="173">
        <f t="shared" si="55"/>
        <v>542967.69613894436</v>
      </c>
      <c r="BN52" s="173">
        <f t="shared" si="55"/>
        <v>0</v>
      </c>
      <c r="BO52" s="173">
        <f t="shared" si="55"/>
        <v>0</v>
      </c>
      <c r="BP52" s="173">
        <f t="shared" si="55"/>
        <v>0</v>
      </c>
      <c r="BQ52" s="173">
        <f t="shared" si="55"/>
        <v>0</v>
      </c>
      <c r="BR52" s="173">
        <f t="shared" si="55"/>
        <v>0</v>
      </c>
      <c r="BS52" s="173">
        <f t="shared" si="55"/>
        <v>0</v>
      </c>
      <c r="BT52" s="173">
        <f t="shared" si="55"/>
        <v>0</v>
      </c>
      <c r="BU52" s="173">
        <f t="shared" si="55"/>
        <v>0</v>
      </c>
      <c r="BV52" s="173">
        <f t="shared" si="55"/>
        <v>0</v>
      </c>
      <c r="BW52" s="173">
        <f t="shared" si="55"/>
        <v>0</v>
      </c>
      <c r="BX52" s="173">
        <f t="shared" si="55"/>
        <v>0</v>
      </c>
      <c r="BY52" s="173">
        <f t="shared" si="55"/>
        <v>0</v>
      </c>
      <c r="BZ52" s="173">
        <f t="shared" si="55"/>
        <v>0</v>
      </c>
      <c r="CA52" s="173">
        <f t="shared" si="55"/>
        <v>0</v>
      </c>
      <c r="CB52" s="173">
        <f t="shared" si="55"/>
        <v>0</v>
      </c>
      <c r="CC52" s="173">
        <f t="shared" si="55"/>
        <v>0</v>
      </c>
      <c r="CD52" s="173">
        <f t="shared" si="55"/>
        <v>0</v>
      </c>
      <c r="CE52" s="173">
        <f t="shared" si="55"/>
        <v>0</v>
      </c>
      <c r="CF52" s="173">
        <f t="shared" si="55"/>
        <v>0</v>
      </c>
      <c r="CG52" s="173">
        <f t="shared" si="55"/>
        <v>0</v>
      </c>
      <c r="CH52" s="173">
        <f t="shared" si="55"/>
        <v>0</v>
      </c>
      <c r="CI52" s="173">
        <f t="shared" si="55"/>
        <v>0</v>
      </c>
      <c r="CJ52" s="173">
        <f t="shared" si="55"/>
        <v>0</v>
      </c>
      <c r="CK52" s="173">
        <f t="shared" si="55"/>
        <v>0</v>
      </c>
      <c r="CL52" s="173">
        <f t="shared" si="55"/>
        <v>0</v>
      </c>
      <c r="CM52" s="173">
        <f t="shared" si="55"/>
        <v>0</v>
      </c>
      <c r="CN52" s="173">
        <f t="shared" si="55"/>
        <v>0</v>
      </c>
      <c r="CO52" s="173">
        <f t="shared" si="55"/>
        <v>0</v>
      </c>
      <c r="CP52" s="173">
        <f t="shared" si="55"/>
        <v>0</v>
      </c>
      <c r="CQ52" s="173">
        <f t="shared" si="55"/>
        <v>0</v>
      </c>
      <c r="CR52" s="173">
        <f t="shared" si="55"/>
        <v>0</v>
      </c>
      <c r="CS52" s="173">
        <f t="shared" si="55"/>
        <v>0</v>
      </c>
      <c r="CT52" s="173">
        <f t="shared" si="55"/>
        <v>0</v>
      </c>
      <c r="CU52" s="173">
        <f t="shared" si="55"/>
        <v>0</v>
      </c>
      <c r="CV52" s="173">
        <f t="shared" si="55"/>
        <v>0</v>
      </c>
      <c r="CW52" s="173">
        <f t="shared" si="55"/>
        <v>0</v>
      </c>
      <c r="CX52" s="173">
        <f t="shared" si="55"/>
        <v>0</v>
      </c>
      <c r="CY52" s="173">
        <f t="shared" si="55"/>
        <v>0</v>
      </c>
      <c r="CZ52" s="173">
        <f t="shared" si="55"/>
        <v>0</v>
      </c>
      <c r="DA52" s="173">
        <f t="shared" si="55"/>
        <v>0</v>
      </c>
      <c r="DB52" s="173">
        <f t="shared" si="55"/>
        <v>0</v>
      </c>
      <c r="DC52" s="173">
        <f t="shared" si="55"/>
        <v>0</v>
      </c>
      <c r="DD52" s="173">
        <f t="shared" si="55"/>
        <v>0</v>
      </c>
      <c r="DE52" s="173">
        <f t="shared" si="55"/>
        <v>0</v>
      </c>
      <c r="DF52" s="173">
        <f t="shared" si="55"/>
        <v>0</v>
      </c>
      <c r="DG52" s="173">
        <f t="shared" si="55"/>
        <v>0</v>
      </c>
      <c r="DH52" s="173">
        <f t="shared" si="55"/>
        <v>0</v>
      </c>
      <c r="DI52" s="173">
        <f t="shared" si="55"/>
        <v>0</v>
      </c>
      <c r="DJ52" s="173">
        <f t="shared" si="55"/>
        <v>0</v>
      </c>
      <c r="DK52" s="173">
        <f t="shared" si="55"/>
        <v>0</v>
      </c>
      <c r="DL52" s="173">
        <f t="shared" si="55"/>
        <v>0</v>
      </c>
      <c r="DM52" s="173">
        <f t="shared" si="55"/>
        <v>0</v>
      </c>
      <c r="DN52" s="173">
        <f t="shared" si="55"/>
        <v>0</v>
      </c>
      <c r="DO52" s="173">
        <f t="shared" si="55"/>
        <v>0</v>
      </c>
      <c r="DP52" s="173">
        <f t="shared" si="55"/>
        <v>0</v>
      </c>
      <c r="DQ52" s="173">
        <f t="shared" si="55"/>
        <v>0</v>
      </c>
      <c r="DR52" s="173">
        <f t="shared" si="55"/>
        <v>0</v>
      </c>
      <c r="DS52" s="173">
        <f t="shared" si="55"/>
        <v>0</v>
      </c>
      <c r="DT52" s="173">
        <f t="shared" si="55"/>
        <v>0</v>
      </c>
      <c r="DU52" s="173">
        <f t="shared" si="55"/>
        <v>0</v>
      </c>
      <c r="DV52" s="173">
        <f t="shared" si="55"/>
        <v>0</v>
      </c>
      <c r="DW52" s="173">
        <f t="shared" si="55"/>
        <v>0</v>
      </c>
      <c r="DX52" s="173">
        <f t="shared" si="55"/>
        <v>0</v>
      </c>
      <c r="DY52" s="173">
        <f t="shared" si="55"/>
        <v>0</v>
      </c>
      <c r="DZ52" s="173">
        <f t="shared" si="55"/>
        <v>0</v>
      </c>
      <c r="EA52" s="173">
        <f t="shared" si="55"/>
        <v>0</v>
      </c>
      <c r="EB52" s="173">
        <f t="shared" si="55"/>
        <v>0</v>
      </c>
      <c r="EC52" s="173">
        <f t="shared" si="55"/>
        <v>0</v>
      </c>
      <c r="ED52" s="173">
        <f t="shared" si="55"/>
        <v>0</v>
      </c>
      <c r="EE52" s="173">
        <f t="shared" si="55"/>
        <v>0</v>
      </c>
      <c r="EF52" s="173">
        <f t="shared" si="55"/>
        <v>0</v>
      </c>
      <c r="EG52" s="173">
        <f t="shared" si="55"/>
        <v>0</v>
      </c>
      <c r="EH52" s="173">
        <f t="shared" si="55"/>
        <v>0</v>
      </c>
      <c r="EI52" s="173">
        <f t="shared" si="55"/>
        <v>0</v>
      </c>
      <c r="EJ52" s="173">
        <f t="shared" si="55"/>
        <v>0</v>
      </c>
      <c r="EK52" s="173">
        <f t="shared" si="55"/>
        <v>0</v>
      </c>
      <c r="EL52" s="173">
        <f t="shared" si="55"/>
        <v>0</v>
      </c>
      <c r="EM52" s="173">
        <f t="shared" si="55"/>
        <v>0</v>
      </c>
      <c r="EN52" s="173">
        <f t="shared" si="55"/>
        <v>0</v>
      </c>
      <c r="EO52" s="173">
        <f t="shared" si="55"/>
        <v>0</v>
      </c>
      <c r="EP52" s="173">
        <f t="shared" si="55"/>
        <v>0</v>
      </c>
      <c r="EQ52" s="173">
        <f t="shared" si="55"/>
        <v>0</v>
      </c>
      <c r="ER52" s="173">
        <f t="shared" si="55"/>
        <v>0</v>
      </c>
      <c r="ES52" s="173">
        <f t="shared" si="55"/>
        <v>0</v>
      </c>
      <c r="ET52" s="173">
        <f t="shared" si="55"/>
        <v>0</v>
      </c>
      <c r="EU52" s="173">
        <f t="shared" si="55"/>
        <v>0</v>
      </c>
      <c r="EV52" s="173">
        <f t="shared" si="55"/>
        <v>0</v>
      </c>
      <c r="EW52" s="173">
        <f t="shared" si="55"/>
        <v>0</v>
      </c>
      <c r="EX52" s="173">
        <f t="shared" si="55"/>
        <v>0</v>
      </c>
      <c r="EY52" s="173">
        <f t="shared" si="55"/>
        <v>0</v>
      </c>
      <c r="EZ52" s="1"/>
    </row>
    <row r="53" spans="1:156" ht="13.5" customHeight="1" x14ac:dyDescent="0.2">
      <c r="A53" s="1"/>
      <c r="B53" s="1"/>
      <c r="C53" s="93"/>
      <c r="D53" s="1"/>
      <c r="E53" s="6"/>
      <c r="F53" s="6"/>
      <c r="G53" s="79"/>
      <c r="H53" s="79"/>
      <c r="I53" s="79"/>
      <c r="J53" s="79"/>
      <c r="K53" s="79"/>
      <c r="L53" s="98"/>
      <c r="M53" s="1"/>
      <c r="N53" s="1"/>
      <c r="O53" s="1"/>
      <c r="P53" s="182"/>
      <c r="Q53" s="1"/>
      <c r="R53" s="82"/>
      <c r="S53" s="82"/>
      <c r="T53" s="8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</row>
    <row r="54" spans="1:156" ht="13.5" customHeight="1" x14ac:dyDescent="0.2">
      <c r="A54" s="1"/>
      <c r="B54" s="1"/>
      <c r="C54" s="93"/>
      <c r="D54" s="1" t="s">
        <v>154</v>
      </c>
      <c r="E54" s="6"/>
      <c r="F54" s="6"/>
      <c r="G54" s="79">
        <f>+G13</f>
        <v>28800000</v>
      </c>
      <c r="H54" s="79"/>
      <c r="I54" s="79"/>
      <c r="J54" s="79"/>
      <c r="K54" s="79"/>
      <c r="L54" s="98"/>
      <c r="M54" s="1"/>
      <c r="N54" s="1" t="str">
        <f t="shared" ref="N54:N58" si="56">+D54</f>
        <v>Total Land Costs</v>
      </c>
      <c r="O54" s="1"/>
      <c r="P54" s="182">
        <f t="shared" ref="P54:P57" si="57">SUM(W54:EY54)-G54</f>
        <v>0</v>
      </c>
      <c r="Q54" s="81"/>
      <c r="R54" s="82"/>
      <c r="S54" s="82"/>
      <c r="T54" s="82"/>
      <c r="U54" s="1"/>
      <c r="V54" s="1"/>
      <c r="W54" s="4">
        <f t="shared" ref="W54:EY54" si="58">+W13</f>
        <v>28800000</v>
      </c>
      <c r="X54" s="4">
        <f t="shared" si="58"/>
        <v>0</v>
      </c>
      <c r="Y54" s="4">
        <f t="shared" si="58"/>
        <v>0</v>
      </c>
      <c r="Z54" s="4">
        <f t="shared" si="58"/>
        <v>0</v>
      </c>
      <c r="AA54" s="4">
        <f t="shared" si="58"/>
        <v>0</v>
      </c>
      <c r="AB54" s="4">
        <f t="shared" si="58"/>
        <v>0</v>
      </c>
      <c r="AC54" s="4">
        <f t="shared" si="58"/>
        <v>0</v>
      </c>
      <c r="AD54" s="4">
        <f t="shared" si="58"/>
        <v>0</v>
      </c>
      <c r="AE54" s="4">
        <f t="shared" si="58"/>
        <v>0</v>
      </c>
      <c r="AF54" s="4">
        <f t="shared" si="58"/>
        <v>0</v>
      </c>
      <c r="AG54" s="4">
        <f t="shared" si="58"/>
        <v>0</v>
      </c>
      <c r="AH54" s="4">
        <f t="shared" si="58"/>
        <v>0</v>
      </c>
      <c r="AI54" s="4">
        <f t="shared" si="58"/>
        <v>0</v>
      </c>
      <c r="AJ54" s="4">
        <f t="shared" si="58"/>
        <v>0</v>
      </c>
      <c r="AK54" s="4">
        <f t="shared" si="58"/>
        <v>0</v>
      </c>
      <c r="AL54" s="4">
        <f t="shared" si="58"/>
        <v>0</v>
      </c>
      <c r="AM54" s="4">
        <f t="shared" si="58"/>
        <v>0</v>
      </c>
      <c r="AN54" s="4">
        <f t="shared" si="58"/>
        <v>0</v>
      </c>
      <c r="AO54" s="4">
        <f t="shared" si="58"/>
        <v>0</v>
      </c>
      <c r="AP54" s="4">
        <f t="shared" si="58"/>
        <v>0</v>
      </c>
      <c r="AQ54" s="4">
        <f t="shared" si="58"/>
        <v>0</v>
      </c>
      <c r="AR54" s="4">
        <f t="shared" si="58"/>
        <v>0</v>
      </c>
      <c r="AS54" s="4">
        <f t="shared" si="58"/>
        <v>0</v>
      </c>
      <c r="AT54" s="4">
        <f t="shared" si="58"/>
        <v>0</v>
      </c>
      <c r="AU54" s="4">
        <f t="shared" si="58"/>
        <v>0</v>
      </c>
      <c r="AV54" s="4">
        <f t="shared" si="58"/>
        <v>0</v>
      </c>
      <c r="AW54" s="4">
        <f t="shared" si="58"/>
        <v>0</v>
      </c>
      <c r="AX54" s="4">
        <f t="shared" si="58"/>
        <v>0</v>
      </c>
      <c r="AY54" s="4">
        <f t="shared" si="58"/>
        <v>0</v>
      </c>
      <c r="AZ54" s="4">
        <f t="shared" si="58"/>
        <v>0</v>
      </c>
      <c r="BA54" s="4">
        <f t="shared" si="58"/>
        <v>0</v>
      </c>
      <c r="BB54" s="4">
        <f t="shared" si="58"/>
        <v>0</v>
      </c>
      <c r="BC54" s="4">
        <f t="shared" si="58"/>
        <v>0</v>
      </c>
      <c r="BD54" s="4">
        <f t="shared" si="58"/>
        <v>0</v>
      </c>
      <c r="BE54" s="4">
        <f t="shared" si="58"/>
        <v>0</v>
      </c>
      <c r="BF54" s="4">
        <f t="shared" si="58"/>
        <v>0</v>
      </c>
      <c r="BG54" s="4">
        <f t="shared" si="58"/>
        <v>0</v>
      </c>
      <c r="BH54" s="4">
        <f t="shared" si="58"/>
        <v>0</v>
      </c>
      <c r="BI54" s="4">
        <f t="shared" si="58"/>
        <v>0</v>
      </c>
      <c r="BJ54" s="4">
        <f t="shared" si="58"/>
        <v>0</v>
      </c>
      <c r="BK54" s="4">
        <f t="shared" si="58"/>
        <v>0</v>
      </c>
      <c r="BL54" s="4">
        <f t="shared" si="58"/>
        <v>0</v>
      </c>
      <c r="BM54" s="4">
        <f t="shared" si="58"/>
        <v>0</v>
      </c>
      <c r="BN54" s="4">
        <f t="shared" si="58"/>
        <v>0</v>
      </c>
      <c r="BO54" s="4">
        <f t="shared" si="58"/>
        <v>0</v>
      </c>
      <c r="BP54" s="4">
        <f t="shared" si="58"/>
        <v>0</v>
      </c>
      <c r="BQ54" s="4">
        <f t="shared" si="58"/>
        <v>0</v>
      </c>
      <c r="BR54" s="4">
        <f t="shared" si="58"/>
        <v>0</v>
      </c>
      <c r="BS54" s="4">
        <f t="shared" si="58"/>
        <v>0</v>
      </c>
      <c r="BT54" s="4">
        <f t="shared" si="58"/>
        <v>0</v>
      </c>
      <c r="BU54" s="4">
        <f t="shared" si="58"/>
        <v>0</v>
      </c>
      <c r="BV54" s="4">
        <f t="shared" si="58"/>
        <v>0</v>
      </c>
      <c r="BW54" s="4">
        <f t="shared" si="58"/>
        <v>0</v>
      </c>
      <c r="BX54" s="4">
        <f t="shared" si="58"/>
        <v>0</v>
      </c>
      <c r="BY54" s="4">
        <f t="shared" si="58"/>
        <v>0</v>
      </c>
      <c r="BZ54" s="4">
        <f t="shared" si="58"/>
        <v>0</v>
      </c>
      <c r="CA54" s="4">
        <f t="shared" si="58"/>
        <v>0</v>
      </c>
      <c r="CB54" s="4">
        <f t="shared" si="58"/>
        <v>0</v>
      </c>
      <c r="CC54" s="4">
        <f t="shared" si="58"/>
        <v>0</v>
      </c>
      <c r="CD54" s="4">
        <f t="shared" si="58"/>
        <v>0</v>
      </c>
      <c r="CE54" s="4">
        <f t="shared" si="58"/>
        <v>0</v>
      </c>
      <c r="CF54" s="4">
        <f t="shared" si="58"/>
        <v>0</v>
      </c>
      <c r="CG54" s="4">
        <f t="shared" si="58"/>
        <v>0</v>
      </c>
      <c r="CH54" s="4">
        <f t="shared" si="58"/>
        <v>0</v>
      </c>
      <c r="CI54" s="4">
        <f t="shared" si="58"/>
        <v>0</v>
      </c>
      <c r="CJ54" s="4">
        <f t="shared" si="58"/>
        <v>0</v>
      </c>
      <c r="CK54" s="4">
        <f t="shared" si="58"/>
        <v>0</v>
      </c>
      <c r="CL54" s="4">
        <f t="shared" si="58"/>
        <v>0</v>
      </c>
      <c r="CM54" s="4">
        <f t="shared" si="58"/>
        <v>0</v>
      </c>
      <c r="CN54" s="4">
        <f t="shared" si="58"/>
        <v>0</v>
      </c>
      <c r="CO54" s="4">
        <f t="shared" si="58"/>
        <v>0</v>
      </c>
      <c r="CP54" s="4">
        <f t="shared" si="58"/>
        <v>0</v>
      </c>
      <c r="CQ54" s="4">
        <f t="shared" si="58"/>
        <v>0</v>
      </c>
      <c r="CR54" s="4">
        <f t="shared" si="58"/>
        <v>0</v>
      </c>
      <c r="CS54" s="4">
        <f t="shared" si="58"/>
        <v>0</v>
      </c>
      <c r="CT54" s="4">
        <f t="shared" si="58"/>
        <v>0</v>
      </c>
      <c r="CU54" s="4">
        <f t="shared" si="58"/>
        <v>0</v>
      </c>
      <c r="CV54" s="4">
        <f t="shared" si="58"/>
        <v>0</v>
      </c>
      <c r="CW54" s="4">
        <f t="shared" si="58"/>
        <v>0</v>
      </c>
      <c r="CX54" s="4">
        <f t="shared" si="58"/>
        <v>0</v>
      </c>
      <c r="CY54" s="4">
        <f t="shared" si="58"/>
        <v>0</v>
      </c>
      <c r="CZ54" s="4">
        <f t="shared" si="58"/>
        <v>0</v>
      </c>
      <c r="DA54" s="4">
        <f t="shared" si="58"/>
        <v>0</v>
      </c>
      <c r="DB54" s="4">
        <f t="shared" si="58"/>
        <v>0</v>
      </c>
      <c r="DC54" s="4">
        <f t="shared" si="58"/>
        <v>0</v>
      </c>
      <c r="DD54" s="4">
        <f t="shared" si="58"/>
        <v>0</v>
      </c>
      <c r="DE54" s="4">
        <f t="shared" si="58"/>
        <v>0</v>
      </c>
      <c r="DF54" s="4">
        <f t="shared" si="58"/>
        <v>0</v>
      </c>
      <c r="DG54" s="4">
        <f t="shared" si="58"/>
        <v>0</v>
      </c>
      <c r="DH54" s="4">
        <f t="shared" si="58"/>
        <v>0</v>
      </c>
      <c r="DI54" s="4">
        <f t="shared" si="58"/>
        <v>0</v>
      </c>
      <c r="DJ54" s="4">
        <f t="shared" si="58"/>
        <v>0</v>
      </c>
      <c r="DK54" s="4">
        <f t="shared" si="58"/>
        <v>0</v>
      </c>
      <c r="DL54" s="4">
        <f t="shared" si="58"/>
        <v>0</v>
      </c>
      <c r="DM54" s="4">
        <f t="shared" si="58"/>
        <v>0</v>
      </c>
      <c r="DN54" s="4">
        <f t="shared" si="58"/>
        <v>0</v>
      </c>
      <c r="DO54" s="4">
        <f t="shared" si="58"/>
        <v>0</v>
      </c>
      <c r="DP54" s="4">
        <f t="shared" si="58"/>
        <v>0</v>
      </c>
      <c r="DQ54" s="4">
        <f t="shared" si="58"/>
        <v>0</v>
      </c>
      <c r="DR54" s="4">
        <f t="shared" si="58"/>
        <v>0</v>
      </c>
      <c r="DS54" s="4">
        <f t="shared" si="58"/>
        <v>0</v>
      </c>
      <c r="DT54" s="4">
        <f t="shared" si="58"/>
        <v>0</v>
      </c>
      <c r="DU54" s="4">
        <f t="shared" si="58"/>
        <v>0</v>
      </c>
      <c r="DV54" s="4">
        <f t="shared" si="58"/>
        <v>0</v>
      </c>
      <c r="DW54" s="4">
        <f t="shared" si="58"/>
        <v>0</v>
      </c>
      <c r="DX54" s="4">
        <f t="shared" si="58"/>
        <v>0</v>
      </c>
      <c r="DY54" s="4">
        <f t="shared" si="58"/>
        <v>0</v>
      </c>
      <c r="DZ54" s="4">
        <f t="shared" si="58"/>
        <v>0</v>
      </c>
      <c r="EA54" s="4">
        <f t="shared" si="58"/>
        <v>0</v>
      </c>
      <c r="EB54" s="4">
        <f t="shared" si="58"/>
        <v>0</v>
      </c>
      <c r="EC54" s="4">
        <f t="shared" si="58"/>
        <v>0</v>
      </c>
      <c r="ED54" s="4">
        <f t="shared" si="58"/>
        <v>0</v>
      </c>
      <c r="EE54" s="4">
        <f t="shared" si="58"/>
        <v>0</v>
      </c>
      <c r="EF54" s="4">
        <f t="shared" si="58"/>
        <v>0</v>
      </c>
      <c r="EG54" s="4">
        <f t="shared" si="58"/>
        <v>0</v>
      </c>
      <c r="EH54" s="4">
        <f t="shared" si="58"/>
        <v>0</v>
      </c>
      <c r="EI54" s="4">
        <f t="shared" si="58"/>
        <v>0</v>
      </c>
      <c r="EJ54" s="4">
        <f t="shared" si="58"/>
        <v>0</v>
      </c>
      <c r="EK54" s="4">
        <f t="shared" si="58"/>
        <v>0</v>
      </c>
      <c r="EL54" s="4">
        <f t="shared" si="58"/>
        <v>0</v>
      </c>
      <c r="EM54" s="4">
        <f t="shared" si="58"/>
        <v>0</v>
      </c>
      <c r="EN54" s="4">
        <f t="shared" si="58"/>
        <v>0</v>
      </c>
      <c r="EO54" s="4">
        <f t="shared" si="58"/>
        <v>0</v>
      </c>
      <c r="EP54" s="4">
        <f t="shared" si="58"/>
        <v>0</v>
      </c>
      <c r="EQ54" s="4">
        <f t="shared" si="58"/>
        <v>0</v>
      </c>
      <c r="ER54" s="4">
        <f t="shared" si="58"/>
        <v>0</v>
      </c>
      <c r="ES54" s="4">
        <f t="shared" si="58"/>
        <v>0</v>
      </c>
      <c r="ET54" s="4">
        <f t="shared" si="58"/>
        <v>0</v>
      </c>
      <c r="EU54" s="4">
        <f t="shared" si="58"/>
        <v>0</v>
      </c>
      <c r="EV54" s="4">
        <f t="shared" si="58"/>
        <v>0</v>
      </c>
      <c r="EW54" s="4">
        <f t="shared" si="58"/>
        <v>0</v>
      </c>
      <c r="EX54" s="4">
        <f t="shared" si="58"/>
        <v>0</v>
      </c>
      <c r="EY54" s="4">
        <f t="shared" si="58"/>
        <v>0</v>
      </c>
      <c r="EZ54" s="1"/>
    </row>
    <row r="55" spans="1:156" ht="13.5" customHeight="1" x14ac:dyDescent="0.2">
      <c r="A55" s="1"/>
      <c r="B55" s="1"/>
      <c r="C55" s="93"/>
      <c r="D55" s="1" t="s">
        <v>156</v>
      </c>
      <c r="E55" s="6"/>
      <c r="F55" s="6"/>
      <c r="G55" s="79">
        <f>+G23</f>
        <v>19954573.584553126</v>
      </c>
      <c r="H55" s="79"/>
      <c r="I55" s="79"/>
      <c r="J55" s="79"/>
      <c r="K55" s="79"/>
      <c r="L55" s="98"/>
      <c r="M55" s="1"/>
      <c r="N55" s="1" t="str">
        <f t="shared" si="56"/>
        <v>Total Hard Costs</v>
      </c>
      <c r="O55" s="1"/>
      <c r="P55" s="182">
        <f t="shared" si="57"/>
        <v>0</v>
      </c>
      <c r="Q55" s="81"/>
      <c r="R55" s="82"/>
      <c r="S55" s="82"/>
      <c r="T55" s="82"/>
      <c r="U55" s="1"/>
      <c r="V55" s="1"/>
      <c r="W55" s="4">
        <f t="shared" ref="W55:EY55" si="59">+W23</f>
        <v>0</v>
      </c>
      <c r="X55" s="4">
        <f t="shared" si="59"/>
        <v>0</v>
      </c>
      <c r="Y55" s="4">
        <f t="shared" si="59"/>
        <v>0</v>
      </c>
      <c r="Z55" s="4">
        <f t="shared" si="59"/>
        <v>0</v>
      </c>
      <c r="AA55" s="4">
        <f t="shared" si="59"/>
        <v>0</v>
      </c>
      <c r="AB55" s="4">
        <f t="shared" si="59"/>
        <v>0</v>
      </c>
      <c r="AC55" s="4">
        <f t="shared" si="59"/>
        <v>0</v>
      </c>
      <c r="AD55" s="4">
        <f t="shared" si="59"/>
        <v>0</v>
      </c>
      <c r="AE55" s="4">
        <f t="shared" si="59"/>
        <v>0</v>
      </c>
      <c r="AF55" s="4">
        <f t="shared" si="59"/>
        <v>0</v>
      </c>
      <c r="AG55" s="4">
        <f t="shared" si="59"/>
        <v>0</v>
      </c>
      <c r="AH55" s="4">
        <f t="shared" si="59"/>
        <v>0</v>
      </c>
      <c r="AI55" s="4">
        <f t="shared" si="59"/>
        <v>0</v>
      </c>
      <c r="AJ55" s="4">
        <f t="shared" si="59"/>
        <v>0</v>
      </c>
      <c r="AK55" s="4">
        <f t="shared" si="59"/>
        <v>0</v>
      </c>
      <c r="AL55" s="4">
        <f t="shared" si="59"/>
        <v>0</v>
      </c>
      <c r="AM55" s="4">
        <f t="shared" si="59"/>
        <v>0</v>
      </c>
      <c r="AN55" s="4">
        <f t="shared" si="59"/>
        <v>0</v>
      </c>
      <c r="AO55" s="4">
        <f t="shared" si="59"/>
        <v>0</v>
      </c>
      <c r="AP55" s="4">
        <f t="shared" si="59"/>
        <v>0</v>
      </c>
      <c r="AQ55" s="4">
        <f t="shared" si="59"/>
        <v>0</v>
      </c>
      <c r="AR55" s="4">
        <f t="shared" si="59"/>
        <v>0</v>
      </c>
      <c r="AS55" s="4">
        <f t="shared" si="59"/>
        <v>0</v>
      </c>
      <c r="AT55" s="4">
        <f t="shared" si="59"/>
        <v>0</v>
      </c>
      <c r="AU55" s="4">
        <f t="shared" si="59"/>
        <v>0</v>
      </c>
      <c r="AV55" s="4">
        <f t="shared" si="59"/>
        <v>312960.71689893072</v>
      </c>
      <c r="AW55" s="4">
        <f t="shared" si="59"/>
        <v>463831.12069096172</v>
      </c>
      <c r="AX55" s="4">
        <f t="shared" si="59"/>
        <v>654441.46930973826</v>
      </c>
      <c r="AY55" s="4">
        <f t="shared" si="59"/>
        <v>879068.57853458624</v>
      </c>
      <c r="AZ55" s="4">
        <f t="shared" si="59"/>
        <v>1124128.2174501929</v>
      </c>
      <c r="BA55" s="4">
        <f t="shared" si="59"/>
        <v>1368516.9955887515</v>
      </c>
      <c r="BB55" s="4">
        <f t="shared" si="59"/>
        <v>1586082.8886018437</v>
      </c>
      <c r="BC55" s="4">
        <f t="shared" si="59"/>
        <v>1750019.8190097078</v>
      </c>
      <c r="BD55" s="4">
        <f t="shared" si="59"/>
        <v>1838236.9861918516</v>
      </c>
      <c r="BE55" s="4">
        <f t="shared" si="59"/>
        <v>1838236.9861918516</v>
      </c>
      <c r="BF55" s="4">
        <f t="shared" si="59"/>
        <v>1750019.8190097078</v>
      </c>
      <c r="BG55" s="4">
        <f t="shared" si="59"/>
        <v>1586082.8886018437</v>
      </c>
      <c r="BH55" s="4">
        <f t="shared" si="59"/>
        <v>1368516.9955887508</v>
      </c>
      <c r="BI55" s="4">
        <f t="shared" si="59"/>
        <v>1124128.2174501936</v>
      </c>
      <c r="BJ55" s="4">
        <f t="shared" si="59"/>
        <v>879068.57853458473</v>
      </c>
      <c r="BK55" s="4">
        <f t="shared" si="59"/>
        <v>654441.46930973732</v>
      </c>
      <c r="BL55" s="4">
        <f t="shared" si="59"/>
        <v>463831.12069096213</v>
      </c>
      <c r="BM55" s="4">
        <f t="shared" si="59"/>
        <v>312960.71689892834</v>
      </c>
      <c r="BN55" s="4">
        <f t="shared" si="59"/>
        <v>0</v>
      </c>
      <c r="BO55" s="4">
        <f t="shared" si="59"/>
        <v>0</v>
      </c>
      <c r="BP55" s="4">
        <f t="shared" si="59"/>
        <v>0</v>
      </c>
      <c r="BQ55" s="4">
        <f t="shared" si="59"/>
        <v>0</v>
      </c>
      <c r="BR55" s="4">
        <f t="shared" si="59"/>
        <v>0</v>
      </c>
      <c r="BS55" s="4">
        <f t="shared" si="59"/>
        <v>0</v>
      </c>
      <c r="BT55" s="4">
        <f t="shared" si="59"/>
        <v>0</v>
      </c>
      <c r="BU55" s="4">
        <f t="shared" si="59"/>
        <v>0</v>
      </c>
      <c r="BV55" s="4">
        <f t="shared" si="59"/>
        <v>0</v>
      </c>
      <c r="BW55" s="4">
        <f t="shared" si="59"/>
        <v>0</v>
      </c>
      <c r="BX55" s="4">
        <f t="shared" si="59"/>
        <v>0</v>
      </c>
      <c r="BY55" s="4">
        <f t="shared" si="59"/>
        <v>0</v>
      </c>
      <c r="BZ55" s="4">
        <f t="shared" si="59"/>
        <v>0</v>
      </c>
      <c r="CA55" s="4">
        <f t="shared" si="59"/>
        <v>0</v>
      </c>
      <c r="CB55" s="4">
        <f t="shared" si="59"/>
        <v>0</v>
      </c>
      <c r="CC55" s="4">
        <f t="shared" si="59"/>
        <v>0</v>
      </c>
      <c r="CD55" s="4">
        <f t="shared" si="59"/>
        <v>0</v>
      </c>
      <c r="CE55" s="4">
        <f t="shared" si="59"/>
        <v>0</v>
      </c>
      <c r="CF55" s="4">
        <f t="shared" si="59"/>
        <v>0</v>
      </c>
      <c r="CG55" s="4">
        <f t="shared" si="59"/>
        <v>0</v>
      </c>
      <c r="CH55" s="4">
        <f t="shared" si="59"/>
        <v>0</v>
      </c>
      <c r="CI55" s="4">
        <f t="shared" si="59"/>
        <v>0</v>
      </c>
      <c r="CJ55" s="4">
        <f t="shared" si="59"/>
        <v>0</v>
      </c>
      <c r="CK55" s="4">
        <f t="shared" si="59"/>
        <v>0</v>
      </c>
      <c r="CL55" s="4">
        <f t="shared" si="59"/>
        <v>0</v>
      </c>
      <c r="CM55" s="4">
        <f t="shared" si="59"/>
        <v>0</v>
      </c>
      <c r="CN55" s="4">
        <f t="shared" si="59"/>
        <v>0</v>
      </c>
      <c r="CO55" s="4">
        <f t="shared" si="59"/>
        <v>0</v>
      </c>
      <c r="CP55" s="4">
        <f t="shared" si="59"/>
        <v>0</v>
      </c>
      <c r="CQ55" s="4">
        <f t="shared" si="59"/>
        <v>0</v>
      </c>
      <c r="CR55" s="4">
        <f t="shared" si="59"/>
        <v>0</v>
      </c>
      <c r="CS55" s="4">
        <f t="shared" si="59"/>
        <v>0</v>
      </c>
      <c r="CT55" s="4">
        <f t="shared" si="59"/>
        <v>0</v>
      </c>
      <c r="CU55" s="4">
        <f t="shared" si="59"/>
        <v>0</v>
      </c>
      <c r="CV55" s="4">
        <f t="shared" si="59"/>
        <v>0</v>
      </c>
      <c r="CW55" s="4">
        <f t="shared" si="59"/>
        <v>0</v>
      </c>
      <c r="CX55" s="4">
        <f t="shared" si="59"/>
        <v>0</v>
      </c>
      <c r="CY55" s="4">
        <f t="shared" si="59"/>
        <v>0</v>
      </c>
      <c r="CZ55" s="4">
        <f t="shared" si="59"/>
        <v>0</v>
      </c>
      <c r="DA55" s="4">
        <f t="shared" si="59"/>
        <v>0</v>
      </c>
      <c r="DB55" s="4">
        <f t="shared" si="59"/>
        <v>0</v>
      </c>
      <c r="DC55" s="4">
        <f t="shared" si="59"/>
        <v>0</v>
      </c>
      <c r="DD55" s="4">
        <f t="shared" si="59"/>
        <v>0</v>
      </c>
      <c r="DE55" s="4">
        <f t="shared" si="59"/>
        <v>0</v>
      </c>
      <c r="DF55" s="4">
        <f t="shared" si="59"/>
        <v>0</v>
      </c>
      <c r="DG55" s="4">
        <f t="shared" si="59"/>
        <v>0</v>
      </c>
      <c r="DH55" s="4">
        <f t="shared" si="59"/>
        <v>0</v>
      </c>
      <c r="DI55" s="4">
        <f t="shared" si="59"/>
        <v>0</v>
      </c>
      <c r="DJ55" s="4">
        <f t="shared" si="59"/>
        <v>0</v>
      </c>
      <c r="DK55" s="4">
        <f t="shared" si="59"/>
        <v>0</v>
      </c>
      <c r="DL55" s="4">
        <f t="shared" si="59"/>
        <v>0</v>
      </c>
      <c r="DM55" s="4">
        <f t="shared" si="59"/>
        <v>0</v>
      </c>
      <c r="DN55" s="4">
        <f t="shared" si="59"/>
        <v>0</v>
      </c>
      <c r="DO55" s="4">
        <f t="shared" si="59"/>
        <v>0</v>
      </c>
      <c r="DP55" s="4">
        <f t="shared" si="59"/>
        <v>0</v>
      </c>
      <c r="DQ55" s="4">
        <f t="shared" si="59"/>
        <v>0</v>
      </c>
      <c r="DR55" s="4">
        <f t="shared" si="59"/>
        <v>0</v>
      </c>
      <c r="DS55" s="4">
        <f t="shared" si="59"/>
        <v>0</v>
      </c>
      <c r="DT55" s="4">
        <f t="shared" si="59"/>
        <v>0</v>
      </c>
      <c r="DU55" s="4">
        <f t="shared" si="59"/>
        <v>0</v>
      </c>
      <c r="DV55" s="4">
        <f t="shared" si="59"/>
        <v>0</v>
      </c>
      <c r="DW55" s="4">
        <f t="shared" si="59"/>
        <v>0</v>
      </c>
      <c r="DX55" s="4">
        <f t="shared" si="59"/>
        <v>0</v>
      </c>
      <c r="DY55" s="4">
        <f t="shared" si="59"/>
        <v>0</v>
      </c>
      <c r="DZ55" s="4">
        <f t="shared" si="59"/>
        <v>0</v>
      </c>
      <c r="EA55" s="4">
        <f t="shared" si="59"/>
        <v>0</v>
      </c>
      <c r="EB55" s="4">
        <f t="shared" si="59"/>
        <v>0</v>
      </c>
      <c r="EC55" s="4">
        <f t="shared" si="59"/>
        <v>0</v>
      </c>
      <c r="ED55" s="4">
        <f t="shared" si="59"/>
        <v>0</v>
      </c>
      <c r="EE55" s="4">
        <f t="shared" si="59"/>
        <v>0</v>
      </c>
      <c r="EF55" s="4">
        <f t="shared" si="59"/>
        <v>0</v>
      </c>
      <c r="EG55" s="4">
        <f t="shared" si="59"/>
        <v>0</v>
      </c>
      <c r="EH55" s="4">
        <f t="shared" si="59"/>
        <v>0</v>
      </c>
      <c r="EI55" s="4">
        <f t="shared" si="59"/>
        <v>0</v>
      </c>
      <c r="EJ55" s="4">
        <f t="shared" si="59"/>
        <v>0</v>
      </c>
      <c r="EK55" s="4">
        <f t="shared" si="59"/>
        <v>0</v>
      </c>
      <c r="EL55" s="4">
        <f t="shared" si="59"/>
        <v>0</v>
      </c>
      <c r="EM55" s="4">
        <f t="shared" si="59"/>
        <v>0</v>
      </c>
      <c r="EN55" s="4">
        <f t="shared" si="59"/>
        <v>0</v>
      </c>
      <c r="EO55" s="4">
        <f t="shared" si="59"/>
        <v>0</v>
      </c>
      <c r="EP55" s="4">
        <f t="shared" si="59"/>
        <v>0</v>
      </c>
      <c r="EQ55" s="4">
        <f t="shared" si="59"/>
        <v>0</v>
      </c>
      <c r="ER55" s="4">
        <f t="shared" si="59"/>
        <v>0</v>
      </c>
      <c r="ES55" s="4">
        <f t="shared" si="59"/>
        <v>0</v>
      </c>
      <c r="ET55" s="4">
        <f t="shared" si="59"/>
        <v>0</v>
      </c>
      <c r="EU55" s="4">
        <f t="shared" si="59"/>
        <v>0</v>
      </c>
      <c r="EV55" s="4">
        <f t="shared" si="59"/>
        <v>0</v>
      </c>
      <c r="EW55" s="4">
        <f t="shared" si="59"/>
        <v>0</v>
      </c>
      <c r="EX55" s="4">
        <f t="shared" si="59"/>
        <v>0</v>
      </c>
      <c r="EY55" s="4">
        <f t="shared" si="59"/>
        <v>0</v>
      </c>
      <c r="EZ55" s="1"/>
    </row>
    <row r="56" spans="1:156" ht="13.5" customHeight="1" x14ac:dyDescent="0.2">
      <c r="A56" s="1"/>
      <c r="B56" s="1"/>
      <c r="C56" s="93"/>
      <c r="D56" s="1" t="s">
        <v>157</v>
      </c>
      <c r="E56" s="6"/>
      <c r="F56" s="6"/>
      <c r="G56" s="79">
        <f>+G39</f>
        <v>5362022.5704894774</v>
      </c>
      <c r="H56" s="79"/>
      <c r="I56" s="79"/>
      <c r="J56" s="79"/>
      <c r="K56" s="79"/>
      <c r="L56" s="98"/>
      <c r="M56" s="1"/>
      <c r="N56" s="1" t="str">
        <f t="shared" si="56"/>
        <v>Total Soft Costs</v>
      </c>
      <c r="O56" s="1"/>
      <c r="P56" s="182">
        <f t="shared" si="57"/>
        <v>0</v>
      </c>
      <c r="Q56" s="81"/>
      <c r="R56" s="82"/>
      <c r="S56" s="82"/>
      <c r="T56" s="82"/>
      <c r="U56" s="1"/>
      <c r="V56" s="1"/>
      <c r="W56" s="4">
        <f t="shared" ref="W56:EY56" si="60">+W39</f>
        <v>497817.2890815796</v>
      </c>
      <c r="X56" s="4">
        <f t="shared" si="60"/>
        <v>527230.29708157957</v>
      </c>
      <c r="Y56" s="4">
        <f t="shared" si="60"/>
        <v>527230.29708157957</v>
      </c>
      <c r="Z56" s="4">
        <f t="shared" si="60"/>
        <v>527230.29708157957</v>
      </c>
      <c r="AA56" s="4">
        <f t="shared" si="60"/>
        <v>527230.29708157957</v>
      </c>
      <c r="AB56" s="4">
        <f t="shared" si="60"/>
        <v>527230.29708157957</v>
      </c>
      <c r="AC56" s="4">
        <f t="shared" si="60"/>
        <v>29413.008000000002</v>
      </c>
      <c r="AD56" s="4">
        <f t="shared" si="60"/>
        <v>29413.008000000002</v>
      </c>
      <c r="AE56" s="4">
        <f t="shared" si="60"/>
        <v>29413.008000000002</v>
      </c>
      <c r="AF56" s="4">
        <f t="shared" si="60"/>
        <v>29413.008000000002</v>
      </c>
      <c r="AG56" s="4">
        <f t="shared" si="60"/>
        <v>29413.008000000002</v>
      </c>
      <c r="AH56" s="4">
        <f t="shared" si="60"/>
        <v>29413.008000000002</v>
      </c>
      <c r="AI56" s="4">
        <f t="shared" si="60"/>
        <v>29413.008000000002</v>
      </c>
      <c r="AJ56" s="4">
        <f t="shared" si="60"/>
        <v>29413.008000000002</v>
      </c>
      <c r="AK56" s="4">
        <f t="shared" si="60"/>
        <v>29413.008000000002</v>
      </c>
      <c r="AL56" s="4">
        <f t="shared" si="60"/>
        <v>29413.008000000002</v>
      </c>
      <c r="AM56" s="4">
        <f t="shared" si="60"/>
        <v>29413.008000000002</v>
      </c>
      <c r="AN56" s="4">
        <f t="shared" si="60"/>
        <v>29413.008000000002</v>
      </c>
      <c r="AO56" s="4">
        <f t="shared" si="60"/>
        <v>29413.008000000002</v>
      </c>
      <c r="AP56" s="4">
        <f t="shared" si="60"/>
        <v>29413.008000000002</v>
      </c>
      <c r="AQ56" s="4">
        <f t="shared" si="60"/>
        <v>29413.008000000002</v>
      </c>
      <c r="AR56" s="4">
        <f t="shared" si="60"/>
        <v>29413.008000000002</v>
      </c>
      <c r="AS56" s="4">
        <f t="shared" si="60"/>
        <v>29413.008000000002</v>
      </c>
      <c r="AT56" s="4">
        <f t="shared" si="60"/>
        <v>29413.008000000002</v>
      </c>
      <c r="AU56" s="4">
        <f t="shared" si="60"/>
        <v>29413.008000000002</v>
      </c>
      <c r="AV56" s="4">
        <f t="shared" si="60"/>
        <v>70918.146888888892</v>
      </c>
      <c r="AW56" s="4">
        <f t="shared" si="60"/>
        <v>70918.146888888892</v>
      </c>
      <c r="AX56" s="4">
        <f t="shared" si="60"/>
        <v>70918.146888888892</v>
      </c>
      <c r="AY56" s="4">
        <f t="shared" si="60"/>
        <v>70918.146888888892</v>
      </c>
      <c r="AZ56" s="4">
        <f t="shared" si="60"/>
        <v>70918.146888888892</v>
      </c>
      <c r="BA56" s="4">
        <f t="shared" si="60"/>
        <v>70918.146888888892</v>
      </c>
      <c r="BB56" s="4">
        <f t="shared" si="60"/>
        <v>103641.48022222222</v>
      </c>
      <c r="BC56" s="4">
        <f t="shared" si="60"/>
        <v>103641.48022222222</v>
      </c>
      <c r="BD56" s="4">
        <f t="shared" si="60"/>
        <v>103641.48022222222</v>
      </c>
      <c r="BE56" s="4">
        <f t="shared" si="60"/>
        <v>103641.48022222222</v>
      </c>
      <c r="BF56" s="4">
        <f t="shared" si="60"/>
        <v>103641.48022222222</v>
      </c>
      <c r="BG56" s="4">
        <f t="shared" si="60"/>
        <v>103641.48022222222</v>
      </c>
      <c r="BH56" s="4">
        <f t="shared" si="60"/>
        <v>103641.48022222222</v>
      </c>
      <c r="BI56" s="4">
        <f t="shared" si="60"/>
        <v>103641.48022222222</v>
      </c>
      <c r="BJ56" s="4">
        <f t="shared" si="60"/>
        <v>103641.48022222222</v>
      </c>
      <c r="BK56" s="4">
        <f t="shared" si="60"/>
        <v>103641.48022222222</v>
      </c>
      <c r="BL56" s="4">
        <f t="shared" si="60"/>
        <v>103641.48022222222</v>
      </c>
      <c r="BM56" s="4">
        <f t="shared" si="60"/>
        <v>103641.48022222222</v>
      </c>
      <c r="BN56" s="4">
        <f t="shared" si="60"/>
        <v>0</v>
      </c>
      <c r="BO56" s="4">
        <f t="shared" si="60"/>
        <v>0</v>
      </c>
      <c r="BP56" s="4">
        <f t="shared" si="60"/>
        <v>0</v>
      </c>
      <c r="BQ56" s="4">
        <f t="shared" si="60"/>
        <v>0</v>
      </c>
      <c r="BR56" s="4">
        <f t="shared" si="60"/>
        <v>0</v>
      </c>
      <c r="BS56" s="4">
        <f t="shared" si="60"/>
        <v>0</v>
      </c>
      <c r="BT56" s="4">
        <f t="shared" si="60"/>
        <v>0</v>
      </c>
      <c r="BU56" s="4">
        <f t="shared" si="60"/>
        <v>0</v>
      </c>
      <c r="BV56" s="4">
        <f t="shared" si="60"/>
        <v>0</v>
      </c>
      <c r="BW56" s="4">
        <f t="shared" si="60"/>
        <v>0</v>
      </c>
      <c r="BX56" s="4">
        <f t="shared" si="60"/>
        <v>0</v>
      </c>
      <c r="BY56" s="4">
        <f t="shared" si="60"/>
        <v>0</v>
      </c>
      <c r="BZ56" s="4">
        <f t="shared" si="60"/>
        <v>0</v>
      </c>
      <c r="CA56" s="4">
        <f t="shared" si="60"/>
        <v>0</v>
      </c>
      <c r="CB56" s="4">
        <f t="shared" si="60"/>
        <v>0</v>
      </c>
      <c r="CC56" s="4">
        <f t="shared" si="60"/>
        <v>0</v>
      </c>
      <c r="CD56" s="4">
        <f t="shared" si="60"/>
        <v>0</v>
      </c>
      <c r="CE56" s="4">
        <f t="shared" si="60"/>
        <v>0</v>
      </c>
      <c r="CF56" s="4">
        <f t="shared" si="60"/>
        <v>0</v>
      </c>
      <c r="CG56" s="4">
        <f t="shared" si="60"/>
        <v>0</v>
      </c>
      <c r="CH56" s="4">
        <f t="shared" si="60"/>
        <v>0</v>
      </c>
      <c r="CI56" s="4">
        <f t="shared" si="60"/>
        <v>0</v>
      </c>
      <c r="CJ56" s="4">
        <f t="shared" si="60"/>
        <v>0</v>
      </c>
      <c r="CK56" s="4">
        <f t="shared" si="60"/>
        <v>0</v>
      </c>
      <c r="CL56" s="4">
        <f t="shared" si="60"/>
        <v>0</v>
      </c>
      <c r="CM56" s="4">
        <f t="shared" si="60"/>
        <v>0</v>
      </c>
      <c r="CN56" s="4">
        <f t="shared" si="60"/>
        <v>0</v>
      </c>
      <c r="CO56" s="4">
        <f t="shared" si="60"/>
        <v>0</v>
      </c>
      <c r="CP56" s="4">
        <f t="shared" si="60"/>
        <v>0</v>
      </c>
      <c r="CQ56" s="4">
        <f t="shared" si="60"/>
        <v>0</v>
      </c>
      <c r="CR56" s="4">
        <f t="shared" si="60"/>
        <v>0</v>
      </c>
      <c r="CS56" s="4">
        <f t="shared" si="60"/>
        <v>0</v>
      </c>
      <c r="CT56" s="4">
        <f t="shared" si="60"/>
        <v>0</v>
      </c>
      <c r="CU56" s="4">
        <f t="shared" si="60"/>
        <v>0</v>
      </c>
      <c r="CV56" s="4">
        <f t="shared" si="60"/>
        <v>0</v>
      </c>
      <c r="CW56" s="4">
        <f t="shared" si="60"/>
        <v>0</v>
      </c>
      <c r="CX56" s="4">
        <f t="shared" si="60"/>
        <v>0</v>
      </c>
      <c r="CY56" s="4">
        <f t="shared" si="60"/>
        <v>0</v>
      </c>
      <c r="CZ56" s="4">
        <f t="shared" si="60"/>
        <v>0</v>
      </c>
      <c r="DA56" s="4">
        <f t="shared" si="60"/>
        <v>0</v>
      </c>
      <c r="DB56" s="4">
        <f t="shared" si="60"/>
        <v>0</v>
      </c>
      <c r="DC56" s="4">
        <f t="shared" si="60"/>
        <v>0</v>
      </c>
      <c r="DD56" s="4">
        <f t="shared" si="60"/>
        <v>0</v>
      </c>
      <c r="DE56" s="4">
        <f t="shared" si="60"/>
        <v>0</v>
      </c>
      <c r="DF56" s="4">
        <f t="shared" si="60"/>
        <v>0</v>
      </c>
      <c r="DG56" s="4">
        <f t="shared" si="60"/>
        <v>0</v>
      </c>
      <c r="DH56" s="4">
        <f t="shared" si="60"/>
        <v>0</v>
      </c>
      <c r="DI56" s="4">
        <f t="shared" si="60"/>
        <v>0</v>
      </c>
      <c r="DJ56" s="4">
        <f t="shared" si="60"/>
        <v>0</v>
      </c>
      <c r="DK56" s="4">
        <f t="shared" si="60"/>
        <v>0</v>
      </c>
      <c r="DL56" s="4">
        <f t="shared" si="60"/>
        <v>0</v>
      </c>
      <c r="DM56" s="4">
        <f t="shared" si="60"/>
        <v>0</v>
      </c>
      <c r="DN56" s="4">
        <f t="shared" si="60"/>
        <v>0</v>
      </c>
      <c r="DO56" s="4">
        <f t="shared" si="60"/>
        <v>0</v>
      </c>
      <c r="DP56" s="4">
        <f t="shared" si="60"/>
        <v>0</v>
      </c>
      <c r="DQ56" s="4">
        <f t="shared" si="60"/>
        <v>0</v>
      </c>
      <c r="DR56" s="4">
        <f t="shared" si="60"/>
        <v>0</v>
      </c>
      <c r="DS56" s="4">
        <f t="shared" si="60"/>
        <v>0</v>
      </c>
      <c r="DT56" s="4">
        <f t="shared" si="60"/>
        <v>0</v>
      </c>
      <c r="DU56" s="4">
        <f t="shared" si="60"/>
        <v>0</v>
      </c>
      <c r="DV56" s="4">
        <f t="shared" si="60"/>
        <v>0</v>
      </c>
      <c r="DW56" s="4">
        <f t="shared" si="60"/>
        <v>0</v>
      </c>
      <c r="DX56" s="4">
        <f t="shared" si="60"/>
        <v>0</v>
      </c>
      <c r="DY56" s="4">
        <f t="shared" si="60"/>
        <v>0</v>
      </c>
      <c r="DZ56" s="4">
        <f t="shared" si="60"/>
        <v>0</v>
      </c>
      <c r="EA56" s="4">
        <f t="shared" si="60"/>
        <v>0</v>
      </c>
      <c r="EB56" s="4">
        <f t="shared" si="60"/>
        <v>0</v>
      </c>
      <c r="EC56" s="4">
        <f t="shared" si="60"/>
        <v>0</v>
      </c>
      <c r="ED56" s="4">
        <f t="shared" si="60"/>
        <v>0</v>
      </c>
      <c r="EE56" s="4">
        <f t="shared" si="60"/>
        <v>0</v>
      </c>
      <c r="EF56" s="4">
        <f t="shared" si="60"/>
        <v>0</v>
      </c>
      <c r="EG56" s="4">
        <f t="shared" si="60"/>
        <v>0</v>
      </c>
      <c r="EH56" s="4">
        <f t="shared" si="60"/>
        <v>0</v>
      </c>
      <c r="EI56" s="4">
        <f t="shared" si="60"/>
        <v>0</v>
      </c>
      <c r="EJ56" s="4">
        <f t="shared" si="60"/>
        <v>0</v>
      </c>
      <c r="EK56" s="4">
        <f t="shared" si="60"/>
        <v>0</v>
      </c>
      <c r="EL56" s="4">
        <f t="shared" si="60"/>
        <v>0</v>
      </c>
      <c r="EM56" s="4">
        <f t="shared" si="60"/>
        <v>0</v>
      </c>
      <c r="EN56" s="4">
        <f t="shared" si="60"/>
        <v>0</v>
      </c>
      <c r="EO56" s="4">
        <f t="shared" si="60"/>
        <v>0</v>
      </c>
      <c r="EP56" s="4">
        <f t="shared" si="60"/>
        <v>0</v>
      </c>
      <c r="EQ56" s="4">
        <f t="shared" si="60"/>
        <v>0</v>
      </c>
      <c r="ER56" s="4">
        <f t="shared" si="60"/>
        <v>0</v>
      </c>
      <c r="ES56" s="4">
        <f t="shared" si="60"/>
        <v>0</v>
      </c>
      <c r="ET56" s="4">
        <f t="shared" si="60"/>
        <v>0</v>
      </c>
      <c r="EU56" s="4">
        <f t="shared" si="60"/>
        <v>0</v>
      </c>
      <c r="EV56" s="4">
        <f t="shared" si="60"/>
        <v>0</v>
      </c>
      <c r="EW56" s="4">
        <f t="shared" si="60"/>
        <v>0</v>
      </c>
      <c r="EX56" s="4">
        <f t="shared" si="60"/>
        <v>0</v>
      </c>
      <c r="EY56" s="4">
        <f t="shared" si="60"/>
        <v>0</v>
      </c>
      <c r="EZ56" s="1"/>
    </row>
    <row r="57" spans="1:156" ht="13.5" customHeight="1" x14ac:dyDescent="0.2">
      <c r="A57" s="1"/>
      <c r="B57" s="1"/>
      <c r="C57" s="93"/>
      <c r="D57" s="1" t="s">
        <v>32</v>
      </c>
      <c r="E57" s="1"/>
      <c r="F57" s="1"/>
      <c r="G57" s="4">
        <f>+G50</f>
        <v>4788278.9244351089</v>
      </c>
      <c r="H57" s="4"/>
      <c r="I57" s="4"/>
      <c r="J57" s="4"/>
      <c r="K57" s="4"/>
      <c r="L57" s="98"/>
      <c r="M57" s="1"/>
      <c r="N57" s="1" t="str">
        <f t="shared" si="56"/>
        <v>Financing Costs</v>
      </c>
      <c r="O57" s="1"/>
      <c r="P57" s="182">
        <f t="shared" si="57"/>
        <v>0</v>
      </c>
      <c r="Q57" s="81"/>
      <c r="R57" s="82"/>
      <c r="S57" s="82"/>
      <c r="T57" s="82"/>
      <c r="U57" s="1"/>
      <c r="V57" s="1"/>
      <c r="W57" s="4">
        <f t="shared" ref="W57:EY57" si="61">+W50</f>
        <v>448000</v>
      </c>
      <c r="X57" s="4">
        <f t="shared" si="61"/>
        <v>75900.000000000015</v>
      </c>
      <c r="Y57" s="4">
        <f t="shared" si="61"/>
        <v>75900.000000000015</v>
      </c>
      <c r="Z57" s="4">
        <f t="shared" si="61"/>
        <v>75900.000000000015</v>
      </c>
      <c r="AA57" s="4">
        <f t="shared" si="61"/>
        <v>75900.000000000015</v>
      </c>
      <c r="AB57" s="4">
        <f t="shared" si="61"/>
        <v>75900.000000000015</v>
      </c>
      <c r="AC57" s="4">
        <f t="shared" si="61"/>
        <v>75900.000000000015</v>
      </c>
      <c r="AD57" s="4">
        <f t="shared" si="61"/>
        <v>75900.000000000015</v>
      </c>
      <c r="AE57" s="4">
        <f t="shared" si="61"/>
        <v>75900.000000000015</v>
      </c>
      <c r="AF57" s="4">
        <f t="shared" si="61"/>
        <v>75900.000000000015</v>
      </c>
      <c r="AG57" s="4">
        <f t="shared" si="61"/>
        <v>75900.000000000015</v>
      </c>
      <c r="AH57" s="4">
        <f t="shared" si="61"/>
        <v>75900.000000000015</v>
      </c>
      <c r="AI57" s="4">
        <f t="shared" si="61"/>
        <v>75900.000000000015</v>
      </c>
      <c r="AJ57" s="4">
        <f t="shared" si="61"/>
        <v>75900.000000000015</v>
      </c>
      <c r="AK57" s="4">
        <f t="shared" si="61"/>
        <v>75900.000000000015</v>
      </c>
      <c r="AL57" s="4">
        <f t="shared" si="61"/>
        <v>75900.000000000015</v>
      </c>
      <c r="AM57" s="4">
        <f t="shared" si="61"/>
        <v>75900.000000000015</v>
      </c>
      <c r="AN57" s="4">
        <f t="shared" si="61"/>
        <v>75900.000000000015</v>
      </c>
      <c r="AO57" s="4">
        <f t="shared" si="61"/>
        <v>75900.000000000015</v>
      </c>
      <c r="AP57" s="4">
        <f t="shared" si="61"/>
        <v>75900.000000000015</v>
      </c>
      <c r="AQ57" s="4">
        <f t="shared" si="61"/>
        <v>75900.000000000015</v>
      </c>
      <c r="AR57" s="4">
        <f t="shared" si="61"/>
        <v>75900.000000000015</v>
      </c>
      <c r="AS57" s="4">
        <f t="shared" si="61"/>
        <v>75900.000000000015</v>
      </c>
      <c r="AT57" s="4">
        <f t="shared" si="61"/>
        <v>75900.000000000015</v>
      </c>
      <c r="AU57" s="4">
        <f t="shared" si="61"/>
        <v>400599.57693025557</v>
      </c>
      <c r="AV57" s="4">
        <f t="shared" si="61"/>
        <v>117925.20409847255</v>
      </c>
      <c r="AW57" s="4">
        <f t="shared" si="61"/>
        <v>118321.60816530824</v>
      </c>
      <c r="AX57" s="4">
        <f t="shared" si="61"/>
        <v>118704.75366608595</v>
      </c>
      <c r="AY57" s="4">
        <f t="shared" si="61"/>
        <v>119151.21558436505</v>
      </c>
      <c r="AZ57" s="4">
        <f t="shared" si="61"/>
        <v>119551.13722995081</v>
      </c>
      <c r="BA57" s="4">
        <f t="shared" si="61"/>
        <v>120020.05753563426</v>
      </c>
      <c r="BB57" s="4">
        <f t="shared" si="61"/>
        <v>120513.33030958746</v>
      </c>
      <c r="BC57" s="4">
        <f t="shared" si="61"/>
        <v>120955.73348315495</v>
      </c>
      <c r="BD57" s="4">
        <f t="shared" si="61"/>
        <v>121449.27684008893</v>
      </c>
      <c r="BE57" s="4">
        <f t="shared" si="61"/>
        <v>121997.74854212029</v>
      </c>
      <c r="BF57" s="4">
        <f t="shared" si="61"/>
        <v>122524.03243972808</v>
      </c>
      <c r="BG57" s="4">
        <f t="shared" si="61"/>
        <v>123024.06978820066</v>
      </c>
      <c r="BH57" s="4">
        <f t="shared" si="61"/>
        <v>123593.6469627325</v>
      </c>
      <c r="BI57" s="4">
        <f t="shared" si="61"/>
        <v>124109.91929005161</v>
      </c>
      <c r="BJ57" s="4">
        <f t="shared" si="61"/>
        <v>124693.83736256452</v>
      </c>
      <c r="BK57" s="4">
        <f t="shared" si="61"/>
        <v>125281.00243084673</v>
      </c>
      <c r="BL57" s="4">
        <f t="shared" si="61"/>
        <v>125797.27475816583</v>
      </c>
      <c r="BM57" s="4">
        <f t="shared" si="61"/>
        <v>126365.49901779376</v>
      </c>
      <c r="BN57" s="4">
        <f t="shared" si="61"/>
        <v>0</v>
      </c>
      <c r="BO57" s="4">
        <f t="shared" si="61"/>
        <v>0</v>
      </c>
      <c r="BP57" s="4">
        <f t="shared" si="61"/>
        <v>0</v>
      </c>
      <c r="BQ57" s="4">
        <f t="shared" si="61"/>
        <v>0</v>
      </c>
      <c r="BR57" s="4">
        <f t="shared" si="61"/>
        <v>0</v>
      </c>
      <c r="BS57" s="4">
        <f t="shared" si="61"/>
        <v>0</v>
      </c>
      <c r="BT57" s="4">
        <f t="shared" si="61"/>
        <v>0</v>
      </c>
      <c r="BU57" s="4">
        <f t="shared" si="61"/>
        <v>0</v>
      </c>
      <c r="BV57" s="4">
        <f t="shared" si="61"/>
        <v>0</v>
      </c>
      <c r="BW57" s="4">
        <f t="shared" si="61"/>
        <v>0</v>
      </c>
      <c r="BX57" s="4">
        <f t="shared" si="61"/>
        <v>0</v>
      </c>
      <c r="BY57" s="4">
        <f t="shared" si="61"/>
        <v>0</v>
      </c>
      <c r="BZ57" s="4">
        <f t="shared" si="61"/>
        <v>0</v>
      </c>
      <c r="CA57" s="4">
        <f t="shared" si="61"/>
        <v>0</v>
      </c>
      <c r="CB57" s="4">
        <f t="shared" si="61"/>
        <v>0</v>
      </c>
      <c r="CC57" s="4">
        <f t="shared" si="61"/>
        <v>0</v>
      </c>
      <c r="CD57" s="4">
        <f t="shared" si="61"/>
        <v>0</v>
      </c>
      <c r="CE57" s="4">
        <f t="shared" si="61"/>
        <v>0</v>
      </c>
      <c r="CF57" s="4">
        <f t="shared" si="61"/>
        <v>0</v>
      </c>
      <c r="CG57" s="4">
        <f t="shared" si="61"/>
        <v>0</v>
      </c>
      <c r="CH57" s="4">
        <f t="shared" si="61"/>
        <v>0</v>
      </c>
      <c r="CI57" s="4">
        <f t="shared" si="61"/>
        <v>0</v>
      </c>
      <c r="CJ57" s="4">
        <f t="shared" si="61"/>
        <v>0</v>
      </c>
      <c r="CK57" s="4">
        <f t="shared" si="61"/>
        <v>0</v>
      </c>
      <c r="CL57" s="4">
        <f t="shared" si="61"/>
        <v>0</v>
      </c>
      <c r="CM57" s="4">
        <f t="shared" si="61"/>
        <v>0</v>
      </c>
      <c r="CN57" s="4">
        <f t="shared" si="61"/>
        <v>0</v>
      </c>
      <c r="CO57" s="4">
        <f t="shared" si="61"/>
        <v>0</v>
      </c>
      <c r="CP57" s="4">
        <f t="shared" si="61"/>
        <v>0</v>
      </c>
      <c r="CQ57" s="4">
        <f t="shared" si="61"/>
        <v>0</v>
      </c>
      <c r="CR57" s="4">
        <f t="shared" si="61"/>
        <v>0</v>
      </c>
      <c r="CS57" s="4">
        <f t="shared" si="61"/>
        <v>0</v>
      </c>
      <c r="CT57" s="4">
        <f t="shared" si="61"/>
        <v>0</v>
      </c>
      <c r="CU57" s="4">
        <f t="shared" si="61"/>
        <v>0</v>
      </c>
      <c r="CV57" s="4">
        <f t="shared" si="61"/>
        <v>0</v>
      </c>
      <c r="CW57" s="4">
        <f t="shared" si="61"/>
        <v>0</v>
      </c>
      <c r="CX57" s="4">
        <f t="shared" si="61"/>
        <v>0</v>
      </c>
      <c r="CY57" s="4">
        <f t="shared" si="61"/>
        <v>0</v>
      </c>
      <c r="CZ57" s="4">
        <f t="shared" si="61"/>
        <v>0</v>
      </c>
      <c r="DA57" s="4">
        <f t="shared" si="61"/>
        <v>0</v>
      </c>
      <c r="DB57" s="4">
        <f t="shared" si="61"/>
        <v>0</v>
      </c>
      <c r="DC57" s="4">
        <f t="shared" si="61"/>
        <v>0</v>
      </c>
      <c r="DD57" s="4">
        <f t="shared" si="61"/>
        <v>0</v>
      </c>
      <c r="DE57" s="4">
        <f t="shared" si="61"/>
        <v>0</v>
      </c>
      <c r="DF57" s="4">
        <f t="shared" si="61"/>
        <v>0</v>
      </c>
      <c r="DG57" s="4">
        <f t="shared" si="61"/>
        <v>0</v>
      </c>
      <c r="DH57" s="4">
        <f t="shared" si="61"/>
        <v>0</v>
      </c>
      <c r="DI57" s="4">
        <f t="shared" si="61"/>
        <v>0</v>
      </c>
      <c r="DJ57" s="4">
        <f t="shared" si="61"/>
        <v>0</v>
      </c>
      <c r="DK57" s="4">
        <f t="shared" si="61"/>
        <v>0</v>
      </c>
      <c r="DL57" s="4">
        <f t="shared" si="61"/>
        <v>0</v>
      </c>
      <c r="DM57" s="4">
        <f t="shared" si="61"/>
        <v>0</v>
      </c>
      <c r="DN57" s="4">
        <f t="shared" si="61"/>
        <v>0</v>
      </c>
      <c r="DO57" s="4">
        <f t="shared" si="61"/>
        <v>0</v>
      </c>
      <c r="DP57" s="4">
        <f t="shared" si="61"/>
        <v>0</v>
      </c>
      <c r="DQ57" s="4">
        <f t="shared" si="61"/>
        <v>0</v>
      </c>
      <c r="DR57" s="4">
        <f t="shared" si="61"/>
        <v>0</v>
      </c>
      <c r="DS57" s="4">
        <f t="shared" si="61"/>
        <v>0</v>
      </c>
      <c r="DT57" s="4">
        <f t="shared" si="61"/>
        <v>0</v>
      </c>
      <c r="DU57" s="4">
        <f t="shared" si="61"/>
        <v>0</v>
      </c>
      <c r="DV57" s="4">
        <f t="shared" si="61"/>
        <v>0</v>
      </c>
      <c r="DW57" s="4">
        <f t="shared" si="61"/>
        <v>0</v>
      </c>
      <c r="DX57" s="4">
        <f t="shared" si="61"/>
        <v>0</v>
      </c>
      <c r="DY57" s="4">
        <f t="shared" si="61"/>
        <v>0</v>
      </c>
      <c r="DZ57" s="4">
        <f t="shared" si="61"/>
        <v>0</v>
      </c>
      <c r="EA57" s="4">
        <f t="shared" si="61"/>
        <v>0</v>
      </c>
      <c r="EB57" s="4">
        <f t="shared" si="61"/>
        <v>0</v>
      </c>
      <c r="EC57" s="4">
        <f t="shared" si="61"/>
        <v>0</v>
      </c>
      <c r="ED57" s="4">
        <f t="shared" si="61"/>
        <v>0</v>
      </c>
      <c r="EE57" s="4">
        <f t="shared" si="61"/>
        <v>0</v>
      </c>
      <c r="EF57" s="4">
        <f t="shared" si="61"/>
        <v>0</v>
      </c>
      <c r="EG57" s="4">
        <f t="shared" si="61"/>
        <v>0</v>
      </c>
      <c r="EH57" s="4">
        <f t="shared" si="61"/>
        <v>0</v>
      </c>
      <c r="EI57" s="4">
        <f t="shared" si="61"/>
        <v>0</v>
      </c>
      <c r="EJ57" s="4">
        <f t="shared" si="61"/>
        <v>0</v>
      </c>
      <c r="EK57" s="4">
        <f t="shared" si="61"/>
        <v>0</v>
      </c>
      <c r="EL57" s="4">
        <f t="shared" si="61"/>
        <v>0</v>
      </c>
      <c r="EM57" s="4">
        <f t="shared" si="61"/>
        <v>0</v>
      </c>
      <c r="EN57" s="4">
        <f t="shared" si="61"/>
        <v>0</v>
      </c>
      <c r="EO57" s="4">
        <f t="shared" si="61"/>
        <v>0</v>
      </c>
      <c r="EP57" s="4">
        <f t="shared" si="61"/>
        <v>0</v>
      </c>
      <c r="EQ57" s="4">
        <f t="shared" si="61"/>
        <v>0</v>
      </c>
      <c r="ER57" s="4">
        <f t="shared" si="61"/>
        <v>0</v>
      </c>
      <c r="ES57" s="4">
        <f t="shared" si="61"/>
        <v>0</v>
      </c>
      <c r="ET57" s="4">
        <f t="shared" si="61"/>
        <v>0</v>
      </c>
      <c r="EU57" s="4">
        <f t="shared" si="61"/>
        <v>0</v>
      </c>
      <c r="EV57" s="4">
        <f t="shared" si="61"/>
        <v>0</v>
      </c>
      <c r="EW57" s="4">
        <f t="shared" si="61"/>
        <v>0</v>
      </c>
      <c r="EX57" s="4">
        <f t="shared" si="61"/>
        <v>0</v>
      </c>
      <c r="EY57" s="4">
        <f t="shared" si="61"/>
        <v>0</v>
      </c>
      <c r="EZ57" s="1"/>
    </row>
    <row r="58" spans="1:156" ht="13.5" customHeight="1" x14ac:dyDescent="0.2">
      <c r="A58" s="1"/>
      <c r="B58" s="1"/>
      <c r="C58" s="183"/>
      <c r="D58" s="184" t="s">
        <v>8</v>
      </c>
      <c r="E58" s="184"/>
      <c r="F58" s="184"/>
      <c r="G58" s="185">
        <f>SUM(G54:G57)</f>
        <v>58904875.079477713</v>
      </c>
      <c r="H58" s="20"/>
      <c r="I58" s="186"/>
      <c r="J58" s="186"/>
      <c r="K58" s="186"/>
      <c r="L58" s="187"/>
      <c r="M58" s="1"/>
      <c r="N58" s="188" t="str">
        <f t="shared" si="56"/>
        <v>Total</v>
      </c>
      <c r="O58" s="189"/>
      <c r="P58" s="190">
        <f>SUM(P54:P57)</f>
        <v>0</v>
      </c>
      <c r="Q58" s="191"/>
      <c r="R58" s="192" t="str">
        <f>+IF(ROUND(P58,0)=0,"True","False")</f>
        <v>True</v>
      </c>
      <c r="S58" s="193"/>
      <c r="T58" s="193"/>
      <c r="U58" s="189"/>
      <c r="V58" s="189"/>
      <c r="W58" s="194">
        <f t="shared" ref="W58:EY58" si="62">SUM(W54:W57)</f>
        <v>29745817.289081581</v>
      </c>
      <c r="X58" s="194">
        <f t="shared" si="62"/>
        <v>603130.29708157957</v>
      </c>
      <c r="Y58" s="194">
        <f t="shared" si="62"/>
        <v>603130.29708157957</v>
      </c>
      <c r="Z58" s="194">
        <f t="shared" si="62"/>
        <v>603130.29708157957</v>
      </c>
      <c r="AA58" s="194">
        <f t="shared" si="62"/>
        <v>603130.29708157957</v>
      </c>
      <c r="AB58" s="194">
        <f t="shared" si="62"/>
        <v>603130.29708157957</v>
      </c>
      <c r="AC58" s="194">
        <f t="shared" si="62"/>
        <v>105313.00800000002</v>
      </c>
      <c r="AD58" s="194">
        <f t="shared" si="62"/>
        <v>105313.00800000002</v>
      </c>
      <c r="AE58" s="194">
        <f t="shared" si="62"/>
        <v>105313.00800000002</v>
      </c>
      <c r="AF58" s="194">
        <f t="shared" si="62"/>
        <v>105313.00800000002</v>
      </c>
      <c r="AG58" s="194">
        <f t="shared" si="62"/>
        <v>105313.00800000002</v>
      </c>
      <c r="AH58" s="194">
        <f t="shared" si="62"/>
        <v>105313.00800000002</v>
      </c>
      <c r="AI58" s="194">
        <f t="shared" si="62"/>
        <v>105313.00800000002</v>
      </c>
      <c r="AJ58" s="194">
        <f t="shared" si="62"/>
        <v>105313.00800000002</v>
      </c>
      <c r="AK58" s="194">
        <f t="shared" si="62"/>
        <v>105313.00800000002</v>
      </c>
      <c r="AL58" s="194">
        <f t="shared" si="62"/>
        <v>105313.00800000002</v>
      </c>
      <c r="AM58" s="194">
        <f t="shared" si="62"/>
        <v>105313.00800000002</v>
      </c>
      <c r="AN58" s="194">
        <f t="shared" si="62"/>
        <v>105313.00800000002</v>
      </c>
      <c r="AO58" s="194">
        <f t="shared" si="62"/>
        <v>105313.00800000002</v>
      </c>
      <c r="AP58" s="194">
        <f t="shared" si="62"/>
        <v>105313.00800000002</v>
      </c>
      <c r="AQ58" s="194">
        <f t="shared" si="62"/>
        <v>105313.00800000002</v>
      </c>
      <c r="AR58" s="194">
        <f t="shared" si="62"/>
        <v>105313.00800000002</v>
      </c>
      <c r="AS58" s="194">
        <f t="shared" si="62"/>
        <v>105313.00800000002</v>
      </c>
      <c r="AT58" s="194">
        <f t="shared" si="62"/>
        <v>105313.00800000002</v>
      </c>
      <c r="AU58" s="194">
        <f t="shared" si="62"/>
        <v>430012.58493025554</v>
      </c>
      <c r="AV58" s="194">
        <f t="shared" si="62"/>
        <v>501804.06788629218</v>
      </c>
      <c r="AW58" s="194">
        <f t="shared" si="62"/>
        <v>653070.87574515888</v>
      </c>
      <c r="AX58" s="194">
        <f t="shared" si="62"/>
        <v>844064.36986471317</v>
      </c>
      <c r="AY58" s="194">
        <f t="shared" si="62"/>
        <v>1069137.9410078402</v>
      </c>
      <c r="AZ58" s="194">
        <f t="shared" si="62"/>
        <v>1314597.5015690327</v>
      </c>
      <c r="BA58" s="194">
        <f t="shared" si="62"/>
        <v>1559455.2000132748</v>
      </c>
      <c r="BB58" s="194">
        <f t="shared" si="62"/>
        <v>1810237.6991336534</v>
      </c>
      <c r="BC58" s="194">
        <f t="shared" si="62"/>
        <v>1974617.032715085</v>
      </c>
      <c r="BD58" s="194">
        <f t="shared" si="62"/>
        <v>2063327.7432541626</v>
      </c>
      <c r="BE58" s="194">
        <f t="shared" si="62"/>
        <v>2063876.2149561939</v>
      </c>
      <c r="BF58" s="194">
        <f t="shared" si="62"/>
        <v>1976185.331671658</v>
      </c>
      <c r="BG58" s="194">
        <f t="shared" si="62"/>
        <v>1812748.4386122664</v>
      </c>
      <c r="BH58" s="194">
        <f t="shared" si="62"/>
        <v>1595752.1227737055</v>
      </c>
      <c r="BI58" s="194">
        <f t="shared" si="62"/>
        <v>1351879.6169624673</v>
      </c>
      <c r="BJ58" s="194">
        <f t="shared" si="62"/>
        <v>1107403.8961193715</v>
      </c>
      <c r="BK58" s="194">
        <f t="shared" si="62"/>
        <v>883363.95196280628</v>
      </c>
      <c r="BL58" s="194">
        <f t="shared" si="62"/>
        <v>693269.87567135016</v>
      </c>
      <c r="BM58" s="194">
        <f t="shared" si="62"/>
        <v>542967.69613894436</v>
      </c>
      <c r="BN58" s="194">
        <f t="shared" si="62"/>
        <v>0</v>
      </c>
      <c r="BO58" s="194">
        <f t="shared" si="62"/>
        <v>0</v>
      </c>
      <c r="BP58" s="194">
        <f t="shared" si="62"/>
        <v>0</v>
      </c>
      <c r="BQ58" s="194">
        <f t="shared" si="62"/>
        <v>0</v>
      </c>
      <c r="BR58" s="194">
        <f t="shared" si="62"/>
        <v>0</v>
      </c>
      <c r="BS58" s="194">
        <f t="shared" si="62"/>
        <v>0</v>
      </c>
      <c r="BT58" s="194">
        <f t="shared" si="62"/>
        <v>0</v>
      </c>
      <c r="BU58" s="194">
        <f t="shared" si="62"/>
        <v>0</v>
      </c>
      <c r="BV58" s="194">
        <f t="shared" si="62"/>
        <v>0</v>
      </c>
      <c r="BW58" s="194">
        <f t="shared" si="62"/>
        <v>0</v>
      </c>
      <c r="BX58" s="194">
        <f t="shared" si="62"/>
        <v>0</v>
      </c>
      <c r="BY58" s="194">
        <f t="shared" si="62"/>
        <v>0</v>
      </c>
      <c r="BZ58" s="194">
        <f t="shared" si="62"/>
        <v>0</v>
      </c>
      <c r="CA58" s="194">
        <f t="shared" si="62"/>
        <v>0</v>
      </c>
      <c r="CB58" s="194">
        <f t="shared" si="62"/>
        <v>0</v>
      </c>
      <c r="CC58" s="194">
        <f t="shared" si="62"/>
        <v>0</v>
      </c>
      <c r="CD58" s="194">
        <f t="shared" si="62"/>
        <v>0</v>
      </c>
      <c r="CE58" s="194">
        <f t="shared" si="62"/>
        <v>0</v>
      </c>
      <c r="CF58" s="194">
        <f t="shared" si="62"/>
        <v>0</v>
      </c>
      <c r="CG58" s="194">
        <f t="shared" si="62"/>
        <v>0</v>
      </c>
      <c r="CH58" s="194">
        <f t="shared" si="62"/>
        <v>0</v>
      </c>
      <c r="CI58" s="194">
        <f t="shared" si="62"/>
        <v>0</v>
      </c>
      <c r="CJ58" s="194">
        <f t="shared" si="62"/>
        <v>0</v>
      </c>
      <c r="CK58" s="194">
        <f t="shared" si="62"/>
        <v>0</v>
      </c>
      <c r="CL58" s="194">
        <f t="shared" si="62"/>
        <v>0</v>
      </c>
      <c r="CM58" s="194">
        <f t="shared" si="62"/>
        <v>0</v>
      </c>
      <c r="CN58" s="194">
        <f t="shared" si="62"/>
        <v>0</v>
      </c>
      <c r="CO58" s="194">
        <f t="shared" si="62"/>
        <v>0</v>
      </c>
      <c r="CP58" s="194">
        <f t="shared" si="62"/>
        <v>0</v>
      </c>
      <c r="CQ58" s="194">
        <f t="shared" si="62"/>
        <v>0</v>
      </c>
      <c r="CR58" s="194">
        <f t="shared" si="62"/>
        <v>0</v>
      </c>
      <c r="CS58" s="194">
        <f t="shared" si="62"/>
        <v>0</v>
      </c>
      <c r="CT58" s="194">
        <f t="shared" si="62"/>
        <v>0</v>
      </c>
      <c r="CU58" s="194">
        <f t="shared" si="62"/>
        <v>0</v>
      </c>
      <c r="CV58" s="194">
        <f t="shared" si="62"/>
        <v>0</v>
      </c>
      <c r="CW58" s="194">
        <f t="shared" si="62"/>
        <v>0</v>
      </c>
      <c r="CX58" s="194">
        <f t="shared" si="62"/>
        <v>0</v>
      </c>
      <c r="CY58" s="194">
        <f t="shared" si="62"/>
        <v>0</v>
      </c>
      <c r="CZ58" s="194">
        <f t="shared" si="62"/>
        <v>0</v>
      </c>
      <c r="DA58" s="194">
        <f t="shared" si="62"/>
        <v>0</v>
      </c>
      <c r="DB58" s="194">
        <f t="shared" si="62"/>
        <v>0</v>
      </c>
      <c r="DC58" s="194">
        <f t="shared" si="62"/>
        <v>0</v>
      </c>
      <c r="DD58" s="194">
        <f t="shared" si="62"/>
        <v>0</v>
      </c>
      <c r="DE58" s="194">
        <f t="shared" si="62"/>
        <v>0</v>
      </c>
      <c r="DF58" s="194">
        <f t="shared" si="62"/>
        <v>0</v>
      </c>
      <c r="DG58" s="194">
        <f t="shared" si="62"/>
        <v>0</v>
      </c>
      <c r="DH58" s="194">
        <f t="shared" si="62"/>
        <v>0</v>
      </c>
      <c r="DI58" s="194">
        <f t="shared" si="62"/>
        <v>0</v>
      </c>
      <c r="DJ58" s="194">
        <f t="shared" si="62"/>
        <v>0</v>
      </c>
      <c r="DK58" s="194">
        <f t="shared" si="62"/>
        <v>0</v>
      </c>
      <c r="DL58" s="194">
        <f t="shared" si="62"/>
        <v>0</v>
      </c>
      <c r="DM58" s="194">
        <f t="shared" si="62"/>
        <v>0</v>
      </c>
      <c r="DN58" s="194">
        <f t="shared" si="62"/>
        <v>0</v>
      </c>
      <c r="DO58" s="194">
        <f t="shared" si="62"/>
        <v>0</v>
      </c>
      <c r="DP58" s="194">
        <f t="shared" si="62"/>
        <v>0</v>
      </c>
      <c r="DQ58" s="194">
        <f t="shared" si="62"/>
        <v>0</v>
      </c>
      <c r="DR58" s="194">
        <f t="shared" si="62"/>
        <v>0</v>
      </c>
      <c r="DS58" s="194">
        <f t="shared" si="62"/>
        <v>0</v>
      </c>
      <c r="DT58" s="194">
        <f t="shared" si="62"/>
        <v>0</v>
      </c>
      <c r="DU58" s="194">
        <f t="shared" si="62"/>
        <v>0</v>
      </c>
      <c r="DV58" s="194">
        <f t="shared" si="62"/>
        <v>0</v>
      </c>
      <c r="DW58" s="194">
        <f t="shared" si="62"/>
        <v>0</v>
      </c>
      <c r="DX58" s="194">
        <f t="shared" si="62"/>
        <v>0</v>
      </c>
      <c r="DY58" s="194">
        <f t="shared" si="62"/>
        <v>0</v>
      </c>
      <c r="DZ58" s="194">
        <f t="shared" si="62"/>
        <v>0</v>
      </c>
      <c r="EA58" s="194">
        <f t="shared" si="62"/>
        <v>0</v>
      </c>
      <c r="EB58" s="194">
        <f t="shared" si="62"/>
        <v>0</v>
      </c>
      <c r="EC58" s="194">
        <f t="shared" si="62"/>
        <v>0</v>
      </c>
      <c r="ED58" s="194">
        <f t="shared" si="62"/>
        <v>0</v>
      </c>
      <c r="EE58" s="194">
        <f t="shared" si="62"/>
        <v>0</v>
      </c>
      <c r="EF58" s="194">
        <f t="shared" si="62"/>
        <v>0</v>
      </c>
      <c r="EG58" s="194">
        <f t="shared" si="62"/>
        <v>0</v>
      </c>
      <c r="EH58" s="194">
        <f t="shared" si="62"/>
        <v>0</v>
      </c>
      <c r="EI58" s="194">
        <f t="shared" si="62"/>
        <v>0</v>
      </c>
      <c r="EJ58" s="194">
        <f t="shared" si="62"/>
        <v>0</v>
      </c>
      <c r="EK58" s="194">
        <f t="shared" si="62"/>
        <v>0</v>
      </c>
      <c r="EL58" s="194">
        <f t="shared" si="62"/>
        <v>0</v>
      </c>
      <c r="EM58" s="194">
        <f t="shared" si="62"/>
        <v>0</v>
      </c>
      <c r="EN58" s="194">
        <f t="shared" si="62"/>
        <v>0</v>
      </c>
      <c r="EO58" s="194">
        <f t="shared" si="62"/>
        <v>0</v>
      </c>
      <c r="EP58" s="194">
        <f t="shared" si="62"/>
        <v>0</v>
      </c>
      <c r="EQ58" s="194">
        <f t="shared" si="62"/>
        <v>0</v>
      </c>
      <c r="ER58" s="194">
        <f t="shared" si="62"/>
        <v>0</v>
      </c>
      <c r="ES58" s="194">
        <f t="shared" si="62"/>
        <v>0</v>
      </c>
      <c r="ET58" s="194">
        <f t="shared" si="62"/>
        <v>0</v>
      </c>
      <c r="EU58" s="194">
        <f t="shared" si="62"/>
        <v>0</v>
      </c>
      <c r="EV58" s="194">
        <f t="shared" si="62"/>
        <v>0</v>
      </c>
      <c r="EW58" s="194">
        <f t="shared" si="62"/>
        <v>0</v>
      </c>
      <c r="EX58" s="194">
        <f t="shared" si="62"/>
        <v>0</v>
      </c>
      <c r="EY58" s="194">
        <f t="shared" si="62"/>
        <v>0</v>
      </c>
      <c r="EZ58" s="1"/>
    </row>
    <row r="59" spans="1:156" ht="13.5" customHeight="1" x14ac:dyDescent="0.2">
      <c r="A59" s="1"/>
      <c r="B59" s="1"/>
      <c r="C59" s="88"/>
      <c r="D59" s="88"/>
      <c r="E59" s="195"/>
      <c r="F59" s="90"/>
      <c r="G59" s="90"/>
      <c r="H59" s="90"/>
      <c r="I59" s="90"/>
      <c r="J59" s="90"/>
      <c r="K59" s="90"/>
      <c r="L59" s="88"/>
      <c r="M59" s="1"/>
      <c r="N59" s="1"/>
      <c r="O59" s="1"/>
      <c r="P59" s="182"/>
      <c r="Q59" s="81"/>
      <c r="R59" s="82"/>
      <c r="S59" s="82"/>
      <c r="T59" s="82"/>
      <c r="U59" s="1"/>
      <c r="V59" s="1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1"/>
    </row>
    <row r="60" spans="1:156" ht="13.5" customHeight="1" outlineLevel="1" x14ac:dyDescent="0.2">
      <c r="A60" s="1"/>
      <c r="B60" s="1"/>
      <c r="C60" s="1"/>
      <c r="D60" s="1"/>
      <c r="E60" s="6"/>
      <c r="F60" s="6"/>
      <c r="G60" s="79"/>
      <c r="H60" s="79"/>
      <c r="I60" s="1"/>
      <c r="J60" s="1"/>
      <c r="K60" s="1"/>
      <c r="L60" s="1"/>
      <c r="M60" s="1"/>
      <c r="N60" s="1" t="s">
        <v>168</v>
      </c>
      <c r="O60" s="1"/>
      <c r="P60" s="182">
        <f t="shared" ref="P60:P61" si="63">+SUM(W60:EY60)</f>
        <v>26434917.386452183</v>
      </c>
      <c r="Q60" s="81"/>
      <c r="R60" s="196" t="str">
        <f>IF(ROUND('Summary &amp; Assumptions'!M8,0)=ROUND('Budget &amp; Draw Schedule'!P60,0),"True","False")</f>
        <v>True</v>
      </c>
      <c r="S60" s="82"/>
      <c r="T60" s="82"/>
      <c r="U60" s="1"/>
      <c r="V60" s="1"/>
      <c r="W60" s="4">
        <f t="shared" ref="W60:EY60" si="64">+W67</f>
        <v>13905817.289081579</v>
      </c>
      <c r="X60" s="4">
        <f t="shared" si="64"/>
        <v>603130.29708157957</v>
      </c>
      <c r="Y60" s="4">
        <f t="shared" si="64"/>
        <v>603130.29708157957</v>
      </c>
      <c r="Z60" s="4">
        <f t="shared" si="64"/>
        <v>603130.29708157957</v>
      </c>
      <c r="AA60" s="4">
        <f t="shared" si="64"/>
        <v>603130.29708157957</v>
      </c>
      <c r="AB60" s="4">
        <f t="shared" si="64"/>
        <v>603130.29708157957</v>
      </c>
      <c r="AC60" s="4">
        <f t="shared" si="64"/>
        <v>105313.00800000002</v>
      </c>
      <c r="AD60" s="4">
        <f t="shared" si="64"/>
        <v>105313.00800000002</v>
      </c>
      <c r="AE60" s="4">
        <f t="shared" si="64"/>
        <v>105313.00800000002</v>
      </c>
      <c r="AF60" s="4">
        <f t="shared" si="64"/>
        <v>105313.00800000002</v>
      </c>
      <c r="AG60" s="4">
        <f t="shared" si="64"/>
        <v>105313.00800000002</v>
      </c>
      <c r="AH60" s="4">
        <f t="shared" si="64"/>
        <v>105313.00800000002</v>
      </c>
      <c r="AI60" s="4">
        <f t="shared" si="64"/>
        <v>105313.00800000002</v>
      </c>
      <c r="AJ60" s="4">
        <f t="shared" si="64"/>
        <v>105313.00800000002</v>
      </c>
      <c r="AK60" s="4">
        <f t="shared" si="64"/>
        <v>105313.00800000002</v>
      </c>
      <c r="AL60" s="4">
        <f t="shared" si="64"/>
        <v>105313.00800000002</v>
      </c>
      <c r="AM60" s="4">
        <f t="shared" si="64"/>
        <v>105313.00800000002</v>
      </c>
      <c r="AN60" s="4">
        <f t="shared" si="64"/>
        <v>105313.00800000002</v>
      </c>
      <c r="AO60" s="4">
        <f t="shared" si="64"/>
        <v>105313.00800000002</v>
      </c>
      <c r="AP60" s="4">
        <f t="shared" si="64"/>
        <v>105313.00800000002</v>
      </c>
      <c r="AQ60" s="4">
        <f t="shared" si="64"/>
        <v>105313.00800000002</v>
      </c>
      <c r="AR60" s="4">
        <f t="shared" si="64"/>
        <v>105313.00800000002</v>
      </c>
      <c r="AS60" s="4">
        <f t="shared" si="64"/>
        <v>105313.00800000002</v>
      </c>
      <c r="AT60" s="4">
        <f t="shared" si="64"/>
        <v>105313.00800000002</v>
      </c>
      <c r="AU60" s="4">
        <f t="shared" si="64"/>
        <v>430012.58493025554</v>
      </c>
      <c r="AV60" s="4">
        <f t="shared" si="64"/>
        <v>501804.06788629218</v>
      </c>
      <c r="AW60" s="4">
        <f t="shared" si="64"/>
        <v>653070.87574515888</v>
      </c>
      <c r="AX60" s="4">
        <f t="shared" si="64"/>
        <v>844064.36986471317</v>
      </c>
      <c r="AY60" s="4">
        <f t="shared" si="64"/>
        <v>1069137.9410078402</v>
      </c>
      <c r="AZ60" s="4">
        <f t="shared" si="64"/>
        <v>1314597.5015690327</v>
      </c>
      <c r="BA60" s="4">
        <f t="shared" si="64"/>
        <v>1559455.2000132748</v>
      </c>
      <c r="BB60" s="4">
        <f t="shared" si="64"/>
        <v>1245671.9269461068</v>
      </c>
      <c r="BC60" s="4">
        <f t="shared" si="64"/>
        <v>0</v>
      </c>
      <c r="BD60" s="4">
        <f t="shared" si="64"/>
        <v>0</v>
      </c>
      <c r="BE60" s="4">
        <f t="shared" si="64"/>
        <v>0</v>
      </c>
      <c r="BF60" s="4">
        <f t="shared" si="64"/>
        <v>0</v>
      </c>
      <c r="BG60" s="4">
        <f t="shared" si="64"/>
        <v>0</v>
      </c>
      <c r="BH60" s="4">
        <f t="shared" si="64"/>
        <v>0</v>
      </c>
      <c r="BI60" s="4">
        <f t="shared" si="64"/>
        <v>0</v>
      </c>
      <c r="BJ60" s="4">
        <f t="shared" si="64"/>
        <v>0</v>
      </c>
      <c r="BK60" s="4">
        <f t="shared" si="64"/>
        <v>0</v>
      </c>
      <c r="BL60" s="4">
        <f t="shared" si="64"/>
        <v>0</v>
      </c>
      <c r="BM60" s="4">
        <f t="shared" si="64"/>
        <v>0</v>
      </c>
      <c r="BN60" s="4">
        <f t="shared" si="64"/>
        <v>0</v>
      </c>
      <c r="BO60" s="4">
        <f t="shared" si="64"/>
        <v>0</v>
      </c>
      <c r="BP60" s="4">
        <f t="shared" si="64"/>
        <v>0</v>
      </c>
      <c r="BQ60" s="4">
        <f t="shared" si="64"/>
        <v>0</v>
      </c>
      <c r="BR60" s="4">
        <f t="shared" si="64"/>
        <v>0</v>
      </c>
      <c r="BS60" s="4">
        <f t="shared" si="64"/>
        <v>0</v>
      </c>
      <c r="BT60" s="4">
        <f t="shared" si="64"/>
        <v>0</v>
      </c>
      <c r="BU60" s="4">
        <f t="shared" si="64"/>
        <v>0</v>
      </c>
      <c r="BV60" s="4">
        <f t="shared" si="64"/>
        <v>0</v>
      </c>
      <c r="BW60" s="4">
        <f t="shared" si="64"/>
        <v>0</v>
      </c>
      <c r="BX60" s="4">
        <f t="shared" si="64"/>
        <v>0</v>
      </c>
      <c r="BY60" s="4">
        <f t="shared" si="64"/>
        <v>0</v>
      </c>
      <c r="BZ60" s="4">
        <f t="shared" si="64"/>
        <v>0</v>
      </c>
      <c r="CA60" s="4">
        <f t="shared" si="64"/>
        <v>0</v>
      </c>
      <c r="CB60" s="4">
        <f t="shared" si="64"/>
        <v>0</v>
      </c>
      <c r="CC60" s="4">
        <f t="shared" si="64"/>
        <v>0</v>
      </c>
      <c r="CD60" s="4">
        <f t="shared" si="64"/>
        <v>0</v>
      </c>
      <c r="CE60" s="4">
        <f t="shared" si="64"/>
        <v>0</v>
      </c>
      <c r="CF60" s="4">
        <f t="shared" si="64"/>
        <v>0</v>
      </c>
      <c r="CG60" s="4">
        <f t="shared" si="64"/>
        <v>0</v>
      </c>
      <c r="CH60" s="4">
        <f t="shared" si="64"/>
        <v>0</v>
      </c>
      <c r="CI60" s="4">
        <f t="shared" si="64"/>
        <v>0</v>
      </c>
      <c r="CJ60" s="4">
        <f t="shared" si="64"/>
        <v>0</v>
      </c>
      <c r="CK60" s="4">
        <f t="shared" si="64"/>
        <v>0</v>
      </c>
      <c r="CL60" s="4">
        <f t="shared" si="64"/>
        <v>0</v>
      </c>
      <c r="CM60" s="4">
        <f t="shared" si="64"/>
        <v>0</v>
      </c>
      <c r="CN60" s="4">
        <f t="shared" si="64"/>
        <v>0</v>
      </c>
      <c r="CO60" s="4">
        <f t="shared" si="64"/>
        <v>0</v>
      </c>
      <c r="CP60" s="4">
        <f t="shared" si="64"/>
        <v>0</v>
      </c>
      <c r="CQ60" s="4">
        <f t="shared" si="64"/>
        <v>0</v>
      </c>
      <c r="CR60" s="4">
        <f t="shared" si="64"/>
        <v>0</v>
      </c>
      <c r="CS60" s="4">
        <f t="shared" si="64"/>
        <v>0</v>
      </c>
      <c r="CT60" s="4">
        <f t="shared" si="64"/>
        <v>0</v>
      </c>
      <c r="CU60" s="4">
        <f t="shared" si="64"/>
        <v>0</v>
      </c>
      <c r="CV60" s="4">
        <f t="shared" si="64"/>
        <v>0</v>
      </c>
      <c r="CW60" s="4">
        <f t="shared" si="64"/>
        <v>0</v>
      </c>
      <c r="CX60" s="4">
        <f t="shared" si="64"/>
        <v>0</v>
      </c>
      <c r="CY60" s="4">
        <f t="shared" si="64"/>
        <v>0</v>
      </c>
      <c r="CZ60" s="4">
        <f t="shared" si="64"/>
        <v>0</v>
      </c>
      <c r="DA60" s="4">
        <f t="shared" si="64"/>
        <v>0</v>
      </c>
      <c r="DB60" s="4">
        <f t="shared" si="64"/>
        <v>0</v>
      </c>
      <c r="DC60" s="4">
        <f t="shared" si="64"/>
        <v>0</v>
      </c>
      <c r="DD60" s="4">
        <f t="shared" si="64"/>
        <v>0</v>
      </c>
      <c r="DE60" s="4">
        <f t="shared" si="64"/>
        <v>0</v>
      </c>
      <c r="DF60" s="4">
        <f t="shared" si="64"/>
        <v>0</v>
      </c>
      <c r="DG60" s="4">
        <f t="shared" si="64"/>
        <v>0</v>
      </c>
      <c r="DH60" s="4">
        <f t="shared" si="64"/>
        <v>0</v>
      </c>
      <c r="DI60" s="4">
        <f t="shared" si="64"/>
        <v>0</v>
      </c>
      <c r="DJ60" s="4">
        <f t="shared" si="64"/>
        <v>0</v>
      </c>
      <c r="DK60" s="4">
        <f t="shared" si="64"/>
        <v>0</v>
      </c>
      <c r="DL60" s="4">
        <f t="shared" si="64"/>
        <v>0</v>
      </c>
      <c r="DM60" s="4">
        <f t="shared" si="64"/>
        <v>0</v>
      </c>
      <c r="DN60" s="4">
        <f t="shared" si="64"/>
        <v>0</v>
      </c>
      <c r="DO60" s="4">
        <f t="shared" si="64"/>
        <v>0</v>
      </c>
      <c r="DP60" s="4">
        <f t="shared" si="64"/>
        <v>0</v>
      </c>
      <c r="DQ60" s="4">
        <f t="shared" si="64"/>
        <v>0</v>
      </c>
      <c r="DR60" s="4">
        <f t="shared" si="64"/>
        <v>0</v>
      </c>
      <c r="DS60" s="4">
        <f t="shared" si="64"/>
        <v>0</v>
      </c>
      <c r="DT60" s="4">
        <f t="shared" si="64"/>
        <v>0</v>
      </c>
      <c r="DU60" s="4">
        <f t="shared" si="64"/>
        <v>0</v>
      </c>
      <c r="DV60" s="4">
        <f t="shared" si="64"/>
        <v>0</v>
      </c>
      <c r="DW60" s="4">
        <f t="shared" si="64"/>
        <v>0</v>
      </c>
      <c r="DX60" s="4">
        <f t="shared" si="64"/>
        <v>0</v>
      </c>
      <c r="DY60" s="4">
        <f t="shared" si="64"/>
        <v>0</v>
      </c>
      <c r="DZ60" s="4">
        <f t="shared" si="64"/>
        <v>0</v>
      </c>
      <c r="EA60" s="4">
        <f t="shared" si="64"/>
        <v>0</v>
      </c>
      <c r="EB60" s="4">
        <f t="shared" si="64"/>
        <v>0</v>
      </c>
      <c r="EC60" s="4">
        <f t="shared" si="64"/>
        <v>0</v>
      </c>
      <c r="ED60" s="4">
        <f t="shared" si="64"/>
        <v>0</v>
      </c>
      <c r="EE60" s="4">
        <f t="shared" si="64"/>
        <v>0</v>
      </c>
      <c r="EF60" s="4">
        <f t="shared" si="64"/>
        <v>0</v>
      </c>
      <c r="EG60" s="4">
        <f t="shared" si="64"/>
        <v>0</v>
      </c>
      <c r="EH60" s="4">
        <f t="shared" si="64"/>
        <v>0</v>
      </c>
      <c r="EI60" s="4">
        <f t="shared" si="64"/>
        <v>0</v>
      </c>
      <c r="EJ60" s="4">
        <f t="shared" si="64"/>
        <v>0</v>
      </c>
      <c r="EK60" s="4">
        <f t="shared" si="64"/>
        <v>0</v>
      </c>
      <c r="EL60" s="4">
        <f t="shared" si="64"/>
        <v>0</v>
      </c>
      <c r="EM60" s="4">
        <f t="shared" si="64"/>
        <v>0</v>
      </c>
      <c r="EN60" s="4">
        <f t="shared" si="64"/>
        <v>0</v>
      </c>
      <c r="EO60" s="4">
        <f t="shared" si="64"/>
        <v>0</v>
      </c>
      <c r="EP60" s="4">
        <f t="shared" si="64"/>
        <v>0</v>
      </c>
      <c r="EQ60" s="4">
        <f t="shared" si="64"/>
        <v>0</v>
      </c>
      <c r="ER60" s="4">
        <f t="shared" si="64"/>
        <v>0</v>
      </c>
      <c r="ES60" s="4">
        <f t="shared" si="64"/>
        <v>0</v>
      </c>
      <c r="ET60" s="4">
        <f t="shared" si="64"/>
        <v>0</v>
      </c>
      <c r="EU60" s="4">
        <f t="shared" si="64"/>
        <v>0</v>
      </c>
      <c r="EV60" s="4">
        <f t="shared" si="64"/>
        <v>0</v>
      </c>
      <c r="EW60" s="4">
        <f t="shared" si="64"/>
        <v>0</v>
      </c>
      <c r="EX60" s="4">
        <f t="shared" si="64"/>
        <v>0</v>
      </c>
      <c r="EY60" s="4">
        <f t="shared" si="64"/>
        <v>0</v>
      </c>
      <c r="EZ60" s="1"/>
    </row>
    <row r="61" spans="1:156" ht="13.5" customHeight="1" outlineLevel="1" x14ac:dyDescent="0.2">
      <c r="A61" s="1"/>
      <c r="B61" s="1"/>
      <c r="C61" s="81"/>
      <c r="D61" s="488"/>
      <c r="E61" s="489"/>
      <c r="F61" s="489"/>
      <c r="G61" s="489"/>
      <c r="H61" s="79"/>
      <c r="I61" s="79"/>
      <c r="J61" s="79"/>
      <c r="K61" s="79"/>
      <c r="L61" s="1"/>
      <c r="M61" s="1"/>
      <c r="N61" s="1" t="s">
        <v>169</v>
      </c>
      <c r="O61" s="4"/>
      <c r="P61" s="182">
        <f t="shared" si="63"/>
        <v>32469957.693025559</v>
      </c>
      <c r="Q61" s="81"/>
      <c r="R61" s="196" t="str">
        <f>IF(ROUND('Summary &amp; Assumptions'!M7,0)=ROUND('Budget &amp; Draw Schedule'!P61,0),"True","False")</f>
        <v>True</v>
      </c>
      <c r="S61" s="82"/>
      <c r="T61" s="82"/>
      <c r="U61" s="1"/>
      <c r="V61" s="1"/>
      <c r="W61" s="4">
        <f t="shared" ref="W61:EY61" si="65">+W73</f>
        <v>15840000.000000002</v>
      </c>
      <c r="X61" s="4">
        <f t="shared" si="65"/>
        <v>0</v>
      </c>
      <c r="Y61" s="4">
        <f t="shared" si="65"/>
        <v>0</v>
      </c>
      <c r="Z61" s="4">
        <f t="shared" si="65"/>
        <v>0</v>
      </c>
      <c r="AA61" s="4">
        <f t="shared" si="65"/>
        <v>0</v>
      </c>
      <c r="AB61" s="4">
        <f t="shared" si="65"/>
        <v>0</v>
      </c>
      <c r="AC61" s="4">
        <f t="shared" si="65"/>
        <v>0</v>
      </c>
      <c r="AD61" s="4">
        <f t="shared" si="65"/>
        <v>0</v>
      </c>
      <c r="AE61" s="4">
        <f t="shared" si="65"/>
        <v>0</v>
      </c>
      <c r="AF61" s="4">
        <f t="shared" si="65"/>
        <v>0</v>
      </c>
      <c r="AG61" s="4">
        <f t="shared" si="65"/>
        <v>0</v>
      </c>
      <c r="AH61" s="4">
        <f t="shared" si="65"/>
        <v>0</v>
      </c>
      <c r="AI61" s="4">
        <f t="shared" si="65"/>
        <v>0</v>
      </c>
      <c r="AJ61" s="4">
        <f t="shared" si="65"/>
        <v>0</v>
      </c>
      <c r="AK61" s="4">
        <f t="shared" si="65"/>
        <v>0</v>
      </c>
      <c r="AL61" s="4">
        <f t="shared" si="65"/>
        <v>0</v>
      </c>
      <c r="AM61" s="4">
        <f t="shared" si="65"/>
        <v>0</v>
      </c>
      <c r="AN61" s="4">
        <f t="shared" si="65"/>
        <v>0</v>
      </c>
      <c r="AO61" s="4">
        <f t="shared" si="65"/>
        <v>0</v>
      </c>
      <c r="AP61" s="4">
        <f t="shared" si="65"/>
        <v>0</v>
      </c>
      <c r="AQ61" s="4">
        <f t="shared" si="65"/>
        <v>0</v>
      </c>
      <c r="AR61" s="4">
        <f t="shared" si="65"/>
        <v>0</v>
      </c>
      <c r="AS61" s="4">
        <f t="shared" si="65"/>
        <v>0</v>
      </c>
      <c r="AT61" s="4">
        <f t="shared" si="65"/>
        <v>0</v>
      </c>
      <c r="AU61" s="4">
        <f t="shared" si="65"/>
        <v>0</v>
      </c>
      <c r="AV61" s="4">
        <f t="shared" si="65"/>
        <v>0</v>
      </c>
      <c r="AW61" s="4">
        <f t="shared" si="65"/>
        <v>0</v>
      </c>
      <c r="AX61" s="4">
        <f t="shared" si="65"/>
        <v>0</v>
      </c>
      <c r="AY61" s="4">
        <f t="shared" si="65"/>
        <v>0</v>
      </c>
      <c r="AZ61" s="4">
        <f t="shared" si="65"/>
        <v>0</v>
      </c>
      <c r="BA61" s="4">
        <f t="shared" si="65"/>
        <v>0</v>
      </c>
      <c r="BB61" s="4">
        <f t="shared" si="65"/>
        <v>564565.77218754659</v>
      </c>
      <c r="BC61" s="4">
        <f t="shared" si="65"/>
        <v>1974617.032715085</v>
      </c>
      <c r="BD61" s="4">
        <f t="shared" si="65"/>
        <v>2063327.7432541626</v>
      </c>
      <c r="BE61" s="4">
        <f t="shared" si="65"/>
        <v>2063876.2149561939</v>
      </c>
      <c r="BF61" s="4">
        <f t="shared" si="65"/>
        <v>1976185.331671658</v>
      </c>
      <c r="BG61" s="4">
        <f t="shared" si="65"/>
        <v>1812748.4386122664</v>
      </c>
      <c r="BH61" s="4">
        <f t="shared" si="65"/>
        <v>1595752.1227737055</v>
      </c>
      <c r="BI61" s="4">
        <f t="shared" si="65"/>
        <v>1351879.6169624673</v>
      </c>
      <c r="BJ61" s="4">
        <f t="shared" si="65"/>
        <v>1107403.8961193715</v>
      </c>
      <c r="BK61" s="4">
        <f t="shared" si="65"/>
        <v>883363.95196280628</v>
      </c>
      <c r="BL61" s="4">
        <f t="shared" si="65"/>
        <v>693269.87567135016</v>
      </c>
      <c r="BM61" s="4">
        <f t="shared" si="65"/>
        <v>542967.69613894436</v>
      </c>
      <c r="BN61" s="4">
        <f t="shared" si="65"/>
        <v>0</v>
      </c>
      <c r="BO61" s="4">
        <f t="shared" si="65"/>
        <v>0</v>
      </c>
      <c r="BP61" s="4">
        <f t="shared" si="65"/>
        <v>0</v>
      </c>
      <c r="BQ61" s="4">
        <f t="shared" si="65"/>
        <v>0</v>
      </c>
      <c r="BR61" s="4">
        <f t="shared" si="65"/>
        <v>0</v>
      </c>
      <c r="BS61" s="4">
        <f t="shared" si="65"/>
        <v>0</v>
      </c>
      <c r="BT61" s="4">
        <f t="shared" si="65"/>
        <v>0</v>
      </c>
      <c r="BU61" s="4">
        <f t="shared" si="65"/>
        <v>0</v>
      </c>
      <c r="BV61" s="4">
        <f t="shared" si="65"/>
        <v>0</v>
      </c>
      <c r="BW61" s="4">
        <f t="shared" si="65"/>
        <v>0</v>
      </c>
      <c r="BX61" s="4">
        <f t="shared" si="65"/>
        <v>0</v>
      </c>
      <c r="BY61" s="4">
        <f t="shared" si="65"/>
        <v>0</v>
      </c>
      <c r="BZ61" s="4">
        <f t="shared" si="65"/>
        <v>0</v>
      </c>
      <c r="CA61" s="4">
        <f t="shared" si="65"/>
        <v>0</v>
      </c>
      <c r="CB61" s="4">
        <f t="shared" si="65"/>
        <v>0</v>
      </c>
      <c r="CC61" s="4">
        <f t="shared" si="65"/>
        <v>0</v>
      </c>
      <c r="CD61" s="4">
        <f t="shared" si="65"/>
        <v>0</v>
      </c>
      <c r="CE61" s="4">
        <f t="shared" si="65"/>
        <v>0</v>
      </c>
      <c r="CF61" s="4">
        <f t="shared" si="65"/>
        <v>0</v>
      </c>
      <c r="CG61" s="4">
        <f t="shared" si="65"/>
        <v>0</v>
      </c>
      <c r="CH61" s="4">
        <f t="shared" si="65"/>
        <v>0</v>
      </c>
      <c r="CI61" s="4">
        <f t="shared" si="65"/>
        <v>0</v>
      </c>
      <c r="CJ61" s="4">
        <f t="shared" si="65"/>
        <v>0</v>
      </c>
      <c r="CK61" s="4">
        <f t="shared" si="65"/>
        <v>0</v>
      </c>
      <c r="CL61" s="4">
        <f t="shared" si="65"/>
        <v>0</v>
      </c>
      <c r="CM61" s="4">
        <f t="shared" si="65"/>
        <v>0</v>
      </c>
      <c r="CN61" s="4">
        <f t="shared" si="65"/>
        <v>0</v>
      </c>
      <c r="CO61" s="4">
        <f t="shared" si="65"/>
        <v>0</v>
      </c>
      <c r="CP61" s="4">
        <f t="shared" si="65"/>
        <v>0</v>
      </c>
      <c r="CQ61" s="4">
        <f t="shared" si="65"/>
        <v>0</v>
      </c>
      <c r="CR61" s="4">
        <f t="shared" si="65"/>
        <v>0</v>
      </c>
      <c r="CS61" s="4">
        <f t="shared" si="65"/>
        <v>0</v>
      </c>
      <c r="CT61" s="4">
        <f t="shared" si="65"/>
        <v>0</v>
      </c>
      <c r="CU61" s="4">
        <f t="shared" si="65"/>
        <v>0</v>
      </c>
      <c r="CV61" s="4">
        <f t="shared" si="65"/>
        <v>0</v>
      </c>
      <c r="CW61" s="4">
        <f t="shared" si="65"/>
        <v>0</v>
      </c>
      <c r="CX61" s="4">
        <f t="shared" si="65"/>
        <v>0</v>
      </c>
      <c r="CY61" s="4">
        <f t="shared" si="65"/>
        <v>0</v>
      </c>
      <c r="CZ61" s="4">
        <f t="shared" si="65"/>
        <v>0</v>
      </c>
      <c r="DA61" s="4">
        <f t="shared" si="65"/>
        <v>0</v>
      </c>
      <c r="DB61" s="4">
        <f t="shared" si="65"/>
        <v>0</v>
      </c>
      <c r="DC61" s="4">
        <f t="shared" si="65"/>
        <v>0</v>
      </c>
      <c r="DD61" s="4">
        <f t="shared" si="65"/>
        <v>0</v>
      </c>
      <c r="DE61" s="4">
        <f t="shared" si="65"/>
        <v>0</v>
      </c>
      <c r="DF61" s="4">
        <f t="shared" si="65"/>
        <v>0</v>
      </c>
      <c r="DG61" s="4">
        <f t="shared" si="65"/>
        <v>0</v>
      </c>
      <c r="DH61" s="4">
        <f t="shared" si="65"/>
        <v>0</v>
      </c>
      <c r="DI61" s="4">
        <f t="shared" si="65"/>
        <v>0</v>
      </c>
      <c r="DJ61" s="4">
        <f t="shared" si="65"/>
        <v>0</v>
      </c>
      <c r="DK61" s="4">
        <f t="shared" si="65"/>
        <v>0</v>
      </c>
      <c r="DL61" s="4">
        <f t="shared" si="65"/>
        <v>0</v>
      </c>
      <c r="DM61" s="4">
        <f t="shared" si="65"/>
        <v>0</v>
      </c>
      <c r="DN61" s="4">
        <f t="shared" si="65"/>
        <v>0</v>
      </c>
      <c r="DO61" s="4">
        <f t="shared" si="65"/>
        <v>0</v>
      </c>
      <c r="DP61" s="4">
        <f t="shared" si="65"/>
        <v>0</v>
      </c>
      <c r="DQ61" s="4">
        <f t="shared" si="65"/>
        <v>0</v>
      </c>
      <c r="DR61" s="4">
        <f t="shared" si="65"/>
        <v>0</v>
      </c>
      <c r="DS61" s="4">
        <f t="shared" si="65"/>
        <v>0</v>
      </c>
      <c r="DT61" s="4">
        <f t="shared" si="65"/>
        <v>0</v>
      </c>
      <c r="DU61" s="4">
        <f t="shared" si="65"/>
        <v>0</v>
      </c>
      <c r="DV61" s="4">
        <f t="shared" si="65"/>
        <v>0</v>
      </c>
      <c r="DW61" s="4">
        <f t="shared" si="65"/>
        <v>0</v>
      </c>
      <c r="DX61" s="4">
        <f t="shared" si="65"/>
        <v>0</v>
      </c>
      <c r="DY61" s="4">
        <f t="shared" si="65"/>
        <v>0</v>
      </c>
      <c r="DZ61" s="4">
        <f t="shared" si="65"/>
        <v>0</v>
      </c>
      <c r="EA61" s="4">
        <f t="shared" si="65"/>
        <v>0</v>
      </c>
      <c r="EB61" s="4">
        <f t="shared" si="65"/>
        <v>0</v>
      </c>
      <c r="EC61" s="4">
        <f t="shared" si="65"/>
        <v>0</v>
      </c>
      <c r="ED61" s="4">
        <f t="shared" si="65"/>
        <v>0</v>
      </c>
      <c r="EE61" s="4">
        <f t="shared" si="65"/>
        <v>0</v>
      </c>
      <c r="EF61" s="4">
        <f t="shared" si="65"/>
        <v>0</v>
      </c>
      <c r="EG61" s="4">
        <f t="shared" si="65"/>
        <v>0</v>
      </c>
      <c r="EH61" s="4">
        <f t="shared" si="65"/>
        <v>0</v>
      </c>
      <c r="EI61" s="4">
        <f t="shared" si="65"/>
        <v>0</v>
      </c>
      <c r="EJ61" s="4">
        <f t="shared" si="65"/>
        <v>0</v>
      </c>
      <c r="EK61" s="4">
        <f t="shared" si="65"/>
        <v>0</v>
      </c>
      <c r="EL61" s="4">
        <f t="shared" si="65"/>
        <v>0</v>
      </c>
      <c r="EM61" s="4">
        <f t="shared" si="65"/>
        <v>0</v>
      </c>
      <c r="EN61" s="4">
        <f t="shared" si="65"/>
        <v>0</v>
      </c>
      <c r="EO61" s="4">
        <f t="shared" si="65"/>
        <v>0</v>
      </c>
      <c r="EP61" s="4">
        <f t="shared" si="65"/>
        <v>0</v>
      </c>
      <c r="EQ61" s="4">
        <f t="shared" si="65"/>
        <v>0</v>
      </c>
      <c r="ER61" s="4">
        <f t="shared" si="65"/>
        <v>0</v>
      </c>
      <c r="ES61" s="4">
        <f t="shared" si="65"/>
        <v>0</v>
      </c>
      <c r="ET61" s="4">
        <f t="shared" si="65"/>
        <v>0</v>
      </c>
      <c r="EU61" s="4">
        <f t="shared" si="65"/>
        <v>0</v>
      </c>
      <c r="EV61" s="4">
        <f t="shared" si="65"/>
        <v>0</v>
      </c>
      <c r="EW61" s="4">
        <f t="shared" si="65"/>
        <v>0</v>
      </c>
      <c r="EX61" s="4">
        <f t="shared" si="65"/>
        <v>0</v>
      </c>
      <c r="EY61" s="4">
        <f t="shared" si="65"/>
        <v>0</v>
      </c>
      <c r="EZ61" s="1"/>
    </row>
    <row r="62" spans="1:156" ht="13.5" customHeight="1" outlineLevel="1" x14ac:dyDescent="0.2">
      <c r="A62" s="1"/>
      <c r="B62" s="1"/>
      <c r="C62" s="81"/>
      <c r="D62" s="489"/>
      <c r="E62" s="489"/>
      <c r="F62" s="489"/>
      <c r="G62" s="489"/>
      <c r="H62" s="79"/>
      <c r="I62" s="79"/>
      <c r="J62" s="79"/>
      <c r="K62" s="79"/>
      <c r="L62" s="1"/>
      <c r="M62" s="1"/>
      <c r="N62" s="189" t="s">
        <v>170</v>
      </c>
      <c r="O62" s="197"/>
      <c r="P62" s="190">
        <f>SUM(P60:P61)</f>
        <v>58904875.079477742</v>
      </c>
      <c r="Q62" s="191"/>
      <c r="R62" s="198"/>
      <c r="S62" s="193"/>
      <c r="T62" s="193"/>
      <c r="U62" s="189"/>
      <c r="V62" s="189"/>
      <c r="W62" s="197">
        <f t="shared" ref="W62:EY62" si="66">SUM(W60:W61)</f>
        <v>29745817.289081581</v>
      </c>
      <c r="X62" s="197">
        <f t="shared" si="66"/>
        <v>603130.29708157957</v>
      </c>
      <c r="Y62" s="197">
        <f t="shared" si="66"/>
        <v>603130.29708157957</v>
      </c>
      <c r="Z62" s="197">
        <f t="shared" si="66"/>
        <v>603130.29708157957</v>
      </c>
      <c r="AA62" s="197">
        <f t="shared" si="66"/>
        <v>603130.29708157957</v>
      </c>
      <c r="AB62" s="197">
        <f t="shared" si="66"/>
        <v>603130.29708157957</v>
      </c>
      <c r="AC62" s="197">
        <f t="shared" si="66"/>
        <v>105313.00800000002</v>
      </c>
      <c r="AD62" s="197">
        <f t="shared" si="66"/>
        <v>105313.00800000002</v>
      </c>
      <c r="AE62" s="197">
        <f t="shared" si="66"/>
        <v>105313.00800000002</v>
      </c>
      <c r="AF62" s="197">
        <f t="shared" si="66"/>
        <v>105313.00800000002</v>
      </c>
      <c r="AG62" s="197">
        <f t="shared" si="66"/>
        <v>105313.00800000002</v>
      </c>
      <c r="AH62" s="197">
        <f t="shared" si="66"/>
        <v>105313.00800000002</v>
      </c>
      <c r="AI62" s="197">
        <f t="shared" si="66"/>
        <v>105313.00800000002</v>
      </c>
      <c r="AJ62" s="197">
        <f t="shared" si="66"/>
        <v>105313.00800000002</v>
      </c>
      <c r="AK62" s="197">
        <f t="shared" si="66"/>
        <v>105313.00800000002</v>
      </c>
      <c r="AL62" s="197">
        <f t="shared" si="66"/>
        <v>105313.00800000002</v>
      </c>
      <c r="AM62" s="197">
        <f t="shared" si="66"/>
        <v>105313.00800000002</v>
      </c>
      <c r="AN62" s="197">
        <f t="shared" si="66"/>
        <v>105313.00800000002</v>
      </c>
      <c r="AO62" s="197">
        <f t="shared" si="66"/>
        <v>105313.00800000002</v>
      </c>
      <c r="AP62" s="197">
        <f t="shared" si="66"/>
        <v>105313.00800000002</v>
      </c>
      <c r="AQ62" s="197">
        <f t="shared" si="66"/>
        <v>105313.00800000002</v>
      </c>
      <c r="AR62" s="197">
        <f t="shared" si="66"/>
        <v>105313.00800000002</v>
      </c>
      <c r="AS62" s="197">
        <f t="shared" si="66"/>
        <v>105313.00800000002</v>
      </c>
      <c r="AT62" s="197">
        <f t="shared" si="66"/>
        <v>105313.00800000002</v>
      </c>
      <c r="AU62" s="197">
        <f t="shared" si="66"/>
        <v>430012.58493025554</v>
      </c>
      <c r="AV62" s="197">
        <f t="shared" si="66"/>
        <v>501804.06788629218</v>
      </c>
      <c r="AW62" s="197">
        <f t="shared" si="66"/>
        <v>653070.87574515888</v>
      </c>
      <c r="AX62" s="197">
        <f t="shared" si="66"/>
        <v>844064.36986471317</v>
      </c>
      <c r="AY62" s="197">
        <f t="shared" si="66"/>
        <v>1069137.9410078402</v>
      </c>
      <c r="AZ62" s="197">
        <f t="shared" si="66"/>
        <v>1314597.5015690327</v>
      </c>
      <c r="BA62" s="197">
        <f t="shared" si="66"/>
        <v>1559455.2000132748</v>
      </c>
      <c r="BB62" s="197">
        <f t="shared" si="66"/>
        <v>1810237.6991336534</v>
      </c>
      <c r="BC62" s="197">
        <f t="shared" si="66"/>
        <v>1974617.032715085</v>
      </c>
      <c r="BD62" s="197">
        <f t="shared" si="66"/>
        <v>2063327.7432541626</v>
      </c>
      <c r="BE62" s="197">
        <f t="shared" si="66"/>
        <v>2063876.2149561939</v>
      </c>
      <c r="BF62" s="197">
        <f t="shared" si="66"/>
        <v>1976185.331671658</v>
      </c>
      <c r="BG62" s="197">
        <f t="shared" si="66"/>
        <v>1812748.4386122664</v>
      </c>
      <c r="BH62" s="197">
        <f t="shared" si="66"/>
        <v>1595752.1227737055</v>
      </c>
      <c r="BI62" s="197">
        <f t="shared" si="66"/>
        <v>1351879.6169624673</v>
      </c>
      <c r="BJ62" s="197">
        <f t="shared" si="66"/>
        <v>1107403.8961193715</v>
      </c>
      <c r="BK62" s="197">
        <f t="shared" si="66"/>
        <v>883363.95196280628</v>
      </c>
      <c r="BL62" s="197">
        <f t="shared" si="66"/>
        <v>693269.87567135016</v>
      </c>
      <c r="BM62" s="197">
        <f t="shared" si="66"/>
        <v>542967.69613894436</v>
      </c>
      <c r="BN62" s="197">
        <f t="shared" si="66"/>
        <v>0</v>
      </c>
      <c r="BO62" s="197">
        <f t="shared" si="66"/>
        <v>0</v>
      </c>
      <c r="BP62" s="197">
        <f t="shared" si="66"/>
        <v>0</v>
      </c>
      <c r="BQ62" s="197">
        <f t="shared" si="66"/>
        <v>0</v>
      </c>
      <c r="BR62" s="197">
        <f t="shared" si="66"/>
        <v>0</v>
      </c>
      <c r="BS62" s="197">
        <f t="shared" si="66"/>
        <v>0</v>
      </c>
      <c r="BT62" s="197">
        <f t="shared" si="66"/>
        <v>0</v>
      </c>
      <c r="BU62" s="197">
        <f t="shared" si="66"/>
        <v>0</v>
      </c>
      <c r="BV62" s="197">
        <f t="shared" si="66"/>
        <v>0</v>
      </c>
      <c r="BW62" s="197">
        <f t="shared" si="66"/>
        <v>0</v>
      </c>
      <c r="BX62" s="197">
        <f t="shared" si="66"/>
        <v>0</v>
      </c>
      <c r="BY62" s="197">
        <f t="shared" si="66"/>
        <v>0</v>
      </c>
      <c r="BZ62" s="197">
        <f t="shared" si="66"/>
        <v>0</v>
      </c>
      <c r="CA62" s="197">
        <f t="shared" si="66"/>
        <v>0</v>
      </c>
      <c r="CB62" s="197">
        <f t="shared" si="66"/>
        <v>0</v>
      </c>
      <c r="CC62" s="197">
        <f t="shared" si="66"/>
        <v>0</v>
      </c>
      <c r="CD62" s="197">
        <f t="shared" si="66"/>
        <v>0</v>
      </c>
      <c r="CE62" s="197">
        <f t="shared" si="66"/>
        <v>0</v>
      </c>
      <c r="CF62" s="197">
        <f t="shared" si="66"/>
        <v>0</v>
      </c>
      <c r="CG62" s="197">
        <f t="shared" si="66"/>
        <v>0</v>
      </c>
      <c r="CH62" s="197">
        <f t="shared" si="66"/>
        <v>0</v>
      </c>
      <c r="CI62" s="197">
        <f t="shared" si="66"/>
        <v>0</v>
      </c>
      <c r="CJ62" s="197">
        <f t="shared" si="66"/>
        <v>0</v>
      </c>
      <c r="CK62" s="197">
        <f t="shared" si="66"/>
        <v>0</v>
      </c>
      <c r="CL62" s="197">
        <f t="shared" si="66"/>
        <v>0</v>
      </c>
      <c r="CM62" s="197">
        <f t="shared" si="66"/>
        <v>0</v>
      </c>
      <c r="CN62" s="197">
        <f t="shared" si="66"/>
        <v>0</v>
      </c>
      <c r="CO62" s="197">
        <f t="shared" si="66"/>
        <v>0</v>
      </c>
      <c r="CP62" s="197">
        <f t="shared" si="66"/>
        <v>0</v>
      </c>
      <c r="CQ62" s="197">
        <f t="shared" si="66"/>
        <v>0</v>
      </c>
      <c r="CR62" s="197">
        <f t="shared" si="66"/>
        <v>0</v>
      </c>
      <c r="CS62" s="197">
        <f t="shared" si="66"/>
        <v>0</v>
      </c>
      <c r="CT62" s="197">
        <f t="shared" si="66"/>
        <v>0</v>
      </c>
      <c r="CU62" s="197">
        <f t="shared" si="66"/>
        <v>0</v>
      </c>
      <c r="CV62" s="197">
        <f t="shared" si="66"/>
        <v>0</v>
      </c>
      <c r="CW62" s="197">
        <f t="shared" si="66"/>
        <v>0</v>
      </c>
      <c r="CX62" s="197">
        <f t="shared" si="66"/>
        <v>0</v>
      </c>
      <c r="CY62" s="197">
        <f t="shared" si="66"/>
        <v>0</v>
      </c>
      <c r="CZ62" s="197">
        <f t="shared" si="66"/>
        <v>0</v>
      </c>
      <c r="DA62" s="197">
        <f t="shared" si="66"/>
        <v>0</v>
      </c>
      <c r="DB62" s="197">
        <f t="shared" si="66"/>
        <v>0</v>
      </c>
      <c r="DC62" s="197">
        <f t="shared" si="66"/>
        <v>0</v>
      </c>
      <c r="DD62" s="197">
        <f t="shared" si="66"/>
        <v>0</v>
      </c>
      <c r="DE62" s="197">
        <f t="shared" si="66"/>
        <v>0</v>
      </c>
      <c r="DF62" s="197">
        <f t="shared" si="66"/>
        <v>0</v>
      </c>
      <c r="DG62" s="197">
        <f t="shared" si="66"/>
        <v>0</v>
      </c>
      <c r="DH62" s="197">
        <f t="shared" si="66"/>
        <v>0</v>
      </c>
      <c r="DI62" s="197">
        <f t="shared" si="66"/>
        <v>0</v>
      </c>
      <c r="DJ62" s="197">
        <f t="shared" si="66"/>
        <v>0</v>
      </c>
      <c r="DK62" s="197">
        <f t="shared" si="66"/>
        <v>0</v>
      </c>
      <c r="DL62" s="197">
        <f t="shared" si="66"/>
        <v>0</v>
      </c>
      <c r="DM62" s="197">
        <f t="shared" si="66"/>
        <v>0</v>
      </c>
      <c r="DN62" s="197">
        <f t="shared" si="66"/>
        <v>0</v>
      </c>
      <c r="DO62" s="197">
        <f t="shared" si="66"/>
        <v>0</v>
      </c>
      <c r="DP62" s="197">
        <f t="shared" si="66"/>
        <v>0</v>
      </c>
      <c r="DQ62" s="197">
        <f t="shared" si="66"/>
        <v>0</v>
      </c>
      <c r="DR62" s="197">
        <f t="shared" si="66"/>
        <v>0</v>
      </c>
      <c r="DS62" s="197">
        <f t="shared" si="66"/>
        <v>0</v>
      </c>
      <c r="DT62" s="197">
        <f t="shared" si="66"/>
        <v>0</v>
      </c>
      <c r="DU62" s="197">
        <f t="shared" si="66"/>
        <v>0</v>
      </c>
      <c r="DV62" s="197">
        <f t="shared" si="66"/>
        <v>0</v>
      </c>
      <c r="DW62" s="197">
        <f t="shared" si="66"/>
        <v>0</v>
      </c>
      <c r="DX62" s="197">
        <f t="shared" si="66"/>
        <v>0</v>
      </c>
      <c r="DY62" s="197">
        <f t="shared" si="66"/>
        <v>0</v>
      </c>
      <c r="DZ62" s="197">
        <f t="shared" si="66"/>
        <v>0</v>
      </c>
      <c r="EA62" s="197">
        <f t="shared" si="66"/>
        <v>0</v>
      </c>
      <c r="EB62" s="197">
        <f t="shared" si="66"/>
        <v>0</v>
      </c>
      <c r="EC62" s="197">
        <f t="shared" si="66"/>
        <v>0</v>
      </c>
      <c r="ED62" s="197">
        <f t="shared" si="66"/>
        <v>0</v>
      </c>
      <c r="EE62" s="197">
        <f t="shared" si="66"/>
        <v>0</v>
      </c>
      <c r="EF62" s="197">
        <f t="shared" si="66"/>
        <v>0</v>
      </c>
      <c r="EG62" s="197">
        <f t="shared" si="66"/>
        <v>0</v>
      </c>
      <c r="EH62" s="197">
        <f t="shared" si="66"/>
        <v>0</v>
      </c>
      <c r="EI62" s="197">
        <f t="shared" si="66"/>
        <v>0</v>
      </c>
      <c r="EJ62" s="197">
        <f t="shared" si="66"/>
        <v>0</v>
      </c>
      <c r="EK62" s="197">
        <f t="shared" si="66"/>
        <v>0</v>
      </c>
      <c r="EL62" s="197">
        <f t="shared" si="66"/>
        <v>0</v>
      </c>
      <c r="EM62" s="197">
        <f t="shared" si="66"/>
        <v>0</v>
      </c>
      <c r="EN62" s="197">
        <f t="shared" si="66"/>
        <v>0</v>
      </c>
      <c r="EO62" s="197">
        <f t="shared" si="66"/>
        <v>0</v>
      </c>
      <c r="EP62" s="197">
        <f t="shared" si="66"/>
        <v>0</v>
      </c>
      <c r="EQ62" s="197">
        <f t="shared" si="66"/>
        <v>0</v>
      </c>
      <c r="ER62" s="197">
        <f t="shared" si="66"/>
        <v>0</v>
      </c>
      <c r="ES62" s="197">
        <f t="shared" si="66"/>
        <v>0</v>
      </c>
      <c r="ET62" s="197">
        <f t="shared" si="66"/>
        <v>0</v>
      </c>
      <c r="EU62" s="197">
        <f t="shared" si="66"/>
        <v>0</v>
      </c>
      <c r="EV62" s="197">
        <f t="shared" si="66"/>
        <v>0</v>
      </c>
      <c r="EW62" s="197">
        <f t="shared" si="66"/>
        <v>0</v>
      </c>
      <c r="EX62" s="197">
        <f t="shared" si="66"/>
        <v>0</v>
      </c>
      <c r="EY62" s="197">
        <f t="shared" si="66"/>
        <v>0</v>
      </c>
      <c r="EZ62" s="1"/>
    </row>
    <row r="63" spans="1:156" ht="13.5" customHeight="1" outlineLevel="1" x14ac:dyDescent="0.2">
      <c r="A63" s="1"/>
      <c r="B63" s="1"/>
      <c r="C63" s="81"/>
      <c r="D63" s="488"/>
      <c r="E63" s="489"/>
      <c r="F63" s="489"/>
      <c r="G63" s="489"/>
      <c r="H63" s="79"/>
      <c r="I63" s="79"/>
      <c r="J63" s="79"/>
      <c r="K63" s="79"/>
      <c r="L63" s="1"/>
      <c r="M63" s="1"/>
      <c r="N63" s="1" t="s">
        <v>171</v>
      </c>
      <c r="O63" s="1"/>
      <c r="P63" s="182">
        <f>+SUM(W63:EY63)</f>
        <v>0</v>
      </c>
      <c r="Q63" s="81"/>
      <c r="R63" s="82"/>
      <c r="S63" s="82"/>
      <c r="T63" s="82"/>
      <c r="U63" s="1"/>
      <c r="V63" s="1"/>
      <c r="W63" s="4">
        <f t="shared" ref="W63:EY63" si="67">+W52-W62</f>
        <v>0</v>
      </c>
      <c r="X63" s="4">
        <f t="shared" si="67"/>
        <v>0</v>
      </c>
      <c r="Y63" s="4">
        <f t="shared" si="67"/>
        <v>0</v>
      </c>
      <c r="Z63" s="4">
        <f t="shared" si="67"/>
        <v>0</v>
      </c>
      <c r="AA63" s="4">
        <f t="shared" si="67"/>
        <v>0</v>
      </c>
      <c r="AB63" s="4">
        <f t="shared" si="67"/>
        <v>0</v>
      </c>
      <c r="AC63" s="4">
        <f t="shared" si="67"/>
        <v>0</v>
      </c>
      <c r="AD63" s="4">
        <f t="shared" si="67"/>
        <v>0</v>
      </c>
      <c r="AE63" s="4">
        <f t="shared" si="67"/>
        <v>0</v>
      </c>
      <c r="AF63" s="4">
        <f t="shared" si="67"/>
        <v>0</v>
      </c>
      <c r="AG63" s="4">
        <f t="shared" si="67"/>
        <v>0</v>
      </c>
      <c r="AH63" s="4">
        <f t="shared" si="67"/>
        <v>0</v>
      </c>
      <c r="AI63" s="4">
        <f t="shared" si="67"/>
        <v>0</v>
      </c>
      <c r="AJ63" s="4">
        <f t="shared" si="67"/>
        <v>0</v>
      </c>
      <c r="AK63" s="4">
        <f t="shared" si="67"/>
        <v>0</v>
      </c>
      <c r="AL63" s="4">
        <f t="shared" si="67"/>
        <v>0</v>
      </c>
      <c r="AM63" s="4">
        <f t="shared" si="67"/>
        <v>0</v>
      </c>
      <c r="AN63" s="4">
        <f t="shared" si="67"/>
        <v>0</v>
      </c>
      <c r="AO63" s="4">
        <f t="shared" si="67"/>
        <v>0</v>
      </c>
      <c r="AP63" s="4">
        <f t="shared" si="67"/>
        <v>0</v>
      </c>
      <c r="AQ63" s="4">
        <f t="shared" si="67"/>
        <v>0</v>
      </c>
      <c r="AR63" s="4">
        <f t="shared" si="67"/>
        <v>0</v>
      </c>
      <c r="AS63" s="4">
        <f t="shared" si="67"/>
        <v>0</v>
      </c>
      <c r="AT63" s="4">
        <f t="shared" si="67"/>
        <v>0</v>
      </c>
      <c r="AU63" s="4">
        <f t="shared" si="67"/>
        <v>0</v>
      </c>
      <c r="AV63" s="4">
        <f t="shared" si="67"/>
        <v>0</v>
      </c>
      <c r="AW63" s="4">
        <f t="shared" si="67"/>
        <v>0</v>
      </c>
      <c r="AX63" s="4">
        <f t="shared" si="67"/>
        <v>0</v>
      </c>
      <c r="AY63" s="4">
        <f t="shared" si="67"/>
        <v>0</v>
      </c>
      <c r="AZ63" s="4">
        <f t="shared" si="67"/>
        <v>0</v>
      </c>
      <c r="BA63" s="4">
        <f t="shared" si="67"/>
        <v>0</v>
      </c>
      <c r="BB63" s="4">
        <f t="shared" si="67"/>
        <v>0</v>
      </c>
      <c r="BC63" s="4">
        <f t="shared" si="67"/>
        <v>0</v>
      </c>
      <c r="BD63" s="4">
        <f t="shared" si="67"/>
        <v>0</v>
      </c>
      <c r="BE63" s="4">
        <f t="shared" si="67"/>
        <v>0</v>
      </c>
      <c r="BF63" s="4">
        <f t="shared" si="67"/>
        <v>0</v>
      </c>
      <c r="BG63" s="4">
        <f t="shared" si="67"/>
        <v>0</v>
      </c>
      <c r="BH63" s="4">
        <f t="shared" si="67"/>
        <v>0</v>
      </c>
      <c r="BI63" s="4">
        <f t="shared" si="67"/>
        <v>0</v>
      </c>
      <c r="BJ63" s="4">
        <f t="shared" si="67"/>
        <v>0</v>
      </c>
      <c r="BK63" s="4">
        <f t="shared" si="67"/>
        <v>0</v>
      </c>
      <c r="BL63" s="4">
        <f t="shared" si="67"/>
        <v>0</v>
      </c>
      <c r="BM63" s="4">
        <f t="shared" si="67"/>
        <v>0</v>
      </c>
      <c r="BN63" s="4">
        <f t="shared" si="67"/>
        <v>0</v>
      </c>
      <c r="BO63" s="4">
        <f t="shared" si="67"/>
        <v>0</v>
      </c>
      <c r="BP63" s="4">
        <f t="shared" si="67"/>
        <v>0</v>
      </c>
      <c r="BQ63" s="4">
        <f t="shared" si="67"/>
        <v>0</v>
      </c>
      <c r="BR63" s="4">
        <f t="shared" si="67"/>
        <v>0</v>
      </c>
      <c r="BS63" s="4">
        <f t="shared" si="67"/>
        <v>0</v>
      </c>
      <c r="BT63" s="4">
        <f t="shared" si="67"/>
        <v>0</v>
      </c>
      <c r="BU63" s="4">
        <f t="shared" si="67"/>
        <v>0</v>
      </c>
      <c r="BV63" s="4">
        <f t="shared" si="67"/>
        <v>0</v>
      </c>
      <c r="BW63" s="4">
        <f t="shared" si="67"/>
        <v>0</v>
      </c>
      <c r="BX63" s="4">
        <f t="shared" si="67"/>
        <v>0</v>
      </c>
      <c r="BY63" s="4">
        <f t="shared" si="67"/>
        <v>0</v>
      </c>
      <c r="BZ63" s="4">
        <f t="shared" si="67"/>
        <v>0</v>
      </c>
      <c r="CA63" s="4">
        <f t="shared" si="67"/>
        <v>0</v>
      </c>
      <c r="CB63" s="4">
        <f t="shared" si="67"/>
        <v>0</v>
      </c>
      <c r="CC63" s="4">
        <f t="shared" si="67"/>
        <v>0</v>
      </c>
      <c r="CD63" s="4">
        <f t="shared" si="67"/>
        <v>0</v>
      </c>
      <c r="CE63" s="4">
        <f t="shared" si="67"/>
        <v>0</v>
      </c>
      <c r="CF63" s="4">
        <f t="shared" si="67"/>
        <v>0</v>
      </c>
      <c r="CG63" s="4">
        <f t="shared" si="67"/>
        <v>0</v>
      </c>
      <c r="CH63" s="4">
        <f t="shared" si="67"/>
        <v>0</v>
      </c>
      <c r="CI63" s="4">
        <f t="shared" si="67"/>
        <v>0</v>
      </c>
      <c r="CJ63" s="4">
        <f t="shared" si="67"/>
        <v>0</v>
      </c>
      <c r="CK63" s="4">
        <f t="shared" si="67"/>
        <v>0</v>
      </c>
      <c r="CL63" s="4">
        <f t="shared" si="67"/>
        <v>0</v>
      </c>
      <c r="CM63" s="4">
        <f t="shared" si="67"/>
        <v>0</v>
      </c>
      <c r="CN63" s="4">
        <f t="shared" si="67"/>
        <v>0</v>
      </c>
      <c r="CO63" s="4">
        <f t="shared" si="67"/>
        <v>0</v>
      </c>
      <c r="CP63" s="4">
        <f t="shared" si="67"/>
        <v>0</v>
      </c>
      <c r="CQ63" s="4">
        <f t="shared" si="67"/>
        <v>0</v>
      </c>
      <c r="CR63" s="4">
        <f t="shared" si="67"/>
        <v>0</v>
      </c>
      <c r="CS63" s="4">
        <f t="shared" si="67"/>
        <v>0</v>
      </c>
      <c r="CT63" s="4">
        <f t="shared" si="67"/>
        <v>0</v>
      </c>
      <c r="CU63" s="4">
        <f t="shared" si="67"/>
        <v>0</v>
      </c>
      <c r="CV63" s="4">
        <f t="shared" si="67"/>
        <v>0</v>
      </c>
      <c r="CW63" s="4">
        <f t="shared" si="67"/>
        <v>0</v>
      </c>
      <c r="CX63" s="4">
        <f t="shared" si="67"/>
        <v>0</v>
      </c>
      <c r="CY63" s="4">
        <f t="shared" si="67"/>
        <v>0</v>
      </c>
      <c r="CZ63" s="4">
        <f t="shared" si="67"/>
        <v>0</v>
      </c>
      <c r="DA63" s="4">
        <f t="shared" si="67"/>
        <v>0</v>
      </c>
      <c r="DB63" s="4">
        <f t="shared" si="67"/>
        <v>0</v>
      </c>
      <c r="DC63" s="4">
        <f t="shared" si="67"/>
        <v>0</v>
      </c>
      <c r="DD63" s="4">
        <f t="shared" si="67"/>
        <v>0</v>
      </c>
      <c r="DE63" s="4">
        <f t="shared" si="67"/>
        <v>0</v>
      </c>
      <c r="DF63" s="4">
        <f t="shared" si="67"/>
        <v>0</v>
      </c>
      <c r="DG63" s="4">
        <f t="shared" si="67"/>
        <v>0</v>
      </c>
      <c r="DH63" s="4">
        <f t="shared" si="67"/>
        <v>0</v>
      </c>
      <c r="DI63" s="4">
        <f t="shared" si="67"/>
        <v>0</v>
      </c>
      <c r="DJ63" s="4">
        <f t="shared" si="67"/>
        <v>0</v>
      </c>
      <c r="DK63" s="4">
        <f t="shared" si="67"/>
        <v>0</v>
      </c>
      <c r="DL63" s="4">
        <f t="shared" si="67"/>
        <v>0</v>
      </c>
      <c r="DM63" s="4">
        <f t="shared" si="67"/>
        <v>0</v>
      </c>
      <c r="DN63" s="4">
        <f t="shared" si="67"/>
        <v>0</v>
      </c>
      <c r="DO63" s="4">
        <f t="shared" si="67"/>
        <v>0</v>
      </c>
      <c r="DP63" s="4">
        <f t="shared" si="67"/>
        <v>0</v>
      </c>
      <c r="DQ63" s="4">
        <f t="shared" si="67"/>
        <v>0</v>
      </c>
      <c r="DR63" s="4">
        <f t="shared" si="67"/>
        <v>0</v>
      </c>
      <c r="DS63" s="4">
        <f t="shared" si="67"/>
        <v>0</v>
      </c>
      <c r="DT63" s="4">
        <f t="shared" si="67"/>
        <v>0</v>
      </c>
      <c r="DU63" s="4">
        <f t="shared" si="67"/>
        <v>0</v>
      </c>
      <c r="DV63" s="4">
        <f t="shared" si="67"/>
        <v>0</v>
      </c>
      <c r="DW63" s="4">
        <f t="shared" si="67"/>
        <v>0</v>
      </c>
      <c r="DX63" s="4">
        <f t="shared" si="67"/>
        <v>0</v>
      </c>
      <c r="DY63" s="4">
        <f t="shared" si="67"/>
        <v>0</v>
      </c>
      <c r="DZ63" s="4">
        <f t="shared" si="67"/>
        <v>0</v>
      </c>
      <c r="EA63" s="4">
        <f t="shared" si="67"/>
        <v>0</v>
      </c>
      <c r="EB63" s="4">
        <f t="shared" si="67"/>
        <v>0</v>
      </c>
      <c r="EC63" s="4">
        <f t="shared" si="67"/>
        <v>0</v>
      </c>
      <c r="ED63" s="4">
        <f t="shared" si="67"/>
        <v>0</v>
      </c>
      <c r="EE63" s="4">
        <f t="shared" si="67"/>
        <v>0</v>
      </c>
      <c r="EF63" s="4">
        <f t="shared" si="67"/>
        <v>0</v>
      </c>
      <c r="EG63" s="4">
        <f t="shared" si="67"/>
        <v>0</v>
      </c>
      <c r="EH63" s="4">
        <f t="shared" si="67"/>
        <v>0</v>
      </c>
      <c r="EI63" s="4">
        <f t="shared" si="67"/>
        <v>0</v>
      </c>
      <c r="EJ63" s="4">
        <f t="shared" si="67"/>
        <v>0</v>
      </c>
      <c r="EK63" s="4">
        <f t="shared" si="67"/>
        <v>0</v>
      </c>
      <c r="EL63" s="4">
        <f t="shared" si="67"/>
        <v>0</v>
      </c>
      <c r="EM63" s="4">
        <f t="shared" si="67"/>
        <v>0</v>
      </c>
      <c r="EN63" s="4">
        <f t="shared" si="67"/>
        <v>0</v>
      </c>
      <c r="EO63" s="4">
        <f t="shared" si="67"/>
        <v>0</v>
      </c>
      <c r="EP63" s="4">
        <f t="shared" si="67"/>
        <v>0</v>
      </c>
      <c r="EQ63" s="4">
        <f t="shared" si="67"/>
        <v>0</v>
      </c>
      <c r="ER63" s="4">
        <f t="shared" si="67"/>
        <v>0</v>
      </c>
      <c r="ES63" s="4">
        <f t="shared" si="67"/>
        <v>0</v>
      </c>
      <c r="ET63" s="4">
        <f t="shared" si="67"/>
        <v>0</v>
      </c>
      <c r="EU63" s="4">
        <f t="shared" si="67"/>
        <v>0</v>
      </c>
      <c r="EV63" s="4">
        <f t="shared" si="67"/>
        <v>0</v>
      </c>
      <c r="EW63" s="4">
        <f t="shared" si="67"/>
        <v>0</v>
      </c>
      <c r="EX63" s="4">
        <f t="shared" si="67"/>
        <v>0</v>
      </c>
      <c r="EY63" s="4">
        <f t="shared" si="67"/>
        <v>0</v>
      </c>
      <c r="EZ63" s="1"/>
    </row>
    <row r="64" spans="1:156" ht="13.5" customHeight="1" outlineLevel="1" x14ac:dyDescent="0.2">
      <c r="A64" s="1"/>
      <c r="B64" s="1"/>
      <c r="C64" s="81"/>
      <c r="D64" s="489"/>
      <c r="E64" s="489"/>
      <c r="F64" s="489"/>
      <c r="G64" s="489"/>
      <c r="H64" s="79"/>
      <c r="I64" s="79"/>
      <c r="J64" s="79"/>
      <c r="K64" s="79"/>
      <c r="L64" s="1"/>
      <c r="M64" s="1"/>
      <c r="N64" s="1"/>
      <c r="O64" s="1"/>
      <c r="P64" s="182"/>
      <c r="Q64" s="81"/>
      <c r="R64" s="82"/>
      <c r="S64" s="82"/>
      <c r="T64" s="8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</row>
    <row r="65" spans="1:156" ht="13.5" customHeight="1" x14ac:dyDescent="0.2">
      <c r="A65" s="1"/>
      <c r="B65" s="1"/>
      <c r="C65" s="81"/>
      <c r="D65" s="488"/>
      <c r="E65" s="489"/>
      <c r="F65" s="489"/>
      <c r="G65" s="489"/>
      <c r="H65" s="79"/>
      <c r="I65" s="79"/>
      <c r="J65" s="79"/>
      <c r="K65" s="79"/>
      <c r="L65" s="1"/>
      <c r="M65" s="1"/>
      <c r="N65" s="112" t="s">
        <v>172</v>
      </c>
      <c r="O65" s="117"/>
      <c r="P65" s="143"/>
      <c r="Q65" s="119"/>
      <c r="R65" s="155"/>
      <c r="S65" s="120"/>
      <c r="T65" s="120"/>
      <c r="U65" s="120"/>
      <c r="V65" s="120"/>
      <c r="W65" s="199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  <c r="BE65" s="200"/>
      <c r="BF65" s="200"/>
      <c r="BG65" s="200"/>
      <c r="BH65" s="200"/>
      <c r="BI65" s="200"/>
      <c r="BJ65" s="200"/>
      <c r="BK65" s="200"/>
      <c r="BL65" s="200"/>
      <c r="BM65" s="200"/>
      <c r="BN65" s="200"/>
      <c r="BO65" s="200"/>
      <c r="BP65" s="200"/>
      <c r="BQ65" s="200"/>
      <c r="BR65" s="200"/>
      <c r="BS65" s="200"/>
      <c r="BT65" s="200"/>
      <c r="BU65" s="200"/>
      <c r="BV65" s="200"/>
      <c r="BW65" s="200"/>
      <c r="BX65" s="200"/>
      <c r="BY65" s="200"/>
      <c r="BZ65" s="200"/>
      <c r="CA65" s="200"/>
      <c r="CB65" s="200"/>
      <c r="CC65" s="200"/>
      <c r="CD65" s="200"/>
      <c r="CE65" s="200"/>
      <c r="CF65" s="200"/>
      <c r="CG65" s="200"/>
      <c r="CH65" s="200"/>
      <c r="CI65" s="200"/>
      <c r="CJ65" s="200"/>
      <c r="CK65" s="200"/>
      <c r="CL65" s="200"/>
      <c r="CM65" s="200"/>
      <c r="CN65" s="200"/>
      <c r="CO65" s="200"/>
      <c r="CP65" s="200"/>
      <c r="CQ65" s="200"/>
      <c r="CR65" s="200"/>
      <c r="CS65" s="200"/>
      <c r="CT65" s="200"/>
      <c r="CU65" s="200"/>
      <c r="CV65" s="200"/>
      <c r="CW65" s="200"/>
      <c r="CX65" s="200"/>
      <c r="CY65" s="200"/>
      <c r="CZ65" s="200"/>
      <c r="DA65" s="200"/>
      <c r="DB65" s="200"/>
      <c r="DC65" s="200"/>
      <c r="DD65" s="200"/>
      <c r="DE65" s="200"/>
      <c r="DF65" s="200"/>
      <c r="DG65" s="200"/>
      <c r="DH65" s="200"/>
      <c r="DI65" s="200"/>
      <c r="DJ65" s="200"/>
      <c r="DK65" s="200"/>
      <c r="DL65" s="200"/>
      <c r="DM65" s="200"/>
      <c r="DN65" s="200"/>
      <c r="DO65" s="200"/>
      <c r="DP65" s="200"/>
      <c r="DQ65" s="200"/>
      <c r="DR65" s="200"/>
      <c r="DS65" s="200"/>
      <c r="DT65" s="200"/>
      <c r="DU65" s="200"/>
      <c r="DV65" s="200"/>
      <c r="DW65" s="200"/>
      <c r="DX65" s="200"/>
      <c r="DY65" s="200"/>
      <c r="DZ65" s="200"/>
      <c r="EA65" s="200"/>
      <c r="EB65" s="200"/>
      <c r="EC65" s="200"/>
      <c r="ED65" s="200"/>
      <c r="EE65" s="200"/>
      <c r="EF65" s="200"/>
      <c r="EG65" s="200"/>
      <c r="EH65" s="200"/>
      <c r="EI65" s="200"/>
      <c r="EJ65" s="200"/>
      <c r="EK65" s="200"/>
      <c r="EL65" s="200"/>
      <c r="EM65" s="200"/>
      <c r="EN65" s="200"/>
      <c r="EO65" s="200"/>
      <c r="EP65" s="200"/>
      <c r="EQ65" s="200"/>
      <c r="ER65" s="200"/>
      <c r="ES65" s="200"/>
      <c r="ET65" s="200"/>
      <c r="EU65" s="200"/>
      <c r="EV65" s="200"/>
      <c r="EW65" s="200"/>
      <c r="EX65" s="200"/>
      <c r="EY65" s="200"/>
      <c r="EZ65" s="1"/>
    </row>
    <row r="66" spans="1:156" ht="13.5" customHeight="1" x14ac:dyDescent="0.2">
      <c r="A66" s="1"/>
      <c r="B66" s="1"/>
      <c r="C66" s="1"/>
      <c r="D66" s="489"/>
      <c r="E66" s="489"/>
      <c r="F66" s="489"/>
      <c r="G66" s="489"/>
      <c r="H66" s="71"/>
      <c r="I66" s="71"/>
      <c r="J66" s="71"/>
      <c r="K66" s="71"/>
      <c r="L66" s="1"/>
      <c r="M66" s="1"/>
      <c r="N66" s="1" t="s">
        <v>173</v>
      </c>
      <c r="O66" s="1"/>
      <c r="P66" s="201"/>
      <c r="Q66" s="1"/>
      <c r="R66" s="82"/>
      <c r="S66" s="82"/>
      <c r="T66" s="82"/>
      <c r="U66" s="1"/>
      <c r="V66" s="1"/>
      <c r="W66" s="178">
        <f>'Summary &amp; Assumptions'!$M$8</f>
        <v>26434917.386452153</v>
      </c>
      <c r="X66" s="4">
        <f t="shared" ref="X66:EY66" si="68">+W68</f>
        <v>12529100.097370574</v>
      </c>
      <c r="Y66" s="4">
        <f t="shared" si="68"/>
        <v>11925969.800288994</v>
      </c>
      <c r="Z66" s="4">
        <f t="shared" si="68"/>
        <v>11322839.503207413</v>
      </c>
      <c r="AA66" s="4">
        <f t="shared" si="68"/>
        <v>10719709.206125833</v>
      </c>
      <c r="AB66" s="4">
        <f t="shared" si="68"/>
        <v>10116578.909044253</v>
      </c>
      <c r="AC66" s="4">
        <f t="shared" si="68"/>
        <v>9513448.6119626723</v>
      </c>
      <c r="AD66" s="4">
        <f t="shared" si="68"/>
        <v>9408135.6039626729</v>
      </c>
      <c r="AE66" s="4">
        <f t="shared" si="68"/>
        <v>9302822.5959626734</v>
      </c>
      <c r="AF66" s="4">
        <f t="shared" si="68"/>
        <v>9197509.587962674</v>
      </c>
      <c r="AG66" s="4">
        <f t="shared" si="68"/>
        <v>9092196.5799626745</v>
      </c>
      <c r="AH66" s="4">
        <f t="shared" si="68"/>
        <v>8986883.5719626751</v>
      </c>
      <c r="AI66" s="4">
        <f t="shared" si="68"/>
        <v>8881570.5639626756</v>
      </c>
      <c r="AJ66" s="4">
        <f t="shared" si="68"/>
        <v>8776257.5559626762</v>
      </c>
      <c r="AK66" s="4">
        <f t="shared" si="68"/>
        <v>8670944.5479626767</v>
      </c>
      <c r="AL66" s="4">
        <f t="shared" si="68"/>
        <v>8565631.5399626773</v>
      </c>
      <c r="AM66" s="4">
        <f t="shared" si="68"/>
        <v>8460318.5319626778</v>
      </c>
      <c r="AN66" s="4">
        <f t="shared" si="68"/>
        <v>8355005.5239626775</v>
      </c>
      <c r="AO66" s="4">
        <f t="shared" si="68"/>
        <v>8249692.5159626771</v>
      </c>
      <c r="AP66" s="4">
        <f t="shared" si="68"/>
        <v>8144379.5079626767</v>
      </c>
      <c r="AQ66" s="4">
        <f t="shared" si="68"/>
        <v>8039066.4999626763</v>
      </c>
      <c r="AR66" s="4">
        <f t="shared" si="68"/>
        <v>7933753.4919626759</v>
      </c>
      <c r="AS66" s="4">
        <f t="shared" si="68"/>
        <v>7828440.4839626756</v>
      </c>
      <c r="AT66" s="4">
        <f t="shared" si="68"/>
        <v>7723127.4759626752</v>
      </c>
      <c r="AU66" s="4">
        <f t="shared" si="68"/>
        <v>7617814.4679626748</v>
      </c>
      <c r="AV66" s="4">
        <f t="shared" si="68"/>
        <v>7187801.8830324188</v>
      </c>
      <c r="AW66" s="4">
        <f t="shared" si="68"/>
        <v>6685997.8151461268</v>
      </c>
      <c r="AX66" s="4">
        <f t="shared" si="68"/>
        <v>6032926.9394009681</v>
      </c>
      <c r="AY66" s="4">
        <f t="shared" si="68"/>
        <v>5188862.5695362547</v>
      </c>
      <c r="AZ66" s="4">
        <f t="shared" si="68"/>
        <v>4119724.6285284143</v>
      </c>
      <c r="BA66" s="4">
        <f t="shared" si="68"/>
        <v>2805127.1269593816</v>
      </c>
      <c r="BB66" s="4">
        <f t="shared" si="68"/>
        <v>1245671.9269461068</v>
      </c>
      <c r="BC66" s="4">
        <f t="shared" si="68"/>
        <v>0</v>
      </c>
      <c r="BD66" s="4">
        <f t="shared" si="68"/>
        <v>0</v>
      </c>
      <c r="BE66" s="4">
        <f t="shared" si="68"/>
        <v>0</v>
      </c>
      <c r="BF66" s="4">
        <f t="shared" si="68"/>
        <v>0</v>
      </c>
      <c r="BG66" s="4">
        <f t="shared" si="68"/>
        <v>0</v>
      </c>
      <c r="BH66" s="4">
        <f t="shared" si="68"/>
        <v>0</v>
      </c>
      <c r="BI66" s="4">
        <f t="shared" si="68"/>
        <v>0</v>
      </c>
      <c r="BJ66" s="4">
        <f t="shared" si="68"/>
        <v>0</v>
      </c>
      <c r="BK66" s="4">
        <f t="shared" si="68"/>
        <v>0</v>
      </c>
      <c r="BL66" s="4">
        <f t="shared" si="68"/>
        <v>0</v>
      </c>
      <c r="BM66" s="4">
        <f t="shared" si="68"/>
        <v>0</v>
      </c>
      <c r="BN66" s="4">
        <f t="shared" si="68"/>
        <v>0</v>
      </c>
      <c r="BO66" s="4">
        <f t="shared" si="68"/>
        <v>0</v>
      </c>
      <c r="BP66" s="4">
        <f t="shared" si="68"/>
        <v>0</v>
      </c>
      <c r="BQ66" s="4">
        <f t="shared" si="68"/>
        <v>0</v>
      </c>
      <c r="BR66" s="4">
        <f t="shared" si="68"/>
        <v>0</v>
      </c>
      <c r="BS66" s="4">
        <f t="shared" si="68"/>
        <v>0</v>
      </c>
      <c r="BT66" s="4">
        <f t="shared" si="68"/>
        <v>0</v>
      </c>
      <c r="BU66" s="4">
        <f t="shared" si="68"/>
        <v>0</v>
      </c>
      <c r="BV66" s="4">
        <f t="shared" si="68"/>
        <v>0</v>
      </c>
      <c r="BW66" s="4">
        <f t="shared" si="68"/>
        <v>0</v>
      </c>
      <c r="BX66" s="4">
        <f t="shared" si="68"/>
        <v>0</v>
      </c>
      <c r="BY66" s="4">
        <f t="shared" si="68"/>
        <v>0</v>
      </c>
      <c r="BZ66" s="4">
        <f t="shared" si="68"/>
        <v>0</v>
      </c>
      <c r="CA66" s="4">
        <f t="shared" si="68"/>
        <v>0</v>
      </c>
      <c r="CB66" s="4">
        <f t="shared" si="68"/>
        <v>0</v>
      </c>
      <c r="CC66" s="4">
        <f t="shared" si="68"/>
        <v>0</v>
      </c>
      <c r="CD66" s="4">
        <f t="shared" si="68"/>
        <v>0</v>
      </c>
      <c r="CE66" s="4">
        <f t="shared" si="68"/>
        <v>0</v>
      </c>
      <c r="CF66" s="4">
        <f t="shared" si="68"/>
        <v>0</v>
      </c>
      <c r="CG66" s="4">
        <f t="shared" si="68"/>
        <v>0</v>
      </c>
      <c r="CH66" s="4">
        <f t="shared" si="68"/>
        <v>0</v>
      </c>
      <c r="CI66" s="4">
        <f t="shared" si="68"/>
        <v>0</v>
      </c>
      <c r="CJ66" s="4">
        <f t="shared" si="68"/>
        <v>0</v>
      </c>
      <c r="CK66" s="4">
        <f t="shared" si="68"/>
        <v>0</v>
      </c>
      <c r="CL66" s="4">
        <f t="shared" si="68"/>
        <v>0</v>
      </c>
      <c r="CM66" s="4">
        <f t="shared" si="68"/>
        <v>0</v>
      </c>
      <c r="CN66" s="4">
        <f t="shared" si="68"/>
        <v>0</v>
      </c>
      <c r="CO66" s="4">
        <f t="shared" si="68"/>
        <v>0</v>
      </c>
      <c r="CP66" s="4">
        <f t="shared" si="68"/>
        <v>0</v>
      </c>
      <c r="CQ66" s="4">
        <f t="shared" si="68"/>
        <v>0</v>
      </c>
      <c r="CR66" s="4">
        <f t="shared" si="68"/>
        <v>0</v>
      </c>
      <c r="CS66" s="4">
        <f t="shared" si="68"/>
        <v>0</v>
      </c>
      <c r="CT66" s="4">
        <f t="shared" si="68"/>
        <v>0</v>
      </c>
      <c r="CU66" s="4">
        <f t="shared" si="68"/>
        <v>0</v>
      </c>
      <c r="CV66" s="4">
        <f t="shared" si="68"/>
        <v>0</v>
      </c>
      <c r="CW66" s="4">
        <f t="shared" si="68"/>
        <v>0</v>
      </c>
      <c r="CX66" s="4">
        <f t="shared" si="68"/>
        <v>0</v>
      </c>
      <c r="CY66" s="4">
        <f t="shared" si="68"/>
        <v>0</v>
      </c>
      <c r="CZ66" s="4">
        <f t="shared" si="68"/>
        <v>0</v>
      </c>
      <c r="DA66" s="4">
        <f t="shared" si="68"/>
        <v>0</v>
      </c>
      <c r="DB66" s="4">
        <f t="shared" si="68"/>
        <v>0</v>
      </c>
      <c r="DC66" s="4">
        <f t="shared" si="68"/>
        <v>0</v>
      </c>
      <c r="DD66" s="4">
        <f t="shared" si="68"/>
        <v>0</v>
      </c>
      <c r="DE66" s="4">
        <f t="shared" si="68"/>
        <v>0</v>
      </c>
      <c r="DF66" s="4">
        <f t="shared" si="68"/>
        <v>0</v>
      </c>
      <c r="DG66" s="4">
        <f t="shared" si="68"/>
        <v>0</v>
      </c>
      <c r="DH66" s="4">
        <f t="shared" si="68"/>
        <v>0</v>
      </c>
      <c r="DI66" s="4">
        <f t="shared" si="68"/>
        <v>0</v>
      </c>
      <c r="DJ66" s="4">
        <f t="shared" si="68"/>
        <v>0</v>
      </c>
      <c r="DK66" s="4">
        <f t="shared" si="68"/>
        <v>0</v>
      </c>
      <c r="DL66" s="4">
        <f t="shared" si="68"/>
        <v>0</v>
      </c>
      <c r="DM66" s="4">
        <f t="shared" si="68"/>
        <v>0</v>
      </c>
      <c r="DN66" s="4">
        <f t="shared" si="68"/>
        <v>0</v>
      </c>
      <c r="DO66" s="4">
        <f t="shared" si="68"/>
        <v>0</v>
      </c>
      <c r="DP66" s="4">
        <f t="shared" si="68"/>
        <v>0</v>
      </c>
      <c r="DQ66" s="4">
        <f t="shared" si="68"/>
        <v>0</v>
      </c>
      <c r="DR66" s="4">
        <f t="shared" si="68"/>
        <v>0</v>
      </c>
      <c r="DS66" s="4">
        <f t="shared" si="68"/>
        <v>0</v>
      </c>
      <c r="DT66" s="4">
        <f t="shared" si="68"/>
        <v>0</v>
      </c>
      <c r="DU66" s="4">
        <f t="shared" si="68"/>
        <v>0</v>
      </c>
      <c r="DV66" s="4">
        <f t="shared" si="68"/>
        <v>0</v>
      </c>
      <c r="DW66" s="4">
        <f t="shared" si="68"/>
        <v>0</v>
      </c>
      <c r="DX66" s="4">
        <f t="shared" si="68"/>
        <v>0</v>
      </c>
      <c r="DY66" s="4">
        <f t="shared" si="68"/>
        <v>0</v>
      </c>
      <c r="DZ66" s="4">
        <f t="shared" si="68"/>
        <v>0</v>
      </c>
      <c r="EA66" s="4">
        <f t="shared" si="68"/>
        <v>0</v>
      </c>
      <c r="EB66" s="4">
        <f t="shared" si="68"/>
        <v>0</v>
      </c>
      <c r="EC66" s="4">
        <f t="shared" si="68"/>
        <v>0</v>
      </c>
      <c r="ED66" s="4">
        <f t="shared" si="68"/>
        <v>0</v>
      </c>
      <c r="EE66" s="4">
        <f t="shared" si="68"/>
        <v>0</v>
      </c>
      <c r="EF66" s="4">
        <f t="shared" si="68"/>
        <v>0</v>
      </c>
      <c r="EG66" s="4">
        <f t="shared" si="68"/>
        <v>0</v>
      </c>
      <c r="EH66" s="4">
        <f t="shared" si="68"/>
        <v>0</v>
      </c>
      <c r="EI66" s="4">
        <f t="shared" si="68"/>
        <v>0</v>
      </c>
      <c r="EJ66" s="4">
        <f t="shared" si="68"/>
        <v>0</v>
      </c>
      <c r="EK66" s="4">
        <f t="shared" si="68"/>
        <v>0</v>
      </c>
      <c r="EL66" s="4">
        <f t="shared" si="68"/>
        <v>0</v>
      </c>
      <c r="EM66" s="4">
        <f t="shared" si="68"/>
        <v>0</v>
      </c>
      <c r="EN66" s="4">
        <f t="shared" si="68"/>
        <v>0</v>
      </c>
      <c r="EO66" s="4">
        <f t="shared" si="68"/>
        <v>0</v>
      </c>
      <c r="EP66" s="4">
        <f t="shared" si="68"/>
        <v>0</v>
      </c>
      <c r="EQ66" s="4">
        <f t="shared" si="68"/>
        <v>0</v>
      </c>
      <c r="ER66" s="4">
        <f t="shared" si="68"/>
        <v>0</v>
      </c>
      <c r="ES66" s="4">
        <f t="shared" si="68"/>
        <v>0</v>
      </c>
      <c r="ET66" s="4">
        <f t="shared" si="68"/>
        <v>0</v>
      </c>
      <c r="EU66" s="4">
        <f t="shared" si="68"/>
        <v>0</v>
      </c>
      <c r="EV66" s="4">
        <f t="shared" si="68"/>
        <v>0</v>
      </c>
      <c r="EW66" s="4">
        <f t="shared" si="68"/>
        <v>0</v>
      </c>
      <c r="EX66" s="4">
        <f t="shared" si="68"/>
        <v>0</v>
      </c>
      <c r="EY66" s="4">
        <f t="shared" si="68"/>
        <v>0</v>
      </c>
      <c r="EZ66" s="1"/>
    </row>
    <row r="67" spans="1:156" ht="13.5" customHeight="1" x14ac:dyDescent="0.2">
      <c r="A67" s="1"/>
      <c r="B67" s="1"/>
      <c r="C67" s="1"/>
      <c r="D67" s="489"/>
      <c r="E67" s="489"/>
      <c r="F67" s="489"/>
      <c r="G67" s="489"/>
      <c r="H67" s="79"/>
      <c r="I67" s="79"/>
      <c r="J67" s="79"/>
      <c r="K67" s="79"/>
      <c r="L67" s="1"/>
      <c r="M67" s="1"/>
      <c r="N67" s="1" t="s">
        <v>174</v>
      </c>
      <c r="O67" s="4"/>
      <c r="P67" s="202">
        <f>+SUM(W67:EY67)</f>
        <v>26434917.386452183</v>
      </c>
      <c r="Q67" s="1"/>
      <c r="R67" s="203" t="str">
        <f>+IF(ROUND(P67,0)=ROUND(W66,0),"True","False")</f>
        <v>True</v>
      </c>
      <c r="S67" s="82"/>
      <c r="T67" s="82"/>
      <c r="U67" s="1"/>
      <c r="V67" s="1"/>
      <c r="W67" s="4">
        <f>MIN('Summary &amp; Assumptions'!K8,W52)</f>
        <v>13905817.289081579</v>
      </c>
      <c r="X67" s="4">
        <f t="shared" ref="X67:EY67" si="69">MIN(X66,X52)</f>
        <v>603130.29708157957</v>
      </c>
      <c r="Y67" s="4">
        <f t="shared" si="69"/>
        <v>603130.29708157957</v>
      </c>
      <c r="Z67" s="4">
        <f t="shared" si="69"/>
        <v>603130.29708157957</v>
      </c>
      <c r="AA67" s="4">
        <f t="shared" si="69"/>
        <v>603130.29708157957</v>
      </c>
      <c r="AB67" s="4">
        <f t="shared" si="69"/>
        <v>603130.29708157957</v>
      </c>
      <c r="AC67" s="4">
        <f t="shared" si="69"/>
        <v>105313.00800000002</v>
      </c>
      <c r="AD67" s="4">
        <f t="shared" si="69"/>
        <v>105313.00800000002</v>
      </c>
      <c r="AE67" s="4">
        <f t="shared" si="69"/>
        <v>105313.00800000002</v>
      </c>
      <c r="AF67" s="4">
        <f t="shared" si="69"/>
        <v>105313.00800000002</v>
      </c>
      <c r="AG67" s="4">
        <f t="shared" si="69"/>
        <v>105313.00800000002</v>
      </c>
      <c r="AH67" s="4">
        <f t="shared" si="69"/>
        <v>105313.00800000002</v>
      </c>
      <c r="AI67" s="4">
        <f t="shared" si="69"/>
        <v>105313.00800000002</v>
      </c>
      <c r="AJ67" s="4">
        <f t="shared" si="69"/>
        <v>105313.00800000002</v>
      </c>
      <c r="AK67" s="4">
        <f t="shared" si="69"/>
        <v>105313.00800000002</v>
      </c>
      <c r="AL67" s="4">
        <f t="shared" si="69"/>
        <v>105313.00800000002</v>
      </c>
      <c r="AM67" s="4">
        <f t="shared" si="69"/>
        <v>105313.00800000002</v>
      </c>
      <c r="AN67" s="4">
        <f t="shared" si="69"/>
        <v>105313.00800000002</v>
      </c>
      <c r="AO67" s="4">
        <f t="shared" si="69"/>
        <v>105313.00800000002</v>
      </c>
      <c r="AP67" s="4">
        <f t="shared" si="69"/>
        <v>105313.00800000002</v>
      </c>
      <c r="AQ67" s="4">
        <f t="shared" si="69"/>
        <v>105313.00800000002</v>
      </c>
      <c r="AR67" s="4">
        <f t="shared" si="69"/>
        <v>105313.00800000002</v>
      </c>
      <c r="AS67" s="4">
        <f t="shared" si="69"/>
        <v>105313.00800000002</v>
      </c>
      <c r="AT67" s="4">
        <f t="shared" si="69"/>
        <v>105313.00800000002</v>
      </c>
      <c r="AU67" s="4">
        <f t="shared" si="69"/>
        <v>430012.58493025554</v>
      </c>
      <c r="AV67" s="4">
        <f t="shared" si="69"/>
        <v>501804.06788629218</v>
      </c>
      <c r="AW67" s="4">
        <f t="shared" si="69"/>
        <v>653070.87574515888</v>
      </c>
      <c r="AX67" s="4">
        <f t="shared" si="69"/>
        <v>844064.36986471317</v>
      </c>
      <c r="AY67" s="4">
        <f t="shared" si="69"/>
        <v>1069137.9410078402</v>
      </c>
      <c r="AZ67" s="4">
        <f t="shared" si="69"/>
        <v>1314597.5015690327</v>
      </c>
      <c r="BA67" s="4">
        <f t="shared" si="69"/>
        <v>1559455.2000132748</v>
      </c>
      <c r="BB67" s="4">
        <f t="shared" si="69"/>
        <v>1245671.9269461068</v>
      </c>
      <c r="BC67" s="4">
        <f t="shared" si="69"/>
        <v>0</v>
      </c>
      <c r="BD67" s="4">
        <f t="shared" si="69"/>
        <v>0</v>
      </c>
      <c r="BE67" s="4">
        <f t="shared" si="69"/>
        <v>0</v>
      </c>
      <c r="BF67" s="4">
        <f t="shared" si="69"/>
        <v>0</v>
      </c>
      <c r="BG67" s="4">
        <f t="shared" si="69"/>
        <v>0</v>
      </c>
      <c r="BH67" s="4">
        <f t="shared" si="69"/>
        <v>0</v>
      </c>
      <c r="BI67" s="4">
        <f t="shared" si="69"/>
        <v>0</v>
      </c>
      <c r="BJ67" s="4">
        <f t="shared" si="69"/>
        <v>0</v>
      </c>
      <c r="BK67" s="4">
        <f t="shared" si="69"/>
        <v>0</v>
      </c>
      <c r="BL67" s="4">
        <f t="shared" si="69"/>
        <v>0</v>
      </c>
      <c r="BM67" s="4">
        <f t="shared" si="69"/>
        <v>0</v>
      </c>
      <c r="BN67" s="4">
        <f t="shared" si="69"/>
        <v>0</v>
      </c>
      <c r="BO67" s="4">
        <f t="shared" si="69"/>
        <v>0</v>
      </c>
      <c r="BP67" s="4">
        <f t="shared" si="69"/>
        <v>0</v>
      </c>
      <c r="BQ67" s="4">
        <f t="shared" si="69"/>
        <v>0</v>
      </c>
      <c r="BR67" s="4">
        <f t="shared" si="69"/>
        <v>0</v>
      </c>
      <c r="BS67" s="4">
        <f t="shared" si="69"/>
        <v>0</v>
      </c>
      <c r="BT67" s="4">
        <f t="shared" si="69"/>
        <v>0</v>
      </c>
      <c r="BU67" s="4">
        <f t="shared" si="69"/>
        <v>0</v>
      </c>
      <c r="BV67" s="4">
        <f t="shared" si="69"/>
        <v>0</v>
      </c>
      <c r="BW67" s="4">
        <f t="shared" si="69"/>
        <v>0</v>
      </c>
      <c r="BX67" s="4">
        <f t="shared" si="69"/>
        <v>0</v>
      </c>
      <c r="BY67" s="4">
        <f t="shared" si="69"/>
        <v>0</v>
      </c>
      <c r="BZ67" s="4">
        <f t="shared" si="69"/>
        <v>0</v>
      </c>
      <c r="CA67" s="4">
        <f t="shared" si="69"/>
        <v>0</v>
      </c>
      <c r="CB67" s="4">
        <f t="shared" si="69"/>
        <v>0</v>
      </c>
      <c r="CC67" s="4">
        <f t="shared" si="69"/>
        <v>0</v>
      </c>
      <c r="CD67" s="4">
        <f t="shared" si="69"/>
        <v>0</v>
      </c>
      <c r="CE67" s="4">
        <f t="shared" si="69"/>
        <v>0</v>
      </c>
      <c r="CF67" s="4">
        <f t="shared" si="69"/>
        <v>0</v>
      </c>
      <c r="CG67" s="4">
        <f t="shared" si="69"/>
        <v>0</v>
      </c>
      <c r="CH67" s="4">
        <f t="shared" si="69"/>
        <v>0</v>
      </c>
      <c r="CI67" s="4">
        <f t="shared" si="69"/>
        <v>0</v>
      </c>
      <c r="CJ67" s="4">
        <f t="shared" si="69"/>
        <v>0</v>
      </c>
      <c r="CK67" s="4">
        <f t="shared" si="69"/>
        <v>0</v>
      </c>
      <c r="CL67" s="4">
        <f t="shared" si="69"/>
        <v>0</v>
      </c>
      <c r="CM67" s="4">
        <f t="shared" si="69"/>
        <v>0</v>
      </c>
      <c r="CN67" s="4">
        <f t="shared" si="69"/>
        <v>0</v>
      </c>
      <c r="CO67" s="4">
        <f t="shared" si="69"/>
        <v>0</v>
      </c>
      <c r="CP67" s="4">
        <f t="shared" si="69"/>
        <v>0</v>
      </c>
      <c r="CQ67" s="4">
        <f t="shared" si="69"/>
        <v>0</v>
      </c>
      <c r="CR67" s="4">
        <f t="shared" si="69"/>
        <v>0</v>
      </c>
      <c r="CS67" s="4">
        <f t="shared" si="69"/>
        <v>0</v>
      </c>
      <c r="CT67" s="4">
        <f t="shared" si="69"/>
        <v>0</v>
      </c>
      <c r="CU67" s="4">
        <f t="shared" si="69"/>
        <v>0</v>
      </c>
      <c r="CV67" s="4">
        <f t="shared" si="69"/>
        <v>0</v>
      </c>
      <c r="CW67" s="4">
        <f t="shared" si="69"/>
        <v>0</v>
      </c>
      <c r="CX67" s="4">
        <f t="shared" si="69"/>
        <v>0</v>
      </c>
      <c r="CY67" s="4">
        <f t="shared" si="69"/>
        <v>0</v>
      </c>
      <c r="CZ67" s="4">
        <f t="shared" si="69"/>
        <v>0</v>
      </c>
      <c r="DA67" s="4">
        <f t="shared" si="69"/>
        <v>0</v>
      </c>
      <c r="DB67" s="4">
        <f t="shared" si="69"/>
        <v>0</v>
      </c>
      <c r="DC67" s="4">
        <f t="shared" si="69"/>
        <v>0</v>
      </c>
      <c r="DD67" s="4">
        <f t="shared" si="69"/>
        <v>0</v>
      </c>
      <c r="DE67" s="4">
        <f t="shared" si="69"/>
        <v>0</v>
      </c>
      <c r="DF67" s="4">
        <f t="shared" si="69"/>
        <v>0</v>
      </c>
      <c r="DG67" s="4">
        <f t="shared" si="69"/>
        <v>0</v>
      </c>
      <c r="DH67" s="4">
        <f t="shared" si="69"/>
        <v>0</v>
      </c>
      <c r="DI67" s="4">
        <f t="shared" si="69"/>
        <v>0</v>
      </c>
      <c r="DJ67" s="4">
        <f t="shared" si="69"/>
        <v>0</v>
      </c>
      <c r="DK67" s="4">
        <f t="shared" si="69"/>
        <v>0</v>
      </c>
      <c r="DL67" s="4">
        <f t="shared" si="69"/>
        <v>0</v>
      </c>
      <c r="DM67" s="4">
        <f t="shared" si="69"/>
        <v>0</v>
      </c>
      <c r="DN67" s="4">
        <f t="shared" si="69"/>
        <v>0</v>
      </c>
      <c r="DO67" s="4">
        <f t="shared" si="69"/>
        <v>0</v>
      </c>
      <c r="DP67" s="4">
        <f t="shared" si="69"/>
        <v>0</v>
      </c>
      <c r="DQ67" s="4">
        <f t="shared" si="69"/>
        <v>0</v>
      </c>
      <c r="DR67" s="4">
        <f t="shared" si="69"/>
        <v>0</v>
      </c>
      <c r="DS67" s="4">
        <f t="shared" si="69"/>
        <v>0</v>
      </c>
      <c r="DT67" s="4">
        <f t="shared" si="69"/>
        <v>0</v>
      </c>
      <c r="DU67" s="4">
        <f t="shared" si="69"/>
        <v>0</v>
      </c>
      <c r="DV67" s="4">
        <f t="shared" si="69"/>
        <v>0</v>
      </c>
      <c r="DW67" s="4">
        <f t="shared" si="69"/>
        <v>0</v>
      </c>
      <c r="DX67" s="4">
        <f t="shared" si="69"/>
        <v>0</v>
      </c>
      <c r="DY67" s="4">
        <f t="shared" si="69"/>
        <v>0</v>
      </c>
      <c r="DZ67" s="4">
        <f t="shared" si="69"/>
        <v>0</v>
      </c>
      <c r="EA67" s="4">
        <f t="shared" si="69"/>
        <v>0</v>
      </c>
      <c r="EB67" s="4">
        <f t="shared" si="69"/>
        <v>0</v>
      </c>
      <c r="EC67" s="4">
        <f t="shared" si="69"/>
        <v>0</v>
      </c>
      <c r="ED67" s="4">
        <f t="shared" si="69"/>
        <v>0</v>
      </c>
      <c r="EE67" s="4">
        <f t="shared" si="69"/>
        <v>0</v>
      </c>
      <c r="EF67" s="4">
        <f t="shared" si="69"/>
        <v>0</v>
      </c>
      <c r="EG67" s="4">
        <f t="shared" si="69"/>
        <v>0</v>
      </c>
      <c r="EH67" s="4">
        <f t="shared" si="69"/>
        <v>0</v>
      </c>
      <c r="EI67" s="4">
        <f t="shared" si="69"/>
        <v>0</v>
      </c>
      <c r="EJ67" s="4">
        <f t="shared" si="69"/>
        <v>0</v>
      </c>
      <c r="EK67" s="4">
        <f t="shared" si="69"/>
        <v>0</v>
      </c>
      <c r="EL67" s="4">
        <f t="shared" si="69"/>
        <v>0</v>
      </c>
      <c r="EM67" s="4">
        <f t="shared" si="69"/>
        <v>0</v>
      </c>
      <c r="EN67" s="4">
        <f t="shared" si="69"/>
        <v>0</v>
      </c>
      <c r="EO67" s="4">
        <f t="shared" si="69"/>
        <v>0</v>
      </c>
      <c r="EP67" s="4">
        <f t="shared" si="69"/>
        <v>0</v>
      </c>
      <c r="EQ67" s="4">
        <f t="shared" si="69"/>
        <v>0</v>
      </c>
      <c r="ER67" s="4">
        <f t="shared" si="69"/>
        <v>0</v>
      </c>
      <c r="ES67" s="4">
        <f t="shared" si="69"/>
        <v>0</v>
      </c>
      <c r="ET67" s="4">
        <f t="shared" si="69"/>
        <v>0</v>
      </c>
      <c r="EU67" s="4">
        <f t="shared" si="69"/>
        <v>0</v>
      </c>
      <c r="EV67" s="4">
        <f t="shared" si="69"/>
        <v>0</v>
      </c>
      <c r="EW67" s="4">
        <f t="shared" si="69"/>
        <v>0</v>
      </c>
      <c r="EX67" s="4">
        <f t="shared" si="69"/>
        <v>0</v>
      </c>
      <c r="EY67" s="4">
        <f t="shared" si="69"/>
        <v>0</v>
      </c>
      <c r="EZ67" s="1"/>
    </row>
    <row r="68" spans="1:156" ht="13.5" customHeight="1" x14ac:dyDescent="0.2">
      <c r="A68" s="1"/>
      <c r="B68" s="1"/>
      <c r="C68" s="1"/>
      <c r="D68" s="204"/>
      <c r="E68" s="204"/>
      <c r="F68" s="204"/>
      <c r="G68" s="204"/>
      <c r="H68" s="79"/>
      <c r="I68" s="79"/>
      <c r="J68" s="79"/>
      <c r="K68" s="79"/>
      <c r="L68" s="1"/>
      <c r="M68" s="1"/>
      <c r="N68" s="1" t="s">
        <v>175</v>
      </c>
      <c r="O68" s="1"/>
      <c r="P68" s="201"/>
      <c r="Q68" s="1"/>
      <c r="R68" s="82"/>
      <c r="S68" s="82"/>
      <c r="T68" s="82"/>
      <c r="U68" s="1"/>
      <c r="V68" s="1"/>
      <c r="W68" s="4">
        <f t="shared" ref="W68:EY68" si="70">+W66-W67</f>
        <v>12529100.097370574</v>
      </c>
      <c r="X68" s="4">
        <f t="shared" si="70"/>
        <v>11925969.800288994</v>
      </c>
      <c r="Y68" s="4">
        <f t="shared" si="70"/>
        <v>11322839.503207413</v>
      </c>
      <c r="Z68" s="4">
        <f t="shared" si="70"/>
        <v>10719709.206125833</v>
      </c>
      <c r="AA68" s="4">
        <f t="shared" si="70"/>
        <v>10116578.909044253</v>
      </c>
      <c r="AB68" s="4">
        <f t="shared" si="70"/>
        <v>9513448.6119626723</v>
      </c>
      <c r="AC68" s="4">
        <f t="shared" si="70"/>
        <v>9408135.6039626729</v>
      </c>
      <c r="AD68" s="4">
        <f t="shared" si="70"/>
        <v>9302822.5959626734</v>
      </c>
      <c r="AE68" s="4">
        <f t="shared" si="70"/>
        <v>9197509.587962674</v>
      </c>
      <c r="AF68" s="4">
        <f t="shared" si="70"/>
        <v>9092196.5799626745</v>
      </c>
      <c r="AG68" s="4">
        <f t="shared" si="70"/>
        <v>8986883.5719626751</v>
      </c>
      <c r="AH68" s="4">
        <f t="shared" si="70"/>
        <v>8881570.5639626756</v>
      </c>
      <c r="AI68" s="4">
        <f t="shared" si="70"/>
        <v>8776257.5559626762</v>
      </c>
      <c r="AJ68" s="4">
        <f t="shared" si="70"/>
        <v>8670944.5479626767</v>
      </c>
      <c r="AK68" s="4">
        <f t="shared" si="70"/>
        <v>8565631.5399626773</v>
      </c>
      <c r="AL68" s="4">
        <f t="shared" si="70"/>
        <v>8460318.5319626778</v>
      </c>
      <c r="AM68" s="4">
        <f t="shared" si="70"/>
        <v>8355005.5239626775</v>
      </c>
      <c r="AN68" s="4">
        <f t="shared" si="70"/>
        <v>8249692.5159626771</v>
      </c>
      <c r="AO68" s="4">
        <f t="shared" si="70"/>
        <v>8144379.5079626767</v>
      </c>
      <c r="AP68" s="4">
        <f t="shared" si="70"/>
        <v>8039066.4999626763</v>
      </c>
      <c r="AQ68" s="4">
        <f t="shared" si="70"/>
        <v>7933753.4919626759</v>
      </c>
      <c r="AR68" s="4">
        <f t="shared" si="70"/>
        <v>7828440.4839626756</v>
      </c>
      <c r="AS68" s="4">
        <f t="shared" si="70"/>
        <v>7723127.4759626752</v>
      </c>
      <c r="AT68" s="4">
        <f t="shared" si="70"/>
        <v>7617814.4679626748</v>
      </c>
      <c r="AU68" s="4">
        <f t="shared" si="70"/>
        <v>7187801.8830324188</v>
      </c>
      <c r="AV68" s="4">
        <f t="shared" si="70"/>
        <v>6685997.8151461268</v>
      </c>
      <c r="AW68" s="4">
        <f t="shared" si="70"/>
        <v>6032926.9394009681</v>
      </c>
      <c r="AX68" s="4">
        <f t="shared" si="70"/>
        <v>5188862.5695362547</v>
      </c>
      <c r="AY68" s="4">
        <f t="shared" si="70"/>
        <v>4119724.6285284143</v>
      </c>
      <c r="AZ68" s="4">
        <f t="shared" si="70"/>
        <v>2805127.1269593816</v>
      </c>
      <c r="BA68" s="4">
        <f t="shared" si="70"/>
        <v>1245671.9269461068</v>
      </c>
      <c r="BB68" s="4">
        <f t="shared" si="70"/>
        <v>0</v>
      </c>
      <c r="BC68" s="4">
        <f t="shared" si="70"/>
        <v>0</v>
      </c>
      <c r="BD68" s="4">
        <f t="shared" si="70"/>
        <v>0</v>
      </c>
      <c r="BE68" s="4">
        <f t="shared" si="70"/>
        <v>0</v>
      </c>
      <c r="BF68" s="4">
        <f t="shared" si="70"/>
        <v>0</v>
      </c>
      <c r="BG68" s="4">
        <f t="shared" si="70"/>
        <v>0</v>
      </c>
      <c r="BH68" s="4">
        <f t="shared" si="70"/>
        <v>0</v>
      </c>
      <c r="BI68" s="4">
        <f t="shared" si="70"/>
        <v>0</v>
      </c>
      <c r="BJ68" s="4">
        <f t="shared" si="70"/>
        <v>0</v>
      </c>
      <c r="BK68" s="4">
        <f t="shared" si="70"/>
        <v>0</v>
      </c>
      <c r="BL68" s="4">
        <f t="shared" si="70"/>
        <v>0</v>
      </c>
      <c r="BM68" s="4">
        <f t="shared" si="70"/>
        <v>0</v>
      </c>
      <c r="BN68" s="4">
        <f t="shared" si="70"/>
        <v>0</v>
      </c>
      <c r="BO68" s="4">
        <f t="shared" si="70"/>
        <v>0</v>
      </c>
      <c r="BP68" s="4">
        <f t="shared" si="70"/>
        <v>0</v>
      </c>
      <c r="BQ68" s="4">
        <f t="shared" si="70"/>
        <v>0</v>
      </c>
      <c r="BR68" s="4">
        <f t="shared" si="70"/>
        <v>0</v>
      </c>
      <c r="BS68" s="4">
        <f t="shared" si="70"/>
        <v>0</v>
      </c>
      <c r="BT68" s="4">
        <f t="shared" si="70"/>
        <v>0</v>
      </c>
      <c r="BU68" s="4">
        <f t="shared" si="70"/>
        <v>0</v>
      </c>
      <c r="BV68" s="4">
        <f t="shared" si="70"/>
        <v>0</v>
      </c>
      <c r="BW68" s="4">
        <f t="shared" si="70"/>
        <v>0</v>
      </c>
      <c r="BX68" s="4">
        <f t="shared" si="70"/>
        <v>0</v>
      </c>
      <c r="BY68" s="4">
        <f t="shared" si="70"/>
        <v>0</v>
      </c>
      <c r="BZ68" s="4">
        <f t="shared" si="70"/>
        <v>0</v>
      </c>
      <c r="CA68" s="4">
        <f t="shared" si="70"/>
        <v>0</v>
      </c>
      <c r="CB68" s="4">
        <f t="shared" si="70"/>
        <v>0</v>
      </c>
      <c r="CC68" s="4">
        <f t="shared" si="70"/>
        <v>0</v>
      </c>
      <c r="CD68" s="4">
        <f t="shared" si="70"/>
        <v>0</v>
      </c>
      <c r="CE68" s="4">
        <f t="shared" si="70"/>
        <v>0</v>
      </c>
      <c r="CF68" s="4">
        <f t="shared" si="70"/>
        <v>0</v>
      </c>
      <c r="CG68" s="4">
        <f t="shared" si="70"/>
        <v>0</v>
      </c>
      <c r="CH68" s="4">
        <f t="shared" si="70"/>
        <v>0</v>
      </c>
      <c r="CI68" s="4">
        <f t="shared" si="70"/>
        <v>0</v>
      </c>
      <c r="CJ68" s="4">
        <f t="shared" si="70"/>
        <v>0</v>
      </c>
      <c r="CK68" s="4">
        <f t="shared" si="70"/>
        <v>0</v>
      </c>
      <c r="CL68" s="4">
        <f t="shared" si="70"/>
        <v>0</v>
      </c>
      <c r="CM68" s="4">
        <f t="shared" si="70"/>
        <v>0</v>
      </c>
      <c r="CN68" s="4">
        <f t="shared" si="70"/>
        <v>0</v>
      </c>
      <c r="CO68" s="4">
        <f t="shared" si="70"/>
        <v>0</v>
      </c>
      <c r="CP68" s="4">
        <f t="shared" si="70"/>
        <v>0</v>
      </c>
      <c r="CQ68" s="4">
        <f t="shared" si="70"/>
        <v>0</v>
      </c>
      <c r="CR68" s="4">
        <f t="shared" si="70"/>
        <v>0</v>
      </c>
      <c r="CS68" s="4">
        <f t="shared" si="70"/>
        <v>0</v>
      </c>
      <c r="CT68" s="4">
        <f t="shared" si="70"/>
        <v>0</v>
      </c>
      <c r="CU68" s="4">
        <f t="shared" si="70"/>
        <v>0</v>
      </c>
      <c r="CV68" s="4">
        <f t="shared" si="70"/>
        <v>0</v>
      </c>
      <c r="CW68" s="4">
        <f t="shared" si="70"/>
        <v>0</v>
      </c>
      <c r="CX68" s="4">
        <f t="shared" si="70"/>
        <v>0</v>
      </c>
      <c r="CY68" s="4">
        <f t="shared" si="70"/>
        <v>0</v>
      </c>
      <c r="CZ68" s="4">
        <f t="shared" si="70"/>
        <v>0</v>
      </c>
      <c r="DA68" s="4">
        <f t="shared" si="70"/>
        <v>0</v>
      </c>
      <c r="DB68" s="4">
        <f t="shared" si="70"/>
        <v>0</v>
      </c>
      <c r="DC68" s="4">
        <f t="shared" si="70"/>
        <v>0</v>
      </c>
      <c r="DD68" s="4">
        <f t="shared" si="70"/>
        <v>0</v>
      </c>
      <c r="DE68" s="4">
        <f t="shared" si="70"/>
        <v>0</v>
      </c>
      <c r="DF68" s="4">
        <f t="shared" si="70"/>
        <v>0</v>
      </c>
      <c r="DG68" s="4">
        <f t="shared" si="70"/>
        <v>0</v>
      </c>
      <c r="DH68" s="4">
        <f t="shared" si="70"/>
        <v>0</v>
      </c>
      <c r="DI68" s="4">
        <f t="shared" si="70"/>
        <v>0</v>
      </c>
      <c r="DJ68" s="4">
        <f t="shared" si="70"/>
        <v>0</v>
      </c>
      <c r="DK68" s="4">
        <f t="shared" si="70"/>
        <v>0</v>
      </c>
      <c r="DL68" s="4">
        <f t="shared" si="70"/>
        <v>0</v>
      </c>
      <c r="DM68" s="4">
        <f t="shared" si="70"/>
        <v>0</v>
      </c>
      <c r="DN68" s="4">
        <f t="shared" si="70"/>
        <v>0</v>
      </c>
      <c r="DO68" s="4">
        <f t="shared" si="70"/>
        <v>0</v>
      </c>
      <c r="DP68" s="4">
        <f t="shared" si="70"/>
        <v>0</v>
      </c>
      <c r="DQ68" s="4">
        <f t="shared" si="70"/>
        <v>0</v>
      </c>
      <c r="DR68" s="4">
        <f t="shared" si="70"/>
        <v>0</v>
      </c>
      <c r="DS68" s="4">
        <f t="shared" si="70"/>
        <v>0</v>
      </c>
      <c r="DT68" s="4">
        <f t="shared" si="70"/>
        <v>0</v>
      </c>
      <c r="DU68" s="4">
        <f t="shared" si="70"/>
        <v>0</v>
      </c>
      <c r="DV68" s="4">
        <f t="shared" si="70"/>
        <v>0</v>
      </c>
      <c r="DW68" s="4">
        <f t="shared" si="70"/>
        <v>0</v>
      </c>
      <c r="DX68" s="4">
        <f t="shared" si="70"/>
        <v>0</v>
      </c>
      <c r="DY68" s="4">
        <f t="shared" si="70"/>
        <v>0</v>
      </c>
      <c r="DZ68" s="4">
        <f t="shared" si="70"/>
        <v>0</v>
      </c>
      <c r="EA68" s="4">
        <f t="shared" si="70"/>
        <v>0</v>
      </c>
      <c r="EB68" s="4">
        <f t="shared" si="70"/>
        <v>0</v>
      </c>
      <c r="EC68" s="4">
        <f t="shared" si="70"/>
        <v>0</v>
      </c>
      <c r="ED68" s="4">
        <f t="shared" si="70"/>
        <v>0</v>
      </c>
      <c r="EE68" s="4">
        <f t="shared" si="70"/>
        <v>0</v>
      </c>
      <c r="EF68" s="4">
        <f t="shared" si="70"/>
        <v>0</v>
      </c>
      <c r="EG68" s="4">
        <f t="shared" si="70"/>
        <v>0</v>
      </c>
      <c r="EH68" s="4">
        <f t="shared" si="70"/>
        <v>0</v>
      </c>
      <c r="EI68" s="4">
        <f t="shared" si="70"/>
        <v>0</v>
      </c>
      <c r="EJ68" s="4">
        <f t="shared" si="70"/>
        <v>0</v>
      </c>
      <c r="EK68" s="4">
        <f t="shared" si="70"/>
        <v>0</v>
      </c>
      <c r="EL68" s="4">
        <f t="shared" si="70"/>
        <v>0</v>
      </c>
      <c r="EM68" s="4">
        <f t="shared" si="70"/>
        <v>0</v>
      </c>
      <c r="EN68" s="4">
        <f t="shared" si="70"/>
        <v>0</v>
      </c>
      <c r="EO68" s="4">
        <f t="shared" si="70"/>
        <v>0</v>
      </c>
      <c r="EP68" s="4">
        <f t="shared" si="70"/>
        <v>0</v>
      </c>
      <c r="EQ68" s="4">
        <f t="shared" si="70"/>
        <v>0</v>
      </c>
      <c r="ER68" s="4">
        <f t="shared" si="70"/>
        <v>0</v>
      </c>
      <c r="ES68" s="4">
        <f t="shared" si="70"/>
        <v>0</v>
      </c>
      <c r="ET68" s="4">
        <f t="shared" si="70"/>
        <v>0</v>
      </c>
      <c r="EU68" s="4">
        <f t="shared" si="70"/>
        <v>0</v>
      </c>
      <c r="EV68" s="4">
        <f t="shared" si="70"/>
        <v>0</v>
      </c>
      <c r="EW68" s="4">
        <f t="shared" si="70"/>
        <v>0</v>
      </c>
      <c r="EX68" s="4">
        <f t="shared" si="70"/>
        <v>0</v>
      </c>
      <c r="EY68" s="4">
        <f t="shared" si="70"/>
        <v>0</v>
      </c>
      <c r="EZ68" s="1"/>
    </row>
    <row r="69" spans="1:156" ht="13.5" customHeight="1" x14ac:dyDescent="0.2">
      <c r="A69" s="1"/>
      <c r="B69" s="1"/>
      <c r="C69" s="1"/>
      <c r="D69" s="1"/>
      <c r="E69" s="6"/>
      <c r="F69" s="6"/>
      <c r="G69" s="79"/>
      <c r="H69" s="79"/>
      <c r="I69" s="79"/>
      <c r="J69" s="79"/>
      <c r="K69" s="79"/>
      <c r="L69" s="1"/>
      <c r="M69" s="1"/>
      <c r="N69" s="128" t="s">
        <v>176</v>
      </c>
      <c r="O69" s="128"/>
      <c r="P69" s="205">
        <f>MAX(W69:EY69)</f>
        <v>26434917.386452183</v>
      </c>
      <c r="Q69" s="128"/>
      <c r="R69" s="138"/>
      <c r="S69" s="138"/>
      <c r="T69" s="138"/>
      <c r="U69" s="128"/>
      <c r="V69" s="128"/>
      <c r="W69" s="139">
        <f t="shared" ref="W69:EY69" si="71">SUM($W$67:W67)</f>
        <v>13905817.289081579</v>
      </c>
      <c r="X69" s="139">
        <f t="shared" si="71"/>
        <v>14508947.586163159</v>
      </c>
      <c r="Y69" s="139">
        <f t="shared" si="71"/>
        <v>15112077.88324474</v>
      </c>
      <c r="Z69" s="139">
        <f t="shared" si="71"/>
        <v>15715208.18032632</v>
      </c>
      <c r="AA69" s="139">
        <f t="shared" si="71"/>
        <v>16318338.477407901</v>
      </c>
      <c r="AB69" s="139">
        <f t="shared" si="71"/>
        <v>16921468.774489481</v>
      </c>
      <c r="AC69" s="139">
        <f t="shared" si="71"/>
        <v>17026781.782489482</v>
      </c>
      <c r="AD69" s="139">
        <f t="shared" si="71"/>
        <v>17132094.790489484</v>
      </c>
      <c r="AE69" s="139">
        <f t="shared" si="71"/>
        <v>17237407.798489485</v>
      </c>
      <c r="AF69" s="139">
        <f t="shared" si="71"/>
        <v>17342720.806489486</v>
      </c>
      <c r="AG69" s="139">
        <f t="shared" si="71"/>
        <v>17448033.814489488</v>
      </c>
      <c r="AH69" s="139">
        <f t="shared" si="71"/>
        <v>17553346.822489489</v>
      </c>
      <c r="AI69" s="139">
        <f t="shared" si="71"/>
        <v>17658659.83048949</v>
      </c>
      <c r="AJ69" s="139">
        <f t="shared" si="71"/>
        <v>17763972.838489491</v>
      </c>
      <c r="AK69" s="139">
        <f t="shared" si="71"/>
        <v>17869285.846489493</v>
      </c>
      <c r="AL69" s="139">
        <f t="shared" si="71"/>
        <v>17974598.854489494</v>
      </c>
      <c r="AM69" s="139">
        <f t="shared" si="71"/>
        <v>18079911.862489495</v>
      </c>
      <c r="AN69" s="139">
        <f t="shared" si="71"/>
        <v>18185224.870489497</v>
      </c>
      <c r="AO69" s="139">
        <f t="shared" si="71"/>
        <v>18290537.878489498</v>
      </c>
      <c r="AP69" s="139">
        <f t="shared" si="71"/>
        <v>18395850.886489499</v>
      </c>
      <c r="AQ69" s="139">
        <f t="shared" si="71"/>
        <v>18501163.894489501</v>
      </c>
      <c r="AR69" s="139">
        <f t="shared" si="71"/>
        <v>18606476.902489502</v>
      </c>
      <c r="AS69" s="139">
        <f t="shared" si="71"/>
        <v>18711789.910489503</v>
      </c>
      <c r="AT69" s="139">
        <f t="shared" si="71"/>
        <v>18817102.918489505</v>
      </c>
      <c r="AU69" s="139">
        <f t="shared" si="71"/>
        <v>19247115.503419761</v>
      </c>
      <c r="AV69" s="139">
        <f t="shared" si="71"/>
        <v>19748919.571306054</v>
      </c>
      <c r="AW69" s="139">
        <f t="shared" si="71"/>
        <v>20401990.447051212</v>
      </c>
      <c r="AX69" s="139">
        <f t="shared" si="71"/>
        <v>21246054.816915926</v>
      </c>
      <c r="AY69" s="139">
        <f t="shared" si="71"/>
        <v>22315192.757923767</v>
      </c>
      <c r="AZ69" s="139">
        <f t="shared" si="71"/>
        <v>23629790.2594928</v>
      </c>
      <c r="BA69" s="139">
        <f t="shared" si="71"/>
        <v>25189245.459506076</v>
      </c>
      <c r="BB69" s="139">
        <f t="shared" si="71"/>
        <v>26434917.386452183</v>
      </c>
      <c r="BC69" s="139">
        <f t="shared" si="71"/>
        <v>26434917.386452183</v>
      </c>
      <c r="BD69" s="139">
        <f t="shared" si="71"/>
        <v>26434917.386452183</v>
      </c>
      <c r="BE69" s="139">
        <f t="shared" si="71"/>
        <v>26434917.386452183</v>
      </c>
      <c r="BF69" s="139">
        <f t="shared" si="71"/>
        <v>26434917.386452183</v>
      </c>
      <c r="BG69" s="139">
        <f t="shared" si="71"/>
        <v>26434917.386452183</v>
      </c>
      <c r="BH69" s="139">
        <f t="shared" si="71"/>
        <v>26434917.386452183</v>
      </c>
      <c r="BI69" s="139">
        <f t="shared" si="71"/>
        <v>26434917.386452183</v>
      </c>
      <c r="BJ69" s="139">
        <f t="shared" si="71"/>
        <v>26434917.386452183</v>
      </c>
      <c r="BK69" s="139">
        <f t="shared" si="71"/>
        <v>26434917.386452183</v>
      </c>
      <c r="BL69" s="139">
        <f t="shared" si="71"/>
        <v>26434917.386452183</v>
      </c>
      <c r="BM69" s="139">
        <f t="shared" si="71"/>
        <v>26434917.386452183</v>
      </c>
      <c r="BN69" s="139">
        <f t="shared" si="71"/>
        <v>26434917.386452183</v>
      </c>
      <c r="BO69" s="139">
        <f t="shared" si="71"/>
        <v>26434917.386452183</v>
      </c>
      <c r="BP69" s="139">
        <f t="shared" si="71"/>
        <v>26434917.386452183</v>
      </c>
      <c r="BQ69" s="139">
        <f t="shared" si="71"/>
        <v>26434917.386452183</v>
      </c>
      <c r="BR69" s="139">
        <f t="shared" si="71"/>
        <v>26434917.386452183</v>
      </c>
      <c r="BS69" s="139">
        <f t="shared" si="71"/>
        <v>26434917.386452183</v>
      </c>
      <c r="BT69" s="139">
        <f t="shared" si="71"/>
        <v>26434917.386452183</v>
      </c>
      <c r="BU69" s="139">
        <f t="shared" si="71"/>
        <v>26434917.386452183</v>
      </c>
      <c r="BV69" s="139">
        <f t="shared" si="71"/>
        <v>26434917.386452183</v>
      </c>
      <c r="BW69" s="139">
        <f t="shared" si="71"/>
        <v>26434917.386452183</v>
      </c>
      <c r="BX69" s="139">
        <f t="shared" si="71"/>
        <v>26434917.386452183</v>
      </c>
      <c r="BY69" s="139">
        <f t="shared" si="71"/>
        <v>26434917.386452183</v>
      </c>
      <c r="BZ69" s="139">
        <f t="shared" si="71"/>
        <v>26434917.386452183</v>
      </c>
      <c r="CA69" s="139">
        <f t="shared" si="71"/>
        <v>26434917.386452183</v>
      </c>
      <c r="CB69" s="139">
        <f t="shared" si="71"/>
        <v>26434917.386452183</v>
      </c>
      <c r="CC69" s="139">
        <f t="shared" si="71"/>
        <v>26434917.386452183</v>
      </c>
      <c r="CD69" s="139">
        <f t="shared" si="71"/>
        <v>26434917.386452183</v>
      </c>
      <c r="CE69" s="139">
        <f t="shared" si="71"/>
        <v>26434917.386452183</v>
      </c>
      <c r="CF69" s="139">
        <f t="shared" si="71"/>
        <v>26434917.386452183</v>
      </c>
      <c r="CG69" s="139">
        <f t="shared" si="71"/>
        <v>26434917.386452183</v>
      </c>
      <c r="CH69" s="139">
        <f t="shared" si="71"/>
        <v>26434917.386452183</v>
      </c>
      <c r="CI69" s="139">
        <f t="shared" si="71"/>
        <v>26434917.386452183</v>
      </c>
      <c r="CJ69" s="139">
        <f t="shared" si="71"/>
        <v>26434917.386452183</v>
      </c>
      <c r="CK69" s="139">
        <f t="shared" si="71"/>
        <v>26434917.386452183</v>
      </c>
      <c r="CL69" s="139">
        <f t="shared" si="71"/>
        <v>26434917.386452183</v>
      </c>
      <c r="CM69" s="139">
        <f t="shared" si="71"/>
        <v>26434917.386452183</v>
      </c>
      <c r="CN69" s="139">
        <f t="shared" si="71"/>
        <v>26434917.386452183</v>
      </c>
      <c r="CO69" s="139">
        <f t="shared" si="71"/>
        <v>26434917.386452183</v>
      </c>
      <c r="CP69" s="139">
        <f t="shared" si="71"/>
        <v>26434917.386452183</v>
      </c>
      <c r="CQ69" s="139">
        <f t="shared" si="71"/>
        <v>26434917.386452183</v>
      </c>
      <c r="CR69" s="139">
        <f t="shared" si="71"/>
        <v>26434917.386452183</v>
      </c>
      <c r="CS69" s="139">
        <f t="shared" si="71"/>
        <v>26434917.386452183</v>
      </c>
      <c r="CT69" s="139">
        <f t="shared" si="71"/>
        <v>26434917.386452183</v>
      </c>
      <c r="CU69" s="139">
        <f t="shared" si="71"/>
        <v>26434917.386452183</v>
      </c>
      <c r="CV69" s="139">
        <f t="shared" si="71"/>
        <v>26434917.386452183</v>
      </c>
      <c r="CW69" s="139">
        <f t="shared" si="71"/>
        <v>26434917.386452183</v>
      </c>
      <c r="CX69" s="139">
        <f t="shared" si="71"/>
        <v>26434917.386452183</v>
      </c>
      <c r="CY69" s="139">
        <f t="shared" si="71"/>
        <v>26434917.386452183</v>
      </c>
      <c r="CZ69" s="139">
        <f t="shared" si="71"/>
        <v>26434917.386452183</v>
      </c>
      <c r="DA69" s="139">
        <f t="shared" si="71"/>
        <v>26434917.386452183</v>
      </c>
      <c r="DB69" s="139">
        <f t="shared" si="71"/>
        <v>26434917.386452183</v>
      </c>
      <c r="DC69" s="139">
        <f t="shared" si="71"/>
        <v>26434917.386452183</v>
      </c>
      <c r="DD69" s="139">
        <f t="shared" si="71"/>
        <v>26434917.386452183</v>
      </c>
      <c r="DE69" s="139">
        <f t="shared" si="71"/>
        <v>26434917.386452183</v>
      </c>
      <c r="DF69" s="139">
        <f t="shared" si="71"/>
        <v>26434917.386452183</v>
      </c>
      <c r="DG69" s="139">
        <f t="shared" si="71"/>
        <v>26434917.386452183</v>
      </c>
      <c r="DH69" s="139">
        <f t="shared" si="71"/>
        <v>26434917.386452183</v>
      </c>
      <c r="DI69" s="139">
        <f t="shared" si="71"/>
        <v>26434917.386452183</v>
      </c>
      <c r="DJ69" s="139">
        <f t="shared" si="71"/>
        <v>26434917.386452183</v>
      </c>
      <c r="DK69" s="139">
        <f t="shared" si="71"/>
        <v>26434917.386452183</v>
      </c>
      <c r="DL69" s="139">
        <f t="shared" si="71"/>
        <v>26434917.386452183</v>
      </c>
      <c r="DM69" s="139">
        <f t="shared" si="71"/>
        <v>26434917.386452183</v>
      </c>
      <c r="DN69" s="139">
        <f t="shared" si="71"/>
        <v>26434917.386452183</v>
      </c>
      <c r="DO69" s="139">
        <f t="shared" si="71"/>
        <v>26434917.386452183</v>
      </c>
      <c r="DP69" s="139">
        <f t="shared" si="71"/>
        <v>26434917.386452183</v>
      </c>
      <c r="DQ69" s="139">
        <f t="shared" si="71"/>
        <v>26434917.386452183</v>
      </c>
      <c r="DR69" s="139">
        <f t="shared" si="71"/>
        <v>26434917.386452183</v>
      </c>
      <c r="DS69" s="139">
        <f t="shared" si="71"/>
        <v>26434917.386452183</v>
      </c>
      <c r="DT69" s="139">
        <f t="shared" si="71"/>
        <v>26434917.386452183</v>
      </c>
      <c r="DU69" s="139">
        <f t="shared" si="71"/>
        <v>26434917.386452183</v>
      </c>
      <c r="DV69" s="139">
        <f t="shared" si="71"/>
        <v>26434917.386452183</v>
      </c>
      <c r="DW69" s="139">
        <f t="shared" si="71"/>
        <v>26434917.386452183</v>
      </c>
      <c r="DX69" s="139">
        <f t="shared" si="71"/>
        <v>26434917.386452183</v>
      </c>
      <c r="DY69" s="139">
        <f t="shared" si="71"/>
        <v>26434917.386452183</v>
      </c>
      <c r="DZ69" s="139">
        <f t="shared" si="71"/>
        <v>26434917.386452183</v>
      </c>
      <c r="EA69" s="139">
        <f t="shared" si="71"/>
        <v>26434917.386452183</v>
      </c>
      <c r="EB69" s="139">
        <f t="shared" si="71"/>
        <v>26434917.386452183</v>
      </c>
      <c r="EC69" s="139">
        <f t="shared" si="71"/>
        <v>26434917.386452183</v>
      </c>
      <c r="ED69" s="139">
        <f t="shared" si="71"/>
        <v>26434917.386452183</v>
      </c>
      <c r="EE69" s="139">
        <f t="shared" si="71"/>
        <v>26434917.386452183</v>
      </c>
      <c r="EF69" s="139">
        <f t="shared" si="71"/>
        <v>26434917.386452183</v>
      </c>
      <c r="EG69" s="139">
        <f t="shared" si="71"/>
        <v>26434917.386452183</v>
      </c>
      <c r="EH69" s="139">
        <f t="shared" si="71"/>
        <v>26434917.386452183</v>
      </c>
      <c r="EI69" s="139">
        <f t="shared" si="71"/>
        <v>26434917.386452183</v>
      </c>
      <c r="EJ69" s="139">
        <f t="shared" si="71"/>
        <v>26434917.386452183</v>
      </c>
      <c r="EK69" s="139">
        <f t="shared" si="71"/>
        <v>26434917.386452183</v>
      </c>
      <c r="EL69" s="139">
        <f t="shared" si="71"/>
        <v>26434917.386452183</v>
      </c>
      <c r="EM69" s="139">
        <f t="shared" si="71"/>
        <v>26434917.386452183</v>
      </c>
      <c r="EN69" s="139">
        <f t="shared" si="71"/>
        <v>26434917.386452183</v>
      </c>
      <c r="EO69" s="139">
        <f t="shared" si="71"/>
        <v>26434917.386452183</v>
      </c>
      <c r="EP69" s="139">
        <f t="shared" si="71"/>
        <v>26434917.386452183</v>
      </c>
      <c r="EQ69" s="139">
        <f t="shared" si="71"/>
        <v>26434917.386452183</v>
      </c>
      <c r="ER69" s="139">
        <f t="shared" si="71"/>
        <v>26434917.386452183</v>
      </c>
      <c r="ES69" s="139">
        <f t="shared" si="71"/>
        <v>26434917.386452183</v>
      </c>
      <c r="ET69" s="139">
        <f t="shared" si="71"/>
        <v>26434917.386452183</v>
      </c>
      <c r="EU69" s="139">
        <f t="shared" si="71"/>
        <v>26434917.386452183</v>
      </c>
      <c r="EV69" s="139">
        <f t="shared" si="71"/>
        <v>26434917.386452183</v>
      </c>
      <c r="EW69" s="139">
        <f t="shared" si="71"/>
        <v>26434917.386452183</v>
      </c>
      <c r="EX69" s="139">
        <f t="shared" si="71"/>
        <v>26434917.386452183</v>
      </c>
      <c r="EY69" s="139">
        <f t="shared" si="71"/>
        <v>26434917.386452183</v>
      </c>
      <c r="EZ69" s="1"/>
    </row>
    <row r="70" spans="1:156" ht="13.5" customHeight="1" x14ac:dyDescent="0.2">
      <c r="A70" s="1"/>
      <c r="B70" s="1"/>
      <c r="C70" s="81"/>
      <c r="D70" s="204"/>
      <c r="E70" s="204"/>
      <c r="F70" s="204"/>
      <c r="G70" s="204"/>
      <c r="H70" s="79"/>
      <c r="I70" s="79"/>
      <c r="J70" s="79"/>
      <c r="K70" s="79"/>
      <c r="L70" s="1"/>
      <c r="M70" s="1"/>
      <c r="N70" s="1"/>
      <c r="O70" s="1"/>
      <c r="P70" s="201"/>
      <c r="Q70" s="81"/>
      <c r="R70" s="82"/>
      <c r="S70" s="82"/>
      <c r="T70" s="82"/>
      <c r="U70" s="1"/>
      <c r="V70" s="1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1"/>
    </row>
    <row r="71" spans="1:156" ht="13.5" customHeight="1" x14ac:dyDescent="0.2">
      <c r="A71" s="1"/>
      <c r="B71" s="1"/>
      <c r="C71" s="1"/>
      <c r="D71" s="204"/>
      <c r="E71" s="204"/>
      <c r="F71" s="204"/>
      <c r="G71" s="204"/>
      <c r="H71" s="79"/>
      <c r="I71" s="79"/>
      <c r="J71" s="79"/>
      <c r="K71" s="79"/>
      <c r="L71" s="1"/>
      <c r="M71" s="1"/>
      <c r="N71" s="112" t="s">
        <v>177</v>
      </c>
      <c r="O71" s="117"/>
      <c r="P71" s="143"/>
      <c r="Q71" s="119"/>
      <c r="R71" s="155"/>
      <c r="S71" s="120"/>
      <c r="T71" s="120"/>
      <c r="U71" s="120"/>
      <c r="V71" s="120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56"/>
      <c r="BP71" s="156"/>
      <c r="BQ71" s="156"/>
      <c r="BR71" s="156"/>
      <c r="BS71" s="156"/>
      <c r="BT71" s="156"/>
      <c r="BU71" s="156"/>
      <c r="BV71" s="156"/>
      <c r="BW71" s="156"/>
      <c r="BX71" s="156"/>
      <c r="BY71" s="156"/>
      <c r="BZ71" s="156"/>
      <c r="CA71" s="156"/>
      <c r="CB71" s="156"/>
      <c r="CC71" s="156"/>
      <c r="CD71" s="156"/>
      <c r="CE71" s="156"/>
      <c r="CF71" s="156"/>
      <c r="CG71" s="156"/>
      <c r="CH71" s="156"/>
      <c r="CI71" s="156"/>
      <c r="CJ71" s="156"/>
      <c r="CK71" s="156"/>
      <c r="CL71" s="156"/>
      <c r="CM71" s="156"/>
      <c r="CN71" s="156"/>
      <c r="CO71" s="156"/>
      <c r="CP71" s="156"/>
      <c r="CQ71" s="156"/>
      <c r="CR71" s="156"/>
      <c r="CS71" s="156"/>
      <c r="CT71" s="156"/>
      <c r="CU71" s="156"/>
      <c r="CV71" s="156"/>
      <c r="CW71" s="156"/>
      <c r="CX71" s="156"/>
      <c r="CY71" s="156"/>
      <c r="CZ71" s="156"/>
      <c r="DA71" s="156"/>
      <c r="DB71" s="156"/>
      <c r="DC71" s="156"/>
      <c r="DD71" s="156"/>
      <c r="DE71" s="156"/>
      <c r="DF71" s="156"/>
      <c r="DG71" s="156"/>
      <c r="DH71" s="156"/>
      <c r="DI71" s="156"/>
      <c r="DJ71" s="156"/>
      <c r="DK71" s="156"/>
      <c r="DL71" s="156"/>
      <c r="DM71" s="156"/>
      <c r="DN71" s="156"/>
      <c r="DO71" s="156"/>
      <c r="DP71" s="156"/>
      <c r="DQ71" s="156"/>
      <c r="DR71" s="156"/>
      <c r="DS71" s="156"/>
      <c r="DT71" s="156"/>
      <c r="DU71" s="156"/>
      <c r="DV71" s="156"/>
      <c r="DW71" s="156"/>
      <c r="DX71" s="156"/>
      <c r="DY71" s="156"/>
      <c r="DZ71" s="156"/>
      <c r="EA71" s="156"/>
      <c r="EB71" s="156"/>
      <c r="EC71" s="156"/>
      <c r="ED71" s="156"/>
      <c r="EE71" s="156"/>
      <c r="EF71" s="156"/>
      <c r="EG71" s="156"/>
      <c r="EH71" s="156"/>
      <c r="EI71" s="156"/>
      <c r="EJ71" s="156"/>
      <c r="EK71" s="156"/>
      <c r="EL71" s="156"/>
      <c r="EM71" s="156"/>
      <c r="EN71" s="156"/>
      <c r="EO71" s="156"/>
      <c r="EP71" s="156"/>
      <c r="EQ71" s="156"/>
      <c r="ER71" s="156"/>
      <c r="ES71" s="156"/>
      <c r="ET71" s="156"/>
      <c r="EU71" s="156"/>
      <c r="EV71" s="156"/>
      <c r="EW71" s="156"/>
      <c r="EX71" s="156"/>
      <c r="EY71" s="156"/>
      <c r="EZ71" s="1"/>
    </row>
    <row r="72" spans="1:156" ht="13.5" customHeight="1" x14ac:dyDescent="0.2">
      <c r="A72" s="1"/>
      <c r="B72" s="1"/>
      <c r="C72" s="1"/>
      <c r="D72" s="204"/>
      <c r="E72" s="204"/>
      <c r="F72" s="204"/>
      <c r="G72" s="204"/>
      <c r="H72" s="79"/>
      <c r="I72" s="79"/>
      <c r="J72" s="79"/>
      <c r="K72" s="79"/>
      <c r="L72" s="1"/>
      <c r="M72" s="1"/>
      <c r="N72" s="1" t="s">
        <v>178</v>
      </c>
      <c r="O72" s="1"/>
      <c r="P72" s="182"/>
      <c r="Q72" s="1"/>
      <c r="R72" s="82"/>
      <c r="S72" s="82"/>
      <c r="T72" s="82"/>
      <c r="U72" s="1"/>
      <c r="V72" s="1"/>
      <c r="W72" s="178">
        <f>'Summary &amp; Assumptions'!K6</f>
        <v>15840000.000000002</v>
      </c>
      <c r="X72" s="4">
        <f t="shared" ref="X72:EY72" si="72">+W76</f>
        <v>0</v>
      </c>
      <c r="Y72" s="4">
        <f t="shared" si="72"/>
        <v>0</v>
      </c>
      <c r="Z72" s="4">
        <f t="shared" si="72"/>
        <v>0</v>
      </c>
      <c r="AA72" s="4">
        <f t="shared" si="72"/>
        <v>0</v>
      </c>
      <c r="AB72" s="4">
        <f t="shared" si="72"/>
        <v>0</v>
      </c>
      <c r="AC72" s="4">
        <f t="shared" si="72"/>
        <v>0</v>
      </c>
      <c r="AD72" s="4">
        <f t="shared" si="72"/>
        <v>0</v>
      </c>
      <c r="AE72" s="4">
        <f t="shared" si="72"/>
        <v>0</v>
      </c>
      <c r="AF72" s="4">
        <f t="shared" si="72"/>
        <v>0</v>
      </c>
      <c r="AG72" s="4">
        <f t="shared" si="72"/>
        <v>0</v>
      </c>
      <c r="AH72" s="4">
        <f t="shared" si="72"/>
        <v>0</v>
      </c>
      <c r="AI72" s="4">
        <f t="shared" si="72"/>
        <v>0</v>
      </c>
      <c r="AJ72" s="4">
        <f t="shared" si="72"/>
        <v>0</v>
      </c>
      <c r="AK72" s="4">
        <f t="shared" si="72"/>
        <v>0</v>
      </c>
      <c r="AL72" s="4">
        <f t="shared" si="72"/>
        <v>0</v>
      </c>
      <c r="AM72" s="4">
        <f t="shared" si="72"/>
        <v>0</v>
      </c>
      <c r="AN72" s="4">
        <f t="shared" si="72"/>
        <v>0</v>
      </c>
      <c r="AO72" s="4">
        <f t="shared" si="72"/>
        <v>0</v>
      </c>
      <c r="AP72" s="4">
        <f t="shared" si="72"/>
        <v>0</v>
      </c>
      <c r="AQ72" s="4">
        <f t="shared" si="72"/>
        <v>0</v>
      </c>
      <c r="AR72" s="4">
        <f t="shared" si="72"/>
        <v>0</v>
      </c>
      <c r="AS72" s="4">
        <f t="shared" si="72"/>
        <v>0</v>
      </c>
      <c r="AT72" s="4">
        <f t="shared" si="72"/>
        <v>0</v>
      </c>
      <c r="AU72" s="4">
        <f t="shared" si="72"/>
        <v>0</v>
      </c>
      <c r="AV72" s="4">
        <f t="shared" si="72"/>
        <v>16629957.693025557</v>
      </c>
      <c r="AW72" s="4">
        <f t="shared" si="72"/>
        <v>16629957.693025557</v>
      </c>
      <c r="AX72" s="4">
        <f t="shared" si="72"/>
        <v>16629957.693025557</v>
      </c>
      <c r="AY72" s="4">
        <f t="shared" si="72"/>
        <v>16629957.693025557</v>
      </c>
      <c r="AZ72" s="4">
        <f t="shared" si="72"/>
        <v>16629957.693025557</v>
      </c>
      <c r="BA72" s="4">
        <f t="shared" si="72"/>
        <v>16629957.693025557</v>
      </c>
      <c r="BB72" s="4">
        <f t="shared" si="72"/>
        <v>16629957.693025557</v>
      </c>
      <c r="BC72" s="4">
        <f t="shared" si="72"/>
        <v>16065391.920838011</v>
      </c>
      <c r="BD72" s="4">
        <f t="shared" si="72"/>
        <v>14090774.888122927</v>
      </c>
      <c r="BE72" s="4">
        <f t="shared" si="72"/>
        <v>12027447.144868765</v>
      </c>
      <c r="BF72" s="4">
        <f t="shared" si="72"/>
        <v>9963570.9299125709</v>
      </c>
      <c r="BG72" s="4">
        <f t="shared" si="72"/>
        <v>7987385.5982409129</v>
      </c>
      <c r="BH72" s="4">
        <f t="shared" si="72"/>
        <v>6174637.1596286464</v>
      </c>
      <c r="BI72" s="4">
        <f t="shared" si="72"/>
        <v>4578885.0368549414</v>
      </c>
      <c r="BJ72" s="4">
        <f t="shared" si="72"/>
        <v>3227005.4198924741</v>
      </c>
      <c r="BK72" s="4">
        <f t="shared" si="72"/>
        <v>2119601.5237731026</v>
      </c>
      <c r="BL72" s="4">
        <f t="shared" si="72"/>
        <v>1236237.5718102963</v>
      </c>
      <c r="BM72" s="4">
        <f t="shared" si="72"/>
        <v>542967.69613894611</v>
      </c>
      <c r="BN72" s="4">
        <f t="shared" si="72"/>
        <v>1.7462298274040222E-9</v>
      </c>
      <c r="BO72" s="4">
        <f t="shared" si="72"/>
        <v>1.7462298274040222E-9</v>
      </c>
      <c r="BP72" s="4">
        <f t="shared" si="72"/>
        <v>1.7462298274040222E-9</v>
      </c>
      <c r="BQ72" s="4">
        <f t="shared" si="72"/>
        <v>1.7462298274040222E-9</v>
      </c>
      <c r="BR72" s="4">
        <f t="shared" si="72"/>
        <v>1.7462298274040222E-9</v>
      </c>
      <c r="BS72" s="4">
        <f t="shared" si="72"/>
        <v>1.7462298274040222E-9</v>
      </c>
      <c r="BT72" s="4">
        <f t="shared" si="72"/>
        <v>1.7462298274040222E-9</v>
      </c>
      <c r="BU72" s="4">
        <f t="shared" si="72"/>
        <v>1.7462298274040222E-9</v>
      </c>
      <c r="BV72" s="4">
        <f t="shared" si="72"/>
        <v>1.7462298274040222E-9</v>
      </c>
      <c r="BW72" s="4">
        <f t="shared" si="72"/>
        <v>1.7462298274040222E-9</v>
      </c>
      <c r="BX72" s="4">
        <f t="shared" si="72"/>
        <v>1.7462298274040222E-9</v>
      </c>
      <c r="BY72" s="4">
        <f t="shared" si="72"/>
        <v>1.7462298274040222E-9</v>
      </c>
      <c r="BZ72" s="4">
        <f t="shared" si="72"/>
        <v>1.7462298274040222E-9</v>
      </c>
      <c r="CA72" s="4">
        <f t="shared" si="72"/>
        <v>1.7462298274040222E-9</v>
      </c>
      <c r="CB72" s="4">
        <f t="shared" si="72"/>
        <v>1.7462298274040222E-9</v>
      </c>
      <c r="CC72" s="4">
        <f t="shared" si="72"/>
        <v>1.7462298274040222E-9</v>
      </c>
      <c r="CD72" s="4">
        <f t="shared" si="72"/>
        <v>1.7462298274040222E-9</v>
      </c>
      <c r="CE72" s="4">
        <f t="shared" si="72"/>
        <v>1.7462298274040222E-9</v>
      </c>
      <c r="CF72" s="4">
        <f t="shared" si="72"/>
        <v>1.7462298274040222E-9</v>
      </c>
      <c r="CG72" s="4">
        <f t="shared" si="72"/>
        <v>1.7462298274040222E-9</v>
      </c>
      <c r="CH72" s="4">
        <f t="shared" si="72"/>
        <v>1.7462298274040222E-9</v>
      </c>
      <c r="CI72" s="4">
        <f t="shared" si="72"/>
        <v>1.7462298274040222E-9</v>
      </c>
      <c r="CJ72" s="4">
        <f t="shared" si="72"/>
        <v>1.7462298274040222E-9</v>
      </c>
      <c r="CK72" s="4">
        <f t="shared" si="72"/>
        <v>1.7462298274040222E-9</v>
      </c>
      <c r="CL72" s="4">
        <f t="shared" si="72"/>
        <v>1.7462298274040222E-9</v>
      </c>
      <c r="CM72" s="4">
        <f t="shared" si="72"/>
        <v>1.7462298274040222E-9</v>
      </c>
      <c r="CN72" s="4">
        <f t="shared" si="72"/>
        <v>1.7462298274040222E-9</v>
      </c>
      <c r="CO72" s="4">
        <f t="shared" si="72"/>
        <v>1.7462298274040222E-9</v>
      </c>
      <c r="CP72" s="4">
        <f t="shared" si="72"/>
        <v>1.7462298274040222E-9</v>
      </c>
      <c r="CQ72" s="4">
        <f t="shared" si="72"/>
        <v>1.7462298274040222E-9</v>
      </c>
      <c r="CR72" s="4">
        <f t="shared" si="72"/>
        <v>1.7462298274040222E-9</v>
      </c>
      <c r="CS72" s="4">
        <f t="shared" si="72"/>
        <v>1.7462298274040222E-9</v>
      </c>
      <c r="CT72" s="4">
        <f t="shared" si="72"/>
        <v>1.7462298274040222E-9</v>
      </c>
      <c r="CU72" s="4">
        <f t="shared" si="72"/>
        <v>1.7462298274040222E-9</v>
      </c>
      <c r="CV72" s="4">
        <f t="shared" si="72"/>
        <v>1.7462298274040222E-9</v>
      </c>
      <c r="CW72" s="4">
        <f t="shared" si="72"/>
        <v>1.7462298274040222E-9</v>
      </c>
      <c r="CX72" s="4">
        <f t="shared" si="72"/>
        <v>1.7462298274040222E-9</v>
      </c>
      <c r="CY72" s="4">
        <f t="shared" si="72"/>
        <v>1.7462298274040222E-9</v>
      </c>
      <c r="CZ72" s="4">
        <f t="shared" si="72"/>
        <v>1.7462298274040222E-9</v>
      </c>
      <c r="DA72" s="4">
        <f t="shared" si="72"/>
        <v>1.7462298274040222E-9</v>
      </c>
      <c r="DB72" s="4">
        <f t="shared" si="72"/>
        <v>1.7462298274040222E-9</v>
      </c>
      <c r="DC72" s="4">
        <f t="shared" si="72"/>
        <v>1.7462298274040222E-9</v>
      </c>
      <c r="DD72" s="4">
        <f t="shared" si="72"/>
        <v>1.7462298274040222E-9</v>
      </c>
      <c r="DE72" s="4">
        <f t="shared" si="72"/>
        <v>1.7462298274040222E-9</v>
      </c>
      <c r="DF72" s="4">
        <f t="shared" si="72"/>
        <v>1.7462298274040222E-9</v>
      </c>
      <c r="DG72" s="4">
        <f t="shared" si="72"/>
        <v>1.7462298274040222E-9</v>
      </c>
      <c r="DH72" s="4">
        <f t="shared" si="72"/>
        <v>1.7462298274040222E-9</v>
      </c>
      <c r="DI72" s="4">
        <f t="shared" si="72"/>
        <v>1.7462298274040222E-9</v>
      </c>
      <c r="DJ72" s="4">
        <f t="shared" si="72"/>
        <v>1.7462298274040222E-9</v>
      </c>
      <c r="DK72" s="4">
        <f t="shared" si="72"/>
        <v>1.7462298274040222E-9</v>
      </c>
      <c r="DL72" s="4">
        <f t="shared" si="72"/>
        <v>1.7462298274040222E-9</v>
      </c>
      <c r="DM72" s="4">
        <f t="shared" si="72"/>
        <v>1.7462298274040222E-9</v>
      </c>
      <c r="DN72" s="4">
        <f t="shared" si="72"/>
        <v>1.7462298274040222E-9</v>
      </c>
      <c r="DO72" s="4">
        <f t="shared" si="72"/>
        <v>1.7462298274040222E-9</v>
      </c>
      <c r="DP72" s="4">
        <f t="shared" si="72"/>
        <v>1.7462298274040222E-9</v>
      </c>
      <c r="DQ72" s="4">
        <f t="shared" si="72"/>
        <v>1.7462298274040222E-9</v>
      </c>
      <c r="DR72" s="4">
        <f t="shared" si="72"/>
        <v>1.7462298274040222E-9</v>
      </c>
      <c r="DS72" s="4">
        <f t="shared" si="72"/>
        <v>1.7462298274040222E-9</v>
      </c>
      <c r="DT72" s="4">
        <f t="shared" si="72"/>
        <v>1.7462298274040222E-9</v>
      </c>
      <c r="DU72" s="4">
        <f t="shared" si="72"/>
        <v>1.7462298274040222E-9</v>
      </c>
      <c r="DV72" s="4">
        <f t="shared" si="72"/>
        <v>1.7462298274040222E-9</v>
      </c>
      <c r="DW72" s="4">
        <f t="shared" si="72"/>
        <v>1.7462298274040222E-9</v>
      </c>
      <c r="DX72" s="4">
        <f t="shared" si="72"/>
        <v>1.7462298274040222E-9</v>
      </c>
      <c r="DY72" s="4">
        <f t="shared" si="72"/>
        <v>1.7462298274040222E-9</v>
      </c>
      <c r="DZ72" s="4">
        <f t="shared" si="72"/>
        <v>1.7462298274040222E-9</v>
      </c>
      <c r="EA72" s="4">
        <f t="shared" si="72"/>
        <v>1.7462298274040222E-9</v>
      </c>
      <c r="EB72" s="4">
        <f t="shared" si="72"/>
        <v>1.7462298274040222E-9</v>
      </c>
      <c r="EC72" s="4">
        <f t="shared" si="72"/>
        <v>1.7462298274040222E-9</v>
      </c>
      <c r="ED72" s="4">
        <f t="shared" si="72"/>
        <v>1.7462298274040222E-9</v>
      </c>
      <c r="EE72" s="4">
        <f t="shared" si="72"/>
        <v>1.7462298274040222E-9</v>
      </c>
      <c r="EF72" s="4">
        <f t="shared" si="72"/>
        <v>1.7462298274040222E-9</v>
      </c>
      <c r="EG72" s="4">
        <f t="shared" si="72"/>
        <v>1.7462298274040222E-9</v>
      </c>
      <c r="EH72" s="4">
        <f t="shared" si="72"/>
        <v>1.7462298274040222E-9</v>
      </c>
      <c r="EI72" s="4">
        <f t="shared" si="72"/>
        <v>1.7462298274040222E-9</v>
      </c>
      <c r="EJ72" s="4">
        <f t="shared" si="72"/>
        <v>1.7462298274040222E-9</v>
      </c>
      <c r="EK72" s="4">
        <f t="shared" si="72"/>
        <v>1.7462298274040222E-9</v>
      </c>
      <c r="EL72" s="4">
        <f t="shared" si="72"/>
        <v>1.7462298274040222E-9</v>
      </c>
      <c r="EM72" s="4">
        <f t="shared" si="72"/>
        <v>1.7462298274040222E-9</v>
      </c>
      <c r="EN72" s="4">
        <f t="shared" si="72"/>
        <v>1.7462298274040222E-9</v>
      </c>
      <c r="EO72" s="4">
        <f t="shared" si="72"/>
        <v>1.7462298274040222E-9</v>
      </c>
      <c r="EP72" s="4">
        <f t="shared" si="72"/>
        <v>1.7462298274040222E-9</v>
      </c>
      <c r="EQ72" s="4">
        <f t="shared" si="72"/>
        <v>1.7462298274040222E-9</v>
      </c>
      <c r="ER72" s="4">
        <f t="shared" si="72"/>
        <v>1.7462298274040222E-9</v>
      </c>
      <c r="ES72" s="4">
        <f t="shared" si="72"/>
        <v>1.7462298274040222E-9</v>
      </c>
      <c r="ET72" s="4">
        <f t="shared" si="72"/>
        <v>1.7462298274040222E-9</v>
      </c>
      <c r="EU72" s="4">
        <f t="shared" si="72"/>
        <v>1.7462298274040222E-9</v>
      </c>
      <c r="EV72" s="4">
        <f t="shared" si="72"/>
        <v>1.7462298274040222E-9</v>
      </c>
      <c r="EW72" s="4">
        <f t="shared" si="72"/>
        <v>1.7462298274040222E-9</v>
      </c>
      <c r="EX72" s="4">
        <f t="shared" si="72"/>
        <v>1.7462298274040222E-9</v>
      </c>
      <c r="EY72" s="4">
        <f t="shared" si="72"/>
        <v>1.7462298274040222E-9</v>
      </c>
      <c r="EZ72" s="1"/>
    </row>
    <row r="73" spans="1:156" ht="13.5" customHeight="1" x14ac:dyDescent="0.2">
      <c r="A73" s="1"/>
      <c r="B73" s="1"/>
      <c r="C73" s="1"/>
      <c r="D73" s="206"/>
      <c r="E73" s="6"/>
      <c r="F73" s="6"/>
      <c r="G73" s="79"/>
      <c r="H73" s="79"/>
      <c r="I73" s="79"/>
      <c r="J73" s="79"/>
      <c r="K73" s="79"/>
      <c r="L73" s="1"/>
      <c r="M73" s="1"/>
      <c r="N73" s="1" t="s">
        <v>179</v>
      </c>
      <c r="O73" s="1"/>
      <c r="P73" s="202">
        <f t="shared" ref="P73:P75" si="73">+SUM(W73:EY73)</f>
        <v>32469957.693025559</v>
      </c>
      <c r="Q73" s="1"/>
      <c r="R73" s="82"/>
      <c r="S73" s="82"/>
      <c r="T73" s="207"/>
      <c r="U73" s="1"/>
      <c r="V73" s="1"/>
      <c r="W73" s="208">
        <f t="shared" ref="W73:EY73" si="74">+MIN(W72,W52-W67)</f>
        <v>15840000.000000002</v>
      </c>
      <c r="X73" s="4">
        <f t="shared" si="74"/>
        <v>0</v>
      </c>
      <c r="Y73" s="4">
        <f t="shared" si="74"/>
        <v>0</v>
      </c>
      <c r="Z73" s="4">
        <f t="shared" si="74"/>
        <v>0</v>
      </c>
      <c r="AA73" s="4">
        <f t="shared" si="74"/>
        <v>0</v>
      </c>
      <c r="AB73" s="4">
        <f t="shared" si="74"/>
        <v>0</v>
      </c>
      <c r="AC73" s="4">
        <f t="shared" si="74"/>
        <v>0</v>
      </c>
      <c r="AD73" s="4">
        <f t="shared" si="74"/>
        <v>0</v>
      </c>
      <c r="AE73" s="4">
        <f t="shared" si="74"/>
        <v>0</v>
      </c>
      <c r="AF73" s="4">
        <f t="shared" si="74"/>
        <v>0</v>
      </c>
      <c r="AG73" s="4">
        <f t="shared" si="74"/>
        <v>0</v>
      </c>
      <c r="AH73" s="4">
        <f t="shared" si="74"/>
        <v>0</v>
      </c>
      <c r="AI73" s="4">
        <f t="shared" si="74"/>
        <v>0</v>
      </c>
      <c r="AJ73" s="4">
        <f t="shared" si="74"/>
        <v>0</v>
      </c>
      <c r="AK73" s="4">
        <f t="shared" si="74"/>
        <v>0</v>
      </c>
      <c r="AL73" s="4">
        <f t="shared" si="74"/>
        <v>0</v>
      </c>
      <c r="AM73" s="4">
        <f t="shared" si="74"/>
        <v>0</v>
      </c>
      <c r="AN73" s="4">
        <f t="shared" si="74"/>
        <v>0</v>
      </c>
      <c r="AO73" s="4">
        <f t="shared" si="74"/>
        <v>0</v>
      </c>
      <c r="AP73" s="4">
        <f t="shared" si="74"/>
        <v>0</v>
      </c>
      <c r="AQ73" s="4">
        <f t="shared" si="74"/>
        <v>0</v>
      </c>
      <c r="AR73" s="4">
        <f t="shared" si="74"/>
        <v>0</v>
      </c>
      <c r="AS73" s="4">
        <f t="shared" si="74"/>
        <v>0</v>
      </c>
      <c r="AT73" s="4">
        <f t="shared" si="74"/>
        <v>0</v>
      </c>
      <c r="AU73" s="4">
        <f t="shared" si="74"/>
        <v>0</v>
      </c>
      <c r="AV73" s="4">
        <f t="shared" si="74"/>
        <v>0</v>
      </c>
      <c r="AW73" s="4">
        <f t="shared" si="74"/>
        <v>0</v>
      </c>
      <c r="AX73" s="4">
        <f t="shared" si="74"/>
        <v>0</v>
      </c>
      <c r="AY73" s="4">
        <f t="shared" si="74"/>
        <v>0</v>
      </c>
      <c r="AZ73" s="4">
        <f t="shared" si="74"/>
        <v>0</v>
      </c>
      <c r="BA73" s="4">
        <f t="shared" si="74"/>
        <v>0</v>
      </c>
      <c r="BB73" s="4">
        <f t="shared" si="74"/>
        <v>564565.77218754659</v>
      </c>
      <c r="BC73" s="4">
        <f t="shared" si="74"/>
        <v>1974617.032715085</v>
      </c>
      <c r="BD73" s="4">
        <f t="shared" si="74"/>
        <v>2063327.7432541626</v>
      </c>
      <c r="BE73" s="4">
        <f t="shared" si="74"/>
        <v>2063876.2149561939</v>
      </c>
      <c r="BF73" s="4">
        <f t="shared" si="74"/>
        <v>1976185.331671658</v>
      </c>
      <c r="BG73" s="4">
        <f t="shared" si="74"/>
        <v>1812748.4386122664</v>
      </c>
      <c r="BH73" s="4">
        <f t="shared" si="74"/>
        <v>1595752.1227737055</v>
      </c>
      <c r="BI73" s="4">
        <f t="shared" si="74"/>
        <v>1351879.6169624673</v>
      </c>
      <c r="BJ73" s="4">
        <f t="shared" si="74"/>
        <v>1107403.8961193715</v>
      </c>
      <c r="BK73" s="4">
        <f t="shared" si="74"/>
        <v>883363.95196280628</v>
      </c>
      <c r="BL73" s="4">
        <f t="shared" si="74"/>
        <v>693269.87567135016</v>
      </c>
      <c r="BM73" s="4">
        <f t="shared" si="74"/>
        <v>542967.69613894436</v>
      </c>
      <c r="BN73" s="4">
        <f t="shared" si="74"/>
        <v>0</v>
      </c>
      <c r="BO73" s="4">
        <f t="shared" si="74"/>
        <v>0</v>
      </c>
      <c r="BP73" s="4">
        <f t="shared" si="74"/>
        <v>0</v>
      </c>
      <c r="BQ73" s="4">
        <f t="shared" si="74"/>
        <v>0</v>
      </c>
      <c r="BR73" s="4">
        <f t="shared" si="74"/>
        <v>0</v>
      </c>
      <c r="BS73" s="4">
        <f t="shared" si="74"/>
        <v>0</v>
      </c>
      <c r="BT73" s="4">
        <f t="shared" si="74"/>
        <v>0</v>
      </c>
      <c r="BU73" s="4">
        <f t="shared" si="74"/>
        <v>0</v>
      </c>
      <c r="BV73" s="4">
        <f t="shared" si="74"/>
        <v>0</v>
      </c>
      <c r="BW73" s="4">
        <f t="shared" si="74"/>
        <v>0</v>
      </c>
      <c r="BX73" s="4">
        <f t="shared" si="74"/>
        <v>0</v>
      </c>
      <c r="BY73" s="4">
        <f t="shared" si="74"/>
        <v>0</v>
      </c>
      <c r="BZ73" s="4">
        <f t="shared" si="74"/>
        <v>0</v>
      </c>
      <c r="CA73" s="4">
        <f t="shared" si="74"/>
        <v>0</v>
      </c>
      <c r="CB73" s="4">
        <f t="shared" si="74"/>
        <v>0</v>
      </c>
      <c r="CC73" s="4">
        <f t="shared" si="74"/>
        <v>0</v>
      </c>
      <c r="CD73" s="4">
        <f t="shared" si="74"/>
        <v>0</v>
      </c>
      <c r="CE73" s="4">
        <f t="shared" si="74"/>
        <v>0</v>
      </c>
      <c r="CF73" s="4">
        <f t="shared" si="74"/>
        <v>0</v>
      </c>
      <c r="CG73" s="4">
        <f t="shared" si="74"/>
        <v>0</v>
      </c>
      <c r="CH73" s="4">
        <f t="shared" si="74"/>
        <v>0</v>
      </c>
      <c r="CI73" s="4">
        <f t="shared" si="74"/>
        <v>0</v>
      </c>
      <c r="CJ73" s="4">
        <f t="shared" si="74"/>
        <v>0</v>
      </c>
      <c r="CK73" s="4">
        <f t="shared" si="74"/>
        <v>0</v>
      </c>
      <c r="CL73" s="4">
        <f t="shared" si="74"/>
        <v>0</v>
      </c>
      <c r="CM73" s="4">
        <f t="shared" si="74"/>
        <v>0</v>
      </c>
      <c r="CN73" s="4">
        <f t="shared" si="74"/>
        <v>0</v>
      </c>
      <c r="CO73" s="4">
        <f t="shared" si="74"/>
        <v>0</v>
      </c>
      <c r="CP73" s="4">
        <f t="shared" si="74"/>
        <v>0</v>
      </c>
      <c r="CQ73" s="4">
        <f t="shared" si="74"/>
        <v>0</v>
      </c>
      <c r="CR73" s="4">
        <f t="shared" si="74"/>
        <v>0</v>
      </c>
      <c r="CS73" s="4">
        <f t="shared" si="74"/>
        <v>0</v>
      </c>
      <c r="CT73" s="4">
        <f t="shared" si="74"/>
        <v>0</v>
      </c>
      <c r="CU73" s="4">
        <f t="shared" si="74"/>
        <v>0</v>
      </c>
      <c r="CV73" s="4">
        <f t="shared" si="74"/>
        <v>0</v>
      </c>
      <c r="CW73" s="4">
        <f t="shared" si="74"/>
        <v>0</v>
      </c>
      <c r="CX73" s="4">
        <f t="shared" si="74"/>
        <v>0</v>
      </c>
      <c r="CY73" s="4">
        <f t="shared" si="74"/>
        <v>0</v>
      </c>
      <c r="CZ73" s="4">
        <f t="shared" si="74"/>
        <v>0</v>
      </c>
      <c r="DA73" s="4">
        <f t="shared" si="74"/>
        <v>0</v>
      </c>
      <c r="DB73" s="4">
        <f t="shared" si="74"/>
        <v>0</v>
      </c>
      <c r="DC73" s="4">
        <f t="shared" si="74"/>
        <v>0</v>
      </c>
      <c r="DD73" s="4">
        <f t="shared" si="74"/>
        <v>0</v>
      </c>
      <c r="DE73" s="4">
        <f t="shared" si="74"/>
        <v>0</v>
      </c>
      <c r="DF73" s="4">
        <f t="shared" si="74"/>
        <v>0</v>
      </c>
      <c r="DG73" s="4">
        <f t="shared" si="74"/>
        <v>0</v>
      </c>
      <c r="DH73" s="4">
        <f t="shared" si="74"/>
        <v>0</v>
      </c>
      <c r="DI73" s="4">
        <f t="shared" si="74"/>
        <v>0</v>
      </c>
      <c r="DJ73" s="4">
        <f t="shared" si="74"/>
        <v>0</v>
      </c>
      <c r="DK73" s="4">
        <f t="shared" si="74"/>
        <v>0</v>
      </c>
      <c r="DL73" s="4">
        <f t="shared" si="74"/>
        <v>0</v>
      </c>
      <c r="DM73" s="4">
        <f t="shared" si="74"/>
        <v>0</v>
      </c>
      <c r="DN73" s="4">
        <f t="shared" si="74"/>
        <v>0</v>
      </c>
      <c r="DO73" s="4">
        <f t="shared" si="74"/>
        <v>0</v>
      </c>
      <c r="DP73" s="4">
        <f t="shared" si="74"/>
        <v>0</v>
      </c>
      <c r="DQ73" s="4">
        <f t="shared" si="74"/>
        <v>0</v>
      </c>
      <c r="DR73" s="4">
        <f t="shared" si="74"/>
        <v>0</v>
      </c>
      <c r="DS73" s="4">
        <f t="shared" si="74"/>
        <v>0</v>
      </c>
      <c r="DT73" s="4">
        <f t="shared" si="74"/>
        <v>0</v>
      </c>
      <c r="DU73" s="4">
        <f t="shared" si="74"/>
        <v>0</v>
      </c>
      <c r="DV73" s="4">
        <f t="shared" si="74"/>
        <v>0</v>
      </c>
      <c r="DW73" s="4">
        <f t="shared" si="74"/>
        <v>0</v>
      </c>
      <c r="DX73" s="4">
        <f t="shared" si="74"/>
        <v>0</v>
      </c>
      <c r="DY73" s="4">
        <f t="shared" si="74"/>
        <v>0</v>
      </c>
      <c r="DZ73" s="4">
        <f t="shared" si="74"/>
        <v>0</v>
      </c>
      <c r="EA73" s="4">
        <f t="shared" si="74"/>
        <v>0</v>
      </c>
      <c r="EB73" s="4">
        <f t="shared" si="74"/>
        <v>0</v>
      </c>
      <c r="EC73" s="4">
        <f t="shared" si="74"/>
        <v>0</v>
      </c>
      <c r="ED73" s="4">
        <f t="shared" si="74"/>
        <v>0</v>
      </c>
      <c r="EE73" s="4">
        <f t="shared" si="74"/>
        <v>0</v>
      </c>
      <c r="EF73" s="4">
        <f t="shared" si="74"/>
        <v>0</v>
      </c>
      <c r="EG73" s="4">
        <f t="shared" si="74"/>
        <v>0</v>
      </c>
      <c r="EH73" s="4">
        <f t="shared" si="74"/>
        <v>0</v>
      </c>
      <c r="EI73" s="4">
        <f t="shared" si="74"/>
        <v>0</v>
      </c>
      <c r="EJ73" s="4">
        <f t="shared" si="74"/>
        <v>0</v>
      </c>
      <c r="EK73" s="4">
        <f t="shared" si="74"/>
        <v>0</v>
      </c>
      <c r="EL73" s="4">
        <f t="shared" si="74"/>
        <v>0</v>
      </c>
      <c r="EM73" s="4">
        <f t="shared" si="74"/>
        <v>0</v>
      </c>
      <c r="EN73" s="4">
        <f t="shared" si="74"/>
        <v>0</v>
      </c>
      <c r="EO73" s="4">
        <f t="shared" si="74"/>
        <v>0</v>
      </c>
      <c r="EP73" s="4">
        <f t="shared" si="74"/>
        <v>0</v>
      </c>
      <c r="EQ73" s="4">
        <f t="shared" si="74"/>
        <v>0</v>
      </c>
      <c r="ER73" s="4">
        <f t="shared" si="74"/>
        <v>0</v>
      </c>
      <c r="ES73" s="4">
        <f t="shared" si="74"/>
        <v>0</v>
      </c>
      <c r="ET73" s="4">
        <f t="shared" si="74"/>
        <v>0</v>
      </c>
      <c r="EU73" s="4">
        <f t="shared" si="74"/>
        <v>0</v>
      </c>
      <c r="EV73" s="4">
        <f t="shared" si="74"/>
        <v>0</v>
      </c>
      <c r="EW73" s="4">
        <f t="shared" si="74"/>
        <v>0</v>
      </c>
      <c r="EX73" s="4">
        <f t="shared" si="74"/>
        <v>0</v>
      </c>
      <c r="EY73" s="4">
        <f t="shared" si="74"/>
        <v>0</v>
      </c>
      <c r="EZ73" s="1"/>
    </row>
    <row r="74" spans="1:156" ht="13.5" customHeight="1" x14ac:dyDescent="0.2">
      <c r="A74" s="1"/>
      <c r="B74" s="1"/>
      <c r="C74" s="1"/>
      <c r="D74" s="206"/>
      <c r="E74" s="6"/>
      <c r="F74" s="6"/>
      <c r="G74" s="79"/>
      <c r="H74" s="79"/>
      <c r="I74" s="79"/>
      <c r="J74" s="79"/>
      <c r="K74" s="79"/>
      <c r="L74" s="1"/>
      <c r="M74" s="1"/>
      <c r="N74" s="1" t="s">
        <v>180</v>
      </c>
      <c r="O74" s="1"/>
      <c r="P74" s="202">
        <f t="shared" si="73"/>
        <v>32469957.693025559</v>
      </c>
      <c r="Q74" s="1"/>
      <c r="R74" s="203"/>
      <c r="S74" s="82"/>
      <c r="T74" s="207"/>
      <c r="U74" s="1"/>
      <c r="V74" s="1"/>
      <c r="W74" s="208">
        <f>IF(W$7='Summary &amp; Assumptions'!$H$39,'Summary &amp; Assumptions'!$L$29,0)</f>
        <v>0</v>
      </c>
      <c r="X74" s="4">
        <f>IF(X$7='Summary &amp; Assumptions'!$H$39,'Summary &amp; Assumptions'!$L$29,0)</f>
        <v>0</v>
      </c>
      <c r="Y74" s="4">
        <f>IF(Y$7='Summary &amp; Assumptions'!$H$39,'Summary &amp; Assumptions'!$L$29,0)</f>
        <v>0</v>
      </c>
      <c r="Z74" s="4">
        <f>IF(Z$7='Summary &amp; Assumptions'!$H$39,'Summary &amp; Assumptions'!$L$29,0)</f>
        <v>0</v>
      </c>
      <c r="AA74" s="4">
        <f>IF(AA$7='Summary &amp; Assumptions'!$H$39,'Summary &amp; Assumptions'!$L$29,0)</f>
        <v>0</v>
      </c>
      <c r="AB74" s="4">
        <f>IF(AB$7='Summary &amp; Assumptions'!$H$39,'Summary &amp; Assumptions'!$L$29,0)</f>
        <v>0</v>
      </c>
      <c r="AC74" s="4">
        <f>IF(AC$7='Summary &amp; Assumptions'!$H$39,'Summary &amp; Assumptions'!$L$29,0)</f>
        <v>0</v>
      </c>
      <c r="AD74" s="4">
        <f>IF(AD$7='Summary &amp; Assumptions'!$H$39,'Summary &amp; Assumptions'!$L$29,0)</f>
        <v>0</v>
      </c>
      <c r="AE74" s="4">
        <f>IF(AE$7='Summary &amp; Assumptions'!$H$39,'Summary &amp; Assumptions'!$L$29,0)</f>
        <v>0</v>
      </c>
      <c r="AF74" s="4">
        <f>IF(AF$7='Summary &amp; Assumptions'!$H$39,'Summary &amp; Assumptions'!$L$29,0)</f>
        <v>0</v>
      </c>
      <c r="AG74" s="4">
        <f>IF(AG$7='Summary &amp; Assumptions'!$H$39,'Summary &amp; Assumptions'!$L$29,0)</f>
        <v>0</v>
      </c>
      <c r="AH74" s="4">
        <f>IF(AH$7='Summary &amp; Assumptions'!$H$39,'Summary &amp; Assumptions'!$L$29,0)</f>
        <v>0</v>
      </c>
      <c r="AI74" s="4">
        <f>IF(AI$7='Summary &amp; Assumptions'!$H$39,'Summary &amp; Assumptions'!$L$29,0)</f>
        <v>0</v>
      </c>
      <c r="AJ74" s="4">
        <f>IF(AJ$7='Summary &amp; Assumptions'!$H$39,'Summary &amp; Assumptions'!$L$29,0)</f>
        <v>0</v>
      </c>
      <c r="AK74" s="4">
        <f>IF(AK$7='Summary &amp; Assumptions'!$H$39,'Summary &amp; Assumptions'!$L$29,0)</f>
        <v>0</v>
      </c>
      <c r="AL74" s="4">
        <f>IF(AL$7='Summary &amp; Assumptions'!$H$39,'Summary &amp; Assumptions'!$L$29,0)</f>
        <v>0</v>
      </c>
      <c r="AM74" s="4">
        <f>IF(AM$7='Summary &amp; Assumptions'!$H$39,'Summary &amp; Assumptions'!$L$29,0)</f>
        <v>0</v>
      </c>
      <c r="AN74" s="4">
        <f>IF(AN$7='Summary &amp; Assumptions'!$H$39,'Summary &amp; Assumptions'!$L$29,0)</f>
        <v>0</v>
      </c>
      <c r="AO74" s="4">
        <f>IF(AO$7='Summary &amp; Assumptions'!$H$39,'Summary &amp; Assumptions'!$L$29,0)</f>
        <v>0</v>
      </c>
      <c r="AP74" s="4">
        <f>IF(AP$7='Summary &amp; Assumptions'!$H$39,'Summary &amp; Assumptions'!$L$29,0)</f>
        <v>0</v>
      </c>
      <c r="AQ74" s="4">
        <f>IF(AQ$7='Summary &amp; Assumptions'!$H$39,'Summary &amp; Assumptions'!$L$29,0)</f>
        <v>0</v>
      </c>
      <c r="AR74" s="4">
        <f>IF(AR$7='Summary &amp; Assumptions'!$H$39,'Summary &amp; Assumptions'!$L$29,0)</f>
        <v>0</v>
      </c>
      <c r="AS74" s="4">
        <f>IF(AS$7='Summary &amp; Assumptions'!$H$39,'Summary &amp; Assumptions'!$L$29,0)</f>
        <v>0</v>
      </c>
      <c r="AT74" s="4">
        <f>IF(AT$7='Summary &amp; Assumptions'!$H$39,'Summary &amp; Assumptions'!$L$29,0)</f>
        <v>0</v>
      </c>
      <c r="AU74" s="4">
        <f>IF(AU$7='Summary &amp; Assumptions'!$H$39,'Summary &amp; Assumptions'!$L$29,0)</f>
        <v>32469957.693025559</v>
      </c>
      <c r="AV74" s="4">
        <f>IF(AV$7='Summary &amp; Assumptions'!$H$39,'Summary &amp; Assumptions'!$L$29,0)</f>
        <v>0</v>
      </c>
      <c r="AW74" s="4">
        <f>IF(AW$7='Summary &amp; Assumptions'!$H$39,'Summary &amp; Assumptions'!$L$29,0)</f>
        <v>0</v>
      </c>
      <c r="AX74" s="4">
        <f>IF(AX$7='Summary &amp; Assumptions'!$H$39,'Summary &amp; Assumptions'!$L$29,0)</f>
        <v>0</v>
      </c>
      <c r="AY74" s="4">
        <f>IF(AY$7='Summary &amp; Assumptions'!$H$39,'Summary &amp; Assumptions'!$L$29,0)</f>
        <v>0</v>
      </c>
      <c r="AZ74" s="4">
        <f>IF(AZ$7='Summary &amp; Assumptions'!$H$39,'Summary &amp; Assumptions'!$L$29,0)</f>
        <v>0</v>
      </c>
      <c r="BA74" s="4">
        <f>IF(BA$7='Summary &amp; Assumptions'!$H$39,'Summary &amp; Assumptions'!$L$29,0)</f>
        <v>0</v>
      </c>
      <c r="BB74" s="4">
        <f>IF(BB$7='Summary &amp; Assumptions'!$H$39,'Summary &amp; Assumptions'!$L$29,0)</f>
        <v>0</v>
      </c>
      <c r="BC74" s="4">
        <f>IF(BC$7='Summary &amp; Assumptions'!$H$39,'Summary &amp; Assumptions'!$L$29,0)</f>
        <v>0</v>
      </c>
      <c r="BD74" s="4">
        <f>IF(BD$7='Summary &amp; Assumptions'!$H$39,'Summary &amp; Assumptions'!$L$29,0)</f>
        <v>0</v>
      </c>
      <c r="BE74" s="4">
        <f>IF(BE$7='Summary &amp; Assumptions'!$H$39,'Summary &amp; Assumptions'!$L$29,0)</f>
        <v>0</v>
      </c>
      <c r="BF74" s="4">
        <f>IF(BF$7='Summary &amp; Assumptions'!$H$39,'Summary &amp; Assumptions'!$L$29,0)</f>
        <v>0</v>
      </c>
      <c r="BG74" s="4">
        <f>IF(BG$7='Summary &amp; Assumptions'!$H$39,'Summary &amp; Assumptions'!$L$29,0)</f>
        <v>0</v>
      </c>
      <c r="BH74" s="4">
        <f>IF(BH$7='Summary &amp; Assumptions'!$H$39,'Summary &amp; Assumptions'!$L$29,0)</f>
        <v>0</v>
      </c>
      <c r="BI74" s="4">
        <f>IF(BI$7='Summary &amp; Assumptions'!$H$39,'Summary &amp; Assumptions'!$L$29,0)</f>
        <v>0</v>
      </c>
      <c r="BJ74" s="4">
        <f>IF(BJ$7='Summary &amp; Assumptions'!$H$39,'Summary &amp; Assumptions'!$L$29,0)</f>
        <v>0</v>
      </c>
      <c r="BK74" s="4">
        <f>IF(BK$7='Summary &amp; Assumptions'!$H$39,'Summary &amp; Assumptions'!$L$29,0)</f>
        <v>0</v>
      </c>
      <c r="BL74" s="4">
        <f>IF(BL$7='Summary &amp; Assumptions'!$H$39,'Summary &amp; Assumptions'!$L$29,0)</f>
        <v>0</v>
      </c>
      <c r="BM74" s="4">
        <f>IF(BM$7='Summary &amp; Assumptions'!$H$39,'Summary &amp; Assumptions'!$L$29,0)</f>
        <v>0</v>
      </c>
      <c r="BN74" s="4">
        <f>IF(BN$7='Summary &amp; Assumptions'!$H$39,'Summary &amp; Assumptions'!$L$29,0)</f>
        <v>0</v>
      </c>
      <c r="BO74" s="4">
        <f>IF(BO$7='Summary &amp; Assumptions'!$H$39,'Summary &amp; Assumptions'!$L$29,0)</f>
        <v>0</v>
      </c>
      <c r="BP74" s="4">
        <f>IF(BP$7='Summary &amp; Assumptions'!$H$39,'Summary &amp; Assumptions'!$L$29,0)</f>
        <v>0</v>
      </c>
      <c r="BQ74" s="4">
        <f>IF(BQ$7='Summary &amp; Assumptions'!$H$39,'Summary &amp; Assumptions'!$L$29,0)</f>
        <v>0</v>
      </c>
      <c r="BR74" s="4">
        <f>IF(BR$7='Summary &amp; Assumptions'!$H$39,'Summary &amp; Assumptions'!$L$29,0)</f>
        <v>0</v>
      </c>
      <c r="BS74" s="4">
        <f>IF(BS$7='Summary &amp; Assumptions'!$H$39,'Summary &amp; Assumptions'!$L$29,0)</f>
        <v>0</v>
      </c>
      <c r="BT74" s="4">
        <f>IF(BT$7='Summary &amp; Assumptions'!$H$39,'Summary &amp; Assumptions'!$L$29,0)</f>
        <v>0</v>
      </c>
      <c r="BU74" s="4">
        <f>IF(BU$7='Summary &amp; Assumptions'!$H$39,'Summary &amp; Assumptions'!$L$29,0)</f>
        <v>0</v>
      </c>
      <c r="BV74" s="4">
        <f>IF(BV$7='Summary &amp; Assumptions'!$H$39,'Summary &amp; Assumptions'!$L$29,0)</f>
        <v>0</v>
      </c>
      <c r="BW74" s="4">
        <f>IF(BW$7='Summary &amp; Assumptions'!$H$39,'Summary &amp; Assumptions'!$L$29,0)</f>
        <v>0</v>
      </c>
      <c r="BX74" s="4">
        <f>IF(BX$7='Summary &amp; Assumptions'!$H$39,'Summary &amp; Assumptions'!$L$29,0)</f>
        <v>0</v>
      </c>
      <c r="BY74" s="4">
        <f>IF(BY$7='Summary &amp; Assumptions'!$H$39,'Summary &amp; Assumptions'!$L$29,0)</f>
        <v>0</v>
      </c>
      <c r="BZ74" s="4">
        <f>IF(BZ$7='Summary &amp; Assumptions'!$H$39,'Summary &amp; Assumptions'!$L$29,0)</f>
        <v>0</v>
      </c>
      <c r="CA74" s="4">
        <f>IF(CA$7='Summary &amp; Assumptions'!$H$39,'Summary &amp; Assumptions'!$L$29,0)</f>
        <v>0</v>
      </c>
      <c r="CB74" s="4">
        <f>IF(CB$7='Summary &amp; Assumptions'!$H$39,'Summary &amp; Assumptions'!$L$29,0)</f>
        <v>0</v>
      </c>
      <c r="CC74" s="4">
        <f>IF(CC$7='Summary &amp; Assumptions'!$H$39,'Summary &amp; Assumptions'!$L$29,0)</f>
        <v>0</v>
      </c>
      <c r="CD74" s="4">
        <f>IF(CD$7='Summary &amp; Assumptions'!$H$39,'Summary &amp; Assumptions'!$L$29,0)</f>
        <v>0</v>
      </c>
      <c r="CE74" s="4">
        <f>IF(CE$7='Summary &amp; Assumptions'!$H$39,'Summary &amp; Assumptions'!$L$29,0)</f>
        <v>0</v>
      </c>
      <c r="CF74" s="4">
        <f>IF(CF$7='Summary &amp; Assumptions'!$H$39,'Summary &amp; Assumptions'!$L$29,0)</f>
        <v>0</v>
      </c>
      <c r="CG74" s="4">
        <f>IF(CG$7='Summary &amp; Assumptions'!$H$39,'Summary &amp; Assumptions'!$L$29,0)</f>
        <v>0</v>
      </c>
      <c r="CH74" s="4">
        <f>IF(CH$7='Summary &amp; Assumptions'!$H$39,'Summary &amp; Assumptions'!$L$29,0)</f>
        <v>0</v>
      </c>
      <c r="CI74" s="4">
        <f>IF(CI$7='Summary &amp; Assumptions'!$H$39,'Summary &amp; Assumptions'!$L$29,0)</f>
        <v>0</v>
      </c>
      <c r="CJ74" s="4">
        <f>IF(CJ$7='Summary &amp; Assumptions'!$H$39,'Summary &amp; Assumptions'!$L$29,0)</f>
        <v>0</v>
      </c>
      <c r="CK74" s="4">
        <f>IF(CK$7='Summary &amp; Assumptions'!$H$39,'Summary &amp; Assumptions'!$L$29,0)</f>
        <v>0</v>
      </c>
      <c r="CL74" s="4">
        <f>IF(CL$7='Summary &amp; Assumptions'!$H$39,'Summary &amp; Assumptions'!$L$29,0)</f>
        <v>0</v>
      </c>
      <c r="CM74" s="4">
        <f>IF(CM$7='Summary &amp; Assumptions'!$H$39,'Summary &amp; Assumptions'!$L$29,0)</f>
        <v>0</v>
      </c>
      <c r="CN74" s="4">
        <f>IF(CN$7='Summary &amp; Assumptions'!$H$39,'Summary &amp; Assumptions'!$L$29,0)</f>
        <v>0</v>
      </c>
      <c r="CO74" s="4">
        <f>IF(CO$7='Summary &amp; Assumptions'!$H$39,'Summary &amp; Assumptions'!$L$29,0)</f>
        <v>0</v>
      </c>
      <c r="CP74" s="4">
        <f>IF(CP$7='Summary &amp; Assumptions'!$H$39,'Summary &amp; Assumptions'!$L$29,0)</f>
        <v>0</v>
      </c>
      <c r="CQ74" s="4">
        <f>IF(CQ$7='Summary &amp; Assumptions'!$H$39,'Summary &amp; Assumptions'!$L$29,0)</f>
        <v>0</v>
      </c>
      <c r="CR74" s="4">
        <f>IF(CR$7='Summary &amp; Assumptions'!$H$39,'Summary &amp; Assumptions'!$L$29,0)</f>
        <v>0</v>
      </c>
      <c r="CS74" s="4">
        <f>IF(CS$7='Summary &amp; Assumptions'!$H$39,'Summary &amp; Assumptions'!$L$29,0)</f>
        <v>0</v>
      </c>
      <c r="CT74" s="4">
        <f>IF(CT$7='Summary &amp; Assumptions'!$H$39,'Summary &amp; Assumptions'!$L$29,0)</f>
        <v>0</v>
      </c>
      <c r="CU74" s="4">
        <f>IF(CU$7='Summary &amp; Assumptions'!$H$39,'Summary &amp; Assumptions'!$L$29,0)</f>
        <v>0</v>
      </c>
      <c r="CV74" s="4">
        <f>IF(CV$7='Summary &amp; Assumptions'!$H$39,'Summary &amp; Assumptions'!$L$29,0)</f>
        <v>0</v>
      </c>
      <c r="CW74" s="4">
        <f>IF(CW$7='Summary &amp; Assumptions'!$H$39,'Summary &amp; Assumptions'!$L$29,0)</f>
        <v>0</v>
      </c>
      <c r="CX74" s="4">
        <f>IF(CX$7='Summary &amp; Assumptions'!$H$39,'Summary &amp; Assumptions'!$L$29,0)</f>
        <v>0</v>
      </c>
      <c r="CY74" s="4">
        <f>IF(CY$7='Summary &amp; Assumptions'!$H$39,'Summary &amp; Assumptions'!$L$29,0)</f>
        <v>0</v>
      </c>
      <c r="CZ74" s="4">
        <f>IF(CZ$7='Summary &amp; Assumptions'!$H$39,'Summary &amp; Assumptions'!$L$29,0)</f>
        <v>0</v>
      </c>
      <c r="DA74" s="4">
        <f>IF(DA$7='Summary &amp; Assumptions'!$H$39,'Summary &amp; Assumptions'!$L$29,0)</f>
        <v>0</v>
      </c>
      <c r="DB74" s="4">
        <f>IF(DB$7='Summary &amp; Assumptions'!$H$39,'Summary &amp; Assumptions'!$L$29,0)</f>
        <v>0</v>
      </c>
      <c r="DC74" s="4">
        <f>IF(DC$7='Summary &amp; Assumptions'!$H$39,'Summary &amp; Assumptions'!$L$29,0)</f>
        <v>0</v>
      </c>
      <c r="DD74" s="4">
        <f>IF(DD$7='Summary &amp; Assumptions'!$H$39,'Summary &amp; Assumptions'!$L$29,0)</f>
        <v>0</v>
      </c>
      <c r="DE74" s="4">
        <f>IF(DE$7='Summary &amp; Assumptions'!$H$39,'Summary &amp; Assumptions'!$L$29,0)</f>
        <v>0</v>
      </c>
      <c r="DF74" s="4">
        <f>IF(DF$7='Summary &amp; Assumptions'!$H$39,'Summary &amp; Assumptions'!$L$29,0)</f>
        <v>0</v>
      </c>
      <c r="DG74" s="4">
        <f>IF(DG$7='Summary &amp; Assumptions'!$H$39,'Summary &amp; Assumptions'!$L$29,0)</f>
        <v>0</v>
      </c>
      <c r="DH74" s="4">
        <f>IF(DH$7='Summary &amp; Assumptions'!$H$39,'Summary &amp; Assumptions'!$L$29,0)</f>
        <v>0</v>
      </c>
      <c r="DI74" s="4">
        <f>IF(DI$7='Summary &amp; Assumptions'!$H$39,'Summary &amp; Assumptions'!$L$29,0)</f>
        <v>0</v>
      </c>
      <c r="DJ74" s="4">
        <f>IF(DJ$7='Summary &amp; Assumptions'!$H$39,'Summary &amp; Assumptions'!$L$29,0)</f>
        <v>0</v>
      </c>
      <c r="DK74" s="4">
        <f>IF(DK$7='Summary &amp; Assumptions'!$H$39,'Summary &amp; Assumptions'!$L$29,0)</f>
        <v>0</v>
      </c>
      <c r="DL74" s="4">
        <f>IF(DL$7='Summary &amp; Assumptions'!$H$39,'Summary &amp; Assumptions'!$L$29,0)</f>
        <v>0</v>
      </c>
      <c r="DM74" s="4">
        <f>IF(DM$7='Summary &amp; Assumptions'!$H$39,'Summary &amp; Assumptions'!$L$29,0)</f>
        <v>0</v>
      </c>
      <c r="DN74" s="4">
        <f>IF(DN$7='Summary &amp; Assumptions'!$H$39,'Summary &amp; Assumptions'!$L$29,0)</f>
        <v>0</v>
      </c>
      <c r="DO74" s="4">
        <f>IF(DO$7='Summary &amp; Assumptions'!$H$39,'Summary &amp; Assumptions'!$L$29,0)</f>
        <v>0</v>
      </c>
      <c r="DP74" s="4">
        <f>IF(DP$7='Summary &amp; Assumptions'!$H$39,'Summary &amp; Assumptions'!$L$29,0)</f>
        <v>0</v>
      </c>
      <c r="DQ74" s="4">
        <f>IF(DQ$7='Summary &amp; Assumptions'!$H$39,'Summary &amp; Assumptions'!$L$29,0)</f>
        <v>0</v>
      </c>
      <c r="DR74" s="4">
        <f>IF(DR$7='Summary &amp; Assumptions'!$H$39,'Summary &amp; Assumptions'!$L$29,0)</f>
        <v>0</v>
      </c>
      <c r="DS74" s="4">
        <f>IF(DS$7='Summary &amp; Assumptions'!$H$39,'Summary &amp; Assumptions'!$L$29,0)</f>
        <v>0</v>
      </c>
      <c r="DT74" s="4">
        <f>IF(DT$7='Summary &amp; Assumptions'!$H$39,'Summary &amp; Assumptions'!$L$29,0)</f>
        <v>0</v>
      </c>
      <c r="DU74" s="4">
        <f>IF(DU$7='Summary &amp; Assumptions'!$H$39,'Summary &amp; Assumptions'!$L$29,0)</f>
        <v>0</v>
      </c>
      <c r="DV74" s="4">
        <f>IF(DV$7='Summary &amp; Assumptions'!$H$39,'Summary &amp; Assumptions'!$L$29,0)</f>
        <v>0</v>
      </c>
      <c r="DW74" s="4">
        <f>IF(DW$7='Summary &amp; Assumptions'!$H$39,'Summary &amp; Assumptions'!$L$29,0)</f>
        <v>0</v>
      </c>
      <c r="DX74" s="4">
        <f>IF(DX$7='Summary &amp; Assumptions'!$H$39,'Summary &amp; Assumptions'!$L$29,0)</f>
        <v>0</v>
      </c>
      <c r="DY74" s="4">
        <f>IF(DY$7='Summary &amp; Assumptions'!$H$39,'Summary &amp; Assumptions'!$L$29,0)</f>
        <v>0</v>
      </c>
      <c r="DZ74" s="4">
        <f>IF(DZ$7='Summary &amp; Assumptions'!$H$39,'Summary &amp; Assumptions'!$L$29,0)</f>
        <v>0</v>
      </c>
      <c r="EA74" s="4">
        <f>IF(EA$7='Summary &amp; Assumptions'!$H$39,'Summary &amp; Assumptions'!$L$29,0)</f>
        <v>0</v>
      </c>
      <c r="EB74" s="4">
        <f>IF(EB$7='Summary &amp; Assumptions'!$H$39,'Summary &amp; Assumptions'!$L$29,0)</f>
        <v>0</v>
      </c>
      <c r="EC74" s="4">
        <f>IF(EC$7='Summary &amp; Assumptions'!$H$39,'Summary &amp; Assumptions'!$L$29,0)</f>
        <v>0</v>
      </c>
      <c r="ED74" s="4">
        <f>IF(ED$7='Summary &amp; Assumptions'!$H$39,'Summary &amp; Assumptions'!$L$29,0)</f>
        <v>0</v>
      </c>
      <c r="EE74" s="4">
        <f>IF(EE$7='Summary &amp; Assumptions'!$H$39,'Summary &amp; Assumptions'!$L$29,0)</f>
        <v>0</v>
      </c>
      <c r="EF74" s="4">
        <f>IF(EF$7='Summary &amp; Assumptions'!$H$39,'Summary &amp; Assumptions'!$L$29,0)</f>
        <v>0</v>
      </c>
      <c r="EG74" s="4">
        <f>IF(EG$7='Summary &amp; Assumptions'!$H$39,'Summary &amp; Assumptions'!$L$29,0)</f>
        <v>0</v>
      </c>
      <c r="EH74" s="4">
        <f>IF(EH$7='Summary &amp; Assumptions'!$H$39,'Summary &amp; Assumptions'!$L$29,0)</f>
        <v>0</v>
      </c>
      <c r="EI74" s="4">
        <f>IF(EI$7='Summary &amp; Assumptions'!$H$39,'Summary &amp; Assumptions'!$L$29,0)</f>
        <v>0</v>
      </c>
      <c r="EJ74" s="4">
        <f>IF(EJ$7='Summary &amp; Assumptions'!$H$39,'Summary &amp; Assumptions'!$L$29,0)</f>
        <v>0</v>
      </c>
      <c r="EK74" s="4">
        <f>IF(EK$7='Summary &amp; Assumptions'!$H$39,'Summary &amp; Assumptions'!$L$29,0)</f>
        <v>0</v>
      </c>
      <c r="EL74" s="4">
        <f>IF(EL$7='Summary &amp; Assumptions'!$H$39,'Summary &amp; Assumptions'!$L$29,0)</f>
        <v>0</v>
      </c>
      <c r="EM74" s="4">
        <f>IF(EM$7='Summary &amp; Assumptions'!$H$39,'Summary &amp; Assumptions'!$L$29,0)</f>
        <v>0</v>
      </c>
      <c r="EN74" s="4">
        <f>IF(EN$7='Summary &amp; Assumptions'!$H$39,'Summary &amp; Assumptions'!$L$29,0)</f>
        <v>0</v>
      </c>
      <c r="EO74" s="4">
        <f>IF(EO$7='Summary &amp; Assumptions'!$H$39,'Summary &amp; Assumptions'!$L$29,0)</f>
        <v>0</v>
      </c>
      <c r="EP74" s="4">
        <f>IF(EP$7='Summary &amp; Assumptions'!$H$39,'Summary &amp; Assumptions'!$L$29,0)</f>
        <v>0</v>
      </c>
      <c r="EQ74" s="4">
        <f>IF(EQ$7='Summary &amp; Assumptions'!$H$39,'Summary &amp; Assumptions'!$L$29,0)</f>
        <v>0</v>
      </c>
      <c r="ER74" s="4">
        <f>IF(ER$7='Summary &amp; Assumptions'!$H$39,'Summary &amp; Assumptions'!$L$29,0)</f>
        <v>0</v>
      </c>
      <c r="ES74" s="4">
        <f>IF(ES$7='Summary &amp; Assumptions'!$H$39,'Summary &amp; Assumptions'!$L$29,0)</f>
        <v>0</v>
      </c>
      <c r="ET74" s="4">
        <f>IF(ET$7='Summary &amp; Assumptions'!$H$39,'Summary &amp; Assumptions'!$L$29,0)</f>
        <v>0</v>
      </c>
      <c r="EU74" s="4">
        <f>IF(EU$7='Summary &amp; Assumptions'!$H$39,'Summary &amp; Assumptions'!$L$29,0)</f>
        <v>0</v>
      </c>
      <c r="EV74" s="4">
        <f>IF(EV$7='Summary &amp; Assumptions'!$H$39,'Summary &amp; Assumptions'!$L$29,0)</f>
        <v>0</v>
      </c>
      <c r="EW74" s="4">
        <f>IF(EW$7='Summary &amp; Assumptions'!$H$39,'Summary &amp; Assumptions'!$L$29,0)</f>
        <v>0</v>
      </c>
      <c r="EX74" s="4">
        <f>IF(EX$7='Summary &amp; Assumptions'!$H$39,'Summary &amp; Assumptions'!$L$29,0)</f>
        <v>0</v>
      </c>
      <c r="EY74" s="4">
        <f>IF(EY$7='Summary &amp; Assumptions'!$H$39,'Summary &amp; Assumptions'!$L$29,0)</f>
        <v>0</v>
      </c>
      <c r="EZ74" s="1"/>
    </row>
    <row r="75" spans="1:156" ht="13.5" customHeight="1" x14ac:dyDescent="0.2">
      <c r="A75" s="1"/>
      <c r="B75" s="1"/>
      <c r="C75" s="1"/>
      <c r="D75" s="206"/>
      <c r="E75" s="6"/>
      <c r="F75" s="6"/>
      <c r="G75" s="79"/>
      <c r="H75" s="79"/>
      <c r="I75" s="79"/>
      <c r="J75" s="79"/>
      <c r="K75" s="79"/>
      <c r="L75" s="1"/>
      <c r="M75" s="1"/>
      <c r="N75" s="1" t="s">
        <v>181</v>
      </c>
      <c r="O75" s="1"/>
      <c r="P75" s="202">
        <f t="shared" si="73"/>
        <v>-15840000.000000002</v>
      </c>
      <c r="Q75" s="1"/>
      <c r="R75" s="203"/>
      <c r="S75" s="82"/>
      <c r="T75" s="207"/>
      <c r="U75" s="1"/>
      <c r="V75" s="1"/>
      <c r="W75" s="208">
        <f>IF(W$7='Summary &amp; Assumptions'!$H$39,-('Budget &amp; Draw Schedule'!$W$73),0)</f>
        <v>0</v>
      </c>
      <c r="X75" s="4">
        <f>IF(X$7='Summary &amp; Assumptions'!$H$39,-('Budget &amp; Draw Schedule'!$W$73),0)</f>
        <v>0</v>
      </c>
      <c r="Y75" s="4">
        <f>IF(Y$7='Summary &amp; Assumptions'!$H$39,-('Budget &amp; Draw Schedule'!$W$73),0)</f>
        <v>0</v>
      </c>
      <c r="Z75" s="4">
        <f>IF(Z$7='Summary &amp; Assumptions'!$H$39,-('Budget &amp; Draw Schedule'!$W$73),0)</f>
        <v>0</v>
      </c>
      <c r="AA75" s="4">
        <f>IF(AA$7='Summary &amp; Assumptions'!$H$39,-('Budget &amp; Draw Schedule'!$W$73),0)</f>
        <v>0</v>
      </c>
      <c r="AB75" s="4">
        <f>IF(AB$7='Summary &amp; Assumptions'!$H$39,-('Budget &amp; Draw Schedule'!$W$73),0)</f>
        <v>0</v>
      </c>
      <c r="AC75" s="4">
        <f>IF(AC$7='Summary &amp; Assumptions'!$H$39,-('Budget &amp; Draw Schedule'!$W$73),0)</f>
        <v>0</v>
      </c>
      <c r="AD75" s="4">
        <f>IF(AD$7='Summary &amp; Assumptions'!$H$39,-('Budget &amp; Draw Schedule'!$W$73),0)</f>
        <v>0</v>
      </c>
      <c r="AE75" s="4">
        <f>IF(AE$7='Summary &amp; Assumptions'!$H$39,-('Budget &amp; Draw Schedule'!$W$73),0)</f>
        <v>0</v>
      </c>
      <c r="AF75" s="4">
        <f>IF(AF$7='Summary &amp; Assumptions'!$H$39,-('Budget &amp; Draw Schedule'!$W$73),0)</f>
        <v>0</v>
      </c>
      <c r="AG75" s="4">
        <f>IF(AG$7='Summary &amp; Assumptions'!$H$39,-('Budget &amp; Draw Schedule'!$W$73),0)</f>
        <v>0</v>
      </c>
      <c r="AH75" s="4">
        <f>IF(AH$7='Summary &amp; Assumptions'!$H$39,-('Budget &amp; Draw Schedule'!$W$73),0)</f>
        <v>0</v>
      </c>
      <c r="AI75" s="4">
        <f>IF(AI$7='Summary &amp; Assumptions'!$H$39,-('Budget &amp; Draw Schedule'!$W$73),0)</f>
        <v>0</v>
      </c>
      <c r="AJ75" s="4">
        <f>IF(AJ$7='Summary &amp; Assumptions'!$H$39,-('Budget &amp; Draw Schedule'!$W$73),0)</f>
        <v>0</v>
      </c>
      <c r="AK75" s="4">
        <f>IF(AK$7='Summary &amp; Assumptions'!$H$39,-('Budget &amp; Draw Schedule'!$W$73),0)</f>
        <v>0</v>
      </c>
      <c r="AL75" s="4">
        <f>IF(AL$7='Summary &amp; Assumptions'!$H$39,-('Budget &amp; Draw Schedule'!$W$73),0)</f>
        <v>0</v>
      </c>
      <c r="AM75" s="4">
        <f>IF(AM$7='Summary &amp; Assumptions'!$H$39,-('Budget &amp; Draw Schedule'!$W$73),0)</f>
        <v>0</v>
      </c>
      <c r="AN75" s="4">
        <f>IF(AN$7='Summary &amp; Assumptions'!$H$39,-('Budget &amp; Draw Schedule'!$W$73),0)</f>
        <v>0</v>
      </c>
      <c r="AO75" s="4">
        <f>IF(AO$7='Summary &amp; Assumptions'!$H$39,-('Budget &amp; Draw Schedule'!$W$73),0)</f>
        <v>0</v>
      </c>
      <c r="AP75" s="4">
        <f>IF(AP$7='Summary &amp; Assumptions'!$H$39,-('Budget &amp; Draw Schedule'!$W$73),0)</f>
        <v>0</v>
      </c>
      <c r="AQ75" s="4">
        <f>IF(AQ$7='Summary &amp; Assumptions'!$H$39,-('Budget &amp; Draw Schedule'!$W$73),0)</f>
        <v>0</v>
      </c>
      <c r="AR75" s="4">
        <f>IF(AR$7='Summary &amp; Assumptions'!$H$39,-('Budget &amp; Draw Schedule'!$W$73),0)</f>
        <v>0</v>
      </c>
      <c r="AS75" s="4">
        <f>IF(AS$7='Summary &amp; Assumptions'!$H$39,-('Budget &amp; Draw Schedule'!$W$73),0)</f>
        <v>0</v>
      </c>
      <c r="AT75" s="4">
        <f>IF(AT$7='Summary &amp; Assumptions'!$H$39,-('Budget &amp; Draw Schedule'!$W$73),0)</f>
        <v>0</v>
      </c>
      <c r="AU75" s="4">
        <f>IF(AU$7='Summary &amp; Assumptions'!$H$39,-('Budget &amp; Draw Schedule'!$W$73),0)</f>
        <v>-15840000.000000002</v>
      </c>
      <c r="AV75" s="4">
        <f>IF(AV$7='Summary &amp; Assumptions'!$H$39,-('Budget &amp; Draw Schedule'!$W$73),0)</f>
        <v>0</v>
      </c>
      <c r="AW75" s="4">
        <f>IF(AW$7='Summary &amp; Assumptions'!$H$39,-('Budget &amp; Draw Schedule'!$W$73),0)</f>
        <v>0</v>
      </c>
      <c r="AX75" s="4">
        <f>IF(AX$7='Summary &amp; Assumptions'!$H$39,-('Budget &amp; Draw Schedule'!$W$73),0)</f>
        <v>0</v>
      </c>
      <c r="AY75" s="4">
        <f>IF(AY$7='Summary &amp; Assumptions'!$H$39,-('Budget &amp; Draw Schedule'!$W$73),0)</f>
        <v>0</v>
      </c>
      <c r="AZ75" s="4">
        <f>IF(AZ$7='Summary &amp; Assumptions'!$H$39,-('Budget &amp; Draw Schedule'!$W$73),0)</f>
        <v>0</v>
      </c>
      <c r="BA75" s="4">
        <f>IF(BA$7='Summary &amp; Assumptions'!$H$39,-('Budget &amp; Draw Schedule'!$W$73),0)</f>
        <v>0</v>
      </c>
      <c r="BB75" s="4">
        <f>IF(BB$7='Summary &amp; Assumptions'!$H$39,-('Budget &amp; Draw Schedule'!$W$73),0)</f>
        <v>0</v>
      </c>
      <c r="BC75" s="4">
        <f>IF(BC$7='Summary &amp; Assumptions'!$H$39,-('Budget &amp; Draw Schedule'!$W$73),0)</f>
        <v>0</v>
      </c>
      <c r="BD75" s="4">
        <f>IF(BD$7='Summary &amp; Assumptions'!$H$39,-('Budget &amp; Draw Schedule'!$W$73),0)</f>
        <v>0</v>
      </c>
      <c r="BE75" s="4">
        <f>IF(BE$7='Summary &amp; Assumptions'!$H$39,-('Budget &amp; Draw Schedule'!$W$73),0)</f>
        <v>0</v>
      </c>
      <c r="BF75" s="4">
        <f>IF(BF$7='Summary &amp; Assumptions'!$H$39,-('Budget &amp; Draw Schedule'!$W$73),0)</f>
        <v>0</v>
      </c>
      <c r="BG75" s="4">
        <f>IF(BG$7='Summary &amp; Assumptions'!$H$39,-('Budget &amp; Draw Schedule'!$W$73),0)</f>
        <v>0</v>
      </c>
      <c r="BH75" s="4">
        <f>IF(BH$7='Summary &amp; Assumptions'!$H$39,-('Budget &amp; Draw Schedule'!$W$73),0)</f>
        <v>0</v>
      </c>
      <c r="BI75" s="4">
        <f>IF(BI$7='Summary &amp; Assumptions'!$H$39,-('Budget &amp; Draw Schedule'!$W$73),0)</f>
        <v>0</v>
      </c>
      <c r="BJ75" s="4">
        <f>IF(BJ$7='Summary &amp; Assumptions'!$H$39,-('Budget &amp; Draw Schedule'!$W$73),0)</f>
        <v>0</v>
      </c>
      <c r="BK75" s="4">
        <f>IF(BK$7='Summary &amp; Assumptions'!$H$39,-('Budget &amp; Draw Schedule'!$W$73),0)</f>
        <v>0</v>
      </c>
      <c r="BL75" s="4">
        <f>IF(BL$7='Summary &amp; Assumptions'!$H$39,-('Budget &amp; Draw Schedule'!$W$73),0)</f>
        <v>0</v>
      </c>
      <c r="BM75" s="4">
        <f>IF(BM$7='Summary &amp; Assumptions'!$H$39,-('Budget &amp; Draw Schedule'!$W$73),0)</f>
        <v>0</v>
      </c>
      <c r="BN75" s="4">
        <f>IF(BN$7='Summary &amp; Assumptions'!$H$39,-('Budget &amp; Draw Schedule'!$W$73),0)</f>
        <v>0</v>
      </c>
      <c r="BO75" s="4">
        <f>IF(BO$7='Summary &amp; Assumptions'!$H$39,-('Budget &amp; Draw Schedule'!$W$73),0)</f>
        <v>0</v>
      </c>
      <c r="BP75" s="4">
        <f>IF(BP$7='Summary &amp; Assumptions'!$H$39,-('Budget &amp; Draw Schedule'!$W$73),0)</f>
        <v>0</v>
      </c>
      <c r="BQ75" s="4">
        <f>IF(BQ$7='Summary &amp; Assumptions'!$H$39,-('Budget &amp; Draw Schedule'!$W$73),0)</f>
        <v>0</v>
      </c>
      <c r="BR75" s="4">
        <f>IF(BR$7='Summary &amp; Assumptions'!$H$39,-('Budget &amp; Draw Schedule'!$W$73),0)</f>
        <v>0</v>
      </c>
      <c r="BS75" s="4">
        <f>IF(BS$7='Summary &amp; Assumptions'!$H$39,-('Budget &amp; Draw Schedule'!$W$73),0)</f>
        <v>0</v>
      </c>
      <c r="BT75" s="4">
        <f>IF(BT$7='Summary &amp; Assumptions'!$H$39,-('Budget &amp; Draw Schedule'!$W$73),0)</f>
        <v>0</v>
      </c>
      <c r="BU75" s="4">
        <f>IF(BU$7='Summary &amp; Assumptions'!$H$39,-('Budget &amp; Draw Schedule'!$W$73),0)</f>
        <v>0</v>
      </c>
      <c r="BV75" s="4">
        <f>IF(BV$7='Summary &amp; Assumptions'!$H$39,-('Budget &amp; Draw Schedule'!$W$73),0)</f>
        <v>0</v>
      </c>
      <c r="BW75" s="4">
        <f>IF(BW$7='Summary &amp; Assumptions'!$H$39,-('Budget &amp; Draw Schedule'!$W$73),0)</f>
        <v>0</v>
      </c>
      <c r="BX75" s="4">
        <f>IF(BX$7='Summary &amp; Assumptions'!$H$39,-('Budget &amp; Draw Schedule'!$W$73),0)</f>
        <v>0</v>
      </c>
      <c r="BY75" s="4">
        <f>IF(BY$7='Summary &amp; Assumptions'!$H$39,-('Budget &amp; Draw Schedule'!$W$73),0)</f>
        <v>0</v>
      </c>
      <c r="BZ75" s="4">
        <f>IF(BZ$7='Summary &amp; Assumptions'!$H$39,-('Budget &amp; Draw Schedule'!$W$73),0)</f>
        <v>0</v>
      </c>
      <c r="CA75" s="4">
        <f>IF(CA$7='Summary &amp; Assumptions'!$H$39,-('Budget &amp; Draw Schedule'!$W$73),0)</f>
        <v>0</v>
      </c>
      <c r="CB75" s="4">
        <f>IF(CB$7='Summary &amp; Assumptions'!$H$39,-('Budget &amp; Draw Schedule'!$W$73),0)</f>
        <v>0</v>
      </c>
      <c r="CC75" s="4">
        <f>IF(CC$7='Summary &amp; Assumptions'!$H$39,-('Budget &amp; Draw Schedule'!$W$73),0)</f>
        <v>0</v>
      </c>
      <c r="CD75" s="4">
        <f>IF(CD$7='Summary &amp; Assumptions'!$H$39,-('Budget &amp; Draw Schedule'!$W$73),0)</f>
        <v>0</v>
      </c>
      <c r="CE75" s="4">
        <f>IF(CE$7='Summary &amp; Assumptions'!$H$39,-('Budget &amp; Draw Schedule'!$W$73),0)</f>
        <v>0</v>
      </c>
      <c r="CF75" s="4">
        <f>IF(CF$7='Summary &amp; Assumptions'!$H$39,-('Budget &amp; Draw Schedule'!$W$73),0)</f>
        <v>0</v>
      </c>
      <c r="CG75" s="4">
        <f>IF(CG$7='Summary &amp; Assumptions'!$H$39,-('Budget &amp; Draw Schedule'!$W$73),0)</f>
        <v>0</v>
      </c>
      <c r="CH75" s="4">
        <f>IF(CH$7='Summary &amp; Assumptions'!$H$39,-('Budget &amp; Draw Schedule'!$W$73),0)</f>
        <v>0</v>
      </c>
      <c r="CI75" s="4">
        <f>IF(CI$7='Summary &amp; Assumptions'!$H$39,-('Budget &amp; Draw Schedule'!$W$73),0)</f>
        <v>0</v>
      </c>
      <c r="CJ75" s="4">
        <f>IF(CJ$7='Summary &amp; Assumptions'!$H$39,-('Budget &amp; Draw Schedule'!$W$73),0)</f>
        <v>0</v>
      </c>
      <c r="CK75" s="4">
        <f>IF(CK$7='Summary &amp; Assumptions'!$H$39,-('Budget &amp; Draw Schedule'!$W$73),0)</f>
        <v>0</v>
      </c>
      <c r="CL75" s="4">
        <f>IF(CL$7='Summary &amp; Assumptions'!$H$39,-('Budget &amp; Draw Schedule'!$W$73),0)</f>
        <v>0</v>
      </c>
      <c r="CM75" s="4">
        <f>IF(CM$7='Summary &amp; Assumptions'!$H$39,-('Budget &amp; Draw Schedule'!$W$73),0)</f>
        <v>0</v>
      </c>
      <c r="CN75" s="4">
        <f>IF(CN$7='Summary &amp; Assumptions'!$H$39,-('Budget &amp; Draw Schedule'!$W$73),0)</f>
        <v>0</v>
      </c>
      <c r="CO75" s="4">
        <f>IF(CO$7='Summary &amp; Assumptions'!$H$39,-('Budget &amp; Draw Schedule'!$W$73),0)</f>
        <v>0</v>
      </c>
      <c r="CP75" s="4">
        <f>IF(CP$7='Summary &amp; Assumptions'!$H$39,-('Budget &amp; Draw Schedule'!$W$73),0)</f>
        <v>0</v>
      </c>
      <c r="CQ75" s="4">
        <f>IF(CQ$7='Summary &amp; Assumptions'!$H$39,-('Budget &amp; Draw Schedule'!$W$73),0)</f>
        <v>0</v>
      </c>
      <c r="CR75" s="4">
        <f>IF(CR$7='Summary &amp; Assumptions'!$H$39,-('Budget &amp; Draw Schedule'!$W$73),0)</f>
        <v>0</v>
      </c>
      <c r="CS75" s="4">
        <f>IF(CS$7='Summary &amp; Assumptions'!$H$39,-('Budget &amp; Draw Schedule'!$W$73),0)</f>
        <v>0</v>
      </c>
      <c r="CT75" s="4">
        <f>IF(CT$7='Summary &amp; Assumptions'!$H$39,-('Budget &amp; Draw Schedule'!$W$73),0)</f>
        <v>0</v>
      </c>
      <c r="CU75" s="4">
        <f>IF(CU$7='Summary &amp; Assumptions'!$H$39,-('Budget &amp; Draw Schedule'!$W$73),0)</f>
        <v>0</v>
      </c>
      <c r="CV75" s="4">
        <f>IF(CV$7='Summary &amp; Assumptions'!$H$39,-('Budget &amp; Draw Schedule'!$W$73),0)</f>
        <v>0</v>
      </c>
      <c r="CW75" s="4">
        <f>IF(CW$7='Summary &amp; Assumptions'!$H$39,-('Budget &amp; Draw Schedule'!$W$73),0)</f>
        <v>0</v>
      </c>
      <c r="CX75" s="4">
        <f>IF(CX$7='Summary &amp; Assumptions'!$H$39,-('Budget &amp; Draw Schedule'!$W$73),0)</f>
        <v>0</v>
      </c>
      <c r="CY75" s="4">
        <f>IF(CY$7='Summary &amp; Assumptions'!$H$39,-('Budget &amp; Draw Schedule'!$W$73),0)</f>
        <v>0</v>
      </c>
      <c r="CZ75" s="4">
        <f>IF(CZ$7='Summary &amp; Assumptions'!$H$39,-('Budget &amp; Draw Schedule'!$W$73),0)</f>
        <v>0</v>
      </c>
      <c r="DA75" s="4">
        <f>IF(DA$7='Summary &amp; Assumptions'!$H$39,-('Budget &amp; Draw Schedule'!$W$73),0)</f>
        <v>0</v>
      </c>
      <c r="DB75" s="4">
        <f>IF(DB$7='Summary &amp; Assumptions'!$H$39,-('Budget &amp; Draw Schedule'!$W$73),0)</f>
        <v>0</v>
      </c>
      <c r="DC75" s="4">
        <f>IF(DC$7='Summary &amp; Assumptions'!$H$39,-('Budget &amp; Draw Schedule'!$W$73),0)</f>
        <v>0</v>
      </c>
      <c r="DD75" s="4">
        <f>IF(DD$7='Summary &amp; Assumptions'!$H$39,-('Budget &amp; Draw Schedule'!$W$73),0)</f>
        <v>0</v>
      </c>
      <c r="DE75" s="4">
        <f>IF(DE$7='Summary &amp; Assumptions'!$H$39,-('Budget &amp; Draw Schedule'!$W$73),0)</f>
        <v>0</v>
      </c>
      <c r="DF75" s="4">
        <f>IF(DF$7='Summary &amp; Assumptions'!$H$39,-('Budget &amp; Draw Schedule'!$W$73),0)</f>
        <v>0</v>
      </c>
      <c r="DG75" s="4">
        <f>IF(DG$7='Summary &amp; Assumptions'!$H$39,-('Budget &amp; Draw Schedule'!$W$73),0)</f>
        <v>0</v>
      </c>
      <c r="DH75" s="4">
        <f>IF(DH$7='Summary &amp; Assumptions'!$H$39,-('Budget &amp; Draw Schedule'!$W$73),0)</f>
        <v>0</v>
      </c>
      <c r="DI75" s="4">
        <f>IF(DI$7='Summary &amp; Assumptions'!$H$39,-('Budget &amp; Draw Schedule'!$W$73),0)</f>
        <v>0</v>
      </c>
      <c r="DJ75" s="4">
        <f>IF(DJ$7='Summary &amp; Assumptions'!$H$39,-('Budget &amp; Draw Schedule'!$W$73),0)</f>
        <v>0</v>
      </c>
      <c r="DK75" s="4">
        <f>IF(DK$7='Summary &amp; Assumptions'!$H$39,-('Budget &amp; Draw Schedule'!$W$73),0)</f>
        <v>0</v>
      </c>
      <c r="DL75" s="4">
        <f>IF(DL$7='Summary &amp; Assumptions'!$H$39,-('Budget &amp; Draw Schedule'!$W$73),0)</f>
        <v>0</v>
      </c>
      <c r="DM75" s="4">
        <f>IF(DM$7='Summary &amp; Assumptions'!$H$39,-('Budget &amp; Draw Schedule'!$W$73),0)</f>
        <v>0</v>
      </c>
      <c r="DN75" s="4">
        <f>IF(DN$7='Summary &amp; Assumptions'!$H$39,-('Budget &amp; Draw Schedule'!$W$73),0)</f>
        <v>0</v>
      </c>
      <c r="DO75" s="4">
        <f>IF(DO$7='Summary &amp; Assumptions'!$H$39,-('Budget &amp; Draw Schedule'!$W$73),0)</f>
        <v>0</v>
      </c>
      <c r="DP75" s="4">
        <f>IF(DP$7='Summary &amp; Assumptions'!$H$39,-('Budget &amp; Draw Schedule'!$W$73),0)</f>
        <v>0</v>
      </c>
      <c r="DQ75" s="4">
        <f>IF(DQ$7='Summary &amp; Assumptions'!$H$39,-('Budget &amp; Draw Schedule'!$W$73),0)</f>
        <v>0</v>
      </c>
      <c r="DR75" s="4">
        <f>IF(DR$7='Summary &amp; Assumptions'!$H$39,-('Budget &amp; Draw Schedule'!$W$73),0)</f>
        <v>0</v>
      </c>
      <c r="DS75" s="4">
        <f>IF(DS$7='Summary &amp; Assumptions'!$H$39,-('Budget &amp; Draw Schedule'!$W$73),0)</f>
        <v>0</v>
      </c>
      <c r="DT75" s="4">
        <f>IF(DT$7='Summary &amp; Assumptions'!$H$39,-('Budget &amp; Draw Schedule'!$W$73),0)</f>
        <v>0</v>
      </c>
      <c r="DU75" s="4">
        <f>IF(DU$7='Summary &amp; Assumptions'!$H$39,-('Budget &amp; Draw Schedule'!$W$73),0)</f>
        <v>0</v>
      </c>
      <c r="DV75" s="4">
        <f>IF(DV$7='Summary &amp; Assumptions'!$H$39,-('Budget &amp; Draw Schedule'!$W$73),0)</f>
        <v>0</v>
      </c>
      <c r="DW75" s="4">
        <f>IF(DW$7='Summary &amp; Assumptions'!$H$39,-('Budget &amp; Draw Schedule'!$W$73),0)</f>
        <v>0</v>
      </c>
      <c r="DX75" s="4">
        <f>IF(DX$7='Summary &amp; Assumptions'!$H$39,-('Budget &amp; Draw Schedule'!$W$73),0)</f>
        <v>0</v>
      </c>
      <c r="DY75" s="4">
        <f>IF(DY$7='Summary &amp; Assumptions'!$H$39,-('Budget &amp; Draw Schedule'!$W$73),0)</f>
        <v>0</v>
      </c>
      <c r="DZ75" s="4">
        <f>IF(DZ$7='Summary &amp; Assumptions'!$H$39,-('Budget &amp; Draw Schedule'!$W$73),0)</f>
        <v>0</v>
      </c>
      <c r="EA75" s="4">
        <f>IF(EA$7='Summary &amp; Assumptions'!$H$39,-('Budget &amp; Draw Schedule'!$W$73),0)</f>
        <v>0</v>
      </c>
      <c r="EB75" s="4">
        <f>IF(EB$7='Summary &amp; Assumptions'!$H$39,-('Budget &amp; Draw Schedule'!$W$73),0)</f>
        <v>0</v>
      </c>
      <c r="EC75" s="4">
        <f>IF(EC$7='Summary &amp; Assumptions'!$H$39,-('Budget &amp; Draw Schedule'!$W$73),0)</f>
        <v>0</v>
      </c>
      <c r="ED75" s="4">
        <f>IF(ED$7='Summary &amp; Assumptions'!$H$39,-('Budget &amp; Draw Schedule'!$W$73),0)</f>
        <v>0</v>
      </c>
      <c r="EE75" s="4">
        <f>IF(EE$7='Summary &amp; Assumptions'!$H$39,-('Budget &amp; Draw Schedule'!$W$73),0)</f>
        <v>0</v>
      </c>
      <c r="EF75" s="4">
        <f>IF(EF$7='Summary &amp; Assumptions'!$H$39,-('Budget &amp; Draw Schedule'!$W$73),0)</f>
        <v>0</v>
      </c>
      <c r="EG75" s="4">
        <f>IF(EG$7='Summary &amp; Assumptions'!$H$39,-('Budget &amp; Draw Schedule'!$W$73),0)</f>
        <v>0</v>
      </c>
      <c r="EH75" s="4">
        <f>IF(EH$7='Summary &amp; Assumptions'!$H$39,-('Budget &amp; Draw Schedule'!$W$73),0)</f>
        <v>0</v>
      </c>
      <c r="EI75" s="4">
        <f>IF(EI$7='Summary &amp; Assumptions'!$H$39,-('Budget &amp; Draw Schedule'!$W$73),0)</f>
        <v>0</v>
      </c>
      <c r="EJ75" s="4">
        <f>IF(EJ$7='Summary &amp; Assumptions'!$H$39,-('Budget &amp; Draw Schedule'!$W$73),0)</f>
        <v>0</v>
      </c>
      <c r="EK75" s="4">
        <f>IF(EK$7='Summary &amp; Assumptions'!$H$39,-('Budget &amp; Draw Schedule'!$W$73),0)</f>
        <v>0</v>
      </c>
      <c r="EL75" s="4">
        <f>IF(EL$7='Summary &amp; Assumptions'!$H$39,-('Budget &amp; Draw Schedule'!$W$73),0)</f>
        <v>0</v>
      </c>
      <c r="EM75" s="4">
        <f>IF(EM$7='Summary &amp; Assumptions'!$H$39,-('Budget &amp; Draw Schedule'!$W$73),0)</f>
        <v>0</v>
      </c>
      <c r="EN75" s="4">
        <f>IF(EN$7='Summary &amp; Assumptions'!$H$39,-('Budget &amp; Draw Schedule'!$W$73),0)</f>
        <v>0</v>
      </c>
      <c r="EO75" s="4">
        <f>IF(EO$7='Summary &amp; Assumptions'!$H$39,-('Budget &amp; Draw Schedule'!$W$73),0)</f>
        <v>0</v>
      </c>
      <c r="EP75" s="4">
        <f>IF(EP$7='Summary &amp; Assumptions'!$H$39,-('Budget &amp; Draw Schedule'!$W$73),0)</f>
        <v>0</v>
      </c>
      <c r="EQ75" s="4">
        <f>IF(EQ$7='Summary &amp; Assumptions'!$H$39,-('Budget &amp; Draw Schedule'!$W$73),0)</f>
        <v>0</v>
      </c>
      <c r="ER75" s="4">
        <f>IF(ER$7='Summary &amp; Assumptions'!$H$39,-('Budget &amp; Draw Schedule'!$W$73),0)</f>
        <v>0</v>
      </c>
      <c r="ES75" s="4">
        <f>IF(ES$7='Summary &amp; Assumptions'!$H$39,-('Budget &amp; Draw Schedule'!$W$73),0)</f>
        <v>0</v>
      </c>
      <c r="ET75" s="4">
        <f>IF(ET$7='Summary &amp; Assumptions'!$H$39,-('Budget &amp; Draw Schedule'!$W$73),0)</f>
        <v>0</v>
      </c>
      <c r="EU75" s="4">
        <f>IF(EU$7='Summary &amp; Assumptions'!$H$39,-('Budget &amp; Draw Schedule'!$W$73),0)</f>
        <v>0</v>
      </c>
      <c r="EV75" s="4">
        <f>IF(EV$7='Summary &amp; Assumptions'!$H$39,-('Budget &amp; Draw Schedule'!$W$73),0)</f>
        <v>0</v>
      </c>
      <c r="EW75" s="4">
        <f>IF(EW$7='Summary &amp; Assumptions'!$H$39,-('Budget &amp; Draw Schedule'!$W$73),0)</f>
        <v>0</v>
      </c>
      <c r="EX75" s="4">
        <f>IF(EX$7='Summary &amp; Assumptions'!$H$39,-('Budget &amp; Draw Schedule'!$W$73),0)</f>
        <v>0</v>
      </c>
      <c r="EY75" s="4">
        <f>IF(EY$7='Summary &amp; Assumptions'!$H$39,-('Budget &amp; Draw Schedule'!$W$73),0)</f>
        <v>0</v>
      </c>
      <c r="EZ75" s="1"/>
    </row>
    <row r="76" spans="1:156" ht="13.5" customHeight="1" x14ac:dyDescent="0.2">
      <c r="A76" s="1"/>
      <c r="B76" s="1"/>
      <c r="C76" s="1"/>
      <c r="D76" s="1"/>
      <c r="E76" s="6"/>
      <c r="F76" s="6"/>
      <c r="G76" s="79"/>
      <c r="H76" s="1"/>
      <c r="I76" s="1"/>
      <c r="J76" s="1"/>
      <c r="K76" s="1"/>
      <c r="L76" s="1"/>
      <c r="M76" s="1"/>
      <c r="N76" s="1" t="s">
        <v>182</v>
      </c>
      <c r="O76" s="1"/>
      <c r="P76" s="202">
        <f>MIN(AT76:EY76)</f>
        <v>0</v>
      </c>
      <c r="Q76" s="1"/>
      <c r="R76" s="82"/>
      <c r="S76" s="82"/>
      <c r="T76" s="82"/>
      <c r="U76" s="1"/>
      <c r="V76" s="1"/>
      <c r="W76" s="208">
        <f t="shared" ref="W76:EY76" si="75">+W72-W73+W74+W75</f>
        <v>0</v>
      </c>
      <c r="X76" s="4">
        <f t="shared" si="75"/>
        <v>0</v>
      </c>
      <c r="Y76" s="4">
        <f t="shared" si="75"/>
        <v>0</v>
      </c>
      <c r="Z76" s="4">
        <f t="shared" si="75"/>
        <v>0</v>
      </c>
      <c r="AA76" s="4">
        <f t="shared" si="75"/>
        <v>0</v>
      </c>
      <c r="AB76" s="4">
        <f t="shared" si="75"/>
        <v>0</v>
      </c>
      <c r="AC76" s="4">
        <f t="shared" si="75"/>
        <v>0</v>
      </c>
      <c r="AD76" s="4">
        <f t="shared" si="75"/>
        <v>0</v>
      </c>
      <c r="AE76" s="4">
        <f t="shared" si="75"/>
        <v>0</v>
      </c>
      <c r="AF76" s="4">
        <f t="shared" si="75"/>
        <v>0</v>
      </c>
      <c r="AG76" s="4">
        <f t="shared" si="75"/>
        <v>0</v>
      </c>
      <c r="AH76" s="4">
        <f t="shared" si="75"/>
        <v>0</v>
      </c>
      <c r="AI76" s="4">
        <f t="shared" si="75"/>
        <v>0</v>
      </c>
      <c r="AJ76" s="4">
        <f t="shared" si="75"/>
        <v>0</v>
      </c>
      <c r="AK76" s="4">
        <f t="shared" si="75"/>
        <v>0</v>
      </c>
      <c r="AL76" s="4">
        <f t="shared" si="75"/>
        <v>0</v>
      </c>
      <c r="AM76" s="4">
        <f t="shared" si="75"/>
        <v>0</v>
      </c>
      <c r="AN76" s="4">
        <f t="shared" si="75"/>
        <v>0</v>
      </c>
      <c r="AO76" s="4">
        <f t="shared" si="75"/>
        <v>0</v>
      </c>
      <c r="AP76" s="4">
        <f t="shared" si="75"/>
        <v>0</v>
      </c>
      <c r="AQ76" s="4">
        <f t="shared" si="75"/>
        <v>0</v>
      </c>
      <c r="AR76" s="4">
        <f t="shared" si="75"/>
        <v>0</v>
      </c>
      <c r="AS76" s="4">
        <f t="shared" si="75"/>
        <v>0</v>
      </c>
      <c r="AT76" s="4">
        <f t="shared" si="75"/>
        <v>0</v>
      </c>
      <c r="AU76" s="4">
        <f t="shared" si="75"/>
        <v>16629957.693025557</v>
      </c>
      <c r="AV76" s="4">
        <f t="shared" si="75"/>
        <v>16629957.693025557</v>
      </c>
      <c r="AW76" s="4">
        <f t="shared" si="75"/>
        <v>16629957.693025557</v>
      </c>
      <c r="AX76" s="4">
        <f t="shared" si="75"/>
        <v>16629957.693025557</v>
      </c>
      <c r="AY76" s="4">
        <f t="shared" si="75"/>
        <v>16629957.693025557</v>
      </c>
      <c r="AZ76" s="4">
        <f t="shared" si="75"/>
        <v>16629957.693025557</v>
      </c>
      <c r="BA76" s="4">
        <f t="shared" si="75"/>
        <v>16629957.693025557</v>
      </c>
      <c r="BB76" s="4">
        <f t="shared" si="75"/>
        <v>16065391.920838011</v>
      </c>
      <c r="BC76" s="4">
        <f t="shared" si="75"/>
        <v>14090774.888122927</v>
      </c>
      <c r="BD76" s="4">
        <f t="shared" si="75"/>
        <v>12027447.144868765</v>
      </c>
      <c r="BE76" s="4">
        <f t="shared" si="75"/>
        <v>9963570.9299125709</v>
      </c>
      <c r="BF76" s="4">
        <f t="shared" si="75"/>
        <v>7987385.5982409129</v>
      </c>
      <c r="BG76" s="4">
        <f t="shared" si="75"/>
        <v>6174637.1596286464</v>
      </c>
      <c r="BH76" s="4">
        <f t="shared" si="75"/>
        <v>4578885.0368549414</v>
      </c>
      <c r="BI76" s="4">
        <f t="shared" si="75"/>
        <v>3227005.4198924741</v>
      </c>
      <c r="BJ76" s="4">
        <f t="shared" si="75"/>
        <v>2119601.5237731026</v>
      </c>
      <c r="BK76" s="4">
        <f t="shared" si="75"/>
        <v>1236237.5718102963</v>
      </c>
      <c r="BL76" s="4">
        <f t="shared" si="75"/>
        <v>542967.69613894611</v>
      </c>
      <c r="BM76" s="4">
        <f t="shared" si="75"/>
        <v>1.7462298274040222E-9</v>
      </c>
      <c r="BN76" s="4">
        <f t="shared" si="75"/>
        <v>1.7462298274040222E-9</v>
      </c>
      <c r="BO76" s="4">
        <f t="shared" si="75"/>
        <v>1.7462298274040222E-9</v>
      </c>
      <c r="BP76" s="4">
        <f t="shared" si="75"/>
        <v>1.7462298274040222E-9</v>
      </c>
      <c r="BQ76" s="4">
        <f t="shared" si="75"/>
        <v>1.7462298274040222E-9</v>
      </c>
      <c r="BR76" s="4">
        <f t="shared" si="75"/>
        <v>1.7462298274040222E-9</v>
      </c>
      <c r="BS76" s="4">
        <f t="shared" si="75"/>
        <v>1.7462298274040222E-9</v>
      </c>
      <c r="BT76" s="4">
        <f t="shared" si="75"/>
        <v>1.7462298274040222E-9</v>
      </c>
      <c r="BU76" s="4">
        <f t="shared" si="75"/>
        <v>1.7462298274040222E-9</v>
      </c>
      <c r="BV76" s="4">
        <f t="shared" si="75"/>
        <v>1.7462298274040222E-9</v>
      </c>
      <c r="BW76" s="4">
        <f t="shared" si="75"/>
        <v>1.7462298274040222E-9</v>
      </c>
      <c r="BX76" s="4">
        <f t="shared" si="75"/>
        <v>1.7462298274040222E-9</v>
      </c>
      <c r="BY76" s="4">
        <f t="shared" si="75"/>
        <v>1.7462298274040222E-9</v>
      </c>
      <c r="BZ76" s="4">
        <f t="shared" si="75"/>
        <v>1.7462298274040222E-9</v>
      </c>
      <c r="CA76" s="4">
        <f t="shared" si="75"/>
        <v>1.7462298274040222E-9</v>
      </c>
      <c r="CB76" s="4">
        <f t="shared" si="75"/>
        <v>1.7462298274040222E-9</v>
      </c>
      <c r="CC76" s="4">
        <f t="shared" si="75"/>
        <v>1.7462298274040222E-9</v>
      </c>
      <c r="CD76" s="4">
        <f t="shared" si="75"/>
        <v>1.7462298274040222E-9</v>
      </c>
      <c r="CE76" s="4">
        <f t="shared" si="75"/>
        <v>1.7462298274040222E-9</v>
      </c>
      <c r="CF76" s="4">
        <f t="shared" si="75"/>
        <v>1.7462298274040222E-9</v>
      </c>
      <c r="CG76" s="4">
        <f t="shared" si="75"/>
        <v>1.7462298274040222E-9</v>
      </c>
      <c r="CH76" s="4">
        <f t="shared" si="75"/>
        <v>1.7462298274040222E-9</v>
      </c>
      <c r="CI76" s="4">
        <f t="shared" si="75"/>
        <v>1.7462298274040222E-9</v>
      </c>
      <c r="CJ76" s="4">
        <f t="shared" si="75"/>
        <v>1.7462298274040222E-9</v>
      </c>
      <c r="CK76" s="4">
        <f t="shared" si="75"/>
        <v>1.7462298274040222E-9</v>
      </c>
      <c r="CL76" s="4">
        <f t="shared" si="75"/>
        <v>1.7462298274040222E-9</v>
      </c>
      <c r="CM76" s="4">
        <f t="shared" si="75"/>
        <v>1.7462298274040222E-9</v>
      </c>
      <c r="CN76" s="4">
        <f t="shared" si="75"/>
        <v>1.7462298274040222E-9</v>
      </c>
      <c r="CO76" s="4">
        <f t="shared" si="75"/>
        <v>1.7462298274040222E-9</v>
      </c>
      <c r="CP76" s="4">
        <f t="shared" si="75"/>
        <v>1.7462298274040222E-9</v>
      </c>
      <c r="CQ76" s="4">
        <f t="shared" si="75"/>
        <v>1.7462298274040222E-9</v>
      </c>
      <c r="CR76" s="4">
        <f t="shared" si="75"/>
        <v>1.7462298274040222E-9</v>
      </c>
      <c r="CS76" s="4">
        <f t="shared" si="75"/>
        <v>1.7462298274040222E-9</v>
      </c>
      <c r="CT76" s="4">
        <f t="shared" si="75"/>
        <v>1.7462298274040222E-9</v>
      </c>
      <c r="CU76" s="4">
        <f t="shared" si="75"/>
        <v>1.7462298274040222E-9</v>
      </c>
      <c r="CV76" s="4">
        <f t="shared" si="75"/>
        <v>1.7462298274040222E-9</v>
      </c>
      <c r="CW76" s="4">
        <f t="shared" si="75"/>
        <v>1.7462298274040222E-9</v>
      </c>
      <c r="CX76" s="4">
        <f t="shared" si="75"/>
        <v>1.7462298274040222E-9</v>
      </c>
      <c r="CY76" s="4">
        <f t="shared" si="75"/>
        <v>1.7462298274040222E-9</v>
      </c>
      <c r="CZ76" s="4">
        <f t="shared" si="75"/>
        <v>1.7462298274040222E-9</v>
      </c>
      <c r="DA76" s="4">
        <f t="shared" si="75"/>
        <v>1.7462298274040222E-9</v>
      </c>
      <c r="DB76" s="4">
        <f t="shared" si="75"/>
        <v>1.7462298274040222E-9</v>
      </c>
      <c r="DC76" s="4">
        <f t="shared" si="75"/>
        <v>1.7462298274040222E-9</v>
      </c>
      <c r="DD76" s="4">
        <f t="shared" si="75"/>
        <v>1.7462298274040222E-9</v>
      </c>
      <c r="DE76" s="4">
        <f t="shared" si="75"/>
        <v>1.7462298274040222E-9</v>
      </c>
      <c r="DF76" s="4">
        <f t="shared" si="75"/>
        <v>1.7462298274040222E-9</v>
      </c>
      <c r="DG76" s="4">
        <f t="shared" si="75"/>
        <v>1.7462298274040222E-9</v>
      </c>
      <c r="DH76" s="4">
        <f t="shared" si="75"/>
        <v>1.7462298274040222E-9</v>
      </c>
      <c r="DI76" s="4">
        <f t="shared" si="75"/>
        <v>1.7462298274040222E-9</v>
      </c>
      <c r="DJ76" s="4">
        <f t="shared" si="75"/>
        <v>1.7462298274040222E-9</v>
      </c>
      <c r="DK76" s="4">
        <f t="shared" si="75"/>
        <v>1.7462298274040222E-9</v>
      </c>
      <c r="DL76" s="4">
        <f t="shared" si="75"/>
        <v>1.7462298274040222E-9</v>
      </c>
      <c r="DM76" s="4">
        <f t="shared" si="75"/>
        <v>1.7462298274040222E-9</v>
      </c>
      <c r="DN76" s="4">
        <f t="shared" si="75"/>
        <v>1.7462298274040222E-9</v>
      </c>
      <c r="DO76" s="4">
        <f t="shared" si="75"/>
        <v>1.7462298274040222E-9</v>
      </c>
      <c r="DP76" s="4">
        <f t="shared" si="75"/>
        <v>1.7462298274040222E-9</v>
      </c>
      <c r="DQ76" s="4">
        <f t="shared" si="75"/>
        <v>1.7462298274040222E-9</v>
      </c>
      <c r="DR76" s="4">
        <f t="shared" si="75"/>
        <v>1.7462298274040222E-9</v>
      </c>
      <c r="DS76" s="4">
        <f t="shared" si="75"/>
        <v>1.7462298274040222E-9</v>
      </c>
      <c r="DT76" s="4">
        <f t="shared" si="75"/>
        <v>1.7462298274040222E-9</v>
      </c>
      <c r="DU76" s="4">
        <f t="shared" si="75"/>
        <v>1.7462298274040222E-9</v>
      </c>
      <c r="DV76" s="4">
        <f t="shared" si="75"/>
        <v>1.7462298274040222E-9</v>
      </c>
      <c r="DW76" s="4">
        <f t="shared" si="75"/>
        <v>1.7462298274040222E-9</v>
      </c>
      <c r="DX76" s="4">
        <f t="shared" si="75"/>
        <v>1.7462298274040222E-9</v>
      </c>
      <c r="DY76" s="4">
        <f t="shared" si="75"/>
        <v>1.7462298274040222E-9</v>
      </c>
      <c r="DZ76" s="4">
        <f t="shared" si="75"/>
        <v>1.7462298274040222E-9</v>
      </c>
      <c r="EA76" s="4">
        <f t="shared" si="75"/>
        <v>1.7462298274040222E-9</v>
      </c>
      <c r="EB76" s="4">
        <f t="shared" si="75"/>
        <v>1.7462298274040222E-9</v>
      </c>
      <c r="EC76" s="4">
        <f t="shared" si="75"/>
        <v>1.7462298274040222E-9</v>
      </c>
      <c r="ED76" s="4">
        <f t="shared" si="75"/>
        <v>1.7462298274040222E-9</v>
      </c>
      <c r="EE76" s="4">
        <f t="shared" si="75"/>
        <v>1.7462298274040222E-9</v>
      </c>
      <c r="EF76" s="4">
        <f t="shared" si="75"/>
        <v>1.7462298274040222E-9</v>
      </c>
      <c r="EG76" s="4">
        <f t="shared" si="75"/>
        <v>1.7462298274040222E-9</v>
      </c>
      <c r="EH76" s="4">
        <f t="shared" si="75"/>
        <v>1.7462298274040222E-9</v>
      </c>
      <c r="EI76" s="4">
        <f t="shared" si="75"/>
        <v>1.7462298274040222E-9</v>
      </c>
      <c r="EJ76" s="4">
        <f t="shared" si="75"/>
        <v>1.7462298274040222E-9</v>
      </c>
      <c r="EK76" s="4">
        <f t="shared" si="75"/>
        <v>1.7462298274040222E-9</v>
      </c>
      <c r="EL76" s="4">
        <f t="shared" si="75"/>
        <v>1.7462298274040222E-9</v>
      </c>
      <c r="EM76" s="4">
        <f t="shared" si="75"/>
        <v>1.7462298274040222E-9</v>
      </c>
      <c r="EN76" s="4">
        <f t="shared" si="75"/>
        <v>1.7462298274040222E-9</v>
      </c>
      <c r="EO76" s="4">
        <f t="shared" si="75"/>
        <v>1.7462298274040222E-9</v>
      </c>
      <c r="EP76" s="4">
        <f t="shared" si="75"/>
        <v>1.7462298274040222E-9</v>
      </c>
      <c r="EQ76" s="4">
        <f t="shared" si="75"/>
        <v>1.7462298274040222E-9</v>
      </c>
      <c r="ER76" s="4">
        <f t="shared" si="75"/>
        <v>1.7462298274040222E-9</v>
      </c>
      <c r="ES76" s="4">
        <f t="shared" si="75"/>
        <v>1.7462298274040222E-9</v>
      </c>
      <c r="ET76" s="4">
        <f t="shared" si="75"/>
        <v>1.7462298274040222E-9</v>
      </c>
      <c r="EU76" s="4">
        <f t="shared" si="75"/>
        <v>1.7462298274040222E-9</v>
      </c>
      <c r="EV76" s="4">
        <f t="shared" si="75"/>
        <v>1.7462298274040222E-9</v>
      </c>
      <c r="EW76" s="4">
        <f t="shared" si="75"/>
        <v>1.7462298274040222E-9</v>
      </c>
      <c r="EX76" s="4">
        <f t="shared" si="75"/>
        <v>1.7462298274040222E-9</v>
      </c>
      <c r="EY76" s="4">
        <f t="shared" si="75"/>
        <v>1.7462298274040222E-9</v>
      </c>
      <c r="EZ76" s="1"/>
    </row>
    <row r="77" spans="1:156" ht="13.5" customHeight="1" x14ac:dyDescent="0.2">
      <c r="A77" s="1"/>
      <c r="B77" s="1"/>
      <c r="C77" s="1"/>
      <c r="D77" s="1"/>
      <c r="E77" s="6"/>
      <c r="F77" s="6"/>
      <c r="G77" s="79"/>
      <c r="H77" s="1"/>
      <c r="I77" s="1"/>
      <c r="J77" s="1"/>
      <c r="K77" s="1"/>
      <c r="L77" s="1"/>
      <c r="M77" s="1"/>
      <c r="N77" s="128" t="s">
        <v>183</v>
      </c>
      <c r="O77" s="128"/>
      <c r="P77" s="205">
        <f>MAX(W77:EY77)</f>
        <v>32469957.693025559</v>
      </c>
      <c r="Q77" s="128"/>
      <c r="R77" s="138"/>
      <c r="S77" s="138"/>
      <c r="T77" s="138"/>
      <c r="U77" s="128"/>
      <c r="V77" s="128"/>
      <c r="W77" s="139">
        <f>IF(W$7&lt;'Summary &amp; Assumptions'!$H$39,'Summary &amp; Assumptions'!$L$24,'Summary &amp; Assumptions'!$L$29)</f>
        <v>15840000.000000002</v>
      </c>
      <c r="X77" s="139">
        <f>IF(X$7&lt;'Summary &amp; Assumptions'!$H$39,'Summary &amp; Assumptions'!$L$24,'Summary &amp; Assumptions'!$L$29)</f>
        <v>15840000.000000002</v>
      </c>
      <c r="Y77" s="139">
        <f>IF(Y$7&lt;'Summary &amp; Assumptions'!$H$39,'Summary &amp; Assumptions'!$L$24,'Summary &amp; Assumptions'!$L$29)</f>
        <v>15840000.000000002</v>
      </c>
      <c r="Z77" s="139">
        <f>IF(Z$7&lt;'Summary &amp; Assumptions'!$H$39,'Summary &amp; Assumptions'!$L$24,'Summary &amp; Assumptions'!$L$29)</f>
        <v>15840000.000000002</v>
      </c>
      <c r="AA77" s="139">
        <f>IF(AA$7&lt;'Summary &amp; Assumptions'!$H$39,'Summary &amp; Assumptions'!$L$24,'Summary &amp; Assumptions'!$L$29)</f>
        <v>15840000.000000002</v>
      </c>
      <c r="AB77" s="139">
        <f>IF(AB$7&lt;'Summary &amp; Assumptions'!$H$39,'Summary &amp; Assumptions'!$L$24,'Summary &amp; Assumptions'!$L$29)</f>
        <v>15840000.000000002</v>
      </c>
      <c r="AC77" s="139">
        <f>IF(AC$7&lt;'Summary &amp; Assumptions'!$H$39,'Summary &amp; Assumptions'!$L$24,'Summary &amp; Assumptions'!$L$29)</f>
        <v>15840000.000000002</v>
      </c>
      <c r="AD77" s="139">
        <f>IF(AD$7&lt;'Summary &amp; Assumptions'!$H$39,'Summary &amp; Assumptions'!$L$24,'Summary &amp; Assumptions'!$L$29)</f>
        <v>15840000.000000002</v>
      </c>
      <c r="AE77" s="139">
        <f>IF(AE$7&lt;'Summary &amp; Assumptions'!$H$39,'Summary &amp; Assumptions'!$L$24,'Summary &amp; Assumptions'!$L$29)</f>
        <v>15840000.000000002</v>
      </c>
      <c r="AF77" s="139">
        <f>IF(AF$7&lt;'Summary &amp; Assumptions'!$H$39,'Summary &amp; Assumptions'!$L$24,'Summary &amp; Assumptions'!$L$29)</f>
        <v>15840000.000000002</v>
      </c>
      <c r="AG77" s="139">
        <f>IF(AG$7&lt;'Summary &amp; Assumptions'!$H$39,'Summary &amp; Assumptions'!$L$24,'Summary &amp; Assumptions'!$L$29)</f>
        <v>15840000.000000002</v>
      </c>
      <c r="AH77" s="139">
        <f>IF(AH$7&lt;'Summary &amp; Assumptions'!$H$39,'Summary &amp; Assumptions'!$L$24,'Summary &amp; Assumptions'!$L$29)</f>
        <v>15840000.000000002</v>
      </c>
      <c r="AI77" s="139">
        <f>IF(AI$7&lt;'Summary &amp; Assumptions'!$H$39,'Summary &amp; Assumptions'!$L$24,'Summary &amp; Assumptions'!$L$29)</f>
        <v>15840000.000000002</v>
      </c>
      <c r="AJ77" s="139">
        <f>IF(AJ$7&lt;'Summary &amp; Assumptions'!$H$39,'Summary &amp; Assumptions'!$L$24,'Summary &amp; Assumptions'!$L$29)</f>
        <v>15840000.000000002</v>
      </c>
      <c r="AK77" s="139">
        <f>IF(AK$7&lt;'Summary &amp; Assumptions'!$H$39,'Summary &amp; Assumptions'!$L$24,'Summary &amp; Assumptions'!$L$29)</f>
        <v>15840000.000000002</v>
      </c>
      <c r="AL77" s="139">
        <f>IF(AL$7&lt;'Summary &amp; Assumptions'!$H$39,'Summary &amp; Assumptions'!$L$24,'Summary &amp; Assumptions'!$L$29)</f>
        <v>15840000.000000002</v>
      </c>
      <c r="AM77" s="139">
        <f>IF(AM$7&lt;'Summary &amp; Assumptions'!$H$39,'Summary &amp; Assumptions'!$L$24,'Summary &amp; Assumptions'!$L$29)</f>
        <v>15840000.000000002</v>
      </c>
      <c r="AN77" s="139">
        <f>IF(AN$7&lt;'Summary &amp; Assumptions'!$H$39,'Summary &amp; Assumptions'!$L$24,'Summary &amp; Assumptions'!$L$29)</f>
        <v>15840000.000000002</v>
      </c>
      <c r="AO77" s="139">
        <f>IF(AO$7&lt;'Summary &amp; Assumptions'!$H$39,'Summary &amp; Assumptions'!$L$24,'Summary &amp; Assumptions'!$L$29)</f>
        <v>15840000.000000002</v>
      </c>
      <c r="AP77" s="139">
        <f>IF(AP$7&lt;'Summary &amp; Assumptions'!$H$39,'Summary &amp; Assumptions'!$L$24,'Summary &amp; Assumptions'!$L$29)</f>
        <v>15840000.000000002</v>
      </c>
      <c r="AQ77" s="139">
        <f>IF(AQ$7&lt;'Summary &amp; Assumptions'!$H$39,'Summary &amp; Assumptions'!$L$24,'Summary &amp; Assumptions'!$L$29)</f>
        <v>15840000.000000002</v>
      </c>
      <c r="AR77" s="139">
        <f>IF(AR$7&lt;'Summary &amp; Assumptions'!$H$39,'Summary &amp; Assumptions'!$L$24,'Summary &amp; Assumptions'!$L$29)</f>
        <v>15840000.000000002</v>
      </c>
      <c r="AS77" s="139">
        <f>IF(AS$7&lt;'Summary &amp; Assumptions'!$H$39,'Summary &amp; Assumptions'!$L$24,'Summary &amp; Assumptions'!$L$29)</f>
        <v>15840000.000000002</v>
      </c>
      <c r="AT77" s="139">
        <f>IF(AT$7&lt;'Summary &amp; Assumptions'!$H$39,'Summary &amp; Assumptions'!$L$24,'Summary &amp; Assumptions'!$L$29)</f>
        <v>15840000.000000002</v>
      </c>
      <c r="AU77" s="139">
        <f>IF(AU$7&lt;'Summary &amp; Assumptions'!$H$39,'Summary &amp; Assumptions'!$L$24,'Summary &amp; Assumptions'!$L$29)</f>
        <v>32469957.693025559</v>
      </c>
      <c r="AV77" s="139">
        <f>IF(AV$7&lt;'Summary &amp; Assumptions'!$H$39,'Summary &amp; Assumptions'!$L$24,'Summary &amp; Assumptions'!$L$29)</f>
        <v>32469957.693025559</v>
      </c>
      <c r="AW77" s="139">
        <f>IF(AW$7&lt;'Summary &amp; Assumptions'!$H$39,'Summary &amp; Assumptions'!$L$24,'Summary &amp; Assumptions'!$L$29)</f>
        <v>32469957.693025559</v>
      </c>
      <c r="AX77" s="139">
        <f>IF(AX$7&lt;'Summary &amp; Assumptions'!$H$39,'Summary &amp; Assumptions'!$L$24,'Summary &amp; Assumptions'!$L$29)</f>
        <v>32469957.693025559</v>
      </c>
      <c r="AY77" s="139">
        <f>IF(AY$7&lt;'Summary &amp; Assumptions'!$H$39,'Summary &amp; Assumptions'!$L$24,'Summary &amp; Assumptions'!$L$29)</f>
        <v>32469957.693025559</v>
      </c>
      <c r="AZ77" s="139">
        <f>IF(AZ$7&lt;'Summary &amp; Assumptions'!$H$39,'Summary &amp; Assumptions'!$L$24,'Summary &amp; Assumptions'!$L$29)</f>
        <v>32469957.693025559</v>
      </c>
      <c r="BA77" s="139">
        <f>IF(BA$7&lt;'Summary &amp; Assumptions'!$H$39,'Summary &amp; Assumptions'!$L$24,'Summary &amp; Assumptions'!$L$29)</f>
        <v>32469957.693025559</v>
      </c>
      <c r="BB77" s="139">
        <f>IF(BB$7&lt;'Summary &amp; Assumptions'!$H$39,'Summary &amp; Assumptions'!$L$24,'Summary &amp; Assumptions'!$L$29)</f>
        <v>32469957.693025559</v>
      </c>
      <c r="BC77" s="139">
        <f>IF(BC$7&lt;'Summary &amp; Assumptions'!$H$39,'Summary &amp; Assumptions'!$L$24,'Summary &amp; Assumptions'!$L$29)</f>
        <v>32469957.693025559</v>
      </c>
      <c r="BD77" s="139">
        <f>IF(BD$7&lt;'Summary &amp; Assumptions'!$H$39,'Summary &amp; Assumptions'!$L$24,'Summary &amp; Assumptions'!$L$29)</f>
        <v>32469957.693025559</v>
      </c>
      <c r="BE77" s="139">
        <f>IF(BE$7&lt;'Summary &amp; Assumptions'!$H$39,'Summary &amp; Assumptions'!$L$24,'Summary &amp; Assumptions'!$L$29)</f>
        <v>32469957.693025559</v>
      </c>
      <c r="BF77" s="139">
        <f>IF(BF$7&lt;'Summary &amp; Assumptions'!$H$39,'Summary &amp; Assumptions'!$L$24,'Summary &amp; Assumptions'!$L$29)</f>
        <v>32469957.693025559</v>
      </c>
      <c r="BG77" s="139">
        <f>IF(BG$7&lt;'Summary &amp; Assumptions'!$H$39,'Summary &amp; Assumptions'!$L$24,'Summary &amp; Assumptions'!$L$29)</f>
        <v>32469957.693025559</v>
      </c>
      <c r="BH77" s="139">
        <f>IF(BH$7&lt;'Summary &amp; Assumptions'!$H$39,'Summary &amp; Assumptions'!$L$24,'Summary &amp; Assumptions'!$L$29)</f>
        <v>32469957.693025559</v>
      </c>
      <c r="BI77" s="139">
        <f>IF(BI$7&lt;'Summary &amp; Assumptions'!$H$39,'Summary &amp; Assumptions'!$L$24,'Summary &amp; Assumptions'!$L$29)</f>
        <v>32469957.693025559</v>
      </c>
      <c r="BJ77" s="139">
        <f>IF(BJ$7&lt;'Summary &amp; Assumptions'!$H$39,'Summary &amp; Assumptions'!$L$24,'Summary &amp; Assumptions'!$L$29)</f>
        <v>32469957.693025559</v>
      </c>
      <c r="BK77" s="139">
        <f>IF(BK$7&lt;'Summary &amp; Assumptions'!$H$39,'Summary &amp; Assumptions'!$L$24,'Summary &amp; Assumptions'!$L$29)</f>
        <v>32469957.693025559</v>
      </c>
      <c r="BL77" s="139">
        <f>IF(BL$7&lt;'Summary &amp; Assumptions'!$H$39,'Summary &amp; Assumptions'!$L$24,'Summary &amp; Assumptions'!$L$29)</f>
        <v>32469957.693025559</v>
      </c>
      <c r="BM77" s="139">
        <f>IF(BM$7&lt;'Summary &amp; Assumptions'!$H$39,'Summary &amp; Assumptions'!$L$24,'Summary &amp; Assumptions'!$L$29)</f>
        <v>32469957.693025559</v>
      </c>
      <c r="BN77" s="139">
        <f>IF(BN$7&lt;'Summary &amp; Assumptions'!$H$39,'Summary &amp; Assumptions'!$L$24,'Summary &amp; Assumptions'!$L$29)</f>
        <v>32469957.693025559</v>
      </c>
      <c r="BO77" s="139">
        <f>IF(BO$7&lt;'Summary &amp; Assumptions'!$H$39,'Summary &amp; Assumptions'!$L$24,'Summary &amp; Assumptions'!$L$29)</f>
        <v>32469957.693025559</v>
      </c>
      <c r="BP77" s="139">
        <f>IF(BP$7&lt;'Summary &amp; Assumptions'!$H$39,'Summary &amp; Assumptions'!$L$24,'Summary &amp; Assumptions'!$L$29)</f>
        <v>32469957.693025559</v>
      </c>
      <c r="BQ77" s="139">
        <f>IF(BQ$7&lt;'Summary &amp; Assumptions'!$H$39,'Summary &amp; Assumptions'!$L$24,'Summary &amp; Assumptions'!$L$29)</f>
        <v>32469957.693025559</v>
      </c>
      <c r="BR77" s="139">
        <f>IF(BR$7&lt;'Summary &amp; Assumptions'!$H$39,'Summary &amp; Assumptions'!$L$24,'Summary &amp; Assumptions'!$L$29)</f>
        <v>32469957.693025559</v>
      </c>
      <c r="BS77" s="139">
        <f>IF(BS$7&lt;'Summary &amp; Assumptions'!$H$39,'Summary &amp; Assumptions'!$L$24,'Summary &amp; Assumptions'!$L$29)</f>
        <v>32469957.693025559</v>
      </c>
      <c r="BT77" s="139">
        <f>IF(BT$7&lt;'Summary &amp; Assumptions'!$H$39,'Summary &amp; Assumptions'!$L$24,'Summary &amp; Assumptions'!$L$29)</f>
        <v>32469957.693025559</v>
      </c>
      <c r="BU77" s="139">
        <f>IF(BU$7&lt;'Summary &amp; Assumptions'!$H$39,'Summary &amp; Assumptions'!$L$24,'Summary &amp; Assumptions'!$L$29)</f>
        <v>32469957.693025559</v>
      </c>
      <c r="BV77" s="139">
        <f>IF(BV$7&lt;'Summary &amp; Assumptions'!$H$39,'Summary &amp; Assumptions'!$L$24,'Summary &amp; Assumptions'!$L$29)</f>
        <v>32469957.693025559</v>
      </c>
      <c r="BW77" s="139">
        <f>IF(BW$7&lt;'Summary &amp; Assumptions'!$H$39,'Summary &amp; Assumptions'!$L$24,'Summary &amp; Assumptions'!$L$29)</f>
        <v>32469957.693025559</v>
      </c>
      <c r="BX77" s="139">
        <f>IF(BX$7&lt;'Summary &amp; Assumptions'!$H$39,'Summary &amp; Assumptions'!$L$24,'Summary &amp; Assumptions'!$L$29)</f>
        <v>32469957.693025559</v>
      </c>
      <c r="BY77" s="139">
        <f>IF(BY$7&lt;'Summary &amp; Assumptions'!$H$39,'Summary &amp; Assumptions'!$L$24,'Summary &amp; Assumptions'!$L$29)</f>
        <v>32469957.693025559</v>
      </c>
      <c r="BZ77" s="139">
        <f>IF(BZ$7&lt;'Summary &amp; Assumptions'!$H$39,'Summary &amp; Assumptions'!$L$24,'Summary &amp; Assumptions'!$L$29)</f>
        <v>32469957.693025559</v>
      </c>
      <c r="CA77" s="139">
        <f>IF(CA$7&lt;'Summary &amp; Assumptions'!$H$39,'Summary &amp; Assumptions'!$L$24,'Summary &amp; Assumptions'!$L$29)</f>
        <v>32469957.693025559</v>
      </c>
      <c r="CB77" s="139">
        <f>IF(CB$7&lt;'Summary &amp; Assumptions'!$H$39,'Summary &amp; Assumptions'!$L$24,'Summary &amp; Assumptions'!$L$29)</f>
        <v>32469957.693025559</v>
      </c>
      <c r="CC77" s="139">
        <f>IF(CC$7&lt;'Summary &amp; Assumptions'!$H$39,'Summary &amp; Assumptions'!$L$24,'Summary &amp; Assumptions'!$L$29)</f>
        <v>32469957.693025559</v>
      </c>
      <c r="CD77" s="139">
        <f>IF(CD$7&lt;'Summary &amp; Assumptions'!$H$39,'Summary &amp; Assumptions'!$L$24,'Summary &amp; Assumptions'!$L$29)</f>
        <v>32469957.693025559</v>
      </c>
      <c r="CE77" s="139">
        <f>IF(CE$7&lt;'Summary &amp; Assumptions'!$H$39,'Summary &amp; Assumptions'!$L$24,'Summary &amp; Assumptions'!$L$29)</f>
        <v>32469957.693025559</v>
      </c>
      <c r="CF77" s="139">
        <f>IF(CF$7&lt;'Summary &amp; Assumptions'!$H$39,'Summary &amp; Assumptions'!$L$24,'Summary &amp; Assumptions'!$L$29)</f>
        <v>32469957.693025559</v>
      </c>
      <c r="CG77" s="139">
        <f>IF(CG$7&lt;'Summary &amp; Assumptions'!$H$39,'Summary &amp; Assumptions'!$L$24,'Summary &amp; Assumptions'!$L$29)</f>
        <v>32469957.693025559</v>
      </c>
      <c r="CH77" s="139">
        <f>IF(CH$7&lt;'Summary &amp; Assumptions'!$H$39,'Summary &amp; Assumptions'!$L$24,'Summary &amp; Assumptions'!$L$29)</f>
        <v>32469957.693025559</v>
      </c>
      <c r="CI77" s="139">
        <f>IF(CI$7&lt;'Summary &amp; Assumptions'!$H$39,'Summary &amp; Assumptions'!$L$24,'Summary &amp; Assumptions'!$L$29)</f>
        <v>32469957.693025559</v>
      </c>
      <c r="CJ77" s="139">
        <f>IF(CJ$7&lt;'Summary &amp; Assumptions'!$H$39,'Summary &amp; Assumptions'!$L$24,'Summary &amp; Assumptions'!$L$29)</f>
        <v>32469957.693025559</v>
      </c>
      <c r="CK77" s="139">
        <f>IF(CK$7&lt;'Summary &amp; Assumptions'!$H$39,'Summary &amp; Assumptions'!$L$24,'Summary &amp; Assumptions'!$L$29)</f>
        <v>32469957.693025559</v>
      </c>
      <c r="CL77" s="139">
        <f>IF(CL$7&lt;'Summary &amp; Assumptions'!$H$39,'Summary &amp; Assumptions'!$L$24,'Summary &amp; Assumptions'!$L$29)</f>
        <v>32469957.693025559</v>
      </c>
      <c r="CM77" s="139">
        <f>IF(CM$7&lt;'Summary &amp; Assumptions'!$H$39,'Summary &amp; Assumptions'!$L$24,'Summary &amp; Assumptions'!$L$29)</f>
        <v>32469957.693025559</v>
      </c>
      <c r="CN77" s="139">
        <f>IF(CN$7&lt;'Summary &amp; Assumptions'!$H$39,'Summary &amp; Assumptions'!$L$24,'Summary &amp; Assumptions'!$L$29)</f>
        <v>32469957.693025559</v>
      </c>
      <c r="CO77" s="139">
        <f>IF(CO$7&lt;'Summary &amp; Assumptions'!$H$39,'Summary &amp; Assumptions'!$L$24,'Summary &amp; Assumptions'!$L$29)</f>
        <v>32469957.693025559</v>
      </c>
      <c r="CP77" s="139">
        <f>IF(CP$7&lt;'Summary &amp; Assumptions'!$H$39,'Summary &amp; Assumptions'!$L$24,'Summary &amp; Assumptions'!$L$29)</f>
        <v>32469957.693025559</v>
      </c>
      <c r="CQ77" s="139">
        <f>IF(CQ$7&lt;'Summary &amp; Assumptions'!$H$39,'Summary &amp; Assumptions'!$L$24,'Summary &amp; Assumptions'!$L$29)</f>
        <v>32469957.693025559</v>
      </c>
      <c r="CR77" s="139">
        <f>IF(CR$7&lt;'Summary &amp; Assumptions'!$H$39,'Summary &amp; Assumptions'!$L$24,'Summary &amp; Assumptions'!$L$29)</f>
        <v>32469957.693025559</v>
      </c>
      <c r="CS77" s="139">
        <f>IF(CS$7&lt;'Summary &amp; Assumptions'!$H$39,'Summary &amp; Assumptions'!$L$24,'Summary &amp; Assumptions'!$L$29)</f>
        <v>32469957.693025559</v>
      </c>
      <c r="CT77" s="139">
        <f>IF(CT$7&lt;'Summary &amp; Assumptions'!$H$39,'Summary &amp; Assumptions'!$L$24,'Summary &amp; Assumptions'!$L$29)</f>
        <v>32469957.693025559</v>
      </c>
      <c r="CU77" s="139">
        <f>IF(CU$7&lt;'Summary &amp; Assumptions'!$H$39,'Summary &amp; Assumptions'!$L$24,'Summary &amp; Assumptions'!$L$29)</f>
        <v>32469957.693025559</v>
      </c>
      <c r="CV77" s="139">
        <f>IF(CV$7&lt;'Summary &amp; Assumptions'!$H$39,'Summary &amp; Assumptions'!$L$24,'Summary &amp; Assumptions'!$L$29)</f>
        <v>32469957.693025559</v>
      </c>
      <c r="CW77" s="139">
        <f>IF(CW$7&lt;'Summary &amp; Assumptions'!$H$39,'Summary &amp; Assumptions'!$L$24,'Summary &amp; Assumptions'!$L$29)</f>
        <v>32469957.693025559</v>
      </c>
      <c r="CX77" s="139">
        <f>IF(CX$7&lt;'Summary &amp; Assumptions'!$H$39,'Summary &amp; Assumptions'!$L$24,'Summary &amp; Assumptions'!$L$29)</f>
        <v>32469957.693025559</v>
      </c>
      <c r="CY77" s="139">
        <f>IF(CY$7&lt;'Summary &amp; Assumptions'!$H$39,'Summary &amp; Assumptions'!$L$24,'Summary &amp; Assumptions'!$L$29)</f>
        <v>32469957.693025559</v>
      </c>
      <c r="CZ77" s="139">
        <f>IF(CZ$7&lt;'Summary &amp; Assumptions'!$H$39,'Summary &amp; Assumptions'!$L$24,'Summary &amp; Assumptions'!$L$29)</f>
        <v>32469957.693025559</v>
      </c>
      <c r="DA77" s="139">
        <f>IF(DA$7&lt;'Summary &amp; Assumptions'!$H$39,'Summary &amp; Assumptions'!$L$24,'Summary &amp; Assumptions'!$L$29)</f>
        <v>32469957.693025559</v>
      </c>
      <c r="DB77" s="139">
        <f>IF(DB$7&lt;'Summary &amp; Assumptions'!$H$39,'Summary &amp; Assumptions'!$L$24,'Summary &amp; Assumptions'!$L$29)</f>
        <v>32469957.693025559</v>
      </c>
      <c r="DC77" s="139">
        <f>IF(DC$7&lt;'Summary &amp; Assumptions'!$H$39,'Summary &amp; Assumptions'!$L$24,'Summary &amp; Assumptions'!$L$29)</f>
        <v>32469957.693025559</v>
      </c>
      <c r="DD77" s="139">
        <f>IF(DD$7&lt;'Summary &amp; Assumptions'!$H$39,'Summary &amp; Assumptions'!$L$24,'Summary &amp; Assumptions'!$L$29)</f>
        <v>32469957.693025559</v>
      </c>
      <c r="DE77" s="139">
        <f>IF(DE$7&lt;'Summary &amp; Assumptions'!$H$39,'Summary &amp; Assumptions'!$L$24,'Summary &amp; Assumptions'!$L$29)</f>
        <v>32469957.693025559</v>
      </c>
      <c r="DF77" s="139">
        <f>IF(DF$7&lt;'Summary &amp; Assumptions'!$H$39,'Summary &amp; Assumptions'!$L$24,'Summary &amp; Assumptions'!$L$29)</f>
        <v>32469957.693025559</v>
      </c>
      <c r="DG77" s="139">
        <f>IF(DG$7&lt;'Summary &amp; Assumptions'!$H$39,'Summary &amp; Assumptions'!$L$24,'Summary &amp; Assumptions'!$L$29)</f>
        <v>32469957.693025559</v>
      </c>
      <c r="DH77" s="139">
        <f>IF(DH$7&lt;'Summary &amp; Assumptions'!$H$39,'Summary &amp; Assumptions'!$L$24,'Summary &amp; Assumptions'!$L$29)</f>
        <v>32469957.693025559</v>
      </c>
      <c r="DI77" s="139">
        <f>IF(DI$7&lt;'Summary &amp; Assumptions'!$H$39,'Summary &amp; Assumptions'!$L$24,'Summary &amp; Assumptions'!$L$29)</f>
        <v>32469957.693025559</v>
      </c>
      <c r="DJ77" s="139">
        <f>IF(DJ$7&lt;'Summary &amp; Assumptions'!$H$39,'Summary &amp; Assumptions'!$L$24,'Summary &amp; Assumptions'!$L$29)</f>
        <v>32469957.693025559</v>
      </c>
      <c r="DK77" s="139">
        <f>IF(DK$7&lt;'Summary &amp; Assumptions'!$H$39,'Summary &amp; Assumptions'!$L$24,'Summary &amp; Assumptions'!$L$29)</f>
        <v>32469957.693025559</v>
      </c>
      <c r="DL77" s="139">
        <f>IF(DL$7&lt;'Summary &amp; Assumptions'!$H$39,'Summary &amp; Assumptions'!$L$24,'Summary &amp; Assumptions'!$L$29)</f>
        <v>32469957.693025559</v>
      </c>
      <c r="DM77" s="139">
        <f>IF(DM$7&lt;'Summary &amp; Assumptions'!$H$39,'Summary &amp; Assumptions'!$L$24,'Summary &amp; Assumptions'!$L$29)</f>
        <v>32469957.693025559</v>
      </c>
      <c r="DN77" s="139">
        <f>IF(DN$7&lt;'Summary &amp; Assumptions'!$H$39,'Summary &amp; Assumptions'!$L$24,'Summary &amp; Assumptions'!$L$29)</f>
        <v>32469957.693025559</v>
      </c>
      <c r="DO77" s="139">
        <f>IF(DO$7&lt;'Summary &amp; Assumptions'!$H$39,'Summary &amp; Assumptions'!$L$24,'Summary &amp; Assumptions'!$L$29)</f>
        <v>32469957.693025559</v>
      </c>
      <c r="DP77" s="139">
        <f>IF(DP$7&lt;'Summary &amp; Assumptions'!$H$39,'Summary &amp; Assumptions'!$L$24,'Summary &amp; Assumptions'!$L$29)</f>
        <v>32469957.693025559</v>
      </c>
      <c r="DQ77" s="139">
        <f>IF(DQ$7&lt;'Summary &amp; Assumptions'!$H$39,'Summary &amp; Assumptions'!$L$24,'Summary &amp; Assumptions'!$L$29)</f>
        <v>32469957.693025559</v>
      </c>
      <c r="DR77" s="139">
        <f>IF(DR$7&lt;'Summary &amp; Assumptions'!$H$39,'Summary &amp; Assumptions'!$L$24,'Summary &amp; Assumptions'!$L$29)</f>
        <v>32469957.693025559</v>
      </c>
      <c r="DS77" s="139">
        <f>IF(DS$7&lt;'Summary &amp; Assumptions'!$H$39,'Summary &amp; Assumptions'!$L$24,'Summary &amp; Assumptions'!$L$29)</f>
        <v>32469957.693025559</v>
      </c>
      <c r="DT77" s="139">
        <f>IF(DT$7&lt;'Summary &amp; Assumptions'!$H$39,'Summary &amp; Assumptions'!$L$24,'Summary &amp; Assumptions'!$L$29)</f>
        <v>32469957.693025559</v>
      </c>
      <c r="DU77" s="139">
        <f>IF(DU$7&lt;'Summary &amp; Assumptions'!$H$39,'Summary &amp; Assumptions'!$L$24,'Summary &amp; Assumptions'!$L$29)</f>
        <v>32469957.693025559</v>
      </c>
      <c r="DV77" s="139">
        <f>IF(DV$7&lt;'Summary &amp; Assumptions'!$H$39,'Summary &amp; Assumptions'!$L$24,'Summary &amp; Assumptions'!$L$29)</f>
        <v>32469957.693025559</v>
      </c>
      <c r="DW77" s="139">
        <f>IF(DW$7&lt;'Summary &amp; Assumptions'!$H$39,'Summary &amp; Assumptions'!$L$24,'Summary &amp; Assumptions'!$L$29)</f>
        <v>32469957.693025559</v>
      </c>
      <c r="DX77" s="139">
        <f>IF(DX$7&lt;'Summary &amp; Assumptions'!$H$39,'Summary &amp; Assumptions'!$L$24,'Summary &amp; Assumptions'!$L$29)</f>
        <v>32469957.693025559</v>
      </c>
      <c r="DY77" s="139">
        <f>IF(DY$7&lt;'Summary &amp; Assumptions'!$H$39,'Summary &amp; Assumptions'!$L$24,'Summary &amp; Assumptions'!$L$29)</f>
        <v>32469957.693025559</v>
      </c>
      <c r="DZ77" s="139">
        <f>IF(DZ$7&lt;'Summary &amp; Assumptions'!$H$39,'Summary &amp; Assumptions'!$L$24,'Summary &amp; Assumptions'!$L$29)</f>
        <v>32469957.693025559</v>
      </c>
      <c r="EA77" s="139">
        <f>IF(EA$7&lt;'Summary &amp; Assumptions'!$H$39,'Summary &amp; Assumptions'!$L$24,'Summary &amp; Assumptions'!$L$29)</f>
        <v>32469957.693025559</v>
      </c>
      <c r="EB77" s="139">
        <f>IF(EB$7&lt;'Summary &amp; Assumptions'!$H$39,'Summary &amp; Assumptions'!$L$24,'Summary &amp; Assumptions'!$L$29)</f>
        <v>32469957.693025559</v>
      </c>
      <c r="EC77" s="139">
        <f>IF(EC$7&lt;'Summary &amp; Assumptions'!$H$39,'Summary &amp; Assumptions'!$L$24,'Summary &amp; Assumptions'!$L$29)</f>
        <v>32469957.693025559</v>
      </c>
      <c r="ED77" s="139">
        <f>IF(ED$7&lt;'Summary &amp; Assumptions'!$H$39,'Summary &amp; Assumptions'!$L$24,'Summary &amp; Assumptions'!$L$29)</f>
        <v>32469957.693025559</v>
      </c>
      <c r="EE77" s="139">
        <f>IF(EE$7&lt;'Summary &amp; Assumptions'!$H$39,'Summary &amp; Assumptions'!$L$24,'Summary &amp; Assumptions'!$L$29)</f>
        <v>32469957.693025559</v>
      </c>
      <c r="EF77" s="139">
        <f>IF(EF$7&lt;'Summary &amp; Assumptions'!$H$39,'Summary &amp; Assumptions'!$L$24,'Summary &amp; Assumptions'!$L$29)</f>
        <v>32469957.693025559</v>
      </c>
      <c r="EG77" s="139">
        <f>IF(EG$7&lt;'Summary &amp; Assumptions'!$H$39,'Summary &amp; Assumptions'!$L$24,'Summary &amp; Assumptions'!$L$29)</f>
        <v>32469957.693025559</v>
      </c>
      <c r="EH77" s="139">
        <f>IF(EH$7&lt;'Summary &amp; Assumptions'!$H$39,'Summary &amp; Assumptions'!$L$24,'Summary &amp; Assumptions'!$L$29)</f>
        <v>32469957.693025559</v>
      </c>
      <c r="EI77" s="139">
        <f>IF(EI$7&lt;'Summary &amp; Assumptions'!$H$39,'Summary &amp; Assumptions'!$L$24,'Summary &amp; Assumptions'!$L$29)</f>
        <v>32469957.693025559</v>
      </c>
      <c r="EJ77" s="139">
        <f>IF(EJ$7&lt;'Summary &amp; Assumptions'!$H$39,'Summary &amp; Assumptions'!$L$24,'Summary &amp; Assumptions'!$L$29)</f>
        <v>32469957.693025559</v>
      </c>
      <c r="EK77" s="139">
        <f>IF(EK$7&lt;'Summary &amp; Assumptions'!$H$39,'Summary &amp; Assumptions'!$L$24,'Summary &amp; Assumptions'!$L$29)</f>
        <v>32469957.693025559</v>
      </c>
      <c r="EL77" s="139">
        <f>IF(EL$7&lt;'Summary &amp; Assumptions'!$H$39,'Summary &amp; Assumptions'!$L$24,'Summary &amp; Assumptions'!$L$29)</f>
        <v>32469957.693025559</v>
      </c>
      <c r="EM77" s="139">
        <f>IF(EM$7&lt;'Summary &amp; Assumptions'!$H$39,'Summary &amp; Assumptions'!$L$24,'Summary &amp; Assumptions'!$L$29)</f>
        <v>32469957.693025559</v>
      </c>
      <c r="EN77" s="139">
        <f>IF(EN$7&lt;'Summary &amp; Assumptions'!$H$39,'Summary &amp; Assumptions'!$L$24,'Summary &amp; Assumptions'!$L$29)</f>
        <v>32469957.693025559</v>
      </c>
      <c r="EO77" s="139">
        <f>IF(EO$7&lt;'Summary &amp; Assumptions'!$H$39,'Summary &amp; Assumptions'!$L$24,'Summary &amp; Assumptions'!$L$29)</f>
        <v>32469957.693025559</v>
      </c>
      <c r="EP77" s="139">
        <f>IF(EP$7&lt;'Summary &amp; Assumptions'!$H$39,'Summary &amp; Assumptions'!$L$24,'Summary &amp; Assumptions'!$L$29)</f>
        <v>32469957.693025559</v>
      </c>
      <c r="EQ77" s="139">
        <f>IF(EQ$7&lt;'Summary &amp; Assumptions'!$H$39,'Summary &amp; Assumptions'!$L$24,'Summary &amp; Assumptions'!$L$29)</f>
        <v>32469957.693025559</v>
      </c>
      <c r="ER77" s="139">
        <f>IF(ER$7&lt;'Summary &amp; Assumptions'!$H$39,'Summary &amp; Assumptions'!$L$24,'Summary &amp; Assumptions'!$L$29)</f>
        <v>32469957.693025559</v>
      </c>
      <c r="ES77" s="139">
        <f>IF(ES$7&lt;'Summary &amp; Assumptions'!$H$39,'Summary &amp; Assumptions'!$L$24,'Summary &amp; Assumptions'!$L$29)</f>
        <v>32469957.693025559</v>
      </c>
      <c r="ET77" s="139">
        <f>IF(ET$7&lt;'Summary &amp; Assumptions'!$H$39,'Summary &amp; Assumptions'!$L$24,'Summary &amp; Assumptions'!$L$29)</f>
        <v>32469957.693025559</v>
      </c>
      <c r="EU77" s="139">
        <f>IF(EU$7&lt;'Summary &amp; Assumptions'!$H$39,'Summary &amp; Assumptions'!$L$24,'Summary &amp; Assumptions'!$L$29)</f>
        <v>32469957.693025559</v>
      </c>
      <c r="EV77" s="139">
        <f>IF(EV$7&lt;'Summary &amp; Assumptions'!$H$39,'Summary &amp; Assumptions'!$L$24,'Summary &amp; Assumptions'!$L$29)</f>
        <v>32469957.693025559</v>
      </c>
      <c r="EW77" s="139">
        <f>IF(EW$7&lt;'Summary &amp; Assumptions'!$H$39,'Summary &amp; Assumptions'!$L$24,'Summary &amp; Assumptions'!$L$29)</f>
        <v>32469957.693025559</v>
      </c>
      <c r="EX77" s="139">
        <f>IF(EX$7&lt;'Summary &amp; Assumptions'!$H$39,'Summary &amp; Assumptions'!$L$24,'Summary &amp; Assumptions'!$L$29)</f>
        <v>32469957.693025559</v>
      </c>
      <c r="EY77" s="139">
        <f>IF(EY$7&lt;'Summary &amp; Assumptions'!$H$39,'Summary &amp; Assumptions'!$L$24,'Summary &amp; Assumptions'!$L$29)</f>
        <v>32469957.693025559</v>
      </c>
      <c r="EZ77" s="1"/>
    </row>
    <row r="78" spans="1:156" ht="13.5" customHeight="1" x14ac:dyDescent="0.2">
      <c r="A78" s="1"/>
      <c r="B78" s="1"/>
      <c r="C78" s="1"/>
      <c r="D78" s="1"/>
      <c r="E78" s="6"/>
      <c r="F78" s="6"/>
      <c r="G78" s="79"/>
      <c r="H78" s="1"/>
      <c r="I78" s="1"/>
      <c r="J78" s="1"/>
      <c r="K78" s="1"/>
      <c r="L78" s="1"/>
      <c r="M78" s="1"/>
      <c r="N78" s="1"/>
      <c r="O78" s="1"/>
      <c r="P78" s="201"/>
      <c r="Q78" s="1"/>
      <c r="R78" s="82"/>
      <c r="S78" s="82"/>
      <c r="T78" s="82"/>
      <c r="U78" s="1"/>
      <c r="V78" s="1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</row>
    <row r="79" spans="1:156" ht="13.5" customHeight="1" x14ac:dyDescent="0.2">
      <c r="A79" s="1"/>
      <c r="B79" s="1"/>
      <c r="C79" s="1"/>
      <c r="D79" s="1"/>
      <c r="E79" s="6"/>
      <c r="F79" s="6"/>
      <c r="G79" s="79"/>
      <c r="H79" s="1"/>
      <c r="I79" s="1"/>
      <c r="J79" s="1"/>
      <c r="K79" s="1"/>
      <c r="L79" s="1"/>
      <c r="M79" s="1"/>
      <c r="N79" s="209" t="s">
        <v>184</v>
      </c>
      <c r="O79" s="209"/>
      <c r="P79" s="210"/>
      <c r="Q79" s="209"/>
      <c r="R79" s="211"/>
      <c r="S79" s="211"/>
      <c r="T79" s="211"/>
      <c r="U79" s="209"/>
      <c r="V79" s="209"/>
      <c r="W79" s="212"/>
      <c r="X79" s="212"/>
      <c r="Y79" s="212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</row>
    <row r="80" spans="1:156" ht="13.5" customHeight="1" x14ac:dyDescent="0.2">
      <c r="A80" s="1"/>
      <c r="B80" s="1"/>
      <c r="C80" s="1"/>
      <c r="D80" s="1"/>
      <c r="E80" s="6"/>
      <c r="F80" s="6"/>
      <c r="G80" s="79"/>
      <c r="H80" s="1"/>
      <c r="I80" s="1"/>
      <c r="J80" s="1"/>
      <c r="K80" s="1"/>
      <c r="L80" s="1"/>
      <c r="M80" s="1"/>
      <c r="N80" s="213" t="s">
        <v>185</v>
      </c>
      <c r="O80" s="213"/>
      <c r="P80" s="214"/>
      <c r="Q80" s="213"/>
      <c r="R80" s="215"/>
      <c r="S80" s="215"/>
      <c r="T80" s="215"/>
      <c r="U80" s="213"/>
      <c r="V80" s="213"/>
      <c r="W80" s="216">
        <f>IFERROR(SUMIF(LIBOR!$C$4:$DS$4,EOMONTH('Budget &amp; Draw Schedule'!W8,0),LIBOR!$C$5:$DS$5),0)</f>
        <v>1.0088E-3</v>
      </c>
      <c r="X80" s="216">
        <f>IFERROR(SUMIF(LIBOR!$C$4:$DS$4,'Budget &amp; Draw Schedule'!X8,LIBOR!$C$5:$DS$5),0)</f>
        <v>1.0073E-3</v>
      </c>
      <c r="Y80" s="216">
        <f>IFERROR(SUMIF(LIBOR!$C$4:$DS$4,'Budget &amp; Draw Schedule'!Y8,LIBOR!$C$5:$DS$5),0)</f>
        <v>1.0217E-3</v>
      </c>
      <c r="Z80" s="216">
        <f>IFERROR(SUMIF(LIBOR!$C$4:$DS$4,'Budget &amp; Draw Schedule'!Z8,LIBOR!$C$5:$DS$5),0)</f>
        <v>1.0801000000000001E-3</v>
      </c>
      <c r="AA80" s="216">
        <f>IFERROR(SUMIF(LIBOR!$C$4:$DS$4,'Budget &amp; Draw Schedule'!AA8,LIBOR!$C$5:$DS$5),0)</f>
        <v>1.1544999999999999E-3</v>
      </c>
      <c r="AB80" s="216">
        <f>IFERROR(SUMIF(LIBOR!$C$4:$DS$4,'Budget &amp; Draw Schedule'!AB8,LIBOR!$C$5:$DS$5),0)</f>
        <v>1.2321000000000001E-3</v>
      </c>
      <c r="AC80" s="216">
        <f>IFERROR(SUMIF(LIBOR!$C$4:$DS$4,'Budget &amp; Draw Schedule'!AC8,LIBOR!$C$5:$DS$5),0)</f>
        <v>1.3311E-3</v>
      </c>
      <c r="AD80" s="216">
        <f>IFERROR(SUMIF(LIBOR!$C$4:$DS$4,'Budget &amp; Draw Schedule'!AD8,LIBOR!$C$5:$DS$5),0)</f>
        <v>1.428E-3</v>
      </c>
      <c r="AE80" s="216">
        <f>IFERROR(SUMIF(LIBOR!$C$4:$DS$4,'Budget &amp; Draw Schedule'!AE8,LIBOR!$C$5:$DS$5),0)</f>
        <v>1.5208000000000001E-3</v>
      </c>
      <c r="AF80" s="216">
        <f>IFERROR(SUMIF(LIBOR!$C$4:$DS$4,'Budget &amp; Draw Schedule'!AF8,LIBOR!$C$5:$DS$5),0)</f>
        <v>1.6195999999999999E-3</v>
      </c>
      <c r="AG80" s="216">
        <f>IFERROR(SUMIF(LIBOR!$C$4:$DS$4,'Budget &amp; Draw Schedule'!AG8,LIBOR!$C$5:$DS$5),0)</f>
        <v>1.7258E-3</v>
      </c>
      <c r="AH80" s="216">
        <f>IFERROR(SUMIF(LIBOR!$C$4:$DS$4,'Budget &amp; Draw Schedule'!AH8,LIBOR!$C$5:$DS$5),0)</f>
        <v>1.8205999999999999E-3</v>
      </c>
      <c r="AI80" s="216">
        <f>IFERROR(SUMIF(LIBOR!$C$4:$DS$4,'Budget &amp; Draw Schedule'!AI8,LIBOR!$C$5:$DS$5),0)</f>
        <v>1.9315000000000001E-3</v>
      </c>
      <c r="AJ80" s="216">
        <f>IFERROR(SUMIF(LIBOR!$C$4:$DS$4,'Budget &amp; Draw Schedule'!AJ8,LIBOR!$C$5:$DS$5),0)</f>
        <v>2.0359000000000002E-3</v>
      </c>
      <c r="AK80" s="216">
        <f>IFERROR(SUMIF(LIBOR!$C$4:$DS$4,'Budget &amp; Draw Schedule'!AK8,LIBOR!$C$5:$DS$5),0)</f>
        <v>2.1389999999999998E-3</v>
      </c>
      <c r="AL80" s="216">
        <f>IFERROR(SUMIF(LIBOR!$C$4:$DS$4,'Budget &amp; Draw Schedule'!AL8,LIBOR!$C$5:$DS$5),0)</f>
        <v>2.2493000000000001E-3</v>
      </c>
      <c r="AM80" s="216">
        <f>IFERROR(SUMIF(LIBOR!$C$4:$DS$4,'Budget &amp; Draw Schedule'!AM8,LIBOR!$C$5:$DS$5),0)</f>
        <v>2.3795999999999999E-3</v>
      </c>
      <c r="AN80" s="216">
        <f>IFERROR(SUMIF(LIBOR!$C$4:$DS$4,'Budget &amp; Draw Schedule'!AN8,LIBOR!$C$5:$DS$5),0)</f>
        <v>2.4914E-3</v>
      </c>
      <c r="AO80" s="216">
        <f>IFERROR(SUMIF(LIBOR!$C$4:$DS$4,'Budget &amp; Draw Schedule'!AO8,LIBOR!$C$5:$DS$5),0)</f>
        <v>2.6132999999999998E-3</v>
      </c>
      <c r="AP80" s="216">
        <f>IFERROR(SUMIF(LIBOR!$C$4:$DS$4,'Budget &amp; Draw Schedule'!AP8,LIBOR!$C$5:$DS$5),0)</f>
        <v>2.7561E-3</v>
      </c>
      <c r="AQ80" s="216">
        <f>IFERROR(SUMIF(LIBOR!$C$4:$DS$4,'Budget &amp; Draw Schedule'!AQ8,LIBOR!$C$5:$DS$5),0)</f>
        <v>2.8876000000000001E-3</v>
      </c>
      <c r="AR80" s="216">
        <f>IFERROR(SUMIF(LIBOR!$C$4:$DS$4,'Budget &amp; Draw Schedule'!AR8,LIBOR!$C$5:$DS$5),0)</f>
        <v>3.0094000000000002E-3</v>
      </c>
      <c r="AS80" s="216">
        <f>IFERROR(SUMIF(LIBOR!$C$4:$DS$4,'Budget &amp; Draw Schedule'!AS8,LIBOR!$C$5:$DS$5),0)</f>
        <v>3.1597999999999999E-3</v>
      </c>
      <c r="AT80" s="216">
        <f>IFERROR(SUMIF(LIBOR!$C$4:$DS$4,'Budget &amp; Draw Schedule'!AT8,LIBOR!$C$5:$DS$5),0)</f>
        <v>3.2881999999999998E-3</v>
      </c>
      <c r="AU80" s="216">
        <f>IFERROR(SUMIF(LIBOR!$C$4:$DS$4,'Budget &amp; Draw Schedule'!AU8,LIBOR!$C$5:$DS$5),0)</f>
        <v>3.4247000000000001E-3</v>
      </c>
      <c r="AV80" s="216">
        <f>IFERROR(SUMIF(LIBOR!$C$4:$DS$4,'Budget &amp; Draw Schedule'!AV8,LIBOR!$C$5:$DS$5),0)</f>
        <v>3.5818999999999998E-3</v>
      </c>
      <c r="AW80" s="216">
        <f>IFERROR(SUMIF(LIBOR!$C$4:$DS$4,'Budget &amp; Draw Schedule'!AW8,LIBOR!$C$5:$DS$5),0)</f>
        <v>3.7284000000000002E-3</v>
      </c>
      <c r="AX80" s="216">
        <f>IFERROR(SUMIF(LIBOR!$C$4:$DS$4,'Budget &amp; Draw Schedule'!AX8,LIBOR!$C$5:$DS$5),0)</f>
        <v>3.8700000000000002E-3</v>
      </c>
      <c r="AY80" s="216">
        <f>IFERROR(SUMIF(LIBOR!$C$4:$DS$4,'Budget &amp; Draw Schedule'!AY8,LIBOR!$C$5:$DS$5),0)</f>
        <v>4.0350000000000004E-3</v>
      </c>
      <c r="AZ80" s="216">
        <f>IFERROR(SUMIF(LIBOR!$C$4:$DS$4,'Budget &amp; Draw Schedule'!AZ8,LIBOR!$C$5:$DS$5),0)</f>
        <v>4.1828000000000004E-3</v>
      </c>
      <c r="BA80" s="216">
        <f>IFERROR(SUMIF(LIBOR!$C$4:$DS$4,'Budget &amp; Draw Schedule'!BA8,LIBOR!$C$5:$DS$5),0)</f>
        <v>4.3560999999999999E-3</v>
      </c>
      <c r="BB80" s="216">
        <f>IFERROR(SUMIF(LIBOR!$C$4:$DS$4,'Budget &amp; Draw Schedule'!BB8,LIBOR!$C$5:$DS$5),0)</f>
        <v>4.5383999999999997E-3</v>
      </c>
      <c r="BC80" s="216">
        <f>IFERROR(SUMIF(LIBOR!$C$4:$DS$4,'Budget &amp; Draw Schedule'!BC8,LIBOR!$C$5:$DS$5),0)</f>
        <v>4.7019000000000002E-3</v>
      </c>
      <c r="BD80" s="216">
        <f>IFERROR(SUMIF(LIBOR!$C$4:$DS$4,'Budget &amp; Draw Schedule'!BD8,LIBOR!$C$5:$DS$5),0)</f>
        <v>4.8843000000000003E-3</v>
      </c>
      <c r="BE80" s="216">
        <f>IFERROR(SUMIF(LIBOR!$C$4:$DS$4,'Budget &amp; Draw Schedule'!BE8,LIBOR!$C$5:$DS$5),0)</f>
        <v>5.0870000000000004E-3</v>
      </c>
      <c r="BF80" s="216">
        <f>IFERROR(SUMIF(LIBOR!$C$4:$DS$4,'Budget &amp; Draw Schedule'!BF8,LIBOR!$C$5:$DS$5),0)</f>
        <v>5.2814999999999997E-3</v>
      </c>
      <c r="BG80" s="216">
        <f>IFERROR(SUMIF(LIBOR!$C$4:$DS$4,'Budget &amp; Draw Schedule'!BG8,LIBOR!$C$5:$DS$5),0)</f>
        <v>5.4663000000000003E-3</v>
      </c>
      <c r="BH80" s="216">
        <f>IFERROR(SUMIF(LIBOR!$C$4:$DS$4,'Budget &amp; Draw Schedule'!BH8,LIBOR!$C$5:$DS$5),0)</f>
        <v>5.6768000000000001E-3</v>
      </c>
      <c r="BI80" s="216">
        <f>IFERROR(SUMIF(LIBOR!$C$4:$DS$4,'Budget &amp; Draw Schedule'!BI8,LIBOR!$C$5:$DS$5),0)</f>
        <v>5.8675999999999997E-3</v>
      </c>
      <c r="BJ80" s="216">
        <f>IFERROR(SUMIF(LIBOR!$C$4:$DS$4,'Budget &amp; Draw Schedule'!BJ8,LIBOR!$C$5:$DS$5),0)</f>
        <v>6.0834000000000001E-3</v>
      </c>
      <c r="BK80" s="216">
        <f>IFERROR(SUMIF(LIBOR!$C$4:$DS$4,'Budget &amp; Draw Schedule'!BK8,LIBOR!$C$5:$DS$5),0)</f>
        <v>6.3004000000000003E-3</v>
      </c>
      <c r="BL80" s="216">
        <f>IFERROR(SUMIF(LIBOR!$C$4:$DS$4,'Budget &amp; Draw Schedule'!BL8,LIBOR!$C$5:$DS$5),0)</f>
        <v>6.4911999999999999E-3</v>
      </c>
      <c r="BM80" s="216">
        <f>IFERROR(SUMIF(LIBOR!$C$4:$DS$4,'Budget &amp; Draw Schedule'!BM8,LIBOR!$C$5:$DS$5),0)</f>
        <v>6.7012E-3</v>
      </c>
      <c r="BN80" s="216">
        <f>IFERROR(SUMIF(LIBOR!$C$4:$DS$4,'Budget &amp; Draw Schedule'!BN8,LIBOR!$C$5:$DS$5),0)</f>
        <v>6.9217000000000002E-3</v>
      </c>
      <c r="BO80" s="216">
        <f>IFERROR(SUMIF(LIBOR!$C$4:$DS$4,'Budget &amp; Draw Schedule'!BO8,LIBOR!$C$5:$DS$5),0)</f>
        <v>7.0956999999999999E-3</v>
      </c>
      <c r="BP80" s="216">
        <f>IFERROR(SUMIF(LIBOR!$C$4:$DS$4,'Budget &amp; Draw Schedule'!BP8,LIBOR!$C$5:$DS$5),0)</f>
        <v>7.2845000000000002E-3</v>
      </c>
      <c r="BQ80" s="216">
        <f>IFERROR(SUMIF(LIBOR!$C$4:$DS$4,'Budget &amp; Draw Schedule'!BQ8,LIBOR!$C$5:$DS$5),0)</f>
        <v>7.4783000000000002E-3</v>
      </c>
      <c r="BR80" s="216">
        <f>IFERROR(SUMIF(LIBOR!$C$4:$DS$4,'Budget &amp; Draw Schedule'!BR8,LIBOR!$C$5:$DS$5),0)</f>
        <v>7.6397000000000001E-3</v>
      </c>
      <c r="BS80" s="216">
        <f>IFERROR(SUMIF(LIBOR!$C$4:$DS$4,'Budget &amp; Draw Schedule'!BS8,LIBOR!$C$5:$DS$5),0)</f>
        <v>7.8274E-3</v>
      </c>
      <c r="BT80" s="216">
        <f>IFERROR(SUMIF(LIBOR!$C$4:$DS$4,'Budget &amp; Draw Schedule'!BT8,LIBOR!$C$5:$DS$5),0)</f>
        <v>8.0079000000000001E-3</v>
      </c>
      <c r="BU80" s="216">
        <f>IFERROR(SUMIF(LIBOR!$C$4:$DS$4,'Budget &amp; Draw Schedule'!BU8,LIBOR!$C$5:$DS$5),0)</f>
        <v>8.1615999999999998E-3</v>
      </c>
      <c r="BV80" s="216">
        <f>IFERROR(SUMIF(LIBOR!$C$4:$DS$4,'Budget &amp; Draw Schedule'!BV8,LIBOR!$C$5:$DS$5),0)</f>
        <v>8.3315999999999998E-3</v>
      </c>
      <c r="BW80" s="216">
        <f>IFERROR(SUMIF(LIBOR!$C$4:$DS$4,'Budget &amp; Draw Schedule'!BW8,LIBOR!$C$5:$DS$5),0)</f>
        <v>8.5100000000000002E-3</v>
      </c>
      <c r="BX80" s="216">
        <f>IFERROR(SUMIF(LIBOR!$C$4:$DS$4,'Budget &amp; Draw Schedule'!BX8,LIBOR!$C$5:$DS$5),0)</f>
        <v>8.6473000000000001E-3</v>
      </c>
      <c r="BY80" s="216">
        <f>IFERROR(SUMIF(LIBOR!$C$4:$DS$4,'Budget &amp; Draw Schedule'!BY8,LIBOR!$C$5:$DS$5),0)</f>
        <v>8.7986999999999996E-3</v>
      </c>
      <c r="BZ80" s="216">
        <f>IFERROR(SUMIF(LIBOR!$C$4:$DS$4,'Budget &amp; Draw Schedule'!BZ8,LIBOR!$C$5:$DS$5),0)</f>
        <v>8.9511E-3</v>
      </c>
      <c r="CA80" s="216">
        <f>IFERROR(SUMIF(LIBOR!$C$4:$DS$4,'Budget &amp; Draw Schedule'!CA8,LIBOR!$C$5:$DS$5),0)</f>
        <v>9.0868000000000008E-3</v>
      </c>
      <c r="CB80" s="216">
        <f>IFERROR(SUMIF(LIBOR!$C$4:$DS$4,'Budget &amp; Draw Schedule'!CB8,LIBOR!$C$5:$DS$5),0)</f>
        <v>9.2189000000000004E-3</v>
      </c>
      <c r="CC80" s="216">
        <f>IFERROR(SUMIF(LIBOR!$C$4:$DS$4,'Budget &amp; Draw Schedule'!CC8,LIBOR!$C$5:$DS$5),0)</f>
        <v>9.3594000000000004E-3</v>
      </c>
      <c r="CD80" s="216">
        <f>IFERROR(SUMIF(LIBOR!$C$4:$DS$4,'Budget &amp; Draw Schedule'!CD8,LIBOR!$C$5:$DS$5),0)</f>
        <v>9.4540000000000006E-3</v>
      </c>
      <c r="CE80" s="216">
        <f>IFERROR(SUMIF(LIBOR!$C$4:$DS$4,'Budget &amp; Draw Schedule'!CE8,LIBOR!$C$5:$DS$5),0)</f>
        <v>9.5709999999999996E-3</v>
      </c>
      <c r="CF80" s="216">
        <f>IFERROR(SUMIF(LIBOR!$C$4:$DS$4,'Budget &amp; Draw Schedule'!CF8,LIBOR!$C$5:$DS$5),0)</f>
        <v>9.6877999999999999E-3</v>
      </c>
      <c r="CG80" s="216">
        <f>IFERROR(SUMIF(LIBOR!$C$4:$DS$4,'Budget &amp; Draw Schedule'!CG8,LIBOR!$C$5:$DS$5),0)</f>
        <v>9.7687E-3</v>
      </c>
      <c r="CH80" s="216">
        <f>IFERROR(SUMIF(LIBOR!$C$4:$DS$4,'Budget &amp; Draw Schedule'!CH8,LIBOR!$C$5:$DS$5),0)</f>
        <v>9.8619999999999992E-3</v>
      </c>
      <c r="CI80" s="216">
        <f>IFERROR(SUMIF(LIBOR!$C$4:$DS$4,'Budget &amp; Draw Schedule'!CI8,LIBOR!$C$5:$DS$5),0)</f>
        <v>9.9617999999999998E-3</v>
      </c>
      <c r="CJ80" s="216">
        <f>IFERROR(SUMIF(LIBOR!$C$4:$DS$4,'Budget &amp; Draw Schedule'!CJ8,LIBOR!$C$5:$DS$5),0)</f>
        <v>1.00474E-2</v>
      </c>
      <c r="CK80" s="216">
        <f>IFERROR(SUMIF(LIBOR!$C$4:$DS$4,'Budget &amp; Draw Schedule'!CK8,LIBOR!$C$5:$DS$5),0)</f>
        <v>1.0141799999999999E-2</v>
      </c>
      <c r="CL80" s="216">
        <f>IFERROR(SUMIF(LIBOR!$C$4:$DS$4,'Budget &amp; Draw Schedule'!CL8,LIBOR!$C$5:$DS$5),0)</f>
        <v>1.0242100000000001E-2</v>
      </c>
      <c r="CM80" s="216">
        <f>IFERROR(SUMIF(LIBOR!$C$4:$DS$4,'Budget &amp; Draw Schedule'!CM8,LIBOR!$C$5:$DS$5),0)</f>
        <v>1.03342E-2</v>
      </c>
      <c r="CN80" s="216">
        <f>IFERROR(SUMIF(LIBOR!$C$4:$DS$4,'Budget &amp; Draw Schedule'!CN8,LIBOR!$C$5:$DS$5),0)</f>
        <v>1.04295E-2</v>
      </c>
      <c r="CO80" s="216">
        <f>IFERROR(SUMIF(LIBOR!$C$4:$DS$4,'Budget &amp; Draw Schedule'!CO8,LIBOR!$C$5:$DS$5),0)</f>
        <v>1.0532E-2</v>
      </c>
      <c r="CP80" s="216">
        <f>IFERROR(SUMIF(LIBOR!$C$4:$DS$4,'Budget &amp; Draw Schedule'!CP8,LIBOR!$C$5:$DS$5),0)</f>
        <v>1.06182E-2</v>
      </c>
      <c r="CQ80" s="216">
        <f>IFERROR(SUMIF(LIBOR!$C$4:$DS$4,'Budget &amp; Draw Schedule'!CQ8,LIBOR!$C$5:$DS$5),0)</f>
        <v>1.0718699999999999E-2</v>
      </c>
      <c r="CR80" s="216">
        <f>IFERROR(SUMIF(LIBOR!$C$4:$DS$4,'Budget &amp; Draw Schedule'!CR8,LIBOR!$C$5:$DS$5),0)</f>
        <v>1.0812499999999999E-2</v>
      </c>
      <c r="CS80" s="216">
        <f>IFERROR(SUMIF(LIBOR!$C$4:$DS$4,'Budget &amp; Draw Schedule'!CS8,LIBOR!$C$5:$DS$5),0)</f>
        <v>1.0897499999999999E-2</v>
      </c>
      <c r="CT80" s="216">
        <f>IFERROR(SUMIF(LIBOR!$C$4:$DS$4,'Budget &amp; Draw Schedule'!CT8,LIBOR!$C$5:$DS$5),0)</f>
        <v>1.09876E-2</v>
      </c>
      <c r="CU80" s="216">
        <f>IFERROR(SUMIF(LIBOR!$C$4:$DS$4,'Budget &amp; Draw Schedule'!CU8,LIBOR!$C$5:$DS$5),0)</f>
        <v>1.1092100000000001E-2</v>
      </c>
      <c r="CV80" s="216">
        <f>IFERROR(SUMIF(LIBOR!$C$4:$DS$4,'Budget &amp; Draw Schedule'!CV8,LIBOR!$C$5:$DS$5),0)</f>
        <v>1.1172E-2</v>
      </c>
      <c r="CW80" s="216">
        <f>IFERROR(SUMIF(LIBOR!$C$4:$DS$4,'Budget &amp; Draw Schedule'!CW8,LIBOR!$C$5:$DS$5),0)</f>
        <v>1.1258499999999999E-2</v>
      </c>
      <c r="CX80" s="216">
        <f>IFERROR(SUMIF(LIBOR!$C$4:$DS$4,'Budget &amp; Draw Schedule'!CX8,LIBOR!$C$5:$DS$5),0)</f>
        <v>1.1358500000000001E-2</v>
      </c>
      <c r="CY80" s="216">
        <f>IFERROR(SUMIF(LIBOR!$C$4:$DS$4,'Budget &amp; Draw Schedule'!CY8,LIBOR!$C$5:$DS$5),0)</f>
        <v>1.1439100000000001E-2</v>
      </c>
      <c r="CZ80" s="216">
        <f>IFERROR(SUMIF(LIBOR!$C$4:$DS$4,'Budget &amp; Draw Schedule'!CZ8,LIBOR!$C$5:$DS$5),0)</f>
        <v>1.15204E-2</v>
      </c>
      <c r="DA80" s="216">
        <f>IFERROR(SUMIF(LIBOR!$C$4:$DS$4,'Budget &amp; Draw Schedule'!DA8,LIBOR!$C$5:$DS$5),0)</f>
        <v>1.1602299999999999E-2</v>
      </c>
      <c r="DB80" s="216">
        <f>IFERROR(SUMIF(LIBOR!$C$4:$DS$4,'Budget &amp; Draw Schedule'!DB8,LIBOR!$C$5:$DS$5),0)</f>
        <v>1.1672200000000001E-2</v>
      </c>
      <c r="DC80" s="216">
        <f>IFERROR(SUMIF(LIBOR!$C$4:$DS$4,'Budget &amp; Draw Schedule'!DC8,LIBOR!$C$5:$DS$5),0)</f>
        <v>1.1747199999999999E-2</v>
      </c>
      <c r="DD80" s="216">
        <f>IFERROR(SUMIF(LIBOR!$C$4:$DS$4,'Budget &amp; Draw Schedule'!DD8,LIBOR!$C$5:$DS$5),0)</f>
        <v>1.18345E-2</v>
      </c>
      <c r="DE80" s="216">
        <f>IFERROR(SUMIF(LIBOR!$C$4:$DS$4,'Budget &amp; Draw Schedule'!DE8,LIBOR!$C$5:$DS$5),0)</f>
        <v>1.18975E-2</v>
      </c>
      <c r="DF80" s="216">
        <f>IFERROR(SUMIF(LIBOR!$C$4:$DS$4,'Budget &amp; Draw Schedule'!DF8,LIBOR!$C$5:$DS$5),0)</f>
        <v>1.1967200000000001E-2</v>
      </c>
      <c r="DG80" s="216">
        <f>IFERROR(SUMIF(LIBOR!$C$4:$DS$4,'Budget &amp; Draw Schedule'!DG8,LIBOR!$C$5:$DS$5),0)</f>
        <v>1.2048700000000001E-2</v>
      </c>
      <c r="DH80" s="216">
        <f>IFERROR(SUMIF(LIBOR!$C$4:$DS$4,'Budget &amp; Draw Schedule'!DH8,LIBOR!$C$5:$DS$5),0)</f>
        <v>1.2109200000000001E-2</v>
      </c>
      <c r="DI80" s="216">
        <f>IFERROR(SUMIF(LIBOR!$C$4:$DS$4,'Budget &amp; Draw Schedule'!DI8,LIBOR!$C$5:$DS$5),0)</f>
        <v>1.2167000000000001E-2</v>
      </c>
      <c r="DJ80" s="216">
        <f>IFERROR(SUMIF(LIBOR!$C$4:$DS$4,'Budget &amp; Draw Schedule'!DJ8,LIBOR!$C$5:$DS$5),0)</f>
        <v>1.22401E-2</v>
      </c>
      <c r="DK80" s="216">
        <f>IFERROR(SUMIF(LIBOR!$C$4:$DS$4,'Budget &amp; Draw Schedule'!DK8,LIBOR!$C$5:$DS$5),0)</f>
        <v>1.2286500000000001E-2</v>
      </c>
      <c r="DL80" s="216">
        <f>IFERROR(SUMIF(LIBOR!$C$4:$DS$4,'Budget &amp; Draw Schedule'!DL8,LIBOR!$C$5:$DS$5),0)</f>
        <v>1.23394E-2</v>
      </c>
      <c r="DM80" s="216">
        <f>IFERROR(SUMIF(LIBOR!$C$4:$DS$4,'Budget &amp; Draw Schedule'!DM8,LIBOR!$C$5:$DS$5),0)</f>
        <v>1.23987E-2</v>
      </c>
      <c r="DN80" s="216">
        <f>IFERROR(SUMIF(LIBOR!$C$4:$DS$4,'Budget &amp; Draw Schedule'!DN8,LIBOR!$C$5:$DS$5),0)</f>
        <v>1.2432500000000001E-2</v>
      </c>
      <c r="DO80" s="216">
        <f>IFERROR(SUMIF(LIBOR!$C$4:$DS$4,'Budget &amp; Draw Schedule'!DO8,LIBOR!$C$5:$DS$5),0)</f>
        <v>1.24732E-2</v>
      </c>
      <c r="DP80" s="216">
        <f>IFERROR(SUMIF(LIBOR!$C$4:$DS$4,'Budget &amp; Draw Schedule'!DP8,LIBOR!$C$5:$DS$5),0)</f>
        <v>1.25244E-2</v>
      </c>
      <c r="DQ80" s="216">
        <f>IFERROR(SUMIF(LIBOR!$C$4:$DS$4,'Budget &amp; Draw Schedule'!DQ8,LIBOR!$C$5:$DS$5),0)</f>
        <v>1.25562E-2</v>
      </c>
      <c r="DR80" s="216">
        <f>IFERROR(SUMIF(LIBOR!$C$4:$DS$4,'Budget &amp; Draw Schedule'!DR8,LIBOR!$C$5:$DS$5),0)</f>
        <v>1.25924E-2</v>
      </c>
      <c r="DS80" s="216">
        <f>IFERROR(SUMIF(LIBOR!$C$4:$DS$4,'Budget &amp; Draw Schedule'!DS8,LIBOR!$C$5:$DS$5),0)</f>
        <v>0</v>
      </c>
      <c r="DT80" s="216">
        <f>IFERROR(SUMIF(LIBOR!$C$4:$DS$4,'Budget &amp; Draw Schedule'!DT8,LIBOR!$C$5:$DS$5),0)</f>
        <v>0</v>
      </c>
      <c r="DU80" s="216">
        <f>IFERROR(SUMIF(LIBOR!$C$4:$DS$4,'Budget &amp; Draw Schedule'!DU8,LIBOR!$C$5:$DS$5),0)</f>
        <v>0</v>
      </c>
      <c r="DV80" s="216">
        <f>IFERROR(SUMIF(LIBOR!$C$4:$DS$4,'Budget &amp; Draw Schedule'!DV8,LIBOR!$C$5:$DS$5),0)</f>
        <v>0</v>
      </c>
      <c r="DW80" s="216">
        <f>IFERROR(SUMIF(LIBOR!$C$4:$DS$4,'Budget &amp; Draw Schedule'!DW8,LIBOR!$C$5:$DS$5),0)</f>
        <v>0</v>
      </c>
      <c r="DX80" s="216">
        <f>IFERROR(SUMIF(LIBOR!$C$4:$DS$4,'Budget &amp; Draw Schedule'!DX8,LIBOR!$C$5:$DS$5),0)</f>
        <v>0</v>
      </c>
      <c r="DY80" s="216">
        <f>IFERROR(SUMIF(LIBOR!$C$4:$DS$4,'Budget &amp; Draw Schedule'!DY8,LIBOR!$C$5:$DS$5),0)</f>
        <v>0</v>
      </c>
      <c r="DZ80" s="216">
        <f>IFERROR(SUMIF(LIBOR!$C$4:$DS$4,'Budget &amp; Draw Schedule'!DZ8,LIBOR!$C$5:$DS$5),0)</f>
        <v>0</v>
      </c>
      <c r="EA80" s="216">
        <f>IFERROR(SUMIF(LIBOR!$C$4:$DS$4,'Budget &amp; Draw Schedule'!EA8,LIBOR!$C$5:$DS$5),0)</f>
        <v>0</v>
      </c>
      <c r="EB80" s="216">
        <f>IFERROR(SUMIF(LIBOR!$C$4:$DS$4,'Budget &amp; Draw Schedule'!EB8,LIBOR!$C$5:$DS$5),0)</f>
        <v>0</v>
      </c>
      <c r="EC80" s="216">
        <f>IFERROR(SUMIF(LIBOR!$C$4:$DS$4,'Budget &amp; Draw Schedule'!EC8,LIBOR!$C$5:$DS$5),0)</f>
        <v>0</v>
      </c>
      <c r="ED80" s="216">
        <f>IFERROR(SUMIF(LIBOR!$C$4:$DS$4,'Budget &amp; Draw Schedule'!ED8,LIBOR!$C$5:$DS$5),0)</f>
        <v>0</v>
      </c>
      <c r="EE80" s="216">
        <f>IFERROR(SUMIF(LIBOR!$C$4:$DS$4,'Budget &amp; Draw Schedule'!EE8,LIBOR!$C$5:$DS$5),0)</f>
        <v>0</v>
      </c>
      <c r="EF80" s="216">
        <f>IFERROR(SUMIF(LIBOR!$C$4:$DS$4,'Budget &amp; Draw Schedule'!EF8,LIBOR!$C$5:$DS$5),0)</f>
        <v>0</v>
      </c>
      <c r="EG80" s="216">
        <f>IFERROR(SUMIF(LIBOR!$C$4:$DS$4,'Budget &amp; Draw Schedule'!EG8,LIBOR!$C$5:$DS$5),0)</f>
        <v>0</v>
      </c>
      <c r="EH80" s="216">
        <f>IFERROR(SUMIF(LIBOR!$C$4:$DS$4,'Budget &amp; Draw Schedule'!EH8,LIBOR!$C$5:$DS$5),0)</f>
        <v>0</v>
      </c>
      <c r="EI80" s="216">
        <f>IFERROR(SUMIF(LIBOR!$C$4:$DS$4,'Budget &amp; Draw Schedule'!EI8,LIBOR!$C$5:$DS$5),0)</f>
        <v>0</v>
      </c>
      <c r="EJ80" s="216">
        <f>IFERROR(SUMIF(LIBOR!$C$4:$DS$4,'Budget &amp; Draw Schedule'!EJ8,LIBOR!$C$5:$DS$5),0)</f>
        <v>0</v>
      </c>
      <c r="EK80" s="216">
        <f>IFERROR(SUMIF(LIBOR!$C$4:$DS$4,'Budget &amp; Draw Schedule'!EK8,LIBOR!$C$5:$DS$5),0)</f>
        <v>0</v>
      </c>
      <c r="EL80" s="216">
        <f>IFERROR(SUMIF(LIBOR!$C$4:$DS$4,'Budget &amp; Draw Schedule'!EL8,LIBOR!$C$5:$DS$5),0)</f>
        <v>0</v>
      </c>
      <c r="EM80" s="216">
        <f>IFERROR(SUMIF(LIBOR!$C$4:$DS$4,'Budget &amp; Draw Schedule'!EM8,LIBOR!$C$5:$DS$5),0)</f>
        <v>0</v>
      </c>
      <c r="EN80" s="216">
        <f>IFERROR(SUMIF(LIBOR!$C$4:$DS$4,'Budget &amp; Draw Schedule'!EN8,LIBOR!$C$5:$DS$5),0)</f>
        <v>0</v>
      </c>
      <c r="EO80" s="216">
        <f>IFERROR(SUMIF(LIBOR!$C$4:$DS$4,'Budget &amp; Draw Schedule'!EO8,LIBOR!$C$5:$DS$5),0)</f>
        <v>0</v>
      </c>
      <c r="EP80" s="216">
        <f>IFERROR(SUMIF(LIBOR!$C$4:$DS$4,'Budget &amp; Draw Schedule'!EP8,LIBOR!$C$5:$DS$5),0)</f>
        <v>0</v>
      </c>
      <c r="EQ80" s="216">
        <f>IFERROR(SUMIF(LIBOR!$C$4:$DS$4,'Budget &amp; Draw Schedule'!EQ8,LIBOR!$C$5:$DS$5),0)</f>
        <v>0</v>
      </c>
      <c r="ER80" s="216">
        <f>IFERROR(SUMIF(LIBOR!$C$4:$DS$4,'Budget &amp; Draw Schedule'!ER8,LIBOR!$C$5:$DS$5),0)</f>
        <v>0</v>
      </c>
      <c r="ES80" s="216">
        <f>IFERROR(SUMIF(LIBOR!$C$4:$DS$4,'Budget &amp; Draw Schedule'!ES8,LIBOR!$C$5:$DS$5),0)</f>
        <v>0</v>
      </c>
      <c r="ET80" s="216">
        <f>IFERROR(SUMIF(LIBOR!$C$4:$DS$4,'Budget &amp; Draw Schedule'!ET8,LIBOR!$C$5:$DS$5),0)</f>
        <v>0</v>
      </c>
      <c r="EU80" s="216">
        <f>IFERROR(SUMIF(LIBOR!$C$4:$DS$4,'Budget &amp; Draw Schedule'!EU8,LIBOR!$C$5:$DS$5),0)</f>
        <v>0</v>
      </c>
      <c r="EV80" s="216">
        <f>IFERROR(SUMIF(LIBOR!$C$4:$DS$4,'Budget &amp; Draw Schedule'!EV8,LIBOR!$C$5:$DS$5),0)</f>
        <v>0</v>
      </c>
      <c r="EW80" s="216">
        <f>IFERROR(SUMIF(LIBOR!$C$4:$DS$4,'Budget &amp; Draw Schedule'!EW8,LIBOR!$C$5:$DS$5),0)</f>
        <v>0</v>
      </c>
      <c r="EX80" s="216">
        <f>IFERROR(SUMIF(LIBOR!$C$4:$DS$4,'Budget &amp; Draw Schedule'!EX8,LIBOR!$C$5:$DS$5),0)</f>
        <v>0</v>
      </c>
      <c r="EY80" s="216">
        <f>IFERROR(SUMIF(LIBOR!$C$4:$DS$4,'Budget &amp; Draw Schedule'!EY8,LIBOR!$C$5:$DS$5),0)</f>
        <v>0</v>
      </c>
      <c r="EZ80" s="1"/>
    </row>
    <row r="81" spans="1:156" ht="13.5" customHeight="1" x14ac:dyDescent="0.2">
      <c r="A81" s="1"/>
      <c r="B81" s="1"/>
      <c r="C81" s="1"/>
      <c r="D81" s="1"/>
      <c r="E81" s="6"/>
      <c r="F81" s="6"/>
      <c r="G81" s="79"/>
      <c r="H81" s="1"/>
      <c r="I81" s="1"/>
      <c r="J81" s="1"/>
      <c r="K81" s="1"/>
      <c r="L81" s="1"/>
      <c r="M81" s="1"/>
      <c r="N81" s="217" t="s">
        <v>64</v>
      </c>
      <c r="O81" s="217"/>
      <c r="P81" s="214"/>
      <c r="Q81" s="217"/>
      <c r="R81" s="218"/>
      <c r="S81" s="218"/>
      <c r="T81" s="218"/>
      <c r="U81" s="217"/>
      <c r="V81" s="217"/>
      <c r="W81" s="216">
        <f>'Summary &amp; Assumptions'!$L$31</f>
        <v>0.03</v>
      </c>
      <c r="X81" s="216">
        <f>'Summary &amp; Assumptions'!$L$31</f>
        <v>0.03</v>
      </c>
      <c r="Y81" s="216">
        <f>'Summary &amp; Assumptions'!$L$31</f>
        <v>0.03</v>
      </c>
      <c r="Z81" s="216">
        <f>'Summary &amp; Assumptions'!$L$31</f>
        <v>0.03</v>
      </c>
      <c r="AA81" s="216">
        <f>'Summary &amp; Assumptions'!$L$31</f>
        <v>0.03</v>
      </c>
      <c r="AB81" s="216">
        <f>'Summary &amp; Assumptions'!$L$31</f>
        <v>0.03</v>
      </c>
      <c r="AC81" s="216">
        <f>'Summary &amp; Assumptions'!$L$31</f>
        <v>0.03</v>
      </c>
      <c r="AD81" s="216">
        <f>'Summary &amp; Assumptions'!$L$31</f>
        <v>0.03</v>
      </c>
      <c r="AE81" s="216">
        <f>'Summary &amp; Assumptions'!$L$31</f>
        <v>0.03</v>
      </c>
      <c r="AF81" s="216">
        <f>'Summary &amp; Assumptions'!$L$31</f>
        <v>0.03</v>
      </c>
      <c r="AG81" s="216">
        <f>'Summary &amp; Assumptions'!$L$31</f>
        <v>0.03</v>
      </c>
      <c r="AH81" s="216">
        <f>'Summary &amp; Assumptions'!$L$31</f>
        <v>0.03</v>
      </c>
      <c r="AI81" s="216">
        <f>'Summary &amp; Assumptions'!$L$31</f>
        <v>0.03</v>
      </c>
      <c r="AJ81" s="216">
        <f>'Summary &amp; Assumptions'!$L$31</f>
        <v>0.03</v>
      </c>
      <c r="AK81" s="216">
        <f>'Summary &amp; Assumptions'!$L$31</f>
        <v>0.03</v>
      </c>
      <c r="AL81" s="216">
        <f>'Summary &amp; Assumptions'!$L$31</f>
        <v>0.03</v>
      </c>
      <c r="AM81" s="216">
        <f>'Summary &amp; Assumptions'!$L$31</f>
        <v>0.03</v>
      </c>
      <c r="AN81" s="216">
        <f>'Summary &amp; Assumptions'!$L$31</f>
        <v>0.03</v>
      </c>
      <c r="AO81" s="216">
        <f>'Summary &amp; Assumptions'!$L$31</f>
        <v>0.03</v>
      </c>
      <c r="AP81" s="216">
        <f>'Summary &amp; Assumptions'!$L$31</f>
        <v>0.03</v>
      </c>
      <c r="AQ81" s="216">
        <f>'Summary &amp; Assumptions'!$L$31</f>
        <v>0.03</v>
      </c>
      <c r="AR81" s="216">
        <f>'Summary &amp; Assumptions'!$L$31</f>
        <v>0.03</v>
      </c>
      <c r="AS81" s="216">
        <f>'Summary &amp; Assumptions'!$L$31</f>
        <v>0.03</v>
      </c>
      <c r="AT81" s="216">
        <f>'Summary &amp; Assumptions'!$L$31</f>
        <v>0.03</v>
      </c>
      <c r="AU81" s="216">
        <f>'Summary &amp; Assumptions'!$L$31</f>
        <v>0.03</v>
      </c>
      <c r="AV81" s="216">
        <f>'Summary &amp; Assumptions'!$L$31</f>
        <v>0.03</v>
      </c>
      <c r="AW81" s="216">
        <f>'Summary &amp; Assumptions'!$L$31</f>
        <v>0.03</v>
      </c>
      <c r="AX81" s="216">
        <f>'Summary &amp; Assumptions'!$L$31</f>
        <v>0.03</v>
      </c>
      <c r="AY81" s="216">
        <f>'Summary &amp; Assumptions'!$L$31</f>
        <v>0.03</v>
      </c>
      <c r="AZ81" s="216">
        <f>'Summary &amp; Assumptions'!$L$31</f>
        <v>0.03</v>
      </c>
      <c r="BA81" s="216">
        <f>'Summary &amp; Assumptions'!$L$31</f>
        <v>0.03</v>
      </c>
      <c r="BB81" s="216">
        <f>'Summary &amp; Assumptions'!$L$31</f>
        <v>0.03</v>
      </c>
      <c r="BC81" s="216">
        <f>'Summary &amp; Assumptions'!$L$31</f>
        <v>0.03</v>
      </c>
      <c r="BD81" s="216">
        <f>'Summary &amp; Assumptions'!$L$31</f>
        <v>0.03</v>
      </c>
      <c r="BE81" s="216">
        <f>'Summary &amp; Assumptions'!$L$31</f>
        <v>0.03</v>
      </c>
      <c r="BF81" s="216">
        <f>'Summary &amp; Assumptions'!$L$31</f>
        <v>0.03</v>
      </c>
      <c r="BG81" s="216">
        <f>'Summary &amp; Assumptions'!$L$31</f>
        <v>0.03</v>
      </c>
      <c r="BH81" s="216">
        <f>'Summary &amp; Assumptions'!$L$31</f>
        <v>0.03</v>
      </c>
      <c r="BI81" s="216">
        <f>'Summary &amp; Assumptions'!$L$31</f>
        <v>0.03</v>
      </c>
      <c r="BJ81" s="216">
        <f>'Summary &amp; Assumptions'!$L$31</f>
        <v>0.03</v>
      </c>
      <c r="BK81" s="216">
        <f>'Summary &amp; Assumptions'!$L$31</f>
        <v>0.03</v>
      </c>
      <c r="BL81" s="216">
        <f>'Summary &amp; Assumptions'!$L$31</f>
        <v>0.03</v>
      </c>
      <c r="BM81" s="216">
        <f>'Summary &amp; Assumptions'!$L$31</f>
        <v>0.03</v>
      </c>
      <c r="BN81" s="216">
        <f>'Summary &amp; Assumptions'!$L$31</f>
        <v>0.03</v>
      </c>
      <c r="BO81" s="216">
        <f>'Summary &amp; Assumptions'!$L$31</f>
        <v>0.03</v>
      </c>
      <c r="BP81" s="216">
        <f>'Summary &amp; Assumptions'!$L$31</f>
        <v>0.03</v>
      </c>
      <c r="BQ81" s="216">
        <f>'Summary &amp; Assumptions'!$L$31</f>
        <v>0.03</v>
      </c>
      <c r="BR81" s="216">
        <f>'Summary &amp; Assumptions'!$L$31</f>
        <v>0.03</v>
      </c>
      <c r="BS81" s="216">
        <f>'Summary &amp; Assumptions'!$L$31</f>
        <v>0.03</v>
      </c>
      <c r="BT81" s="216">
        <f>'Summary &amp; Assumptions'!$L$31</f>
        <v>0.03</v>
      </c>
      <c r="BU81" s="216">
        <f>'Summary &amp; Assumptions'!$L$31</f>
        <v>0.03</v>
      </c>
      <c r="BV81" s="216">
        <f>'Summary &amp; Assumptions'!$L$31</f>
        <v>0.03</v>
      </c>
      <c r="BW81" s="216">
        <f>'Summary &amp; Assumptions'!$L$31</f>
        <v>0.03</v>
      </c>
      <c r="BX81" s="216">
        <f>'Summary &amp; Assumptions'!$L$31</f>
        <v>0.03</v>
      </c>
      <c r="BY81" s="216">
        <f>'Summary &amp; Assumptions'!$L$31</f>
        <v>0.03</v>
      </c>
      <c r="BZ81" s="216">
        <f>'Summary &amp; Assumptions'!$L$31</f>
        <v>0.03</v>
      </c>
      <c r="CA81" s="216">
        <f>'Summary &amp; Assumptions'!$L$31</f>
        <v>0.03</v>
      </c>
      <c r="CB81" s="216">
        <f>'Summary &amp; Assumptions'!$L$31</f>
        <v>0.03</v>
      </c>
      <c r="CC81" s="216">
        <f>'Summary &amp; Assumptions'!$L$31</f>
        <v>0.03</v>
      </c>
      <c r="CD81" s="216">
        <f>'Summary &amp; Assumptions'!$L$31</f>
        <v>0.03</v>
      </c>
      <c r="CE81" s="216">
        <f>'Summary &amp; Assumptions'!$L$31</f>
        <v>0.03</v>
      </c>
      <c r="CF81" s="216">
        <f>'Summary &amp; Assumptions'!$L$31</f>
        <v>0.03</v>
      </c>
      <c r="CG81" s="216">
        <f>'Summary &amp; Assumptions'!$L$31</f>
        <v>0.03</v>
      </c>
      <c r="CH81" s="216">
        <f>'Summary &amp; Assumptions'!$L$31</f>
        <v>0.03</v>
      </c>
      <c r="CI81" s="216">
        <f>'Summary &amp; Assumptions'!$L$31</f>
        <v>0.03</v>
      </c>
      <c r="CJ81" s="216">
        <f>'Summary &amp; Assumptions'!$L$31</f>
        <v>0.03</v>
      </c>
      <c r="CK81" s="216">
        <f>'Summary &amp; Assumptions'!$L$31</f>
        <v>0.03</v>
      </c>
      <c r="CL81" s="216">
        <f>'Summary &amp; Assumptions'!$L$31</f>
        <v>0.03</v>
      </c>
      <c r="CM81" s="216">
        <f>'Summary &amp; Assumptions'!$L$31</f>
        <v>0.03</v>
      </c>
      <c r="CN81" s="216">
        <f>'Summary &amp; Assumptions'!$L$31</f>
        <v>0.03</v>
      </c>
      <c r="CO81" s="216">
        <f>'Summary &amp; Assumptions'!$L$31</f>
        <v>0.03</v>
      </c>
      <c r="CP81" s="216">
        <f>'Summary &amp; Assumptions'!$L$31</f>
        <v>0.03</v>
      </c>
      <c r="CQ81" s="216">
        <f>'Summary &amp; Assumptions'!$L$31</f>
        <v>0.03</v>
      </c>
      <c r="CR81" s="216">
        <f>'Summary &amp; Assumptions'!$L$31</f>
        <v>0.03</v>
      </c>
      <c r="CS81" s="216">
        <f>'Summary &amp; Assumptions'!$L$31</f>
        <v>0.03</v>
      </c>
      <c r="CT81" s="216">
        <f>'Summary &amp; Assumptions'!$L$31</f>
        <v>0.03</v>
      </c>
      <c r="CU81" s="216">
        <f>'Summary &amp; Assumptions'!$L$31</f>
        <v>0.03</v>
      </c>
      <c r="CV81" s="216">
        <f>'Summary &amp; Assumptions'!$L$31</f>
        <v>0.03</v>
      </c>
      <c r="CW81" s="216">
        <f>'Summary &amp; Assumptions'!$L$31</f>
        <v>0.03</v>
      </c>
      <c r="CX81" s="216">
        <f>'Summary &amp; Assumptions'!$L$31</f>
        <v>0.03</v>
      </c>
      <c r="CY81" s="216">
        <f>'Summary &amp; Assumptions'!$L$31</f>
        <v>0.03</v>
      </c>
      <c r="CZ81" s="216">
        <f>'Summary &amp; Assumptions'!$L$31</f>
        <v>0.03</v>
      </c>
      <c r="DA81" s="216">
        <f>'Summary &amp; Assumptions'!$L$31</f>
        <v>0.03</v>
      </c>
      <c r="DB81" s="216">
        <f>'Summary &amp; Assumptions'!$L$31</f>
        <v>0.03</v>
      </c>
      <c r="DC81" s="216">
        <f>'Summary &amp; Assumptions'!$L$31</f>
        <v>0.03</v>
      </c>
      <c r="DD81" s="216">
        <f>'Summary &amp; Assumptions'!$L$31</f>
        <v>0.03</v>
      </c>
      <c r="DE81" s="216">
        <f>'Summary &amp; Assumptions'!$L$31</f>
        <v>0.03</v>
      </c>
      <c r="DF81" s="216">
        <f>'Summary &amp; Assumptions'!$L$31</f>
        <v>0.03</v>
      </c>
      <c r="DG81" s="216">
        <f>'Summary &amp; Assumptions'!$L$31</f>
        <v>0.03</v>
      </c>
      <c r="DH81" s="216">
        <f>'Summary &amp; Assumptions'!$L$31</f>
        <v>0.03</v>
      </c>
      <c r="DI81" s="216">
        <f>'Summary &amp; Assumptions'!$L$31</f>
        <v>0.03</v>
      </c>
      <c r="DJ81" s="216">
        <f>'Summary &amp; Assumptions'!$L$31</f>
        <v>0.03</v>
      </c>
      <c r="DK81" s="216">
        <f>'Summary &amp; Assumptions'!$L$31</f>
        <v>0.03</v>
      </c>
      <c r="DL81" s="216">
        <f>'Summary &amp; Assumptions'!$L$31</f>
        <v>0.03</v>
      </c>
      <c r="DM81" s="216">
        <f>'Summary &amp; Assumptions'!$L$31</f>
        <v>0.03</v>
      </c>
      <c r="DN81" s="216">
        <f>'Summary &amp; Assumptions'!$L$31</f>
        <v>0.03</v>
      </c>
      <c r="DO81" s="216">
        <f>'Summary &amp; Assumptions'!$L$31</f>
        <v>0.03</v>
      </c>
      <c r="DP81" s="216">
        <f>'Summary &amp; Assumptions'!$L$31</f>
        <v>0.03</v>
      </c>
      <c r="DQ81" s="216">
        <f>'Summary &amp; Assumptions'!$L$31</f>
        <v>0.03</v>
      </c>
      <c r="DR81" s="216">
        <f>'Summary &amp; Assumptions'!$L$31</f>
        <v>0.03</v>
      </c>
      <c r="DS81" s="216">
        <f>'Summary &amp; Assumptions'!$L$31</f>
        <v>0.03</v>
      </c>
      <c r="DT81" s="216">
        <f>'Summary &amp; Assumptions'!$L$31</f>
        <v>0.03</v>
      </c>
      <c r="DU81" s="216">
        <f>'Summary &amp; Assumptions'!$L$31</f>
        <v>0.03</v>
      </c>
      <c r="DV81" s="216">
        <f>'Summary &amp; Assumptions'!$L$31</f>
        <v>0.03</v>
      </c>
      <c r="DW81" s="216">
        <f>'Summary &amp; Assumptions'!$L$31</f>
        <v>0.03</v>
      </c>
      <c r="DX81" s="216">
        <f>'Summary &amp; Assumptions'!$L$31</f>
        <v>0.03</v>
      </c>
      <c r="DY81" s="216">
        <f>'Summary &amp; Assumptions'!$L$31</f>
        <v>0.03</v>
      </c>
      <c r="DZ81" s="216">
        <f>'Summary &amp; Assumptions'!$L$31</f>
        <v>0.03</v>
      </c>
      <c r="EA81" s="216">
        <f>'Summary &amp; Assumptions'!$L$31</f>
        <v>0.03</v>
      </c>
      <c r="EB81" s="216">
        <f>'Summary &amp; Assumptions'!$L$31</f>
        <v>0.03</v>
      </c>
      <c r="EC81" s="216">
        <f>'Summary &amp; Assumptions'!$L$31</f>
        <v>0.03</v>
      </c>
      <c r="ED81" s="216">
        <f>'Summary &amp; Assumptions'!$L$31</f>
        <v>0.03</v>
      </c>
      <c r="EE81" s="216">
        <f>'Summary &amp; Assumptions'!$L$31</f>
        <v>0.03</v>
      </c>
      <c r="EF81" s="216">
        <f>'Summary &amp; Assumptions'!$L$31</f>
        <v>0.03</v>
      </c>
      <c r="EG81" s="216">
        <f>'Summary &amp; Assumptions'!$L$31</f>
        <v>0.03</v>
      </c>
      <c r="EH81" s="216">
        <f>'Summary &amp; Assumptions'!$L$31</f>
        <v>0.03</v>
      </c>
      <c r="EI81" s="216">
        <f>'Summary &amp; Assumptions'!$L$31</f>
        <v>0.03</v>
      </c>
      <c r="EJ81" s="216">
        <f>'Summary &amp; Assumptions'!$L$31</f>
        <v>0.03</v>
      </c>
      <c r="EK81" s="216">
        <f>'Summary &amp; Assumptions'!$L$31</f>
        <v>0.03</v>
      </c>
      <c r="EL81" s="216">
        <f>'Summary &amp; Assumptions'!$L$31</f>
        <v>0.03</v>
      </c>
      <c r="EM81" s="216">
        <f>'Summary &amp; Assumptions'!$L$31</f>
        <v>0.03</v>
      </c>
      <c r="EN81" s="216">
        <f>'Summary &amp; Assumptions'!$L$31</f>
        <v>0.03</v>
      </c>
      <c r="EO81" s="216">
        <f>'Summary &amp; Assumptions'!$L$31</f>
        <v>0.03</v>
      </c>
      <c r="EP81" s="216">
        <f>'Summary &amp; Assumptions'!$L$31</f>
        <v>0.03</v>
      </c>
      <c r="EQ81" s="216">
        <f>'Summary &amp; Assumptions'!$L$31</f>
        <v>0.03</v>
      </c>
      <c r="ER81" s="216">
        <f>'Summary &amp; Assumptions'!$L$31</f>
        <v>0.03</v>
      </c>
      <c r="ES81" s="216">
        <f>'Summary &amp; Assumptions'!$L$31</f>
        <v>0.03</v>
      </c>
      <c r="ET81" s="216">
        <f>'Summary &amp; Assumptions'!$L$31</f>
        <v>0.03</v>
      </c>
      <c r="EU81" s="216">
        <f>'Summary &amp; Assumptions'!$L$31</f>
        <v>0.03</v>
      </c>
      <c r="EV81" s="216">
        <f>'Summary &amp; Assumptions'!$L$31</f>
        <v>0.03</v>
      </c>
      <c r="EW81" s="216">
        <f>'Summary &amp; Assumptions'!$L$31</f>
        <v>0.03</v>
      </c>
      <c r="EX81" s="216">
        <f>'Summary &amp; Assumptions'!$L$31</f>
        <v>0.03</v>
      </c>
      <c r="EY81" s="216">
        <f>'Summary &amp; Assumptions'!$L$31</f>
        <v>0.03</v>
      </c>
      <c r="EZ81" s="1"/>
    </row>
    <row r="82" spans="1:15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17" t="s">
        <v>186</v>
      </c>
      <c r="O82" s="217"/>
      <c r="P82" s="214"/>
      <c r="Q82" s="217"/>
      <c r="R82" s="218"/>
      <c r="S82" s="218"/>
      <c r="T82" s="218"/>
      <c r="U82" s="217"/>
      <c r="V82" s="217"/>
      <c r="W82" s="216">
        <f>'Summary &amp; Assumptions'!$L$32</f>
        <v>2.5000000000000001E-3</v>
      </c>
      <c r="X82" s="216">
        <f>'Summary &amp; Assumptions'!$L$32</f>
        <v>2.5000000000000001E-3</v>
      </c>
      <c r="Y82" s="216">
        <f>'Summary &amp; Assumptions'!$L$32</f>
        <v>2.5000000000000001E-3</v>
      </c>
      <c r="Z82" s="216">
        <f>'Summary &amp; Assumptions'!$L$32</f>
        <v>2.5000000000000001E-3</v>
      </c>
      <c r="AA82" s="216">
        <f>'Summary &amp; Assumptions'!$L$32</f>
        <v>2.5000000000000001E-3</v>
      </c>
      <c r="AB82" s="216">
        <f>'Summary &amp; Assumptions'!$L$32</f>
        <v>2.5000000000000001E-3</v>
      </c>
      <c r="AC82" s="216">
        <f>'Summary &amp; Assumptions'!$L$32</f>
        <v>2.5000000000000001E-3</v>
      </c>
      <c r="AD82" s="216">
        <f>'Summary &amp; Assumptions'!$L$32</f>
        <v>2.5000000000000001E-3</v>
      </c>
      <c r="AE82" s="216">
        <f>'Summary &amp; Assumptions'!$L$32</f>
        <v>2.5000000000000001E-3</v>
      </c>
      <c r="AF82" s="216">
        <f>'Summary &amp; Assumptions'!$L$32</f>
        <v>2.5000000000000001E-3</v>
      </c>
      <c r="AG82" s="216">
        <f>'Summary &amp; Assumptions'!$L$32</f>
        <v>2.5000000000000001E-3</v>
      </c>
      <c r="AH82" s="216">
        <f>'Summary &amp; Assumptions'!$L$32</f>
        <v>2.5000000000000001E-3</v>
      </c>
      <c r="AI82" s="216">
        <f>'Summary &amp; Assumptions'!$L$32</f>
        <v>2.5000000000000001E-3</v>
      </c>
      <c r="AJ82" s="216">
        <f>'Summary &amp; Assumptions'!$L$32</f>
        <v>2.5000000000000001E-3</v>
      </c>
      <c r="AK82" s="216">
        <f>'Summary &amp; Assumptions'!$L$32</f>
        <v>2.5000000000000001E-3</v>
      </c>
      <c r="AL82" s="216">
        <f>'Summary &amp; Assumptions'!$L$32</f>
        <v>2.5000000000000001E-3</v>
      </c>
      <c r="AM82" s="216">
        <f>'Summary &amp; Assumptions'!$L$32</f>
        <v>2.5000000000000001E-3</v>
      </c>
      <c r="AN82" s="216">
        <f>'Summary &amp; Assumptions'!$L$32</f>
        <v>2.5000000000000001E-3</v>
      </c>
      <c r="AO82" s="216">
        <f>'Summary &amp; Assumptions'!$L$32</f>
        <v>2.5000000000000001E-3</v>
      </c>
      <c r="AP82" s="216">
        <f>'Summary &amp; Assumptions'!$L$32</f>
        <v>2.5000000000000001E-3</v>
      </c>
      <c r="AQ82" s="216">
        <f>'Summary &amp; Assumptions'!$L$32</f>
        <v>2.5000000000000001E-3</v>
      </c>
      <c r="AR82" s="216">
        <f>'Summary &amp; Assumptions'!$L$32</f>
        <v>2.5000000000000001E-3</v>
      </c>
      <c r="AS82" s="216">
        <f>'Summary &amp; Assumptions'!$L$32</f>
        <v>2.5000000000000001E-3</v>
      </c>
      <c r="AT82" s="216">
        <f>'Summary &amp; Assumptions'!$L$32</f>
        <v>2.5000000000000001E-3</v>
      </c>
      <c r="AU82" s="216">
        <f>'Summary &amp; Assumptions'!$L$32</f>
        <v>2.5000000000000001E-3</v>
      </c>
      <c r="AV82" s="216">
        <f>'Summary &amp; Assumptions'!$L$32</f>
        <v>2.5000000000000001E-3</v>
      </c>
      <c r="AW82" s="216">
        <f>'Summary &amp; Assumptions'!$L$32</f>
        <v>2.5000000000000001E-3</v>
      </c>
      <c r="AX82" s="216">
        <f>'Summary &amp; Assumptions'!$L$32</f>
        <v>2.5000000000000001E-3</v>
      </c>
      <c r="AY82" s="216">
        <f>'Summary &amp; Assumptions'!$L$32</f>
        <v>2.5000000000000001E-3</v>
      </c>
      <c r="AZ82" s="216">
        <f>'Summary &amp; Assumptions'!$L$32</f>
        <v>2.5000000000000001E-3</v>
      </c>
      <c r="BA82" s="216">
        <f>'Summary &amp; Assumptions'!$L$32</f>
        <v>2.5000000000000001E-3</v>
      </c>
      <c r="BB82" s="216">
        <f>'Summary &amp; Assumptions'!$L$32</f>
        <v>2.5000000000000001E-3</v>
      </c>
      <c r="BC82" s="216">
        <f>'Summary &amp; Assumptions'!$L$32</f>
        <v>2.5000000000000001E-3</v>
      </c>
      <c r="BD82" s="216">
        <f>'Summary &amp; Assumptions'!$L$32</f>
        <v>2.5000000000000001E-3</v>
      </c>
      <c r="BE82" s="216">
        <f>'Summary &amp; Assumptions'!$L$32</f>
        <v>2.5000000000000001E-3</v>
      </c>
      <c r="BF82" s="216">
        <f>'Summary &amp; Assumptions'!$L$32</f>
        <v>2.5000000000000001E-3</v>
      </c>
      <c r="BG82" s="216">
        <f>'Summary &amp; Assumptions'!$L$32</f>
        <v>2.5000000000000001E-3</v>
      </c>
      <c r="BH82" s="216">
        <f>'Summary &amp; Assumptions'!$L$32</f>
        <v>2.5000000000000001E-3</v>
      </c>
      <c r="BI82" s="216">
        <f>'Summary &amp; Assumptions'!$L$32</f>
        <v>2.5000000000000001E-3</v>
      </c>
      <c r="BJ82" s="216">
        <f>'Summary &amp; Assumptions'!$L$32</f>
        <v>2.5000000000000001E-3</v>
      </c>
      <c r="BK82" s="216">
        <f>'Summary &amp; Assumptions'!$L$32</f>
        <v>2.5000000000000001E-3</v>
      </c>
      <c r="BL82" s="216">
        <f>'Summary &amp; Assumptions'!$L$32</f>
        <v>2.5000000000000001E-3</v>
      </c>
      <c r="BM82" s="216">
        <f>'Summary &amp; Assumptions'!$L$32</f>
        <v>2.5000000000000001E-3</v>
      </c>
      <c r="BN82" s="216">
        <f>'Summary &amp; Assumptions'!$L$32</f>
        <v>2.5000000000000001E-3</v>
      </c>
      <c r="BO82" s="216">
        <f>'Summary &amp; Assumptions'!$L$32</f>
        <v>2.5000000000000001E-3</v>
      </c>
      <c r="BP82" s="216">
        <f>'Summary &amp; Assumptions'!$L$32</f>
        <v>2.5000000000000001E-3</v>
      </c>
      <c r="BQ82" s="216">
        <f>'Summary &amp; Assumptions'!$L$32</f>
        <v>2.5000000000000001E-3</v>
      </c>
      <c r="BR82" s="216">
        <f>'Summary &amp; Assumptions'!$L$32</f>
        <v>2.5000000000000001E-3</v>
      </c>
      <c r="BS82" s="216">
        <f>'Summary &amp; Assumptions'!$L$32</f>
        <v>2.5000000000000001E-3</v>
      </c>
      <c r="BT82" s="216">
        <f>'Summary &amp; Assumptions'!$L$32</f>
        <v>2.5000000000000001E-3</v>
      </c>
      <c r="BU82" s="216">
        <f>'Summary &amp; Assumptions'!$L$32</f>
        <v>2.5000000000000001E-3</v>
      </c>
      <c r="BV82" s="216">
        <f>'Summary &amp; Assumptions'!$L$32</f>
        <v>2.5000000000000001E-3</v>
      </c>
      <c r="BW82" s="216">
        <f>'Summary &amp; Assumptions'!$L$32</f>
        <v>2.5000000000000001E-3</v>
      </c>
      <c r="BX82" s="216">
        <f>'Summary &amp; Assumptions'!$L$32</f>
        <v>2.5000000000000001E-3</v>
      </c>
      <c r="BY82" s="216">
        <f>'Summary &amp; Assumptions'!$L$32</f>
        <v>2.5000000000000001E-3</v>
      </c>
      <c r="BZ82" s="216">
        <f>'Summary &amp; Assumptions'!$L$32</f>
        <v>2.5000000000000001E-3</v>
      </c>
      <c r="CA82" s="216">
        <f>'Summary &amp; Assumptions'!$L$32</f>
        <v>2.5000000000000001E-3</v>
      </c>
      <c r="CB82" s="216">
        <f>'Summary &amp; Assumptions'!$L$32</f>
        <v>2.5000000000000001E-3</v>
      </c>
      <c r="CC82" s="216">
        <f>'Summary &amp; Assumptions'!$L$32</f>
        <v>2.5000000000000001E-3</v>
      </c>
      <c r="CD82" s="216">
        <f>'Summary &amp; Assumptions'!$L$32</f>
        <v>2.5000000000000001E-3</v>
      </c>
      <c r="CE82" s="216">
        <f>'Summary &amp; Assumptions'!$L$32</f>
        <v>2.5000000000000001E-3</v>
      </c>
      <c r="CF82" s="216">
        <f>'Summary &amp; Assumptions'!$L$32</f>
        <v>2.5000000000000001E-3</v>
      </c>
      <c r="CG82" s="216">
        <f>'Summary &amp; Assumptions'!$L$32</f>
        <v>2.5000000000000001E-3</v>
      </c>
      <c r="CH82" s="216">
        <f>'Summary &amp; Assumptions'!$L$32</f>
        <v>2.5000000000000001E-3</v>
      </c>
      <c r="CI82" s="216">
        <f>'Summary &amp; Assumptions'!$L$32</f>
        <v>2.5000000000000001E-3</v>
      </c>
      <c r="CJ82" s="216">
        <f>'Summary &amp; Assumptions'!$L$32</f>
        <v>2.5000000000000001E-3</v>
      </c>
      <c r="CK82" s="216">
        <f>'Summary &amp; Assumptions'!$L$32</f>
        <v>2.5000000000000001E-3</v>
      </c>
      <c r="CL82" s="216">
        <f>'Summary &amp; Assumptions'!$L$32</f>
        <v>2.5000000000000001E-3</v>
      </c>
      <c r="CM82" s="216">
        <f>'Summary &amp; Assumptions'!$L$32</f>
        <v>2.5000000000000001E-3</v>
      </c>
      <c r="CN82" s="216">
        <f>'Summary &amp; Assumptions'!$L$32</f>
        <v>2.5000000000000001E-3</v>
      </c>
      <c r="CO82" s="216">
        <f>'Summary &amp; Assumptions'!$L$32</f>
        <v>2.5000000000000001E-3</v>
      </c>
      <c r="CP82" s="216">
        <f>'Summary &amp; Assumptions'!$L$32</f>
        <v>2.5000000000000001E-3</v>
      </c>
      <c r="CQ82" s="216">
        <f>'Summary &amp; Assumptions'!$L$32</f>
        <v>2.5000000000000001E-3</v>
      </c>
      <c r="CR82" s="216">
        <f>'Summary &amp; Assumptions'!$L$32</f>
        <v>2.5000000000000001E-3</v>
      </c>
      <c r="CS82" s="216">
        <f>'Summary &amp; Assumptions'!$L$32</f>
        <v>2.5000000000000001E-3</v>
      </c>
      <c r="CT82" s="216">
        <f>'Summary &amp; Assumptions'!$L$32</f>
        <v>2.5000000000000001E-3</v>
      </c>
      <c r="CU82" s="216">
        <f>'Summary &amp; Assumptions'!$L$32</f>
        <v>2.5000000000000001E-3</v>
      </c>
      <c r="CV82" s="216">
        <f>'Summary &amp; Assumptions'!$L$32</f>
        <v>2.5000000000000001E-3</v>
      </c>
      <c r="CW82" s="216">
        <f>'Summary &amp; Assumptions'!$L$32</f>
        <v>2.5000000000000001E-3</v>
      </c>
      <c r="CX82" s="216">
        <f>'Summary &amp; Assumptions'!$L$32</f>
        <v>2.5000000000000001E-3</v>
      </c>
      <c r="CY82" s="216">
        <f>'Summary &amp; Assumptions'!$L$32</f>
        <v>2.5000000000000001E-3</v>
      </c>
      <c r="CZ82" s="216">
        <f>'Summary &amp; Assumptions'!$L$32</f>
        <v>2.5000000000000001E-3</v>
      </c>
      <c r="DA82" s="216">
        <f>'Summary &amp; Assumptions'!$L$32</f>
        <v>2.5000000000000001E-3</v>
      </c>
      <c r="DB82" s="216">
        <f>'Summary &amp; Assumptions'!$L$32</f>
        <v>2.5000000000000001E-3</v>
      </c>
      <c r="DC82" s="216">
        <f>'Summary &amp; Assumptions'!$L$32</f>
        <v>2.5000000000000001E-3</v>
      </c>
      <c r="DD82" s="216">
        <f>'Summary &amp; Assumptions'!$L$32</f>
        <v>2.5000000000000001E-3</v>
      </c>
      <c r="DE82" s="216">
        <f>'Summary &amp; Assumptions'!$L$32</f>
        <v>2.5000000000000001E-3</v>
      </c>
      <c r="DF82" s="216">
        <f>'Summary &amp; Assumptions'!$L$32</f>
        <v>2.5000000000000001E-3</v>
      </c>
      <c r="DG82" s="216">
        <f>'Summary &amp; Assumptions'!$L$32</f>
        <v>2.5000000000000001E-3</v>
      </c>
      <c r="DH82" s="216">
        <f>'Summary &amp; Assumptions'!$L$32</f>
        <v>2.5000000000000001E-3</v>
      </c>
      <c r="DI82" s="216">
        <f>'Summary &amp; Assumptions'!$L$32</f>
        <v>2.5000000000000001E-3</v>
      </c>
      <c r="DJ82" s="216">
        <f>'Summary &amp; Assumptions'!$L$32</f>
        <v>2.5000000000000001E-3</v>
      </c>
      <c r="DK82" s="216">
        <f>'Summary &amp; Assumptions'!$L$32</f>
        <v>2.5000000000000001E-3</v>
      </c>
      <c r="DL82" s="216">
        <f>'Summary &amp; Assumptions'!$L$32</f>
        <v>2.5000000000000001E-3</v>
      </c>
      <c r="DM82" s="216">
        <f>'Summary &amp; Assumptions'!$L$32</f>
        <v>2.5000000000000001E-3</v>
      </c>
      <c r="DN82" s="216">
        <f>'Summary &amp; Assumptions'!$L$32</f>
        <v>2.5000000000000001E-3</v>
      </c>
      <c r="DO82" s="216">
        <f>'Summary &amp; Assumptions'!$L$32</f>
        <v>2.5000000000000001E-3</v>
      </c>
      <c r="DP82" s="216">
        <f>'Summary &amp; Assumptions'!$L$32</f>
        <v>2.5000000000000001E-3</v>
      </c>
      <c r="DQ82" s="216">
        <f>'Summary &amp; Assumptions'!$L$32</f>
        <v>2.5000000000000001E-3</v>
      </c>
      <c r="DR82" s="216">
        <f>'Summary &amp; Assumptions'!$L$32</f>
        <v>2.5000000000000001E-3</v>
      </c>
      <c r="DS82" s="216">
        <f>'Summary &amp; Assumptions'!$L$32</f>
        <v>2.5000000000000001E-3</v>
      </c>
      <c r="DT82" s="216">
        <f>'Summary &amp; Assumptions'!$L$32</f>
        <v>2.5000000000000001E-3</v>
      </c>
      <c r="DU82" s="216">
        <f>'Summary &amp; Assumptions'!$L$32</f>
        <v>2.5000000000000001E-3</v>
      </c>
      <c r="DV82" s="216">
        <f>'Summary &amp; Assumptions'!$L$32</f>
        <v>2.5000000000000001E-3</v>
      </c>
      <c r="DW82" s="216">
        <f>'Summary &amp; Assumptions'!$L$32</f>
        <v>2.5000000000000001E-3</v>
      </c>
      <c r="DX82" s="216">
        <f>'Summary &amp; Assumptions'!$L$32</f>
        <v>2.5000000000000001E-3</v>
      </c>
      <c r="DY82" s="216">
        <f>'Summary &amp; Assumptions'!$L$32</f>
        <v>2.5000000000000001E-3</v>
      </c>
      <c r="DZ82" s="216">
        <f>'Summary &amp; Assumptions'!$L$32</f>
        <v>2.5000000000000001E-3</v>
      </c>
      <c r="EA82" s="216">
        <f>'Summary &amp; Assumptions'!$L$32</f>
        <v>2.5000000000000001E-3</v>
      </c>
      <c r="EB82" s="216">
        <f>'Summary &amp; Assumptions'!$L$32</f>
        <v>2.5000000000000001E-3</v>
      </c>
      <c r="EC82" s="216">
        <f>'Summary &amp; Assumptions'!$L$32</f>
        <v>2.5000000000000001E-3</v>
      </c>
      <c r="ED82" s="216">
        <f>'Summary &amp; Assumptions'!$L$32</f>
        <v>2.5000000000000001E-3</v>
      </c>
      <c r="EE82" s="216">
        <f>'Summary &amp; Assumptions'!$L$32</f>
        <v>2.5000000000000001E-3</v>
      </c>
      <c r="EF82" s="216">
        <f>'Summary &amp; Assumptions'!$L$32</f>
        <v>2.5000000000000001E-3</v>
      </c>
      <c r="EG82" s="216">
        <f>'Summary &amp; Assumptions'!$L$32</f>
        <v>2.5000000000000001E-3</v>
      </c>
      <c r="EH82" s="216">
        <f>'Summary &amp; Assumptions'!$L$32</f>
        <v>2.5000000000000001E-3</v>
      </c>
      <c r="EI82" s="216">
        <f>'Summary &amp; Assumptions'!$L$32</f>
        <v>2.5000000000000001E-3</v>
      </c>
      <c r="EJ82" s="216">
        <f>'Summary &amp; Assumptions'!$L$32</f>
        <v>2.5000000000000001E-3</v>
      </c>
      <c r="EK82" s="216">
        <f>'Summary &amp; Assumptions'!$L$32</f>
        <v>2.5000000000000001E-3</v>
      </c>
      <c r="EL82" s="216">
        <f>'Summary &amp; Assumptions'!$L$32</f>
        <v>2.5000000000000001E-3</v>
      </c>
      <c r="EM82" s="216">
        <f>'Summary &amp; Assumptions'!$L$32</f>
        <v>2.5000000000000001E-3</v>
      </c>
      <c r="EN82" s="216">
        <f>'Summary &amp; Assumptions'!$L$32</f>
        <v>2.5000000000000001E-3</v>
      </c>
      <c r="EO82" s="216">
        <f>'Summary &amp; Assumptions'!$L$32</f>
        <v>2.5000000000000001E-3</v>
      </c>
      <c r="EP82" s="216">
        <f>'Summary &amp; Assumptions'!$L$32</f>
        <v>2.5000000000000001E-3</v>
      </c>
      <c r="EQ82" s="216">
        <f>'Summary &amp; Assumptions'!$L$32</f>
        <v>2.5000000000000001E-3</v>
      </c>
      <c r="ER82" s="216">
        <f>'Summary &amp; Assumptions'!$L$32</f>
        <v>2.5000000000000001E-3</v>
      </c>
      <c r="ES82" s="216">
        <f>'Summary &amp; Assumptions'!$L$32</f>
        <v>2.5000000000000001E-3</v>
      </c>
      <c r="ET82" s="216">
        <f>'Summary &amp; Assumptions'!$L$32</f>
        <v>2.5000000000000001E-3</v>
      </c>
      <c r="EU82" s="216">
        <f>'Summary &amp; Assumptions'!$L$32</f>
        <v>2.5000000000000001E-3</v>
      </c>
      <c r="EV82" s="216">
        <f>'Summary &amp; Assumptions'!$L$32</f>
        <v>2.5000000000000001E-3</v>
      </c>
      <c r="EW82" s="216">
        <f>'Summary &amp; Assumptions'!$L$32</f>
        <v>2.5000000000000001E-3</v>
      </c>
      <c r="EX82" s="216">
        <f>'Summary &amp; Assumptions'!$L$32</f>
        <v>2.5000000000000001E-3</v>
      </c>
      <c r="EY82" s="216">
        <f>'Summary &amp; Assumptions'!$L$32</f>
        <v>2.5000000000000001E-3</v>
      </c>
      <c r="EZ82" s="1"/>
    </row>
    <row r="83" spans="1:15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17" t="s">
        <v>73</v>
      </c>
      <c r="O83" s="217"/>
      <c r="P83" s="214"/>
      <c r="Q83" s="217"/>
      <c r="R83" s="218"/>
      <c r="S83" s="218"/>
      <c r="T83" s="218"/>
      <c r="U83" s="217"/>
      <c r="V83" s="217"/>
      <c r="W83" s="216">
        <f>'Summary &amp; Assumptions'!$L$34</f>
        <v>0.04</v>
      </c>
      <c r="X83" s="216">
        <f>'Summary &amp; Assumptions'!$L$34</f>
        <v>0.04</v>
      </c>
      <c r="Y83" s="216">
        <f>'Summary &amp; Assumptions'!$L$34</f>
        <v>0.04</v>
      </c>
      <c r="Z83" s="216">
        <f>'Summary &amp; Assumptions'!$L$34</f>
        <v>0.04</v>
      </c>
      <c r="AA83" s="216">
        <f>'Summary &amp; Assumptions'!$L$34</f>
        <v>0.04</v>
      </c>
      <c r="AB83" s="216">
        <f>'Summary &amp; Assumptions'!$L$34</f>
        <v>0.04</v>
      </c>
      <c r="AC83" s="216">
        <f>'Summary &amp; Assumptions'!$L$34</f>
        <v>0.04</v>
      </c>
      <c r="AD83" s="216">
        <f>'Summary &amp; Assumptions'!$L$34</f>
        <v>0.04</v>
      </c>
      <c r="AE83" s="216">
        <f>'Summary &amp; Assumptions'!$L$34</f>
        <v>0.04</v>
      </c>
      <c r="AF83" s="216">
        <f>'Summary &amp; Assumptions'!$L$34</f>
        <v>0.04</v>
      </c>
      <c r="AG83" s="216">
        <f>'Summary &amp; Assumptions'!$L$34</f>
        <v>0.04</v>
      </c>
      <c r="AH83" s="216">
        <f>'Summary &amp; Assumptions'!$L$34</f>
        <v>0.04</v>
      </c>
      <c r="AI83" s="216">
        <f>'Summary &amp; Assumptions'!$L$34</f>
        <v>0.04</v>
      </c>
      <c r="AJ83" s="216">
        <f>'Summary &amp; Assumptions'!$L$34</f>
        <v>0.04</v>
      </c>
      <c r="AK83" s="216">
        <f>'Summary &amp; Assumptions'!$L$34</f>
        <v>0.04</v>
      </c>
      <c r="AL83" s="216">
        <f>'Summary &amp; Assumptions'!$L$34</f>
        <v>0.04</v>
      </c>
      <c r="AM83" s="216">
        <f>'Summary &amp; Assumptions'!$L$34</f>
        <v>0.04</v>
      </c>
      <c r="AN83" s="216">
        <f>'Summary &amp; Assumptions'!$L$34</f>
        <v>0.04</v>
      </c>
      <c r="AO83" s="216">
        <f>'Summary &amp; Assumptions'!$L$34</f>
        <v>0.04</v>
      </c>
      <c r="AP83" s="216">
        <f>'Summary &amp; Assumptions'!$L$34</f>
        <v>0.04</v>
      </c>
      <c r="AQ83" s="216">
        <f>'Summary &amp; Assumptions'!$L$34</f>
        <v>0.04</v>
      </c>
      <c r="AR83" s="216">
        <f>'Summary &amp; Assumptions'!$L$34</f>
        <v>0.04</v>
      </c>
      <c r="AS83" s="216">
        <f>'Summary &amp; Assumptions'!$L$34</f>
        <v>0.04</v>
      </c>
      <c r="AT83" s="216">
        <f>'Summary &amp; Assumptions'!$L$34</f>
        <v>0.04</v>
      </c>
      <c r="AU83" s="216">
        <f>'Summary &amp; Assumptions'!$L$34</f>
        <v>0.04</v>
      </c>
      <c r="AV83" s="216">
        <f>'Summary &amp; Assumptions'!$L$34</f>
        <v>0.04</v>
      </c>
      <c r="AW83" s="216">
        <f>'Summary &amp; Assumptions'!$L$34</f>
        <v>0.04</v>
      </c>
      <c r="AX83" s="216">
        <f>'Summary &amp; Assumptions'!$L$34</f>
        <v>0.04</v>
      </c>
      <c r="AY83" s="216">
        <f>'Summary &amp; Assumptions'!$L$34</f>
        <v>0.04</v>
      </c>
      <c r="AZ83" s="216">
        <f>'Summary &amp; Assumptions'!$L$34</f>
        <v>0.04</v>
      </c>
      <c r="BA83" s="216">
        <f>'Summary &amp; Assumptions'!$L$34</f>
        <v>0.04</v>
      </c>
      <c r="BB83" s="216">
        <f>'Summary &amp; Assumptions'!$L$34</f>
        <v>0.04</v>
      </c>
      <c r="BC83" s="216">
        <f>'Summary &amp; Assumptions'!$L$34</f>
        <v>0.04</v>
      </c>
      <c r="BD83" s="216">
        <f>'Summary &amp; Assumptions'!$L$34</f>
        <v>0.04</v>
      </c>
      <c r="BE83" s="216">
        <f>'Summary &amp; Assumptions'!$L$34</f>
        <v>0.04</v>
      </c>
      <c r="BF83" s="216">
        <f>'Summary &amp; Assumptions'!$L$34</f>
        <v>0.04</v>
      </c>
      <c r="BG83" s="216">
        <f>'Summary &amp; Assumptions'!$L$34</f>
        <v>0.04</v>
      </c>
      <c r="BH83" s="216">
        <f>'Summary &amp; Assumptions'!$L$34</f>
        <v>0.04</v>
      </c>
      <c r="BI83" s="216">
        <f>'Summary &amp; Assumptions'!$L$34</f>
        <v>0.04</v>
      </c>
      <c r="BJ83" s="216">
        <f>'Summary &amp; Assumptions'!$L$34</f>
        <v>0.04</v>
      </c>
      <c r="BK83" s="216">
        <f>'Summary &amp; Assumptions'!$L$34</f>
        <v>0.04</v>
      </c>
      <c r="BL83" s="216">
        <f>'Summary &amp; Assumptions'!$L$34</f>
        <v>0.04</v>
      </c>
      <c r="BM83" s="216">
        <f>'Summary &amp; Assumptions'!$L$34</f>
        <v>0.04</v>
      </c>
      <c r="BN83" s="216">
        <f>'Summary &amp; Assumptions'!$L$34</f>
        <v>0.04</v>
      </c>
      <c r="BO83" s="216">
        <f>'Summary &amp; Assumptions'!$L$34</f>
        <v>0.04</v>
      </c>
      <c r="BP83" s="216">
        <f>'Summary &amp; Assumptions'!$L$34</f>
        <v>0.04</v>
      </c>
      <c r="BQ83" s="216">
        <f>'Summary &amp; Assumptions'!$L$34</f>
        <v>0.04</v>
      </c>
      <c r="BR83" s="216">
        <f>'Summary &amp; Assumptions'!$L$34</f>
        <v>0.04</v>
      </c>
      <c r="BS83" s="216">
        <f>'Summary &amp; Assumptions'!$L$34</f>
        <v>0.04</v>
      </c>
      <c r="BT83" s="216">
        <f>'Summary &amp; Assumptions'!$L$34</f>
        <v>0.04</v>
      </c>
      <c r="BU83" s="216">
        <f>'Summary &amp; Assumptions'!$L$34</f>
        <v>0.04</v>
      </c>
      <c r="BV83" s="216">
        <f>'Summary &amp; Assumptions'!$L$34</f>
        <v>0.04</v>
      </c>
      <c r="BW83" s="216">
        <f>'Summary &amp; Assumptions'!$L$34</f>
        <v>0.04</v>
      </c>
      <c r="BX83" s="216">
        <f>'Summary &amp; Assumptions'!$L$34</f>
        <v>0.04</v>
      </c>
      <c r="BY83" s="216">
        <f>'Summary &amp; Assumptions'!$L$34</f>
        <v>0.04</v>
      </c>
      <c r="BZ83" s="216">
        <f>'Summary &amp; Assumptions'!$L$34</f>
        <v>0.04</v>
      </c>
      <c r="CA83" s="216">
        <f>'Summary &amp; Assumptions'!$L$34</f>
        <v>0.04</v>
      </c>
      <c r="CB83" s="216">
        <f>'Summary &amp; Assumptions'!$L$34</f>
        <v>0.04</v>
      </c>
      <c r="CC83" s="216">
        <f>'Summary &amp; Assumptions'!$L$34</f>
        <v>0.04</v>
      </c>
      <c r="CD83" s="216">
        <f>'Summary &amp; Assumptions'!$L$34</f>
        <v>0.04</v>
      </c>
      <c r="CE83" s="216">
        <f>'Summary &amp; Assumptions'!$L$34</f>
        <v>0.04</v>
      </c>
      <c r="CF83" s="216">
        <f>'Summary &amp; Assumptions'!$L$34</f>
        <v>0.04</v>
      </c>
      <c r="CG83" s="216">
        <f>'Summary &amp; Assumptions'!$L$34</f>
        <v>0.04</v>
      </c>
      <c r="CH83" s="216">
        <f>'Summary &amp; Assumptions'!$L$34</f>
        <v>0.04</v>
      </c>
      <c r="CI83" s="216">
        <f>'Summary &amp; Assumptions'!$L$34</f>
        <v>0.04</v>
      </c>
      <c r="CJ83" s="216">
        <f>'Summary &amp; Assumptions'!$L$34</f>
        <v>0.04</v>
      </c>
      <c r="CK83" s="216">
        <f>'Summary &amp; Assumptions'!$L$34</f>
        <v>0.04</v>
      </c>
      <c r="CL83" s="216">
        <f>'Summary &amp; Assumptions'!$L$34</f>
        <v>0.04</v>
      </c>
      <c r="CM83" s="216">
        <f>'Summary &amp; Assumptions'!$L$34</f>
        <v>0.04</v>
      </c>
      <c r="CN83" s="216">
        <f>'Summary &amp; Assumptions'!$L$34</f>
        <v>0.04</v>
      </c>
      <c r="CO83" s="216">
        <f>'Summary &amp; Assumptions'!$L$34</f>
        <v>0.04</v>
      </c>
      <c r="CP83" s="216">
        <f>'Summary &amp; Assumptions'!$L$34</f>
        <v>0.04</v>
      </c>
      <c r="CQ83" s="216">
        <f>'Summary &amp; Assumptions'!$L$34</f>
        <v>0.04</v>
      </c>
      <c r="CR83" s="216">
        <f>'Summary &amp; Assumptions'!$L$34</f>
        <v>0.04</v>
      </c>
      <c r="CS83" s="216">
        <f>'Summary &amp; Assumptions'!$L$34</f>
        <v>0.04</v>
      </c>
      <c r="CT83" s="216">
        <f>'Summary &amp; Assumptions'!$L$34</f>
        <v>0.04</v>
      </c>
      <c r="CU83" s="216">
        <f>'Summary &amp; Assumptions'!$L$34</f>
        <v>0.04</v>
      </c>
      <c r="CV83" s="216">
        <f>'Summary &amp; Assumptions'!$L$34</f>
        <v>0.04</v>
      </c>
      <c r="CW83" s="216">
        <f>'Summary &amp; Assumptions'!$L$34</f>
        <v>0.04</v>
      </c>
      <c r="CX83" s="216">
        <f>'Summary &amp; Assumptions'!$L$34</f>
        <v>0.04</v>
      </c>
      <c r="CY83" s="216">
        <f>'Summary &amp; Assumptions'!$L$34</f>
        <v>0.04</v>
      </c>
      <c r="CZ83" s="216">
        <f>'Summary &amp; Assumptions'!$L$34</f>
        <v>0.04</v>
      </c>
      <c r="DA83" s="216">
        <f>'Summary &amp; Assumptions'!$L$34</f>
        <v>0.04</v>
      </c>
      <c r="DB83" s="216">
        <f>'Summary &amp; Assumptions'!$L$34</f>
        <v>0.04</v>
      </c>
      <c r="DC83" s="216">
        <f>'Summary &amp; Assumptions'!$L$34</f>
        <v>0.04</v>
      </c>
      <c r="DD83" s="216">
        <f>'Summary &amp; Assumptions'!$L$34</f>
        <v>0.04</v>
      </c>
      <c r="DE83" s="216">
        <f>'Summary &amp; Assumptions'!$L$34</f>
        <v>0.04</v>
      </c>
      <c r="DF83" s="216">
        <f>'Summary &amp; Assumptions'!$L$34</f>
        <v>0.04</v>
      </c>
      <c r="DG83" s="216">
        <f>'Summary &amp; Assumptions'!$L$34</f>
        <v>0.04</v>
      </c>
      <c r="DH83" s="216">
        <f>'Summary &amp; Assumptions'!$L$34</f>
        <v>0.04</v>
      </c>
      <c r="DI83" s="216">
        <f>'Summary &amp; Assumptions'!$L$34</f>
        <v>0.04</v>
      </c>
      <c r="DJ83" s="216">
        <f>'Summary &amp; Assumptions'!$L$34</f>
        <v>0.04</v>
      </c>
      <c r="DK83" s="216">
        <f>'Summary &amp; Assumptions'!$L$34</f>
        <v>0.04</v>
      </c>
      <c r="DL83" s="216">
        <f>'Summary &amp; Assumptions'!$L$34</f>
        <v>0.04</v>
      </c>
      <c r="DM83" s="216">
        <f>'Summary &amp; Assumptions'!$L$34</f>
        <v>0.04</v>
      </c>
      <c r="DN83" s="216">
        <f>'Summary &amp; Assumptions'!$L$34</f>
        <v>0.04</v>
      </c>
      <c r="DO83" s="216">
        <f>'Summary &amp; Assumptions'!$L$34</f>
        <v>0.04</v>
      </c>
      <c r="DP83" s="216">
        <f>'Summary &amp; Assumptions'!$L$34</f>
        <v>0.04</v>
      </c>
      <c r="DQ83" s="216">
        <f>'Summary &amp; Assumptions'!$L$34</f>
        <v>0.04</v>
      </c>
      <c r="DR83" s="216">
        <f>'Summary &amp; Assumptions'!$L$34</f>
        <v>0.04</v>
      </c>
      <c r="DS83" s="216">
        <f>'Summary &amp; Assumptions'!$L$34</f>
        <v>0.04</v>
      </c>
      <c r="DT83" s="216">
        <f>'Summary &amp; Assumptions'!$L$34</f>
        <v>0.04</v>
      </c>
      <c r="DU83" s="216">
        <f>'Summary &amp; Assumptions'!$L$34</f>
        <v>0.04</v>
      </c>
      <c r="DV83" s="216">
        <f>'Summary &amp; Assumptions'!$L$34</f>
        <v>0.04</v>
      </c>
      <c r="DW83" s="216">
        <f>'Summary &amp; Assumptions'!$L$34</f>
        <v>0.04</v>
      </c>
      <c r="DX83" s="216">
        <f>'Summary &amp; Assumptions'!$L$34</f>
        <v>0.04</v>
      </c>
      <c r="DY83" s="216">
        <f>'Summary &amp; Assumptions'!$L$34</f>
        <v>0.04</v>
      </c>
      <c r="DZ83" s="216">
        <f>'Summary &amp; Assumptions'!$L$34</f>
        <v>0.04</v>
      </c>
      <c r="EA83" s="216">
        <f>'Summary &amp; Assumptions'!$L$34</f>
        <v>0.04</v>
      </c>
      <c r="EB83" s="216">
        <f>'Summary &amp; Assumptions'!$L$34</f>
        <v>0.04</v>
      </c>
      <c r="EC83" s="216">
        <f>'Summary &amp; Assumptions'!$L$34</f>
        <v>0.04</v>
      </c>
      <c r="ED83" s="216">
        <f>'Summary &amp; Assumptions'!$L$34</f>
        <v>0.04</v>
      </c>
      <c r="EE83" s="216">
        <f>'Summary &amp; Assumptions'!$L$34</f>
        <v>0.04</v>
      </c>
      <c r="EF83" s="216">
        <f>'Summary &amp; Assumptions'!$L$34</f>
        <v>0.04</v>
      </c>
      <c r="EG83" s="216">
        <f>'Summary &amp; Assumptions'!$L$34</f>
        <v>0.04</v>
      </c>
      <c r="EH83" s="216">
        <f>'Summary &amp; Assumptions'!$L$34</f>
        <v>0.04</v>
      </c>
      <c r="EI83" s="216">
        <f>'Summary &amp; Assumptions'!$L$34</f>
        <v>0.04</v>
      </c>
      <c r="EJ83" s="216">
        <f>'Summary &amp; Assumptions'!$L$34</f>
        <v>0.04</v>
      </c>
      <c r="EK83" s="216">
        <f>'Summary &amp; Assumptions'!$L$34</f>
        <v>0.04</v>
      </c>
      <c r="EL83" s="216">
        <f>'Summary &amp; Assumptions'!$L$34</f>
        <v>0.04</v>
      </c>
      <c r="EM83" s="216">
        <f>'Summary &amp; Assumptions'!$L$34</f>
        <v>0.04</v>
      </c>
      <c r="EN83" s="216">
        <f>'Summary &amp; Assumptions'!$L$34</f>
        <v>0.04</v>
      </c>
      <c r="EO83" s="216">
        <f>'Summary &amp; Assumptions'!$L$34</f>
        <v>0.04</v>
      </c>
      <c r="EP83" s="216">
        <f>'Summary &amp; Assumptions'!$L$34</f>
        <v>0.04</v>
      </c>
      <c r="EQ83" s="216">
        <f>'Summary &amp; Assumptions'!$L$34</f>
        <v>0.04</v>
      </c>
      <c r="ER83" s="216">
        <f>'Summary &amp; Assumptions'!$L$34</f>
        <v>0.04</v>
      </c>
      <c r="ES83" s="216">
        <f>'Summary &amp; Assumptions'!$L$34</f>
        <v>0.04</v>
      </c>
      <c r="ET83" s="216">
        <f>'Summary &amp; Assumptions'!$L$34</f>
        <v>0.04</v>
      </c>
      <c r="EU83" s="216">
        <f>'Summary &amp; Assumptions'!$L$34</f>
        <v>0.04</v>
      </c>
      <c r="EV83" s="216">
        <f>'Summary &amp; Assumptions'!$L$34</f>
        <v>0.04</v>
      </c>
      <c r="EW83" s="216">
        <f>'Summary &amp; Assumptions'!$L$34</f>
        <v>0.04</v>
      </c>
      <c r="EX83" s="216">
        <f>'Summary &amp; Assumptions'!$L$34</f>
        <v>0.04</v>
      </c>
      <c r="EY83" s="216">
        <f>'Summary &amp; Assumptions'!$L$34</f>
        <v>0.04</v>
      </c>
      <c r="EZ83" s="1"/>
    </row>
    <row r="84" spans="1:15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19" t="s">
        <v>187</v>
      </c>
      <c r="O84" s="219"/>
      <c r="P84" s="220"/>
      <c r="Q84" s="219"/>
      <c r="R84" s="221"/>
      <c r="S84" s="221"/>
      <c r="T84" s="221"/>
      <c r="U84" s="219"/>
      <c r="V84" s="219"/>
      <c r="W84" s="222">
        <f>IF(W7&lt;='Summary &amp; Assumptions'!$H$39,'Summary &amp; Assumptions'!$L$25,MIN(MAX(W83+W80,W82+W83),W81+W83))</f>
        <v>5.7500000000000002E-2</v>
      </c>
      <c r="X84" s="222">
        <f>IF(X7&lt;='Summary &amp; Assumptions'!$H$39,'Summary &amp; Assumptions'!$L$25,MIN(MAX(X83+X80,X82+X83),X81+X83))</f>
        <v>5.7500000000000002E-2</v>
      </c>
      <c r="Y84" s="222">
        <f>IF(Y7&lt;='Summary &amp; Assumptions'!$H$39,'Summary &amp; Assumptions'!$L$25,MIN(MAX(Y83+Y80,Y82+Y83),Y81+Y83))</f>
        <v>5.7500000000000002E-2</v>
      </c>
      <c r="Z84" s="222">
        <f>IF(Z7&lt;='Summary &amp; Assumptions'!$H$39,'Summary &amp; Assumptions'!$L$25,MIN(MAX(Z83+Z80,Z82+Z83),Z81+Z83))</f>
        <v>5.7500000000000002E-2</v>
      </c>
      <c r="AA84" s="222">
        <f>IF(AA7&lt;='Summary &amp; Assumptions'!$H$39,'Summary &amp; Assumptions'!$L$25,MIN(MAX(AA83+AA80,AA82+AA83),AA81+AA83))</f>
        <v>5.7500000000000002E-2</v>
      </c>
      <c r="AB84" s="222">
        <f>IF(AB7&lt;='Summary &amp; Assumptions'!$H$39,'Summary &amp; Assumptions'!$L$25,MIN(MAX(AB83+AB80,AB82+AB83),AB81+AB83))</f>
        <v>5.7500000000000002E-2</v>
      </c>
      <c r="AC84" s="222">
        <f>IF(AC7&lt;='Summary &amp; Assumptions'!$H$39,'Summary &amp; Assumptions'!$L$25,MIN(MAX(AC83+AC80,AC82+AC83),AC81+AC83))</f>
        <v>5.7500000000000002E-2</v>
      </c>
      <c r="AD84" s="222">
        <f>IF(AD7&lt;='Summary &amp; Assumptions'!$H$39,'Summary &amp; Assumptions'!$L$25,MIN(MAX(AD83+AD80,AD82+AD83),AD81+AD83))</f>
        <v>5.7500000000000002E-2</v>
      </c>
      <c r="AE84" s="222">
        <f>IF(AE7&lt;='Summary &amp; Assumptions'!$H$39,'Summary &amp; Assumptions'!$L$25,MIN(MAX(AE83+AE80,AE82+AE83),AE81+AE83))</f>
        <v>5.7500000000000002E-2</v>
      </c>
      <c r="AF84" s="222">
        <f>IF(AF7&lt;='Summary &amp; Assumptions'!$H$39,'Summary &amp; Assumptions'!$L$25,MIN(MAX(AF83+AF80,AF82+AF83),AF81+AF83))</f>
        <v>5.7500000000000002E-2</v>
      </c>
      <c r="AG84" s="222">
        <f>IF(AG7&lt;='Summary &amp; Assumptions'!$H$39,'Summary &amp; Assumptions'!$L$25,MIN(MAX(AG83+AG80,AG82+AG83),AG81+AG83))</f>
        <v>5.7500000000000002E-2</v>
      </c>
      <c r="AH84" s="222">
        <f>IF(AH7&lt;='Summary &amp; Assumptions'!$H$39,'Summary &amp; Assumptions'!$L$25,MIN(MAX(AH83+AH80,AH82+AH83),AH81+AH83))</f>
        <v>5.7500000000000002E-2</v>
      </c>
      <c r="AI84" s="222">
        <f>IF(AI7&lt;='Summary &amp; Assumptions'!$H$39,'Summary &amp; Assumptions'!$L$25,MIN(MAX(AI83+AI80,AI82+AI83),AI81+AI83))</f>
        <v>5.7500000000000002E-2</v>
      </c>
      <c r="AJ84" s="222">
        <f>IF(AJ7&lt;='Summary &amp; Assumptions'!$H$39,'Summary &amp; Assumptions'!$L$25,MIN(MAX(AJ83+AJ80,AJ82+AJ83),AJ81+AJ83))</f>
        <v>5.7500000000000002E-2</v>
      </c>
      <c r="AK84" s="222">
        <f>IF(AK7&lt;='Summary &amp; Assumptions'!$H$39,'Summary &amp; Assumptions'!$L$25,MIN(MAX(AK83+AK80,AK82+AK83),AK81+AK83))</f>
        <v>5.7500000000000002E-2</v>
      </c>
      <c r="AL84" s="222">
        <f>IF(AL7&lt;='Summary &amp; Assumptions'!$H$39,'Summary &amp; Assumptions'!$L$25,MIN(MAX(AL83+AL80,AL82+AL83),AL81+AL83))</f>
        <v>5.7500000000000002E-2</v>
      </c>
      <c r="AM84" s="222">
        <f>IF(AM7&lt;='Summary &amp; Assumptions'!$H$39,'Summary &amp; Assumptions'!$L$25,MIN(MAX(AM83+AM80,AM82+AM83),AM81+AM83))</f>
        <v>5.7500000000000002E-2</v>
      </c>
      <c r="AN84" s="222">
        <f>IF(AN7&lt;='Summary &amp; Assumptions'!$H$39,'Summary &amp; Assumptions'!$L$25,MIN(MAX(AN83+AN80,AN82+AN83),AN81+AN83))</f>
        <v>5.7500000000000002E-2</v>
      </c>
      <c r="AO84" s="222">
        <f>IF(AO7&lt;='Summary &amp; Assumptions'!$H$39,'Summary &amp; Assumptions'!$L$25,MIN(MAX(AO83+AO80,AO82+AO83),AO81+AO83))</f>
        <v>5.7500000000000002E-2</v>
      </c>
      <c r="AP84" s="222">
        <f>IF(AP7&lt;='Summary &amp; Assumptions'!$H$39,'Summary &amp; Assumptions'!$L$25,MIN(MAX(AP83+AP80,AP82+AP83),AP81+AP83))</f>
        <v>5.7500000000000002E-2</v>
      </c>
      <c r="AQ84" s="222">
        <f>IF(AQ7&lt;='Summary &amp; Assumptions'!$H$39,'Summary &amp; Assumptions'!$L$25,MIN(MAX(AQ83+AQ80,AQ82+AQ83),AQ81+AQ83))</f>
        <v>5.7500000000000002E-2</v>
      </c>
      <c r="AR84" s="222">
        <f>IF(AR7&lt;='Summary &amp; Assumptions'!$H$39,'Summary &amp; Assumptions'!$L$25,MIN(MAX(AR83+AR80,AR82+AR83),AR81+AR83))</f>
        <v>5.7500000000000002E-2</v>
      </c>
      <c r="AS84" s="222">
        <f>IF(AS7&lt;='Summary &amp; Assumptions'!$H$39,'Summary &amp; Assumptions'!$L$25,MIN(MAX(AS83+AS80,AS82+AS83),AS81+AS83))</f>
        <v>5.7500000000000002E-2</v>
      </c>
      <c r="AT84" s="222">
        <f>IF(AT7&lt;='Summary &amp; Assumptions'!$H$39,'Summary &amp; Assumptions'!$L$25,MIN(MAX(AT83+AT80,AT82+AT83),AT81+AT83))</f>
        <v>5.7500000000000002E-2</v>
      </c>
      <c r="AU84" s="222">
        <f>IF(AU7&lt;='Summary &amp; Assumptions'!$H$39,'Summary &amp; Assumptions'!$L$25,MIN(MAX(AU83+AU80,AU82+AU83),AU81+AU83))</f>
        <v>5.7500000000000002E-2</v>
      </c>
      <c r="AV84" s="222">
        <f>IF(AV7&lt;='Summary &amp; Assumptions'!$H$39,'Summary &amp; Assumptions'!$L$25,MIN(MAX(AV83+AV80,AV82+AV83),AV81+AV83))</f>
        <v>4.35819E-2</v>
      </c>
      <c r="AW84" s="222">
        <f>IF(AW7&lt;='Summary &amp; Assumptions'!$H$39,'Summary &amp; Assumptions'!$L$25,MIN(MAX(AW83+AW80,AW82+AW83),AW81+AW83))</f>
        <v>4.3728400000000001E-2</v>
      </c>
      <c r="AX84" s="222">
        <f>IF(AX7&lt;='Summary &amp; Assumptions'!$H$39,'Summary &amp; Assumptions'!$L$25,MIN(MAX(AX83+AX80,AX82+AX83),AX81+AX83))</f>
        <v>4.3869999999999999E-2</v>
      </c>
      <c r="AY84" s="222">
        <f>IF(AY7&lt;='Summary &amp; Assumptions'!$H$39,'Summary &amp; Assumptions'!$L$25,MIN(MAX(AY83+AY80,AY82+AY83),AY81+AY83))</f>
        <v>4.4035000000000005E-2</v>
      </c>
      <c r="AZ84" s="222">
        <f>IF(AZ7&lt;='Summary &amp; Assumptions'!$H$39,'Summary &amp; Assumptions'!$L$25,MIN(MAX(AZ83+AZ80,AZ82+AZ83),AZ81+AZ83))</f>
        <v>4.4182800000000001E-2</v>
      </c>
      <c r="BA84" s="222">
        <f>IF(BA7&lt;='Summary &amp; Assumptions'!$H$39,'Summary &amp; Assumptions'!$L$25,MIN(MAX(BA83+BA80,BA82+BA83),BA81+BA83))</f>
        <v>4.4356100000000002E-2</v>
      </c>
      <c r="BB84" s="222">
        <f>IF(BB7&lt;='Summary &amp; Assumptions'!$H$39,'Summary &amp; Assumptions'!$L$25,MIN(MAX(BB83+BB80,BB82+BB83),BB81+BB83))</f>
        <v>4.4538399999999999E-2</v>
      </c>
      <c r="BC84" s="222">
        <f>IF(BC7&lt;='Summary &amp; Assumptions'!$H$39,'Summary &amp; Assumptions'!$L$25,MIN(MAX(BC83+BC80,BC82+BC83),BC81+BC83))</f>
        <v>4.4701900000000003E-2</v>
      </c>
      <c r="BD84" s="222">
        <f>IF(BD7&lt;='Summary &amp; Assumptions'!$H$39,'Summary &amp; Assumptions'!$L$25,MIN(MAX(BD83+BD80,BD82+BD83),BD81+BD83))</f>
        <v>4.4884300000000002E-2</v>
      </c>
      <c r="BE84" s="222">
        <f>IF(BE7&lt;='Summary &amp; Assumptions'!$H$39,'Summary &amp; Assumptions'!$L$25,MIN(MAX(BE83+BE80,BE82+BE83),BE81+BE83))</f>
        <v>4.5087000000000002E-2</v>
      </c>
      <c r="BF84" s="222">
        <f>IF(BF7&lt;='Summary &amp; Assumptions'!$H$39,'Summary &amp; Assumptions'!$L$25,MIN(MAX(BF83+BF80,BF82+BF83),BF81+BF83))</f>
        <v>4.5281500000000002E-2</v>
      </c>
      <c r="BG84" s="222">
        <f>IF(BG7&lt;='Summary &amp; Assumptions'!$H$39,'Summary &amp; Assumptions'!$L$25,MIN(MAX(BG83+BG80,BG82+BG83),BG81+BG83))</f>
        <v>4.5466300000000001E-2</v>
      </c>
      <c r="BH84" s="222">
        <f>IF(BH7&lt;='Summary &amp; Assumptions'!$H$39,'Summary &amp; Assumptions'!$L$25,MIN(MAX(BH83+BH80,BH82+BH83),BH81+BH83))</f>
        <v>4.5676800000000004E-2</v>
      </c>
      <c r="BI84" s="222">
        <f>IF(BI7&lt;='Summary &amp; Assumptions'!$H$39,'Summary &amp; Assumptions'!$L$25,MIN(MAX(BI83+BI80,BI82+BI83),BI81+BI83))</f>
        <v>4.5867600000000001E-2</v>
      </c>
      <c r="BJ84" s="222">
        <f>IF(BJ7&lt;='Summary &amp; Assumptions'!$H$39,'Summary &amp; Assumptions'!$L$25,MIN(MAX(BJ83+BJ80,BJ82+BJ83),BJ81+BJ83))</f>
        <v>4.6083400000000004E-2</v>
      </c>
      <c r="BK84" s="222">
        <f>IF(BK7&lt;='Summary &amp; Assumptions'!$H$39,'Summary &amp; Assumptions'!$L$25,MIN(MAX(BK83+BK80,BK82+BK83),BK81+BK83))</f>
        <v>4.6300399999999999E-2</v>
      </c>
      <c r="BL84" s="222">
        <f>IF(BL7&lt;='Summary &amp; Assumptions'!$H$39,'Summary &amp; Assumptions'!$L$25,MIN(MAX(BL83+BL80,BL82+BL83),BL81+BL83))</f>
        <v>4.6491200000000003E-2</v>
      </c>
      <c r="BM84" s="222">
        <f>IF(BM7&lt;='Summary &amp; Assumptions'!$H$39,'Summary &amp; Assumptions'!$L$25,MIN(MAX(BM83+BM80,BM82+BM83),BM81+BM83))</f>
        <v>4.6701199999999998E-2</v>
      </c>
      <c r="BN84" s="222">
        <f>IF(BN7&lt;='Summary &amp; Assumptions'!$H$39,'Summary &amp; Assumptions'!$L$25,MIN(MAX(BN83+BN80,BN82+BN83),BN81+BN83))</f>
        <v>4.6921700000000004E-2</v>
      </c>
      <c r="BO84" s="222">
        <f>IF(BO7&lt;='Summary &amp; Assumptions'!$H$39,'Summary &amp; Assumptions'!$L$25,MIN(MAX(BO83+BO80,BO82+BO83),BO81+BO83))</f>
        <v>4.7095700000000004E-2</v>
      </c>
      <c r="BP84" s="222">
        <f>IF(BP7&lt;='Summary &amp; Assumptions'!$H$39,'Summary &amp; Assumptions'!$L$25,MIN(MAX(BP83+BP80,BP82+BP83),BP81+BP83))</f>
        <v>4.72845E-2</v>
      </c>
      <c r="BQ84" s="222">
        <f>IF(BQ7&lt;='Summary &amp; Assumptions'!$H$39,'Summary &amp; Assumptions'!$L$25,MIN(MAX(BQ83+BQ80,BQ82+BQ83),BQ81+BQ83))</f>
        <v>4.7478300000000001E-2</v>
      </c>
      <c r="BR84" s="222">
        <f>IF(BR7&lt;='Summary &amp; Assumptions'!$H$39,'Summary &amp; Assumptions'!$L$25,MIN(MAX(BR83+BR80,BR82+BR83),BR81+BR83))</f>
        <v>4.76397E-2</v>
      </c>
      <c r="BS84" s="222">
        <f>IF(BS7&lt;='Summary &amp; Assumptions'!$H$39,'Summary &amp; Assumptions'!$L$25,MIN(MAX(BS83+BS80,BS82+BS83),BS81+BS83))</f>
        <v>4.7827399999999999E-2</v>
      </c>
      <c r="BT84" s="222">
        <f>IF(BT7&lt;='Summary &amp; Assumptions'!$H$39,'Summary &amp; Assumptions'!$L$25,MIN(MAX(BT83+BT80,BT82+BT83),BT81+BT83))</f>
        <v>4.8007899999999999E-2</v>
      </c>
      <c r="BU84" s="222">
        <f>IF(BU7&lt;='Summary &amp; Assumptions'!$H$39,'Summary &amp; Assumptions'!$L$25,MIN(MAX(BU83+BU80,BU82+BU83),BU81+BU83))</f>
        <v>4.8161599999999999E-2</v>
      </c>
      <c r="BV84" s="222">
        <f>IF(BV7&lt;='Summary &amp; Assumptions'!$H$39,'Summary &amp; Assumptions'!$L$25,MIN(MAX(BV83+BV80,BV82+BV83),BV81+BV83))</f>
        <v>4.8331600000000002E-2</v>
      </c>
      <c r="BW84" s="222">
        <f>IF(BW7&lt;='Summary &amp; Assumptions'!$H$39,'Summary &amp; Assumptions'!$L$25,MIN(MAX(BW83+BW80,BW82+BW83),BW81+BW83))</f>
        <v>4.8509999999999998E-2</v>
      </c>
      <c r="BX84" s="222">
        <f>IF(BX7&lt;='Summary &amp; Assumptions'!$H$39,'Summary &amp; Assumptions'!$L$25,MIN(MAX(BX83+BX80,BX82+BX83),BX81+BX83))</f>
        <v>4.8647300000000004E-2</v>
      </c>
      <c r="BY84" s="222">
        <f>IF(BY7&lt;='Summary &amp; Assumptions'!$H$39,'Summary &amp; Assumptions'!$L$25,MIN(MAX(BY83+BY80,BY82+BY83),BY81+BY83))</f>
        <v>4.87987E-2</v>
      </c>
      <c r="BZ84" s="222">
        <f>IF(BZ7&lt;='Summary &amp; Assumptions'!$H$39,'Summary &amp; Assumptions'!$L$25,MIN(MAX(BZ83+BZ80,BZ82+BZ83),BZ81+BZ83))</f>
        <v>4.8951099999999997E-2</v>
      </c>
      <c r="CA84" s="222">
        <f>IF(CA7&lt;='Summary &amp; Assumptions'!$H$39,'Summary &amp; Assumptions'!$L$25,MIN(MAX(CA83+CA80,CA82+CA83),CA81+CA83))</f>
        <v>4.90868E-2</v>
      </c>
      <c r="CB84" s="222">
        <f>IF(CB7&lt;='Summary &amp; Assumptions'!$H$39,'Summary &amp; Assumptions'!$L$25,MIN(MAX(CB83+CB80,CB82+CB83),CB81+CB83))</f>
        <v>4.9218900000000003E-2</v>
      </c>
      <c r="CC84" s="222">
        <f>IF(CC7&lt;='Summary &amp; Assumptions'!$H$39,'Summary &amp; Assumptions'!$L$25,MIN(MAX(CC83+CC80,CC82+CC83),CC81+CC83))</f>
        <v>4.9359399999999998E-2</v>
      </c>
      <c r="CD84" s="222">
        <f>IF(CD7&lt;='Summary &amp; Assumptions'!$H$39,'Summary &amp; Assumptions'!$L$25,MIN(MAX(CD83+CD80,CD82+CD83),CD81+CD83))</f>
        <v>4.9453999999999998E-2</v>
      </c>
      <c r="CE84" s="222">
        <f>IF(CE7&lt;='Summary &amp; Assumptions'!$H$39,'Summary &amp; Assumptions'!$L$25,MIN(MAX(CE83+CE80,CE82+CE83),CE81+CE83))</f>
        <v>4.9571000000000004E-2</v>
      </c>
      <c r="CF84" s="222">
        <f>IF(CF7&lt;='Summary &amp; Assumptions'!$H$39,'Summary &amp; Assumptions'!$L$25,MIN(MAX(CF83+CF80,CF82+CF83),CF81+CF83))</f>
        <v>4.9687800000000004E-2</v>
      </c>
      <c r="CG84" s="222">
        <f>IF(CG7&lt;='Summary &amp; Assumptions'!$H$39,'Summary &amp; Assumptions'!$L$25,MIN(MAX(CG83+CG80,CG82+CG83),CG81+CG83))</f>
        <v>4.9768699999999999E-2</v>
      </c>
      <c r="CH84" s="222">
        <f>IF(CH7&lt;='Summary &amp; Assumptions'!$H$39,'Summary &amp; Assumptions'!$L$25,MIN(MAX(CH83+CH80,CH82+CH83),CH81+CH83))</f>
        <v>4.9862000000000004E-2</v>
      </c>
      <c r="CI84" s="222">
        <f>IF(CI7&lt;='Summary &amp; Assumptions'!$H$39,'Summary &amp; Assumptions'!$L$25,MIN(MAX(CI83+CI80,CI82+CI83),CI81+CI83))</f>
        <v>4.9961800000000001E-2</v>
      </c>
      <c r="CJ84" s="222">
        <f>IF(CJ7&lt;='Summary &amp; Assumptions'!$H$39,'Summary &amp; Assumptions'!$L$25,MIN(MAX(CJ83+CJ80,CJ82+CJ83),CJ81+CJ83))</f>
        <v>5.0047399999999999E-2</v>
      </c>
      <c r="CK84" s="222">
        <f>IF(CK7&lt;='Summary &amp; Assumptions'!$H$39,'Summary &amp; Assumptions'!$L$25,MIN(MAX(CK83+CK80,CK82+CK83),CK81+CK83))</f>
        <v>5.01418E-2</v>
      </c>
      <c r="CL84" s="222">
        <f>IF(CL7&lt;='Summary &amp; Assumptions'!$H$39,'Summary &amp; Assumptions'!$L$25,MIN(MAX(CL83+CL80,CL82+CL83),CL81+CL83))</f>
        <v>5.0242099999999998E-2</v>
      </c>
      <c r="CM84" s="222">
        <f>IF(CM7&lt;='Summary &amp; Assumptions'!$H$39,'Summary &amp; Assumptions'!$L$25,MIN(MAX(CM83+CM80,CM82+CM83),CM81+CM83))</f>
        <v>5.0334200000000003E-2</v>
      </c>
      <c r="CN84" s="222">
        <f>IF(CN7&lt;='Summary &amp; Assumptions'!$H$39,'Summary &amp; Assumptions'!$L$25,MIN(MAX(CN83+CN80,CN82+CN83),CN81+CN83))</f>
        <v>5.0429500000000002E-2</v>
      </c>
      <c r="CO84" s="222">
        <f>IF(CO7&lt;='Summary &amp; Assumptions'!$H$39,'Summary &amp; Assumptions'!$L$25,MIN(MAX(CO83+CO80,CO82+CO83),CO81+CO83))</f>
        <v>5.0532000000000001E-2</v>
      </c>
      <c r="CP84" s="222">
        <f>IF(CP7&lt;='Summary &amp; Assumptions'!$H$39,'Summary &amp; Assumptions'!$L$25,MIN(MAX(CP83+CP80,CP82+CP83),CP81+CP83))</f>
        <v>5.0618200000000002E-2</v>
      </c>
      <c r="CQ84" s="222">
        <f>IF(CQ7&lt;='Summary &amp; Assumptions'!$H$39,'Summary &amp; Assumptions'!$L$25,MIN(MAX(CQ83+CQ80,CQ82+CQ83),CQ81+CQ83))</f>
        <v>5.0718699999999999E-2</v>
      </c>
      <c r="CR84" s="222">
        <f>IF(CR7&lt;='Summary &amp; Assumptions'!$H$39,'Summary &amp; Assumptions'!$L$25,MIN(MAX(CR83+CR80,CR82+CR83),CR81+CR83))</f>
        <v>5.0812499999999997E-2</v>
      </c>
      <c r="CS84" s="222">
        <f>IF(CS7&lt;='Summary &amp; Assumptions'!$H$39,'Summary &amp; Assumptions'!$L$25,MIN(MAX(CS83+CS80,CS82+CS83),CS81+CS83))</f>
        <v>5.0897499999999998E-2</v>
      </c>
      <c r="CT84" s="222">
        <f>IF(CT7&lt;='Summary &amp; Assumptions'!$H$39,'Summary &amp; Assumptions'!$L$25,MIN(MAX(CT83+CT80,CT82+CT83),CT81+CT83))</f>
        <v>5.0987600000000001E-2</v>
      </c>
      <c r="CU84" s="222">
        <f>IF(CU7&lt;='Summary &amp; Assumptions'!$H$39,'Summary &amp; Assumptions'!$L$25,MIN(MAX(CU83+CU80,CU82+CU83),CU81+CU83))</f>
        <v>5.1092100000000001E-2</v>
      </c>
      <c r="CV84" s="222">
        <f>IF(CV7&lt;='Summary &amp; Assumptions'!$H$39,'Summary &amp; Assumptions'!$L$25,MIN(MAX(CV83+CV80,CV82+CV83),CV81+CV83))</f>
        <v>5.1172000000000002E-2</v>
      </c>
      <c r="CW84" s="222">
        <f>IF(CW7&lt;='Summary &amp; Assumptions'!$H$39,'Summary &amp; Assumptions'!$L$25,MIN(MAX(CW83+CW80,CW82+CW83),CW81+CW83))</f>
        <v>5.1258499999999999E-2</v>
      </c>
      <c r="CX84" s="222">
        <f>IF(CX7&lt;='Summary &amp; Assumptions'!$H$39,'Summary &amp; Assumptions'!$L$25,MIN(MAX(CX83+CX80,CX82+CX83),CX81+CX83))</f>
        <v>5.1358500000000001E-2</v>
      </c>
      <c r="CY84" s="222">
        <f>IF(CY7&lt;='Summary &amp; Assumptions'!$H$39,'Summary &amp; Assumptions'!$L$25,MIN(MAX(CY83+CY80,CY82+CY83),CY81+CY83))</f>
        <v>5.1439100000000001E-2</v>
      </c>
      <c r="CZ84" s="222">
        <f>IF(CZ7&lt;='Summary &amp; Assumptions'!$H$39,'Summary &amp; Assumptions'!$L$25,MIN(MAX(CZ83+CZ80,CZ82+CZ83),CZ81+CZ83))</f>
        <v>5.1520400000000001E-2</v>
      </c>
      <c r="DA84" s="222">
        <f>IF(DA7&lt;='Summary &amp; Assumptions'!$H$39,'Summary &amp; Assumptions'!$L$25,MIN(MAX(DA83+DA80,DA82+DA83),DA81+DA83))</f>
        <v>5.1602300000000004E-2</v>
      </c>
      <c r="DB84" s="222">
        <f>IF(DB7&lt;='Summary &amp; Assumptions'!$H$39,'Summary &amp; Assumptions'!$L$25,MIN(MAX(DB83+DB80,DB82+DB83),DB81+DB83))</f>
        <v>5.1672200000000001E-2</v>
      </c>
      <c r="DC84" s="222">
        <f>IF(DC7&lt;='Summary &amp; Assumptions'!$H$39,'Summary &amp; Assumptions'!$L$25,MIN(MAX(DC83+DC80,DC82+DC83),DC81+DC83))</f>
        <v>5.17472E-2</v>
      </c>
      <c r="DD84" s="222">
        <f>IF(DD7&lt;='Summary &amp; Assumptions'!$H$39,'Summary &amp; Assumptions'!$L$25,MIN(MAX(DD83+DD80,DD82+DD83),DD81+DD83))</f>
        <v>5.1834499999999999E-2</v>
      </c>
      <c r="DE84" s="222">
        <f>IF(DE7&lt;='Summary &amp; Assumptions'!$H$39,'Summary &amp; Assumptions'!$L$25,MIN(MAX(DE83+DE80,DE82+DE83),DE81+DE83))</f>
        <v>5.1897499999999999E-2</v>
      </c>
      <c r="DF84" s="222">
        <f>IF(DF7&lt;='Summary &amp; Assumptions'!$H$39,'Summary &amp; Assumptions'!$L$25,MIN(MAX(DF83+DF80,DF82+DF83),DF81+DF83))</f>
        <v>5.1967200000000005E-2</v>
      </c>
      <c r="DG84" s="222">
        <f>IF(DG7&lt;='Summary &amp; Assumptions'!$H$39,'Summary &amp; Assumptions'!$L$25,MIN(MAX(DG83+DG80,DG82+DG83),DG81+DG83))</f>
        <v>5.2048700000000003E-2</v>
      </c>
      <c r="DH84" s="222">
        <f>IF(DH7&lt;='Summary &amp; Assumptions'!$H$39,'Summary &amp; Assumptions'!$L$25,MIN(MAX(DH83+DH80,DH82+DH83),DH81+DH83))</f>
        <v>5.2109200000000001E-2</v>
      </c>
      <c r="DI84" s="222">
        <f>IF(DI7&lt;='Summary &amp; Assumptions'!$H$39,'Summary &amp; Assumptions'!$L$25,MIN(MAX(DI83+DI80,DI82+DI83),DI81+DI83))</f>
        <v>5.2167000000000005E-2</v>
      </c>
      <c r="DJ84" s="222">
        <f>IF(DJ7&lt;='Summary &amp; Assumptions'!$H$39,'Summary &amp; Assumptions'!$L$25,MIN(MAX(DJ83+DJ80,DJ82+DJ83),DJ81+DJ83))</f>
        <v>5.2240099999999998E-2</v>
      </c>
      <c r="DK84" s="222">
        <f>IF(DK7&lt;='Summary &amp; Assumptions'!$H$39,'Summary &amp; Assumptions'!$L$25,MIN(MAX(DK83+DK80,DK82+DK83),DK81+DK83))</f>
        <v>5.22865E-2</v>
      </c>
      <c r="DL84" s="222">
        <f>IF(DL7&lt;='Summary &amp; Assumptions'!$H$39,'Summary &amp; Assumptions'!$L$25,MIN(MAX(DL83+DL80,DL82+DL83),DL81+DL83))</f>
        <v>5.2339400000000001E-2</v>
      </c>
      <c r="DM84" s="222">
        <f>IF(DM7&lt;='Summary &amp; Assumptions'!$H$39,'Summary &amp; Assumptions'!$L$25,MIN(MAX(DM83+DM80,DM82+DM83),DM81+DM83))</f>
        <v>5.2398699999999999E-2</v>
      </c>
      <c r="DN84" s="222">
        <f>IF(DN7&lt;='Summary &amp; Assumptions'!$H$39,'Summary &amp; Assumptions'!$L$25,MIN(MAX(DN83+DN80,DN82+DN83),DN81+DN83))</f>
        <v>5.24325E-2</v>
      </c>
      <c r="DO84" s="222">
        <f>IF(DO7&lt;='Summary &amp; Assumptions'!$H$39,'Summary &amp; Assumptions'!$L$25,MIN(MAX(DO83+DO80,DO82+DO83),DO81+DO83))</f>
        <v>5.2473199999999998E-2</v>
      </c>
      <c r="DP84" s="222">
        <f>IF(DP7&lt;='Summary &amp; Assumptions'!$H$39,'Summary &amp; Assumptions'!$L$25,MIN(MAX(DP83+DP80,DP82+DP83),DP81+DP83))</f>
        <v>5.2524399999999999E-2</v>
      </c>
      <c r="DQ84" s="222">
        <f>IF(DQ7&lt;='Summary &amp; Assumptions'!$H$39,'Summary &amp; Assumptions'!$L$25,MIN(MAX(DQ83+DQ80,DQ82+DQ83),DQ81+DQ83))</f>
        <v>5.2556199999999997E-2</v>
      </c>
      <c r="DR84" s="222">
        <f>IF(DR7&lt;='Summary &amp; Assumptions'!$H$39,'Summary &amp; Assumptions'!$L$25,MIN(MAX(DR83+DR80,DR82+DR83),DR81+DR83))</f>
        <v>5.2592399999999997E-2</v>
      </c>
      <c r="DS84" s="222">
        <f>IF(DS7&lt;='Summary &amp; Assumptions'!$H$39,'Summary &amp; Assumptions'!$L$25,MIN(MAX(DS83+DS80,DS82+DS83),DS81+DS83))</f>
        <v>4.2500000000000003E-2</v>
      </c>
      <c r="DT84" s="222">
        <f>IF(DT7&lt;='Summary &amp; Assumptions'!$H$39,'Summary &amp; Assumptions'!$L$25,MIN(MAX(DT83+DT80,DT82+DT83),DT81+DT83))</f>
        <v>4.2500000000000003E-2</v>
      </c>
      <c r="DU84" s="222">
        <f>IF(DU7&lt;='Summary &amp; Assumptions'!$H$39,'Summary &amp; Assumptions'!$L$25,MIN(MAX(DU83+DU80,DU82+DU83),DU81+DU83))</f>
        <v>4.2500000000000003E-2</v>
      </c>
      <c r="DV84" s="222">
        <f>IF(DV7&lt;='Summary &amp; Assumptions'!$H$39,'Summary &amp; Assumptions'!$L$25,MIN(MAX(DV83+DV80,DV82+DV83),DV81+DV83))</f>
        <v>4.2500000000000003E-2</v>
      </c>
      <c r="DW84" s="222">
        <f>IF(DW7&lt;='Summary &amp; Assumptions'!$H$39,'Summary &amp; Assumptions'!$L$25,MIN(MAX(DW83+DW80,DW82+DW83),DW81+DW83))</f>
        <v>4.2500000000000003E-2</v>
      </c>
      <c r="DX84" s="222">
        <f>IF(DX7&lt;='Summary &amp; Assumptions'!$H$39,'Summary &amp; Assumptions'!$L$25,MIN(MAX(DX83+DX80,DX82+DX83),DX81+DX83))</f>
        <v>4.2500000000000003E-2</v>
      </c>
      <c r="DY84" s="222">
        <f>IF(DY7&lt;='Summary &amp; Assumptions'!$H$39,'Summary &amp; Assumptions'!$L$25,MIN(MAX(DY83+DY80,DY82+DY83),DY81+DY83))</f>
        <v>4.2500000000000003E-2</v>
      </c>
      <c r="DZ84" s="222">
        <f>IF(DZ7&lt;='Summary &amp; Assumptions'!$H$39,'Summary &amp; Assumptions'!$L$25,MIN(MAX(DZ83+DZ80,DZ82+DZ83),DZ81+DZ83))</f>
        <v>4.2500000000000003E-2</v>
      </c>
      <c r="EA84" s="222">
        <f>IF(EA7&lt;='Summary &amp; Assumptions'!$H$39,'Summary &amp; Assumptions'!$L$25,MIN(MAX(EA83+EA80,EA82+EA83),EA81+EA83))</f>
        <v>4.2500000000000003E-2</v>
      </c>
      <c r="EB84" s="222">
        <f>IF(EB7&lt;='Summary &amp; Assumptions'!$H$39,'Summary &amp; Assumptions'!$L$25,MIN(MAX(EB83+EB80,EB82+EB83),EB81+EB83))</f>
        <v>4.2500000000000003E-2</v>
      </c>
      <c r="EC84" s="222">
        <f>IF(EC7&lt;='Summary &amp; Assumptions'!$H$39,'Summary &amp; Assumptions'!$L$25,MIN(MAX(EC83+EC80,EC82+EC83),EC81+EC83))</f>
        <v>4.2500000000000003E-2</v>
      </c>
      <c r="ED84" s="222">
        <f>IF(ED7&lt;='Summary &amp; Assumptions'!$H$39,'Summary &amp; Assumptions'!$L$25,MIN(MAX(ED83+ED80,ED82+ED83),ED81+ED83))</f>
        <v>4.2500000000000003E-2</v>
      </c>
      <c r="EE84" s="222">
        <f>IF(EE7&lt;='Summary &amp; Assumptions'!$H$39,'Summary &amp; Assumptions'!$L$25,MIN(MAX(EE83+EE80,EE82+EE83),EE81+EE83))</f>
        <v>4.2500000000000003E-2</v>
      </c>
      <c r="EF84" s="222">
        <f>IF(EF7&lt;='Summary &amp; Assumptions'!$H$39,'Summary &amp; Assumptions'!$L$25,MIN(MAX(EF83+EF80,EF82+EF83),EF81+EF83))</f>
        <v>4.2500000000000003E-2</v>
      </c>
      <c r="EG84" s="222">
        <f>IF(EG7&lt;='Summary &amp; Assumptions'!$H$39,'Summary &amp; Assumptions'!$L$25,MIN(MAX(EG83+EG80,EG82+EG83),EG81+EG83))</f>
        <v>4.2500000000000003E-2</v>
      </c>
      <c r="EH84" s="222">
        <f>IF(EH7&lt;='Summary &amp; Assumptions'!$H$39,'Summary &amp; Assumptions'!$L$25,MIN(MAX(EH83+EH80,EH82+EH83),EH81+EH83))</f>
        <v>4.2500000000000003E-2</v>
      </c>
      <c r="EI84" s="222">
        <f>IF(EI7&lt;='Summary &amp; Assumptions'!$H$39,'Summary &amp; Assumptions'!$L$25,MIN(MAX(EI83+EI80,EI82+EI83),EI81+EI83))</f>
        <v>4.2500000000000003E-2</v>
      </c>
      <c r="EJ84" s="222">
        <f>IF(EJ7&lt;='Summary &amp; Assumptions'!$H$39,'Summary &amp; Assumptions'!$L$25,MIN(MAX(EJ83+EJ80,EJ82+EJ83),EJ81+EJ83))</f>
        <v>4.2500000000000003E-2</v>
      </c>
      <c r="EK84" s="222">
        <f>IF(EK7&lt;='Summary &amp; Assumptions'!$H$39,'Summary &amp; Assumptions'!$L$25,MIN(MAX(EK83+EK80,EK82+EK83),EK81+EK83))</f>
        <v>4.2500000000000003E-2</v>
      </c>
      <c r="EL84" s="222">
        <f>IF(EL7&lt;='Summary &amp; Assumptions'!$H$39,'Summary &amp; Assumptions'!$L$25,MIN(MAX(EL83+EL80,EL82+EL83),EL81+EL83))</f>
        <v>4.2500000000000003E-2</v>
      </c>
      <c r="EM84" s="222">
        <f>IF(EM7&lt;='Summary &amp; Assumptions'!$H$39,'Summary &amp; Assumptions'!$L$25,MIN(MAX(EM83+EM80,EM82+EM83),EM81+EM83))</f>
        <v>4.2500000000000003E-2</v>
      </c>
      <c r="EN84" s="222">
        <f>IF(EN7&lt;='Summary &amp; Assumptions'!$H$39,'Summary &amp; Assumptions'!$L$25,MIN(MAX(EN83+EN80,EN82+EN83),EN81+EN83))</f>
        <v>4.2500000000000003E-2</v>
      </c>
      <c r="EO84" s="222">
        <f>IF(EO7&lt;='Summary &amp; Assumptions'!$H$39,'Summary &amp; Assumptions'!$L$25,MIN(MAX(EO83+EO80,EO82+EO83),EO81+EO83))</f>
        <v>4.2500000000000003E-2</v>
      </c>
      <c r="EP84" s="222">
        <f>IF(EP7&lt;='Summary &amp; Assumptions'!$H$39,'Summary &amp; Assumptions'!$L$25,MIN(MAX(EP83+EP80,EP82+EP83),EP81+EP83))</f>
        <v>4.2500000000000003E-2</v>
      </c>
      <c r="EQ84" s="222">
        <f>IF(EQ7&lt;='Summary &amp; Assumptions'!$H$39,'Summary &amp; Assumptions'!$L$25,MIN(MAX(EQ83+EQ80,EQ82+EQ83),EQ81+EQ83))</f>
        <v>4.2500000000000003E-2</v>
      </c>
      <c r="ER84" s="222">
        <f>IF(ER7&lt;='Summary &amp; Assumptions'!$H$39,'Summary &amp; Assumptions'!$L$25,MIN(MAX(ER83+ER80,ER82+ER83),ER81+ER83))</f>
        <v>4.2500000000000003E-2</v>
      </c>
      <c r="ES84" s="222">
        <f>IF(ES7&lt;='Summary &amp; Assumptions'!$H$39,'Summary &amp; Assumptions'!$L$25,MIN(MAX(ES83+ES80,ES82+ES83),ES81+ES83))</f>
        <v>4.2500000000000003E-2</v>
      </c>
      <c r="ET84" s="222">
        <f>IF(ET7&lt;='Summary &amp; Assumptions'!$H$39,'Summary &amp; Assumptions'!$L$25,MIN(MAX(ET83+ET80,ET82+ET83),ET81+ET83))</f>
        <v>4.2500000000000003E-2</v>
      </c>
      <c r="EU84" s="222">
        <f>IF(EU7&lt;='Summary &amp; Assumptions'!$H$39,'Summary &amp; Assumptions'!$L$25,MIN(MAX(EU83+EU80,EU82+EU83),EU81+EU83))</f>
        <v>4.2500000000000003E-2</v>
      </c>
      <c r="EV84" s="222">
        <f>IF(EV7&lt;='Summary &amp; Assumptions'!$H$39,'Summary &amp; Assumptions'!$L$25,MIN(MAX(EV83+EV80,EV82+EV83),EV81+EV83))</f>
        <v>4.2500000000000003E-2</v>
      </c>
      <c r="EW84" s="222">
        <f>IF(EW7&lt;='Summary &amp; Assumptions'!$H$39,'Summary &amp; Assumptions'!$L$25,MIN(MAX(EW83+EW80,EW82+EW83),EW81+EW83))</f>
        <v>4.2500000000000003E-2</v>
      </c>
      <c r="EX84" s="222">
        <f>IF(EX7&lt;='Summary &amp; Assumptions'!$H$39,'Summary &amp; Assumptions'!$L$25,MIN(MAX(EX83+EX80,EX82+EX83),EX81+EX83))</f>
        <v>4.2500000000000003E-2</v>
      </c>
      <c r="EY84" s="222">
        <f>IF(EY7&lt;='Summary &amp; Assumptions'!$H$39,'Summary &amp; Assumptions'!$L$25,MIN(MAX(EY83+EY80,EY82+EY83),EY81+EY83))</f>
        <v>4.2500000000000003E-2</v>
      </c>
      <c r="EZ84" s="1"/>
    </row>
    <row r="85" spans="1:15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23" t="s">
        <v>188</v>
      </c>
      <c r="O85" s="223"/>
      <c r="P85" s="224">
        <f>+SUM(W85:EY85)</f>
        <v>6505033.1453523915</v>
      </c>
      <c r="Q85" s="223"/>
      <c r="R85" s="225"/>
      <c r="S85" s="225"/>
      <c r="T85" s="225"/>
      <c r="U85" s="223"/>
      <c r="V85" s="223"/>
      <c r="W85" s="226">
        <f>IF(W8&gt;'Summary &amp; Assumptions'!$H$51,0,'Budget &amp; Draw Schedule'!V77*'Budget &amp; Draw Schedule'!W84/12)</f>
        <v>0</v>
      </c>
      <c r="X85" s="226">
        <f>IF(X8&gt;'Summary &amp; Assumptions'!$H$51,0,'Budget &amp; Draw Schedule'!W77*'Budget &amp; Draw Schedule'!X84/12)</f>
        <v>75900.000000000015</v>
      </c>
      <c r="Y85" s="226">
        <f>IF(Y8&gt;'Summary &amp; Assumptions'!$H$51,0,'Budget &amp; Draw Schedule'!X77*'Budget &amp; Draw Schedule'!Y84/12)</f>
        <v>75900.000000000015</v>
      </c>
      <c r="Z85" s="226">
        <f>IF(Z8&gt;'Summary &amp; Assumptions'!$H$51,0,'Budget &amp; Draw Schedule'!Y77*'Budget &amp; Draw Schedule'!Z84/12)</f>
        <v>75900.000000000015</v>
      </c>
      <c r="AA85" s="226">
        <f>IF(AA8&gt;'Summary &amp; Assumptions'!$H$51,0,'Budget &amp; Draw Schedule'!Z77*'Budget &amp; Draw Schedule'!AA84/12)</f>
        <v>75900.000000000015</v>
      </c>
      <c r="AB85" s="226">
        <f>IF(AB8&gt;'Summary &amp; Assumptions'!$H$51,0,'Budget &amp; Draw Schedule'!AA77*'Budget &amp; Draw Schedule'!AB84/12)</f>
        <v>75900.000000000015</v>
      </c>
      <c r="AC85" s="226">
        <f>IF(AC8&gt;'Summary &amp; Assumptions'!$H$51,0,'Budget &amp; Draw Schedule'!AB77*'Budget &amp; Draw Schedule'!AC84/12)</f>
        <v>75900.000000000015</v>
      </c>
      <c r="AD85" s="226">
        <f>IF(AD8&gt;'Summary &amp; Assumptions'!$H$51,0,'Budget &amp; Draw Schedule'!AC77*'Budget &amp; Draw Schedule'!AD84/12)</f>
        <v>75900.000000000015</v>
      </c>
      <c r="AE85" s="226">
        <f>IF(AE8&gt;'Summary &amp; Assumptions'!$H$51,0,'Budget &amp; Draw Schedule'!AD77*'Budget &amp; Draw Schedule'!AE84/12)</f>
        <v>75900.000000000015</v>
      </c>
      <c r="AF85" s="226">
        <f>IF(AF8&gt;'Summary &amp; Assumptions'!$H$51,0,'Budget &amp; Draw Schedule'!AE77*'Budget &amp; Draw Schedule'!AF84/12)</f>
        <v>75900.000000000015</v>
      </c>
      <c r="AG85" s="226">
        <f>IF(AG8&gt;'Summary &amp; Assumptions'!$H$51,0,'Budget &amp; Draw Schedule'!AF77*'Budget &amp; Draw Schedule'!AG84/12)</f>
        <v>75900.000000000015</v>
      </c>
      <c r="AH85" s="226">
        <f>IF(AH8&gt;'Summary &amp; Assumptions'!$H$51,0,'Budget &amp; Draw Schedule'!AG77*'Budget &amp; Draw Schedule'!AH84/12)</f>
        <v>75900.000000000015</v>
      </c>
      <c r="AI85" s="226">
        <f>IF(AI8&gt;'Summary &amp; Assumptions'!$H$51,0,'Budget &amp; Draw Schedule'!AH77*'Budget &amp; Draw Schedule'!AI84/12)</f>
        <v>75900.000000000015</v>
      </c>
      <c r="AJ85" s="226">
        <f>IF(AJ8&gt;'Summary &amp; Assumptions'!$H$51,0,'Budget &amp; Draw Schedule'!AI77*'Budget &amp; Draw Schedule'!AJ84/12)</f>
        <v>75900.000000000015</v>
      </c>
      <c r="AK85" s="226">
        <f>IF(AK8&gt;'Summary &amp; Assumptions'!$H$51,0,'Budget &amp; Draw Schedule'!AJ77*'Budget &amp; Draw Schedule'!AK84/12)</f>
        <v>75900.000000000015</v>
      </c>
      <c r="AL85" s="226">
        <f>IF(AL8&gt;'Summary &amp; Assumptions'!$H$51,0,'Budget &amp; Draw Schedule'!AK77*'Budget &amp; Draw Schedule'!AL84/12)</f>
        <v>75900.000000000015</v>
      </c>
      <c r="AM85" s="226">
        <f>IF(AM8&gt;'Summary &amp; Assumptions'!$H$51,0,'Budget &amp; Draw Schedule'!AL77*'Budget &amp; Draw Schedule'!AM84/12)</f>
        <v>75900.000000000015</v>
      </c>
      <c r="AN85" s="226">
        <f>IF(AN8&gt;'Summary &amp; Assumptions'!$H$51,0,'Budget &amp; Draw Schedule'!AM77*'Budget &amp; Draw Schedule'!AN84/12)</f>
        <v>75900.000000000015</v>
      </c>
      <c r="AO85" s="226">
        <f>IF(AO8&gt;'Summary &amp; Assumptions'!$H$51,0,'Budget &amp; Draw Schedule'!AN77*'Budget &amp; Draw Schedule'!AO84/12)</f>
        <v>75900.000000000015</v>
      </c>
      <c r="AP85" s="226">
        <f>IF(AP8&gt;'Summary &amp; Assumptions'!$H$51,0,'Budget &amp; Draw Schedule'!AO77*'Budget &amp; Draw Schedule'!AP84/12)</f>
        <v>75900.000000000015</v>
      </c>
      <c r="AQ85" s="226">
        <f>IF(AQ8&gt;'Summary &amp; Assumptions'!$H$51,0,'Budget &amp; Draw Schedule'!AP77*'Budget &amp; Draw Schedule'!AQ84/12)</f>
        <v>75900.000000000015</v>
      </c>
      <c r="AR85" s="226">
        <f>IF(AR8&gt;'Summary &amp; Assumptions'!$H$51,0,'Budget &amp; Draw Schedule'!AQ77*'Budget &amp; Draw Schedule'!AR84/12)</f>
        <v>75900.000000000015</v>
      </c>
      <c r="AS85" s="226">
        <f>IF(AS8&gt;'Summary &amp; Assumptions'!$H$51,0,'Budget &amp; Draw Schedule'!AR77*'Budget &amp; Draw Schedule'!AS84/12)</f>
        <v>75900.000000000015</v>
      </c>
      <c r="AT85" s="226">
        <f>IF(AT8&gt;'Summary &amp; Assumptions'!$H$51,0,'Budget &amp; Draw Schedule'!AS77*'Budget &amp; Draw Schedule'!AT84/12)</f>
        <v>75900.000000000015</v>
      </c>
      <c r="AU85" s="226">
        <f>IF(AU8&gt;'Summary &amp; Assumptions'!$H$51,0,'Budget &amp; Draw Schedule'!AT77*'Budget &amp; Draw Schedule'!AU84/12)</f>
        <v>75900.000000000015</v>
      </c>
      <c r="AV85" s="226">
        <f>IF(AV8&gt;'Summary &amp; Assumptions'!$H$51,0,'Budget &amp; Draw Schedule'!AU77*'Budget &amp; Draw Schedule'!AV84/12)</f>
        <v>117925.20409847255</v>
      </c>
      <c r="AW85" s="226">
        <f>IF(AW8&gt;'Summary &amp; Assumptions'!$H$51,0,'Budget &amp; Draw Schedule'!AV77*'Budget &amp; Draw Schedule'!AW84/12)</f>
        <v>118321.60816530824</v>
      </c>
      <c r="AX85" s="226">
        <f>IF(AX8&gt;'Summary &amp; Assumptions'!$H$51,0,'Budget &amp; Draw Schedule'!AW77*'Budget &amp; Draw Schedule'!AX84/12)</f>
        <v>118704.75366608595</v>
      </c>
      <c r="AY85" s="226">
        <f>IF(AY8&gt;'Summary &amp; Assumptions'!$H$51,0,'Budget &amp; Draw Schedule'!AX77*'Budget &amp; Draw Schedule'!AY84/12)</f>
        <v>119151.21558436505</v>
      </c>
      <c r="AZ85" s="226">
        <f>IF(AZ8&gt;'Summary &amp; Assumptions'!$H$51,0,'Budget &amp; Draw Schedule'!AY77*'Budget &amp; Draw Schedule'!AZ84/12)</f>
        <v>119551.13722995081</v>
      </c>
      <c r="BA85" s="226">
        <f>IF(BA8&gt;'Summary &amp; Assumptions'!$H$51,0,'Budget &amp; Draw Schedule'!AZ77*'Budget &amp; Draw Schedule'!BA84/12)</f>
        <v>120020.05753563426</v>
      </c>
      <c r="BB85" s="226">
        <f>IF(BB8&gt;'Summary &amp; Assumptions'!$H$51,0,'Budget &amp; Draw Schedule'!BA77*'Budget &amp; Draw Schedule'!BB84/12)</f>
        <v>120513.33030958746</v>
      </c>
      <c r="BC85" s="226">
        <f>IF(BC8&gt;'Summary &amp; Assumptions'!$H$51,0,'Budget &amp; Draw Schedule'!BB77*'Budget &amp; Draw Schedule'!BC84/12)</f>
        <v>120955.73348315495</v>
      </c>
      <c r="BD85" s="226">
        <f>IF(BD8&gt;'Summary &amp; Assumptions'!$H$51,0,'Budget &amp; Draw Schedule'!BC77*'Budget &amp; Draw Schedule'!BD84/12)</f>
        <v>121449.27684008893</v>
      </c>
      <c r="BE85" s="226">
        <f>IF(BE8&gt;'Summary &amp; Assumptions'!$H$51,0,'Budget &amp; Draw Schedule'!BD77*'Budget &amp; Draw Schedule'!BE84/12)</f>
        <v>121997.74854212029</v>
      </c>
      <c r="BF85" s="226">
        <f>IF(BF8&gt;'Summary &amp; Assumptions'!$H$51,0,'Budget &amp; Draw Schedule'!BE77*'Budget &amp; Draw Schedule'!BF84/12)</f>
        <v>122524.03243972808</v>
      </c>
      <c r="BG85" s="226">
        <f>IF(BG8&gt;'Summary &amp; Assumptions'!$H$51,0,'Budget &amp; Draw Schedule'!BF77*'Budget &amp; Draw Schedule'!BG84/12)</f>
        <v>123024.06978820066</v>
      </c>
      <c r="BH85" s="226">
        <f>IF(BH8&gt;'Summary &amp; Assumptions'!$H$51,0,'Budget &amp; Draw Schedule'!BG77*'Budget &amp; Draw Schedule'!BH84/12)</f>
        <v>123593.6469627325</v>
      </c>
      <c r="BI85" s="226">
        <f>IF(BI8&gt;'Summary &amp; Assumptions'!$H$51,0,'Budget &amp; Draw Schedule'!BH77*'Budget &amp; Draw Schedule'!BI84/12)</f>
        <v>124109.91929005161</v>
      </c>
      <c r="BJ85" s="226">
        <f>IF(BJ8&gt;'Summary &amp; Assumptions'!$H$51,0,'Budget &amp; Draw Schedule'!BI77*'Budget &amp; Draw Schedule'!BJ84/12)</f>
        <v>124693.83736256452</v>
      </c>
      <c r="BK85" s="226">
        <f>IF(BK8&gt;'Summary &amp; Assumptions'!$H$51,0,'Budget &amp; Draw Schedule'!BJ77*'Budget &amp; Draw Schedule'!BK84/12)</f>
        <v>125281.00243084673</v>
      </c>
      <c r="BL85" s="226">
        <f>IF(BL8&gt;'Summary &amp; Assumptions'!$H$51,0,'Budget &amp; Draw Schedule'!BK77*'Budget &amp; Draw Schedule'!BL84/12)</f>
        <v>125797.27475816583</v>
      </c>
      <c r="BM85" s="226">
        <f>IF(BM8&gt;'Summary &amp; Assumptions'!$H$51,0,'Budget &amp; Draw Schedule'!BL77*'Budget &amp; Draw Schedule'!BM84/12)</f>
        <v>126365.49901779376</v>
      </c>
      <c r="BN85" s="226">
        <f>IF(BN8&gt;'Summary &amp; Assumptions'!$H$51,0,'Budget &amp; Draw Schedule'!BM77*'Budget &amp; Draw Schedule'!BN84/12)</f>
        <v>126962.13449040313</v>
      </c>
      <c r="BO85" s="226">
        <f>IF(BO8&gt;'Summary &amp; Assumptions'!$H$51,0,'Budget &amp; Draw Schedule'!BN77*'Budget &amp; Draw Schedule'!BO84/12)</f>
        <v>127432.948876952</v>
      </c>
      <c r="BP85" s="226">
        <f>IF(BP8&gt;'Summary &amp; Assumptions'!$H$51,0,'Budget &amp; Draw Schedule'!BO77*'Budget &amp; Draw Schedule'!BP84/12)</f>
        <v>127943.8095446556</v>
      </c>
      <c r="BQ85" s="226">
        <f>IF(BQ8&gt;'Summary &amp; Assumptions'!$H$51,0,'Budget &amp; Draw Schedule'!BP77*'Budget &amp; Draw Schedule'!BQ84/12)</f>
        <v>128468.19936139796</v>
      </c>
      <c r="BR85" s="226">
        <f>IF(BR8&gt;'Summary &amp; Assumptions'!$H$51,0,'Budget &amp; Draw Schedule'!BQ77*'Budget &amp; Draw Schedule'!BR84/12)</f>
        <v>128904.92029236915</v>
      </c>
      <c r="BS85" s="226">
        <f>IF(BS8&gt;'Summary &amp; Assumptions'!$H$51,0,'Budget &amp; Draw Schedule'!BR77*'Budget &amp; Draw Schedule'!BS84/12)</f>
        <v>129412.80454728422</v>
      </c>
      <c r="BT85" s="226">
        <f>IF(BT8&gt;'Summary &amp; Assumptions'!$H$51,0,'Budget &amp; Draw Schedule'!BS77*'Budget &amp; Draw Schedule'!BT84/12)</f>
        <v>129901.20682758348</v>
      </c>
      <c r="BU85" s="226">
        <f>IF(BU8&gt;'Summary &amp; Assumptions'!$H$51,0,'Budget &amp; Draw Schedule'!BT77*'Budget &amp; Draw Schedule'!BU84/12)</f>
        <v>130317.09286903497</v>
      </c>
      <c r="BV85" s="226">
        <f>IF(BV8&gt;'Summary &amp; Assumptions'!$H$51,0,'Budget &amp; Draw Schedule'!BU77*'Budget &amp; Draw Schedule'!BV84/12)</f>
        <v>130777.08393635285</v>
      </c>
      <c r="BW85" s="226">
        <f>IF(BW8&gt;'Summary &amp; Assumptions'!$H$51,0,'Budget &amp; Draw Schedule'!BV77*'Budget &amp; Draw Schedule'!BW84/12)</f>
        <v>131259.80397405583</v>
      </c>
      <c r="BX85" s="226">
        <f>IF(BX8&gt;'Summary &amp; Assumptions'!$H$51,0,'Budget &amp; Draw Schedule'!BW77*'Budget &amp; Draw Schedule'!BX84/12)</f>
        <v>131631.31440666021</v>
      </c>
      <c r="BY85" s="226">
        <f>IF(BY8&gt;'Summary &amp; Assumptions'!$H$51,0,'Budget &amp; Draw Schedule'!BX77*'Budget &amp; Draw Schedule'!BY84/12)</f>
        <v>132040.97703955387</v>
      </c>
      <c r="BZ85" s="226">
        <f>IF(BZ8&gt;'Summary &amp; Assumptions'!$H$51,0,'Budget &amp; Draw Schedule'!BY77*'Budget &amp; Draw Schedule'!BZ84/12)</f>
        <v>132453.34550225528</v>
      </c>
      <c r="CA85" s="226">
        <f>IF(CA8&gt;'Summary &amp; Assumptions'!$H$51,0,'Budget &amp; Draw Schedule'!BZ77*'Budget &amp; Draw Schedule'!CA84/12)</f>
        <v>132820.52660716724</v>
      </c>
      <c r="CB85" s="226">
        <f>IF(CB8&gt;'Summary &amp; Assumptions'!$H$51,0,'Budget &amp; Draw Schedule'!CA77*'Budget &amp; Draw Schedule'!CB84/12)</f>
        <v>133177.96672477131</v>
      </c>
      <c r="CC85" s="226">
        <f>IF(CC8&gt;'Summary &amp; Assumptions'!$H$51,0,'Budget &amp; Draw Schedule'!CB77*'Budget &amp; Draw Schedule'!CC84/12)</f>
        <v>133558.13581276048</v>
      </c>
      <c r="CD85" s="226">
        <f>IF(CD8&gt;'Summary &amp; Assumptions'!$H$51,0,'Budget &amp; Draw Schedule'!CC77*'Budget &amp; Draw Schedule'!CD84/12)</f>
        <v>133814.10731257382</v>
      </c>
      <c r="CE85" s="226">
        <f>IF(CE8&gt;'Summary &amp; Assumptions'!$H$51,0,'Budget &amp; Draw Schedule'!CD77*'Budget &amp; Draw Schedule'!CE84/12)</f>
        <v>134130.68940008085</v>
      </c>
      <c r="CF85" s="226">
        <f>IF(CF8&gt;'Summary &amp; Assumptions'!$H$51,0,'Budget &amp; Draw Schedule'!CE77*'Budget &amp; Draw Schedule'!CF84/12)</f>
        <v>134446.7303216263</v>
      </c>
      <c r="CG85" s="226">
        <f>IF(CG8&gt;'Summary &amp; Assumptions'!$H$51,0,'Budget &amp; Draw Schedule'!CF77*'Budget &amp; Draw Schedule'!CG84/12)</f>
        <v>0</v>
      </c>
      <c r="CH85" s="226">
        <f>IF(CH8&gt;'Summary &amp; Assumptions'!$H$51,0,'Budget &amp; Draw Schedule'!CG77*'Budget &amp; Draw Schedule'!CH84/12)</f>
        <v>0</v>
      </c>
      <c r="CI85" s="226">
        <f>IF(CI8&gt;'Summary &amp; Assumptions'!$H$51,0,'Budget &amp; Draw Schedule'!CH77*'Budget &amp; Draw Schedule'!CI84/12)</f>
        <v>0</v>
      </c>
      <c r="CJ85" s="226">
        <f>IF(CJ8&gt;'Summary &amp; Assumptions'!$H$51,0,'Budget &amp; Draw Schedule'!CI77*'Budget &amp; Draw Schedule'!CJ84/12)</f>
        <v>0</v>
      </c>
      <c r="CK85" s="226">
        <f>IF(CK8&gt;'Summary &amp; Assumptions'!$H$51,0,'Budget &amp; Draw Schedule'!CJ77*'Budget &amp; Draw Schedule'!CK84/12)</f>
        <v>0</v>
      </c>
      <c r="CL85" s="226">
        <f>IF(CL8&gt;'Summary &amp; Assumptions'!$H$51,0,'Budget &amp; Draw Schedule'!CK77*'Budget &amp; Draw Schedule'!CL84/12)</f>
        <v>0</v>
      </c>
      <c r="CM85" s="226">
        <f>IF(CM8&gt;'Summary &amp; Assumptions'!$H$51,0,'Budget &amp; Draw Schedule'!CL77*'Budget &amp; Draw Schedule'!CM84/12)</f>
        <v>0</v>
      </c>
      <c r="CN85" s="226">
        <f>IF(CN8&gt;'Summary &amp; Assumptions'!$H$51,0,'Budget &amp; Draw Schedule'!CM77*'Budget &amp; Draw Schedule'!CN84/12)</f>
        <v>0</v>
      </c>
      <c r="CO85" s="226">
        <f>IF(CO8&gt;'Summary &amp; Assumptions'!$H$51,0,'Budget &amp; Draw Schedule'!CN77*'Budget &amp; Draw Schedule'!CO84/12)</f>
        <v>0</v>
      </c>
      <c r="CP85" s="226">
        <f>IF(CP8&gt;'Summary &amp; Assumptions'!$H$51,0,'Budget &amp; Draw Schedule'!CO77*'Budget &amp; Draw Schedule'!CP84/12)</f>
        <v>0</v>
      </c>
      <c r="CQ85" s="226">
        <f>IF(CQ8&gt;'Summary &amp; Assumptions'!$H$51,0,'Budget &amp; Draw Schedule'!CP77*'Budget &amp; Draw Schedule'!CQ84/12)</f>
        <v>0</v>
      </c>
      <c r="CR85" s="226">
        <f>IF(CR8&gt;'Summary &amp; Assumptions'!$H$51,0,'Budget &amp; Draw Schedule'!CQ77*'Budget &amp; Draw Schedule'!CR84/12)</f>
        <v>0</v>
      </c>
      <c r="CS85" s="226">
        <f>IF(CS8&gt;'Summary &amp; Assumptions'!$H$51,0,'Budget &amp; Draw Schedule'!CR77*'Budget &amp; Draw Schedule'!CS84/12)</f>
        <v>0</v>
      </c>
      <c r="CT85" s="226">
        <f>IF(CT8&gt;'Summary &amp; Assumptions'!$H$51,0,'Budget &amp; Draw Schedule'!CS77*'Budget &amp; Draw Schedule'!CT84/12)</f>
        <v>0</v>
      </c>
      <c r="CU85" s="226">
        <f>IF(CU8&gt;'Summary &amp; Assumptions'!$H$51,0,'Budget &amp; Draw Schedule'!CT77*'Budget &amp; Draw Schedule'!CU84/12)</f>
        <v>0</v>
      </c>
      <c r="CV85" s="226">
        <f>IF(CV8&gt;'Summary &amp; Assumptions'!$H$51,0,'Budget &amp; Draw Schedule'!CU77*'Budget &amp; Draw Schedule'!CV84/12)</f>
        <v>0</v>
      </c>
      <c r="CW85" s="226">
        <f>IF(CW8&gt;'Summary &amp; Assumptions'!$H$51,0,'Budget &amp; Draw Schedule'!CV77*'Budget &amp; Draw Schedule'!CW84/12)</f>
        <v>0</v>
      </c>
      <c r="CX85" s="226">
        <f>IF(CX8&gt;'Summary &amp; Assumptions'!$H$51,0,'Budget &amp; Draw Schedule'!CW77*'Budget &amp; Draw Schedule'!CX84/12)</f>
        <v>0</v>
      </c>
      <c r="CY85" s="226">
        <f>IF(CY8&gt;'Summary &amp; Assumptions'!$H$51,0,'Budget &amp; Draw Schedule'!CX77*'Budget &amp; Draw Schedule'!CY84/12)</f>
        <v>0</v>
      </c>
      <c r="CZ85" s="226">
        <f>IF(CZ8&gt;'Summary &amp; Assumptions'!$H$51,0,'Budget &amp; Draw Schedule'!CY77*'Budget &amp; Draw Schedule'!CZ84/12)</f>
        <v>0</v>
      </c>
      <c r="DA85" s="226">
        <f>IF(DA8&gt;'Summary &amp; Assumptions'!$H$51,0,'Budget &amp; Draw Schedule'!CZ77*'Budget &amp; Draw Schedule'!DA84/12)</f>
        <v>0</v>
      </c>
      <c r="DB85" s="226">
        <f>IF(DB8&gt;'Summary &amp; Assumptions'!$H$51,0,'Budget &amp; Draw Schedule'!DA77*'Budget &amp; Draw Schedule'!DB84/12)</f>
        <v>0</v>
      </c>
      <c r="DC85" s="226">
        <f>IF(DC8&gt;'Summary &amp; Assumptions'!$H$51,0,'Budget &amp; Draw Schedule'!DB77*'Budget &amp; Draw Schedule'!DC84/12)</f>
        <v>0</v>
      </c>
      <c r="DD85" s="226">
        <f>IF(DD8&gt;'Summary &amp; Assumptions'!$H$51,0,'Budget &amp; Draw Schedule'!DC77*'Budget &amp; Draw Schedule'!DD84/12)</f>
        <v>0</v>
      </c>
      <c r="DE85" s="226">
        <f>IF(DE8&gt;'Summary &amp; Assumptions'!$H$51,0,'Budget &amp; Draw Schedule'!DD77*'Budget &amp; Draw Schedule'!DE84/12)</f>
        <v>0</v>
      </c>
      <c r="DF85" s="226">
        <f>IF(DF8&gt;'Summary &amp; Assumptions'!$H$51,0,'Budget &amp; Draw Schedule'!DE77*'Budget &amp; Draw Schedule'!DF84/12)</f>
        <v>0</v>
      </c>
      <c r="DG85" s="226">
        <f>IF(DG8&gt;'Summary &amp; Assumptions'!$H$51,0,'Budget &amp; Draw Schedule'!DF77*'Budget &amp; Draw Schedule'!DG84/12)</f>
        <v>0</v>
      </c>
      <c r="DH85" s="226">
        <f>IF(DH8&gt;'Summary &amp; Assumptions'!$H$51,0,'Budget &amp; Draw Schedule'!DG77*'Budget &amp; Draw Schedule'!DH84/12)</f>
        <v>0</v>
      </c>
      <c r="DI85" s="226">
        <f>IF(DI8&gt;'Summary &amp; Assumptions'!$H$51,0,'Budget &amp; Draw Schedule'!DH77*'Budget &amp; Draw Schedule'!DI84/12)</f>
        <v>0</v>
      </c>
      <c r="DJ85" s="226">
        <f>IF(DJ8&gt;'Summary &amp; Assumptions'!$H$51,0,'Budget &amp; Draw Schedule'!DI77*'Budget &amp; Draw Schedule'!DJ84/12)</f>
        <v>0</v>
      </c>
      <c r="DK85" s="226">
        <f>IF(DK8&gt;'Summary &amp; Assumptions'!$H$51,0,'Budget &amp; Draw Schedule'!DJ77*'Budget &amp; Draw Schedule'!DK84/12)</f>
        <v>0</v>
      </c>
      <c r="DL85" s="226">
        <f>IF(DL8&gt;'Summary &amp; Assumptions'!$H$51,0,'Budget &amp; Draw Schedule'!DK77*'Budget &amp; Draw Schedule'!DL84/12)</f>
        <v>0</v>
      </c>
      <c r="DM85" s="226">
        <f>IF(DM8&gt;'Summary &amp; Assumptions'!$H$51,0,'Budget &amp; Draw Schedule'!DL77*'Budget &amp; Draw Schedule'!DM84/12)</f>
        <v>0</v>
      </c>
      <c r="DN85" s="226">
        <f>IF(DN8&gt;'Summary &amp; Assumptions'!$H$51,0,'Budget &amp; Draw Schedule'!DM77*'Budget &amp; Draw Schedule'!DN84/12)</f>
        <v>0</v>
      </c>
      <c r="DO85" s="226">
        <f>IF(DO8&gt;'Summary &amp; Assumptions'!$H$51,0,'Budget &amp; Draw Schedule'!DN77*'Budget &amp; Draw Schedule'!DO84/12)</f>
        <v>0</v>
      </c>
      <c r="DP85" s="226">
        <f>IF(DP8&gt;'Summary &amp; Assumptions'!$H$51,0,'Budget &amp; Draw Schedule'!DO77*'Budget &amp; Draw Schedule'!DP84/12)</f>
        <v>0</v>
      </c>
      <c r="DQ85" s="226">
        <f>IF(DQ8&gt;'Summary &amp; Assumptions'!$H$51,0,'Budget &amp; Draw Schedule'!DP77*'Budget &amp; Draw Schedule'!DQ84/12)</f>
        <v>0</v>
      </c>
      <c r="DR85" s="226">
        <f>IF(DR8&gt;'Summary &amp; Assumptions'!$H$51,0,'Budget &amp; Draw Schedule'!DQ77*'Budget &amp; Draw Schedule'!DR84/12)</f>
        <v>0</v>
      </c>
      <c r="DS85" s="226">
        <f>IF(DS8&gt;'Summary &amp; Assumptions'!$H$51,0,'Budget &amp; Draw Schedule'!DR77*'Budget &amp; Draw Schedule'!DS84/12)</f>
        <v>0</v>
      </c>
      <c r="DT85" s="226">
        <f>IF(DT8&gt;'Summary &amp; Assumptions'!$H$51,0,'Budget &amp; Draw Schedule'!DS77*'Budget &amp; Draw Schedule'!DT84/12)</f>
        <v>0</v>
      </c>
      <c r="DU85" s="226">
        <f>IF(DU8&gt;'Summary &amp; Assumptions'!$H$51,0,'Budget &amp; Draw Schedule'!DT77*'Budget &amp; Draw Schedule'!DU84/12)</f>
        <v>0</v>
      </c>
      <c r="DV85" s="226">
        <f>IF(DV8&gt;'Summary &amp; Assumptions'!$H$51,0,'Budget &amp; Draw Schedule'!DU77*'Budget &amp; Draw Schedule'!DV84/12)</f>
        <v>0</v>
      </c>
      <c r="DW85" s="226">
        <f>IF(DW8&gt;'Summary &amp; Assumptions'!$H$51,0,'Budget &amp; Draw Schedule'!DV77*'Budget &amp; Draw Schedule'!DW84/12)</f>
        <v>0</v>
      </c>
      <c r="DX85" s="226">
        <f>IF(DX8&gt;'Summary &amp; Assumptions'!$H$51,0,'Budget &amp; Draw Schedule'!DW77*'Budget &amp; Draw Schedule'!DX84/12)</f>
        <v>0</v>
      </c>
      <c r="DY85" s="226">
        <f>IF(DY8&gt;'Summary &amp; Assumptions'!$H$51,0,'Budget &amp; Draw Schedule'!DX77*'Budget &amp; Draw Schedule'!DY84/12)</f>
        <v>0</v>
      </c>
      <c r="DZ85" s="226">
        <f>IF(DZ8&gt;'Summary &amp; Assumptions'!$H$51,0,'Budget &amp; Draw Schedule'!DY77*'Budget &amp; Draw Schedule'!DZ84/12)</f>
        <v>0</v>
      </c>
      <c r="EA85" s="226">
        <f>IF(EA8&gt;'Summary &amp; Assumptions'!$H$51,0,'Budget &amp; Draw Schedule'!DZ77*'Budget &amp; Draw Schedule'!EA84/12)</f>
        <v>0</v>
      </c>
      <c r="EB85" s="226">
        <f>IF(EB8&gt;'Summary &amp; Assumptions'!$H$51,0,'Budget &amp; Draw Schedule'!EA77*'Budget &amp; Draw Schedule'!EB84/12)</f>
        <v>0</v>
      </c>
      <c r="EC85" s="226">
        <f>IF(EC8&gt;'Summary &amp; Assumptions'!$H$51,0,'Budget &amp; Draw Schedule'!EB77*'Budget &amp; Draw Schedule'!EC84/12)</f>
        <v>0</v>
      </c>
      <c r="ED85" s="226">
        <f>IF(ED8&gt;'Summary &amp; Assumptions'!$H$51,0,'Budget &amp; Draw Schedule'!EC77*'Budget &amp; Draw Schedule'!ED84/12)</f>
        <v>0</v>
      </c>
      <c r="EE85" s="226">
        <f>IF(EE8&gt;'Summary &amp; Assumptions'!$H$51,0,'Budget &amp; Draw Schedule'!ED77*'Budget &amp; Draw Schedule'!EE84/12)</f>
        <v>0</v>
      </c>
      <c r="EF85" s="226">
        <f>IF(EF8&gt;'Summary &amp; Assumptions'!$H$51,0,'Budget &amp; Draw Schedule'!EE77*'Budget &amp; Draw Schedule'!EF84/12)</f>
        <v>0</v>
      </c>
      <c r="EG85" s="226">
        <f>IF(EG8&gt;'Summary &amp; Assumptions'!$H$51,0,'Budget &amp; Draw Schedule'!EF77*'Budget &amp; Draw Schedule'!EG84/12)</f>
        <v>0</v>
      </c>
      <c r="EH85" s="226">
        <f>IF(EH8&gt;'Summary &amp; Assumptions'!$H$51,0,'Budget &amp; Draw Schedule'!EG77*'Budget &amp; Draw Schedule'!EH84/12)</f>
        <v>0</v>
      </c>
      <c r="EI85" s="226">
        <f>IF(EI8&gt;'Summary &amp; Assumptions'!$H$51,0,'Budget &amp; Draw Schedule'!EH77*'Budget &amp; Draw Schedule'!EI84/12)</f>
        <v>0</v>
      </c>
      <c r="EJ85" s="226">
        <f>IF(EJ8&gt;'Summary &amp; Assumptions'!$H$51,0,'Budget &amp; Draw Schedule'!EI77*'Budget &amp; Draw Schedule'!EJ84/12)</f>
        <v>0</v>
      </c>
      <c r="EK85" s="226">
        <f>IF(EK8&gt;'Summary &amp; Assumptions'!$H$51,0,'Budget &amp; Draw Schedule'!EJ77*'Budget &amp; Draw Schedule'!EK84/12)</f>
        <v>0</v>
      </c>
      <c r="EL85" s="226">
        <f>IF(EL8&gt;'Summary &amp; Assumptions'!$H$51,0,'Budget &amp; Draw Schedule'!EK77*'Budget &amp; Draw Schedule'!EL84/12)</f>
        <v>0</v>
      </c>
      <c r="EM85" s="226">
        <f>IF(EM8&gt;'Summary &amp; Assumptions'!$H$51,0,'Budget &amp; Draw Schedule'!EL77*'Budget &amp; Draw Schedule'!EM84/12)</f>
        <v>0</v>
      </c>
      <c r="EN85" s="226">
        <f>IF(EN8&gt;'Summary &amp; Assumptions'!$H$51,0,'Budget &amp; Draw Schedule'!EM77*'Budget &amp; Draw Schedule'!EN84/12)</f>
        <v>0</v>
      </c>
      <c r="EO85" s="226">
        <f>IF(EO8&gt;'Summary &amp; Assumptions'!$H$51,0,'Budget &amp; Draw Schedule'!EN77*'Budget &amp; Draw Schedule'!EO84/12)</f>
        <v>0</v>
      </c>
      <c r="EP85" s="226">
        <f>IF(EP8&gt;'Summary &amp; Assumptions'!$H$51,0,'Budget &amp; Draw Schedule'!EO77*'Budget &amp; Draw Schedule'!EP84/12)</f>
        <v>0</v>
      </c>
      <c r="EQ85" s="226">
        <f>IF(EQ8&gt;'Summary &amp; Assumptions'!$H$51,0,'Budget &amp; Draw Schedule'!EP77*'Budget &amp; Draw Schedule'!EQ84/12)</f>
        <v>0</v>
      </c>
      <c r="ER85" s="226">
        <f>IF(ER8&gt;'Summary &amp; Assumptions'!$H$51,0,'Budget &amp; Draw Schedule'!EQ77*'Budget &amp; Draw Schedule'!ER84/12)</f>
        <v>0</v>
      </c>
      <c r="ES85" s="226">
        <f>IF(ES8&gt;'Summary &amp; Assumptions'!$H$51,0,'Budget &amp; Draw Schedule'!ER77*'Budget &amp; Draw Schedule'!ES84/12)</f>
        <v>0</v>
      </c>
      <c r="ET85" s="226">
        <f>IF(ET8&gt;'Summary &amp; Assumptions'!$H$51,0,'Budget &amp; Draw Schedule'!ES77*'Budget &amp; Draw Schedule'!ET84/12)</f>
        <v>0</v>
      </c>
      <c r="EU85" s="226">
        <f>IF(EU8&gt;'Summary &amp; Assumptions'!$H$51,0,'Budget &amp; Draw Schedule'!ET77*'Budget &amp; Draw Schedule'!EU84/12)</f>
        <v>0</v>
      </c>
      <c r="EV85" s="226">
        <f>IF(EV8&gt;'Summary &amp; Assumptions'!$H$51,0,'Budget &amp; Draw Schedule'!EU77*'Budget &amp; Draw Schedule'!EV84/12)</f>
        <v>0</v>
      </c>
      <c r="EW85" s="226">
        <f>IF(EW8&gt;'Summary &amp; Assumptions'!$H$51,0,'Budget &amp; Draw Schedule'!EV77*'Budget &amp; Draw Schedule'!EW84/12)</f>
        <v>0</v>
      </c>
      <c r="EX85" s="226">
        <f>IF(EX8&gt;'Summary &amp; Assumptions'!$H$51,0,'Budget &amp; Draw Schedule'!EW77*'Budget &amp; Draw Schedule'!EX84/12)</f>
        <v>0</v>
      </c>
      <c r="EY85" s="226">
        <f>IF(EY8&gt;'Summary &amp; Assumptions'!$H$51,0,'Budget &amp; Draw Schedule'!EX77*'Budget &amp; Draw Schedule'!EY84/12)</f>
        <v>0</v>
      </c>
      <c r="EZ85" s="1"/>
    </row>
    <row r="86" spans="1:15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9"/>
      <c r="O86" s="9"/>
      <c r="P86" s="182"/>
      <c r="Q86" s="9"/>
      <c r="R86" s="82"/>
      <c r="S86" s="82"/>
      <c r="T86" s="82"/>
      <c r="U86" s="9"/>
      <c r="V86" s="9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</row>
    <row r="87" spans="1:15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9" t="s">
        <v>189</v>
      </c>
      <c r="O87" s="9"/>
      <c r="P87" s="202">
        <f t="shared" ref="P87:P90" si="76">+SUM(W87:EY87)</f>
        <v>30993521.48221999</v>
      </c>
      <c r="Q87" s="9"/>
      <c r="R87" s="82"/>
      <c r="S87" s="82"/>
      <c r="T87" s="82"/>
      <c r="U87" s="9"/>
      <c r="V87" s="9"/>
      <c r="W87" s="4">
        <f t="array" ref="W87">INDEX('Monthly CFs'!$G$78:$EI$78,MATCH('Budget &amp; Draw Schedule'!W7,'Monthly CFs'!$G$6:$EI$6,0))</f>
        <v>0</v>
      </c>
      <c r="X87" s="4">
        <f t="array" ref="X87">INDEX('Monthly CFs'!$G$78:$EI$78,MATCH('Budget &amp; Draw Schedule'!X7,'Monthly CFs'!$G$6:$EI$6,0))</f>
        <v>-29413.008000000002</v>
      </c>
      <c r="Y87" s="4">
        <f t="array" ref="Y87">INDEX('Monthly CFs'!$G$78:$EI$78,MATCH('Budget &amp; Draw Schedule'!Y7,'Monthly CFs'!$G$6:$EI$6,0))</f>
        <v>-29413.008000000002</v>
      </c>
      <c r="Z87" s="4">
        <f t="array" ref="Z87">INDEX('Monthly CFs'!$G$78:$EI$78,MATCH('Budget &amp; Draw Schedule'!Z7,'Monthly CFs'!$G$6:$EI$6,0))</f>
        <v>-29413.008000000002</v>
      </c>
      <c r="AA87" s="4">
        <f t="array" ref="AA87">INDEX('Monthly CFs'!$G$78:$EI$78,MATCH('Budget &amp; Draw Schedule'!AA7,'Monthly CFs'!$G$6:$EI$6,0))</f>
        <v>-29413.008000000002</v>
      </c>
      <c r="AB87" s="4">
        <f t="array" ref="AB87">INDEX('Monthly CFs'!$G$78:$EI$78,MATCH('Budget &amp; Draw Schedule'!AB7,'Monthly CFs'!$G$6:$EI$6,0))</f>
        <v>-29413.008000000002</v>
      </c>
      <c r="AC87" s="4">
        <f t="array" ref="AC87">INDEX('Monthly CFs'!$G$78:$EI$78,MATCH('Budget &amp; Draw Schedule'!AC7,'Monthly CFs'!$G$6:$EI$6,0))</f>
        <v>-29413.008000000002</v>
      </c>
      <c r="AD87" s="4">
        <f t="array" ref="AD87">INDEX('Monthly CFs'!$G$78:$EI$78,MATCH('Budget &amp; Draw Schedule'!AD7,'Monthly CFs'!$G$6:$EI$6,0))</f>
        <v>-29413.008000000002</v>
      </c>
      <c r="AE87" s="4">
        <f t="array" ref="AE87">INDEX('Monthly CFs'!$G$78:$EI$78,MATCH('Budget &amp; Draw Schedule'!AE7,'Monthly CFs'!$G$6:$EI$6,0))</f>
        <v>-29413.008000000002</v>
      </c>
      <c r="AF87" s="4">
        <f t="array" ref="AF87">INDEX('Monthly CFs'!$G$78:$EI$78,MATCH('Budget &amp; Draw Schedule'!AF7,'Monthly CFs'!$G$6:$EI$6,0))</f>
        <v>-29413.008000000002</v>
      </c>
      <c r="AG87" s="4">
        <f t="array" ref="AG87">INDEX('Monthly CFs'!$G$78:$EI$78,MATCH('Budget &amp; Draw Schedule'!AG7,'Monthly CFs'!$G$6:$EI$6,0))</f>
        <v>-29413.008000000002</v>
      </c>
      <c r="AH87" s="4">
        <f t="array" ref="AH87">INDEX('Monthly CFs'!$G$78:$EI$78,MATCH('Budget &amp; Draw Schedule'!AH7,'Monthly CFs'!$G$6:$EI$6,0))</f>
        <v>-29413.008000000002</v>
      </c>
      <c r="AI87" s="4">
        <f t="array" ref="AI87">INDEX('Monthly CFs'!$G$78:$EI$78,MATCH('Budget &amp; Draw Schedule'!AI7,'Monthly CFs'!$G$6:$EI$6,0))</f>
        <v>-29413.008000000002</v>
      </c>
      <c r="AJ87" s="4">
        <f t="array" ref="AJ87">INDEX('Monthly CFs'!$G$78:$EI$78,MATCH('Budget &amp; Draw Schedule'!AJ7,'Monthly CFs'!$G$6:$EI$6,0))</f>
        <v>-29413.008000000002</v>
      </c>
      <c r="AK87" s="4">
        <f t="array" ref="AK87">INDEX('Monthly CFs'!$G$78:$EI$78,MATCH('Budget &amp; Draw Schedule'!AK7,'Monthly CFs'!$G$6:$EI$6,0))</f>
        <v>-29413.008000000002</v>
      </c>
      <c r="AL87" s="4">
        <f t="array" ref="AL87">INDEX('Monthly CFs'!$G$78:$EI$78,MATCH('Budget &amp; Draw Schedule'!AL7,'Monthly CFs'!$G$6:$EI$6,0))</f>
        <v>-29413.008000000002</v>
      </c>
      <c r="AM87" s="4">
        <f t="array" ref="AM87">INDEX('Monthly CFs'!$G$78:$EI$78,MATCH('Budget &amp; Draw Schedule'!AM7,'Monthly CFs'!$G$6:$EI$6,0))</f>
        <v>-29413.008000000002</v>
      </c>
      <c r="AN87" s="4">
        <f t="array" ref="AN87">INDEX('Monthly CFs'!$G$78:$EI$78,MATCH('Budget &amp; Draw Schedule'!AN7,'Monthly CFs'!$G$6:$EI$6,0))</f>
        <v>-29413.008000000002</v>
      </c>
      <c r="AO87" s="4">
        <f t="array" ref="AO87">INDEX('Monthly CFs'!$G$78:$EI$78,MATCH('Budget &amp; Draw Schedule'!AO7,'Monthly CFs'!$G$6:$EI$6,0))</f>
        <v>-29413.008000000002</v>
      </c>
      <c r="AP87" s="4">
        <f t="array" ref="AP87">INDEX('Monthly CFs'!$G$78:$EI$78,MATCH('Budget &amp; Draw Schedule'!AP7,'Monthly CFs'!$G$6:$EI$6,0))</f>
        <v>-29413.008000000002</v>
      </c>
      <c r="AQ87" s="4">
        <f t="array" ref="AQ87">INDEX('Monthly CFs'!$G$78:$EI$78,MATCH('Budget &amp; Draw Schedule'!AQ7,'Monthly CFs'!$G$6:$EI$6,0))</f>
        <v>-29413.008000000002</v>
      </c>
      <c r="AR87" s="4">
        <f t="array" ref="AR87">INDEX('Monthly CFs'!$G$78:$EI$78,MATCH('Budget &amp; Draw Schedule'!AR7,'Monthly CFs'!$G$6:$EI$6,0))</f>
        <v>-29413.008000000002</v>
      </c>
      <c r="AS87" s="4">
        <f t="array" ref="AS87">INDEX('Monthly CFs'!$G$78:$EI$78,MATCH('Budget &amp; Draw Schedule'!AS7,'Monthly CFs'!$G$6:$EI$6,0))</f>
        <v>-29413.008000000002</v>
      </c>
      <c r="AT87" s="4">
        <f t="array" ref="AT87">INDEX('Monthly CFs'!$G$78:$EI$78,MATCH('Budget &amp; Draw Schedule'!AT7,'Monthly CFs'!$G$6:$EI$6,0))</f>
        <v>-29413.008000000002</v>
      </c>
      <c r="AU87" s="4">
        <f t="array" ref="AU87">INDEX('Monthly CFs'!$G$78:$EI$78,MATCH('Budget &amp; Draw Schedule'!AU7,'Monthly CFs'!$G$6:$EI$6,0))</f>
        <v>-29413.008000000002</v>
      </c>
      <c r="AV87" s="4">
        <f t="array" ref="AV87">INDEX('Monthly CFs'!$G$78:$EI$78,MATCH('Budget &amp; Draw Schedule'!AV7,'Monthly CFs'!$G$6:$EI$6,0))</f>
        <v>-29413.008000000002</v>
      </c>
      <c r="AW87" s="4">
        <f t="array" ref="AW87">INDEX('Monthly CFs'!$G$78:$EI$78,MATCH('Budget &amp; Draw Schedule'!AW7,'Monthly CFs'!$G$6:$EI$6,0))</f>
        <v>-29413.008000000002</v>
      </c>
      <c r="AX87" s="4">
        <f t="array" ref="AX87">INDEX('Monthly CFs'!$G$78:$EI$78,MATCH('Budget &amp; Draw Schedule'!AX7,'Monthly CFs'!$G$6:$EI$6,0))</f>
        <v>-29413.008000000002</v>
      </c>
      <c r="AY87" s="4">
        <f t="array" ref="AY87">INDEX('Monthly CFs'!$G$78:$EI$78,MATCH('Budget &amp; Draw Schedule'!AY7,'Monthly CFs'!$G$6:$EI$6,0))</f>
        <v>-29413.008000000002</v>
      </c>
      <c r="AZ87" s="4">
        <f t="array" ref="AZ87">INDEX('Monthly CFs'!$G$78:$EI$78,MATCH('Budget &amp; Draw Schedule'!AZ7,'Monthly CFs'!$G$6:$EI$6,0))</f>
        <v>-29413.008000000002</v>
      </c>
      <c r="BA87" s="4">
        <f t="array" ref="BA87">INDEX('Monthly CFs'!$G$78:$EI$78,MATCH('Budget &amp; Draw Schedule'!BA7,'Monthly CFs'!$G$6:$EI$6,0))</f>
        <v>-29413.008000000002</v>
      </c>
      <c r="BB87" s="4">
        <f t="array" ref="BB87">INDEX('Monthly CFs'!$G$78:$EI$78,MATCH('Budget &amp; Draw Schedule'!BB7,'Monthly CFs'!$G$6:$EI$6,0))</f>
        <v>-29413.008000000002</v>
      </c>
      <c r="BC87" s="4">
        <f t="array" ref="BC87">INDEX('Monthly CFs'!$G$78:$EI$78,MATCH('Budget &amp; Draw Schedule'!BC7,'Monthly CFs'!$G$6:$EI$6,0))</f>
        <v>-29413.008000000002</v>
      </c>
      <c r="BD87" s="4">
        <f t="array" ref="BD87">INDEX('Monthly CFs'!$G$78:$EI$78,MATCH('Budget &amp; Draw Schedule'!BD7,'Monthly CFs'!$G$6:$EI$6,0))</f>
        <v>-29413.008000000002</v>
      </c>
      <c r="BE87" s="4">
        <f t="array" ref="BE87">INDEX('Monthly CFs'!$G$78:$EI$78,MATCH('Budget &amp; Draw Schedule'!BE7,'Monthly CFs'!$G$6:$EI$6,0))</f>
        <v>-29413.008000000002</v>
      </c>
      <c r="BF87" s="4">
        <f t="array" ref="BF87">INDEX('Monthly CFs'!$G$78:$EI$78,MATCH('Budget &amp; Draw Schedule'!BF7,'Monthly CFs'!$G$6:$EI$6,0))</f>
        <v>-29413.008000000002</v>
      </c>
      <c r="BG87" s="4">
        <f t="array" ref="BG87">INDEX('Monthly CFs'!$G$78:$EI$78,MATCH('Budget &amp; Draw Schedule'!BG7,'Monthly CFs'!$G$6:$EI$6,0))</f>
        <v>-29413.008000000002</v>
      </c>
      <c r="BH87" s="4">
        <f t="array" ref="BH87">INDEX('Monthly CFs'!$G$78:$EI$78,MATCH('Budget &amp; Draw Schedule'!BH7,'Monthly CFs'!$G$6:$EI$6,0))</f>
        <v>-29413.008000000002</v>
      </c>
      <c r="BI87" s="4">
        <f t="array" ref="BI87">INDEX('Monthly CFs'!$G$78:$EI$78,MATCH('Budget &amp; Draw Schedule'!BI7,'Monthly CFs'!$G$6:$EI$6,0))</f>
        <v>-29413.008000000002</v>
      </c>
      <c r="BJ87" s="4">
        <f t="array" ref="BJ87">INDEX('Monthly CFs'!$G$78:$EI$78,MATCH('Budget &amp; Draw Schedule'!BJ7,'Monthly CFs'!$G$6:$EI$6,0))</f>
        <v>-29413.008000000002</v>
      </c>
      <c r="BK87" s="4">
        <f t="array" ref="BK87">INDEX('Monthly CFs'!$G$78:$EI$78,MATCH('Budget &amp; Draw Schedule'!BK7,'Monthly CFs'!$G$6:$EI$6,0))</f>
        <v>-29413.008000000002</v>
      </c>
      <c r="BL87" s="4">
        <f t="array" ref="BL87">INDEX('Monthly CFs'!$G$78:$EI$78,MATCH('Budget &amp; Draw Schedule'!BL7,'Monthly CFs'!$G$6:$EI$6,0))</f>
        <v>-29413.008000000002</v>
      </c>
      <c r="BM87" s="4">
        <f t="array" ref="BM87">INDEX('Monthly CFs'!$G$78:$EI$78,MATCH('Budget &amp; Draw Schedule'!BM7,'Monthly CFs'!$G$6:$EI$6,0))</f>
        <v>-29413.008000000002</v>
      </c>
      <c r="BN87" s="4">
        <f t="array" ref="BN87">INDEX('Monthly CFs'!$G$78:$EI$78,MATCH('Budget &amp; Draw Schedule'!BN7,'Monthly CFs'!$G$6:$EI$6,0))</f>
        <v>183465.45642662735</v>
      </c>
      <c r="BO87" s="4">
        <f t="array" ref="BO87">INDEX('Monthly CFs'!$G$78:$EI$78,MATCH('Budget &amp; Draw Schedule'!BO7,'Monthly CFs'!$G$6:$EI$6,0))</f>
        <v>216209.43185625144</v>
      </c>
      <c r="BP87" s="4">
        <f t="array" ref="BP87">INDEX('Monthly CFs'!$G$78:$EI$78,MATCH('Budget &amp; Draw Schedule'!BP7,'Monthly CFs'!$G$6:$EI$6,0))</f>
        <v>248953.40728587567</v>
      </c>
      <c r="BQ87" s="4">
        <f t="array" ref="BQ87">INDEX('Monthly CFs'!$G$78:$EI$78,MATCH('Budget &amp; Draw Schedule'!BQ7,'Monthly CFs'!$G$6:$EI$6,0))</f>
        <v>281697.3827154999</v>
      </c>
      <c r="BR87" s="4">
        <f t="array" ref="BR87">INDEX('Monthly CFs'!$G$78:$EI$78,MATCH('Budget &amp; Draw Schedule'!BR7,'Monthly CFs'!$G$6:$EI$6,0))</f>
        <v>314441.35814512393</v>
      </c>
      <c r="BS87" s="4">
        <f t="array" ref="BS87">INDEX('Monthly CFs'!$G$78:$EI$78,MATCH('Budget &amp; Draw Schedule'!BS7,'Monthly CFs'!$G$6:$EI$6,0))</f>
        <v>320553.22700129834</v>
      </c>
      <c r="BT87" s="4">
        <f t="array" ref="BT87">INDEX('Monthly CFs'!$G$78:$EI$78,MATCH('Budget &amp; Draw Schedule'!BT7,'Monthly CFs'!$G$6:$EI$6,0))</f>
        <v>333326.69543615991</v>
      </c>
      <c r="BU87" s="4">
        <f t="array" ref="BU87">INDEX('Monthly CFs'!$G$78:$EI$78,MATCH('Budget &amp; Draw Schedule'!BU7,'Monthly CFs'!$G$6:$EI$6,0))</f>
        <v>333326.69543615991</v>
      </c>
      <c r="BV87" s="4">
        <f t="array" ref="BV87">INDEX('Monthly CFs'!$G$78:$EI$78,MATCH('Budget &amp; Draw Schedule'!BV7,'Monthly CFs'!$G$6:$EI$6,0))</f>
        <v>333326.69543615991</v>
      </c>
      <c r="BW87" s="4">
        <f t="array" ref="BW87">INDEX('Monthly CFs'!$G$78:$EI$78,MATCH('Budget &amp; Draw Schedule'!BW7,'Monthly CFs'!$G$6:$EI$6,0))</f>
        <v>333326.69543615991</v>
      </c>
      <c r="BX87" s="4">
        <f t="array" ref="BX87">INDEX('Monthly CFs'!$G$78:$EI$78,MATCH('Budget &amp; Draw Schedule'!BX7,'Monthly CFs'!$G$6:$EI$6,0))</f>
        <v>333326.69543615991</v>
      </c>
      <c r="BY87" s="4">
        <f t="array" ref="BY87">INDEX('Monthly CFs'!$G$78:$EI$78,MATCH('Budget &amp; Draw Schedule'!BY7,'Monthly CFs'!$G$6:$EI$6,0))</f>
        <v>333326.69543615991</v>
      </c>
      <c r="BZ87" s="4">
        <f t="array" ref="BZ87">INDEX('Monthly CFs'!$G$78:$EI$78,MATCH('Budget &amp; Draw Schedule'!BZ7,'Monthly CFs'!$G$6:$EI$6,0))</f>
        <v>333326.69543615991</v>
      </c>
      <c r="CA87" s="4">
        <f t="array" ref="CA87">INDEX('Monthly CFs'!$G$78:$EI$78,MATCH('Budget &amp; Draw Schedule'!CA7,'Monthly CFs'!$G$6:$EI$6,0))</f>
        <v>333326.69543615991</v>
      </c>
      <c r="CB87" s="4">
        <f t="array" ref="CB87">INDEX('Monthly CFs'!$G$78:$EI$78,MATCH('Budget &amp; Draw Schedule'!CB7,'Monthly CFs'!$G$6:$EI$6,0))</f>
        <v>333326.69543615991</v>
      </c>
      <c r="CC87" s="4">
        <f t="array" ref="CC87">INDEX('Monthly CFs'!$G$78:$EI$78,MATCH('Budget &amp; Draw Schedule'!CC7,'Monthly CFs'!$G$6:$EI$6,0))</f>
        <v>333326.69543615991</v>
      </c>
      <c r="CD87" s="4">
        <f t="array" ref="CD87">INDEX('Monthly CFs'!$G$78:$EI$78,MATCH('Budget &amp; Draw Schedule'!CD7,'Monthly CFs'!$G$6:$EI$6,0))</f>
        <v>333326.69543615991</v>
      </c>
      <c r="CE87" s="4">
        <f t="array" ref="CE87">INDEX('Monthly CFs'!$G$78:$EI$78,MATCH('Budget &amp; Draw Schedule'!CE7,'Monthly CFs'!$G$6:$EI$6,0))</f>
        <v>333326.69543615991</v>
      </c>
      <c r="CF87" s="4">
        <f t="array" ref="CF87">INDEX('Monthly CFs'!$G$78:$EI$78,MATCH('Budget &amp; Draw Schedule'!CF7,'Monthly CFs'!$G$6:$EI$6,0))</f>
        <v>343380.4962992447</v>
      </c>
      <c r="CG87" s="4">
        <f t="array" ref="CG87">INDEX('Monthly CFs'!$G$78:$EI$78,MATCH('Budget &amp; Draw Schedule'!CG7,'Monthly CFs'!$G$6:$EI$6,0))</f>
        <v>343380.4962992447</v>
      </c>
      <c r="CH87" s="4">
        <f t="array" ref="CH87">INDEX('Monthly CFs'!$G$78:$EI$78,MATCH('Budget &amp; Draw Schedule'!CH7,'Monthly CFs'!$G$6:$EI$6,0))</f>
        <v>343380.4962992447</v>
      </c>
      <c r="CI87" s="4">
        <f t="array" ref="CI87">INDEX('Monthly CFs'!$G$78:$EI$78,MATCH('Budget &amp; Draw Schedule'!CI7,'Monthly CFs'!$G$6:$EI$6,0))</f>
        <v>343380.4962992447</v>
      </c>
      <c r="CJ87" s="4">
        <f t="array" ref="CJ87">INDEX('Monthly CFs'!$G$78:$EI$78,MATCH('Budget &amp; Draw Schedule'!CJ7,'Monthly CFs'!$G$6:$EI$6,0))</f>
        <v>343380.4962992447</v>
      </c>
      <c r="CK87" s="4">
        <f t="array" ref="CK87">INDEX('Monthly CFs'!$G$78:$EI$78,MATCH('Budget &amp; Draw Schedule'!CK7,'Monthly CFs'!$G$6:$EI$6,0))</f>
        <v>343380.4962992447</v>
      </c>
      <c r="CL87" s="4">
        <f t="array" ref="CL87">INDEX('Monthly CFs'!$G$78:$EI$78,MATCH('Budget &amp; Draw Schedule'!CL7,'Monthly CFs'!$G$6:$EI$6,0))</f>
        <v>343380.4962992447</v>
      </c>
      <c r="CM87" s="4">
        <f t="array" ref="CM87">INDEX('Monthly CFs'!$G$78:$EI$78,MATCH('Budget &amp; Draw Schedule'!CM7,'Monthly CFs'!$G$6:$EI$6,0))</f>
        <v>343380.4962992447</v>
      </c>
      <c r="CN87" s="4">
        <f t="array" ref="CN87">INDEX('Monthly CFs'!$G$78:$EI$78,MATCH('Budget &amp; Draw Schedule'!CN7,'Monthly CFs'!$G$6:$EI$6,0))</f>
        <v>343380.4962992447</v>
      </c>
      <c r="CO87" s="4">
        <f t="array" ref="CO87">INDEX('Monthly CFs'!$G$78:$EI$78,MATCH('Budget &amp; Draw Schedule'!CO7,'Monthly CFs'!$G$6:$EI$6,0))</f>
        <v>343380.4962992447</v>
      </c>
      <c r="CP87" s="4">
        <f t="array" ref="CP87">INDEX('Monthly CFs'!$G$78:$EI$78,MATCH('Budget &amp; Draw Schedule'!CP7,'Monthly CFs'!$G$6:$EI$6,0))</f>
        <v>343380.4962992447</v>
      </c>
      <c r="CQ87" s="4">
        <f t="array" ref="CQ87">INDEX('Monthly CFs'!$G$78:$EI$78,MATCH('Budget &amp; Draw Schedule'!CQ7,'Monthly CFs'!$G$6:$EI$6,0))</f>
        <v>343380.4962992447</v>
      </c>
      <c r="CR87" s="4">
        <f t="array" ref="CR87">INDEX('Monthly CFs'!$G$78:$EI$78,MATCH('Budget &amp; Draw Schedule'!CR7,'Monthly CFs'!$G$6:$EI$6,0))</f>
        <v>353735.91118822212</v>
      </c>
      <c r="CS87" s="4">
        <f t="array" ref="CS87">INDEX('Monthly CFs'!$G$78:$EI$78,MATCH('Budget &amp; Draw Schedule'!CS7,'Monthly CFs'!$G$6:$EI$6,0))</f>
        <v>353735.91118822212</v>
      </c>
      <c r="CT87" s="4">
        <f t="array" ref="CT87">INDEX('Monthly CFs'!$G$78:$EI$78,MATCH('Budget &amp; Draw Schedule'!CT7,'Monthly CFs'!$G$6:$EI$6,0))</f>
        <v>353735.91118822212</v>
      </c>
      <c r="CU87" s="4">
        <f t="array" ref="CU87">INDEX('Monthly CFs'!$G$78:$EI$78,MATCH('Budget &amp; Draw Schedule'!CU7,'Monthly CFs'!$G$6:$EI$6,0))</f>
        <v>353735.91118822212</v>
      </c>
      <c r="CV87" s="4">
        <f t="array" ref="CV87">INDEX('Monthly CFs'!$G$78:$EI$78,MATCH('Budget &amp; Draw Schedule'!CV7,'Monthly CFs'!$G$6:$EI$6,0))</f>
        <v>353735.91118822212</v>
      </c>
      <c r="CW87" s="4">
        <f t="array" ref="CW87">INDEX('Monthly CFs'!$G$78:$EI$78,MATCH('Budget &amp; Draw Schedule'!CW7,'Monthly CFs'!$G$6:$EI$6,0))</f>
        <v>353735.91118822212</v>
      </c>
      <c r="CX87" s="4">
        <f t="array" ref="CX87">INDEX('Monthly CFs'!$G$78:$EI$78,MATCH('Budget &amp; Draw Schedule'!CX7,'Monthly CFs'!$G$6:$EI$6,0))</f>
        <v>353735.91118822212</v>
      </c>
      <c r="CY87" s="4">
        <f t="array" ref="CY87">INDEX('Monthly CFs'!$G$78:$EI$78,MATCH('Budget &amp; Draw Schedule'!CY7,'Monthly CFs'!$G$6:$EI$6,0))</f>
        <v>353735.91118822212</v>
      </c>
      <c r="CZ87" s="4">
        <f t="array" ref="CZ87">INDEX('Monthly CFs'!$G$78:$EI$78,MATCH('Budget &amp; Draw Schedule'!CZ7,'Monthly CFs'!$G$6:$EI$6,0))</f>
        <v>353735.91118822212</v>
      </c>
      <c r="DA87" s="4">
        <f t="array" ref="DA87">INDEX('Monthly CFs'!$G$78:$EI$78,MATCH('Budget &amp; Draw Schedule'!DA7,'Monthly CFs'!$G$6:$EI$6,0))</f>
        <v>353735.91118822212</v>
      </c>
      <c r="DB87" s="4">
        <f t="array" ref="DB87">INDEX('Monthly CFs'!$G$78:$EI$78,MATCH('Budget &amp; Draw Schedule'!DB7,'Monthly CFs'!$G$6:$EI$6,0))</f>
        <v>353735.91118822212</v>
      </c>
      <c r="DC87" s="4">
        <f t="array" ref="DC87">INDEX('Monthly CFs'!$G$78:$EI$78,MATCH('Budget &amp; Draw Schedule'!DC7,'Monthly CFs'!$G$6:$EI$6,0))</f>
        <v>353735.91118822212</v>
      </c>
      <c r="DD87" s="4">
        <f t="array" ref="DD87">INDEX('Monthly CFs'!$G$78:$EI$78,MATCH('Budget &amp; Draw Schedule'!DD7,'Monthly CFs'!$G$6:$EI$6,0))</f>
        <v>364401.98852386861</v>
      </c>
      <c r="DE87" s="4">
        <f t="array" ref="DE87">INDEX('Monthly CFs'!$G$78:$EI$78,MATCH('Budget &amp; Draw Schedule'!DE7,'Monthly CFs'!$G$6:$EI$6,0))</f>
        <v>364401.98852386861</v>
      </c>
      <c r="DF87" s="4">
        <f t="array" ref="DF87">INDEX('Monthly CFs'!$G$78:$EI$78,MATCH('Budget &amp; Draw Schedule'!DF7,'Monthly CFs'!$G$6:$EI$6,0))</f>
        <v>364401.98852386861</v>
      </c>
      <c r="DG87" s="4">
        <f t="array" ref="DG87">INDEX('Monthly CFs'!$G$78:$EI$78,MATCH('Budget &amp; Draw Schedule'!DG7,'Monthly CFs'!$G$6:$EI$6,0))</f>
        <v>364401.98852386861</v>
      </c>
      <c r="DH87" s="4">
        <f t="array" ref="DH87">INDEX('Monthly CFs'!$G$78:$EI$78,MATCH('Budget &amp; Draw Schedule'!DH7,'Monthly CFs'!$G$6:$EI$6,0))</f>
        <v>364401.98852386861</v>
      </c>
      <c r="DI87" s="4">
        <f t="array" ref="DI87">INDEX('Monthly CFs'!$G$78:$EI$78,MATCH('Budget &amp; Draw Schedule'!DI7,'Monthly CFs'!$G$6:$EI$6,0))</f>
        <v>364401.98852386861</v>
      </c>
      <c r="DJ87" s="4">
        <f t="array" ref="DJ87">INDEX('Monthly CFs'!$G$78:$EI$78,MATCH('Budget &amp; Draw Schedule'!DJ7,'Monthly CFs'!$G$6:$EI$6,0))</f>
        <v>364401.98852386861</v>
      </c>
      <c r="DK87" s="4">
        <f t="array" ref="DK87">INDEX('Monthly CFs'!$G$78:$EI$78,MATCH('Budget &amp; Draw Schedule'!DK7,'Monthly CFs'!$G$6:$EI$6,0))</f>
        <v>364401.98852386861</v>
      </c>
      <c r="DL87" s="4">
        <f t="array" ref="DL87">INDEX('Monthly CFs'!$G$78:$EI$78,MATCH('Budget &amp; Draw Schedule'!DL7,'Monthly CFs'!$G$6:$EI$6,0))</f>
        <v>364401.98852386861</v>
      </c>
      <c r="DM87" s="4">
        <f t="array" ref="DM87">INDEX('Monthly CFs'!$G$78:$EI$78,MATCH('Budget &amp; Draw Schedule'!DM7,'Monthly CFs'!$G$6:$EI$6,0))</f>
        <v>364401.98852386861</v>
      </c>
      <c r="DN87" s="4">
        <f t="array" ref="DN87">INDEX('Monthly CFs'!$G$78:$EI$78,MATCH('Budget &amp; Draw Schedule'!DN7,'Monthly CFs'!$G$6:$EI$6,0))</f>
        <v>364401.98852386861</v>
      </c>
      <c r="DO87" s="4">
        <f t="array" ref="DO87">INDEX('Monthly CFs'!$G$78:$EI$78,MATCH('Budget &amp; Draw Schedule'!DO7,'Monthly CFs'!$G$6:$EI$6,0))</f>
        <v>364401.98852386861</v>
      </c>
      <c r="DP87" s="4">
        <f t="array" ref="DP87">INDEX('Monthly CFs'!$G$78:$EI$78,MATCH('Budget &amp; Draw Schedule'!DP7,'Monthly CFs'!$G$6:$EI$6,0))</f>
        <v>375388.04817958467</v>
      </c>
      <c r="DQ87" s="4">
        <f t="array" ref="DQ87">INDEX('Monthly CFs'!$G$78:$EI$78,MATCH('Budget &amp; Draw Schedule'!DQ7,'Monthly CFs'!$G$6:$EI$6,0))</f>
        <v>375388.04817958467</v>
      </c>
      <c r="DR87" s="4">
        <f t="array" ref="DR87">INDEX('Monthly CFs'!$G$78:$EI$78,MATCH('Budget &amp; Draw Schedule'!DR7,'Monthly CFs'!$G$6:$EI$6,0))</f>
        <v>375388.04817958467</v>
      </c>
      <c r="DS87" s="4">
        <f t="array" ref="DS87">INDEX('Monthly CFs'!$G$78:$EI$78,MATCH('Budget &amp; Draw Schedule'!DS7,'Monthly CFs'!$G$6:$EI$6,0))</f>
        <v>375388.04817958467</v>
      </c>
      <c r="DT87" s="4">
        <f t="array" ref="DT87">INDEX('Monthly CFs'!$G$78:$EI$78,MATCH('Budget &amp; Draw Schedule'!DT7,'Monthly CFs'!$G$6:$EI$6,0))</f>
        <v>375388.04817958467</v>
      </c>
      <c r="DU87" s="4">
        <f t="array" ref="DU87">INDEX('Monthly CFs'!$G$78:$EI$78,MATCH('Budget &amp; Draw Schedule'!DU7,'Monthly CFs'!$G$6:$EI$6,0))</f>
        <v>375388.04817958467</v>
      </c>
      <c r="DV87" s="4">
        <f t="array" ref="DV87">INDEX('Monthly CFs'!$G$78:$EI$78,MATCH('Budget &amp; Draw Schedule'!DV7,'Monthly CFs'!$G$6:$EI$6,0))</f>
        <v>375388.04817958467</v>
      </c>
      <c r="DW87" s="4">
        <f t="array" ref="DW87">INDEX('Monthly CFs'!$G$78:$EI$78,MATCH('Budget &amp; Draw Schedule'!DW7,'Monthly CFs'!$G$6:$EI$6,0))</f>
        <v>375388.04817958467</v>
      </c>
      <c r="DX87" s="4">
        <f t="array" ref="DX87">INDEX('Monthly CFs'!$G$78:$EI$78,MATCH('Budget &amp; Draw Schedule'!DX7,'Monthly CFs'!$G$6:$EI$6,0))</f>
        <v>375388.04817958467</v>
      </c>
      <c r="DY87" s="4">
        <f t="array" ref="DY87">INDEX('Monthly CFs'!$G$78:$EI$78,MATCH('Budget &amp; Draw Schedule'!DY7,'Monthly CFs'!$G$6:$EI$6,0))</f>
        <v>375388.04817958467</v>
      </c>
      <c r="DZ87" s="4">
        <f t="array" ref="DZ87">INDEX('Monthly CFs'!$G$78:$EI$78,MATCH('Budget &amp; Draw Schedule'!DZ7,'Monthly CFs'!$G$6:$EI$6,0))</f>
        <v>375388.04817958467</v>
      </c>
      <c r="EA87" s="4">
        <f t="array" ref="EA87">INDEX('Monthly CFs'!$G$78:$EI$78,MATCH('Budget &amp; Draw Schedule'!EA7,'Monthly CFs'!$G$6:$EI$6,0))</f>
        <v>375388.04817958467</v>
      </c>
      <c r="EB87" s="4">
        <f t="array" ref="EB87">INDEX('Monthly CFs'!$G$78:$EI$78,MATCH('Budget &amp; Draw Schedule'!EB7,'Monthly CFs'!$G$6:$EI$6,0))</f>
        <v>386703.68962497223</v>
      </c>
      <c r="EC87" s="4">
        <f t="array" ref="EC87">INDEX('Monthly CFs'!$G$78:$EI$78,MATCH('Budget &amp; Draw Schedule'!EC7,'Monthly CFs'!$G$6:$EI$6,0))</f>
        <v>386703.68962497223</v>
      </c>
      <c r="ED87" s="4">
        <f t="array" ref="ED87">INDEX('Monthly CFs'!$G$78:$EI$78,MATCH('Budget &amp; Draw Schedule'!ED7,'Monthly CFs'!$G$6:$EI$6,0))</f>
        <v>386703.68962497223</v>
      </c>
      <c r="EE87" s="4">
        <f t="array" ref="EE87">INDEX('Monthly CFs'!$G$78:$EI$78,MATCH('Budget &amp; Draw Schedule'!EE7,'Monthly CFs'!$G$6:$EI$6,0))</f>
        <v>386703.68962497223</v>
      </c>
      <c r="EF87" s="4">
        <f t="array" ref="EF87">INDEX('Monthly CFs'!$G$78:$EI$78,MATCH('Budget &amp; Draw Schedule'!EF7,'Monthly CFs'!$G$6:$EI$6,0))</f>
        <v>386703.68962497223</v>
      </c>
      <c r="EG87" s="4">
        <f t="array" ref="EG87">INDEX('Monthly CFs'!$G$78:$EI$78,MATCH('Budget &amp; Draw Schedule'!EG7,'Monthly CFs'!$G$6:$EI$6,0))</f>
        <v>386703.68962497223</v>
      </c>
      <c r="EH87" s="4">
        <f t="array" ref="EH87">INDEX('Monthly CFs'!$G$78:$EI$78,MATCH('Budget &amp; Draw Schedule'!EH7,'Monthly CFs'!$G$6:$EI$6,0))</f>
        <v>386703.68962497223</v>
      </c>
      <c r="EI87" s="4">
        <f t="array" ref="EI87">INDEX('Monthly CFs'!$G$78:$EI$78,MATCH('Budget &amp; Draw Schedule'!EI7,'Monthly CFs'!$G$6:$EI$6,0))</f>
        <v>386703.68962497223</v>
      </c>
      <c r="EJ87" s="4">
        <f t="array" ref="EJ87">INDEX('Monthly CFs'!$G$78:$EI$78,MATCH('Budget &amp; Draw Schedule'!EJ7,'Monthly CFs'!$G$6:$EI$6,0))</f>
        <v>386703.68962497223</v>
      </c>
      <c r="EK87" s="4">
        <f t="array" ref="EK87">INDEX('Monthly CFs'!$G$78:$EI$78,MATCH('Budget &amp; Draw Schedule'!EK7,'Monthly CFs'!$G$6:$EI$6,0))</f>
        <v>386703.68962497223</v>
      </c>
      <c r="EL87" s="4">
        <f t="array" ref="EL87">INDEX('Monthly CFs'!$G$78:$EI$78,MATCH('Budget &amp; Draw Schedule'!EL7,'Monthly CFs'!$G$6:$EI$6,0))</f>
        <v>386703.68962497223</v>
      </c>
      <c r="EM87" s="4">
        <f t="array" ref="EM87">INDEX('Monthly CFs'!$G$78:$EI$78,MATCH('Budget &amp; Draw Schedule'!EM7,'Monthly CFs'!$G$6:$EI$6,0))</f>
        <v>386703.68962497223</v>
      </c>
      <c r="EN87" s="4">
        <f t="array" ref="EN87">INDEX('Monthly CFs'!$G$78:$EI$78,MATCH('Budget &amp; Draw Schedule'!EN7,'Monthly CFs'!$G$6:$EI$6,0))</f>
        <v>398358.80031372135</v>
      </c>
      <c r="EO87" s="4">
        <f t="array" ref="EO87">INDEX('Monthly CFs'!$G$78:$EI$78,MATCH('Budget &amp; Draw Schedule'!EO7,'Monthly CFs'!$G$6:$EI$6,0))</f>
        <v>398358.80031372135</v>
      </c>
      <c r="EP87" s="4">
        <f t="array" ref="EP87">INDEX('Monthly CFs'!$G$78:$EI$78,MATCH('Budget &amp; Draw Schedule'!EP7,'Monthly CFs'!$G$6:$EI$6,0))</f>
        <v>398358.80031372135</v>
      </c>
      <c r="EQ87" s="4">
        <f t="array" ref="EQ87">INDEX('Monthly CFs'!$G$78:$EI$78,MATCH('Budget &amp; Draw Schedule'!EQ7,'Monthly CFs'!$G$6:$EI$6,0))</f>
        <v>398358.80031372135</v>
      </c>
      <c r="ER87" s="4">
        <f t="array" ref="ER87">INDEX('Monthly CFs'!$G$78:$EI$78,MATCH('Budget &amp; Draw Schedule'!ER7,'Monthly CFs'!$G$6:$EI$6,0))</f>
        <v>398358.80031372135</v>
      </c>
      <c r="ES87" s="4">
        <f t="array" ref="ES87">INDEX('Monthly CFs'!$G$78:$EI$78,MATCH('Budget &amp; Draw Schedule'!ES7,'Monthly CFs'!$G$6:$EI$6,0))</f>
        <v>398358.80031372135</v>
      </c>
      <c r="ET87" s="4">
        <f t="array" ref="ET87">INDEX('Monthly CFs'!$G$78:$EI$78,MATCH('Budget &amp; Draw Schedule'!ET7,'Monthly CFs'!$G$6:$EI$6,0))</f>
        <v>398358.80031372135</v>
      </c>
      <c r="EU87" s="4">
        <f t="array" ref="EU87">INDEX('Monthly CFs'!$G$78:$EI$78,MATCH('Budget &amp; Draw Schedule'!EU7,'Monthly CFs'!$G$6:$EI$6,0))</f>
        <v>398358.80031372135</v>
      </c>
      <c r="EV87" s="4">
        <f t="array" ref="EV87">INDEX('Monthly CFs'!$G$78:$EI$78,MATCH('Budget &amp; Draw Schedule'!EV7,'Monthly CFs'!$G$6:$EI$6,0))</f>
        <v>398358.80031372135</v>
      </c>
      <c r="EW87" s="4">
        <f t="array" ref="EW87">INDEX('Monthly CFs'!$G$78:$EI$78,MATCH('Budget &amp; Draw Schedule'!EW7,'Monthly CFs'!$G$6:$EI$6,0))</f>
        <v>398358.80031372135</v>
      </c>
      <c r="EX87" s="4">
        <f t="array" ref="EX87">INDEX('Monthly CFs'!$G$78:$EI$78,MATCH('Budget &amp; Draw Schedule'!EX7,'Monthly CFs'!$G$6:$EI$6,0))</f>
        <v>398358.80031372135</v>
      </c>
      <c r="EY87" s="4">
        <f t="array" ref="EY87">INDEX('Monthly CFs'!$G$78:$EI$78,MATCH('Budget &amp; Draw Schedule'!EY7,'Monthly CFs'!$G$6:$EI$6,0))</f>
        <v>398358.80031372135</v>
      </c>
      <c r="EZ87" s="1"/>
    </row>
    <row r="88" spans="1:156" ht="13.5" customHeight="1" x14ac:dyDescent="0.2">
      <c r="A88" s="1"/>
      <c r="B88" s="1"/>
      <c r="C88" s="1"/>
      <c r="D88" s="1"/>
      <c r="E88" s="6"/>
      <c r="F88" s="6"/>
      <c r="G88" s="79"/>
      <c r="H88" s="79"/>
      <c r="I88" s="79"/>
      <c r="J88" s="79"/>
      <c r="K88" s="79"/>
      <c r="L88" s="1"/>
      <c r="M88" s="1"/>
      <c r="N88" s="9" t="s">
        <v>190</v>
      </c>
      <c r="O88" s="9"/>
      <c r="P88" s="202">
        <f t="shared" si="76"/>
        <v>1235346.3360000004</v>
      </c>
      <c r="Q88" s="9"/>
      <c r="R88" s="82"/>
      <c r="S88" s="82"/>
      <c r="T88" s="82"/>
      <c r="U88" s="9"/>
      <c r="V88" s="9"/>
      <c r="W88" s="4">
        <f t="shared" ref="W88:EY88" si="77">-IF(W87&lt;0,W87,0)</f>
        <v>0</v>
      </c>
      <c r="X88" s="4">
        <f t="shared" si="77"/>
        <v>29413.008000000002</v>
      </c>
      <c r="Y88" s="4">
        <f t="shared" si="77"/>
        <v>29413.008000000002</v>
      </c>
      <c r="Z88" s="4">
        <f t="shared" si="77"/>
        <v>29413.008000000002</v>
      </c>
      <c r="AA88" s="4">
        <f t="shared" si="77"/>
        <v>29413.008000000002</v>
      </c>
      <c r="AB88" s="4">
        <f t="shared" si="77"/>
        <v>29413.008000000002</v>
      </c>
      <c r="AC88" s="4">
        <f t="shared" si="77"/>
        <v>29413.008000000002</v>
      </c>
      <c r="AD88" s="4">
        <f t="shared" si="77"/>
        <v>29413.008000000002</v>
      </c>
      <c r="AE88" s="4">
        <f t="shared" si="77"/>
        <v>29413.008000000002</v>
      </c>
      <c r="AF88" s="4">
        <f t="shared" si="77"/>
        <v>29413.008000000002</v>
      </c>
      <c r="AG88" s="4">
        <f t="shared" si="77"/>
        <v>29413.008000000002</v>
      </c>
      <c r="AH88" s="4">
        <f t="shared" si="77"/>
        <v>29413.008000000002</v>
      </c>
      <c r="AI88" s="4">
        <f t="shared" si="77"/>
        <v>29413.008000000002</v>
      </c>
      <c r="AJ88" s="4">
        <f t="shared" si="77"/>
        <v>29413.008000000002</v>
      </c>
      <c r="AK88" s="4">
        <f t="shared" si="77"/>
        <v>29413.008000000002</v>
      </c>
      <c r="AL88" s="4">
        <f t="shared" si="77"/>
        <v>29413.008000000002</v>
      </c>
      <c r="AM88" s="4">
        <f t="shared" si="77"/>
        <v>29413.008000000002</v>
      </c>
      <c r="AN88" s="4">
        <f t="shared" si="77"/>
        <v>29413.008000000002</v>
      </c>
      <c r="AO88" s="4">
        <f t="shared" si="77"/>
        <v>29413.008000000002</v>
      </c>
      <c r="AP88" s="4">
        <f t="shared" si="77"/>
        <v>29413.008000000002</v>
      </c>
      <c r="AQ88" s="4">
        <f t="shared" si="77"/>
        <v>29413.008000000002</v>
      </c>
      <c r="AR88" s="4">
        <f t="shared" si="77"/>
        <v>29413.008000000002</v>
      </c>
      <c r="AS88" s="4">
        <f t="shared" si="77"/>
        <v>29413.008000000002</v>
      </c>
      <c r="AT88" s="4">
        <f t="shared" si="77"/>
        <v>29413.008000000002</v>
      </c>
      <c r="AU88" s="4">
        <f t="shared" si="77"/>
        <v>29413.008000000002</v>
      </c>
      <c r="AV88" s="4">
        <f t="shared" si="77"/>
        <v>29413.008000000002</v>
      </c>
      <c r="AW88" s="4">
        <f t="shared" si="77"/>
        <v>29413.008000000002</v>
      </c>
      <c r="AX88" s="4">
        <f t="shared" si="77"/>
        <v>29413.008000000002</v>
      </c>
      <c r="AY88" s="4">
        <f t="shared" si="77"/>
        <v>29413.008000000002</v>
      </c>
      <c r="AZ88" s="4">
        <f t="shared" si="77"/>
        <v>29413.008000000002</v>
      </c>
      <c r="BA88" s="4">
        <f t="shared" si="77"/>
        <v>29413.008000000002</v>
      </c>
      <c r="BB88" s="4">
        <f t="shared" si="77"/>
        <v>29413.008000000002</v>
      </c>
      <c r="BC88" s="4">
        <f t="shared" si="77"/>
        <v>29413.008000000002</v>
      </c>
      <c r="BD88" s="4">
        <f t="shared" si="77"/>
        <v>29413.008000000002</v>
      </c>
      <c r="BE88" s="4">
        <f t="shared" si="77"/>
        <v>29413.008000000002</v>
      </c>
      <c r="BF88" s="4">
        <f t="shared" si="77"/>
        <v>29413.008000000002</v>
      </c>
      <c r="BG88" s="4">
        <f t="shared" si="77"/>
        <v>29413.008000000002</v>
      </c>
      <c r="BH88" s="4">
        <f t="shared" si="77"/>
        <v>29413.008000000002</v>
      </c>
      <c r="BI88" s="4">
        <f t="shared" si="77"/>
        <v>29413.008000000002</v>
      </c>
      <c r="BJ88" s="4">
        <f t="shared" si="77"/>
        <v>29413.008000000002</v>
      </c>
      <c r="BK88" s="4">
        <f t="shared" si="77"/>
        <v>29413.008000000002</v>
      </c>
      <c r="BL88" s="4">
        <f t="shared" si="77"/>
        <v>29413.008000000002</v>
      </c>
      <c r="BM88" s="4">
        <f t="shared" si="77"/>
        <v>29413.008000000002</v>
      </c>
      <c r="BN88" s="4">
        <f t="shared" si="77"/>
        <v>0</v>
      </c>
      <c r="BO88" s="4">
        <f t="shared" si="77"/>
        <v>0</v>
      </c>
      <c r="BP88" s="4">
        <f t="shared" si="77"/>
        <v>0</v>
      </c>
      <c r="BQ88" s="4">
        <f t="shared" si="77"/>
        <v>0</v>
      </c>
      <c r="BR88" s="4">
        <f t="shared" si="77"/>
        <v>0</v>
      </c>
      <c r="BS88" s="4">
        <f t="shared" si="77"/>
        <v>0</v>
      </c>
      <c r="BT88" s="4">
        <f t="shared" si="77"/>
        <v>0</v>
      </c>
      <c r="BU88" s="4">
        <f t="shared" si="77"/>
        <v>0</v>
      </c>
      <c r="BV88" s="4">
        <f t="shared" si="77"/>
        <v>0</v>
      </c>
      <c r="BW88" s="4">
        <f t="shared" si="77"/>
        <v>0</v>
      </c>
      <c r="BX88" s="4">
        <f t="shared" si="77"/>
        <v>0</v>
      </c>
      <c r="BY88" s="4">
        <f t="shared" si="77"/>
        <v>0</v>
      </c>
      <c r="BZ88" s="4">
        <f t="shared" si="77"/>
        <v>0</v>
      </c>
      <c r="CA88" s="4">
        <f t="shared" si="77"/>
        <v>0</v>
      </c>
      <c r="CB88" s="4">
        <f t="shared" si="77"/>
        <v>0</v>
      </c>
      <c r="CC88" s="4">
        <f t="shared" si="77"/>
        <v>0</v>
      </c>
      <c r="CD88" s="4">
        <f t="shared" si="77"/>
        <v>0</v>
      </c>
      <c r="CE88" s="4">
        <f t="shared" si="77"/>
        <v>0</v>
      </c>
      <c r="CF88" s="4">
        <f t="shared" si="77"/>
        <v>0</v>
      </c>
      <c r="CG88" s="4">
        <f t="shared" si="77"/>
        <v>0</v>
      </c>
      <c r="CH88" s="4">
        <f t="shared" si="77"/>
        <v>0</v>
      </c>
      <c r="CI88" s="4">
        <f t="shared" si="77"/>
        <v>0</v>
      </c>
      <c r="CJ88" s="4">
        <f t="shared" si="77"/>
        <v>0</v>
      </c>
      <c r="CK88" s="4">
        <f t="shared" si="77"/>
        <v>0</v>
      </c>
      <c r="CL88" s="4">
        <f t="shared" si="77"/>
        <v>0</v>
      </c>
      <c r="CM88" s="4">
        <f t="shared" si="77"/>
        <v>0</v>
      </c>
      <c r="CN88" s="4">
        <f t="shared" si="77"/>
        <v>0</v>
      </c>
      <c r="CO88" s="4">
        <f t="shared" si="77"/>
        <v>0</v>
      </c>
      <c r="CP88" s="4">
        <f t="shared" si="77"/>
        <v>0</v>
      </c>
      <c r="CQ88" s="4">
        <f t="shared" si="77"/>
        <v>0</v>
      </c>
      <c r="CR88" s="4">
        <f t="shared" si="77"/>
        <v>0</v>
      </c>
      <c r="CS88" s="4">
        <f t="shared" si="77"/>
        <v>0</v>
      </c>
      <c r="CT88" s="4">
        <f t="shared" si="77"/>
        <v>0</v>
      </c>
      <c r="CU88" s="4">
        <f t="shared" si="77"/>
        <v>0</v>
      </c>
      <c r="CV88" s="4">
        <f t="shared" si="77"/>
        <v>0</v>
      </c>
      <c r="CW88" s="4">
        <f t="shared" si="77"/>
        <v>0</v>
      </c>
      <c r="CX88" s="4">
        <f t="shared" si="77"/>
        <v>0</v>
      </c>
      <c r="CY88" s="4">
        <f t="shared" si="77"/>
        <v>0</v>
      </c>
      <c r="CZ88" s="4">
        <f t="shared" si="77"/>
        <v>0</v>
      </c>
      <c r="DA88" s="4">
        <f t="shared" si="77"/>
        <v>0</v>
      </c>
      <c r="DB88" s="4">
        <f t="shared" si="77"/>
        <v>0</v>
      </c>
      <c r="DC88" s="4">
        <f t="shared" si="77"/>
        <v>0</v>
      </c>
      <c r="DD88" s="4">
        <f t="shared" si="77"/>
        <v>0</v>
      </c>
      <c r="DE88" s="4">
        <f t="shared" si="77"/>
        <v>0</v>
      </c>
      <c r="DF88" s="4">
        <f t="shared" si="77"/>
        <v>0</v>
      </c>
      <c r="DG88" s="4">
        <f t="shared" si="77"/>
        <v>0</v>
      </c>
      <c r="DH88" s="4">
        <f t="shared" si="77"/>
        <v>0</v>
      </c>
      <c r="DI88" s="4">
        <f t="shared" si="77"/>
        <v>0</v>
      </c>
      <c r="DJ88" s="4">
        <f t="shared" si="77"/>
        <v>0</v>
      </c>
      <c r="DK88" s="4">
        <f t="shared" si="77"/>
        <v>0</v>
      </c>
      <c r="DL88" s="4">
        <f t="shared" si="77"/>
        <v>0</v>
      </c>
      <c r="DM88" s="4">
        <f t="shared" si="77"/>
        <v>0</v>
      </c>
      <c r="DN88" s="4">
        <f t="shared" si="77"/>
        <v>0</v>
      </c>
      <c r="DO88" s="4">
        <f t="shared" si="77"/>
        <v>0</v>
      </c>
      <c r="DP88" s="4">
        <f t="shared" si="77"/>
        <v>0</v>
      </c>
      <c r="DQ88" s="4">
        <f t="shared" si="77"/>
        <v>0</v>
      </c>
      <c r="DR88" s="4">
        <f t="shared" si="77"/>
        <v>0</v>
      </c>
      <c r="DS88" s="4">
        <f t="shared" si="77"/>
        <v>0</v>
      </c>
      <c r="DT88" s="4">
        <f t="shared" si="77"/>
        <v>0</v>
      </c>
      <c r="DU88" s="4">
        <f t="shared" si="77"/>
        <v>0</v>
      </c>
      <c r="DV88" s="4">
        <f t="shared" si="77"/>
        <v>0</v>
      </c>
      <c r="DW88" s="4">
        <f t="shared" si="77"/>
        <v>0</v>
      </c>
      <c r="DX88" s="4">
        <f t="shared" si="77"/>
        <v>0</v>
      </c>
      <c r="DY88" s="4">
        <f t="shared" si="77"/>
        <v>0</v>
      </c>
      <c r="DZ88" s="4">
        <f t="shared" si="77"/>
        <v>0</v>
      </c>
      <c r="EA88" s="4">
        <f t="shared" si="77"/>
        <v>0</v>
      </c>
      <c r="EB88" s="4">
        <f t="shared" si="77"/>
        <v>0</v>
      </c>
      <c r="EC88" s="4">
        <f t="shared" si="77"/>
        <v>0</v>
      </c>
      <c r="ED88" s="4">
        <f t="shared" si="77"/>
        <v>0</v>
      </c>
      <c r="EE88" s="4">
        <f t="shared" si="77"/>
        <v>0</v>
      </c>
      <c r="EF88" s="4">
        <f t="shared" si="77"/>
        <v>0</v>
      </c>
      <c r="EG88" s="4">
        <f t="shared" si="77"/>
        <v>0</v>
      </c>
      <c r="EH88" s="4">
        <f t="shared" si="77"/>
        <v>0</v>
      </c>
      <c r="EI88" s="4">
        <f t="shared" si="77"/>
        <v>0</v>
      </c>
      <c r="EJ88" s="4">
        <f t="shared" si="77"/>
        <v>0</v>
      </c>
      <c r="EK88" s="4">
        <f t="shared" si="77"/>
        <v>0</v>
      </c>
      <c r="EL88" s="4">
        <f t="shared" si="77"/>
        <v>0</v>
      </c>
      <c r="EM88" s="4">
        <f t="shared" si="77"/>
        <v>0</v>
      </c>
      <c r="EN88" s="4">
        <f t="shared" si="77"/>
        <v>0</v>
      </c>
      <c r="EO88" s="4">
        <f t="shared" si="77"/>
        <v>0</v>
      </c>
      <c r="EP88" s="4">
        <f t="shared" si="77"/>
        <v>0</v>
      </c>
      <c r="EQ88" s="4">
        <f t="shared" si="77"/>
        <v>0</v>
      </c>
      <c r="ER88" s="4">
        <f t="shared" si="77"/>
        <v>0</v>
      </c>
      <c r="ES88" s="4">
        <f t="shared" si="77"/>
        <v>0</v>
      </c>
      <c r="ET88" s="4">
        <f t="shared" si="77"/>
        <v>0</v>
      </c>
      <c r="EU88" s="4">
        <f t="shared" si="77"/>
        <v>0</v>
      </c>
      <c r="EV88" s="4">
        <f t="shared" si="77"/>
        <v>0</v>
      </c>
      <c r="EW88" s="4">
        <f t="shared" si="77"/>
        <v>0</v>
      </c>
      <c r="EX88" s="4">
        <f t="shared" si="77"/>
        <v>0</v>
      </c>
      <c r="EY88" s="4">
        <f t="shared" si="77"/>
        <v>0</v>
      </c>
      <c r="EZ88" s="1"/>
    </row>
    <row r="89" spans="1:156" ht="13.5" customHeight="1" x14ac:dyDescent="0.2">
      <c r="A89" s="1"/>
      <c r="B89" s="1"/>
      <c r="C89" s="1"/>
      <c r="D89" s="1"/>
      <c r="E89" s="6"/>
      <c r="F89" s="6"/>
      <c r="G89" s="79"/>
      <c r="H89" s="79"/>
      <c r="I89" s="79"/>
      <c r="J89" s="79"/>
      <c r="K89" s="79"/>
      <c r="L89" s="1"/>
      <c r="M89" s="1"/>
      <c r="N89" s="189" t="s">
        <v>191</v>
      </c>
      <c r="O89" s="189"/>
      <c r="P89" s="227">
        <f t="shared" si="76"/>
        <v>2489453.7978475387</v>
      </c>
      <c r="Q89" s="189"/>
      <c r="R89" s="193"/>
      <c r="S89" s="193"/>
      <c r="T89" s="193"/>
      <c r="U89" s="189"/>
      <c r="V89" s="189"/>
      <c r="W89" s="197">
        <f t="shared" ref="W89:EY89" si="78">MIN(SUM(W87:W88),W85)</f>
        <v>0</v>
      </c>
      <c r="X89" s="197">
        <f t="shared" si="78"/>
        <v>0</v>
      </c>
      <c r="Y89" s="197">
        <f t="shared" si="78"/>
        <v>0</v>
      </c>
      <c r="Z89" s="197">
        <f t="shared" si="78"/>
        <v>0</v>
      </c>
      <c r="AA89" s="197">
        <f t="shared" si="78"/>
        <v>0</v>
      </c>
      <c r="AB89" s="197">
        <f t="shared" si="78"/>
        <v>0</v>
      </c>
      <c r="AC89" s="197">
        <f t="shared" si="78"/>
        <v>0</v>
      </c>
      <c r="AD89" s="197">
        <f t="shared" si="78"/>
        <v>0</v>
      </c>
      <c r="AE89" s="197">
        <f t="shared" si="78"/>
        <v>0</v>
      </c>
      <c r="AF89" s="197">
        <f t="shared" si="78"/>
        <v>0</v>
      </c>
      <c r="AG89" s="197">
        <f t="shared" si="78"/>
        <v>0</v>
      </c>
      <c r="AH89" s="197">
        <f t="shared" si="78"/>
        <v>0</v>
      </c>
      <c r="AI89" s="197">
        <f t="shared" si="78"/>
        <v>0</v>
      </c>
      <c r="AJ89" s="197">
        <f t="shared" si="78"/>
        <v>0</v>
      </c>
      <c r="AK89" s="197">
        <f t="shared" si="78"/>
        <v>0</v>
      </c>
      <c r="AL89" s="197">
        <f t="shared" si="78"/>
        <v>0</v>
      </c>
      <c r="AM89" s="197">
        <f t="shared" si="78"/>
        <v>0</v>
      </c>
      <c r="AN89" s="197">
        <f t="shared" si="78"/>
        <v>0</v>
      </c>
      <c r="AO89" s="197">
        <f t="shared" si="78"/>
        <v>0</v>
      </c>
      <c r="AP89" s="197">
        <f t="shared" si="78"/>
        <v>0</v>
      </c>
      <c r="AQ89" s="197">
        <f t="shared" si="78"/>
        <v>0</v>
      </c>
      <c r="AR89" s="197">
        <f t="shared" si="78"/>
        <v>0</v>
      </c>
      <c r="AS89" s="197">
        <f t="shared" si="78"/>
        <v>0</v>
      </c>
      <c r="AT89" s="197">
        <f t="shared" si="78"/>
        <v>0</v>
      </c>
      <c r="AU89" s="197">
        <f t="shared" si="78"/>
        <v>0</v>
      </c>
      <c r="AV89" s="197">
        <f t="shared" si="78"/>
        <v>0</v>
      </c>
      <c r="AW89" s="197">
        <f t="shared" si="78"/>
        <v>0</v>
      </c>
      <c r="AX89" s="197">
        <f t="shared" si="78"/>
        <v>0</v>
      </c>
      <c r="AY89" s="197">
        <f t="shared" si="78"/>
        <v>0</v>
      </c>
      <c r="AZ89" s="197">
        <f t="shared" si="78"/>
        <v>0</v>
      </c>
      <c r="BA89" s="197">
        <f t="shared" si="78"/>
        <v>0</v>
      </c>
      <c r="BB89" s="197">
        <f t="shared" si="78"/>
        <v>0</v>
      </c>
      <c r="BC89" s="197">
        <f t="shared" si="78"/>
        <v>0</v>
      </c>
      <c r="BD89" s="197">
        <f t="shared" si="78"/>
        <v>0</v>
      </c>
      <c r="BE89" s="197">
        <f t="shared" si="78"/>
        <v>0</v>
      </c>
      <c r="BF89" s="197">
        <f t="shared" si="78"/>
        <v>0</v>
      </c>
      <c r="BG89" s="197">
        <f t="shared" si="78"/>
        <v>0</v>
      </c>
      <c r="BH89" s="197">
        <f t="shared" si="78"/>
        <v>0</v>
      </c>
      <c r="BI89" s="197">
        <f t="shared" si="78"/>
        <v>0</v>
      </c>
      <c r="BJ89" s="197">
        <f t="shared" si="78"/>
        <v>0</v>
      </c>
      <c r="BK89" s="197">
        <f t="shared" si="78"/>
        <v>0</v>
      </c>
      <c r="BL89" s="197">
        <f t="shared" si="78"/>
        <v>0</v>
      </c>
      <c r="BM89" s="197">
        <f t="shared" si="78"/>
        <v>0</v>
      </c>
      <c r="BN89" s="197">
        <f t="shared" si="78"/>
        <v>126962.13449040313</v>
      </c>
      <c r="BO89" s="197">
        <f t="shared" si="78"/>
        <v>127432.948876952</v>
      </c>
      <c r="BP89" s="197">
        <f t="shared" si="78"/>
        <v>127943.8095446556</v>
      </c>
      <c r="BQ89" s="197">
        <f t="shared" si="78"/>
        <v>128468.19936139796</v>
      </c>
      <c r="BR89" s="197">
        <f t="shared" si="78"/>
        <v>128904.92029236915</v>
      </c>
      <c r="BS89" s="197">
        <f t="shared" si="78"/>
        <v>129412.80454728422</v>
      </c>
      <c r="BT89" s="197">
        <f t="shared" si="78"/>
        <v>129901.20682758348</v>
      </c>
      <c r="BU89" s="197">
        <f t="shared" si="78"/>
        <v>130317.09286903497</v>
      </c>
      <c r="BV89" s="197">
        <f t="shared" si="78"/>
        <v>130777.08393635285</v>
      </c>
      <c r="BW89" s="197">
        <f t="shared" si="78"/>
        <v>131259.80397405583</v>
      </c>
      <c r="BX89" s="197">
        <f t="shared" si="78"/>
        <v>131631.31440666021</v>
      </c>
      <c r="BY89" s="197">
        <f t="shared" si="78"/>
        <v>132040.97703955387</v>
      </c>
      <c r="BZ89" s="197">
        <f t="shared" si="78"/>
        <v>132453.34550225528</v>
      </c>
      <c r="CA89" s="197">
        <f t="shared" si="78"/>
        <v>132820.52660716724</v>
      </c>
      <c r="CB89" s="197">
        <f t="shared" si="78"/>
        <v>133177.96672477131</v>
      </c>
      <c r="CC89" s="197">
        <f t="shared" si="78"/>
        <v>133558.13581276048</v>
      </c>
      <c r="CD89" s="197">
        <f t="shared" si="78"/>
        <v>133814.10731257382</v>
      </c>
      <c r="CE89" s="197">
        <f t="shared" si="78"/>
        <v>134130.68940008085</v>
      </c>
      <c r="CF89" s="197">
        <f t="shared" si="78"/>
        <v>134446.7303216263</v>
      </c>
      <c r="CG89" s="197">
        <f t="shared" si="78"/>
        <v>0</v>
      </c>
      <c r="CH89" s="197">
        <f t="shared" si="78"/>
        <v>0</v>
      </c>
      <c r="CI89" s="197">
        <f t="shared" si="78"/>
        <v>0</v>
      </c>
      <c r="CJ89" s="197">
        <f t="shared" si="78"/>
        <v>0</v>
      </c>
      <c r="CK89" s="197">
        <f t="shared" si="78"/>
        <v>0</v>
      </c>
      <c r="CL89" s="197">
        <f t="shared" si="78"/>
        <v>0</v>
      </c>
      <c r="CM89" s="197">
        <f t="shared" si="78"/>
        <v>0</v>
      </c>
      <c r="CN89" s="197">
        <f t="shared" si="78"/>
        <v>0</v>
      </c>
      <c r="CO89" s="197">
        <f t="shared" si="78"/>
        <v>0</v>
      </c>
      <c r="CP89" s="197">
        <f t="shared" si="78"/>
        <v>0</v>
      </c>
      <c r="CQ89" s="197">
        <f t="shared" si="78"/>
        <v>0</v>
      </c>
      <c r="CR89" s="197">
        <f t="shared" si="78"/>
        <v>0</v>
      </c>
      <c r="CS89" s="197">
        <f t="shared" si="78"/>
        <v>0</v>
      </c>
      <c r="CT89" s="197">
        <f t="shared" si="78"/>
        <v>0</v>
      </c>
      <c r="CU89" s="197">
        <f t="shared" si="78"/>
        <v>0</v>
      </c>
      <c r="CV89" s="197">
        <f t="shared" si="78"/>
        <v>0</v>
      </c>
      <c r="CW89" s="197">
        <f t="shared" si="78"/>
        <v>0</v>
      </c>
      <c r="CX89" s="197">
        <f t="shared" si="78"/>
        <v>0</v>
      </c>
      <c r="CY89" s="197">
        <f t="shared" si="78"/>
        <v>0</v>
      </c>
      <c r="CZ89" s="197">
        <f t="shared" si="78"/>
        <v>0</v>
      </c>
      <c r="DA89" s="197">
        <f t="shared" si="78"/>
        <v>0</v>
      </c>
      <c r="DB89" s="197">
        <f t="shared" si="78"/>
        <v>0</v>
      </c>
      <c r="DC89" s="197">
        <f t="shared" si="78"/>
        <v>0</v>
      </c>
      <c r="DD89" s="197">
        <f t="shared" si="78"/>
        <v>0</v>
      </c>
      <c r="DE89" s="197">
        <f t="shared" si="78"/>
        <v>0</v>
      </c>
      <c r="DF89" s="197">
        <f t="shared" si="78"/>
        <v>0</v>
      </c>
      <c r="DG89" s="197">
        <f t="shared" si="78"/>
        <v>0</v>
      </c>
      <c r="DH89" s="197">
        <f t="shared" si="78"/>
        <v>0</v>
      </c>
      <c r="DI89" s="197">
        <f t="shared" si="78"/>
        <v>0</v>
      </c>
      <c r="DJ89" s="197">
        <f t="shared" si="78"/>
        <v>0</v>
      </c>
      <c r="DK89" s="197">
        <f t="shared" si="78"/>
        <v>0</v>
      </c>
      <c r="DL89" s="197">
        <f t="shared" si="78"/>
        <v>0</v>
      </c>
      <c r="DM89" s="197">
        <f t="shared" si="78"/>
        <v>0</v>
      </c>
      <c r="DN89" s="197">
        <f t="shared" si="78"/>
        <v>0</v>
      </c>
      <c r="DO89" s="197">
        <f t="shared" si="78"/>
        <v>0</v>
      </c>
      <c r="DP89" s="197">
        <f t="shared" si="78"/>
        <v>0</v>
      </c>
      <c r="DQ89" s="197">
        <f t="shared" si="78"/>
        <v>0</v>
      </c>
      <c r="DR89" s="197">
        <f t="shared" si="78"/>
        <v>0</v>
      </c>
      <c r="DS89" s="197">
        <f t="shared" si="78"/>
        <v>0</v>
      </c>
      <c r="DT89" s="197">
        <f t="shared" si="78"/>
        <v>0</v>
      </c>
      <c r="DU89" s="197">
        <f t="shared" si="78"/>
        <v>0</v>
      </c>
      <c r="DV89" s="197">
        <f t="shared" si="78"/>
        <v>0</v>
      </c>
      <c r="DW89" s="197">
        <f t="shared" si="78"/>
        <v>0</v>
      </c>
      <c r="DX89" s="197">
        <f t="shared" si="78"/>
        <v>0</v>
      </c>
      <c r="DY89" s="197">
        <f t="shared" si="78"/>
        <v>0</v>
      </c>
      <c r="DZ89" s="197">
        <f t="shared" si="78"/>
        <v>0</v>
      </c>
      <c r="EA89" s="197">
        <f t="shared" si="78"/>
        <v>0</v>
      </c>
      <c r="EB89" s="197">
        <f t="shared" si="78"/>
        <v>0</v>
      </c>
      <c r="EC89" s="197">
        <f t="shared" si="78"/>
        <v>0</v>
      </c>
      <c r="ED89" s="197">
        <f t="shared" si="78"/>
        <v>0</v>
      </c>
      <c r="EE89" s="197">
        <f t="shared" si="78"/>
        <v>0</v>
      </c>
      <c r="EF89" s="197">
        <f t="shared" si="78"/>
        <v>0</v>
      </c>
      <c r="EG89" s="197">
        <f t="shared" si="78"/>
        <v>0</v>
      </c>
      <c r="EH89" s="197">
        <f t="shared" si="78"/>
        <v>0</v>
      </c>
      <c r="EI89" s="197">
        <f t="shared" si="78"/>
        <v>0</v>
      </c>
      <c r="EJ89" s="197">
        <f t="shared" si="78"/>
        <v>0</v>
      </c>
      <c r="EK89" s="197">
        <f t="shared" si="78"/>
        <v>0</v>
      </c>
      <c r="EL89" s="197">
        <f t="shared" si="78"/>
        <v>0</v>
      </c>
      <c r="EM89" s="197">
        <f t="shared" si="78"/>
        <v>0</v>
      </c>
      <c r="EN89" s="197">
        <f t="shared" si="78"/>
        <v>0</v>
      </c>
      <c r="EO89" s="197">
        <f t="shared" si="78"/>
        <v>0</v>
      </c>
      <c r="EP89" s="197">
        <f t="shared" si="78"/>
        <v>0</v>
      </c>
      <c r="EQ89" s="197">
        <f t="shared" si="78"/>
        <v>0</v>
      </c>
      <c r="ER89" s="197">
        <f t="shared" si="78"/>
        <v>0</v>
      </c>
      <c r="ES89" s="197">
        <f t="shared" si="78"/>
        <v>0</v>
      </c>
      <c r="ET89" s="197">
        <f t="shared" si="78"/>
        <v>0</v>
      </c>
      <c r="EU89" s="197">
        <f t="shared" si="78"/>
        <v>0</v>
      </c>
      <c r="EV89" s="197">
        <f t="shared" si="78"/>
        <v>0</v>
      </c>
      <c r="EW89" s="197">
        <f t="shared" si="78"/>
        <v>0</v>
      </c>
      <c r="EX89" s="197">
        <f t="shared" si="78"/>
        <v>0</v>
      </c>
      <c r="EY89" s="197">
        <f t="shared" si="78"/>
        <v>0</v>
      </c>
      <c r="EZ89" s="1"/>
    </row>
    <row r="90" spans="1:156" ht="13.5" customHeight="1" x14ac:dyDescent="0.2">
      <c r="A90" s="1"/>
      <c r="B90" s="1"/>
      <c r="C90" s="1"/>
      <c r="D90" s="1"/>
      <c r="E90" s="6"/>
      <c r="F90" s="6"/>
      <c r="G90" s="79"/>
      <c r="H90" s="79"/>
      <c r="I90" s="79"/>
      <c r="J90" s="79"/>
      <c r="K90" s="79"/>
      <c r="L90" s="1"/>
      <c r="M90" s="1"/>
      <c r="N90" s="1" t="s">
        <v>34</v>
      </c>
      <c r="O90" s="1"/>
      <c r="P90" s="202">
        <f t="shared" si="76"/>
        <v>4015579.3475048528</v>
      </c>
      <c r="Q90" s="1"/>
      <c r="R90" s="82"/>
      <c r="S90" s="82"/>
      <c r="T90" s="82"/>
      <c r="U90" s="1"/>
      <c r="V90" s="1"/>
      <c r="W90" s="4">
        <f t="shared" ref="W90:EY90" si="79">W85-W89</f>
        <v>0</v>
      </c>
      <c r="X90" s="4">
        <f t="shared" si="79"/>
        <v>75900.000000000015</v>
      </c>
      <c r="Y90" s="4">
        <f t="shared" si="79"/>
        <v>75900.000000000015</v>
      </c>
      <c r="Z90" s="4">
        <f t="shared" si="79"/>
        <v>75900.000000000015</v>
      </c>
      <c r="AA90" s="4">
        <f t="shared" si="79"/>
        <v>75900.000000000015</v>
      </c>
      <c r="AB90" s="4">
        <f t="shared" si="79"/>
        <v>75900.000000000015</v>
      </c>
      <c r="AC90" s="4">
        <f t="shared" si="79"/>
        <v>75900.000000000015</v>
      </c>
      <c r="AD90" s="4">
        <f t="shared" si="79"/>
        <v>75900.000000000015</v>
      </c>
      <c r="AE90" s="4">
        <f t="shared" si="79"/>
        <v>75900.000000000015</v>
      </c>
      <c r="AF90" s="4">
        <f t="shared" si="79"/>
        <v>75900.000000000015</v>
      </c>
      <c r="AG90" s="4">
        <f t="shared" si="79"/>
        <v>75900.000000000015</v>
      </c>
      <c r="AH90" s="4">
        <f t="shared" si="79"/>
        <v>75900.000000000015</v>
      </c>
      <c r="AI90" s="4">
        <f t="shared" si="79"/>
        <v>75900.000000000015</v>
      </c>
      <c r="AJ90" s="4">
        <f t="shared" si="79"/>
        <v>75900.000000000015</v>
      </c>
      <c r="AK90" s="4">
        <f t="shared" si="79"/>
        <v>75900.000000000015</v>
      </c>
      <c r="AL90" s="4">
        <f t="shared" si="79"/>
        <v>75900.000000000015</v>
      </c>
      <c r="AM90" s="4">
        <f t="shared" si="79"/>
        <v>75900.000000000015</v>
      </c>
      <c r="AN90" s="4">
        <f t="shared" si="79"/>
        <v>75900.000000000015</v>
      </c>
      <c r="AO90" s="4">
        <f t="shared" si="79"/>
        <v>75900.000000000015</v>
      </c>
      <c r="AP90" s="4">
        <f t="shared" si="79"/>
        <v>75900.000000000015</v>
      </c>
      <c r="AQ90" s="4">
        <f t="shared" si="79"/>
        <v>75900.000000000015</v>
      </c>
      <c r="AR90" s="4">
        <f t="shared" si="79"/>
        <v>75900.000000000015</v>
      </c>
      <c r="AS90" s="4">
        <f t="shared" si="79"/>
        <v>75900.000000000015</v>
      </c>
      <c r="AT90" s="4">
        <f t="shared" si="79"/>
        <v>75900.000000000015</v>
      </c>
      <c r="AU90" s="4">
        <f t="shared" si="79"/>
        <v>75900.000000000015</v>
      </c>
      <c r="AV90" s="4">
        <f t="shared" si="79"/>
        <v>117925.20409847255</v>
      </c>
      <c r="AW90" s="4">
        <f t="shared" si="79"/>
        <v>118321.60816530824</v>
      </c>
      <c r="AX90" s="4">
        <f t="shared" si="79"/>
        <v>118704.75366608595</v>
      </c>
      <c r="AY90" s="4">
        <f t="shared" si="79"/>
        <v>119151.21558436505</v>
      </c>
      <c r="AZ90" s="4">
        <f t="shared" si="79"/>
        <v>119551.13722995081</v>
      </c>
      <c r="BA90" s="4">
        <f t="shared" si="79"/>
        <v>120020.05753563426</v>
      </c>
      <c r="BB90" s="4">
        <f t="shared" si="79"/>
        <v>120513.33030958746</v>
      </c>
      <c r="BC90" s="4">
        <f t="shared" si="79"/>
        <v>120955.73348315495</v>
      </c>
      <c r="BD90" s="4">
        <f t="shared" si="79"/>
        <v>121449.27684008893</v>
      </c>
      <c r="BE90" s="4">
        <f t="shared" si="79"/>
        <v>121997.74854212029</v>
      </c>
      <c r="BF90" s="4">
        <f t="shared" si="79"/>
        <v>122524.03243972808</v>
      </c>
      <c r="BG90" s="4">
        <f t="shared" si="79"/>
        <v>123024.06978820066</v>
      </c>
      <c r="BH90" s="4">
        <f t="shared" si="79"/>
        <v>123593.6469627325</v>
      </c>
      <c r="BI90" s="4">
        <f t="shared" si="79"/>
        <v>124109.91929005161</v>
      </c>
      <c r="BJ90" s="4">
        <f t="shared" si="79"/>
        <v>124693.83736256452</v>
      </c>
      <c r="BK90" s="4">
        <f t="shared" si="79"/>
        <v>125281.00243084673</v>
      </c>
      <c r="BL90" s="4">
        <f t="shared" si="79"/>
        <v>125797.27475816583</v>
      </c>
      <c r="BM90" s="4">
        <f t="shared" si="79"/>
        <v>126365.49901779376</v>
      </c>
      <c r="BN90" s="4">
        <f t="shared" si="79"/>
        <v>0</v>
      </c>
      <c r="BO90" s="4">
        <f t="shared" si="79"/>
        <v>0</v>
      </c>
      <c r="BP90" s="4">
        <f t="shared" si="79"/>
        <v>0</v>
      </c>
      <c r="BQ90" s="4">
        <f t="shared" si="79"/>
        <v>0</v>
      </c>
      <c r="BR90" s="4">
        <f t="shared" si="79"/>
        <v>0</v>
      </c>
      <c r="BS90" s="4">
        <f t="shared" si="79"/>
        <v>0</v>
      </c>
      <c r="BT90" s="4">
        <f t="shared" si="79"/>
        <v>0</v>
      </c>
      <c r="BU90" s="4">
        <f t="shared" si="79"/>
        <v>0</v>
      </c>
      <c r="BV90" s="4">
        <f t="shared" si="79"/>
        <v>0</v>
      </c>
      <c r="BW90" s="4">
        <f t="shared" si="79"/>
        <v>0</v>
      </c>
      <c r="BX90" s="4">
        <f t="shared" si="79"/>
        <v>0</v>
      </c>
      <c r="BY90" s="4">
        <f t="shared" si="79"/>
        <v>0</v>
      </c>
      <c r="BZ90" s="4">
        <f t="shared" si="79"/>
        <v>0</v>
      </c>
      <c r="CA90" s="4">
        <f t="shared" si="79"/>
        <v>0</v>
      </c>
      <c r="CB90" s="4">
        <f t="shared" si="79"/>
        <v>0</v>
      </c>
      <c r="CC90" s="4">
        <f t="shared" si="79"/>
        <v>0</v>
      </c>
      <c r="CD90" s="4">
        <f t="shared" si="79"/>
        <v>0</v>
      </c>
      <c r="CE90" s="4">
        <f t="shared" si="79"/>
        <v>0</v>
      </c>
      <c r="CF90" s="4">
        <f t="shared" si="79"/>
        <v>0</v>
      </c>
      <c r="CG90" s="4">
        <f t="shared" si="79"/>
        <v>0</v>
      </c>
      <c r="CH90" s="4">
        <f t="shared" si="79"/>
        <v>0</v>
      </c>
      <c r="CI90" s="4">
        <f t="shared" si="79"/>
        <v>0</v>
      </c>
      <c r="CJ90" s="4">
        <f t="shared" si="79"/>
        <v>0</v>
      </c>
      <c r="CK90" s="4">
        <f t="shared" si="79"/>
        <v>0</v>
      </c>
      <c r="CL90" s="4">
        <f t="shared" si="79"/>
        <v>0</v>
      </c>
      <c r="CM90" s="4">
        <f t="shared" si="79"/>
        <v>0</v>
      </c>
      <c r="CN90" s="4">
        <f t="shared" si="79"/>
        <v>0</v>
      </c>
      <c r="CO90" s="4">
        <f t="shared" si="79"/>
        <v>0</v>
      </c>
      <c r="CP90" s="4">
        <f t="shared" si="79"/>
        <v>0</v>
      </c>
      <c r="CQ90" s="4">
        <f t="shared" si="79"/>
        <v>0</v>
      </c>
      <c r="CR90" s="4">
        <f t="shared" si="79"/>
        <v>0</v>
      </c>
      <c r="CS90" s="4">
        <f t="shared" si="79"/>
        <v>0</v>
      </c>
      <c r="CT90" s="4">
        <f t="shared" si="79"/>
        <v>0</v>
      </c>
      <c r="CU90" s="4">
        <f t="shared" si="79"/>
        <v>0</v>
      </c>
      <c r="CV90" s="4">
        <f t="shared" si="79"/>
        <v>0</v>
      </c>
      <c r="CW90" s="4">
        <f t="shared" si="79"/>
        <v>0</v>
      </c>
      <c r="CX90" s="4">
        <f t="shared" si="79"/>
        <v>0</v>
      </c>
      <c r="CY90" s="4">
        <f t="shared" si="79"/>
        <v>0</v>
      </c>
      <c r="CZ90" s="4">
        <f t="shared" si="79"/>
        <v>0</v>
      </c>
      <c r="DA90" s="4">
        <f t="shared" si="79"/>
        <v>0</v>
      </c>
      <c r="DB90" s="4">
        <f t="shared" si="79"/>
        <v>0</v>
      </c>
      <c r="DC90" s="4">
        <f t="shared" si="79"/>
        <v>0</v>
      </c>
      <c r="DD90" s="4">
        <f t="shared" si="79"/>
        <v>0</v>
      </c>
      <c r="DE90" s="4">
        <f t="shared" si="79"/>
        <v>0</v>
      </c>
      <c r="DF90" s="4">
        <f t="shared" si="79"/>
        <v>0</v>
      </c>
      <c r="DG90" s="4">
        <f t="shared" si="79"/>
        <v>0</v>
      </c>
      <c r="DH90" s="4">
        <f t="shared" si="79"/>
        <v>0</v>
      </c>
      <c r="DI90" s="4">
        <f t="shared" si="79"/>
        <v>0</v>
      </c>
      <c r="DJ90" s="4">
        <f t="shared" si="79"/>
        <v>0</v>
      </c>
      <c r="DK90" s="4">
        <f t="shared" si="79"/>
        <v>0</v>
      </c>
      <c r="DL90" s="4">
        <f t="shared" si="79"/>
        <v>0</v>
      </c>
      <c r="DM90" s="4">
        <f t="shared" si="79"/>
        <v>0</v>
      </c>
      <c r="DN90" s="4">
        <f t="shared" si="79"/>
        <v>0</v>
      </c>
      <c r="DO90" s="4">
        <f t="shared" si="79"/>
        <v>0</v>
      </c>
      <c r="DP90" s="4">
        <f t="shared" si="79"/>
        <v>0</v>
      </c>
      <c r="DQ90" s="4">
        <f t="shared" si="79"/>
        <v>0</v>
      </c>
      <c r="DR90" s="4">
        <f t="shared" si="79"/>
        <v>0</v>
      </c>
      <c r="DS90" s="4">
        <f t="shared" si="79"/>
        <v>0</v>
      </c>
      <c r="DT90" s="4">
        <f t="shared" si="79"/>
        <v>0</v>
      </c>
      <c r="DU90" s="4">
        <f t="shared" si="79"/>
        <v>0</v>
      </c>
      <c r="DV90" s="4">
        <f t="shared" si="79"/>
        <v>0</v>
      </c>
      <c r="DW90" s="4">
        <f t="shared" si="79"/>
        <v>0</v>
      </c>
      <c r="DX90" s="4">
        <f t="shared" si="79"/>
        <v>0</v>
      </c>
      <c r="DY90" s="4">
        <f t="shared" si="79"/>
        <v>0</v>
      </c>
      <c r="DZ90" s="4">
        <f t="shared" si="79"/>
        <v>0</v>
      </c>
      <c r="EA90" s="4">
        <f t="shared" si="79"/>
        <v>0</v>
      </c>
      <c r="EB90" s="4">
        <f t="shared" si="79"/>
        <v>0</v>
      </c>
      <c r="EC90" s="4">
        <f t="shared" si="79"/>
        <v>0</v>
      </c>
      <c r="ED90" s="4">
        <f t="shared" si="79"/>
        <v>0</v>
      </c>
      <c r="EE90" s="4">
        <f t="shared" si="79"/>
        <v>0</v>
      </c>
      <c r="EF90" s="4">
        <f t="shared" si="79"/>
        <v>0</v>
      </c>
      <c r="EG90" s="4">
        <f t="shared" si="79"/>
        <v>0</v>
      </c>
      <c r="EH90" s="4">
        <f t="shared" si="79"/>
        <v>0</v>
      </c>
      <c r="EI90" s="4">
        <f t="shared" si="79"/>
        <v>0</v>
      </c>
      <c r="EJ90" s="4">
        <f t="shared" si="79"/>
        <v>0</v>
      </c>
      <c r="EK90" s="4">
        <f t="shared" si="79"/>
        <v>0</v>
      </c>
      <c r="EL90" s="4">
        <f t="shared" si="79"/>
        <v>0</v>
      </c>
      <c r="EM90" s="4">
        <f t="shared" si="79"/>
        <v>0</v>
      </c>
      <c r="EN90" s="4">
        <f t="shared" si="79"/>
        <v>0</v>
      </c>
      <c r="EO90" s="4">
        <f t="shared" si="79"/>
        <v>0</v>
      </c>
      <c r="EP90" s="4">
        <f t="shared" si="79"/>
        <v>0</v>
      </c>
      <c r="EQ90" s="4">
        <f t="shared" si="79"/>
        <v>0</v>
      </c>
      <c r="ER90" s="4">
        <f t="shared" si="79"/>
        <v>0</v>
      </c>
      <c r="ES90" s="4">
        <f t="shared" si="79"/>
        <v>0</v>
      </c>
      <c r="ET90" s="4">
        <f t="shared" si="79"/>
        <v>0</v>
      </c>
      <c r="EU90" s="4">
        <f t="shared" si="79"/>
        <v>0</v>
      </c>
      <c r="EV90" s="4">
        <f t="shared" si="79"/>
        <v>0</v>
      </c>
      <c r="EW90" s="4">
        <f t="shared" si="79"/>
        <v>0</v>
      </c>
      <c r="EX90" s="4">
        <f t="shared" si="79"/>
        <v>0</v>
      </c>
      <c r="EY90" s="4">
        <f t="shared" si="79"/>
        <v>0</v>
      </c>
      <c r="EZ90" s="1"/>
    </row>
    <row r="91" spans="1:156" ht="13.5" customHeight="1" x14ac:dyDescent="0.2">
      <c r="A91" s="1"/>
      <c r="B91" s="1"/>
      <c r="C91" s="1"/>
      <c r="D91" s="1"/>
      <c r="E91" s="6"/>
      <c r="F91" s="6"/>
      <c r="G91" s="79"/>
      <c r="H91" s="79"/>
      <c r="I91" s="79"/>
      <c r="J91" s="79"/>
      <c r="K91" s="79"/>
      <c r="L91" s="1"/>
      <c r="M91" s="1"/>
      <c r="N91" s="13" t="s">
        <v>192</v>
      </c>
      <c r="O91" s="13"/>
      <c r="P91" s="228">
        <f>SUMIF($W$3:$EY$3,1,W91:EY91)</f>
        <v>3419167.3071163013</v>
      </c>
      <c r="Q91" s="13"/>
      <c r="R91" s="229"/>
      <c r="S91" s="229"/>
      <c r="T91" s="229"/>
      <c r="U91" s="13"/>
      <c r="V91" s="13"/>
      <c r="W91" s="14">
        <f t="shared" ref="W91:EY91" si="80">MAX(0,W87-W85)</f>
        <v>0</v>
      </c>
      <c r="X91" s="14">
        <f t="shared" si="80"/>
        <v>0</v>
      </c>
      <c r="Y91" s="14">
        <f t="shared" si="80"/>
        <v>0</v>
      </c>
      <c r="Z91" s="14">
        <f t="shared" si="80"/>
        <v>0</v>
      </c>
      <c r="AA91" s="14">
        <f t="shared" si="80"/>
        <v>0</v>
      </c>
      <c r="AB91" s="14">
        <f t="shared" si="80"/>
        <v>0</v>
      </c>
      <c r="AC91" s="14">
        <f t="shared" si="80"/>
        <v>0</v>
      </c>
      <c r="AD91" s="14">
        <f t="shared" si="80"/>
        <v>0</v>
      </c>
      <c r="AE91" s="14">
        <f t="shared" si="80"/>
        <v>0</v>
      </c>
      <c r="AF91" s="14">
        <f t="shared" si="80"/>
        <v>0</v>
      </c>
      <c r="AG91" s="14">
        <f t="shared" si="80"/>
        <v>0</v>
      </c>
      <c r="AH91" s="14">
        <f t="shared" si="80"/>
        <v>0</v>
      </c>
      <c r="AI91" s="14">
        <f t="shared" si="80"/>
        <v>0</v>
      </c>
      <c r="AJ91" s="14">
        <f t="shared" si="80"/>
        <v>0</v>
      </c>
      <c r="AK91" s="14">
        <f t="shared" si="80"/>
        <v>0</v>
      </c>
      <c r="AL91" s="14">
        <f t="shared" si="80"/>
        <v>0</v>
      </c>
      <c r="AM91" s="14">
        <f t="shared" si="80"/>
        <v>0</v>
      </c>
      <c r="AN91" s="14">
        <f t="shared" si="80"/>
        <v>0</v>
      </c>
      <c r="AO91" s="14">
        <f t="shared" si="80"/>
        <v>0</v>
      </c>
      <c r="AP91" s="14">
        <f t="shared" si="80"/>
        <v>0</v>
      </c>
      <c r="AQ91" s="14">
        <f t="shared" si="80"/>
        <v>0</v>
      </c>
      <c r="AR91" s="14">
        <f t="shared" si="80"/>
        <v>0</v>
      </c>
      <c r="AS91" s="14">
        <f t="shared" si="80"/>
        <v>0</v>
      </c>
      <c r="AT91" s="14">
        <f t="shared" si="80"/>
        <v>0</v>
      </c>
      <c r="AU91" s="14">
        <f t="shared" si="80"/>
        <v>0</v>
      </c>
      <c r="AV91" s="14">
        <f t="shared" si="80"/>
        <v>0</v>
      </c>
      <c r="AW91" s="14">
        <f t="shared" si="80"/>
        <v>0</v>
      </c>
      <c r="AX91" s="14">
        <f t="shared" si="80"/>
        <v>0</v>
      </c>
      <c r="AY91" s="14">
        <f t="shared" si="80"/>
        <v>0</v>
      </c>
      <c r="AZ91" s="14">
        <f t="shared" si="80"/>
        <v>0</v>
      </c>
      <c r="BA91" s="14">
        <f t="shared" si="80"/>
        <v>0</v>
      </c>
      <c r="BB91" s="14">
        <f t="shared" si="80"/>
        <v>0</v>
      </c>
      <c r="BC91" s="14">
        <f t="shared" si="80"/>
        <v>0</v>
      </c>
      <c r="BD91" s="14">
        <f t="shared" si="80"/>
        <v>0</v>
      </c>
      <c r="BE91" s="14">
        <f t="shared" si="80"/>
        <v>0</v>
      </c>
      <c r="BF91" s="14">
        <f t="shared" si="80"/>
        <v>0</v>
      </c>
      <c r="BG91" s="14">
        <f t="shared" si="80"/>
        <v>0</v>
      </c>
      <c r="BH91" s="14">
        <f t="shared" si="80"/>
        <v>0</v>
      </c>
      <c r="BI91" s="14">
        <f t="shared" si="80"/>
        <v>0</v>
      </c>
      <c r="BJ91" s="14">
        <f t="shared" si="80"/>
        <v>0</v>
      </c>
      <c r="BK91" s="14">
        <f t="shared" si="80"/>
        <v>0</v>
      </c>
      <c r="BL91" s="14">
        <f t="shared" si="80"/>
        <v>0</v>
      </c>
      <c r="BM91" s="14">
        <f t="shared" si="80"/>
        <v>0</v>
      </c>
      <c r="BN91" s="14">
        <f t="shared" si="80"/>
        <v>56503.321936224223</v>
      </c>
      <c r="BO91" s="14">
        <f t="shared" si="80"/>
        <v>88776.482979299442</v>
      </c>
      <c r="BP91" s="14">
        <f t="shared" si="80"/>
        <v>121009.59774122007</v>
      </c>
      <c r="BQ91" s="14">
        <f t="shared" si="80"/>
        <v>153229.18335410196</v>
      </c>
      <c r="BR91" s="14">
        <f t="shared" si="80"/>
        <v>185536.43785275478</v>
      </c>
      <c r="BS91" s="14">
        <f t="shared" si="80"/>
        <v>191140.42245401413</v>
      </c>
      <c r="BT91" s="14">
        <f t="shared" si="80"/>
        <v>203425.48860857642</v>
      </c>
      <c r="BU91" s="14">
        <f t="shared" si="80"/>
        <v>203009.60256712494</v>
      </c>
      <c r="BV91" s="14">
        <f t="shared" si="80"/>
        <v>202549.61149980704</v>
      </c>
      <c r="BW91" s="14">
        <f t="shared" si="80"/>
        <v>202066.89146210407</v>
      </c>
      <c r="BX91" s="14">
        <f t="shared" si="80"/>
        <v>201695.38102949969</v>
      </c>
      <c r="BY91" s="14">
        <f t="shared" si="80"/>
        <v>201285.71839660604</v>
      </c>
      <c r="BZ91" s="14">
        <f t="shared" si="80"/>
        <v>200873.34993390462</v>
      </c>
      <c r="CA91" s="14">
        <f t="shared" si="80"/>
        <v>200506.16882899267</v>
      </c>
      <c r="CB91" s="14">
        <f t="shared" si="80"/>
        <v>200148.7287113886</v>
      </c>
      <c r="CC91" s="14">
        <f t="shared" si="80"/>
        <v>199768.55962339943</v>
      </c>
      <c r="CD91" s="14">
        <f t="shared" si="80"/>
        <v>199512.58812358609</v>
      </c>
      <c r="CE91" s="14">
        <f t="shared" si="80"/>
        <v>199196.00603607905</v>
      </c>
      <c r="CF91" s="14">
        <f t="shared" si="80"/>
        <v>208933.7659776184</v>
      </c>
      <c r="CG91" s="14">
        <f t="shared" si="80"/>
        <v>343380.4962992447</v>
      </c>
      <c r="CH91" s="14">
        <f t="shared" si="80"/>
        <v>343380.4962992447</v>
      </c>
      <c r="CI91" s="14">
        <f t="shared" si="80"/>
        <v>343380.4962992447</v>
      </c>
      <c r="CJ91" s="14">
        <f t="shared" si="80"/>
        <v>343380.4962992447</v>
      </c>
      <c r="CK91" s="14">
        <f t="shared" si="80"/>
        <v>343380.4962992447</v>
      </c>
      <c r="CL91" s="14">
        <f t="shared" si="80"/>
        <v>343380.4962992447</v>
      </c>
      <c r="CM91" s="14">
        <f t="shared" si="80"/>
        <v>343380.4962992447</v>
      </c>
      <c r="CN91" s="14">
        <f t="shared" si="80"/>
        <v>343380.4962992447</v>
      </c>
      <c r="CO91" s="14">
        <f t="shared" si="80"/>
        <v>343380.4962992447</v>
      </c>
      <c r="CP91" s="14">
        <f t="shared" si="80"/>
        <v>343380.4962992447</v>
      </c>
      <c r="CQ91" s="14">
        <f t="shared" si="80"/>
        <v>343380.4962992447</v>
      </c>
      <c r="CR91" s="14">
        <f t="shared" si="80"/>
        <v>353735.91118822212</v>
      </c>
      <c r="CS91" s="14">
        <f t="shared" si="80"/>
        <v>353735.91118822212</v>
      </c>
      <c r="CT91" s="14">
        <f t="shared" si="80"/>
        <v>353735.91118822212</v>
      </c>
      <c r="CU91" s="14">
        <f t="shared" si="80"/>
        <v>353735.91118822212</v>
      </c>
      <c r="CV91" s="14">
        <f t="shared" si="80"/>
        <v>353735.91118822212</v>
      </c>
      <c r="CW91" s="14">
        <f t="shared" si="80"/>
        <v>353735.91118822212</v>
      </c>
      <c r="CX91" s="14">
        <f t="shared" si="80"/>
        <v>353735.91118822212</v>
      </c>
      <c r="CY91" s="14">
        <f t="shared" si="80"/>
        <v>353735.91118822212</v>
      </c>
      <c r="CZ91" s="14">
        <f t="shared" si="80"/>
        <v>353735.91118822212</v>
      </c>
      <c r="DA91" s="14">
        <f t="shared" si="80"/>
        <v>353735.91118822212</v>
      </c>
      <c r="DB91" s="14">
        <f t="shared" si="80"/>
        <v>353735.91118822212</v>
      </c>
      <c r="DC91" s="14">
        <f t="shared" si="80"/>
        <v>353735.91118822212</v>
      </c>
      <c r="DD91" s="14">
        <f t="shared" si="80"/>
        <v>364401.98852386861</v>
      </c>
      <c r="DE91" s="14">
        <f t="shared" si="80"/>
        <v>364401.98852386861</v>
      </c>
      <c r="DF91" s="14">
        <f t="shared" si="80"/>
        <v>364401.98852386861</v>
      </c>
      <c r="DG91" s="14">
        <f t="shared" si="80"/>
        <v>364401.98852386861</v>
      </c>
      <c r="DH91" s="14">
        <f t="shared" si="80"/>
        <v>364401.98852386861</v>
      </c>
      <c r="DI91" s="14">
        <f t="shared" si="80"/>
        <v>364401.98852386861</v>
      </c>
      <c r="DJ91" s="14">
        <f t="shared" si="80"/>
        <v>364401.98852386861</v>
      </c>
      <c r="DK91" s="14">
        <f t="shared" si="80"/>
        <v>364401.98852386861</v>
      </c>
      <c r="DL91" s="14">
        <f t="shared" si="80"/>
        <v>364401.98852386861</v>
      </c>
      <c r="DM91" s="14">
        <f t="shared" si="80"/>
        <v>364401.98852386861</v>
      </c>
      <c r="DN91" s="14">
        <f t="shared" si="80"/>
        <v>364401.98852386861</v>
      </c>
      <c r="DO91" s="14">
        <f t="shared" si="80"/>
        <v>364401.98852386861</v>
      </c>
      <c r="DP91" s="14">
        <f t="shared" si="80"/>
        <v>375388.04817958467</v>
      </c>
      <c r="DQ91" s="14">
        <f t="shared" si="80"/>
        <v>375388.04817958467</v>
      </c>
      <c r="DR91" s="14">
        <f t="shared" si="80"/>
        <v>375388.04817958467</v>
      </c>
      <c r="DS91" s="14">
        <f t="shared" si="80"/>
        <v>375388.04817958467</v>
      </c>
      <c r="DT91" s="14">
        <f t="shared" si="80"/>
        <v>375388.04817958467</v>
      </c>
      <c r="DU91" s="14">
        <f t="shared" si="80"/>
        <v>375388.04817958467</v>
      </c>
      <c r="DV91" s="14">
        <f t="shared" si="80"/>
        <v>375388.04817958467</v>
      </c>
      <c r="DW91" s="14">
        <f t="shared" si="80"/>
        <v>375388.04817958467</v>
      </c>
      <c r="DX91" s="14">
        <f t="shared" si="80"/>
        <v>375388.04817958467</v>
      </c>
      <c r="DY91" s="14">
        <f t="shared" si="80"/>
        <v>375388.04817958467</v>
      </c>
      <c r="DZ91" s="14">
        <f t="shared" si="80"/>
        <v>375388.04817958467</v>
      </c>
      <c r="EA91" s="14">
        <f t="shared" si="80"/>
        <v>375388.04817958467</v>
      </c>
      <c r="EB91" s="14">
        <f t="shared" si="80"/>
        <v>386703.68962497223</v>
      </c>
      <c r="EC91" s="14">
        <f t="shared" si="80"/>
        <v>386703.68962497223</v>
      </c>
      <c r="ED91" s="14">
        <f t="shared" si="80"/>
        <v>386703.68962497223</v>
      </c>
      <c r="EE91" s="14">
        <f t="shared" si="80"/>
        <v>386703.68962497223</v>
      </c>
      <c r="EF91" s="14">
        <f t="shared" si="80"/>
        <v>386703.68962497223</v>
      </c>
      <c r="EG91" s="14">
        <f t="shared" si="80"/>
        <v>386703.68962497223</v>
      </c>
      <c r="EH91" s="14">
        <f t="shared" si="80"/>
        <v>386703.68962497223</v>
      </c>
      <c r="EI91" s="14">
        <f t="shared" si="80"/>
        <v>386703.68962497223</v>
      </c>
      <c r="EJ91" s="14">
        <f t="shared" si="80"/>
        <v>386703.68962497223</v>
      </c>
      <c r="EK91" s="14">
        <f t="shared" si="80"/>
        <v>386703.68962497223</v>
      </c>
      <c r="EL91" s="14">
        <f t="shared" si="80"/>
        <v>386703.68962497223</v>
      </c>
      <c r="EM91" s="14">
        <f t="shared" si="80"/>
        <v>386703.68962497223</v>
      </c>
      <c r="EN91" s="14">
        <f t="shared" si="80"/>
        <v>398358.80031372135</v>
      </c>
      <c r="EO91" s="14">
        <f t="shared" si="80"/>
        <v>398358.80031372135</v>
      </c>
      <c r="EP91" s="14">
        <f t="shared" si="80"/>
        <v>398358.80031372135</v>
      </c>
      <c r="EQ91" s="14">
        <f t="shared" si="80"/>
        <v>398358.80031372135</v>
      </c>
      <c r="ER91" s="14">
        <f t="shared" si="80"/>
        <v>398358.80031372135</v>
      </c>
      <c r="ES91" s="14">
        <f t="shared" si="80"/>
        <v>398358.80031372135</v>
      </c>
      <c r="ET91" s="14">
        <f t="shared" si="80"/>
        <v>398358.80031372135</v>
      </c>
      <c r="EU91" s="14">
        <f t="shared" si="80"/>
        <v>398358.80031372135</v>
      </c>
      <c r="EV91" s="14">
        <f t="shared" si="80"/>
        <v>398358.80031372135</v>
      </c>
      <c r="EW91" s="14">
        <f t="shared" si="80"/>
        <v>398358.80031372135</v>
      </c>
      <c r="EX91" s="14">
        <f t="shared" si="80"/>
        <v>398358.80031372135</v>
      </c>
      <c r="EY91" s="14">
        <f t="shared" si="80"/>
        <v>398358.80031372135</v>
      </c>
      <c r="EZ91" s="1"/>
    </row>
    <row r="92" spans="1:156" ht="13.5" customHeight="1" x14ac:dyDescent="0.2">
      <c r="A92" s="1"/>
      <c r="B92" s="1"/>
      <c r="C92" s="1"/>
      <c r="D92" s="1"/>
      <c r="E92" s="6"/>
      <c r="F92" s="6"/>
      <c r="G92" s="79"/>
      <c r="H92" s="79"/>
      <c r="I92" s="79"/>
      <c r="J92" s="79"/>
      <c r="K92" s="79"/>
      <c r="L92" s="1"/>
      <c r="M92" s="1"/>
      <c r="N92" s="16"/>
      <c r="O92" s="16"/>
      <c r="P92" s="230"/>
      <c r="Q92" s="16"/>
      <c r="R92" s="154"/>
      <c r="S92" s="154"/>
      <c r="T92" s="154"/>
      <c r="U92" s="16"/>
      <c r="V92" s="16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1"/>
    </row>
    <row r="93" spans="1:156" ht="13.5" customHeight="1" x14ac:dyDescent="0.2">
      <c r="A93" s="1"/>
      <c r="B93" s="1"/>
      <c r="C93" s="1"/>
      <c r="D93" s="16"/>
      <c r="E93" s="231"/>
      <c r="F93" s="231"/>
      <c r="G93" s="231"/>
      <c r="H93" s="231"/>
      <c r="I93" s="79"/>
      <c r="J93" s="79"/>
      <c r="K93" s="79"/>
      <c r="L93" s="1"/>
      <c r="M93" s="1"/>
      <c r="N93" s="232"/>
      <c r="O93" s="233"/>
      <c r="P93" s="234"/>
      <c r="Q93" s="233"/>
      <c r="R93" s="235"/>
      <c r="S93" s="235"/>
      <c r="T93" s="235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  <c r="AZ93" s="233"/>
      <c r="BA93" s="233"/>
      <c r="BB93" s="233"/>
      <c r="BC93" s="233"/>
      <c r="BD93" s="233"/>
      <c r="BE93" s="233"/>
      <c r="BF93" s="233"/>
      <c r="BG93" s="233"/>
      <c r="BH93" s="233"/>
      <c r="BI93" s="233"/>
      <c r="BJ93" s="233"/>
      <c r="BK93" s="233"/>
      <c r="BL93" s="233"/>
      <c r="BM93" s="233"/>
      <c r="BN93" s="233"/>
      <c r="BO93" s="233"/>
      <c r="BP93" s="233"/>
      <c r="BQ93" s="233"/>
      <c r="BR93" s="233"/>
      <c r="BS93" s="233"/>
      <c r="BT93" s="233"/>
      <c r="BU93" s="233"/>
      <c r="BV93" s="233"/>
      <c r="BW93" s="233"/>
      <c r="BX93" s="233"/>
      <c r="BY93" s="233"/>
      <c r="BZ93" s="233"/>
      <c r="CA93" s="233"/>
      <c r="CB93" s="233"/>
      <c r="CC93" s="233"/>
      <c r="CD93" s="233"/>
      <c r="CE93" s="233"/>
      <c r="CF93" s="233"/>
      <c r="CG93" s="233"/>
      <c r="CH93" s="233"/>
      <c r="CI93" s="233"/>
      <c r="CJ93" s="233"/>
      <c r="CK93" s="233"/>
      <c r="CL93" s="233"/>
      <c r="CM93" s="233"/>
      <c r="CN93" s="233"/>
      <c r="CO93" s="233"/>
      <c r="CP93" s="233"/>
      <c r="CQ93" s="233"/>
      <c r="CR93" s="233"/>
      <c r="CS93" s="233"/>
      <c r="CT93" s="233"/>
      <c r="CU93" s="233"/>
      <c r="CV93" s="233"/>
      <c r="CW93" s="233"/>
      <c r="CX93" s="233"/>
      <c r="CY93" s="233"/>
      <c r="CZ93" s="233"/>
      <c r="DA93" s="233"/>
      <c r="DB93" s="233"/>
      <c r="DC93" s="233"/>
      <c r="DD93" s="233"/>
      <c r="DE93" s="233"/>
      <c r="DF93" s="233"/>
      <c r="DG93" s="233"/>
      <c r="DH93" s="233"/>
      <c r="DI93" s="233"/>
      <c r="DJ93" s="233"/>
      <c r="DK93" s="233"/>
      <c r="DL93" s="233"/>
      <c r="DM93" s="233"/>
      <c r="DN93" s="233"/>
      <c r="DO93" s="233"/>
      <c r="DP93" s="233"/>
      <c r="DQ93" s="233"/>
      <c r="DR93" s="233"/>
      <c r="DS93" s="233"/>
      <c r="DT93" s="233"/>
      <c r="DU93" s="233"/>
      <c r="DV93" s="233"/>
      <c r="DW93" s="233"/>
      <c r="DX93" s="233"/>
      <c r="DY93" s="233"/>
      <c r="DZ93" s="233"/>
      <c r="EA93" s="233"/>
      <c r="EB93" s="233"/>
      <c r="EC93" s="233"/>
      <c r="ED93" s="233"/>
      <c r="EE93" s="233"/>
      <c r="EF93" s="233"/>
      <c r="EG93" s="233"/>
      <c r="EH93" s="233"/>
      <c r="EI93" s="233"/>
      <c r="EJ93" s="233"/>
      <c r="EK93" s="233"/>
      <c r="EL93" s="233"/>
      <c r="EM93" s="233"/>
      <c r="EN93" s="233"/>
      <c r="EO93" s="233"/>
      <c r="EP93" s="233"/>
      <c r="EQ93" s="233"/>
      <c r="ER93" s="233"/>
      <c r="ES93" s="233"/>
      <c r="ET93" s="233"/>
      <c r="EU93" s="233"/>
      <c r="EV93" s="233"/>
      <c r="EW93" s="233"/>
      <c r="EX93" s="233"/>
      <c r="EY93" s="233"/>
      <c r="EZ93" s="1"/>
    </row>
    <row r="94" spans="1:156" ht="13.5" customHeight="1" x14ac:dyDescent="0.2">
      <c r="A94" s="1"/>
      <c r="B94" s="1"/>
      <c r="C94" s="1"/>
      <c r="D94" s="1"/>
      <c r="E94" s="236"/>
      <c r="F94" s="231"/>
      <c r="G94" s="236"/>
      <c r="H94" s="79"/>
      <c r="I94" s="79"/>
      <c r="J94" s="79"/>
      <c r="K94" s="79"/>
      <c r="L94" s="1"/>
      <c r="M94" s="1"/>
      <c r="N94" s="237">
        <f>'Summary &amp; Assumptions'!P25</f>
        <v>4.7500000000000001E-2</v>
      </c>
      <c r="O94" s="1"/>
      <c r="P94" s="202">
        <f t="shared" ref="P94:P96" si="81">SUM(W94:EY94)</f>
        <v>89819598.615971833</v>
      </c>
      <c r="Q94" s="1"/>
      <c r="R94" s="6"/>
      <c r="S94" s="6"/>
      <c r="T94" s="6"/>
      <c r="U94" s="1"/>
      <c r="V94" s="1"/>
      <c r="W94" s="4">
        <f>IF(W8='Summary &amp; Assumptions'!$H$51,'Summary &amp; Assumptions'!$P$29,0)</f>
        <v>0</v>
      </c>
      <c r="X94" s="4">
        <f>IF(X8='Summary &amp; Assumptions'!$H$51,'Summary &amp; Assumptions'!$P$29,0)</f>
        <v>0</v>
      </c>
      <c r="Y94" s="4">
        <f>IF(Y8='Summary &amp; Assumptions'!$H$51,'Summary &amp; Assumptions'!$P$29,0)</f>
        <v>0</v>
      </c>
      <c r="Z94" s="4">
        <f>IF(Z8='Summary &amp; Assumptions'!$H$51,'Summary &amp; Assumptions'!$P$29,0)</f>
        <v>0</v>
      </c>
      <c r="AA94" s="4">
        <f>IF(AA8='Summary &amp; Assumptions'!$H$51,'Summary &amp; Assumptions'!$P$29,0)</f>
        <v>0</v>
      </c>
      <c r="AB94" s="4">
        <f>IF(AB8='Summary &amp; Assumptions'!$H$51,'Summary &amp; Assumptions'!$P$29,0)</f>
        <v>0</v>
      </c>
      <c r="AC94" s="4">
        <f>IF(AC8='Summary &amp; Assumptions'!$H$51,'Summary &amp; Assumptions'!$P$29,0)</f>
        <v>0</v>
      </c>
      <c r="AD94" s="4">
        <f>IF(AD8='Summary &amp; Assumptions'!$H$51,'Summary &amp; Assumptions'!$P$29,0)</f>
        <v>0</v>
      </c>
      <c r="AE94" s="4">
        <f>IF(AE8='Summary &amp; Assumptions'!$H$51,'Summary &amp; Assumptions'!$P$29,0)</f>
        <v>0</v>
      </c>
      <c r="AF94" s="4">
        <f>IF(AF8='Summary &amp; Assumptions'!$H$51,'Summary &amp; Assumptions'!$P$29,0)</f>
        <v>0</v>
      </c>
      <c r="AG94" s="4">
        <f>IF(AG8='Summary &amp; Assumptions'!$H$51,'Summary &amp; Assumptions'!$P$29,0)</f>
        <v>0</v>
      </c>
      <c r="AH94" s="4">
        <f>IF(AH8='Summary &amp; Assumptions'!$H$51,'Summary &amp; Assumptions'!$P$29,0)</f>
        <v>0</v>
      </c>
      <c r="AI94" s="4">
        <f>IF(AI8='Summary &amp; Assumptions'!$H$51,'Summary &amp; Assumptions'!$P$29,0)</f>
        <v>0</v>
      </c>
      <c r="AJ94" s="4">
        <f>IF(AJ8='Summary &amp; Assumptions'!$H$51,'Summary &amp; Assumptions'!$P$29,0)</f>
        <v>0</v>
      </c>
      <c r="AK94" s="4">
        <f>IF(AK8='Summary &amp; Assumptions'!$H$51,'Summary &amp; Assumptions'!$P$29,0)</f>
        <v>0</v>
      </c>
      <c r="AL94" s="4">
        <f>IF(AL8='Summary &amp; Assumptions'!$H$51,'Summary &amp; Assumptions'!$P$29,0)</f>
        <v>0</v>
      </c>
      <c r="AM94" s="4">
        <f>IF(AM8='Summary &amp; Assumptions'!$H$51,'Summary &amp; Assumptions'!$P$29,0)</f>
        <v>0</v>
      </c>
      <c r="AN94" s="4">
        <f>IF(AN8='Summary &amp; Assumptions'!$H$51,'Summary &amp; Assumptions'!$P$29,0)</f>
        <v>0</v>
      </c>
      <c r="AO94" s="4">
        <f>IF(AO8='Summary &amp; Assumptions'!$H$51,'Summary &amp; Assumptions'!$P$29,0)</f>
        <v>0</v>
      </c>
      <c r="AP94" s="4">
        <f>IF(AP8='Summary &amp; Assumptions'!$H$51,'Summary &amp; Assumptions'!$P$29,0)</f>
        <v>0</v>
      </c>
      <c r="AQ94" s="4">
        <f>IF(AQ8='Summary &amp; Assumptions'!$H$51,'Summary &amp; Assumptions'!$P$29,0)</f>
        <v>0</v>
      </c>
      <c r="AR94" s="4">
        <f>IF(AR8='Summary &amp; Assumptions'!$H$51,'Summary &amp; Assumptions'!$P$29,0)</f>
        <v>0</v>
      </c>
      <c r="AS94" s="4">
        <f>IF(AS8='Summary &amp; Assumptions'!$H$51,'Summary &amp; Assumptions'!$P$29,0)</f>
        <v>0</v>
      </c>
      <c r="AT94" s="4">
        <f>IF(AT8='Summary &amp; Assumptions'!$H$51,'Summary &amp; Assumptions'!$P$29,0)</f>
        <v>0</v>
      </c>
      <c r="AU94" s="4">
        <f>IF(AU8='Summary &amp; Assumptions'!$H$51,'Summary &amp; Assumptions'!$P$29,0)</f>
        <v>0</v>
      </c>
      <c r="AV94" s="4">
        <f>IF(AV8='Summary &amp; Assumptions'!$H$51,'Summary &amp; Assumptions'!$P$29,0)</f>
        <v>0</v>
      </c>
      <c r="AW94" s="4">
        <f>IF(AW8='Summary &amp; Assumptions'!$H$51,'Summary &amp; Assumptions'!$P$29,0)</f>
        <v>0</v>
      </c>
      <c r="AX94" s="4">
        <f>IF(AX8='Summary &amp; Assumptions'!$H$51,'Summary &amp; Assumptions'!$P$29,0)</f>
        <v>0</v>
      </c>
      <c r="AY94" s="4">
        <f>IF(AY8='Summary &amp; Assumptions'!$H$51,'Summary &amp; Assumptions'!$P$29,0)</f>
        <v>0</v>
      </c>
      <c r="AZ94" s="4">
        <f>IF(AZ8='Summary &amp; Assumptions'!$H$51,'Summary &amp; Assumptions'!$P$29,0)</f>
        <v>0</v>
      </c>
      <c r="BA94" s="4">
        <f>IF(BA8='Summary &amp; Assumptions'!$H$51,'Summary &amp; Assumptions'!$P$29,0)</f>
        <v>0</v>
      </c>
      <c r="BB94" s="4">
        <f>IF(BB8='Summary &amp; Assumptions'!$H$51,'Summary &amp; Assumptions'!$P$29,0)</f>
        <v>0</v>
      </c>
      <c r="BC94" s="4">
        <f>IF(BC8='Summary &amp; Assumptions'!$H$51,'Summary &amp; Assumptions'!$P$29,0)</f>
        <v>0</v>
      </c>
      <c r="BD94" s="4">
        <f>IF(BD8='Summary &amp; Assumptions'!$H$51,'Summary &amp; Assumptions'!$P$29,0)</f>
        <v>0</v>
      </c>
      <c r="BE94" s="4">
        <f>IF(BE8='Summary &amp; Assumptions'!$H$51,'Summary &amp; Assumptions'!$P$29,0)</f>
        <v>0</v>
      </c>
      <c r="BF94" s="4">
        <f>IF(BF8='Summary &amp; Assumptions'!$H$51,'Summary &amp; Assumptions'!$P$29,0)</f>
        <v>0</v>
      </c>
      <c r="BG94" s="4">
        <f>IF(BG8='Summary &amp; Assumptions'!$H$51,'Summary &amp; Assumptions'!$P$29,0)</f>
        <v>0</v>
      </c>
      <c r="BH94" s="4">
        <f>IF(BH8='Summary &amp; Assumptions'!$H$51,'Summary &amp; Assumptions'!$P$29,0)</f>
        <v>0</v>
      </c>
      <c r="BI94" s="4">
        <f>IF(BI8='Summary &amp; Assumptions'!$H$51,'Summary &amp; Assumptions'!$P$29,0)</f>
        <v>0</v>
      </c>
      <c r="BJ94" s="4">
        <f>IF(BJ8='Summary &amp; Assumptions'!$H$51,'Summary &amp; Assumptions'!$P$29,0)</f>
        <v>0</v>
      </c>
      <c r="BK94" s="4">
        <f>IF(BK8='Summary &amp; Assumptions'!$H$51,'Summary &amp; Assumptions'!$P$29,0)</f>
        <v>0</v>
      </c>
      <c r="BL94" s="4">
        <f>IF(BL8='Summary &amp; Assumptions'!$H$51,'Summary &amp; Assumptions'!$P$29,0)</f>
        <v>0</v>
      </c>
      <c r="BM94" s="4">
        <f>IF(BM8='Summary &amp; Assumptions'!$H$51,'Summary &amp; Assumptions'!$P$29,0)</f>
        <v>0</v>
      </c>
      <c r="BN94" s="4">
        <f>IF(BN8='Summary &amp; Assumptions'!$H$51,'Summary &amp; Assumptions'!$P$29,0)</f>
        <v>0</v>
      </c>
      <c r="BO94" s="4">
        <f>IF(BO8='Summary &amp; Assumptions'!$H$51,'Summary &amp; Assumptions'!$P$29,0)</f>
        <v>0</v>
      </c>
      <c r="BP94" s="4">
        <f>IF(BP8='Summary &amp; Assumptions'!$H$51,'Summary &amp; Assumptions'!$P$29,0)</f>
        <v>0</v>
      </c>
      <c r="BQ94" s="4">
        <f>IF(BQ8='Summary &amp; Assumptions'!$H$51,'Summary &amp; Assumptions'!$P$29,0)</f>
        <v>0</v>
      </c>
      <c r="BR94" s="4">
        <f>IF(BR8='Summary &amp; Assumptions'!$H$51,'Summary &amp; Assumptions'!$P$29,0)</f>
        <v>0</v>
      </c>
      <c r="BS94" s="4">
        <f>IF(BS8='Summary &amp; Assumptions'!$H$51,'Summary &amp; Assumptions'!$P$29,0)</f>
        <v>0</v>
      </c>
      <c r="BT94" s="4">
        <f>IF(BT8='Summary &amp; Assumptions'!$H$51,'Summary &amp; Assumptions'!$P$29,0)</f>
        <v>0</v>
      </c>
      <c r="BU94" s="4">
        <f>IF(BU8='Summary &amp; Assumptions'!$H$51,'Summary &amp; Assumptions'!$P$29,0)</f>
        <v>0</v>
      </c>
      <c r="BV94" s="4">
        <f>IF(BV8='Summary &amp; Assumptions'!$H$51,'Summary &amp; Assumptions'!$P$29,0)</f>
        <v>0</v>
      </c>
      <c r="BW94" s="4">
        <f>IF(BW8='Summary &amp; Assumptions'!$H$51,'Summary &amp; Assumptions'!$P$29,0)</f>
        <v>0</v>
      </c>
      <c r="BX94" s="4">
        <f>IF(BX8='Summary &amp; Assumptions'!$H$51,'Summary &amp; Assumptions'!$P$29,0)</f>
        <v>0</v>
      </c>
      <c r="BY94" s="4">
        <f>IF(BY8='Summary &amp; Assumptions'!$H$51,'Summary &amp; Assumptions'!$P$29,0)</f>
        <v>0</v>
      </c>
      <c r="BZ94" s="4">
        <f>IF(BZ8='Summary &amp; Assumptions'!$H$51,'Summary &amp; Assumptions'!$P$29,0)</f>
        <v>0</v>
      </c>
      <c r="CA94" s="4">
        <f>IF(CA8='Summary &amp; Assumptions'!$H$51,'Summary &amp; Assumptions'!$P$29,0)</f>
        <v>0</v>
      </c>
      <c r="CB94" s="4">
        <f>IF(CB8='Summary &amp; Assumptions'!$H$51,'Summary &amp; Assumptions'!$P$29,0)</f>
        <v>0</v>
      </c>
      <c r="CC94" s="4">
        <f>IF(CC8='Summary &amp; Assumptions'!$H$51,'Summary &amp; Assumptions'!$P$29,0)</f>
        <v>0</v>
      </c>
      <c r="CD94" s="4">
        <f>IF(CD8='Summary &amp; Assumptions'!$H$51,'Summary &amp; Assumptions'!$P$29,0)</f>
        <v>0</v>
      </c>
      <c r="CE94" s="4">
        <f>IF(CE8='Summary &amp; Assumptions'!$H$51,'Summary &amp; Assumptions'!$P$29,0)</f>
        <v>0</v>
      </c>
      <c r="CF94" s="4">
        <f>IF(CF8='Summary &amp; Assumptions'!$H$51,'Summary &amp; Assumptions'!$P$29,0)</f>
        <v>89819598.615971833</v>
      </c>
      <c r="CG94" s="4">
        <f>IF(CG8='Summary &amp; Assumptions'!$H$51,'Summary &amp; Assumptions'!$P$29,0)</f>
        <v>0</v>
      </c>
      <c r="CH94" s="4">
        <f>IF(CH8='Summary &amp; Assumptions'!$H$51,'Summary &amp; Assumptions'!$P$29,0)</f>
        <v>0</v>
      </c>
      <c r="CI94" s="4">
        <f>IF(CI8='Summary &amp; Assumptions'!$H$51,'Summary &amp; Assumptions'!$P$29,0)</f>
        <v>0</v>
      </c>
      <c r="CJ94" s="4">
        <f>IF(CJ8='Summary &amp; Assumptions'!$H$51,'Summary &amp; Assumptions'!$P$29,0)</f>
        <v>0</v>
      </c>
      <c r="CK94" s="4">
        <f>IF(CK8='Summary &amp; Assumptions'!$H$51,'Summary &amp; Assumptions'!$P$29,0)</f>
        <v>0</v>
      </c>
      <c r="CL94" s="4">
        <f>IF(CL8='Summary &amp; Assumptions'!$H$51,'Summary &amp; Assumptions'!$P$29,0)</f>
        <v>0</v>
      </c>
      <c r="CM94" s="4">
        <f>IF(CM8='Summary &amp; Assumptions'!$H$51,'Summary &amp; Assumptions'!$P$29,0)</f>
        <v>0</v>
      </c>
      <c r="CN94" s="4">
        <f>IF(CN8='Summary &amp; Assumptions'!$H$51,'Summary &amp; Assumptions'!$P$29,0)</f>
        <v>0</v>
      </c>
      <c r="CO94" s="4">
        <f>IF(CO8='Summary &amp; Assumptions'!$H$51,'Summary &amp; Assumptions'!$P$29,0)</f>
        <v>0</v>
      </c>
      <c r="CP94" s="4">
        <f>IF(CP8='Summary &amp; Assumptions'!$H$51,'Summary &amp; Assumptions'!$P$29,0)</f>
        <v>0</v>
      </c>
      <c r="CQ94" s="4">
        <f>IF(CQ8='Summary &amp; Assumptions'!$H$51,'Summary &amp; Assumptions'!$P$29,0)</f>
        <v>0</v>
      </c>
      <c r="CR94" s="4">
        <f>IF(CR8='Summary &amp; Assumptions'!$H$51,'Summary &amp; Assumptions'!$P$29,0)</f>
        <v>0</v>
      </c>
      <c r="CS94" s="4">
        <f>IF(CS8='Summary &amp; Assumptions'!$H$51,'Summary &amp; Assumptions'!$P$29,0)</f>
        <v>0</v>
      </c>
      <c r="CT94" s="4">
        <f>IF(CT8='Summary &amp; Assumptions'!$H$51,'Summary &amp; Assumptions'!$P$29,0)</f>
        <v>0</v>
      </c>
      <c r="CU94" s="4">
        <f>IF(CU8='Summary &amp; Assumptions'!$H$51,'Summary &amp; Assumptions'!$P$29,0)</f>
        <v>0</v>
      </c>
      <c r="CV94" s="4">
        <f>IF(CV8='Summary &amp; Assumptions'!$H$51,'Summary &amp; Assumptions'!$P$29,0)</f>
        <v>0</v>
      </c>
      <c r="CW94" s="4">
        <f>IF(CW8='Summary &amp; Assumptions'!$H$51,'Summary &amp; Assumptions'!$P$29,0)</f>
        <v>0</v>
      </c>
      <c r="CX94" s="4">
        <f>IF(CX8='Summary &amp; Assumptions'!$H$51,'Summary &amp; Assumptions'!$P$29,0)</f>
        <v>0</v>
      </c>
      <c r="CY94" s="4">
        <f>IF(CY8='Summary &amp; Assumptions'!$H$51,'Summary &amp; Assumptions'!$P$29,0)</f>
        <v>0</v>
      </c>
      <c r="CZ94" s="4">
        <f>IF(CZ8='Summary &amp; Assumptions'!$H$51,'Summary &amp; Assumptions'!$P$29,0)</f>
        <v>0</v>
      </c>
      <c r="DA94" s="4">
        <f>IF(DA8='Summary &amp; Assumptions'!$H$51,'Summary &amp; Assumptions'!$P$29,0)</f>
        <v>0</v>
      </c>
      <c r="DB94" s="4">
        <f>IF(DB8='Summary &amp; Assumptions'!$H$51,'Summary &amp; Assumptions'!$P$29,0)</f>
        <v>0</v>
      </c>
      <c r="DC94" s="4">
        <f>IF(DC8='Summary &amp; Assumptions'!$H$51,'Summary &amp; Assumptions'!$P$29,0)</f>
        <v>0</v>
      </c>
      <c r="DD94" s="4">
        <f>IF(DD8='Summary &amp; Assumptions'!$H$51,'Summary &amp; Assumptions'!$P$29,0)</f>
        <v>0</v>
      </c>
      <c r="DE94" s="4">
        <f>IF(DE8='Summary &amp; Assumptions'!$H$51,'Summary &amp; Assumptions'!$P$29,0)</f>
        <v>0</v>
      </c>
      <c r="DF94" s="4">
        <f>IF(DF8='Summary &amp; Assumptions'!$H$51,'Summary &amp; Assumptions'!$P$29,0)</f>
        <v>0</v>
      </c>
      <c r="DG94" s="4">
        <f>IF(DG8='Summary &amp; Assumptions'!$H$51,'Summary &amp; Assumptions'!$P$29,0)</f>
        <v>0</v>
      </c>
      <c r="DH94" s="4">
        <f>IF(DH8='Summary &amp; Assumptions'!$H$51,'Summary &amp; Assumptions'!$P$29,0)</f>
        <v>0</v>
      </c>
      <c r="DI94" s="4">
        <f>IF(DI8='Summary &amp; Assumptions'!$H$51,'Summary &amp; Assumptions'!$P$29,0)</f>
        <v>0</v>
      </c>
      <c r="DJ94" s="4">
        <f>IF(DJ8='Summary &amp; Assumptions'!$H$51,'Summary &amp; Assumptions'!$P$29,0)</f>
        <v>0</v>
      </c>
      <c r="DK94" s="4">
        <f>IF(DK8='Summary &amp; Assumptions'!$H$51,'Summary &amp; Assumptions'!$P$29,0)</f>
        <v>0</v>
      </c>
      <c r="DL94" s="4">
        <f>IF(DL8='Summary &amp; Assumptions'!$H$51,'Summary &amp; Assumptions'!$P$29,0)</f>
        <v>0</v>
      </c>
      <c r="DM94" s="4">
        <f>IF(DM8='Summary &amp; Assumptions'!$H$51,'Summary &amp; Assumptions'!$P$29,0)</f>
        <v>0</v>
      </c>
      <c r="DN94" s="4">
        <f>IF(DN8='Summary &amp; Assumptions'!$H$51,'Summary &amp; Assumptions'!$P$29,0)</f>
        <v>0</v>
      </c>
      <c r="DO94" s="4">
        <f>IF(DO8='Summary &amp; Assumptions'!$H$51,'Summary &amp; Assumptions'!$P$29,0)</f>
        <v>0</v>
      </c>
      <c r="DP94" s="4">
        <f>IF(DP8='Summary &amp; Assumptions'!$H$51,'Summary &amp; Assumptions'!$P$29,0)</f>
        <v>0</v>
      </c>
      <c r="DQ94" s="4">
        <f>IF(DQ8='Summary &amp; Assumptions'!$H$51,'Summary &amp; Assumptions'!$P$29,0)</f>
        <v>0</v>
      </c>
      <c r="DR94" s="4">
        <f>IF(DR8='Summary &amp; Assumptions'!$H$51,'Summary &amp; Assumptions'!$P$29,0)</f>
        <v>0</v>
      </c>
      <c r="DS94" s="4">
        <f>IF(DS8='Summary &amp; Assumptions'!$H$51,'Summary &amp; Assumptions'!$P$29,0)</f>
        <v>0</v>
      </c>
      <c r="DT94" s="4">
        <f>IF(DT8='Summary &amp; Assumptions'!$H$51,'Summary &amp; Assumptions'!$P$29,0)</f>
        <v>0</v>
      </c>
      <c r="DU94" s="4">
        <f>IF(DU8='Summary &amp; Assumptions'!$H$51,'Summary &amp; Assumptions'!$P$29,0)</f>
        <v>0</v>
      </c>
      <c r="DV94" s="4">
        <f>IF(DV8='Summary &amp; Assumptions'!$H$51,'Summary &amp; Assumptions'!$P$29,0)</f>
        <v>0</v>
      </c>
      <c r="DW94" s="4">
        <f>IF(DW8='Summary &amp; Assumptions'!$H$51,'Summary &amp; Assumptions'!$P$29,0)</f>
        <v>0</v>
      </c>
      <c r="DX94" s="4">
        <f>IF(DX8='Summary &amp; Assumptions'!$H$51,'Summary &amp; Assumptions'!$P$29,0)</f>
        <v>0</v>
      </c>
      <c r="DY94" s="4">
        <f>IF(DY8='Summary &amp; Assumptions'!$H$51,'Summary &amp; Assumptions'!$P$29,0)</f>
        <v>0</v>
      </c>
      <c r="DZ94" s="4">
        <f>IF(DZ8='Summary &amp; Assumptions'!$H$51,'Summary &amp; Assumptions'!$P$29,0)</f>
        <v>0</v>
      </c>
      <c r="EA94" s="4">
        <f>IF(EA8='Summary &amp; Assumptions'!$H$51,'Summary &amp; Assumptions'!$P$29,0)</f>
        <v>0</v>
      </c>
      <c r="EB94" s="4">
        <f>IF(EB8='Summary &amp; Assumptions'!$H$51,'Summary &amp; Assumptions'!$P$29,0)</f>
        <v>0</v>
      </c>
      <c r="EC94" s="4">
        <f>IF(EC8='Summary &amp; Assumptions'!$H$51,'Summary &amp; Assumptions'!$P$29,0)</f>
        <v>0</v>
      </c>
      <c r="ED94" s="4">
        <f>IF(ED8='Summary &amp; Assumptions'!$H$51,'Summary &amp; Assumptions'!$P$29,0)</f>
        <v>0</v>
      </c>
      <c r="EE94" s="4">
        <f>IF(EE8='Summary &amp; Assumptions'!$H$51,'Summary &amp; Assumptions'!$P$29,0)</f>
        <v>0</v>
      </c>
      <c r="EF94" s="4">
        <f>IF(EF8='Summary &amp; Assumptions'!$H$51,'Summary &amp; Assumptions'!$P$29,0)</f>
        <v>0</v>
      </c>
      <c r="EG94" s="4">
        <f>IF(EG8='Summary &amp; Assumptions'!$H$51,'Summary &amp; Assumptions'!$P$29,0)</f>
        <v>0</v>
      </c>
      <c r="EH94" s="4">
        <f>IF(EH8='Summary &amp; Assumptions'!$H$51,'Summary &amp; Assumptions'!$P$29,0)</f>
        <v>0</v>
      </c>
      <c r="EI94" s="4">
        <f>IF(EI8='Summary &amp; Assumptions'!$H$51,'Summary &amp; Assumptions'!$P$29,0)</f>
        <v>0</v>
      </c>
      <c r="EJ94" s="4">
        <f>IF(EJ8='Summary &amp; Assumptions'!$H$51,'Summary &amp; Assumptions'!$P$29,0)</f>
        <v>0</v>
      </c>
      <c r="EK94" s="4">
        <f>IF(EK8='Summary &amp; Assumptions'!$H$51,'Summary &amp; Assumptions'!$P$29,0)</f>
        <v>0</v>
      </c>
      <c r="EL94" s="4">
        <f>IF(EL8='Summary &amp; Assumptions'!$H$51,'Summary &amp; Assumptions'!$P$29,0)</f>
        <v>0</v>
      </c>
      <c r="EM94" s="4">
        <f>IF(EM8='Summary &amp; Assumptions'!$H$51,'Summary &amp; Assumptions'!$P$29,0)</f>
        <v>0</v>
      </c>
      <c r="EN94" s="4">
        <f>IF(EN8='Summary &amp; Assumptions'!$H$51,'Summary &amp; Assumptions'!$P$29,0)</f>
        <v>0</v>
      </c>
      <c r="EO94" s="4">
        <f>IF(EO8='Summary &amp; Assumptions'!$H$51,'Summary &amp; Assumptions'!$P$29,0)</f>
        <v>0</v>
      </c>
      <c r="EP94" s="4">
        <f>IF(EP8='Summary &amp; Assumptions'!$H$51,'Summary &amp; Assumptions'!$P$29,0)</f>
        <v>0</v>
      </c>
      <c r="EQ94" s="4">
        <f>IF(EQ8='Summary &amp; Assumptions'!$H$51,'Summary &amp; Assumptions'!$P$29,0)</f>
        <v>0</v>
      </c>
      <c r="ER94" s="4">
        <f>IF(ER8='Summary &amp; Assumptions'!$H$51,'Summary &amp; Assumptions'!$P$29,0)</f>
        <v>0</v>
      </c>
      <c r="ES94" s="4">
        <f>IF(ES8='Summary &amp; Assumptions'!$H$51,'Summary &amp; Assumptions'!$P$29,0)</f>
        <v>0</v>
      </c>
      <c r="ET94" s="4">
        <f>IF(ET8='Summary &amp; Assumptions'!$H$51,'Summary &amp; Assumptions'!$P$29,0)</f>
        <v>0</v>
      </c>
      <c r="EU94" s="4">
        <f>IF(EU8='Summary &amp; Assumptions'!$H$51,'Summary &amp; Assumptions'!$P$29,0)</f>
        <v>0</v>
      </c>
      <c r="EV94" s="4">
        <f>IF(EV8='Summary &amp; Assumptions'!$H$51,'Summary &amp; Assumptions'!$P$29,0)</f>
        <v>0</v>
      </c>
      <c r="EW94" s="4">
        <f>IF(EW8='Summary &amp; Assumptions'!$H$51,'Summary &amp; Assumptions'!$P$29,0)</f>
        <v>0</v>
      </c>
      <c r="EX94" s="4">
        <f>IF(EX8='Summary &amp; Assumptions'!$H$51,'Summary &amp; Assumptions'!$P$29,0)</f>
        <v>0</v>
      </c>
      <c r="EY94" s="4">
        <f>IF(EY8='Summary &amp; Assumptions'!$H$51,'Summary &amp; Assumptions'!$P$29,0)</f>
        <v>0</v>
      </c>
      <c r="EZ94" s="1"/>
    </row>
    <row r="95" spans="1:156" ht="13.5" customHeight="1" x14ac:dyDescent="0.2">
      <c r="A95" s="1"/>
      <c r="B95" s="1"/>
      <c r="C95" s="1"/>
      <c r="D95" s="1"/>
      <c r="E95" s="236"/>
      <c r="F95" s="231"/>
      <c r="G95" s="236"/>
      <c r="H95" s="79"/>
      <c r="I95" s="79"/>
      <c r="J95" s="79"/>
      <c r="K95" s="79"/>
      <c r="L95" s="1"/>
      <c r="M95" s="1"/>
      <c r="N95" s="238">
        <f>'Summary &amp; Assumptions'!P26</f>
        <v>0.01</v>
      </c>
      <c r="O95" s="1"/>
      <c r="P95" s="202">
        <f t="shared" si="81"/>
        <v>-898195.98615971836</v>
      </c>
      <c r="Q95" s="1"/>
      <c r="R95" s="6"/>
      <c r="S95" s="6"/>
      <c r="T95" s="6"/>
      <c r="U95" s="1"/>
      <c r="V95" s="1"/>
      <c r="W95" s="4">
        <f t="shared" ref="W95:EY95" si="82">+IF(W94&gt;0,-$N$95*W94,0)</f>
        <v>0</v>
      </c>
      <c r="X95" s="4">
        <f t="shared" si="82"/>
        <v>0</v>
      </c>
      <c r="Y95" s="4">
        <f t="shared" si="82"/>
        <v>0</v>
      </c>
      <c r="Z95" s="4">
        <f t="shared" si="82"/>
        <v>0</v>
      </c>
      <c r="AA95" s="4">
        <f t="shared" si="82"/>
        <v>0</v>
      </c>
      <c r="AB95" s="4">
        <f t="shared" si="82"/>
        <v>0</v>
      </c>
      <c r="AC95" s="4">
        <f t="shared" si="82"/>
        <v>0</v>
      </c>
      <c r="AD95" s="4">
        <f t="shared" si="82"/>
        <v>0</v>
      </c>
      <c r="AE95" s="4">
        <f t="shared" si="82"/>
        <v>0</v>
      </c>
      <c r="AF95" s="4">
        <f t="shared" si="82"/>
        <v>0</v>
      </c>
      <c r="AG95" s="4">
        <f t="shared" si="82"/>
        <v>0</v>
      </c>
      <c r="AH95" s="4">
        <f t="shared" si="82"/>
        <v>0</v>
      </c>
      <c r="AI95" s="4">
        <f t="shared" si="82"/>
        <v>0</v>
      </c>
      <c r="AJ95" s="4">
        <f t="shared" si="82"/>
        <v>0</v>
      </c>
      <c r="AK95" s="4">
        <f t="shared" si="82"/>
        <v>0</v>
      </c>
      <c r="AL95" s="4">
        <f t="shared" si="82"/>
        <v>0</v>
      </c>
      <c r="AM95" s="4">
        <f t="shared" si="82"/>
        <v>0</v>
      </c>
      <c r="AN95" s="4">
        <f t="shared" si="82"/>
        <v>0</v>
      </c>
      <c r="AO95" s="4">
        <f t="shared" si="82"/>
        <v>0</v>
      </c>
      <c r="AP95" s="4">
        <f t="shared" si="82"/>
        <v>0</v>
      </c>
      <c r="AQ95" s="4">
        <f t="shared" si="82"/>
        <v>0</v>
      </c>
      <c r="AR95" s="4">
        <f t="shared" si="82"/>
        <v>0</v>
      </c>
      <c r="AS95" s="4">
        <f t="shared" si="82"/>
        <v>0</v>
      </c>
      <c r="AT95" s="4">
        <f t="shared" si="82"/>
        <v>0</v>
      </c>
      <c r="AU95" s="4">
        <f t="shared" si="82"/>
        <v>0</v>
      </c>
      <c r="AV95" s="4">
        <f t="shared" si="82"/>
        <v>0</v>
      </c>
      <c r="AW95" s="4">
        <f t="shared" si="82"/>
        <v>0</v>
      </c>
      <c r="AX95" s="4">
        <f t="shared" si="82"/>
        <v>0</v>
      </c>
      <c r="AY95" s="4">
        <f t="shared" si="82"/>
        <v>0</v>
      </c>
      <c r="AZ95" s="4">
        <f t="shared" si="82"/>
        <v>0</v>
      </c>
      <c r="BA95" s="4">
        <f t="shared" si="82"/>
        <v>0</v>
      </c>
      <c r="BB95" s="4">
        <f t="shared" si="82"/>
        <v>0</v>
      </c>
      <c r="BC95" s="4">
        <f t="shared" si="82"/>
        <v>0</v>
      </c>
      <c r="BD95" s="4">
        <f t="shared" si="82"/>
        <v>0</v>
      </c>
      <c r="BE95" s="4">
        <f t="shared" si="82"/>
        <v>0</v>
      </c>
      <c r="BF95" s="4">
        <f t="shared" si="82"/>
        <v>0</v>
      </c>
      <c r="BG95" s="4">
        <f t="shared" si="82"/>
        <v>0</v>
      </c>
      <c r="BH95" s="4">
        <f t="shared" si="82"/>
        <v>0</v>
      </c>
      <c r="BI95" s="4">
        <f t="shared" si="82"/>
        <v>0</v>
      </c>
      <c r="BJ95" s="4">
        <f t="shared" si="82"/>
        <v>0</v>
      </c>
      <c r="BK95" s="4">
        <f t="shared" si="82"/>
        <v>0</v>
      </c>
      <c r="BL95" s="4">
        <f t="shared" si="82"/>
        <v>0</v>
      </c>
      <c r="BM95" s="4">
        <f t="shared" si="82"/>
        <v>0</v>
      </c>
      <c r="BN95" s="4">
        <f t="shared" si="82"/>
        <v>0</v>
      </c>
      <c r="BO95" s="4">
        <f t="shared" si="82"/>
        <v>0</v>
      </c>
      <c r="BP95" s="4">
        <f t="shared" si="82"/>
        <v>0</v>
      </c>
      <c r="BQ95" s="4">
        <f t="shared" si="82"/>
        <v>0</v>
      </c>
      <c r="BR95" s="4">
        <f t="shared" si="82"/>
        <v>0</v>
      </c>
      <c r="BS95" s="4">
        <f t="shared" si="82"/>
        <v>0</v>
      </c>
      <c r="BT95" s="4">
        <f t="shared" si="82"/>
        <v>0</v>
      </c>
      <c r="BU95" s="4">
        <f t="shared" si="82"/>
        <v>0</v>
      </c>
      <c r="BV95" s="4">
        <f t="shared" si="82"/>
        <v>0</v>
      </c>
      <c r="BW95" s="4">
        <f t="shared" si="82"/>
        <v>0</v>
      </c>
      <c r="BX95" s="4">
        <f t="shared" si="82"/>
        <v>0</v>
      </c>
      <c r="BY95" s="4">
        <f t="shared" si="82"/>
        <v>0</v>
      </c>
      <c r="BZ95" s="4">
        <f t="shared" si="82"/>
        <v>0</v>
      </c>
      <c r="CA95" s="4">
        <f t="shared" si="82"/>
        <v>0</v>
      </c>
      <c r="CB95" s="4">
        <f t="shared" si="82"/>
        <v>0</v>
      </c>
      <c r="CC95" s="4">
        <f t="shared" si="82"/>
        <v>0</v>
      </c>
      <c r="CD95" s="4">
        <f t="shared" si="82"/>
        <v>0</v>
      </c>
      <c r="CE95" s="4">
        <f t="shared" si="82"/>
        <v>0</v>
      </c>
      <c r="CF95" s="4">
        <f t="shared" si="82"/>
        <v>-898195.98615971836</v>
      </c>
      <c r="CG95" s="4">
        <f t="shared" si="82"/>
        <v>0</v>
      </c>
      <c r="CH95" s="4">
        <f t="shared" si="82"/>
        <v>0</v>
      </c>
      <c r="CI95" s="4">
        <f t="shared" si="82"/>
        <v>0</v>
      </c>
      <c r="CJ95" s="4">
        <f t="shared" si="82"/>
        <v>0</v>
      </c>
      <c r="CK95" s="4">
        <f t="shared" si="82"/>
        <v>0</v>
      </c>
      <c r="CL95" s="4">
        <f t="shared" si="82"/>
        <v>0</v>
      </c>
      <c r="CM95" s="4">
        <f t="shared" si="82"/>
        <v>0</v>
      </c>
      <c r="CN95" s="4">
        <f t="shared" si="82"/>
        <v>0</v>
      </c>
      <c r="CO95" s="4">
        <f t="shared" si="82"/>
        <v>0</v>
      </c>
      <c r="CP95" s="4">
        <f t="shared" si="82"/>
        <v>0</v>
      </c>
      <c r="CQ95" s="4">
        <f t="shared" si="82"/>
        <v>0</v>
      </c>
      <c r="CR95" s="4">
        <f t="shared" si="82"/>
        <v>0</v>
      </c>
      <c r="CS95" s="4">
        <f t="shared" si="82"/>
        <v>0</v>
      </c>
      <c r="CT95" s="4">
        <f t="shared" si="82"/>
        <v>0</v>
      </c>
      <c r="CU95" s="4">
        <f t="shared" si="82"/>
        <v>0</v>
      </c>
      <c r="CV95" s="4">
        <f t="shared" si="82"/>
        <v>0</v>
      </c>
      <c r="CW95" s="4">
        <f t="shared" si="82"/>
        <v>0</v>
      </c>
      <c r="CX95" s="4">
        <f t="shared" si="82"/>
        <v>0</v>
      </c>
      <c r="CY95" s="4">
        <f t="shared" si="82"/>
        <v>0</v>
      </c>
      <c r="CZ95" s="4">
        <f t="shared" si="82"/>
        <v>0</v>
      </c>
      <c r="DA95" s="4">
        <f t="shared" si="82"/>
        <v>0</v>
      </c>
      <c r="DB95" s="4">
        <f t="shared" si="82"/>
        <v>0</v>
      </c>
      <c r="DC95" s="4">
        <f t="shared" si="82"/>
        <v>0</v>
      </c>
      <c r="DD95" s="4">
        <f t="shared" si="82"/>
        <v>0</v>
      </c>
      <c r="DE95" s="4">
        <f t="shared" si="82"/>
        <v>0</v>
      </c>
      <c r="DF95" s="4">
        <f t="shared" si="82"/>
        <v>0</v>
      </c>
      <c r="DG95" s="4">
        <f t="shared" si="82"/>
        <v>0</v>
      </c>
      <c r="DH95" s="4">
        <f t="shared" si="82"/>
        <v>0</v>
      </c>
      <c r="DI95" s="4">
        <f t="shared" si="82"/>
        <v>0</v>
      </c>
      <c r="DJ95" s="4">
        <f t="shared" si="82"/>
        <v>0</v>
      </c>
      <c r="DK95" s="4">
        <f t="shared" si="82"/>
        <v>0</v>
      </c>
      <c r="DL95" s="4">
        <f t="shared" si="82"/>
        <v>0</v>
      </c>
      <c r="DM95" s="4">
        <f t="shared" si="82"/>
        <v>0</v>
      </c>
      <c r="DN95" s="4">
        <f t="shared" si="82"/>
        <v>0</v>
      </c>
      <c r="DO95" s="4">
        <f t="shared" si="82"/>
        <v>0</v>
      </c>
      <c r="DP95" s="4">
        <f t="shared" si="82"/>
        <v>0</v>
      </c>
      <c r="DQ95" s="4">
        <f t="shared" si="82"/>
        <v>0</v>
      </c>
      <c r="DR95" s="4">
        <f t="shared" si="82"/>
        <v>0</v>
      </c>
      <c r="DS95" s="4">
        <f t="shared" si="82"/>
        <v>0</v>
      </c>
      <c r="DT95" s="4">
        <f t="shared" si="82"/>
        <v>0</v>
      </c>
      <c r="DU95" s="4">
        <f t="shared" si="82"/>
        <v>0</v>
      </c>
      <c r="DV95" s="4">
        <f t="shared" si="82"/>
        <v>0</v>
      </c>
      <c r="DW95" s="4">
        <f t="shared" si="82"/>
        <v>0</v>
      </c>
      <c r="DX95" s="4">
        <f t="shared" si="82"/>
        <v>0</v>
      </c>
      <c r="DY95" s="4">
        <f t="shared" si="82"/>
        <v>0</v>
      </c>
      <c r="DZ95" s="4">
        <f t="shared" si="82"/>
        <v>0</v>
      </c>
      <c r="EA95" s="4">
        <f t="shared" si="82"/>
        <v>0</v>
      </c>
      <c r="EB95" s="4">
        <f t="shared" si="82"/>
        <v>0</v>
      </c>
      <c r="EC95" s="4">
        <f t="shared" si="82"/>
        <v>0</v>
      </c>
      <c r="ED95" s="4">
        <f t="shared" si="82"/>
        <v>0</v>
      </c>
      <c r="EE95" s="4">
        <f t="shared" si="82"/>
        <v>0</v>
      </c>
      <c r="EF95" s="4">
        <f t="shared" si="82"/>
        <v>0</v>
      </c>
      <c r="EG95" s="4">
        <f t="shared" si="82"/>
        <v>0</v>
      </c>
      <c r="EH95" s="4">
        <f t="shared" si="82"/>
        <v>0</v>
      </c>
      <c r="EI95" s="4">
        <f t="shared" si="82"/>
        <v>0</v>
      </c>
      <c r="EJ95" s="4">
        <f t="shared" si="82"/>
        <v>0</v>
      </c>
      <c r="EK95" s="4">
        <f t="shared" si="82"/>
        <v>0</v>
      </c>
      <c r="EL95" s="4">
        <f t="shared" si="82"/>
        <v>0</v>
      </c>
      <c r="EM95" s="4">
        <f t="shared" si="82"/>
        <v>0</v>
      </c>
      <c r="EN95" s="4">
        <f t="shared" si="82"/>
        <v>0</v>
      </c>
      <c r="EO95" s="4">
        <f t="shared" si="82"/>
        <v>0</v>
      </c>
      <c r="EP95" s="4">
        <f t="shared" si="82"/>
        <v>0</v>
      </c>
      <c r="EQ95" s="4">
        <f t="shared" si="82"/>
        <v>0</v>
      </c>
      <c r="ER95" s="4">
        <f t="shared" si="82"/>
        <v>0</v>
      </c>
      <c r="ES95" s="4">
        <f t="shared" si="82"/>
        <v>0</v>
      </c>
      <c r="ET95" s="4">
        <f t="shared" si="82"/>
        <v>0</v>
      </c>
      <c r="EU95" s="4">
        <f t="shared" si="82"/>
        <v>0</v>
      </c>
      <c r="EV95" s="4">
        <f t="shared" si="82"/>
        <v>0</v>
      </c>
      <c r="EW95" s="4">
        <f t="shared" si="82"/>
        <v>0</v>
      </c>
      <c r="EX95" s="4">
        <f t="shared" si="82"/>
        <v>0</v>
      </c>
      <c r="EY95" s="4">
        <f t="shared" si="82"/>
        <v>0</v>
      </c>
      <c r="EZ95" s="1"/>
    </row>
    <row r="96" spans="1:156" ht="13.5" customHeight="1" x14ac:dyDescent="0.2">
      <c r="A96" s="1"/>
      <c r="B96" s="1"/>
      <c r="C96" s="1"/>
      <c r="D96" s="1"/>
      <c r="E96" s="236"/>
      <c r="F96" s="236"/>
      <c r="G96" s="236"/>
      <c r="H96" s="79"/>
      <c r="I96" s="79"/>
      <c r="J96" s="79"/>
      <c r="K96" s="79"/>
      <c r="L96" s="1"/>
      <c r="M96" s="1"/>
      <c r="N96" s="93" t="s">
        <v>193</v>
      </c>
      <c r="O96" s="1"/>
      <c r="P96" s="202">
        <f t="shared" si="81"/>
        <v>-32469957.693025559</v>
      </c>
      <c r="Q96" s="1"/>
      <c r="R96" s="239"/>
      <c r="S96" s="6"/>
      <c r="T96" s="6"/>
      <c r="U96" s="1"/>
      <c r="V96" s="1"/>
      <c r="W96" s="4">
        <f>IF(W8='Summary &amp; Assumptions'!$H$51,-'Summary &amp; Assumptions'!$M$7,0)</f>
        <v>0</v>
      </c>
      <c r="X96" s="4">
        <f>IF(X8='Summary &amp; Assumptions'!$H$51,-'Summary &amp; Assumptions'!$M$7,0)</f>
        <v>0</v>
      </c>
      <c r="Y96" s="4">
        <f>IF(Y8='Summary &amp; Assumptions'!$H$51,-'Summary &amp; Assumptions'!$M$7,0)</f>
        <v>0</v>
      </c>
      <c r="Z96" s="4">
        <f>IF(Z8='Summary &amp; Assumptions'!$H$51,-'Summary &amp; Assumptions'!$M$7,0)</f>
        <v>0</v>
      </c>
      <c r="AA96" s="4">
        <f>IF(AA8='Summary &amp; Assumptions'!$H$51,-'Summary &amp; Assumptions'!$M$7,0)</f>
        <v>0</v>
      </c>
      <c r="AB96" s="4">
        <f>IF(AB8='Summary &amp; Assumptions'!$H$51,-'Summary &amp; Assumptions'!$M$7,0)</f>
        <v>0</v>
      </c>
      <c r="AC96" s="4">
        <f>IF(AC8='Summary &amp; Assumptions'!$H$51,-'Summary &amp; Assumptions'!$M$7,0)</f>
        <v>0</v>
      </c>
      <c r="AD96" s="4">
        <f>IF(AD8='Summary &amp; Assumptions'!$H$51,-'Summary &amp; Assumptions'!$M$7,0)</f>
        <v>0</v>
      </c>
      <c r="AE96" s="4">
        <f>IF(AE8='Summary &amp; Assumptions'!$H$51,-'Summary &amp; Assumptions'!$M$7,0)</f>
        <v>0</v>
      </c>
      <c r="AF96" s="4">
        <f>IF(AF8='Summary &amp; Assumptions'!$H$51,-'Summary &amp; Assumptions'!$M$7,0)</f>
        <v>0</v>
      </c>
      <c r="AG96" s="4">
        <f>IF(AG8='Summary &amp; Assumptions'!$H$51,-'Summary &amp; Assumptions'!$M$7,0)</f>
        <v>0</v>
      </c>
      <c r="AH96" s="4">
        <f>IF(AH8='Summary &amp; Assumptions'!$H$51,-'Summary &amp; Assumptions'!$M$7,0)</f>
        <v>0</v>
      </c>
      <c r="AI96" s="4">
        <f>IF(AI8='Summary &amp; Assumptions'!$H$51,-'Summary &amp; Assumptions'!$M$7,0)</f>
        <v>0</v>
      </c>
      <c r="AJ96" s="4">
        <f>IF(AJ8='Summary &amp; Assumptions'!$H$51,-'Summary &amp; Assumptions'!$M$7,0)</f>
        <v>0</v>
      </c>
      <c r="AK96" s="4">
        <f>IF(AK8='Summary &amp; Assumptions'!$H$51,-'Summary &amp; Assumptions'!$M$7,0)</f>
        <v>0</v>
      </c>
      <c r="AL96" s="4">
        <f>IF(AL8='Summary &amp; Assumptions'!$H$51,-'Summary &amp; Assumptions'!$M$7,0)</f>
        <v>0</v>
      </c>
      <c r="AM96" s="4">
        <f>IF(AM8='Summary &amp; Assumptions'!$H$51,-'Summary &amp; Assumptions'!$M$7,0)</f>
        <v>0</v>
      </c>
      <c r="AN96" s="4">
        <f>IF(AN8='Summary &amp; Assumptions'!$H$51,-'Summary &amp; Assumptions'!$M$7,0)</f>
        <v>0</v>
      </c>
      <c r="AO96" s="4">
        <f>IF(AO8='Summary &amp; Assumptions'!$H$51,-'Summary &amp; Assumptions'!$M$7,0)</f>
        <v>0</v>
      </c>
      <c r="AP96" s="4">
        <f>IF(AP8='Summary &amp; Assumptions'!$H$51,-'Summary &amp; Assumptions'!$M$7,0)</f>
        <v>0</v>
      </c>
      <c r="AQ96" s="4">
        <f>IF(AQ8='Summary &amp; Assumptions'!$H$51,-'Summary &amp; Assumptions'!$M$7,0)</f>
        <v>0</v>
      </c>
      <c r="AR96" s="4">
        <f>IF(AR8='Summary &amp; Assumptions'!$H$51,-'Summary &amp; Assumptions'!$M$7,0)</f>
        <v>0</v>
      </c>
      <c r="AS96" s="4">
        <f>IF(AS8='Summary &amp; Assumptions'!$H$51,-'Summary &amp; Assumptions'!$M$7,0)</f>
        <v>0</v>
      </c>
      <c r="AT96" s="4">
        <f>IF(AT8='Summary &amp; Assumptions'!$H$51,-'Summary &amp; Assumptions'!$M$7,0)</f>
        <v>0</v>
      </c>
      <c r="AU96" s="4">
        <f>IF(AU8='Summary &amp; Assumptions'!$H$51,-'Summary &amp; Assumptions'!$M$7,0)</f>
        <v>0</v>
      </c>
      <c r="AV96" s="4">
        <f>IF(AV8='Summary &amp; Assumptions'!$H$51,-'Summary &amp; Assumptions'!$M$7,0)</f>
        <v>0</v>
      </c>
      <c r="AW96" s="4">
        <f>IF(AW8='Summary &amp; Assumptions'!$H$51,-'Summary &amp; Assumptions'!$M$7,0)</f>
        <v>0</v>
      </c>
      <c r="AX96" s="4">
        <f>IF(AX8='Summary &amp; Assumptions'!$H$51,-'Summary &amp; Assumptions'!$M$7,0)</f>
        <v>0</v>
      </c>
      <c r="AY96" s="4">
        <f>IF(AY8='Summary &amp; Assumptions'!$H$51,-'Summary &amp; Assumptions'!$M$7,0)</f>
        <v>0</v>
      </c>
      <c r="AZ96" s="4">
        <f>IF(AZ8='Summary &amp; Assumptions'!$H$51,-'Summary &amp; Assumptions'!$M$7,0)</f>
        <v>0</v>
      </c>
      <c r="BA96" s="4">
        <f>IF(BA8='Summary &amp; Assumptions'!$H$51,-'Summary &amp; Assumptions'!$M$7,0)</f>
        <v>0</v>
      </c>
      <c r="BB96" s="4">
        <f>IF(BB8='Summary &amp; Assumptions'!$H$51,-'Summary &amp; Assumptions'!$M$7,0)</f>
        <v>0</v>
      </c>
      <c r="BC96" s="4">
        <f>IF(BC8='Summary &amp; Assumptions'!$H$51,-'Summary &amp; Assumptions'!$M$7,0)</f>
        <v>0</v>
      </c>
      <c r="BD96" s="4">
        <f>IF(BD8='Summary &amp; Assumptions'!$H$51,-'Summary &amp; Assumptions'!$M$7,0)</f>
        <v>0</v>
      </c>
      <c r="BE96" s="4">
        <f>IF(BE8='Summary &amp; Assumptions'!$H$51,-'Summary &amp; Assumptions'!$M$7,0)</f>
        <v>0</v>
      </c>
      <c r="BF96" s="4">
        <f>IF(BF8='Summary &amp; Assumptions'!$H$51,-'Summary &amp; Assumptions'!$M$7,0)</f>
        <v>0</v>
      </c>
      <c r="BG96" s="4">
        <f>IF(BG8='Summary &amp; Assumptions'!$H$51,-'Summary &amp; Assumptions'!$M$7,0)</f>
        <v>0</v>
      </c>
      <c r="BH96" s="4">
        <f>IF(BH8='Summary &amp; Assumptions'!$H$51,-'Summary &amp; Assumptions'!$M$7,0)</f>
        <v>0</v>
      </c>
      <c r="BI96" s="4">
        <f>IF(BI8='Summary &amp; Assumptions'!$H$51,-'Summary &amp; Assumptions'!$M$7,0)</f>
        <v>0</v>
      </c>
      <c r="BJ96" s="4">
        <f>IF(BJ8='Summary &amp; Assumptions'!$H$51,-'Summary &amp; Assumptions'!$M$7,0)</f>
        <v>0</v>
      </c>
      <c r="BK96" s="4">
        <f>IF(BK8='Summary &amp; Assumptions'!$H$51,-'Summary &amp; Assumptions'!$M$7,0)</f>
        <v>0</v>
      </c>
      <c r="BL96" s="4">
        <f>IF(BL8='Summary &amp; Assumptions'!$H$51,-'Summary &amp; Assumptions'!$M$7,0)</f>
        <v>0</v>
      </c>
      <c r="BM96" s="4">
        <f>IF(BM8='Summary &amp; Assumptions'!$H$51,-'Summary &amp; Assumptions'!$M$7,0)</f>
        <v>0</v>
      </c>
      <c r="BN96" s="4">
        <f>IF(BN8='Summary &amp; Assumptions'!$H$51,-'Summary &amp; Assumptions'!$M$7,0)</f>
        <v>0</v>
      </c>
      <c r="BO96" s="4">
        <f>IF(BO8='Summary &amp; Assumptions'!$H$51,-'Summary &amp; Assumptions'!$M$7,0)</f>
        <v>0</v>
      </c>
      <c r="BP96" s="4">
        <f>IF(BP8='Summary &amp; Assumptions'!$H$51,-'Summary &amp; Assumptions'!$M$7,0)</f>
        <v>0</v>
      </c>
      <c r="BQ96" s="4">
        <f>IF(BQ8='Summary &amp; Assumptions'!$H$51,-'Summary &amp; Assumptions'!$M$7,0)</f>
        <v>0</v>
      </c>
      <c r="BR96" s="4">
        <f>IF(BR8='Summary &amp; Assumptions'!$H$51,-'Summary &amp; Assumptions'!$M$7,0)</f>
        <v>0</v>
      </c>
      <c r="BS96" s="4">
        <f>IF(BS8='Summary &amp; Assumptions'!$H$51,-'Summary &amp; Assumptions'!$M$7,0)</f>
        <v>0</v>
      </c>
      <c r="BT96" s="4">
        <f>IF(BT8='Summary &amp; Assumptions'!$H$51,-'Summary &amp; Assumptions'!$M$7,0)</f>
        <v>0</v>
      </c>
      <c r="BU96" s="4">
        <f>IF(BU8='Summary &amp; Assumptions'!$H$51,-'Summary &amp; Assumptions'!$M$7,0)</f>
        <v>0</v>
      </c>
      <c r="BV96" s="4">
        <f>IF(BV8='Summary &amp; Assumptions'!$H$51,-'Summary &amp; Assumptions'!$M$7,0)</f>
        <v>0</v>
      </c>
      <c r="BW96" s="4">
        <f>IF(BW8='Summary &amp; Assumptions'!$H$51,-'Summary &amp; Assumptions'!$M$7,0)</f>
        <v>0</v>
      </c>
      <c r="BX96" s="4">
        <f>IF(BX8='Summary &amp; Assumptions'!$H$51,-'Summary &amp; Assumptions'!$M$7,0)</f>
        <v>0</v>
      </c>
      <c r="BY96" s="4">
        <f>IF(BY8='Summary &amp; Assumptions'!$H$51,-'Summary &amp; Assumptions'!$M$7,0)</f>
        <v>0</v>
      </c>
      <c r="BZ96" s="4">
        <f>IF(BZ8='Summary &amp; Assumptions'!$H$51,-'Summary &amp; Assumptions'!$M$7,0)</f>
        <v>0</v>
      </c>
      <c r="CA96" s="4">
        <f>IF(CA8='Summary &amp; Assumptions'!$H$51,-'Summary &amp; Assumptions'!$M$7,0)</f>
        <v>0</v>
      </c>
      <c r="CB96" s="4">
        <f>IF(CB8='Summary &amp; Assumptions'!$H$51,-'Summary &amp; Assumptions'!$M$7,0)</f>
        <v>0</v>
      </c>
      <c r="CC96" s="4">
        <f>IF(CC8='Summary &amp; Assumptions'!$H$51,-'Summary &amp; Assumptions'!$M$7,0)</f>
        <v>0</v>
      </c>
      <c r="CD96" s="4">
        <f>IF(CD8='Summary &amp; Assumptions'!$H$51,-'Summary &amp; Assumptions'!$M$7,0)</f>
        <v>0</v>
      </c>
      <c r="CE96" s="4">
        <f>IF(CE8='Summary &amp; Assumptions'!$H$51,-'Summary &amp; Assumptions'!$M$7,0)</f>
        <v>0</v>
      </c>
      <c r="CF96" s="4">
        <f>IF(CF8='Summary &amp; Assumptions'!$H$51,-'Summary &amp; Assumptions'!$M$7,0)</f>
        <v>-32469957.693025559</v>
      </c>
      <c r="CG96" s="4">
        <f>IF(CG8='Summary &amp; Assumptions'!$H$51,-'Summary &amp; Assumptions'!$M$7,0)</f>
        <v>0</v>
      </c>
      <c r="CH96" s="4">
        <f>IF(CH8='Summary &amp; Assumptions'!$H$51,-'Summary &amp; Assumptions'!$M$7,0)</f>
        <v>0</v>
      </c>
      <c r="CI96" s="4">
        <f>IF(CI8='Summary &amp; Assumptions'!$H$51,-'Summary &amp; Assumptions'!$M$7,0)</f>
        <v>0</v>
      </c>
      <c r="CJ96" s="4">
        <f>IF(CJ8='Summary &amp; Assumptions'!$H$51,-'Summary &amp; Assumptions'!$M$7,0)</f>
        <v>0</v>
      </c>
      <c r="CK96" s="4">
        <f>IF(CK8='Summary &amp; Assumptions'!$H$51,-'Summary &amp; Assumptions'!$M$7,0)</f>
        <v>0</v>
      </c>
      <c r="CL96" s="4">
        <f>IF(CL8='Summary &amp; Assumptions'!$H$51,-'Summary &amp; Assumptions'!$M$7,0)</f>
        <v>0</v>
      </c>
      <c r="CM96" s="4">
        <f>IF(CM8='Summary &amp; Assumptions'!$H$51,-'Summary &amp; Assumptions'!$M$7,0)</f>
        <v>0</v>
      </c>
      <c r="CN96" s="4">
        <f>IF(CN8='Summary &amp; Assumptions'!$H$51,-'Summary &amp; Assumptions'!$M$7,0)</f>
        <v>0</v>
      </c>
      <c r="CO96" s="4">
        <f>IF(CO8='Summary &amp; Assumptions'!$H$51,-'Summary &amp; Assumptions'!$M$7,0)</f>
        <v>0</v>
      </c>
      <c r="CP96" s="4">
        <f>IF(CP8='Summary &amp; Assumptions'!$H$51,-'Summary &amp; Assumptions'!$M$7,0)</f>
        <v>0</v>
      </c>
      <c r="CQ96" s="4">
        <f>IF(CQ8='Summary &amp; Assumptions'!$H$51,-'Summary &amp; Assumptions'!$M$7,0)</f>
        <v>0</v>
      </c>
      <c r="CR96" s="4">
        <f>IF(CR8='Summary &amp; Assumptions'!$H$51,-'Summary &amp; Assumptions'!$M$7,0)</f>
        <v>0</v>
      </c>
      <c r="CS96" s="4">
        <f>IF(CS8='Summary &amp; Assumptions'!$H$51,-'Summary &amp; Assumptions'!$M$7,0)</f>
        <v>0</v>
      </c>
      <c r="CT96" s="4">
        <f>IF(CT8='Summary &amp; Assumptions'!$H$51,-'Summary &amp; Assumptions'!$M$7,0)</f>
        <v>0</v>
      </c>
      <c r="CU96" s="4">
        <f>IF(CU8='Summary &amp; Assumptions'!$H$51,-'Summary &amp; Assumptions'!$M$7,0)</f>
        <v>0</v>
      </c>
      <c r="CV96" s="4">
        <f>IF(CV8='Summary &amp; Assumptions'!$H$51,-'Summary &amp; Assumptions'!$M$7,0)</f>
        <v>0</v>
      </c>
      <c r="CW96" s="4">
        <f>IF(CW8='Summary &amp; Assumptions'!$H$51,-'Summary &amp; Assumptions'!$M$7,0)</f>
        <v>0</v>
      </c>
      <c r="CX96" s="4">
        <f>IF(CX8='Summary &amp; Assumptions'!$H$51,-'Summary &amp; Assumptions'!$M$7,0)</f>
        <v>0</v>
      </c>
      <c r="CY96" s="4">
        <f>IF(CY8='Summary &amp; Assumptions'!$H$51,-'Summary &amp; Assumptions'!$M$7,0)</f>
        <v>0</v>
      </c>
      <c r="CZ96" s="4">
        <f>IF(CZ8='Summary &amp; Assumptions'!$H$51,-'Summary &amp; Assumptions'!$M$7,0)</f>
        <v>0</v>
      </c>
      <c r="DA96" s="4">
        <f>IF(DA8='Summary &amp; Assumptions'!$H$51,-'Summary &amp; Assumptions'!$M$7,0)</f>
        <v>0</v>
      </c>
      <c r="DB96" s="4">
        <f>IF(DB8='Summary &amp; Assumptions'!$H$51,-'Summary &amp; Assumptions'!$M$7,0)</f>
        <v>0</v>
      </c>
      <c r="DC96" s="4">
        <f>IF(DC8='Summary &amp; Assumptions'!$H$51,-'Summary &amp; Assumptions'!$M$7,0)</f>
        <v>0</v>
      </c>
      <c r="DD96" s="4">
        <f>IF(DD8='Summary &amp; Assumptions'!$H$51,-'Summary &amp; Assumptions'!$M$7,0)</f>
        <v>0</v>
      </c>
      <c r="DE96" s="4">
        <f>IF(DE8='Summary &amp; Assumptions'!$H$51,-'Summary &amp; Assumptions'!$M$7,0)</f>
        <v>0</v>
      </c>
      <c r="DF96" s="4">
        <f>IF(DF8='Summary &amp; Assumptions'!$H$51,-'Summary &amp; Assumptions'!$M$7,0)</f>
        <v>0</v>
      </c>
      <c r="DG96" s="4">
        <f>IF(DG8='Summary &amp; Assumptions'!$H$51,-'Summary &amp; Assumptions'!$M$7,0)</f>
        <v>0</v>
      </c>
      <c r="DH96" s="4">
        <f>IF(DH8='Summary &amp; Assumptions'!$H$51,-'Summary &amp; Assumptions'!$M$7,0)</f>
        <v>0</v>
      </c>
      <c r="DI96" s="4">
        <f>IF(DI8='Summary &amp; Assumptions'!$H$51,-'Summary &amp; Assumptions'!$M$7,0)</f>
        <v>0</v>
      </c>
      <c r="DJ96" s="4">
        <f>IF(DJ8='Summary &amp; Assumptions'!$H$51,-'Summary &amp; Assumptions'!$M$7,0)</f>
        <v>0</v>
      </c>
      <c r="DK96" s="4">
        <f>IF(DK8='Summary &amp; Assumptions'!$H$51,-'Summary &amp; Assumptions'!$M$7,0)</f>
        <v>0</v>
      </c>
      <c r="DL96" s="4">
        <f>IF(DL8='Summary &amp; Assumptions'!$H$51,-'Summary &amp; Assumptions'!$M$7,0)</f>
        <v>0</v>
      </c>
      <c r="DM96" s="4">
        <f>IF(DM8='Summary &amp; Assumptions'!$H$51,-'Summary &amp; Assumptions'!$M$7,0)</f>
        <v>0</v>
      </c>
      <c r="DN96" s="4">
        <f>IF(DN8='Summary &amp; Assumptions'!$H$51,-'Summary &amp; Assumptions'!$M$7,0)</f>
        <v>0</v>
      </c>
      <c r="DO96" s="4">
        <f>IF(DO8='Summary &amp; Assumptions'!$H$51,-'Summary &amp; Assumptions'!$M$7,0)</f>
        <v>0</v>
      </c>
      <c r="DP96" s="4">
        <f>IF(DP8='Summary &amp; Assumptions'!$H$51,-'Summary &amp; Assumptions'!$M$7,0)</f>
        <v>0</v>
      </c>
      <c r="DQ96" s="4">
        <f>IF(DQ8='Summary &amp; Assumptions'!$H$51,-'Summary &amp; Assumptions'!$M$7,0)</f>
        <v>0</v>
      </c>
      <c r="DR96" s="4">
        <f>IF(DR8='Summary &amp; Assumptions'!$H$51,-'Summary &amp; Assumptions'!$M$7,0)</f>
        <v>0</v>
      </c>
      <c r="DS96" s="4">
        <f>IF(DS8='Summary &amp; Assumptions'!$H$51,-'Summary &amp; Assumptions'!$M$7,0)</f>
        <v>0</v>
      </c>
      <c r="DT96" s="4">
        <f>IF(DT8='Summary &amp; Assumptions'!$H$51,-'Summary &amp; Assumptions'!$M$7,0)</f>
        <v>0</v>
      </c>
      <c r="DU96" s="4">
        <f>IF(DU8='Summary &amp; Assumptions'!$H$51,-'Summary &amp; Assumptions'!$M$7,0)</f>
        <v>0</v>
      </c>
      <c r="DV96" s="4">
        <f>IF(DV8='Summary &amp; Assumptions'!$H$51,-'Summary &amp; Assumptions'!$M$7,0)</f>
        <v>0</v>
      </c>
      <c r="DW96" s="4">
        <f>IF(DW8='Summary &amp; Assumptions'!$H$51,-'Summary &amp; Assumptions'!$M$7,0)</f>
        <v>0</v>
      </c>
      <c r="DX96" s="4">
        <f>IF(DX8='Summary &amp; Assumptions'!$H$51,-'Summary &amp; Assumptions'!$M$7,0)</f>
        <v>0</v>
      </c>
      <c r="DY96" s="4">
        <f>IF(DY8='Summary &amp; Assumptions'!$H$51,-'Summary &amp; Assumptions'!$M$7,0)</f>
        <v>0</v>
      </c>
      <c r="DZ96" s="4">
        <f>IF(DZ8='Summary &amp; Assumptions'!$H$51,-'Summary &amp; Assumptions'!$M$7,0)</f>
        <v>0</v>
      </c>
      <c r="EA96" s="4">
        <f>IF(EA8='Summary &amp; Assumptions'!$H$51,-'Summary &amp; Assumptions'!$M$7,0)</f>
        <v>0</v>
      </c>
      <c r="EB96" s="4">
        <f>IF(EB8='Summary &amp; Assumptions'!$H$51,-'Summary &amp; Assumptions'!$M$7,0)</f>
        <v>0</v>
      </c>
      <c r="EC96" s="4">
        <f>IF(EC8='Summary &amp; Assumptions'!$H$51,-'Summary &amp; Assumptions'!$M$7,0)</f>
        <v>0</v>
      </c>
      <c r="ED96" s="4">
        <f>IF(ED8='Summary &amp; Assumptions'!$H$51,-'Summary &amp; Assumptions'!$M$7,0)</f>
        <v>0</v>
      </c>
      <c r="EE96" s="4">
        <f>IF(EE8='Summary &amp; Assumptions'!$H$51,-'Summary &amp; Assumptions'!$M$7,0)</f>
        <v>0</v>
      </c>
      <c r="EF96" s="4">
        <f>IF(EF8='Summary &amp; Assumptions'!$H$51,-'Summary &amp; Assumptions'!$M$7,0)</f>
        <v>0</v>
      </c>
      <c r="EG96" s="4">
        <f>IF(EG8='Summary &amp; Assumptions'!$H$51,-'Summary &amp; Assumptions'!$M$7,0)</f>
        <v>0</v>
      </c>
      <c r="EH96" s="4">
        <f>IF(EH8='Summary &amp; Assumptions'!$H$51,-'Summary &amp; Assumptions'!$M$7,0)</f>
        <v>0</v>
      </c>
      <c r="EI96" s="4">
        <f>IF(EI8='Summary &amp; Assumptions'!$H$51,-'Summary &amp; Assumptions'!$M$7,0)</f>
        <v>0</v>
      </c>
      <c r="EJ96" s="4">
        <f>IF(EJ8='Summary &amp; Assumptions'!$H$51,-'Summary &amp; Assumptions'!$M$7,0)</f>
        <v>0</v>
      </c>
      <c r="EK96" s="4">
        <f>IF(EK8='Summary &amp; Assumptions'!$H$51,-'Summary &amp; Assumptions'!$M$7,0)</f>
        <v>0</v>
      </c>
      <c r="EL96" s="4">
        <f>IF(EL8='Summary &amp; Assumptions'!$H$51,-'Summary &amp; Assumptions'!$M$7,0)</f>
        <v>0</v>
      </c>
      <c r="EM96" s="4">
        <f>IF(EM8='Summary &amp; Assumptions'!$H$51,-'Summary &amp; Assumptions'!$M$7,0)</f>
        <v>0</v>
      </c>
      <c r="EN96" s="4">
        <f>IF(EN8='Summary &amp; Assumptions'!$H$51,-'Summary &amp; Assumptions'!$M$7,0)</f>
        <v>0</v>
      </c>
      <c r="EO96" s="4">
        <f>IF(EO8='Summary &amp; Assumptions'!$H$51,-'Summary &amp; Assumptions'!$M$7,0)</f>
        <v>0</v>
      </c>
      <c r="EP96" s="4">
        <f>IF(EP8='Summary &amp; Assumptions'!$H$51,-'Summary &amp; Assumptions'!$M$7,0)</f>
        <v>0</v>
      </c>
      <c r="EQ96" s="4">
        <f>IF(EQ8='Summary &amp; Assumptions'!$H$51,-'Summary &amp; Assumptions'!$M$7,0)</f>
        <v>0</v>
      </c>
      <c r="ER96" s="4">
        <f>IF(ER8='Summary &amp; Assumptions'!$H$51,-'Summary &amp; Assumptions'!$M$7,0)</f>
        <v>0</v>
      </c>
      <c r="ES96" s="4">
        <f>IF(ES8='Summary &amp; Assumptions'!$H$51,-'Summary &amp; Assumptions'!$M$7,0)</f>
        <v>0</v>
      </c>
      <c r="ET96" s="4">
        <f>IF(ET8='Summary &amp; Assumptions'!$H$51,-'Summary &amp; Assumptions'!$M$7,0)</f>
        <v>0</v>
      </c>
      <c r="EU96" s="4">
        <f>IF(EU8='Summary &amp; Assumptions'!$H$51,-'Summary &amp; Assumptions'!$M$7,0)</f>
        <v>0</v>
      </c>
      <c r="EV96" s="4">
        <f>IF(EV8='Summary &amp; Assumptions'!$H$51,-'Summary &amp; Assumptions'!$M$7,0)</f>
        <v>0</v>
      </c>
      <c r="EW96" s="4">
        <f>IF(EW8='Summary &amp; Assumptions'!$H$51,-'Summary &amp; Assumptions'!$M$7,0)</f>
        <v>0</v>
      </c>
      <c r="EX96" s="4">
        <f>IF(EX8='Summary &amp; Assumptions'!$H$51,-'Summary &amp; Assumptions'!$M$7,0)</f>
        <v>0</v>
      </c>
      <c r="EY96" s="4">
        <f>IF(EY8='Summary &amp; Assumptions'!$H$51,-'Summary &amp; Assumptions'!$M$7,0)</f>
        <v>0</v>
      </c>
      <c r="EZ96" s="1"/>
    </row>
    <row r="97" spans="1:156" ht="13.5" customHeight="1" x14ac:dyDescent="0.2">
      <c r="A97" s="1"/>
      <c r="B97" s="1"/>
      <c r="C97" s="1"/>
      <c r="D97" s="1"/>
      <c r="E97" s="236"/>
      <c r="F97" s="236"/>
      <c r="G97" s="236"/>
      <c r="H97" s="79"/>
      <c r="I97" s="79"/>
      <c r="J97" s="79"/>
      <c r="K97" s="79"/>
      <c r="L97" s="1"/>
      <c r="M97" s="1"/>
      <c r="N97" s="240" t="s">
        <v>194</v>
      </c>
      <c r="O97" s="128"/>
      <c r="P97" s="205">
        <f>SUM(P94:P96)</f>
        <v>56451444.936786562</v>
      </c>
      <c r="Q97" s="128"/>
      <c r="R97" s="129"/>
      <c r="S97" s="129"/>
      <c r="T97" s="129"/>
      <c r="U97" s="128"/>
      <c r="V97" s="128"/>
      <c r="W97" s="139">
        <f t="shared" ref="W97:EY97" si="83">SUM(W94:W96)</f>
        <v>0</v>
      </c>
      <c r="X97" s="139">
        <f t="shared" si="83"/>
        <v>0</v>
      </c>
      <c r="Y97" s="139">
        <f t="shared" si="83"/>
        <v>0</v>
      </c>
      <c r="Z97" s="139">
        <f t="shared" si="83"/>
        <v>0</v>
      </c>
      <c r="AA97" s="139">
        <f t="shared" si="83"/>
        <v>0</v>
      </c>
      <c r="AB97" s="139">
        <f t="shared" si="83"/>
        <v>0</v>
      </c>
      <c r="AC97" s="139">
        <f t="shared" si="83"/>
        <v>0</v>
      </c>
      <c r="AD97" s="139">
        <f t="shared" si="83"/>
        <v>0</v>
      </c>
      <c r="AE97" s="139">
        <f t="shared" si="83"/>
        <v>0</v>
      </c>
      <c r="AF97" s="139">
        <f t="shared" si="83"/>
        <v>0</v>
      </c>
      <c r="AG97" s="139">
        <f t="shared" si="83"/>
        <v>0</v>
      </c>
      <c r="AH97" s="139">
        <f t="shared" si="83"/>
        <v>0</v>
      </c>
      <c r="AI97" s="139">
        <f t="shared" si="83"/>
        <v>0</v>
      </c>
      <c r="AJ97" s="139">
        <f t="shared" si="83"/>
        <v>0</v>
      </c>
      <c r="AK97" s="139">
        <f t="shared" si="83"/>
        <v>0</v>
      </c>
      <c r="AL97" s="139">
        <f t="shared" si="83"/>
        <v>0</v>
      </c>
      <c r="AM97" s="139">
        <f t="shared" si="83"/>
        <v>0</v>
      </c>
      <c r="AN97" s="139">
        <f t="shared" si="83"/>
        <v>0</v>
      </c>
      <c r="AO97" s="139">
        <f t="shared" si="83"/>
        <v>0</v>
      </c>
      <c r="AP97" s="139">
        <f t="shared" si="83"/>
        <v>0</v>
      </c>
      <c r="AQ97" s="139">
        <f t="shared" si="83"/>
        <v>0</v>
      </c>
      <c r="AR97" s="139">
        <f t="shared" si="83"/>
        <v>0</v>
      </c>
      <c r="AS97" s="139">
        <f t="shared" si="83"/>
        <v>0</v>
      </c>
      <c r="AT97" s="139">
        <f t="shared" si="83"/>
        <v>0</v>
      </c>
      <c r="AU97" s="139">
        <f t="shared" si="83"/>
        <v>0</v>
      </c>
      <c r="AV97" s="139">
        <f t="shared" si="83"/>
        <v>0</v>
      </c>
      <c r="AW97" s="139">
        <f t="shared" si="83"/>
        <v>0</v>
      </c>
      <c r="AX97" s="139">
        <f t="shared" si="83"/>
        <v>0</v>
      </c>
      <c r="AY97" s="139">
        <f t="shared" si="83"/>
        <v>0</v>
      </c>
      <c r="AZ97" s="139">
        <f t="shared" si="83"/>
        <v>0</v>
      </c>
      <c r="BA97" s="139">
        <f t="shared" si="83"/>
        <v>0</v>
      </c>
      <c r="BB97" s="139">
        <f t="shared" si="83"/>
        <v>0</v>
      </c>
      <c r="BC97" s="139">
        <f t="shared" si="83"/>
        <v>0</v>
      </c>
      <c r="BD97" s="139">
        <f t="shared" si="83"/>
        <v>0</v>
      </c>
      <c r="BE97" s="139">
        <f t="shared" si="83"/>
        <v>0</v>
      </c>
      <c r="BF97" s="139">
        <f t="shared" si="83"/>
        <v>0</v>
      </c>
      <c r="BG97" s="139">
        <f t="shared" si="83"/>
        <v>0</v>
      </c>
      <c r="BH97" s="139">
        <f t="shared" si="83"/>
        <v>0</v>
      </c>
      <c r="BI97" s="139">
        <f t="shared" si="83"/>
        <v>0</v>
      </c>
      <c r="BJ97" s="139">
        <f t="shared" si="83"/>
        <v>0</v>
      </c>
      <c r="BK97" s="139">
        <f t="shared" si="83"/>
        <v>0</v>
      </c>
      <c r="BL97" s="139">
        <f t="shared" si="83"/>
        <v>0</v>
      </c>
      <c r="BM97" s="139">
        <f t="shared" si="83"/>
        <v>0</v>
      </c>
      <c r="BN97" s="139">
        <f t="shared" si="83"/>
        <v>0</v>
      </c>
      <c r="BO97" s="139">
        <f t="shared" si="83"/>
        <v>0</v>
      </c>
      <c r="BP97" s="139">
        <f t="shared" si="83"/>
        <v>0</v>
      </c>
      <c r="BQ97" s="139">
        <f t="shared" si="83"/>
        <v>0</v>
      </c>
      <c r="BR97" s="139">
        <f t="shared" si="83"/>
        <v>0</v>
      </c>
      <c r="BS97" s="139">
        <f t="shared" si="83"/>
        <v>0</v>
      </c>
      <c r="BT97" s="139">
        <f t="shared" si="83"/>
        <v>0</v>
      </c>
      <c r="BU97" s="139">
        <f t="shared" si="83"/>
        <v>0</v>
      </c>
      <c r="BV97" s="139">
        <f t="shared" si="83"/>
        <v>0</v>
      </c>
      <c r="BW97" s="139">
        <f t="shared" si="83"/>
        <v>0</v>
      </c>
      <c r="BX97" s="139">
        <f t="shared" si="83"/>
        <v>0</v>
      </c>
      <c r="BY97" s="139">
        <f t="shared" si="83"/>
        <v>0</v>
      </c>
      <c r="BZ97" s="139">
        <f t="shared" si="83"/>
        <v>0</v>
      </c>
      <c r="CA97" s="139">
        <f t="shared" si="83"/>
        <v>0</v>
      </c>
      <c r="CB97" s="139">
        <f t="shared" si="83"/>
        <v>0</v>
      </c>
      <c r="CC97" s="139">
        <f t="shared" si="83"/>
        <v>0</v>
      </c>
      <c r="CD97" s="139">
        <f t="shared" si="83"/>
        <v>0</v>
      </c>
      <c r="CE97" s="139">
        <f t="shared" si="83"/>
        <v>0</v>
      </c>
      <c r="CF97" s="139">
        <f t="shared" si="83"/>
        <v>56451444.936786562</v>
      </c>
      <c r="CG97" s="139">
        <f t="shared" si="83"/>
        <v>0</v>
      </c>
      <c r="CH97" s="139">
        <f t="shared" si="83"/>
        <v>0</v>
      </c>
      <c r="CI97" s="139">
        <f t="shared" si="83"/>
        <v>0</v>
      </c>
      <c r="CJ97" s="139">
        <f t="shared" si="83"/>
        <v>0</v>
      </c>
      <c r="CK97" s="139">
        <f t="shared" si="83"/>
        <v>0</v>
      </c>
      <c r="CL97" s="139">
        <f t="shared" si="83"/>
        <v>0</v>
      </c>
      <c r="CM97" s="139">
        <f t="shared" si="83"/>
        <v>0</v>
      </c>
      <c r="CN97" s="139">
        <f t="shared" si="83"/>
        <v>0</v>
      </c>
      <c r="CO97" s="139">
        <f t="shared" si="83"/>
        <v>0</v>
      </c>
      <c r="CP97" s="139">
        <f t="shared" si="83"/>
        <v>0</v>
      </c>
      <c r="CQ97" s="139">
        <f t="shared" si="83"/>
        <v>0</v>
      </c>
      <c r="CR97" s="139">
        <f t="shared" si="83"/>
        <v>0</v>
      </c>
      <c r="CS97" s="139">
        <f t="shared" si="83"/>
        <v>0</v>
      </c>
      <c r="CT97" s="139">
        <f t="shared" si="83"/>
        <v>0</v>
      </c>
      <c r="CU97" s="139">
        <f t="shared" si="83"/>
        <v>0</v>
      </c>
      <c r="CV97" s="139">
        <f t="shared" si="83"/>
        <v>0</v>
      </c>
      <c r="CW97" s="139">
        <f t="shared" si="83"/>
        <v>0</v>
      </c>
      <c r="CX97" s="139">
        <f t="shared" si="83"/>
        <v>0</v>
      </c>
      <c r="CY97" s="139">
        <f t="shared" si="83"/>
        <v>0</v>
      </c>
      <c r="CZ97" s="139">
        <f t="shared" si="83"/>
        <v>0</v>
      </c>
      <c r="DA97" s="139">
        <f t="shared" si="83"/>
        <v>0</v>
      </c>
      <c r="DB97" s="139">
        <f t="shared" si="83"/>
        <v>0</v>
      </c>
      <c r="DC97" s="139">
        <f t="shared" si="83"/>
        <v>0</v>
      </c>
      <c r="DD97" s="139">
        <f t="shared" si="83"/>
        <v>0</v>
      </c>
      <c r="DE97" s="139">
        <f t="shared" si="83"/>
        <v>0</v>
      </c>
      <c r="DF97" s="139">
        <f t="shared" si="83"/>
        <v>0</v>
      </c>
      <c r="DG97" s="139">
        <f t="shared" si="83"/>
        <v>0</v>
      </c>
      <c r="DH97" s="139">
        <f t="shared" si="83"/>
        <v>0</v>
      </c>
      <c r="DI97" s="139">
        <f t="shared" si="83"/>
        <v>0</v>
      </c>
      <c r="DJ97" s="139">
        <f t="shared" si="83"/>
        <v>0</v>
      </c>
      <c r="DK97" s="139">
        <f t="shared" si="83"/>
        <v>0</v>
      </c>
      <c r="DL97" s="139">
        <f t="shared" si="83"/>
        <v>0</v>
      </c>
      <c r="DM97" s="139">
        <f t="shared" si="83"/>
        <v>0</v>
      </c>
      <c r="DN97" s="139">
        <f t="shared" si="83"/>
        <v>0</v>
      </c>
      <c r="DO97" s="139">
        <f t="shared" si="83"/>
        <v>0</v>
      </c>
      <c r="DP97" s="139">
        <f t="shared" si="83"/>
        <v>0</v>
      </c>
      <c r="DQ97" s="139">
        <f t="shared" si="83"/>
        <v>0</v>
      </c>
      <c r="DR97" s="139">
        <f t="shared" si="83"/>
        <v>0</v>
      </c>
      <c r="DS97" s="139">
        <f t="shared" si="83"/>
        <v>0</v>
      </c>
      <c r="DT97" s="139">
        <f t="shared" si="83"/>
        <v>0</v>
      </c>
      <c r="DU97" s="139">
        <f t="shared" si="83"/>
        <v>0</v>
      </c>
      <c r="DV97" s="139">
        <f t="shared" si="83"/>
        <v>0</v>
      </c>
      <c r="DW97" s="139">
        <f t="shared" si="83"/>
        <v>0</v>
      </c>
      <c r="DX97" s="139">
        <f t="shared" si="83"/>
        <v>0</v>
      </c>
      <c r="DY97" s="139">
        <f t="shared" si="83"/>
        <v>0</v>
      </c>
      <c r="DZ97" s="139">
        <f t="shared" si="83"/>
        <v>0</v>
      </c>
      <c r="EA97" s="139">
        <f t="shared" si="83"/>
        <v>0</v>
      </c>
      <c r="EB97" s="139">
        <f t="shared" si="83"/>
        <v>0</v>
      </c>
      <c r="EC97" s="139">
        <f t="shared" si="83"/>
        <v>0</v>
      </c>
      <c r="ED97" s="139">
        <f t="shared" si="83"/>
        <v>0</v>
      </c>
      <c r="EE97" s="139">
        <f t="shared" si="83"/>
        <v>0</v>
      </c>
      <c r="EF97" s="139">
        <f t="shared" si="83"/>
        <v>0</v>
      </c>
      <c r="EG97" s="139">
        <f t="shared" si="83"/>
        <v>0</v>
      </c>
      <c r="EH97" s="139">
        <f t="shared" si="83"/>
        <v>0</v>
      </c>
      <c r="EI97" s="139">
        <f t="shared" si="83"/>
        <v>0</v>
      </c>
      <c r="EJ97" s="139">
        <f t="shared" si="83"/>
        <v>0</v>
      </c>
      <c r="EK97" s="139">
        <f t="shared" si="83"/>
        <v>0</v>
      </c>
      <c r="EL97" s="139">
        <f t="shared" si="83"/>
        <v>0</v>
      </c>
      <c r="EM97" s="139">
        <f t="shared" si="83"/>
        <v>0</v>
      </c>
      <c r="EN97" s="139">
        <f t="shared" si="83"/>
        <v>0</v>
      </c>
      <c r="EO97" s="139">
        <f t="shared" si="83"/>
        <v>0</v>
      </c>
      <c r="EP97" s="139">
        <f t="shared" si="83"/>
        <v>0</v>
      </c>
      <c r="EQ97" s="139">
        <f t="shared" si="83"/>
        <v>0</v>
      </c>
      <c r="ER97" s="139">
        <f t="shared" si="83"/>
        <v>0</v>
      </c>
      <c r="ES97" s="139">
        <f t="shared" si="83"/>
        <v>0</v>
      </c>
      <c r="ET97" s="139">
        <f t="shared" si="83"/>
        <v>0</v>
      </c>
      <c r="EU97" s="139">
        <f t="shared" si="83"/>
        <v>0</v>
      </c>
      <c r="EV97" s="139">
        <f t="shared" si="83"/>
        <v>0</v>
      </c>
      <c r="EW97" s="139">
        <f t="shared" si="83"/>
        <v>0</v>
      </c>
      <c r="EX97" s="139">
        <f t="shared" si="83"/>
        <v>0</v>
      </c>
      <c r="EY97" s="139">
        <f t="shared" si="83"/>
        <v>0</v>
      </c>
      <c r="EZ97" s="1"/>
    </row>
    <row r="98" spans="1:156" ht="13.5" customHeight="1" x14ac:dyDescent="0.2">
      <c r="A98" s="1"/>
      <c r="B98" s="1"/>
      <c r="C98" s="1"/>
      <c r="D98" s="1"/>
      <c r="E98" s="236"/>
      <c r="F98" s="236"/>
      <c r="G98" s="236"/>
      <c r="H98" s="79"/>
      <c r="I98" s="1"/>
      <c r="J98" s="1"/>
      <c r="K98" s="1"/>
      <c r="L98" s="1"/>
      <c r="M98" s="1"/>
      <c r="N98" s="93"/>
      <c r="O98" s="1"/>
      <c r="P98" s="80"/>
      <c r="Q98" s="81"/>
      <c r="R98" s="6"/>
      <c r="S98" s="6"/>
      <c r="T98" s="6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</row>
    <row r="99" spans="1:156" ht="13.5" customHeight="1" x14ac:dyDescent="0.2">
      <c r="A99" s="1"/>
      <c r="B99" s="1"/>
      <c r="C99" s="1"/>
      <c r="D99" s="1"/>
      <c r="E99" s="236"/>
      <c r="F99" s="236"/>
      <c r="G99" s="236"/>
      <c r="H99" s="79"/>
      <c r="I99" s="1"/>
      <c r="J99" s="1"/>
      <c r="K99" s="1"/>
      <c r="L99" s="1"/>
      <c r="M99" s="1"/>
      <c r="N99" s="93"/>
      <c r="O99" s="1"/>
      <c r="P99" s="80"/>
      <c r="Q99" s="81"/>
      <c r="R99" s="6"/>
      <c r="S99" s="6"/>
      <c r="T99" s="6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</row>
    <row r="100" spans="1:156" ht="13.5" customHeight="1" x14ac:dyDescent="0.2">
      <c r="A100" s="1"/>
      <c r="B100" s="1"/>
      <c r="C100" s="1"/>
      <c r="D100" s="1"/>
      <c r="E100" s="236"/>
      <c r="F100" s="236"/>
      <c r="G100" s="236"/>
      <c r="H100" s="1"/>
      <c r="I100" s="1"/>
      <c r="J100" s="1"/>
      <c r="K100" s="1"/>
      <c r="L100" s="1"/>
      <c r="M100" s="1"/>
      <c r="N100" s="241" t="s">
        <v>195</v>
      </c>
      <c r="O100" s="1"/>
      <c r="P100" s="80"/>
      <c r="Q100" s="81"/>
      <c r="R100" s="6"/>
      <c r="S100" s="6"/>
      <c r="T100" s="6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</row>
    <row r="101" spans="1:156" ht="13.5" customHeight="1" x14ac:dyDescent="0.2">
      <c r="A101" s="1"/>
      <c r="B101" s="1"/>
      <c r="C101" s="1"/>
      <c r="D101" s="1"/>
      <c r="E101" s="1"/>
      <c r="F101" s="79"/>
      <c r="G101" s="79"/>
      <c r="H101" s="79"/>
      <c r="I101" s="1"/>
      <c r="J101" s="1"/>
      <c r="K101" s="1"/>
      <c r="L101" s="1"/>
      <c r="M101" s="1"/>
      <c r="N101" s="242" t="s">
        <v>71</v>
      </c>
      <c r="O101" s="189"/>
      <c r="P101" s="243">
        <f>-SUMIF($W$111:$EY$111,"&lt;0")</f>
        <v>26434917.386452183</v>
      </c>
      <c r="Q101" s="81"/>
      <c r="R101" s="6"/>
      <c r="S101" s="6"/>
      <c r="T101" s="6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</row>
    <row r="102" spans="1:156" ht="13.5" customHeight="1" x14ac:dyDescent="0.2">
      <c r="A102" s="1"/>
      <c r="B102" s="1"/>
      <c r="C102" s="1"/>
      <c r="D102" s="1"/>
      <c r="E102" s="1"/>
      <c r="F102" s="236"/>
      <c r="G102" s="1"/>
      <c r="H102" s="4"/>
      <c r="I102" s="1"/>
      <c r="J102" s="1"/>
      <c r="K102" s="1"/>
      <c r="L102" s="1"/>
      <c r="M102" s="1"/>
      <c r="N102" s="93" t="s">
        <v>196</v>
      </c>
      <c r="O102" s="1"/>
      <c r="P102" s="244">
        <f>SUMIF($W$111:$EY$111,"&gt;0")</f>
        <v>59870612.24390287</v>
      </c>
      <c r="Q102" s="81"/>
      <c r="R102" s="6"/>
      <c r="S102" s="6"/>
      <c r="T102" s="6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</row>
    <row r="103" spans="1:156" ht="13.5" customHeight="1" x14ac:dyDescent="0.2">
      <c r="A103" s="1"/>
      <c r="B103" s="1"/>
      <c r="C103" s="1"/>
      <c r="D103" s="1"/>
      <c r="E103" s="1"/>
      <c r="F103" s="236"/>
      <c r="G103" s="1"/>
      <c r="H103" s="4"/>
      <c r="I103" s="1"/>
      <c r="J103" s="1"/>
      <c r="K103" s="1"/>
      <c r="L103" s="1"/>
      <c r="M103" s="1"/>
      <c r="N103" s="245" t="s">
        <v>81</v>
      </c>
      <c r="O103" s="188"/>
      <c r="P103" s="246">
        <f>+P102-P101</f>
        <v>33435694.857450686</v>
      </c>
      <c r="Q103" s="81"/>
      <c r="R103" s="6"/>
      <c r="S103" s="6"/>
      <c r="T103" s="6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</row>
    <row r="104" spans="1:156" ht="13.5" customHeight="1" x14ac:dyDescent="0.2">
      <c r="A104" s="1"/>
      <c r="B104" s="1"/>
      <c r="C104" s="1"/>
      <c r="D104" s="1"/>
      <c r="E104" s="1"/>
      <c r="F104" s="236"/>
      <c r="G104" s="1"/>
      <c r="H104" s="4"/>
      <c r="I104" s="1"/>
      <c r="J104" s="1"/>
      <c r="K104" s="1"/>
      <c r="L104" s="1"/>
      <c r="M104" s="1"/>
      <c r="N104" s="93" t="s">
        <v>87</v>
      </c>
      <c r="O104" s="1"/>
      <c r="P104" s="247">
        <f>XIRR($W$111:$EY$111,$W$8:$EY$8)</f>
        <v>0.20451089739799502</v>
      </c>
      <c r="Q104" s="81"/>
      <c r="R104" s="6"/>
      <c r="S104" s="6"/>
      <c r="T104" s="6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</row>
    <row r="105" spans="1:156" ht="13.5" customHeight="1" x14ac:dyDescent="0.2">
      <c r="A105" s="1"/>
      <c r="B105" s="1"/>
      <c r="C105" s="1"/>
      <c r="D105" s="16"/>
      <c r="E105" s="16"/>
      <c r="F105" s="231"/>
      <c r="G105" s="16"/>
      <c r="H105" s="20"/>
      <c r="I105" s="1"/>
      <c r="J105" s="1"/>
      <c r="K105" s="1"/>
      <c r="L105" s="1"/>
      <c r="M105" s="1"/>
      <c r="N105" s="248" t="s">
        <v>95</v>
      </c>
      <c r="O105" s="11"/>
      <c r="P105" s="69">
        <f>P102/P101-1</f>
        <v>1.2648306922489714</v>
      </c>
      <c r="Q105" s="81"/>
      <c r="R105" s="6"/>
      <c r="S105" s="6"/>
      <c r="T105" s="6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</row>
    <row r="106" spans="1:156" ht="13.5" customHeight="1" x14ac:dyDescent="0.2">
      <c r="A106" s="1"/>
      <c r="B106" s="1"/>
      <c r="C106" s="1"/>
      <c r="D106" s="1"/>
      <c r="E106" s="236"/>
      <c r="F106" s="236"/>
      <c r="G106" s="236"/>
      <c r="H106" s="1"/>
      <c r="I106" s="1"/>
      <c r="J106" s="1"/>
      <c r="K106" s="1"/>
      <c r="L106" s="1"/>
      <c r="M106" s="1"/>
      <c r="N106" s="93"/>
      <c r="O106" s="1"/>
      <c r="P106" s="80"/>
      <c r="Q106" s="81"/>
      <c r="R106" s="6"/>
      <c r="S106" s="6"/>
      <c r="T106" s="6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</row>
    <row r="107" spans="1:156" ht="13.5" customHeight="1" x14ac:dyDescent="0.2">
      <c r="A107" s="1"/>
      <c r="B107" s="1"/>
      <c r="C107" s="1"/>
      <c r="D107" s="1"/>
      <c r="E107" s="236"/>
      <c r="F107" s="236"/>
      <c r="G107" s="236"/>
      <c r="H107" s="1"/>
      <c r="I107" s="1"/>
      <c r="J107" s="1"/>
      <c r="K107" s="1"/>
      <c r="L107" s="1"/>
      <c r="M107" s="1"/>
      <c r="N107" s="93" t="s">
        <v>192</v>
      </c>
      <c r="O107" s="1"/>
      <c r="P107" s="80"/>
      <c r="Q107" s="81"/>
      <c r="R107" s="6"/>
      <c r="S107" s="6"/>
      <c r="T107" s="6"/>
      <c r="U107" s="1"/>
      <c r="V107" s="1"/>
      <c r="W107" s="4">
        <f>IF(W8&lt;='Summary &amp; Assumptions'!$H$51,'Budget &amp; Draw Schedule'!W91,0)</f>
        <v>0</v>
      </c>
      <c r="X107" s="4">
        <f>IF(X8&lt;='Summary &amp; Assumptions'!$H$51,'Budget &amp; Draw Schedule'!X91,0)</f>
        <v>0</v>
      </c>
      <c r="Y107" s="4">
        <f>IF(Y8&lt;='Summary &amp; Assumptions'!$H$51,'Budget &amp; Draw Schedule'!Y91,0)</f>
        <v>0</v>
      </c>
      <c r="Z107" s="4">
        <f>IF(Z8&lt;='Summary &amp; Assumptions'!$H$51,'Budget &amp; Draw Schedule'!Z91,0)</f>
        <v>0</v>
      </c>
      <c r="AA107" s="4">
        <f>IF(AA8&lt;='Summary &amp; Assumptions'!$H$51,'Budget &amp; Draw Schedule'!AA91,0)</f>
        <v>0</v>
      </c>
      <c r="AB107" s="4">
        <f>IF(AB8&lt;='Summary &amp; Assumptions'!$H$51,'Budget &amp; Draw Schedule'!AB91,0)</f>
        <v>0</v>
      </c>
      <c r="AC107" s="4">
        <f>IF(AC8&lt;='Summary &amp; Assumptions'!$H$51,'Budget &amp; Draw Schedule'!AC91,0)</f>
        <v>0</v>
      </c>
      <c r="AD107" s="4">
        <f>IF(AD8&lt;='Summary &amp; Assumptions'!$H$51,'Budget &amp; Draw Schedule'!AD91,0)</f>
        <v>0</v>
      </c>
      <c r="AE107" s="4">
        <f>IF(AE8&lt;='Summary &amp; Assumptions'!$H$51,'Budget &amp; Draw Schedule'!AE91,0)</f>
        <v>0</v>
      </c>
      <c r="AF107" s="4">
        <f>IF(AF8&lt;='Summary &amp; Assumptions'!$H$51,'Budget &amp; Draw Schedule'!AF91,0)</f>
        <v>0</v>
      </c>
      <c r="AG107" s="4">
        <f>IF(AG8&lt;='Summary &amp; Assumptions'!$H$51,'Budget &amp; Draw Schedule'!AG91,0)</f>
        <v>0</v>
      </c>
      <c r="AH107" s="4">
        <f>IF(AH8&lt;='Summary &amp; Assumptions'!$H$51,'Budget &amp; Draw Schedule'!AH91,0)</f>
        <v>0</v>
      </c>
      <c r="AI107" s="4">
        <f>IF(AI8&lt;='Summary &amp; Assumptions'!$H$51,'Budget &amp; Draw Schedule'!AI91,0)</f>
        <v>0</v>
      </c>
      <c r="AJ107" s="4">
        <f>IF(AJ8&lt;='Summary &amp; Assumptions'!$H$51,'Budget &amp; Draw Schedule'!AJ91,0)</f>
        <v>0</v>
      </c>
      <c r="AK107" s="4">
        <f>IF(AK8&lt;='Summary &amp; Assumptions'!$H$51,'Budget &amp; Draw Schedule'!AK91,0)</f>
        <v>0</v>
      </c>
      <c r="AL107" s="4">
        <f>IF(AL8&lt;='Summary &amp; Assumptions'!$H$51,'Budget &amp; Draw Schedule'!AL91,0)</f>
        <v>0</v>
      </c>
      <c r="AM107" s="4">
        <f>IF(AM8&lt;='Summary &amp; Assumptions'!$H$51,'Budget &amp; Draw Schedule'!AM91,0)</f>
        <v>0</v>
      </c>
      <c r="AN107" s="4">
        <f>IF(AN8&lt;='Summary &amp; Assumptions'!$H$51,'Budget &amp; Draw Schedule'!AN91,0)</f>
        <v>0</v>
      </c>
      <c r="AO107" s="4">
        <f>IF(AO8&lt;='Summary &amp; Assumptions'!$H$51,'Budget &amp; Draw Schedule'!AO91,0)</f>
        <v>0</v>
      </c>
      <c r="AP107" s="4">
        <f>IF(AP8&lt;='Summary &amp; Assumptions'!$H$51,'Budget &amp; Draw Schedule'!AP91,0)</f>
        <v>0</v>
      </c>
      <c r="AQ107" s="4">
        <f>IF(AQ8&lt;='Summary &amp; Assumptions'!$H$51,'Budget &amp; Draw Schedule'!AQ91,0)</f>
        <v>0</v>
      </c>
      <c r="AR107" s="4">
        <f>IF(AR8&lt;='Summary &amp; Assumptions'!$H$51,'Budget &amp; Draw Schedule'!AR91,0)</f>
        <v>0</v>
      </c>
      <c r="AS107" s="4">
        <f>IF(AS8&lt;='Summary &amp; Assumptions'!$H$51,'Budget &amp; Draw Schedule'!AS91,0)</f>
        <v>0</v>
      </c>
      <c r="AT107" s="4">
        <f>IF(AT8&lt;='Summary &amp; Assumptions'!$H$51,'Budget &amp; Draw Schedule'!AT91,0)</f>
        <v>0</v>
      </c>
      <c r="AU107" s="4">
        <f>IF(AU8&lt;='Summary &amp; Assumptions'!$H$51,'Budget &amp; Draw Schedule'!AU91,0)</f>
        <v>0</v>
      </c>
      <c r="AV107" s="4">
        <f>IF(AV8&lt;='Summary &amp; Assumptions'!$H$51,'Budget &amp; Draw Schedule'!AV91,0)</f>
        <v>0</v>
      </c>
      <c r="AW107" s="4">
        <f>IF(AW8&lt;='Summary &amp; Assumptions'!$H$51,'Budget &amp; Draw Schedule'!AW91,0)</f>
        <v>0</v>
      </c>
      <c r="AX107" s="4">
        <f>IF(AX8&lt;='Summary &amp; Assumptions'!$H$51,'Budget &amp; Draw Schedule'!AX91,0)</f>
        <v>0</v>
      </c>
      <c r="AY107" s="4">
        <f>IF(AY8&lt;='Summary &amp; Assumptions'!$H$51,'Budget &amp; Draw Schedule'!AY91,0)</f>
        <v>0</v>
      </c>
      <c r="AZ107" s="4">
        <f>IF(AZ8&lt;='Summary &amp; Assumptions'!$H$51,'Budget &amp; Draw Schedule'!AZ91,0)</f>
        <v>0</v>
      </c>
      <c r="BA107" s="4">
        <f>IF(BA8&lt;='Summary &amp; Assumptions'!$H$51,'Budget &amp; Draw Schedule'!BA91,0)</f>
        <v>0</v>
      </c>
      <c r="BB107" s="4">
        <f>IF(BB8&lt;='Summary &amp; Assumptions'!$H$51,'Budget &amp; Draw Schedule'!BB91,0)</f>
        <v>0</v>
      </c>
      <c r="BC107" s="4">
        <f>IF(BC8&lt;='Summary &amp; Assumptions'!$H$51,'Budget &amp; Draw Schedule'!BC91,0)</f>
        <v>0</v>
      </c>
      <c r="BD107" s="4">
        <f>IF(BD8&lt;='Summary &amp; Assumptions'!$H$51,'Budget &amp; Draw Schedule'!BD91,0)</f>
        <v>0</v>
      </c>
      <c r="BE107" s="4">
        <f>IF(BE8&lt;='Summary &amp; Assumptions'!$H$51,'Budget &amp; Draw Schedule'!BE91,0)</f>
        <v>0</v>
      </c>
      <c r="BF107" s="4">
        <f>IF(BF8&lt;='Summary &amp; Assumptions'!$H$51,'Budget &amp; Draw Schedule'!BF91,0)</f>
        <v>0</v>
      </c>
      <c r="BG107" s="4">
        <f>IF(BG8&lt;='Summary &amp; Assumptions'!$H$51,'Budget &amp; Draw Schedule'!BG91,0)</f>
        <v>0</v>
      </c>
      <c r="BH107" s="4">
        <f>IF(BH8&lt;='Summary &amp; Assumptions'!$H$51,'Budget &amp; Draw Schedule'!BH91,0)</f>
        <v>0</v>
      </c>
      <c r="BI107" s="4">
        <f>IF(BI8&lt;='Summary &amp; Assumptions'!$H$51,'Budget &amp; Draw Schedule'!BI91,0)</f>
        <v>0</v>
      </c>
      <c r="BJ107" s="4">
        <f>IF(BJ8&lt;='Summary &amp; Assumptions'!$H$51,'Budget &amp; Draw Schedule'!BJ91,0)</f>
        <v>0</v>
      </c>
      <c r="BK107" s="4">
        <f>IF(BK8&lt;='Summary &amp; Assumptions'!$H$51,'Budget &amp; Draw Schedule'!BK91,0)</f>
        <v>0</v>
      </c>
      <c r="BL107" s="4">
        <f>IF(BL8&lt;='Summary &amp; Assumptions'!$H$51,'Budget &amp; Draw Schedule'!BL91,0)</f>
        <v>0</v>
      </c>
      <c r="BM107" s="4">
        <f>IF(BM8&lt;='Summary &amp; Assumptions'!$H$51,'Budget &amp; Draw Schedule'!BM91,0)</f>
        <v>0</v>
      </c>
      <c r="BN107" s="4">
        <f>IF(BN8&lt;='Summary &amp; Assumptions'!$H$51,'Budget &amp; Draw Schedule'!BN91,0)</f>
        <v>56503.321936224223</v>
      </c>
      <c r="BO107" s="4">
        <f>IF(BO8&lt;='Summary &amp; Assumptions'!$H$51,'Budget &amp; Draw Schedule'!BO91,0)</f>
        <v>88776.482979299442</v>
      </c>
      <c r="BP107" s="4">
        <f>IF(BP8&lt;='Summary &amp; Assumptions'!$H$51,'Budget &amp; Draw Schedule'!BP91,0)</f>
        <v>121009.59774122007</v>
      </c>
      <c r="BQ107" s="4">
        <f>IF(BQ8&lt;='Summary &amp; Assumptions'!$H$51,'Budget &amp; Draw Schedule'!BQ91,0)</f>
        <v>153229.18335410196</v>
      </c>
      <c r="BR107" s="4">
        <f>IF(BR8&lt;='Summary &amp; Assumptions'!$H$51,'Budget &amp; Draw Schedule'!BR91,0)</f>
        <v>185536.43785275478</v>
      </c>
      <c r="BS107" s="4">
        <f>IF(BS8&lt;='Summary &amp; Assumptions'!$H$51,'Budget &amp; Draw Schedule'!BS91,0)</f>
        <v>191140.42245401413</v>
      </c>
      <c r="BT107" s="4">
        <f>IF(BT8&lt;='Summary &amp; Assumptions'!$H$51,'Budget &amp; Draw Schedule'!BT91,0)</f>
        <v>203425.48860857642</v>
      </c>
      <c r="BU107" s="4">
        <f>IF(BU8&lt;='Summary &amp; Assumptions'!$H$51,'Budget &amp; Draw Schedule'!BU91,0)</f>
        <v>203009.60256712494</v>
      </c>
      <c r="BV107" s="4">
        <f>IF(BV8&lt;='Summary &amp; Assumptions'!$H$51,'Budget &amp; Draw Schedule'!BV91,0)</f>
        <v>202549.61149980704</v>
      </c>
      <c r="BW107" s="4">
        <f>IF(BW8&lt;='Summary &amp; Assumptions'!$H$51,'Budget &amp; Draw Schedule'!BW91,0)</f>
        <v>202066.89146210407</v>
      </c>
      <c r="BX107" s="4">
        <f>IF(BX8&lt;='Summary &amp; Assumptions'!$H$51,'Budget &amp; Draw Schedule'!BX91,0)</f>
        <v>201695.38102949969</v>
      </c>
      <c r="BY107" s="4">
        <f>IF(BY8&lt;='Summary &amp; Assumptions'!$H$51,'Budget &amp; Draw Schedule'!BY91,0)</f>
        <v>201285.71839660604</v>
      </c>
      <c r="BZ107" s="4">
        <f>IF(BZ8&lt;='Summary &amp; Assumptions'!$H$51,'Budget &amp; Draw Schedule'!BZ91,0)</f>
        <v>200873.34993390462</v>
      </c>
      <c r="CA107" s="4">
        <f>IF(CA8&lt;='Summary &amp; Assumptions'!$H$51,'Budget &amp; Draw Schedule'!CA91,0)</f>
        <v>200506.16882899267</v>
      </c>
      <c r="CB107" s="4">
        <f>IF(CB8&lt;='Summary &amp; Assumptions'!$H$51,'Budget &amp; Draw Schedule'!CB91,0)</f>
        <v>200148.7287113886</v>
      </c>
      <c r="CC107" s="4">
        <f>IF(CC8&lt;='Summary &amp; Assumptions'!$H$51,'Budget &amp; Draw Schedule'!CC91,0)</f>
        <v>199768.55962339943</v>
      </c>
      <c r="CD107" s="4">
        <f>IF(CD8&lt;='Summary &amp; Assumptions'!$H$51,'Budget &amp; Draw Schedule'!CD91,0)</f>
        <v>199512.58812358609</v>
      </c>
      <c r="CE107" s="4">
        <f>IF(CE8&lt;='Summary &amp; Assumptions'!$H$51,'Budget &amp; Draw Schedule'!CE91,0)</f>
        <v>199196.00603607905</v>
      </c>
      <c r="CF107" s="4">
        <f>IF(CF8&lt;='Summary &amp; Assumptions'!$H$51,'Budget &amp; Draw Schedule'!CF91,0)</f>
        <v>208933.7659776184</v>
      </c>
      <c r="CG107" s="4">
        <f>IF(CG8&lt;='Summary &amp; Assumptions'!$H$51,'Budget &amp; Draw Schedule'!CG91,0)</f>
        <v>0</v>
      </c>
      <c r="CH107" s="4">
        <f>IF(CH8&lt;='Summary &amp; Assumptions'!$H$51,'Budget &amp; Draw Schedule'!CH91,0)</f>
        <v>0</v>
      </c>
      <c r="CI107" s="4">
        <f>IF(CI8&lt;='Summary &amp; Assumptions'!$H$51,'Budget &amp; Draw Schedule'!CI91,0)</f>
        <v>0</v>
      </c>
      <c r="CJ107" s="4">
        <f>IF(CJ8&lt;='Summary &amp; Assumptions'!$H$51,'Budget &amp; Draw Schedule'!CJ91,0)</f>
        <v>0</v>
      </c>
      <c r="CK107" s="4">
        <f>IF(CK8&lt;='Summary &amp; Assumptions'!$H$51,'Budget &amp; Draw Schedule'!CK91,0)</f>
        <v>0</v>
      </c>
      <c r="CL107" s="4">
        <f>IF(CL8&lt;='Summary &amp; Assumptions'!$H$51,'Budget &amp; Draw Schedule'!CL91,0)</f>
        <v>0</v>
      </c>
      <c r="CM107" s="4">
        <f>IF(CM8&lt;='Summary &amp; Assumptions'!$H$51,'Budget &amp; Draw Schedule'!CM91,0)</f>
        <v>0</v>
      </c>
      <c r="CN107" s="4">
        <f>IF(CN8&lt;='Summary &amp; Assumptions'!$H$51,'Budget &amp; Draw Schedule'!CN91,0)</f>
        <v>0</v>
      </c>
      <c r="CO107" s="4">
        <f>IF(CO8&lt;='Summary &amp; Assumptions'!$H$51,'Budget &amp; Draw Schedule'!CO91,0)</f>
        <v>0</v>
      </c>
      <c r="CP107" s="4">
        <f>IF(CP8&lt;='Summary &amp; Assumptions'!$H$51,'Budget &amp; Draw Schedule'!CP91,0)</f>
        <v>0</v>
      </c>
      <c r="CQ107" s="4">
        <f>IF(CQ8&lt;='Summary &amp; Assumptions'!$H$51,'Budget &amp; Draw Schedule'!CQ91,0)</f>
        <v>0</v>
      </c>
      <c r="CR107" s="4">
        <f>IF(CR8&lt;='Summary &amp; Assumptions'!$H$51,'Budget &amp; Draw Schedule'!CR91,0)</f>
        <v>0</v>
      </c>
      <c r="CS107" s="4">
        <f>IF(CS8&lt;='Summary &amp; Assumptions'!$H$51,'Budget &amp; Draw Schedule'!CS91,0)</f>
        <v>0</v>
      </c>
      <c r="CT107" s="4">
        <f>IF(CT8&lt;='Summary &amp; Assumptions'!$H$51,'Budget &amp; Draw Schedule'!CT91,0)</f>
        <v>0</v>
      </c>
      <c r="CU107" s="4">
        <f>IF(CU8&lt;='Summary &amp; Assumptions'!$H$51,'Budget &amp; Draw Schedule'!CU91,0)</f>
        <v>0</v>
      </c>
      <c r="CV107" s="4">
        <f>IF(CV8&lt;='Summary &amp; Assumptions'!$H$51,'Budget &amp; Draw Schedule'!CV91,0)</f>
        <v>0</v>
      </c>
      <c r="CW107" s="4">
        <f>IF(CW8&lt;='Summary &amp; Assumptions'!$H$51,'Budget &amp; Draw Schedule'!CW91,0)</f>
        <v>0</v>
      </c>
      <c r="CX107" s="4">
        <f>IF(CX8&lt;='Summary &amp; Assumptions'!$H$51,'Budget &amp; Draw Schedule'!CX91,0)</f>
        <v>0</v>
      </c>
      <c r="CY107" s="4">
        <f>IF(CY8&lt;='Summary &amp; Assumptions'!$H$51,'Budget &amp; Draw Schedule'!CY91,0)</f>
        <v>0</v>
      </c>
      <c r="CZ107" s="4">
        <f>IF(CZ8&lt;='Summary &amp; Assumptions'!$H$51,'Budget &amp; Draw Schedule'!CZ91,0)</f>
        <v>0</v>
      </c>
      <c r="DA107" s="4">
        <f>IF(DA8&lt;='Summary &amp; Assumptions'!$H$51,'Budget &amp; Draw Schedule'!DA91,0)</f>
        <v>0</v>
      </c>
      <c r="DB107" s="4">
        <f>IF(DB8&lt;='Summary &amp; Assumptions'!$H$51,'Budget &amp; Draw Schedule'!DB91,0)</f>
        <v>0</v>
      </c>
      <c r="DC107" s="4">
        <f>IF(DC8&lt;='Summary &amp; Assumptions'!$H$51,'Budget &amp; Draw Schedule'!DC91,0)</f>
        <v>0</v>
      </c>
      <c r="DD107" s="4">
        <f>IF(DD8&lt;='Summary &amp; Assumptions'!$H$51,'Budget &amp; Draw Schedule'!DD91,0)</f>
        <v>0</v>
      </c>
      <c r="DE107" s="4">
        <f>IF(DE8&lt;='Summary &amp; Assumptions'!$H$51,'Budget &amp; Draw Schedule'!DE91,0)</f>
        <v>0</v>
      </c>
      <c r="DF107" s="4">
        <f>IF(DF8&lt;='Summary &amp; Assumptions'!$H$51,'Budget &amp; Draw Schedule'!DF91,0)</f>
        <v>0</v>
      </c>
      <c r="DG107" s="4">
        <f>IF(DG8&lt;='Summary &amp; Assumptions'!$H$51,'Budget &amp; Draw Schedule'!DG91,0)</f>
        <v>0</v>
      </c>
      <c r="DH107" s="4">
        <f>IF(DH8&lt;='Summary &amp; Assumptions'!$H$51,'Budget &amp; Draw Schedule'!DH91,0)</f>
        <v>0</v>
      </c>
      <c r="DI107" s="4">
        <f>IF(DI8&lt;='Summary &amp; Assumptions'!$H$51,'Budget &amp; Draw Schedule'!DI91,0)</f>
        <v>0</v>
      </c>
      <c r="DJ107" s="4">
        <f>IF(DJ8&lt;='Summary &amp; Assumptions'!$H$51,'Budget &amp; Draw Schedule'!DJ91,0)</f>
        <v>0</v>
      </c>
      <c r="DK107" s="4">
        <f>IF(DK8&lt;='Summary &amp; Assumptions'!$H$51,'Budget &amp; Draw Schedule'!DK91,0)</f>
        <v>0</v>
      </c>
      <c r="DL107" s="4">
        <f>IF(DL8&lt;='Summary &amp; Assumptions'!$H$51,'Budget &amp; Draw Schedule'!DL91,0)</f>
        <v>0</v>
      </c>
      <c r="DM107" s="4">
        <f>IF(DM8&lt;='Summary &amp; Assumptions'!$H$51,'Budget &amp; Draw Schedule'!DM91,0)</f>
        <v>0</v>
      </c>
      <c r="DN107" s="4">
        <f>IF(DN8&lt;='Summary &amp; Assumptions'!$H$51,'Budget &amp; Draw Schedule'!DN91,0)</f>
        <v>0</v>
      </c>
      <c r="DO107" s="4">
        <f>IF(DO8&lt;='Summary &amp; Assumptions'!$H$51,'Budget &amp; Draw Schedule'!DO91,0)</f>
        <v>0</v>
      </c>
      <c r="DP107" s="4">
        <f>IF(DP8&lt;='Summary &amp; Assumptions'!$H$51,'Budget &amp; Draw Schedule'!DP91,0)</f>
        <v>0</v>
      </c>
      <c r="DQ107" s="4">
        <f>IF(DQ8&lt;='Summary &amp; Assumptions'!$H$51,'Budget &amp; Draw Schedule'!DQ91,0)</f>
        <v>0</v>
      </c>
      <c r="DR107" s="4">
        <f>IF(DR8&lt;='Summary &amp; Assumptions'!$H$51,'Budget &amp; Draw Schedule'!DR91,0)</f>
        <v>0</v>
      </c>
      <c r="DS107" s="4">
        <f>IF(DS8&lt;='Summary &amp; Assumptions'!$H$51,'Budget &amp; Draw Schedule'!DS91,0)</f>
        <v>0</v>
      </c>
      <c r="DT107" s="4">
        <f>IF(DT8&lt;='Summary &amp; Assumptions'!$H$51,'Budget &amp; Draw Schedule'!DT91,0)</f>
        <v>0</v>
      </c>
      <c r="DU107" s="4">
        <f>IF(DU8&lt;='Summary &amp; Assumptions'!$H$51,'Budget &amp; Draw Schedule'!DU91,0)</f>
        <v>0</v>
      </c>
      <c r="DV107" s="4">
        <f>IF(DV8&lt;='Summary &amp; Assumptions'!$H$51,'Budget &amp; Draw Schedule'!DV91,0)</f>
        <v>0</v>
      </c>
      <c r="DW107" s="4">
        <f>IF(DW8&lt;='Summary &amp; Assumptions'!$H$51,'Budget &amp; Draw Schedule'!DW91,0)</f>
        <v>0</v>
      </c>
      <c r="DX107" s="4">
        <f>IF(DX8&lt;='Summary &amp; Assumptions'!$H$51,'Budget &amp; Draw Schedule'!DX91,0)</f>
        <v>0</v>
      </c>
      <c r="DY107" s="4">
        <f>IF(DY8&lt;='Summary &amp; Assumptions'!$H$51,'Budget &amp; Draw Schedule'!DY91,0)</f>
        <v>0</v>
      </c>
      <c r="DZ107" s="4">
        <f>IF(DZ8&lt;='Summary &amp; Assumptions'!$H$51,'Budget &amp; Draw Schedule'!DZ91,0)</f>
        <v>0</v>
      </c>
      <c r="EA107" s="4">
        <f>IF(EA8&lt;='Summary &amp; Assumptions'!$H$51,'Budget &amp; Draw Schedule'!EA91,0)</f>
        <v>0</v>
      </c>
      <c r="EB107" s="4">
        <f>IF(EB8&lt;='Summary &amp; Assumptions'!$H$51,'Budget &amp; Draw Schedule'!EB91,0)</f>
        <v>0</v>
      </c>
      <c r="EC107" s="4">
        <f>IF(EC8&lt;='Summary &amp; Assumptions'!$H$51,'Budget &amp; Draw Schedule'!EC91,0)</f>
        <v>0</v>
      </c>
      <c r="ED107" s="4">
        <f>IF(ED8&lt;='Summary &amp; Assumptions'!$H$51,'Budget &amp; Draw Schedule'!ED91,0)</f>
        <v>0</v>
      </c>
      <c r="EE107" s="4">
        <f>IF(EE8&lt;='Summary &amp; Assumptions'!$H$51,'Budget &amp; Draw Schedule'!EE91,0)</f>
        <v>0</v>
      </c>
      <c r="EF107" s="4">
        <f>IF(EF8&lt;='Summary &amp; Assumptions'!$H$51,'Budget &amp; Draw Schedule'!EF91,0)</f>
        <v>0</v>
      </c>
      <c r="EG107" s="4">
        <f>IF(EG8&lt;='Summary &amp; Assumptions'!$H$51,'Budget &amp; Draw Schedule'!EG91,0)</f>
        <v>0</v>
      </c>
      <c r="EH107" s="4">
        <f>IF(EH8&lt;='Summary &amp; Assumptions'!$H$51,'Budget &amp; Draw Schedule'!EH91,0)</f>
        <v>0</v>
      </c>
      <c r="EI107" s="4">
        <f>IF(EI8&lt;='Summary &amp; Assumptions'!$H$51,'Budget &amp; Draw Schedule'!EI91,0)</f>
        <v>0</v>
      </c>
      <c r="EJ107" s="4">
        <f>IF(EJ8&lt;='Summary &amp; Assumptions'!$H$51,'Budget &amp; Draw Schedule'!EJ91,0)</f>
        <v>0</v>
      </c>
      <c r="EK107" s="4">
        <f>IF(EK8&lt;='Summary &amp; Assumptions'!$H$51,'Budget &amp; Draw Schedule'!EK91,0)</f>
        <v>0</v>
      </c>
      <c r="EL107" s="4">
        <f>IF(EL8&lt;='Summary &amp; Assumptions'!$H$51,'Budget &amp; Draw Schedule'!EL91,0)</f>
        <v>0</v>
      </c>
      <c r="EM107" s="4">
        <f>IF(EM8&lt;='Summary &amp; Assumptions'!$H$51,'Budget &amp; Draw Schedule'!EM91,0)</f>
        <v>0</v>
      </c>
      <c r="EN107" s="4">
        <f>IF(EN8&lt;='Summary &amp; Assumptions'!$H$51,'Budget &amp; Draw Schedule'!EN91,0)</f>
        <v>0</v>
      </c>
      <c r="EO107" s="4">
        <f>IF(EO8&lt;='Summary &amp; Assumptions'!$H$51,'Budget &amp; Draw Schedule'!EO91,0)</f>
        <v>0</v>
      </c>
      <c r="EP107" s="4">
        <f>IF(EP8&lt;='Summary &amp; Assumptions'!$H$51,'Budget &amp; Draw Schedule'!EP91,0)</f>
        <v>0</v>
      </c>
      <c r="EQ107" s="4">
        <f>IF(EQ8&lt;='Summary &amp; Assumptions'!$H$51,'Budget &amp; Draw Schedule'!EQ91,0)</f>
        <v>0</v>
      </c>
      <c r="ER107" s="4">
        <f>IF(ER8&lt;='Summary &amp; Assumptions'!$H$51,'Budget &amp; Draw Schedule'!ER91,0)</f>
        <v>0</v>
      </c>
      <c r="ES107" s="4">
        <f>IF(ES8&lt;='Summary &amp; Assumptions'!$H$51,'Budget &amp; Draw Schedule'!ES91,0)</f>
        <v>0</v>
      </c>
      <c r="ET107" s="4">
        <f>IF(ET8&lt;='Summary &amp; Assumptions'!$H$51,'Budget &amp; Draw Schedule'!ET91,0)</f>
        <v>0</v>
      </c>
      <c r="EU107" s="4">
        <f>IF(EU8&lt;='Summary &amp; Assumptions'!$H$51,'Budget &amp; Draw Schedule'!EU91,0)</f>
        <v>0</v>
      </c>
      <c r="EV107" s="4">
        <f>IF(EV8&lt;='Summary &amp; Assumptions'!$H$51,'Budget &amp; Draw Schedule'!EV91,0)</f>
        <v>0</v>
      </c>
      <c r="EW107" s="4">
        <f>IF(EW8&lt;='Summary &amp; Assumptions'!$H$51,'Budget &amp; Draw Schedule'!EW91,0)</f>
        <v>0</v>
      </c>
      <c r="EX107" s="4">
        <f>IF(EX8&lt;='Summary &amp; Assumptions'!$H$51,'Budget &amp; Draw Schedule'!EX91,0)</f>
        <v>0</v>
      </c>
      <c r="EY107" s="4">
        <f>IF(EY8&lt;='Summary &amp; Assumptions'!$H$51,'Budget &amp; Draw Schedule'!EY91,0)</f>
        <v>0</v>
      </c>
      <c r="EZ107" s="1"/>
    </row>
    <row r="108" spans="1:156" ht="13.5" customHeight="1" x14ac:dyDescent="0.2">
      <c r="A108" s="1"/>
      <c r="B108" s="1"/>
      <c r="C108" s="1"/>
      <c r="D108" s="1"/>
      <c r="E108" s="236"/>
      <c r="F108" s="236"/>
      <c r="G108" s="236"/>
      <c r="H108" s="1"/>
      <c r="I108" s="1"/>
      <c r="J108" s="1"/>
      <c r="K108" s="1"/>
      <c r="L108" s="1"/>
      <c r="M108" s="1"/>
      <c r="N108" s="93" t="s">
        <v>197</v>
      </c>
      <c r="O108" s="1"/>
      <c r="P108" s="80"/>
      <c r="Q108" s="81"/>
      <c r="R108" s="6"/>
      <c r="S108" s="6"/>
      <c r="T108" s="6"/>
      <c r="U108" s="1"/>
      <c r="V108" s="1"/>
      <c r="W108" s="4">
        <f t="shared" ref="W108:EY108" si="84">W97</f>
        <v>0</v>
      </c>
      <c r="X108" s="4">
        <f t="shared" si="84"/>
        <v>0</v>
      </c>
      <c r="Y108" s="4">
        <f t="shared" si="84"/>
        <v>0</v>
      </c>
      <c r="Z108" s="4">
        <f t="shared" si="84"/>
        <v>0</v>
      </c>
      <c r="AA108" s="4">
        <f t="shared" si="84"/>
        <v>0</v>
      </c>
      <c r="AB108" s="4">
        <f t="shared" si="84"/>
        <v>0</v>
      </c>
      <c r="AC108" s="4">
        <f t="shared" si="84"/>
        <v>0</v>
      </c>
      <c r="AD108" s="4">
        <f t="shared" si="84"/>
        <v>0</v>
      </c>
      <c r="AE108" s="4">
        <f t="shared" si="84"/>
        <v>0</v>
      </c>
      <c r="AF108" s="4">
        <f t="shared" si="84"/>
        <v>0</v>
      </c>
      <c r="AG108" s="4">
        <f t="shared" si="84"/>
        <v>0</v>
      </c>
      <c r="AH108" s="4">
        <f t="shared" si="84"/>
        <v>0</v>
      </c>
      <c r="AI108" s="4">
        <f t="shared" si="84"/>
        <v>0</v>
      </c>
      <c r="AJ108" s="4">
        <f t="shared" si="84"/>
        <v>0</v>
      </c>
      <c r="AK108" s="4">
        <f t="shared" si="84"/>
        <v>0</v>
      </c>
      <c r="AL108" s="4">
        <f t="shared" si="84"/>
        <v>0</v>
      </c>
      <c r="AM108" s="4">
        <f t="shared" si="84"/>
        <v>0</v>
      </c>
      <c r="AN108" s="4">
        <f t="shared" si="84"/>
        <v>0</v>
      </c>
      <c r="AO108" s="4">
        <f t="shared" si="84"/>
        <v>0</v>
      </c>
      <c r="AP108" s="4">
        <f t="shared" si="84"/>
        <v>0</v>
      </c>
      <c r="AQ108" s="4">
        <f t="shared" si="84"/>
        <v>0</v>
      </c>
      <c r="AR108" s="4">
        <f t="shared" si="84"/>
        <v>0</v>
      </c>
      <c r="AS108" s="4">
        <f t="shared" si="84"/>
        <v>0</v>
      </c>
      <c r="AT108" s="4">
        <f t="shared" si="84"/>
        <v>0</v>
      </c>
      <c r="AU108" s="4">
        <f t="shared" si="84"/>
        <v>0</v>
      </c>
      <c r="AV108" s="4">
        <f t="shared" si="84"/>
        <v>0</v>
      </c>
      <c r="AW108" s="4">
        <f t="shared" si="84"/>
        <v>0</v>
      </c>
      <c r="AX108" s="4">
        <f t="shared" si="84"/>
        <v>0</v>
      </c>
      <c r="AY108" s="4">
        <f t="shared" si="84"/>
        <v>0</v>
      </c>
      <c r="AZ108" s="4">
        <f t="shared" si="84"/>
        <v>0</v>
      </c>
      <c r="BA108" s="4">
        <f t="shared" si="84"/>
        <v>0</v>
      </c>
      <c r="BB108" s="4">
        <f t="shared" si="84"/>
        <v>0</v>
      </c>
      <c r="BC108" s="4">
        <f t="shared" si="84"/>
        <v>0</v>
      </c>
      <c r="BD108" s="4">
        <f t="shared" si="84"/>
        <v>0</v>
      </c>
      <c r="BE108" s="4">
        <f t="shared" si="84"/>
        <v>0</v>
      </c>
      <c r="BF108" s="4">
        <f t="shared" si="84"/>
        <v>0</v>
      </c>
      <c r="BG108" s="4">
        <f t="shared" si="84"/>
        <v>0</v>
      </c>
      <c r="BH108" s="4">
        <f t="shared" si="84"/>
        <v>0</v>
      </c>
      <c r="BI108" s="4">
        <f t="shared" si="84"/>
        <v>0</v>
      </c>
      <c r="BJ108" s="4">
        <f t="shared" si="84"/>
        <v>0</v>
      </c>
      <c r="BK108" s="4">
        <f t="shared" si="84"/>
        <v>0</v>
      </c>
      <c r="BL108" s="4">
        <f t="shared" si="84"/>
        <v>0</v>
      </c>
      <c r="BM108" s="4">
        <f t="shared" si="84"/>
        <v>0</v>
      </c>
      <c r="BN108" s="4">
        <f t="shared" si="84"/>
        <v>0</v>
      </c>
      <c r="BO108" s="4">
        <f t="shared" si="84"/>
        <v>0</v>
      </c>
      <c r="BP108" s="4">
        <f t="shared" si="84"/>
        <v>0</v>
      </c>
      <c r="BQ108" s="4">
        <f t="shared" si="84"/>
        <v>0</v>
      </c>
      <c r="BR108" s="4">
        <f t="shared" si="84"/>
        <v>0</v>
      </c>
      <c r="BS108" s="4">
        <f t="shared" si="84"/>
        <v>0</v>
      </c>
      <c r="BT108" s="4">
        <f t="shared" si="84"/>
        <v>0</v>
      </c>
      <c r="BU108" s="4">
        <f t="shared" si="84"/>
        <v>0</v>
      </c>
      <c r="BV108" s="4">
        <f t="shared" si="84"/>
        <v>0</v>
      </c>
      <c r="BW108" s="4">
        <f t="shared" si="84"/>
        <v>0</v>
      </c>
      <c r="BX108" s="4">
        <f t="shared" si="84"/>
        <v>0</v>
      </c>
      <c r="BY108" s="4">
        <f t="shared" si="84"/>
        <v>0</v>
      </c>
      <c r="BZ108" s="4">
        <f t="shared" si="84"/>
        <v>0</v>
      </c>
      <c r="CA108" s="4">
        <f t="shared" si="84"/>
        <v>0</v>
      </c>
      <c r="CB108" s="4">
        <f t="shared" si="84"/>
        <v>0</v>
      </c>
      <c r="CC108" s="4">
        <f t="shared" si="84"/>
        <v>0</v>
      </c>
      <c r="CD108" s="4">
        <f t="shared" si="84"/>
        <v>0</v>
      </c>
      <c r="CE108" s="4">
        <f t="shared" si="84"/>
        <v>0</v>
      </c>
      <c r="CF108" s="4">
        <f t="shared" si="84"/>
        <v>56451444.936786562</v>
      </c>
      <c r="CG108" s="4">
        <f t="shared" si="84"/>
        <v>0</v>
      </c>
      <c r="CH108" s="4">
        <f t="shared" si="84"/>
        <v>0</v>
      </c>
      <c r="CI108" s="4">
        <f t="shared" si="84"/>
        <v>0</v>
      </c>
      <c r="CJ108" s="4">
        <f t="shared" si="84"/>
        <v>0</v>
      </c>
      <c r="CK108" s="4">
        <f t="shared" si="84"/>
        <v>0</v>
      </c>
      <c r="CL108" s="4">
        <f t="shared" si="84"/>
        <v>0</v>
      </c>
      <c r="CM108" s="4">
        <f t="shared" si="84"/>
        <v>0</v>
      </c>
      <c r="CN108" s="4">
        <f t="shared" si="84"/>
        <v>0</v>
      </c>
      <c r="CO108" s="4">
        <f t="shared" si="84"/>
        <v>0</v>
      </c>
      <c r="CP108" s="4">
        <f t="shared" si="84"/>
        <v>0</v>
      </c>
      <c r="CQ108" s="4">
        <f t="shared" si="84"/>
        <v>0</v>
      </c>
      <c r="CR108" s="4">
        <f t="shared" si="84"/>
        <v>0</v>
      </c>
      <c r="CS108" s="4">
        <f t="shared" si="84"/>
        <v>0</v>
      </c>
      <c r="CT108" s="4">
        <f t="shared" si="84"/>
        <v>0</v>
      </c>
      <c r="CU108" s="4">
        <f t="shared" si="84"/>
        <v>0</v>
      </c>
      <c r="CV108" s="4">
        <f t="shared" si="84"/>
        <v>0</v>
      </c>
      <c r="CW108" s="4">
        <f t="shared" si="84"/>
        <v>0</v>
      </c>
      <c r="CX108" s="4">
        <f t="shared" si="84"/>
        <v>0</v>
      </c>
      <c r="CY108" s="4">
        <f t="shared" si="84"/>
        <v>0</v>
      </c>
      <c r="CZ108" s="4">
        <f t="shared" si="84"/>
        <v>0</v>
      </c>
      <c r="DA108" s="4">
        <f t="shared" si="84"/>
        <v>0</v>
      </c>
      <c r="DB108" s="4">
        <f t="shared" si="84"/>
        <v>0</v>
      </c>
      <c r="DC108" s="4">
        <f t="shared" si="84"/>
        <v>0</v>
      </c>
      <c r="DD108" s="4">
        <f t="shared" si="84"/>
        <v>0</v>
      </c>
      <c r="DE108" s="4">
        <f t="shared" si="84"/>
        <v>0</v>
      </c>
      <c r="DF108" s="4">
        <f t="shared" si="84"/>
        <v>0</v>
      </c>
      <c r="DG108" s="4">
        <f t="shared" si="84"/>
        <v>0</v>
      </c>
      <c r="DH108" s="4">
        <f t="shared" si="84"/>
        <v>0</v>
      </c>
      <c r="DI108" s="4">
        <f t="shared" si="84"/>
        <v>0</v>
      </c>
      <c r="DJ108" s="4">
        <f t="shared" si="84"/>
        <v>0</v>
      </c>
      <c r="DK108" s="4">
        <f t="shared" si="84"/>
        <v>0</v>
      </c>
      <c r="DL108" s="4">
        <f t="shared" si="84"/>
        <v>0</v>
      </c>
      <c r="DM108" s="4">
        <f t="shared" si="84"/>
        <v>0</v>
      </c>
      <c r="DN108" s="4">
        <f t="shared" si="84"/>
        <v>0</v>
      </c>
      <c r="DO108" s="4">
        <f t="shared" si="84"/>
        <v>0</v>
      </c>
      <c r="DP108" s="4">
        <f t="shared" si="84"/>
        <v>0</v>
      </c>
      <c r="DQ108" s="4">
        <f t="shared" si="84"/>
        <v>0</v>
      </c>
      <c r="DR108" s="4">
        <f t="shared" si="84"/>
        <v>0</v>
      </c>
      <c r="DS108" s="4">
        <f t="shared" si="84"/>
        <v>0</v>
      </c>
      <c r="DT108" s="4">
        <f t="shared" si="84"/>
        <v>0</v>
      </c>
      <c r="DU108" s="4">
        <f t="shared" si="84"/>
        <v>0</v>
      </c>
      <c r="DV108" s="4">
        <f t="shared" si="84"/>
        <v>0</v>
      </c>
      <c r="DW108" s="4">
        <f t="shared" si="84"/>
        <v>0</v>
      </c>
      <c r="DX108" s="4">
        <f t="shared" si="84"/>
        <v>0</v>
      </c>
      <c r="DY108" s="4">
        <f t="shared" si="84"/>
        <v>0</v>
      </c>
      <c r="DZ108" s="4">
        <f t="shared" si="84"/>
        <v>0</v>
      </c>
      <c r="EA108" s="4">
        <f t="shared" si="84"/>
        <v>0</v>
      </c>
      <c r="EB108" s="4">
        <f t="shared" si="84"/>
        <v>0</v>
      </c>
      <c r="EC108" s="4">
        <f t="shared" si="84"/>
        <v>0</v>
      </c>
      <c r="ED108" s="4">
        <f t="shared" si="84"/>
        <v>0</v>
      </c>
      <c r="EE108" s="4">
        <f t="shared" si="84"/>
        <v>0</v>
      </c>
      <c r="EF108" s="4">
        <f t="shared" si="84"/>
        <v>0</v>
      </c>
      <c r="EG108" s="4">
        <f t="shared" si="84"/>
        <v>0</v>
      </c>
      <c r="EH108" s="4">
        <f t="shared" si="84"/>
        <v>0</v>
      </c>
      <c r="EI108" s="4">
        <f t="shared" si="84"/>
        <v>0</v>
      </c>
      <c r="EJ108" s="4">
        <f t="shared" si="84"/>
        <v>0</v>
      </c>
      <c r="EK108" s="4">
        <f t="shared" si="84"/>
        <v>0</v>
      </c>
      <c r="EL108" s="4">
        <f t="shared" si="84"/>
        <v>0</v>
      </c>
      <c r="EM108" s="4">
        <f t="shared" si="84"/>
        <v>0</v>
      </c>
      <c r="EN108" s="4">
        <f t="shared" si="84"/>
        <v>0</v>
      </c>
      <c r="EO108" s="4">
        <f t="shared" si="84"/>
        <v>0</v>
      </c>
      <c r="EP108" s="4">
        <f t="shared" si="84"/>
        <v>0</v>
      </c>
      <c r="EQ108" s="4">
        <f t="shared" si="84"/>
        <v>0</v>
      </c>
      <c r="ER108" s="4">
        <f t="shared" si="84"/>
        <v>0</v>
      </c>
      <c r="ES108" s="4">
        <f t="shared" si="84"/>
        <v>0</v>
      </c>
      <c r="ET108" s="4">
        <f t="shared" si="84"/>
        <v>0</v>
      </c>
      <c r="EU108" s="4">
        <f t="shared" si="84"/>
        <v>0</v>
      </c>
      <c r="EV108" s="4">
        <f t="shared" si="84"/>
        <v>0</v>
      </c>
      <c r="EW108" s="4">
        <f t="shared" si="84"/>
        <v>0</v>
      </c>
      <c r="EX108" s="4">
        <f t="shared" si="84"/>
        <v>0</v>
      </c>
      <c r="EY108" s="4">
        <f t="shared" si="84"/>
        <v>0</v>
      </c>
      <c r="EZ108" s="1"/>
    </row>
    <row r="109" spans="1:156" ht="13.5" customHeight="1" x14ac:dyDescent="0.2">
      <c r="A109" s="1"/>
      <c r="B109" s="1"/>
      <c r="C109" s="1"/>
      <c r="D109" s="1"/>
      <c r="E109" s="6"/>
      <c r="F109" s="6"/>
      <c r="G109" s="79"/>
      <c r="H109" s="79"/>
      <c r="I109" s="1"/>
      <c r="J109" s="1"/>
      <c r="K109" s="1"/>
      <c r="L109" s="1"/>
      <c r="M109" s="1"/>
      <c r="N109" s="245" t="s">
        <v>198</v>
      </c>
      <c r="O109" s="188"/>
      <c r="P109" s="249"/>
      <c r="Q109" s="250"/>
      <c r="R109" s="148"/>
      <c r="S109" s="148"/>
      <c r="T109" s="148"/>
      <c r="U109" s="188"/>
      <c r="V109" s="188"/>
      <c r="W109" s="194">
        <f t="shared" ref="W109:EY109" si="85">SUM(W107:W108)</f>
        <v>0</v>
      </c>
      <c r="X109" s="194">
        <f t="shared" si="85"/>
        <v>0</v>
      </c>
      <c r="Y109" s="194">
        <f t="shared" si="85"/>
        <v>0</v>
      </c>
      <c r="Z109" s="194">
        <f t="shared" si="85"/>
        <v>0</v>
      </c>
      <c r="AA109" s="194">
        <f t="shared" si="85"/>
        <v>0</v>
      </c>
      <c r="AB109" s="194">
        <f t="shared" si="85"/>
        <v>0</v>
      </c>
      <c r="AC109" s="194">
        <f t="shared" si="85"/>
        <v>0</v>
      </c>
      <c r="AD109" s="194">
        <f t="shared" si="85"/>
        <v>0</v>
      </c>
      <c r="AE109" s="194">
        <f t="shared" si="85"/>
        <v>0</v>
      </c>
      <c r="AF109" s="194">
        <f t="shared" si="85"/>
        <v>0</v>
      </c>
      <c r="AG109" s="194">
        <f t="shared" si="85"/>
        <v>0</v>
      </c>
      <c r="AH109" s="194">
        <f t="shared" si="85"/>
        <v>0</v>
      </c>
      <c r="AI109" s="194">
        <f t="shared" si="85"/>
        <v>0</v>
      </c>
      <c r="AJ109" s="194">
        <f t="shared" si="85"/>
        <v>0</v>
      </c>
      <c r="AK109" s="194">
        <f t="shared" si="85"/>
        <v>0</v>
      </c>
      <c r="AL109" s="194">
        <f t="shared" si="85"/>
        <v>0</v>
      </c>
      <c r="AM109" s="194">
        <f t="shared" si="85"/>
        <v>0</v>
      </c>
      <c r="AN109" s="194">
        <f t="shared" si="85"/>
        <v>0</v>
      </c>
      <c r="AO109" s="194">
        <f t="shared" si="85"/>
        <v>0</v>
      </c>
      <c r="AP109" s="194">
        <f t="shared" si="85"/>
        <v>0</v>
      </c>
      <c r="AQ109" s="194">
        <f t="shared" si="85"/>
        <v>0</v>
      </c>
      <c r="AR109" s="194">
        <f t="shared" si="85"/>
        <v>0</v>
      </c>
      <c r="AS109" s="194">
        <f t="shared" si="85"/>
        <v>0</v>
      </c>
      <c r="AT109" s="194">
        <f t="shared" si="85"/>
        <v>0</v>
      </c>
      <c r="AU109" s="194">
        <f t="shared" si="85"/>
        <v>0</v>
      </c>
      <c r="AV109" s="194">
        <f t="shared" si="85"/>
        <v>0</v>
      </c>
      <c r="AW109" s="194">
        <f t="shared" si="85"/>
        <v>0</v>
      </c>
      <c r="AX109" s="194">
        <f t="shared" si="85"/>
        <v>0</v>
      </c>
      <c r="AY109" s="194">
        <f t="shared" si="85"/>
        <v>0</v>
      </c>
      <c r="AZ109" s="194">
        <f t="shared" si="85"/>
        <v>0</v>
      </c>
      <c r="BA109" s="194">
        <f t="shared" si="85"/>
        <v>0</v>
      </c>
      <c r="BB109" s="194">
        <f t="shared" si="85"/>
        <v>0</v>
      </c>
      <c r="BC109" s="194">
        <f t="shared" si="85"/>
        <v>0</v>
      </c>
      <c r="BD109" s="194">
        <f t="shared" si="85"/>
        <v>0</v>
      </c>
      <c r="BE109" s="194">
        <f t="shared" si="85"/>
        <v>0</v>
      </c>
      <c r="BF109" s="194">
        <f t="shared" si="85"/>
        <v>0</v>
      </c>
      <c r="BG109" s="194">
        <f t="shared" si="85"/>
        <v>0</v>
      </c>
      <c r="BH109" s="194">
        <f t="shared" si="85"/>
        <v>0</v>
      </c>
      <c r="BI109" s="194">
        <f t="shared" si="85"/>
        <v>0</v>
      </c>
      <c r="BJ109" s="194">
        <f t="shared" si="85"/>
        <v>0</v>
      </c>
      <c r="BK109" s="194">
        <f t="shared" si="85"/>
        <v>0</v>
      </c>
      <c r="BL109" s="194">
        <f t="shared" si="85"/>
        <v>0</v>
      </c>
      <c r="BM109" s="194">
        <f t="shared" si="85"/>
        <v>0</v>
      </c>
      <c r="BN109" s="194">
        <f t="shared" si="85"/>
        <v>56503.321936224223</v>
      </c>
      <c r="BO109" s="194">
        <f t="shared" si="85"/>
        <v>88776.482979299442</v>
      </c>
      <c r="BP109" s="194">
        <f t="shared" si="85"/>
        <v>121009.59774122007</v>
      </c>
      <c r="BQ109" s="194">
        <f t="shared" si="85"/>
        <v>153229.18335410196</v>
      </c>
      <c r="BR109" s="194">
        <f t="shared" si="85"/>
        <v>185536.43785275478</v>
      </c>
      <c r="BS109" s="194">
        <f t="shared" si="85"/>
        <v>191140.42245401413</v>
      </c>
      <c r="BT109" s="194">
        <f t="shared" si="85"/>
        <v>203425.48860857642</v>
      </c>
      <c r="BU109" s="194">
        <f t="shared" si="85"/>
        <v>203009.60256712494</v>
      </c>
      <c r="BV109" s="194">
        <f t="shared" si="85"/>
        <v>202549.61149980704</v>
      </c>
      <c r="BW109" s="194">
        <f t="shared" si="85"/>
        <v>202066.89146210407</v>
      </c>
      <c r="BX109" s="194">
        <f t="shared" si="85"/>
        <v>201695.38102949969</v>
      </c>
      <c r="BY109" s="194">
        <f t="shared" si="85"/>
        <v>201285.71839660604</v>
      </c>
      <c r="BZ109" s="194">
        <f t="shared" si="85"/>
        <v>200873.34993390462</v>
      </c>
      <c r="CA109" s="194">
        <f t="shared" si="85"/>
        <v>200506.16882899267</v>
      </c>
      <c r="CB109" s="194">
        <f t="shared" si="85"/>
        <v>200148.7287113886</v>
      </c>
      <c r="CC109" s="194">
        <f t="shared" si="85"/>
        <v>199768.55962339943</v>
      </c>
      <c r="CD109" s="194">
        <f t="shared" si="85"/>
        <v>199512.58812358609</v>
      </c>
      <c r="CE109" s="194">
        <f t="shared" si="85"/>
        <v>199196.00603607905</v>
      </c>
      <c r="CF109" s="194">
        <f t="shared" si="85"/>
        <v>56660378.702764183</v>
      </c>
      <c r="CG109" s="194">
        <f t="shared" si="85"/>
        <v>0</v>
      </c>
      <c r="CH109" s="194">
        <f t="shared" si="85"/>
        <v>0</v>
      </c>
      <c r="CI109" s="194">
        <f t="shared" si="85"/>
        <v>0</v>
      </c>
      <c r="CJ109" s="194">
        <f t="shared" si="85"/>
        <v>0</v>
      </c>
      <c r="CK109" s="194">
        <f t="shared" si="85"/>
        <v>0</v>
      </c>
      <c r="CL109" s="194">
        <f t="shared" si="85"/>
        <v>0</v>
      </c>
      <c r="CM109" s="194">
        <f t="shared" si="85"/>
        <v>0</v>
      </c>
      <c r="CN109" s="194">
        <f t="shared" si="85"/>
        <v>0</v>
      </c>
      <c r="CO109" s="194">
        <f t="shared" si="85"/>
        <v>0</v>
      </c>
      <c r="CP109" s="194">
        <f t="shared" si="85"/>
        <v>0</v>
      </c>
      <c r="CQ109" s="194">
        <f t="shared" si="85"/>
        <v>0</v>
      </c>
      <c r="CR109" s="194">
        <f t="shared" si="85"/>
        <v>0</v>
      </c>
      <c r="CS109" s="194">
        <f t="shared" si="85"/>
        <v>0</v>
      </c>
      <c r="CT109" s="194">
        <f t="shared" si="85"/>
        <v>0</v>
      </c>
      <c r="CU109" s="194">
        <f t="shared" si="85"/>
        <v>0</v>
      </c>
      <c r="CV109" s="194">
        <f t="shared" si="85"/>
        <v>0</v>
      </c>
      <c r="CW109" s="194">
        <f t="shared" si="85"/>
        <v>0</v>
      </c>
      <c r="CX109" s="194">
        <f t="shared" si="85"/>
        <v>0</v>
      </c>
      <c r="CY109" s="194">
        <f t="shared" si="85"/>
        <v>0</v>
      </c>
      <c r="CZ109" s="194">
        <f t="shared" si="85"/>
        <v>0</v>
      </c>
      <c r="DA109" s="194">
        <f t="shared" si="85"/>
        <v>0</v>
      </c>
      <c r="DB109" s="194">
        <f t="shared" si="85"/>
        <v>0</v>
      </c>
      <c r="DC109" s="194">
        <f t="shared" si="85"/>
        <v>0</v>
      </c>
      <c r="DD109" s="194">
        <f t="shared" si="85"/>
        <v>0</v>
      </c>
      <c r="DE109" s="194">
        <f t="shared" si="85"/>
        <v>0</v>
      </c>
      <c r="DF109" s="194">
        <f t="shared" si="85"/>
        <v>0</v>
      </c>
      <c r="DG109" s="194">
        <f t="shared" si="85"/>
        <v>0</v>
      </c>
      <c r="DH109" s="194">
        <f t="shared" si="85"/>
        <v>0</v>
      </c>
      <c r="DI109" s="194">
        <f t="shared" si="85"/>
        <v>0</v>
      </c>
      <c r="DJ109" s="194">
        <f t="shared" si="85"/>
        <v>0</v>
      </c>
      <c r="DK109" s="194">
        <f t="shared" si="85"/>
        <v>0</v>
      </c>
      <c r="DL109" s="194">
        <f t="shared" si="85"/>
        <v>0</v>
      </c>
      <c r="DM109" s="194">
        <f t="shared" si="85"/>
        <v>0</v>
      </c>
      <c r="DN109" s="194">
        <f t="shared" si="85"/>
        <v>0</v>
      </c>
      <c r="DO109" s="194">
        <f t="shared" si="85"/>
        <v>0</v>
      </c>
      <c r="DP109" s="194">
        <f t="shared" si="85"/>
        <v>0</v>
      </c>
      <c r="DQ109" s="194">
        <f t="shared" si="85"/>
        <v>0</v>
      </c>
      <c r="DR109" s="194">
        <f t="shared" si="85"/>
        <v>0</v>
      </c>
      <c r="DS109" s="194">
        <f t="shared" si="85"/>
        <v>0</v>
      </c>
      <c r="DT109" s="194">
        <f t="shared" si="85"/>
        <v>0</v>
      </c>
      <c r="DU109" s="194">
        <f t="shared" si="85"/>
        <v>0</v>
      </c>
      <c r="DV109" s="194">
        <f t="shared" si="85"/>
        <v>0</v>
      </c>
      <c r="DW109" s="194">
        <f t="shared" si="85"/>
        <v>0</v>
      </c>
      <c r="DX109" s="194">
        <f t="shared" si="85"/>
        <v>0</v>
      </c>
      <c r="DY109" s="194">
        <f t="shared" si="85"/>
        <v>0</v>
      </c>
      <c r="DZ109" s="194">
        <f t="shared" si="85"/>
        <v>0</v>
      </c>
      <c r="EA109" s="194">
        <f t="shared" si="85"/>
        <v>0</v>
      </c>
      <c r="EB109" s="194">
        <f t="shared" si="85"/>
        <v>0</v>
      </c>
      <c r="EC109" s="194">
        <f t="shared" si="85"/>
        <v>0</v>
      </c>
      <c r="ED109" s="194">
        <f t="shared" si="85"/>
        <v>0</v>
      </c>
      <c r="EE109" s="194">
        <f t="shared" si="85"/>
        <v>0</v>
      </c>
      <c r="EF109" s="194">
        <f t="shared" si="85"/>
        <v>0</v>
      </c>
      <c r="EG109" s="194">
        <f t="shared" si="85"/>
        <v>0</v>
      </c>
      <c r="EH109" s="194">
        <f t="shared" si="85"/>
        <v>0</v>
      </c>
      <c r="EI109" s="194">
        <f t="shared" si="85"/>
        <v>0</v>
      </c>
      <c r="EJ109" s="194">
        <f t="shared" si="85"/>
        <v>0</v>
      </c>
      <c r="EK109" s="194">
        <f t="shared" si="85"/>
        <v>0</v>
      </c>
      <c r="EL109" s="194">
        <f t="shared" si="85"/>
        <v>0</v>
      </c>
      <c r="EM109" s="194">
        <f t="shared" si="85"/>
        <v>0</v>
      </c>
      <c r="EN109" s="194">
        <f t="shared" si="85"/>
        <v>0</v>
      </c>
      <c r="EO109" s="194">
        <f t="shared" si="85"/>
        <v>0</v>
      </c>
      <c r="EP109" s="194">
        <f t="shared" si="85"/>
        <v>0</v>
      </c>
      <c r="EQ109" s="194">
        <f t="shared" si="85"/>
        <v>0</v>
      </c>
      <c r="ER109" s="194">
        <f t="shared" si="85"/>
        <v>0</v>
      </c>
      <c r="ES109" s="194">
        <f t="shared" si="85"/>
        <v>0</v>
      </c>
      <c r="ET109" s="194">
        <f t="shared" si="85"/>
        <v>0</v>
      </c>
      <c r="EU109" s="194">
        <f t="shared" si="85"/>
        <v>0</v>
      </c>
      <c r="EV109" s="194">
        <f t="shared" si="85"/>
        <v>0</v>
      </c>
      <c r="EW109" s="194">
        <f t="shared" si="85"/>
        <v>0</v>
      </c>
      <c r="EX109" s="194">
        <f t="shared" si="85"/>
        <v>0</v>
      </c>
      <c r="EY109" s="194">
        <f t="shared" si="85"/>
        <v>0</v>
      </c>
      <c r="EZ109" s="1"/>
    </row>
    <row r="110" spans="1:15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93" t="s">
        <v>168</v>
      </c>
      <c r="O110" s="1"/>
      <c r="P110" s="1"/>
      <c r="Q110" s="1"/>
      <c r="R110" s="6"/>
      <c r="S110" s="6"/>
      <c r="T110" s="6"/>
      <c r="U110" s="1"/>
      <c r="V110" s="1"/>
      <c r="W110" s="4">
        <f t="shared" ref="W110:EY110" si="86">-W60</f>
        <v>-13905817.289081579</v>
      </c>
      <c r="X110" s="4">
        <f t="shared" si="86"/>
        <v>-603130.29708157957</v>
      </c>
      <c r="Y110" s="4">
        <f t="shared" si="86"/>
        <v>-603130.29708157957</v>
      </c>
      <c r="Z110" s="4">
        <f t="shared" si="86"/>
        <v>-603130.29708157957</v>
      </c>
      <c r="AA110" s="4">
        <f t="shared" si="86"/>
        <v>-603130.29708157957</v>
      </c>
      <c r="AB110" s="4">
        <f t="shared" si="86"/>
        <v>-603130.29708157957</v>
      </c>
      <c r="AC110" s="4">
        <f t="shared" si="86"/>
        <v>-105313.00800000002</v>
      </c>
      <c r="AD110" s="4">
        <f t="shared" si="86"/>
        <v>-105313.00800000002</v>
      </c>
      <c r="AE110" s="4">
        <f t="shared" si="86"/>
        <v>-105313.00800000002</v>
      </c>
      <c r="AF110" s="4">
        <f t="shared" si="86"/>
        <v>-105313.00800000002</v>
      </c>
      <c r="AG110" s="4">
        <f t="shared" si="86"/>
        <v>-105313.00800000002</v>
      </c>
      <c r="AH110" s="4">
        <f t="shared" si="86"/>
        <v>-105313.00800000002</v>
      </c>
      <c r="AI110" s="4">
        <f t="shared" si="86"/>
        <v>-105313.00800000002</v>
      </c>
      <c r="AJ110" s="4">
        <f t="shared" si="86"/>
        <v>-105313.00800000002</v>
      </c>
      <c r="AK110" s="4">
        <f t="shared" si="86"/>
        <v>-105313.00800000002</v>
      </c>
      <c r="AL110" s="4">
        <f t="shared" si="86"/>
        <v>-105313.00800000002</v>
      </c>
      <c r="AM110" s="4">
        <f t="shared" si="86"/>
        <v>-105313.00800000002</v>
      </c>
      <c r="AN110" s="4">
        <f t="shared" si="86"/>
        <v>-105313.00800000002</v>
      </c>
      <c r="AO110" s="4">
        <f t="shared" si="86"/>
        <v>-105313.00800000002</v>
      </c>
      <c r="AP110" s="4">
        <f t="shared" si="86"/>
        <v>-105313.00800000002</v>
      </c>
      <c r="AQ110" s="4">
        <f t="shared" si="86"/>
        <v>-105313.00800000002</v>
      </c>
      <c r="AR110" s="4">
        <f t="shared" si="86"/>
        <v>-105313.00800000002</v>
      </c>
      <c r="AS110" s="4">
        <f t="shared" si="86"/>
        <v>-105313.00800000002</v>
      </c>
      <c r="AT110" s="4">
        <f t="shared" si="86"/>
        <v>-105313.00800000002</v>
      </c>
      <c r="AU110" s="4">
        <f t="shared" si="86"/>
        <v>-430012.58493025554</v>
      </c>
      <c r="AV110" s="4">
        <f t="shared" si="86"/>
        <v>-501804.06788629218</v>
      </c>
      <c r="AW110" s="4">
        <f t="shared" si="86"/>
        <v>-653070.87574515888</v>
      </c>
      <c r="AX110" s="4">
        <f t="shared" si="86"/>
        <v>-844064.36986471317</v>
      </c>
      <c r="AY110" s="4">
        <f t="shared" si="86"/>
        <v>-1069137.9410078402</v>
      </c>
      <c r="AZ110" s="4">
        <f t="shared" si="86"/>
        <v>-1314597.5015690327</v>
      </c>
      <c r="BA110" s="4">
        <f t="shared" si="86"/>
        <v>-1559455.2000132748</v>
      </c>
      <c r="BB110" s="4">
        <f t="shared" si="86"/>
        <v>-1245671.9269461068</v>
      </c>
      <c r="BC110" s="4">
        <f t="shared" si="86"/>
        <v>0</v>
      </c>
      <c r="BD110" s="4">
        <f t="shared" si="86"/>
        <v>0</v>
      </c>
      <c r="BE110" s="4">
        <f t="shared" si="86"/>
        <v>0</v>
      </c>
      <c r="BF110" s="4">
        <f t="shared" si="86"/>
        <v>0</v>
      </c>
      <c r="BG110" s="4">
        <f t="shared" si="86"/>
        <v>0</v>
      </c>
      <c r="BH110" s="4">
        <f t="shared" si="86"/>
        <v>0</v>
      </c>
      <c r="BI110" s="4">
        <f t="shared" si="86"/>
        <v>0</v>
      </c>
      <c r="BJ110" s="4">
        <f t="shared" si="86"/>
        <v>0</v>
      </c>
      <c r="BK110" s="4">
        <f t="shared" si="86"/>
        <v>0</v>
      </c>
      <c r="BL110" s="4">
        <f t="shared" si="86"/>
        <v>0</v>
      </c>
      <c r="BM110" s="4">
        <f t="shared" si="86"/>
        <v>0</v>
      </c>
      <c r="BN110" s="4">
        <f t="shared" si="86"/>
        <v>0</v>
      </c>
      <c r="BO110" s="4">
        <f t="shared" si="86"/>
        <v>0</v>
      </c>
      <c r="BP110" s="4">
        <f t="shared" si="86"/>
        <v>0</v>
      </c>
      <c r="BQ110" s="4">
        <f t="shared" si="86"/>
        <v>0</v>
      </c>
      <c r="BR110" s="4">
        <f t="shared" si="86"/>
        <v>0</v>
      </c>
      <c r="BS110" s="4">
        <f t="shared" si="86"/>
        <v>0</v>
      </c>
      <c r="BT110" s="4">
        <f t="shared" si="86"/>
        <v>0</v>
      </c>
      <c r="BU110" s="4">
        <f t="shared" si="86"/>
        <v>0</v>
      </c>
      <c r="BV110" s="4">
        <f t="shared" si="86"/>
        <v>0</v>
      </c>
      <c r="BW110" s="4">
        <f t="shared" si="86"/>
        <v>0</v>
      </c>
      <c r="BX110" s="4">
        <f t="shared" si="86"/>
        <v>0</v>
      </c>
      <c r="BY110" s="4">
        <f t="shared" si="86"/>
        <v>0</v>
      </c>
      <c r="BZ110" s="4">
        <f t="shared" si="86"/>
        <v>0</v>
      </c>
      <c r="CA110" s="4">
        <f t="shared" si="86"/>
        <v>0</v>
      </c>
      <c r="CB110" s="4">
        <f t="shared" si="86"/>
        <v>0</v>
      </c>
      <c r="CC110" s="4">
        <f t="shared" si="86"/>
        <v>0</v>
      </c>
      <c r="CD110" s="4">
        <f t="shared" si="86"/>
        <v>0</v>
      </c>
      <c r="CE110" s="4">
        <f t="shared" si="86"/>
        <v>0</v>
      </c>
      <c r="CF110" s="4">
        <f t="shared" si="86"/>
        <v>0</v>
      </c>
      <c r="CG110" s="4">
        <f t="shared" si="86"/>
        <v>0</v>
      </c>
      <c r="CH110" s="4">
        <f t="shared" si="86"/>
        <v>0</v>
      </c>
      <c r="CI110" s="4">
        <f t="shared" si="86"/>
        <v>0</v>
      </c>
      <c r="CJ110" s="4">
        <f t="shared" si="86"/>
        <v>0</v>
      </c>
      <c r="CK110" s="4">
        <f t="shared" si="86"/>
        <v>0</v>
      </c>
      <c r="CL110" s="4">
        <f t="shared" si="86"/>
        <v>0</v>
      </c>
      <c r="CM110" s="4">
        <f t="shared" si="86"/>
        <v>0</v>
      </c>
      <c r="CN110" s="4">
        <f t="shared" si="86"/>
        <v>0</v>
      </c>
      <c r="CO110" s="4">
        <f t="shared" si="86"/>
        <v>0</v>
      </c>
      <c r="CP110" s="4">
        <f t="shared" si="86"/>
        <v>0</v>
      </c>
      <c r="CQ110" s="4">
        <f t="shared" si="86"/>
        <v>0</v>
      </c>
      <c r="CR110" s="4">
        <f t="shared" si="86"/>
        <v>0</v>
      </c>
      <c r="CS110" s="4">
        <f t="shared" si="86"/>
        <v>0</v>
      </c>
      <c r="CT110" s="4">
        <f t="shared" si="86"/>
        <v>0</v>
      </c>
      <c r="CU110" s="4">
        <f t="shared" si="86"/>
        <v>0</v>
      </c>
      <c r="CV110" s="4">
        <f t="shared" si="86"/>
        <v>0</v>
      </c>
      <c r="CW110" s="4">
        <f t="shared" si="86"/>
        <v>0</v>
      </c>
      <c r="CX110" s="4">
        <f t="shared" si="86"/>
        <v>0</v>
      </c>
      <c r="CY110" s="4">
        <f t="shared" si="86"/>
        <v>0</v>
      </c>
      <c r="CZ110" s="4">
        <f t="shared" si="86"/>
        <v>0</v>
      </c>
      <c r="DA110" s="4">
        <f t="shared" si="86"/>
        <v>0</v>
      </c>
      <c r="DB110" s="4">
        <f t="shared" si="86"/>
        <v>0</v>
      </c>
      <c r="DC110" s="4">
        <f t="shared" si="86"/>
        <v>0</v>
      </c>
      <c r="DD110" s="4">
        <f t="shared" si="86"/>
        <v>0</v>
      </c>
      <c r="DE110" s="4">
        <f t="shared" si="86"/>
        <v>0</v>
      </c>
      <c r="DF110" s="4">
        <f t="shared" si="86"/>
        <v>0</v>
      </c>
      <c r="DG110" s="4">
        <f t="shared" si="86"/>
        <v>0</v>
      </c>
      <c r="DH110" s="4">
        <f t="shared" si="86"/>
        <v>0</v>
      </c>
      <c r="DI110" s="4">
        <f t="shared" si="86"/>
        <v>0</v>
      </c>
      <c r="DJ110" s="4">
        <f t="shared" si="86"/>
        <v>0</v>
      </c>
      <c r="DK110" s="4">
        <f t="shared" si="86"/>
        <v>0</v>
      </c>
      <c r="DL110" s="4">
        <f t="shared" si="86"/>
        <v>0</v>
      </c>
      <c r="DM110" s="4">
        <f t="shared" si="86"/>
        <v>0</v>
      </c>
      <c r="DN110" s="4">
        <f t="shared" si="86"/>
        <v>0</v>
      </c>
      <c r="DO110" s="4">
        <f t="shared" si="86"/>
        <v>0</v>
      </c>
      <c r="DP110" s="4">
        <f t="shared" si="86"/>
        <v>0</v>
      </c>
      <c r="DQ110" s="4">
        <f t="shared" si="86"/>
        <v>0</v>
      </c>
      <c r="DR110" s="4">
        <f t="shared" si="86"/>
        <v>0</v>
      </c>
      <c r="DS110" s="4">
        <f t="shared" si="86"/>
        <v>0</v>
      </c>
      <c r="DT110" s="4">
        <f t="shared" si="86"/>
        <v>0</v>
      </c>
      <c r="DU110" s="4">
        <f t="shared" si="86"/>
        <v>0</v>
      </c>
      <c r="DV110" s="4">
        <f t="shared" si="86"/>
        <v>0</v>
      </c>
      <c r="DW110" s="4">
        <f t="shared" si="86"/>
        <v>0</v>
      </c>
      <c r="DX110" s="4">
        <f t="shared" si="86"/>
        <v>0</v>
      </c>
      <c r="DY110" s="4">
        <f t="shared" si="86"/>
        <v>0</v>
      </c>
      <c r="DZ110" s="4">
        <f t="shared" si="86"/>
        <v>0</v>
      </c>
      <c r="EA110" s="4">
        <f t="shared" si="86"/>
        <v>0</v>
      </c>
      <c r="EB110" s="4">
        <f t="shared" si="86"/>
        <v>0</v>
      </c>
      <c r="EC110" s="4">
        <f t="shared" si="86"/>
        <v>0</v>
      </c>
      <c r="ED110" s="4">
        <f t="shared" si="86"/>
        <v>0</v>
      </c>
      <c r="EE110" s="4">
        <f t="shared" si="86"/>
        <v>0</v>
      </c>
      <c r="EF110" s="4">
        <f t="shared" si="86"/>
        <v>0</v>
      </c>
      <c r="EG110" s="4">
        <f t="shared" si="86"/>
        <v>0</v>
      </c>
      <c r="EH110" s="4">
        <f t="shared" si="86"/>
        <v>0</v>
      </c>
      <c r="EI110" s="4">
        <f t="shared" si="86"/>
        <v>0</v>
      </c>
      <c r="EJ110" s="4">
        <f t="shared" si="86"/>
        <v>0</v>
      </c>
      <c r="EK110" s="4">
        <f t="shared" si="86"/>
        <v>0</v>
      </c>
      <c r="EL110" s="4">
        <f t="shared" si="86"/>
        <v>0</v>
      </c>
      <c r="EM110" s="4">
        <f t="shared" si="86"/>
        <v>0</v>
      </c>
      <c r="EN110" s="4">
        <f t="shared" si="86"/>
        <v>0</v>
      </c>
      <c r="EO110" s="4">
        <f t="shared" si="86"/>
        <v>0</v>
      </c>
      <c r="EP110" s="4">
        <f t="shared" si="86"/>
        <v>0</v>
      </c>
      <c r="EQ110" s="4">
        <f t="shared" si="86"/>
        <v>0</v>
      </c>
      <c r="ER110" s="4">
        <f t="shared" si="86"/>
        <v>0</v>
      </c>
      <c r="ES110" s="4">
        <f t="shared" si="86"/>
        <v>0</v>
      </c>
      <c r="ET110" s="4">
        <f t="shared" si="86"/>
        <v>0</v>
      </c>
      <c r="EU110" s="4">
        <f t="shared" si="86"/>
        <v>0</v>
      </c>
      <c r="EV110" s="4">
        <f t="shared" si="86"/>
        <v>0</v>
      </c>
      <c r="EW110" s="4">
        <f t="shared" si="86"/>
        <v>0</v>
      </c>
      <c r="EX110" s="4">
        <f t="shared" si="86"/>
        <v>0</v>
      </c>
      <c r="EY110" s="4">
        <f t="shared" si="86"/>
        <v>0</v>
      </c>
      <c r="EZ110" s="1"/>
    </row>
    <row r="111" spans="1:15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51" t="s">
        <v>199</v>
      </c>
      <c r="O111" s="252"/>
      <c r="P111" s="253"/>
      <c r="Q111" s="254"/>
      <c r="R111" s="255"/>
      <c r="S111" s="255"/>
      <c r="T111" s="255"/>
      <c r="U111" s="252"/>
      <c r="V111" s="252"/>
      <c r="W111" s="256">
        <f t="shared" ref="W111:EY111" si="87">+W110+W109</f>
        <v>-13905817.289081579</v>
      </c>
      <c r="X111" s="256">
        <f t="shared" si="87"/>
        <v>-603130.29708157957</v>
      </c>
      <c r="Y111" s="256">
        <f t="shared" si="87"/>
        <v>-603130.29708157957</v>
      </c>
      <c r="Z111" s="256">
        <f t="shared" si="87"/>
        <v>-603130.29708157957</v>
      </c>
      <c r="AA111" s="256">
        <f t="shared" si="87"/>
        <v>-603130.29708157957</v>
      </c>
      <c r="AB111" s="256">
        <f t="shared" si="87"/>
        <v>-603130.29708157957</v>
      </c>
      <c r="AC111" s="256">
        <f t="shared" si="87"/>
        <v>-105313.00800000002</v>
      </c>
      <c r="AD111" s="256">
        <f t="shared" si="87"/>
        <v>-105313.00800000002</v>
      </c>
      <c r="AE111" s="256">
        <f t="shared" si="87"/>
        <v>-105313.00800000002</v>
      </c>
      <c r="AF111" s="256">
        <f t="shared" si="87"/>
        <v>-105313.00800000002</v>
      </c>
      <c r="AG111" s="256">
        <f t="shared" si="87"/>
        <v>-105313.00800000002</v>
      </c>
      <c r="AH111" s="256">
        <f t="shared" si="87"/>
        <v>-105313.00800000002</v>
      </c>
      <c r="AI111" s="256">
        <f t="shared" si="87"/>
        <v>-105313.00800000002</v>
      </c>
      <c r="AJ111" s="256">
        <f t="shared" si="87"/>
        <v>-105313.00800000002</v>
      </c>
      <c r="AK111" s="256">
        <f t="shared" si="87"/>
        <v>-105313.00800000002</v>
      </c>
      <c r="AL111" s="256">
        <f t="shared" si="87"/>
        <v>-105313.00800000002</v>
      </c>
      <c r="AM111" s="256">
        <f t="shared" si="87"/>
        <v>-105313.00800000002</v>
      </c>
      <c r="AN111" s="256">
        <f t="shared" si="87"/>
        <v>-105313.00800000002</v>
      </c>
      <c r="AO111" s="256">
        <f t="shared" si="87"/>
        <v>-105313.00800000002</v>
      </c>
      <c r="AP111" s="256">
        <f t="shared" si="87"/>
        <v>-105313.00800000002</v>
      </c>
      <c r="AQ111" s="256">
        <f t="shared" si="87"/>
        <v>-105313.00800000002</v>
      </c>
      <c r="AR111" s="256">
        <f t="shared" si="87"/>
        <v>-105313.00800000002</v>
      </c>
      <c r="AS111" s="256">
        <f t="shared" si="87"/>
        <v>-105313.00800000002</v>
      </c>
      <c r="AT111" s="256">
        <f t="shared" si="87"/>
        <v>-105313.00800000002</v>
      </c>
      <c r="AU111" s="256">
        <f t="shared" si="87"/>
        <v>-430012.58493025554</v>
      </c>
      <c r="AV111" s="256">
        <f t="shared" si="87"/>
        <v>-501804.06788629218</v>
      </c>
      <c r="AW111" s="256">
        <f t="shared" si="87"/>
        <v>-653070.87574515888</v>
      </c>
      <c r="AX111" s="256">
        <f t="shared" si="87"/>
        <v>-844064.36986471317</v>
      </c>
      <c r="AY111" s="256">
        <f t="shared" si="87"/>
        <v>-1069137.9410078402</v>
      </c>
      <c r="AZ111" s="256">
        <f t="shared" si="87"/>
        <v>-1314597.5015690327</v>
      </c>
      <c r="BA111" s="256">
        <f t="shared" si="87"/>
        <v>-1559455.2000132748</v>
      </c>
      <c r="BB111" s="256">
        <f t="shared" si="87"/>
        <v>-1245671.9269461068</v>
      </c>
      <c r="BC111" s="256">
        <f t="shared" si="87"/>
        <v>0</v>
      </c>
      <c r="BD111" s="256">
        <f t="shared" si="87"/>
        <v>0</v>
      </c>
      <c r="BE111" s="256">
        <f t="shared" si="87"/>
        <v>0</v>
      </c>
      <c r="BF111" s="256">
        <f t="shared" si="87"/>
        <v>0</v>
      </c>
      <c r="BG111" s="256">
        <f t="shared" si="87"/>
        <v>0</v>
      </c>
      <c r="BH111" s="256">
        <f t="shared" si="87"/>
        <v>0</v>
      </c>
      <c r="BI111" s="256">
        <f t="shared" si="87"/>
        <v>0</v>
      </c>
      <c r="BJ111" s="256">
        <f t="shared" si="87"/>
        <v>0</v>
      </c>
      <c r="BK111" s="256">
        <f t="shared" si="87"/>
        <v>0</v>
      </c>
      <c r="BL111" s="256">
        <f t="shared" si="87"/>
        <v>0</v>
      </c>
      <c r="BM111" s="256">
        <f t="shared" si="87"/>
        <v>0</v>
      </c>
      <c r="BN111" s="256">
        <f t="shared" si="87"/>
        <v>56503.321936224223</v>
      </c>
      <c r="BO111" s="256">
        <f t="shared" si="87"/>
        <v>88776.482979299442</v>
      </c>
      <c r="BP111" s="256">
        <f t="shared" si="87"/>
        <v>121009.59774122007</v>
      </c>
      <c r="BQ111" s="256">
        <f t="shared" si="87"/>
        <v>153229.18335410196</v>
      </c>
      <c r="BR111" s="256">
        <f t="shared" si="87"/>
        <v>185536.43785275478</v>
      </c>
      <c r="BS111" s="256">
        <f t="shared" si="87"/>
        <v>191140.42245401413</v>
      </c>
      <c r="BT111" s="256">
        <f t="shared" si="87"/>
        <v>203425.48860857642</v>
      </c>
      <c r="BU111" s="256">
        <f t="shared" si="87"/>
        <v>203009.60256712494</v>
      </c>
      <c r="BV111" s="256">
        <f t="shared" si="87"/>
        <v>202549.61149980704</v>
      </c>
      <c r="BW111" s="256">
        <f t="shared" si="87"/>
        <v>202066.89146210407</v>
      </c>
      <c r="BX111" s="256">
        <f t="shared" si="87"/>
        <v>201695.38102949969</v>
      </c>
      <c r="BY111" s="256">
        <f t="shared" si="87"/>
        <v>201285.71839660604</v>
      </c>
      <c r="BZ111" s="256">
        <f t="shared" si="87"/>
        <v>200873.34993390462</v>
      </c>
      <c r="CA111" s="256">
        <f t="shared" si="87"/>
        <v>200506.16882899267</v>
      </c>
      <c r="CB111" s="256">
        <f t="shared" si="87"/>
        <v>200148.7287113886</v>
      </c>
      <c r="CC111" s="256">
        <f t="shared" si="87"/>
        <v>199768.55962339943</v>
      </c>
      <c r="CD111" s="256">
        <f t="shared" si="87"/>
        <v>199512.58812358609</v>
      </c>
      <c r="CE111" s="256">
        <f t="shared" si="87"/>
        <v>199196.00603607905</v>
      </c>
      <c r="CF111" s="256">
        <f t="shared" si="87"/>
        <v>56660378.702764183</v>
      </c>
      <c r="CG111" s="256">
        <f t="shared" si="87"/>
        <v>0</v>
      </c>
      <c r="CH111" s="256">
        <f t="shared" si="87"/>
        <v>0</v>
      </c>
      <c r="CI111" s="256">
        <f t="shared" si="87"/>
        <v>0</v>
      </c>
      <c r="CJ111" s="256">
        <f t="shared" si="87"/>
        <v>0</v>
      </c>
      <c r="CK111" s="256">
        <f t="shared" si="87"/>
        <v>0</v>
      </c>
      <c r="CL111" s="256">
        <f t="shared" si="87"/>
        <v>0</v>
      </c>
      <c r="CM111" s="256">
        <f t="shared" si="87"/>
        <v>0</v>
      </c>
      <c r="CN111" s="256">
        <f t="shared" si="87"/>
        <v>0</v>
      </c>
      <c r="CO111" s="256">
        <f t="shared" si="87"/>
        <v>0</v>
      </c>
      <c r="CP111" s="256">
        <f t="shared" si="87"/>
        <v>0</v>
      </c>
      <c r="CQ111" s="256">
        <f t="shared" si="87"/>
        <v>0</v>
      </c>
      <c r="CR111" s="256">
        <f t="shared" si="87"/>
        <v>0</v>
      </c>
      <c r="CS111" s="256">
        <f t="shared" si="87"/>
        <v>0</v>
      </c>
      <c r="CT111" s="256">
        <f t="shared" si="87"/>
        <v>0</v>
      </c>
      <c r="CU111" s="256">
        <f t="shared" si="87"/>
        <v>0</v>
      </c>
      <c r="CV111" s="256">
        <f t="shared" si="87"/>
        <v>0</v>
      </c>
      <c r="CW111" s="256">
        <f t="shared" si="87"/>
        <v>0</v>
      </c>
      <c r="CX111" s="256">
        <f t="shared" si="87"/>
        <v>0</v>
      </c>
      <c r="CY111" s="256">
        <f t="shared" si="87"/>
        <v>0</v>
      </c>
      <c r="CZ111" s="256">
        <f t="shared" si="87"/>
        <v>0</v>
      </c>
      <c r="DA111" s="256">
        <f t="shared" si="87"/>
        <v>0</v>
      </c>
      <c r="DB111" s="256">
        <f t="shared" si="87"/>
        <v>0</v>
      </c>
      <c r="DC111" s="256">
        <f t="shared" si="87"/>
        <v>0</v>
      </c>
      <c r="DD111" s="256">
        <f t="shared" si="87"/>
        <v>0</v>
      </c>
      <c r="DE111" s="256">
        <f t="shared" si="87"/>
        <v>0</v>
      </c>
      <c r="DF111" s="256">
        <f t="shared" si="87"/>
        <v>0</v>
      </c>
      <c r="DG111" s="256">
        <f t="shared" si="87"/>
        <v>0</v>
      </c>
      <c r="DH111" s="256">
        <f t="shared" si="87"/>
        <v>0</v>
      </c>
      <c r="DI111" s="256">
        <f t="shared" si="87"/>
        <v>0</v>
      </c>
      <c r="DJ111" s="256">
        <f t="shared" si="87"/>
        <v>0</v>
      </c>
      <c r="DK111" s="256">
        <f t="shared" si="87"/>
        <v>0</v>
      </c>
      <c r="DL111" s="256">
        <f t="shared" si="87"/>
        <v>0</v>
      </c>
      <c r="DM111" s="256">
        <f t="shared" si="87"/>
        <v>0</v>
      </c>
      <c r="DN111" s="256">
        <f t="shared" si="87"/>
        <v>0</v>
      </c>
      <c r="DO111" s="256">
        <f t="shared" si="87"/>
        <v>0</v>
      </c>
      <c r="DP111" s="256">
        <f t="shared" si="87"/>
        <v>0</v>
      </c>
      <c r="DQ111" s="256">
        <f t="shared" si="87"/>
        <v>0</v>
      </c>
      <c r="DR111" s="256">
        <f t="shared" si="87"/>
        <v>0</v>
      </c>
      <c r="DS111" s="256">
        <f t="shared" si="87"/>
        <v>0</v>
      </c>
      <c r="DT111" s="256">
        <f t="shared" si="87"/>
        <v>0</v>
      </c>
      <c r="DU111" s="256">
        <f t="shared" si="87"/>
        <v>0</v>
      </c>
      <c r="DV111" s="256">
        <f t="shared" si="87"/>
        <v>0</v>
      </c>
      <c r="DW111" s="256">
        <f t="shared" si="87"/>
        <v>0</v>
      </c>
      <c r="DX111" s="256">
        <f t="shared" si="87"/>
        <v>0</v>
      </c>
      <c r="DY111" s="256">
        <f t="shared" si="87"/>
        <v>0</v>
      </c>
      <c r="DZ111" s="256">
        <f t="shared" si="87"/>
        <v>0</v>
      </c>
      <c r="EA111" s="256">
        <f t="shared" si="87"/>
        <v>0</v>
      </c>
      <c r="EB111" s="256">
        <f t="shared" si="87"/>
        <v>0</v>
      </c>
      <c r="EC111" s="256">
        <f t="shared" si="87"/>
        <v>0</v>
      </c>
      <c r="ED111" s="256">
        <f t="shared" si="87"/>
        <v>0</v>
      </c>
      <c r="EE111" s="256">
        <f t="shared" si="87"/>
        <v>0</v>
      </c>
      <c r="EF111" s="256">
        <f t="shared" si="87"/>
        <v>0</v>
      </c>
      <c r="EG111" s="256">
        <f t="shared" si="87"/>
        <v>0</v>
      </c>
      <c r="EH111" s="256">
        <f t="shared" si="87"/>
        <v>0</v>
      </c>
      <c r="EI111" s="256">
        <f t="shared" si="87"/>
        <v>0</v>
      </c>
      <c r="EJ111" s="256">
        <f t="shared" si="87"/>
        <v>0</v>
      </c>
      <c r="EK111" s="256">
        <f t="shared" si="87"/>
        <v>0</v>
      </c>
      <c r="EL111" s="256">
        <f t="shared" si="87"/>
        <v>0</v>
      </c>
      <c r="EM111" s="256">
        <f t="shared" si="87"/>
        <v>0</v>
      </c>
      <c r="EN111" s="256">
        <f t="shared" si="87"/>
        <v>0</v>
      </c>
      <c r="EO111" s="256">
        <f t="shared" si="87"/>
        <v>0</v>
      </c>
      <c r="EP111" s="256">
        <f t="shared" si="87"/>
        <v>0</v>
      </c>
      <c r="EQ111" s="256">
        <f t="shared" si="87"/>
        <v>0</v>
      </c>
      <c r="ER111" s="256">
        <f t="shared" si="87"/>
        <v>0</v>
      </c>
      <c r="ES111" s="256">
        <f t="shared" si="87"/>
        <v>0</v>
      </c>
      <c r="ET111" s="256">
        <f t="shared" si="87"/>
        <v>0</v>
      </c>
      <c r="EU111" s="256">
        <f t="shared" si="87"/>
        <v>0</v>
      </c>
      <c r="EV111" s="256">
        <f t="shared" si="87"/>
        <v>0</v>
      </c>
      <c r="EW111" s="256">
        <f t="shared" si="87"/>
        <v>0</v>
      </c>
      <c r="EX111" s="256">
        <f t="shared" si="87"/>
        <v>0</v>
      </c>
      <c r="EY111" s="256">
        <f t="shared" si="87"/>
        <v>0</v>
      </c>
      <c r="EZ111" s="1"/>
    </row>
    <row r="112" spans="1:15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79"/>
      <c r="J112" s="79"/>
      <c r="K112" s="79"/>
      <c r="L112" s="1"/>
      <c r="M112" s="1"/>
      <c r="N112" s="1"/>
      <c r="O112" s="1"/>
      <c r="P112" s="80"/>
      <c r="Q112" s="81"/>
      <c r="R112" s="82"/>
      <c r="S112" s="82"/>
      <c r="T112" s="82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</row>
    <row r="113" spans="1:15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79"/>
      <c r="J113" s="79"/>
      <c r="K113" s="79"/>
      <c r="L113" s="1"/>
      <c r="M113" s="1"/>
      <c r="N113" s="1"/>
      <c r="O113" s="1"/>
      <c r="P113" s="80"/>
      <c r="Q113" s="81"/>
      <c r="R113" s="82"/>
      <c r="S113" s="82"/>
      <c r="T113" s="82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</row>
    <row r="114" spans="1:15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79"/>
      <c r="J114" s="79"/>
      <c r="K114" s="79"/>
      <c r="L114" s="1"/>
      <c r="M114" s="1"/>
      <c r="N114" s="1"/>
      <c r="O114" s="1"/>
      <c r="P114" s="80"/>
      <c r="Q114" s="81"/>
      <c r="R114" s="82"/>
      <c r="S114" s="82"/>
      <c r="T114" s="82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</row>
    <row r="115" spans="1:156" ht="13.5" customHeight="1" x14ac:dyDescent="0.2">
      <c r="A115" s="1"/>
      <c r="B115" s="1"/>
      <c r="C115" s="1"/>
      <c r="D115" s="1"/>
      <c r="E115" s="6"/>
      <c r="F115" s="6"/>
      <c r="G115" s="79"/>
      <c r="H115" s="79"/>
      <c r="I115" s="79"/>
      <c r="J115" s="79"/>
      <c r="K115" s="79"/>
      <c r="L115" s="1"/>
      <c r="M115" s="1"/>
      <c r="N115" s="1"/>
      <c r="O115" s="1"/>
      <c r="P115" s="80"/>
      <c r="Q115" s="81"/>
      <c r="R115" s="82"/>
      <c r="S115" s="82"/>
      <c r="T115" s="82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</row>
    <row r="116" spans="1:156" ht="13.5" customHeight="1" x14ac:dyDescent="0.2">
      <c r="A116" s="1"/>
      <c r="B116" s="1"/>
      <c r="C116" s="1"/>
      <c r="D116" s="1"/>
      <c r="E116" s="6"/>
      <c r="F116" s="6"/>
      <c r="G116" s="79"/>
      <c r="H116" s="79"/>
      <c r="I116" s="79"/>
      <c r="J116" s="79"/>
      <c r="K116" s="79"/>
      <c r="L116" s="1"/>
      <c r="M116" s="1"/>
      <c r="N116" s="1"/>
      <c r="O116" s="1"/>
      <c r="P116" s="80"/>
      <c r="Q116" s="81"/>
      <c r="R116" s="82"/>
      <c r="S116" s="82"/>
      <c r="T116" s="82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</row>
    <row r="117" spans="1:156" ht="13.5" customHeight="1" x14ac:dyDescent="0.2">
      <c r="A117" s="1"/>
      <c r="B117" s="1"/>
      <c r="C117" s="1"/>
      <c r="D117" s="1"/>
      <c r="E117" s="6"/>
      <c r="F117" s="6"/>
      <c r="G117" s="79"/>
      <c r="H117" s="79"/>
      <c r="I117" s="79"/>
      <c r="J117" s="79"/>
      <c r="K117" s="79"/>
      <c r="L117" s="1"/>
      <c r="M117" s="1"/>
      <c r="N117" s="1"/>
      <c r="O117" s="1"/>
      <c r="P117" s="80"/>
      <c r="Q117" s="81"/>
      <c r="R117" s="82"/>
      <c r="S117" s="82"/>
      <c r="T117" s="82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</row>
    <row r="118" spans="1:156" ht="13.5" customHeight="1" x14ac:dyDescent="0.2">
      <c r="A118" s="1"/>
      <c r="B118" s="1"/>
      <c r="C118" s="1"/>
      <c r="D118" s="1"/>
      <c r="E118" s="6"/>
      <c r="F118" s="6"/>
      <c r="G118" s="79"/>
      <c r="H118" s="79"/>
      <c r="I118" s="79"/>
      <c r="J118" s="79"/>
      <c r="K118" s="79"/>
      <c r="L118" s="1"/>
      <c r="M118" s="1"/>
      <c r="N118" s="1"/>
      <c r="O118" s="1"/>
      <c r="P118" s="80"/>
      <c r="Q118" s="81"/>
      <c r="R118" s="82"/>
      <c r="S118" s="82"/>
      <c r="T118" s="82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</row>
    <row r="119" spans="1:15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</row>
    <row r="120" spans="1:15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</row>
    <row r="121" spans="1:15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</row>
    <row r="122" spans="1:15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</row>
    <row r="123" spans="1:15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</row>
    <row r="124" spans="1:15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</row>
    <row r="125" spans="1:15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</row>
    <row r="126" spans="1:15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</row>
    <row r="127" spans="1:156" ht="12.75" customHeight="1" x14ac:dyDescent="0.2">
      <c r="A127" s="1"/>
      <c r="B127" s="1"/>
      <c r="C127" s="1"/>
      <c r="D127" s="1"/>
      <c r="E127" s="6"/>
      <c r="F127" s="6"/>
      <c r="G127" s="79"/>
      <c r="H127" s="79"/>
      <c r="I127" s="79"/>
      <c r="J127" s="79"/>
      <c r="K127" s="79"/>
      <c r="L127" s="1"/>
      <c r="M127" s="1"/>
      <c r="N127" s="1"/>
      <c r="O127" s="1"/>
      <c r="P127" s="80"/>
      <c r="Q127" s="81"/>
      <c r="R127" s="82"/>
      <c r="S127" s="82"/>
      <c r="T127" s="82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</row>
    <row r="128" spans="1:156" ht="12.75" customHeight="1" x14ac:dyDescent="0.2">
      <c r="A128" s="1"/>
      <c r="B128" s="1"/>
      <c r="C128" s="1"/>
      <c r="D128" s="1"/>
      <c r="E128" s="6"/>
      <c r="F128" s="6"/>
      <c r="G128" s="79"/>
      <c r="H128" s="79"/>
      <c r="I128" s="79"/>
      <c r="J128" s="79"/>
      <c r="K128" s="79"/>
      <c r="L128" s="1"/>
      <c r="M128" s="1"/>
      <c r="N128" s="1"/>
      <c r="O128" s="1"/>
      <c r="P128" s="80"/>
      <c r="Q128" s="81"/>
      <c r="R128" s="82"/>
      <c r="S128" s="82"/>
      <c r="T128" s="82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</row>
    <row r="129" spans="1:156" ht="12.75" customHeight="1" x14ac:dyDescent="0.2">
      <c r="A129" s="1"/>
      <c r="B129" s="1"/>
      <c r="C129" s="1"/>
      <c r="D129" s="1"/>
      <c r="E129" s="6"/>
      <c r="F129" s="6"/>
      <c r="G129" s="79"/>
      <c r="H129" s="79"/>
      <c r="I129" s="79"/>
      <c r="J129" s="79"/>
      <c r="K129" s="79"/>
      <c r="L129" s="1"/>
      <c r="M129" s="1"/>
      <c r="N129" s="1"/>
      <c r="O129" s="1"/>
      <c r="P129" s="80"/>
      <c r="Q129" s="81"/>
      <c r="R129" s="82"/>
      <c r="S129" s="82"/>
      <c r="T129" s="82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</row>
    <row r="130" spans="1:156" ht="12.75" customHeight="1" x14ac:dyDescent="0.2">
      <c r="A130" s="1"/>
      <c r="B130" s="1"/>
      <c r="C130" s="1"/>
      <c r="D130" s="1"/>
      <c r="E130" s="6"/>
      <c r="F130" s="6"/>
      <c r="G130" s="79"/>
      <c r="H130" s="79"/>
      <c r="I130" s="79"/>
      <c r="J130" s="79"/>
      <c r="K130" s="79"/>
      <c r="L130" s="1"/>
      <c r="M130" s="1"/>
      <c r="N130" s="1"/>
      <c r="O130" s="1"/>
      <c r="P130" s="80"/>
      <c r="Q130" s="81"/>
      <c r="R130" s="82"/>
      <c r="S130" s="82"/>
      <c r="T130" s="82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</row>
    <row r="131" spans="1:156" ht="12.75" customHeight="1" x14ac:dyDescent="0.2">
      <c r="A131" s="1"/>
      <c r="B131" s="1"/>
      <c r="C131" s="1"/>
      <c r="D131" s="1"/>
      <c r="E131" s="6"/>
      <c r="F131" s="6"/>
      <c r="G131" s="79"/>
      <c r="H131" s="79"/>
      <c r="I131" s="79"/>
      <c r="J131" s="79"/>
      <c r="K131" s="79"/>
      <c r="L131" s="1"/>
      <c r="M131" s="1"/>
      <c r="N131" s="1"/>
      <c r="O131" s="1"/>
      <c r="P131" s="80"/>
      <c r="Q131" s="81"/>
      <c r="R131" s="82"/>
      <c r="S131" s="82"/>
      <c r="T131" s="82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</row>
    <row r="132" spans="1:156" ht="12.75" customHeight="1" x14ac:dyDescent="0.2">
      <c r="A132" s="1"/>
      <c r="B132" s="1"/>
      <c r="C132" s="1"/>
      <c r="D132" s="1"/>
      <c r="E132" s="6"/>
      <c r="F132" s="6"/>
      <c r="G132" s="79"/>
      <c r="H132" s="79"/>
      <c r="I132" s="79"/>
      <c r="J132" s="79"/>
      <c r="K132" s="79"/>
      <c r="L132" s="1"/>
      <c r="M132" s="1"/>
      <c r="N132" s="1"/>
      <c r="O132" s="1"/>
      <c r="P132" s="80"/>
      <c r="Q132" s="81"/>
      <c r="R132" s="82"/>
      <c r="S132" s="82"/>
      <c r="T132" s="82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</row>
    <row r="133" spans="1:156" ht="12.75" customHeight="1" x14ac:dyDescent="0.2">
      <c r="A133" s="1"/>
      <c r="B133" s="1"/>
      <c r="C133" s="1"/>
      <c r="D133" s="1"/>
      <c r="E133" s="6"/>
      <c r="F133" s="6"/>
      <c r="G133" s="79"/>
      <c r="H133" s="79"/>
      <c r="I133" s="79"/>
      <c r="J133" s="79"/>
      <c r="K133" s="79"/>
      <c r="L133" s="1"/>
      <c r="M133" s="1"/>
      <c r="N133" s="1"/>
      <c r="O133" s="1"/>
      <c r="P133" s="80"/>
      <c r="Q133" s="81"/>
      <c r="R133" s="82"/>
      <c r="S133" s="82"/>
      <c r="T133" s="82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</row>
    <row r="134" spans="1:156" ht="12.75" customHeight="1" x14ac:dyDescent="0.2">
      <c r="A134" s="1"/>
      <c r="B134" s="1"/>
      <c r="C134" s="1"/>
      <c r="D134" s="1"/>
      <c r="E134" s="6"/>
      <c r="F134" s="6"/>
      <c r="G134" s="79"/>
      <c r="H134" s="79"/>
      <c r="I134" s="79"/>
      <c r="J134" s="79"/>
      <c r="K134" s="79"/>
      <c r="L134" s="1"/>
      <c r="M134" s="1"/>
      <c r="N134" s="1"/>
      <c r="O134" s="1"/>
      <c r="P134" s="80"/>
      <c r="Q134" s="81"/>
      <c r="R134" s="82"/>
      <c r="S134" s="82"/>
      <c r="T134" s="82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</row>
    <row r="135" spans="1:156" ht="12.75" customHeight="1" x14ac:dyDescent="0.2">
      <c r="A135" s="1"/>
      <c r="B135" s="1"/>
      <c r="C135" s="1"/>
      <c r="D135" s="1"/>
      <c r="E135" s="6"/>
      <c r="F135" s="6"/>
      <c r="G135" s="79"/>
      <c r="H135" s="79"/>
      <c r="I135" s="79"/>
      <c r="J135" s="79"/>
      <c r="K135" s="79"/>
      <c r="L135" s="1"/>
      <c r="M135" s="1"/>
      <c r="N135" s="1"/>
      <c r="O135" s="1"/>
      <c r="P135" s="80"/>
      <c r="Q135" s="81"/>
      <c r="R135" s="82"/>
      <c r="S135" s="82"/>
      <c r="T135" s="82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</row>
    <row r="136" spans="1:156" ht="12.75" customHeight="1" x14ac:dyDescent="0.2">
      <c r="A136" s="1"/>
      <c r="B136" s="1"/>
      <c r="C136" s="1"/>
      <c r="D136" s="1"/>
      <c r="E136" s="6"/>
      <c r="F136" s="6"/>
      <c r="G136" s="79"/>
      <c r="H136" s="79"/>
      <c r="I136" s="79"/>
      <c r="J136" s="79"/>
      <c r="K136" s="79"/>
      <c r="L136" s="1"/>
      <c r="M136" s="1"/>
      <c r="N136" s="1"/>
      <c r="O136" s="1"/>
      <c r="P136" s="80"/>
      <c r="Q136" s="81"/>
      <c r="R136" s="82"/>
      <c r="S136" s="82"/>
      <c r="T136" s="82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</row>
    <row r="137" spans="1:156" ht="12.75" customHeight="1" x14ac:dyDescent="0.2">
      <c r="A137" s="1"/>
      <c r="B137" s="1"/>
      <c r="C137" s="1"/>
      <c r="D137" s="1"/>
      <c r="E137" s="6"/>
      <c r="F137" s="6"/>
      <c r="G137" s="79"/>
      <c r="H137" s="79"/>
      <c r="I137" s="79"/>
      <c r="J137" s="79"/>
      <c r="K137" s="79"/>
      <c r="L137" s="1"/>
      <c r="M137" s="1"/>
      <c r="N137" s="1"/>
      <c r="O137" s="1"/>
      <c r="P137" s="80"/>
      <c r="Q137" s="81"/>
      <c r="R137" s="82"/>
      <c r="S137" s="82"/>
      <c r="T137" s="82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</row>
    <row r="138" spans="1:156" ht="12.75" customHeight="1" x14ac:dyDescent="0.2">
      <c r="A138" s="1"/>
      <c r="B138" s="1"/>
      <c r="C138" s="1"/>
      <c r="D138" s="1"/>
      <c r="E138" s="6"/>
      <c r="F138" s="6"/>
      <c r="G138" s="79"/>
      <c r="H138" s="79"/>
      <c r="I138" s="79"/>
      <c r="J138" s="79"/>
      <c r="K138" s="79"/>
      <c r="L138" s="1"/>
      <c r="M138" s="1"/>
      <c r="N138" s="1"/>
      <c r="O138" s="1"/>
      <c r="P138" s="80"/>
      <c r="Q138" s="81"/>
      <c r="R138" s="82"/>
      <c r="S138" s="82"/>
      <c r="T138" s="82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</row>
    <row r="139" spans="1:156" ht="12.75" customHeight="1" x14ac:dyDescent="0.2">
      <c r="A139" s="1"/>
      <c r="B139" s="1"/>
      <c r="C139" s="1"/>
      <c r="D139" s="1"/>
      <c r="E139" s="6"/>
      <c r="F139" s="6"/>
      <c r="G139" s="79"/>
      <c r="H139" s="79"/>
      <c r="I139" s="79"/>
      <c r="J139" s="79"/>
      <c r="K139" s="79"/>
      <c r="L139" s="1"/>
      <c r="M139" s="1"/>
      <c r="N139" s="1"/>
      <c r="O139" s="1"/>
      <c r="P139" s="80"/>
      <c r="Q139" s="81"/>
      <c r="R139" s="82"/>
      <c r="S139" s="82"/>
      <c r="T139" s="82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</row>
    <row r="140" spans="1:156" ht="12.75" customHeight="1" x14ac:dyDescent="0.2">
      <c r="A140" s="1"/>
      <c r="B140" s="1"/>
      <c r="C140" s="1"/>
      <c r="D140" s="1"/>
      <c r="E140" s="6"/>
      <c r="F140" s="6"/>
      <c r="G140" s="79"/>
      <c r="H140" s="79"/>
      <c r="I140" s="79"/>
      <c r="J140" s="79"/>
      <c r="K140" s="79"/>
      <c r="L140" s="1"/>
      <c r="M140" s="1"/>
      <c r="N140" s="1"/>
      <c r="O140" s="1"/>
      <c r="P140" s="80"/>
      <c r="Q140" s="81"/>
      <c r="R140" s="82"/>
      <c r="S140" s="82"/>
      <c r="T140" s="82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</row>
    <row r="141" spans="1:156" ht="12.75" customHeight="1" x14ac:dyDescent="0.2">
      <c r="A141" s="1"/>
      <c r="B141" s="1"/>
      <c r="C141" s="1"/>
      <c r="D141" s="1"/>
      <c r="E141" s="6"/>
      <c r="F141" s="6"/>
      <c r="G141" s="79"/>
      <c r="H141" s="79"/>
      <c r="I141" s="79"/>
      <c r="J141" s="79"/>
      <c r="K141" s="79"/>
      <c r="L141" s="1"/>
      <c r="M141" s="1"/>
      <c r="N141" s="1"/>
      <c r="O141" s="1"/>
      <c r="P141" s="80"/>
      <c r="Q141" s="81"/>
      <c r="R141" s="82"/>
      <c r="S141" s="82"/>
      <c r="T141" s="82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</row>
    <row r="142" spans="1:156" ht="12.75" customHeight="1" x14ac:dyDescent="0.2">
      <c r="A142" s="1"/>
      <c r="B142" s="1"/>
      <c r="C142" s="1"/>
      <c r="D142" s="1"/>
      <c r="E142" s="6"/>
      <c r="F142" s="6"/>
      <c r="G142" s="79"/>
      <c r="H142" s="79"/>
      <c r="I142" s="79"/>
      <c r="J142" s="79"/>
      <c r="K142" s="79"/>
      <c r="L142" s="1"/>
      <c r="M142" s="1"/>
      <c r="N142" s="1"/>
      <c r="O142" s="1"/>
      <c r="P142" s="80"/>
      <c r="Q142" s="81"/>
      <c r="R142" s="82"/>
      <c r="S142" s="82"/>
      <c r="T142" s="82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</row>
    <row r="143" spans="1:156" ht="12.75" customHeight="1" x14ac:dyDescent="0.2">
      <c r="A143" s="1"/>
      <c r="B143" s="1"/>
      <c r="C143" s="1"/>
      <c r="D143" s="1"/>
      <c r="E143" s="6"/>
      <c r="F143" s="6"/>
      <c r="G143" s="79"/>
      <c r="H143" s="79"/>
      <c r="I143" s="79"/>
      <c r="J143" s="79"/>
      <c r="K143" s="79"/>
      <c r="L143" s="1"/>
      <c r="M143" s="1"/>
      <c r="N143" s="1"/>
      <c r="O143" s="1"/>
      <c r="P143" s="80"/>
      <c r="Q143" s="81"/>
      <c r="R143" s="82"/>
      <c r="S143" s="82"/>
      <c r="T143" s="82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</row>
    <row r="144" spans="1:156" ht="12.75" customHeight="1" x14ac:dyDescent="0.2">
      <c r="A144" s="1"/>
      <c r="B144" s="1"/>
      <c r="C144" s="1"/>
      <c r="D144" s="1"/>
      <c r="E144" s="6"/>
      <c r="F144" s="6"/>
      <c r="G144" s="79"/>
      <c r="H144" s="79"/>
      <c r="I144" s="79"/>
      <c r="J144" s="79"/>
      <c r="K144" s="79"/>
      <c r="L144" s="1"/>
      <c r="M144" s="1"/>
      <c r="N144" s="1"/>
      <c r="O144" s="1"/>
      <c r="P144" s="80"/>
      <c r="Q144" s="81"/>
      <c r="R144" s="82"/>
      <c r="S144" s="82"/>
      <c r="T144" s="82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</row>
    <row r="145" spans="1:156" ht="12.75" customHeight="1" x14ac:dyDescent="0.2">
      <c r="A145" s="1"/>
      <c r="B145" s="1"/>
      <c r="C145" s="1"/>
      <c r="D145" s="1"/>
      <c r="E145" s="6"/>
      <c r="F145" s="6"/>
      <c r="G145" s="79"/>
      <c r="H145" s="79"/>
      <c r="I145" s="79"/>
      <c r="J145" s="79"/>
      <c r="K145" s="79"/>
      <c r="L145" s="1"/>
      <c r="M145" s="1"/>
      <c r="N145" s="1"/>
      <c r="O145" s="1"/>
      <c r="P145" s="80"/>
      <c r="Q145" s="81"/>
      <c r="R145" s="82"/>
      <c r="S145" s="82"/>
      <c r="T145" s="82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</row>
    <row r="146" spans="1:156" ht="12.75" customHeight="1" x14ac:dyDescent="0.2">
      <c r="A146" s="1"/>
      <c r="B146" s="1"/>
      <c r="C146" s="1"/>
      <c r="D146" s="1"/>
      <c r="E146" s="6"/>
      <c r="F146" s="6"/>
      <c r="G146" s="79"/>
      <c r="H146" s="79"/>
      <c r="I146" s="79"/>
      <c r="J146" s="79"/>
      <c r="K146" s="79"/>
      <c r="L146" s="1"/>
      <c r="M146" s="1"/>
      <c r="N146" s="1"/>
      <c r="O146" s="1"/>
      <c r="P146" s="80"/>
      <c r="Q146" s="81"/>
      <c r="R146" s="82"/>
      <c r="S146" s="82"/>
      <c r="T146" s="82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</row>
    <row r="147" spans="1:156" ht="12.75" customHeight="1" x14ac:dyDescent="0.2">
      <c r="A147" s="1"/>
      <c r="B147" s="1"/>
      <c r="C147" s="1"/>
      <c r="D147" s="1"/>
      <c r="E147" s="6"/>
      <c r="F147" s="6"/>
      <c r="G147" s="79"/>
      <c r="H147" s="79"/>
      <c r="I147" s="79"/>
      <c r="J147" s="79"/>
      <c r="K147" s="79"/>
      <c r="L147" s="1"/>
      <c r="M147" s="1"/>
      <c r="N147" s="1"/>
      <c r="O147" s="1"/>
      <c r="P147" s="80"/>
      <c r="Q147" s="81"/>
      <c r="R147" s="82"/>
      <c r="S147" s="82"/>
      <c r="T147" s="82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</row>
    <row r="148" spans="1:156" ht="12.75" customHeight="1" x14ac:dyDescent="0.2">
      <c r="A148" s="1"/>
      <c r="B148" s="1"/>
      <c r="C148" s="1"/>
      <c r="D148" s="1"/>
      <c r="E148" s="6"/>
      <c r="F148" s="6"/>
      <c r="G148" s="79"/>
      <c r="H148" s="79"/>
      <c r="I148" s="79"/>
      <c r="J148" s="79"/>
      <c r="K148" s="79"/>
      <c r="L148" s="1"/>
      <c r="M148" s="1"/>
      <c r="N148" s="1"/>
      <c r="O148" s="1"/>
      <c r="P148" s="80"/>
      <c r="Q148" s="81"/>
      <c r="R148" s="82"/>
      <c r="S148" s="82"/>
      <c r="T148" s="82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</row>
    <row r="149" spans="1:156" ht="12.75" customHeight="1" x14ac:dyDescent="0.2">
      <c r="A149" s="1"/>
      <c r="B149" s="1"/>
      <c r="C149" s="1"/>
      <c r="D149" s="1"/>
      <c r="E149" s="6"/>
      <c r="F149" s="6"/>
      <c r="G149" s="79"/>
      <c r="H149" s="79"/>
      <c r="I149" s="79"/>
      <c r="J149" s="79"/>
      <c r="K149" s="79"/>
      <c r="L149" s="1"/>
      <c r="M149" s="1"/>
      <c r="N149" s="1"/>
      <c r="O149" s="1"/>
      <c r="P149" s="80"/>
      <c r="Q149" s="81"/>
      <c r="R149" s="82"/>
      <c r="S149" s="82"/>
      <c r="T149" s="82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</row>
    <row r="150" spans="1:156" ht="12.75" customHeight="1" x14ac:dyDescent="0.2">
      <c r="A150" s="1"/>
      <c r="B150" s="1"/>
      <c r="C150" s="1"/>
      <c r="D150" s="1"/>
      <c r="E150" s="6"/>
      <c r="F150" s="6"/>
      <c r="G150" s="79"/>
      <c r="H150" s="79"/>
      <c r="I150" s="79"/>
      <c r="J150" s="79"/>
      <c r="K150" s="79"/>
      <c r="L150" s="1"/>
      <c r="M150" s="1"/>
      <c r="N150" s="1"/>
      <c r="O150" s="1"/>
      <c r="P150" s="80"/>
      <c r="Q150" s="81"/>
      <c r="R150" s="82"/>
      <c r="S150" s="82"/>
      <c r="T150" s="82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</row>
    <row r="151" spans="1:156" ht="12.75" customHeight="1" x14ac:dyDescent="0.2">
      <c r="A151" s="1"/>
      <c r="B151" s="1"/>
      <c r="C151" s="1"/>
      <c r="D151" s="1"/>
      <c r="E151" s="6"/>
      <c r="F151" s="6"/>
      <c r="G151" s="79"/>
      <c r="H151" s="79"/>
      <c r="I151" s="79"/>
      <c r="J151" s="79"/>
      <c r="K151" s="79"/>
      <c r="L151" s="1"/>
      <c r="M151" s="1"/>
      <c r="N151" s="1"/>
      <c r="O151" s="1"/>
      <c r="P151" s="80"/>
      <c r="Q151" s="81"/>
      <c r="R151" s="82"/>
      <c r="S151" s="82"/>
      <c r="T151" s="82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</row>
    <row r="152" spans="1:156" ht="12.75" customHeight="1" x14ac:dyDescent="0.2">
      <c r="A152" s="1"/>
      <c r="B152" s="1"/>
      <c r="C152" s="1"/>
      <c r="D152" s="1"/>
      <c r="E152" s="6"/>
      <c r="F152" s="6"/>
      <c r="G152" s="79"/>
      <c r="H152" s="79"/>
      <c r="I152" s="79"/>
      <c r="J152" s="79"/>
      <c r="K152" s="79"/>
      <c r="L152" s="1"/>
      <c r="M152" s="1"/>
      <c r="N152" s="1"/>
      <c r="O152" s="1"/>
      <c r="P152" s="80"/>
      <c r="Q152" s="81"/>
      <c r="R152" s="82"/>
      <c r="S152" s="82"/>
      <c r="T152" s="82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</row>
    <row r="153" spans="1:156" ht="12.75" customHeight="1" x14ac:dyDescent="0.2">
      <c r="A153" s="1"/>
      <c r="B153" s="1"/>
      <c r="C153" s="1"/>
      <c r="D153" s="1"/>
      <c r="E153" s="6"/>
      <c r="F153" s="6"/>
      <c r="G153" s="79"/>
      <c r="H153" s="79"/>
      <c r="I153" s="79"/>
      <c r="J153" s="79"/>
      <c r="K153" s="79"/>
      <c r="L153" s="1"/>
      <c r="M153" s="1"/>
      <c r="N153" s="1"/>
      <c r="O153" s="1"/>
      <c r="P153" s="80"/>
      <c r="Q153" s="81"/>
      <c r="R153" s="82"/>
      <c r="S153" s="82"/>
      <c r="T153" s="82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</row>
    <row r="154" spans="1:156" ht="12.75" customHeight="1" x14ac:dyDescent="0.2">
      <c r="A154" s="1"/>
      <c r="B154" s="1"/>
      <c r="C154" s="1"/>
      <c r="D154" s="1"/>
      <c r="E154" s="6"/>
      <c r="F154" s="6"/>
      <c r="G154" s="79"/>
      <c r="H154" s="79"/>
      <c r="I154" s="79"/>
      <c r="J154" s="79"/>
      <c r="K154" s="79"/>
      <c r="L154" s="1"/>
      <c r="M154" s="1"/>
      <c r="N154" s="1"/>
      <c r="O154" s="1"/>
      <c r="P154" s="80"/>
      <c r="Q154" s="81"/>
      <c r="R154" s="82"/>
      <c r="S154" s="82"/>
      <c r="T154" s="82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</row>
    <row r="155" spans="1:156" ht="12.75" customHeight="1" x14ac:dyDescent="0.2">
      <c r="A155" s="1"/>
      <c r="B155" s="1"/>
      <c r="C155" s="1"/>
      <c r="D155" s="1"/>
      <c r="E155" s="6"/>
      <c r="F155" s="6"/>
      <c r="G155" s="79"/>
      <c r="H155" s="79"/>
      <c r="I155" s="79"/>
      <c r="J155" s="79"/>
      <c r="K155" s="79"/>
      <c r="L155" s="1"/>
      <c r="M155" s="1"/>
      <c r="N155" s="1"/>
      <c r="O155" s="1"/>
      <c r="P155" s="80"/>
      <c r="Q155" s="81"/>
      <c r="R155" s="82"/>
      <c r="S155" s="82"/>
      <c r="T155" s="82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</row>
    <row r="156" spans="1:156" ht="12.75" customHeight="1" x14ac:dyDescent="0.2">
      <c r="A156" s="1"/>
      <c r="B156" s="1"/>
      <c r="C156" s="1"/>
      <c r="D156" s="1"/>
      <c r="E156" s="6"/>
      <c r="F156" s="6"/>
      <c r="G156" s="79"/>
      <c r="H156" s="79"/>
      <c r="I156" s="79"/>
      <c r="J156" s="79"/>
      <c r="K156" s="79"/>
      <c r="L156" s="1"/>
      <c r="M156" s="1"/>
      <c r="N156" s="1"/>
      <c r="O156" s="1"/>
      <c r="P156" s="80"/>
      <c r="Q156" s="81"/>
      <c r="R156" s="82"/>
      <c r="S156" s="82"/>
      <c r="T156" s="82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</row>
    <row r="157" spans="1:156" ht="12.75" customHeight="1" x14ac:dyDescent="0.2">
      <c r="A157" s="1"/>
      <c r="B157" s="1"/>
      <c r="C157" s="1"/>
      <c r="D157" s="1"/>
      <c r="E157" s="6"/>
      <c r="F157" s="6"/>
      <c r="G157" s="79"/>
      <c r="H157" s="79"/>
      <c r="I157" s="79"/>
      <c r="J157" s="79"/>
      <c r="K157" s="79"/>
      <c r="L157" s="1"/>
      <c r="M157" s="1"/>
      <c r="N157" s="1"/>
      <c r="O157" s="1"/>
      <c r="P157" s="80"/>
      <c r="Q157" s="81"/>
      <c r="R157" s="82"/>
      <c r="S157" s="82"/>
      <c r="T157" s="82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</row>
    <row r="158" spans="1:156" ht="12.75" customHeight="1" x14ac:dyDescent="0.2">
      <c r="A158" s="1"/>
      <c r="B158" s="1"/>
      <c r="C158" s="1"/>
      <c r="D158" s="1"/>
      <c r="E158" s="6"/>
      <c r="F158" s="6"/>
      <c r="G158" s="79"/>
      <c r="H158" s="79"/>
      <c r="I158" s="79"/>
      <c r="J158" s="79"/>
      <c r="K158" s="79"/>
      <c r="L158" s="1"/>
      <c r="M158" s="1"/>
      <c r="N158" s="1"/>
      <c r="O158" s="1"/>
      <c r="P158" s="80"/>
      <c r="Q158" s="81"/>
      <c r="R158" s="82"/>
      <c r="S158" s="82"/>
      <c r="T158" s="82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</row>
    <row r="159" spans="1:156" ht="12.75" customHeight="1" x14ac:dyDescent="0.2">
      <c r="A159" s="1"/>
      <c r="B159" s="1"/>
      <c r="C159" s="1"/>
      <c r="D159" s="1"/>
      <c r="E159" s="6"/>
      <c r="F159" s="6"/>
      <c r="G159" s="79"/>
      <c r="H159" s="79"/>
      <c r="I159" s="79"/>
      <c r="J159" s="79"/>
      <c r="K159" s="79"/>
      <c r="L159" s="1"/>
      <c r="M159" s="1"/>
      <c r="N159" s="1"/>
      <c r="O159" s="1"/>
      <c r="P159" s="80"/>
      <c r="Q159" s="81"/>
      <c r="R159" s="82"/>
      <c r="S159" s="82"/>
      <c r="T159" s="82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</row>
    <row r="160" spans="1:156" ht="12.75" customHeight="1" x14ac:dyDescent="0.2">
      <c r="A160" s="1"/>
      <c r="B160" s="1"/>
      <c r="C160" s="1"/>
      <c r="D160" s="1"/>
      <c r="E160" s="6"/>
      <c r="F160" s="6"/>
      <c r="G160" s="79"/>
      <c r="H160" s="79"/>
      <c r="I160" s="79"/>
      <c r="J160" s="79"/>
      <c r="K160" s="79"/>
      <c r="L160" s="1"/>
      <c r="M160" s="1"/>
      <c r="N160" s="1"/>
      <c r="O160" s="1"/>
      <c r="P160" s="80"/>
      <c r="Q160" s="81"/>
      <c r="R160" s="82"/>
      <c r="S160" s="82"/>
      <c r="T160" s="82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</row>
    <row r="161" spans="1:156" ht="12.75" customHeight="1" x14ac:dyDescent="0.2">
      <c r="A161" s="1"/>
      <c r="B161" s="1"/>
      <c r="C161" s="1"/>
      <c r="D161" s="1"/>
      <c r="E161" s="6"/>
      <c r="F161" s="6"/>
      <c r="G161" s="79"/>
      <c r="H161" s="79"/>
      <c r="I161" s="79"/>
      <c r="J161" s="79"/>
      <c r="K161" s="79"/>
      <c r="L161" s="1"/>
      <c r="M161" s="1"/>
      <c r="N161" s="1"/>
      <c r="O161" s="1"/>
      <c r="P161" s="80"/>
      <c r="Q161" s="81"/>
      <c r="R161" s="82"/>
      <c r="S161" s="82"/>
      <c r="T161" s="82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</row>
    <row r="162" spans="1:156" ht="12.75" customHeight="1" x14ac:dyDescent="0.2">
      <c r="A162" s="1"/>
      <c r="B162" s="1"/>
      <c r="C162" s="1"/>
      <c r="D162" s="1"/>
      <c r="E162" s="6"/>
      <c r="F162" s="6"/>
      <c r="G162" s="79"/>
      <c r="H162" s="79"/>
      <c r="I162" s="79"/>
      <c r="J162" s="79"/>
      <c r="K162" s="79"/>
      <c r="L162" s="1"/>
      <c r="M162" s="1"/>
      <c r="N162" s="1"/>
      <c r="O162" s="1"/>
      <c r="P162" s="80"/>
      <c r="Q162" s="81"/>
      <c r="R162" s="82"/>
      <c r="S162" s="82"/>
      <c r="T162" s="82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</row>
    <row r="163" spans="1:156" ht="12.75" customHeight="1" x14ac:dyDescent="0.2">
      <c r="A163" s="1"/>
      <c r="B163" s="1"/>
      <c r="C163" s="1"/>
      <c r="D163" s="1"/>
      <c r="E163" s="6"/>
      <c r="F163" s="6"/>
      <c r="G163" s="79"/>
      <c r="H163" s="79"/>
      <c r="I163" s="79"/>
      <c r="J163" s="79"/>
      <c r="K163" s="79"/>
      <c r="L163" s="1"/>
      <c r="M163" s="1"/>
      <c r="N163" s="1"/>
      <c r="O163" s="1"/>
      <c r="P163" s="80"/>
      <c r="Q163" s="81"/>
      <c r="R163" s="82"/>
      <c r="S163" s="82"/>
      <c r="T163" s="82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</row>
    <row r="164" spans="1:156" ht="12.75" customHeight="1" x14ac:dyDescent="0.2">
      <c r="A164" s="1"/>
      <c r="B164" s="1"/>
      <c r="C164" s="1"/>
      <c r="D164" s="1"/>
      <c r="E164" s="6"/>
      <c r="F164" s="6"/>
      <c r="G164" s="79"/>
      <c r="H164" s="79"/>
      <c r="I164" s="79"/>
      <c r="J164" s="79"/>
      <c r="K164" s="79"/>
      <c r="L164" s="1"/>
      <c r="M164" s="1"/>
      <c r="N164" s="1"/>
      <c r="O164" s="1"/>
      <c r="P164" s="80"/>
      <c r="Q164" s="81"/>
      <c r="R164" s="82"/>
      <c r="S164" s="82"/>
      <c r="T164" s="82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</row>
    <row r="165" spans="1:156" ht="12.75" customHeight="1" x14ac:dyDescent="0.2">
      <c r="A165" s="1"/>
      <c r="B165" s="1"/>
      <c r="C165" s="1"/>
      <c r="D165" s="1"/>
      <c r="E165" s="6"/>
      <c r="F165" s="6"/>
      <c r="G165" s="79"/>
      <c r="H165" s="79"/>
      <c r="I165" s="79"/>
      <c r="J165" s="79"/>
      <c r="K165" s="79"/>
      <c r="L165" s="1"/>
      <c r="M165" s="1"/>
      <c r="N165" s="1"/>
      <c r="O165" s="1"/>
      <c r="P165" s="80"/>
      <c r="Q165" s="81"/>
      <c r="R165" s="82"/>
      <c r="S165" s="82"/>
      <c r="T165" s="82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</row>
    <row r="166" spans="1:156" ht="12.75" customHeight="1" x14ac:dyDescent="0.2">
      <c r="A166" s="1"/>
      <c r="B166" s="1"/>
      <c r="C166" s="1"/>
      <c r="D166" s="1"/>
      <c r="E166" s="6"/>
      <c r="F166" s="6"/>
      <c r="G166" s="79"/>
      <c r="H166" s="79"/>
      <c r="I166" s="79"/>
      <c r="J166" s="79"/>
      <c r="K166" s="79"/>
      <c r="L166" s="1"/>
      <c r="M166" s="1"/>
      <c r="N166" s="1"/>
      <c r="O166" s="1"/>
      <c r="P166" s="80"/>
      <c r="Q166" s="81"/>
      <c r="R166" s="82"/>
      <c r="S166" s="82"/>
      <c r="T166" s="82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</row>
    <row r="167" spans="1:156" ht="12.75" customHeight="1" x14ac:dyDescent="0.2">
      <c r="A167" s="1"/>
      <c r="B167" s="1"/>
      <c r="C167" s="1"/>
      <c r="D167" s="1"/>
      <c r="E167" s="6"/>
      <c r="F167" s="6"/>
      <c r="G167" s="79"/>
      <c r="H167" s="79"/>
      <c r="I167" s="79"/>
      <c r="J167" s="79"/>
      <c r="K167" s="79"/>
      <c r="L167" s="1"/>
      <c r="M167" s="1"/>
      <c r="N167" s="1"/>
      <c r="O167" s="1"/>
      <c r="P167" s="80"/>
      <c r="Q167" s="81"/>
      <c r="R167" s="82"/>
      <c r="S167" s="82"/>
      <c r="T167" s="82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</row>
    <row r="168" spans="1:156" ht="12.75" customHeight="1" x14ac:dyDescent="0.2">
      <c r="A168" s="1"/>
      <c r="B168" s="1"/>
      <c r="C168" s="1"/>
      <c r="D168" s="1"/>
      <c r="E168" s="6"/>
      <c r="F168" s="6"/>
      <c r="G168" s="79"/>
      <c r="H168" s="79"/>
      <c r="I168" s="79"/>
      <c r="J168" s="79"/>
      <c r="K168" s="79"/>
      <c r="L168" s="1"/>
      <c r="M168" s="1"/>
      <c r="N168" s="1"/>
      <c r="O168" s="1"/>
      <c r="P168" s="80"/>
      <c r="Q168" s="81"/>
      <c r="R168" s="82"/>
      <c r="S168" s="82"/>
      <c r="T168" s="82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</row>
    <row r="169" spans="1:156" ht="12.75" customHeight="1" x14ac:dyDescent="0.2">
      <c r="A169" s="1"/>
      <c r="B169" s="1"/>
      <c r="C169" s="1"/>
      <c r="D169" s="1"/>
      <c r="E169" s="6"/>
      <c r="F169" s="6"/>
      <c r="G169" s="79"/>
      <c r="H169" s="79"/>
      <c r="I169" s="79"/>
      <c r="J169" s="79"/>
      <c r="K169" s="79"/>
      <c r="L169" s="1"/>
      <c r="M169" s="1"/>
      <c r="N169" s="1"/>
      <c r="O169" s="1"/>
      <c r="P169" s="80"/>
      <c r="Q169" s="81"/>
      <c r="R169" s="82"/>
      <c r="S169" s="82"/>
      <c r="T169" s="82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</row>
    <row r="170" spans="1:156" ht="12.75" customHeight="1" x14ac:dyDescent="0.2">
      <c r="A170" s="1"/>
      <c r="B170" s="1"/>
      <c r="C170" s="1"/>
      <c r="D170" s="1"/>
      <c r="E170" s="6"/>
      <c r="F170" s="6"/>
      <c r="G170" s="79"/>
      <c r="H170" s="79"/>
      <c r="I170" s="79"/>
      <c r="J170" s="79"/>
      <c r="K170" s="79"/>
      <c r="L170" s="1"/>
      <c r="M170" s="1"/>
      <c r="N170" s="1"/>
      <c r="O170" s="1"/>
      <c r="P170" s="80"/>
      <c r="Q170" s="81"/>
      <c r="R170" s="82"/>
      <c r="S170" s="82"/>
      <c r="T170" s="82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</row>
    <row r="171" spans="1:156" ht="12.75" customHeight="1" x14ac:dyDescent="0.2">
      <c r="A171" s="1"/>
      <c r="B171" s="1"/>
      <c r="C171" s="1"/>
      <c r="D171" s="1"/>
      <c r="E171" s="6"/>
      <c r="F171" s="6"/>
      <c r="G171" s="79"/>
      <c r="H171" s="79"/>
      <c r="I171" s="79"/>
      <c r="J171" s="79"/>
      <c r="K171" s="79"/>
      <c r="L171" s="1"/>
      <c r="M171" s="1"/>
      <c r="N171" s="1"/>
      <c r="O171" s="1"/>
      <c r="P171" s="80"/>
      <c r="Q171" s="81"/>
      <c r="R171" s="82"/>
      <c r="S171" s="82"/>
      <c r="T171" s="82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</row>
    <row r="172" spans="1:156" ht="12.75" customHeight="1" x14ac:dyDescent="0.2">
      <c r="A172" s="1"/>
      <c r="B172" s="1"/>
      <c r="C172" s="1"/>
      <c r="D172" s="1"/>
      <c r="E172" s="6"/>
      <c r="F172" s="6"/>
      <c r="G172" s="79"/>
      <c r="H172" s="79"/>
      <c r="I172" s="79"/>
      <c r="J172" s="79"/>
      <c r="K172" s="79"/>
      <c r="L172" s="1"/>
      <c r="M172" s="1"/>
      <c r="N172" s="1"/>
      <c r="O172" s="1"/>
      <c r="P172" s="80"/>
      <c r="Q172" s="81"/>
      <c r="R172" s="82"/>
      <c r="S172" s="82"/>
      <c r="T172" s="82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</row>
    <row r="173" spans="1:156" ht="12.75" customHeight="1" x14ac:dyDescent="0.2">
      <c r="A173" s="1"/>
      <c r="B173" s="1"/>
      <c r="C173" s="1"/>
      <c r="D173" s="1"/>
      <c r="E173" s="6"/>
      <c r="F173" s="6"/>
      <c r="G173" s="79"/>
      <c r="H173" s="79"/>
      <c r="I173" s="79"/>
      <c r="J173" s="79"/>
      <c r="K173" s="79"/>
      <c r="L173" s="1"/>
      <c r="M173" s="1"/>
      <c r="N173" s="1"/>
      <c r="O173" s="1"/>
      <c r="P173" s="80"/>
      <c r="Q173" s="81"/>
      <c r="R173" s="82"/>
      <c r="S173" s="82"/>
      <c r="T173" s="82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</row>
    <row r="174" spans="1:156" ht="12.75" customHeight="1" x14ac:dyDescent="0.2">
      <c r="A174" s="1"/>
      <c r="B174" s="1"/>
      <c r="C174" s="1"/>
      <c r="D174" s="1"/>
      <c r="E174" s="6"/>
      <c r="F174" s="6"/>
      <c r="G174" s="79"/>
      <c r="H174" s="79"/>
      <c r="I174" s="79"/>
      <c r="J174" s="79"/>
      <c r="K174" s="79"/>
      <c r="L174" s="1"/>
      <c r="M174" s="1"/>
      <c r="N174" s="1"/>
      <c r="O174" s="1"/>
      <c r="P174" s="80"/>
      <c r="Q174" s="81"/>
      <c r="R174" s="82"/>
      <c r="S174" s="82"/>
      <c r="T174" s="82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</row>
    <row r="175" spans="1:156" ht="12.75" customHeight="1" x14ac:dyDescent="0.2">
      <c r="A175" s="1"/>
      <c r="B175" s="1"/>
      <c r="C175" s="1"/>
      <c r="D175" s="1"/>
      <c r="E175" s="6"/>
      <c r="F175" s="6"/>
      <c r="G175" s="79"/>
      <c r="H175" s="79"/>
      <c r="I175" s="79"/>
      <c r="J175" s="79"/>
      <c r="K175" s="79"/>
      <c r="L175" s="1"/>
      <c r="M175" s="1"/>
      <c r="N175" s="1"/>
      <c r="O175" s="1"/>
      <c r="P175" s="80"/>
      <c r="Q175" s="81"/>
      <c r="R175" s="82"/>
      <c r="S175" s="82"/>
      <c r="T175" s="82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</row>
    <row r="176" spans="1:156" ht="12.75" customHeight="1" x14ac:dyDescent="0.2">
      <c r="A176" s="1"/>
      <c r="B176" s="1"/>
      <c r="C176" s="1"/>
      <c r="D176" s="1"/>
      <c r="E176" s="6"/>
      <c r="F176" s="6"/>
      <c r="G176" s="79"/>
      <c r="H176" s="79"/>
      <c r="I176" s="79"/>
      <c r="J176" s="79"/>
      <c r="K176" s="79"/>
      <c r="L176" s="1"/>
      <c r="M176" s="1"/>
      <c r="N176" s="1"/>
      <c r="O176" s="1"/>
      <c r="P176" s="80"/>
      <c r="Q176" s="81"/>
      <c r="R176" s="82"/>
      <c r="S176" s="82"/>
      <c r="T176" s="82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</row>
    <row r="177" spans="1:156" ht="12.75" customHeight="1" x14ac:dyDescent="0.2">
      <c r="A177" s="1"/>
      <c r="B177" s="1"/>
      <c r="C177" s="1"/>
      <c r="D177" s="1"/>
      <c r="E177" s="6"/>
      <c r="F177" s="6"/>
      <c r="G177" s="79"/>
      <c r="H177" s="79"/>
      <c r="I177" s="79"/>
      <c r="J177" s="79"/>
      <c r="K177" s="79"/>
      <c r="L177" s="1"/>
      <c r="M177" s="1"/>
      <c r="N177" s="1"/>
      <c r="O177" s="1"/>
      <c r="P177" s="80"/>
      <c r="Q177" s="81"/>
      <c r="R177" s="82"/>
      <c r="S177" s="82"/>
      <c r="T177" s="82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</row>
    <row r="178" spans="1:156" ht="12.75" customHeight="1" x14ac:dyDescent="0.2">
      <c r="A178" s="1"/>
      <c r="B178" s="1"/>
      <c r="C178" s="1"/>
      <c r="D178" s="1"/>
      <c r="E178" s="6"/>
      <c r="F178" s="6"/>
      <c r="G178" s="79"/>
      <c r="H178" s="79"/>
      <c r="I178" s="79"/>
      <c r="J178" s="79"/>
      <c r="K178" s="79"/>
      <c r="L178" s="1"/>
      <c r="M178" s="1"/>
      <c r="N178" s="1"/>
      <c r="O178" s="1"/>
      <c r="P178" s="80"/>
      <c r="Q178" s="81"/>
      <c r="R178" s="82"/>
      <c r="S178" s="82"/>
      <c r="T178" s="82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</row>
    <row r="179" spans="1:156" ht="12.75" customHeight="1" x14ac:dyDescent="0.2">
      <c r="A179" s="1"/>
      <c r="B179" s="1"/>
      <c r="C179" s="1"/>
      <c r="D179" s="1"/>
      <c r="E179" s="6"/>
      <c r="F179" s="6"/>
      <c r="G179" s="79"/>
      <c r="H179" s="79"/>
      <c r="I179" s="79"/>
      <c r="J179" s="79"/>
      <c r="K179" s="79"/>
      <c r="L179" s="1"/>
      <c r="M179" s="1"/>
      <c r="N179" s="1"/>
      <c r="O179" s="1"/>
      <c r="P179" s="80"/>
      <c r="Q179" s="81"/>
      <c r="R179" s="82"/>
      <c r="S179" s="82"/>
      <c r="T179" s="82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</row>
    <row r="180" spans="1:156" ht="12.75" customHeight="1" x14ac:dyDescent="0.2">
      <c r="A180" s="1"/>
      <c r="B180" s="1"/>
      <c r="C180" s="1"/>
      <c r="D180" s="1"/>
      <c r="E180" s="6"/>
      <c r="F180" s="6"/>
      <c r="G180" s="79"/>
      <c r="H180" s="79"/>
      <c r="I180" s="79"/>
      <c r="J180" s="79"/>
      <c r="K180" s="79"/>
      <c r="L180" s="1"/>
      <c r="M180" s="1"/>
      <c r="N180" s="1"/>
      <c r="O180" s="1"/>
      <c r="P180" s="80"/>
      <c r="Q180" s="81"/>
      <c r="R180" s="82"/>
      <c r="S180" s="82"/>
      <c r="T180" s="82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</row>
    <row r="181" spans="1:156" ht="12.75" customHeight="1" x14ac:dyDescent="0.2">
      <c r="A181" s="1"/>
      <c r="B181" s="1"/>
      <c r="C181" s="1"/>
      <c r="D181" s="1"/>
      <c r="E181" s="6"/>
      <c r="F181" s="6"/>
      <c r="G181" s="79"/>
      <c r="H181" s="79"/>
      <c r="I181" s="79"/>
      <c r="J181" s="79"/>
      <c r="K181" s="79"/>
      <c r="L181" s="1"/>
      <c r="M181" s="1"/>
      <c r="N181" s="1"/>
      <c r="O181" s="1"/>
      <c r="P181" s="80"/>
      <c r="Q181" s="81"/>
      <c r="R181" s="82"/>
      <c r="S181" s="82"/>
      <c r="T181" s="82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</row>
    <row r="182" spans="1:156" ht="12.75" customHeight="1" x14ac:dyDescent="0.2">
      <c r="A182" s="1"/>
      <c r="B182" s="1"/>
      <c r="C182" s="1"/>
      <c r="D182" s="1"/>
      <c r="E182" s="6"/>
      <c r="F182" s="6"/>
      <c r="G182" s="79"/>
      <c r="H182" s="79"/>
      <c r="I182" s="79"/>
      <c r="J182" s="79"/>
      <c r="K182" s="79"/>
      <c r="L182" s="1"/>
      <c r="M182" s="1"/>
      <c r="N182" s="1"/>
      <c r="O182" s="1"/>
      <c r="P182" s="80"/>
      <c r="Q182" s="81"/>
      <c r="R182" s="82"/>
      <c r="S182" s="82"/>
      <c r="T182" s="82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</row>
    <row r="183" spans="1:156" ht="12.75" customHeight="1" x14ac:dyDescent="0.2">
      <c r="A183" s="1"/>
      <c r="B183" s="1"/>
      <c r="C183" s="1"/>
      <c r="D183" s="1"/>
      <c r="E183" s="6"/>
      <c r="F183" s="6"/>
      <c r="G183" s="79"/>
      <c r="H183" s="79"/>
      <c r="I183" s="79"/>
      <c r="J183" s="79"/>
      <c r="K183" s="79"/>
      <c r="L183" s="1"/>
      <c r="M183" s="1"/>
      <c r="N183" s="1"/>
      <c r="O183" s="1"/>
      <c r="P183" s="80"/>
      <c r="Q183" s="81"/>
      <c r="R183" s="82"/>
      <c r="S183" s="82"/>
      <c r="T183" s="82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</row>
    <row r="184" spans="1:156" ht="12.75" customHeight="1" x14ac:dyDescent="0.2">
      <c r="A184" s="1"/>
      <c r="B184" s="1"/>
      <c r="C184" s="1"/>
      <c r="D184" s="1"/>
      <c r="E184" s="6"/>
      <c r="F184" s="6"/>
      <c r="G184" s="79"/>
      <c r="H184" s="79"/>
      <c r="I184" s="79"/>
      <c r="J184" s="79"/>
      <c r="K184" s="79"/>
      <c r="L184" s="1"/>
      <c r="M184" s="1"/>
      <c r="N184" s="1"/>
      <c r="O184" s="1"/>
      <c r="P184" s="80"/>
      <c r="Q184" s="81"/>
      <c r="R184" s="82"/>
      <c r="S184" s="82"/>
      <c r="T184" s="82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</row>
    <row r="185" spans="1:156" ht="12.75" customHeight="1" x14ac:dyDescent="0.2">
      <c r="A185" s="1"/>
      <c r="B185" s="1"/>
      <c r="C185" s="1"/>
      <c r="D185" s="1"/>
      <c r="E185" s="6"/>
      <c r="F185" s="6"/>
      <c r="G185" s="79"/>
      <c r="H185" s="79"/>
      <c r="I185" s="79"/>
      <c r="J185" s="79"/>
      <c r="K185" s="79"/>
      <c r="L185" s="1"/>
      <c r="M185" s="1"/>
      <c r="N185" s="1"/>
      <c r="O185" s="1"/>
      <c r="P185" s="80"/>
      <c r="Q185" s="81"/>
      <c r="R185" s="82"/>
      <c r="S185" s="82"/>
      <c r="T185" s="82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</row>
    <row r="186" spans="1:156" ht="12.75" customHeight="1" x14ac:dyDescent="0.2">
      <c r="A186" s="1"/>
      <c r="B186" s="1"/>
      <c r="C186" s="1"/>
      <c r="D186" s="1"/>
      <c r="E186" s="6"/>
      <c r="F186" s="6"/>
      <c r="G186" s="79"/>
      <c r="H186" s="79"/>
      <c r="I186" s="79"/>
      <c r="J186" s="79"/>
      <c r="K186" s="79"/>
      <c r="L186" s="1"/>
      <c r="M186" s="1"/>
      <c r="N186" s="1"/>
      <c r="O186" s="1"/>
      <c r="P186" s="80"/>
      <c r="Q186" s="81"/>
      <c r="R186" s="82"/>
      <c r="S186" s="82"/>
      <c r="T186" s="82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</row>
    <row r="187" spans="1:156" ht="12.75" customHeight="1" x14ac:dyDescent="0.2">
      <c r="A187" s="1"/>
      <c r="B187" s="1"/>
      <c r="C187" s="1"/>
      <c r="D187" s="1"/>
      <c r="E187" s="6"/>
      <c r="F187" s="6"/>
      <c r="G187" s="79"/>
      <c r="H187" s="79"/>
      <c r="I187" s="79"/>
      <c r="J187" s="79"/>
      <c r="K187" s="79"/>
      <c r="L187" s="1"/>
      <c r="M187" s="1"/>
      <c r="N187" s="1"/>
      <c r="O187" s="1"/>
      <c r="P187" s="80"/>
      <c r="Q187" s="81"/>
      <c r="R187" s="82"/>
      <c r="S187" s="82"/>
      <c r="T187" s="82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</row>
    <row r="188" spans="1:156" ht="12.75" customHeight="1" x14ac:dyDescent="0.2">
      <c r="A188" s="1"/>
      <c r="B188" s="1"/>
      <c r="C188" s="1"/>
      <c r="D188" s="1"/>
      <c r="E188" s="6"/>
      <c r="F188" s="6"/>
      <c r="G188" s="79"/>
      <c r="H188" s="79"/>
      <c r="I188" s="79"/>
      <c r="J188" s="79"/>
      <c r="K188" s="79"/>
      <c r="L188" s="1"/>
      <c r="M188" s="1"/>
      <c r="N188" s="1"/>
      <c r="O188" s="1"/>
      <c r="P188" s="80"/>
      <c r="Q188" s="81"/>
      <c r="R188" s="82"/>
      <c r="S188" s="82"/>
      <c r="T188" s="82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</row>
    <row r="189" spans="1:156" ht="12.75" customHeight="1" x14ac:dyDescent="0.2">
      <c r="A189" s="1"/>
      <c r="B189" s="1"/>
      <c r="C189" s="1"/>
      <c r="D189" s="1"/>
      <c r="E189" s="6"/>
      <c r="F189" s="6"/>
      <c r="G189" s="79"/>
      <c r="H189" s="79"/>
      <c r="I189" s="79"/>
      <c r="J189" s="79"/>
      <c r="K189" s="79"/>
      <c r="L189" s="1"/>
      <c r="M189" s="1"/>
      <c r="N189" s="1"/>
      <c r="O189" s="1"/>
      <c r="P189" s="80"/>
      <c r="Q189" s="81"/>
      <c r="R189" s="82"/>
      <c r="S189" s="82"/>
      <c r="T189" s="82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</row>
    <row r="190" spans="1:156" ht="12.75" customHeight="1" x14ac:dyDescent="0.2">
      <c r="A190" s="1"/>
      <c r="B190" s="1"/>
      <c r="C190" s="1"/>
      <c r="D190" s="1"/>
      <c r="E190" s="6"/>
      <c r="F190" s="6"/>
      <c r="G190" s="79"/>
      <c r="H190" s="79"/>
      <c r="I190" s="79"/>
      <c r="J190" s="79"/>
      <c r="K190" s="79"/>
      <c r="L190" s="1"/>
      <c r="M190" s="1"/>
      <c r="N190" s="1"/>
      <c r="O190" s="1"/>
      <c r="P190" s="80"/>
      <c r="Q190" s="81"/>
      <c r="R190" s="82"/>
      <c r="S190" s="82"/>
      <c r="T190" s="82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</row>
    <row r="191" spans="1:156" ht="12.75" customHeight="1" x14ac:dyDescent="0.2">
      <c r="A191" s="1"/>
      <c r="B191" s="1"/>
      <c r="C191" s="1"/>
      <c r="D191" s="1"/>
      <c r="E191" s="6"/>
      <c r="F191" s="6"/>
      <c r="G191" s="79"/>
      <c r="H191" s="79"/>
      <c r="I191" s="79"/>
      <c r="J191" s="79"/>
      <c r="K191" s="79"/>
      <c r="L191" s="1"/>
      <c r="M191" s="1"/>
      <c r="N191" s="1"/>
      <c r="O191" s="1"/>
      <c r="P191" s="80"/>
      <c r="Q191" s="81"/>
      <c r="R191" s="82"/>
      <c r="S191" s="82"/>
      <c r="T191" s="82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</row>
    <row r="192" spans="1:156" ht="12.75" customHeight="1" x14ac:dyDescent="0.2">
      <c r="A192" s="1"/>
      <c r="B192" s="1"/>
      <c r="C192" s="1"/>
      <c r="D192" s="1"/>
      <c r="E192" s="6"/>
      <c r="F192" s="6"/>
      <c r="G192" s="79"/>
      <c r="H192" s="79"/>
      <c r="I192" s="79"/>
      <c r="J192" s="79"/>
      <c r="K192" s="79"/>
      <c r="L192" s="1"/>
      <c r="M192" s="1"/>
      <c r="N192" s="1"/>
      <c r="O192" s="1"/>
      <c r="P192" s="80"/>
      <c r="Q192" s="81"/>
      <c r="R192" s="82"/>
      <c r="S192" s="82"/>
      <c r="T192" s="82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</row>
    <row r="193" spans="1:156" ht="12.75" customHeight="1" x14ac:dyDescent="0.2">
      <c r="A193" s="1"/>
      <c r="B193" s="1"/>
      <c r="C193" s="1"/>
      <c r="D193" s="1"/>
      <c r="E193" s="6"/>
      <c r="F193" s="6"/>
      <c r="G193" s="79"/>
      <c r="H193" s="79"/>
      <c r="I193" s="79"/>
      <c r="J193" s="79"/>
      <c r="K193" s="79"/>
      <c r="L193" s="1"/>
      <c r="M193" s="1"/>
      <c r="N193" s="1"/>
      <c r="O193" s="1"/>
      <c r="P193" s="80"/>
      <c r="Q193" s="81"/>
      <c r="R193" s="82"/>
      <c r="S193" s="82"/>
      <c r="T193" s="82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</row>
    <row r="194" spans="1:156" ht="12.75" customHeight="1" x14ac:dyDescent="0.2">
      <c r="A194" s="1"/>
      <c r="B194" s="1"/>
      <c r="C194" s="1"/>
      <c r="D194" s="1"/>
      <c r="E194" s="6"/>
      <c r="F194" s="6"/>
      <c r="G194" s="79"/>
      <c r="H194" s="79"/>
      <c r="I194" s="79"/>
      <c r="J194" s="79"/>
      <c r="K194" s="79"/>
      <c r="L194" s="1"/>
      <c r="M194" s="1"/>
      <c r="N194" s="1"/>
      <c r="O194" s="1"/>
      <c r="P194" s="80"/>
      <c r="Q194" s="81"/>
      <c r="R194" s="82"/>
      <c r="S194" s="82"/>
      <c r="T194" s="82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</row>
    <row r="195" spans="1:156" ht="12.75" customHeight="1" x14ac:dyDescent="0.2">
      <c r="A195" s="1"/>
      <c r="B195" s="1"/>
      <c r="C195" s="1"/>
      <c r="D195" s="1"/>
      <c r="E195" s="6"/>
      <c r="F195" s="6"/>
      <c r="G195" s="79"/>
      <c r="H195" s="79"/>
      <c r="I195" s="79"/>
      <c r="J195" s="79"/>
      <c r="K195" s="79"/>
      <c r="L195" s="1"/>
      <c r="M195" s="1"/>
      <c r="N195" s="1"/>
      <c r="O195" s="1"/>
      <c r="P195" s="80"/>
      <c r="Q195" s="81"/>
      <c r="R195" s="82"/>
      <c r="S195" s="82"/>
      <c r="T195" s="82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</row>
    <row r="196" spans="1:156" ht="12.75" customHeight="1" x14ac:dyDescent="0.2">
      <c r="A196" s="1"/>
      <c r="B196" s="1"/>
      <c r="C196" s="1"/>
      <c r="D196" s="1"/>
      <c r="E196" s="6"/>
      <c r="F196" s="6"/>
      <c r="G196" s="79"/>
      <c r="H196" s="79"/>
      <c r="I196" s="79"/>
      <c r="J196" s="79"/>
      <c r="K196" s="79"/>
      <c r="L196" s="1"/>
      <c r="M196" s="1"/>
      <c r="N196" s="1"/>
      <c r="O196" s="1"/>
      <c r="P196" s="80"/>
      <c r="Q196" s="81"/>
      <c r="R196" s="82"/>
      <c r="S196" s="82"/>
      <c r="T196" s="82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</row>
    <row r="197" spans="1:156" ht="12.75" customHeight="1" x14ac:dyDescent="0.2">
      <c r="A197" s="1"/>
      <c r="B197" s="1"/>
      <c r="C197" s="1"/>
      <c r="D197" s="1"/>
      <c r="E197" s="6"/>
      <c r="F197" s="6"/>
      <c r="G197" s="79"/>
      <c r="H197" s="79"/>
      <c r="I197" s="79"/>
      <c r="J197" s="79"/>
      <c r="K197" s="79"/>
      <c r="L197" s="1"/>
      <c r="M197" s="1"/>
      <c r="N197" s="1"/>
      <c r="O197" s="1"/>
      <c r="P197" s="80"/>
      <c r="Q197" s="81"/>
      <c r="R197" s="82"/>
      <c r="S197" s="82"/>
      <c r="T197" s="82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</row>
    <row r="198" spans="1:156" ht="12.75" customHeight="1" x14ac:dyDescent="0.2">
      <c r="A198" s="1"/>
      <c r="B198" s="1"/>
      <c r="C198" s="1"/>
      <c r="D198" s="1"/>
      <c r="E198" s="6"/>
      <c r="F198" s="6"/>
      <c r="G198" s="79"/>
      <c r="H198" s="79"/>
      <c r="I198" s="79"/>
      <c r="J198" s="79"/>
      <c r="K198" s="79"/>
      <c r="L198" s="1"/>
      <c r="M198" s="1"/>
      <c r="N198" s="1"/>
      <c r="O198" s="1"/>
      <c r="P198" s="80"/>
      <c r="Q198" s="81"/>
      <c r="R198" s="82"/>
      <c r="S198" s="82"/>
      <c r="T198" s="82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</row>
    <row r="199" spans="1:156" ht="12.75" customHeight="1" x14ac:dyDescent="0.2">
      <c r="A199" s="1"/>
      <c r="B199" s="1"/>
      <c r="C199" s="1"/>
      <c r="D199" s="1"/>
      <c r="E199" s="6"/>
      <c r="F199" s="6"/>
      <c r="G199" s="79"/>
      <c r="H199" s="79"/>
      <c r="I199" s="79"/>
      <c r="J199" s="79"/>
      <c r="K199" s="79"/>
      <c r="L199" s="1"/>
      <c r="M199" s="1"/>
      <c r="N199" s="1"/>
      <c r="O199" s="1"/>
      <c r="P199" s="80"/>
      <c r="Q199" s="81"/>
      <c r="R199" s="82"/>
      <c r="S199" s="82"/>
      <c r="T199" s="82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</row>
    <row r="200" spans="1:156" ht="12.75" customHeight="1" x14ac:dyDescent="0.2">
      <c r="A200" s="1"/>
      <c r="B200" s="1"/>
      <c r="C200" s="1"/>
      <c r="D200" s="1"/>
      <c r="E200" s="6"/>
      <c r="F200" s="6"/>
      <c r="G200" s="79"/>
      <c r="H200" s="79"/>
      <c r="I200" s="79"/>
      <c r="J200" s="79"/>
      <c r="K200" s="79"/>
      <c r="L200" s="1"/>
      <c r="M200" s="1"/>
      <c r="N200" s="1"/>
      <c r="O200" s="1"/>
      <c r="P200" s="80"/>
      <c r="Q200" s="81"/>
      <c r="R200" s="82"/>
      <c r="S200" s="82"/>
      <c r="T200" s="82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</row>
    <row r="201" spans="1:156" ht="12.75" customHeight="1" x14ac:dyDescent="0.2">
      <c r="A201" s="1"/>
      <c r="B201" s="1"/>
      <c r="C201" s="1"/>
      <c r="D201" s="1"/>
      <c r="E201" s="6"/>
      <c r="F201" s="6"/>
      <c r="G201" s="79"/>
      <c r="H201" s="79"/>
      <c r="I201" s="79"/>
      <c r="J201" s="79"/>
      <c r="K201" s="79"/>
      <c r="L201" s="1"/>
      <c r="M201" s="1"/>
      <c r="N201" s="1"/>
      <c r="O201" s="1"/>
      <c r="P201" s="80"/>
      <c r="Q201" s="81"/>
      <c r="R201" s="82"/>
      <c r="S201" s="82"/>
      <c r="T201" s="82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</row>
    <row r="202" spans="1:156" ht="12.75" customHeight="1" x14ac:dyDescent="0.2">
      <c r="A202" s="1"/>
      <c r="B202" s="1"/>
      <c r="C202" s="1"/>
      <c r="D202" s="1"/>
      <c r="E202" s="6"/>
      <c r="F202" s="6"/>
      <c r="G202" s="79"/>
      <c r="H202" s="79"/>
      <c r="I202" s="79"/>
      <c r="J202" s="79"/>
      <c r="K202" s="79"/>
      <c r="L202" s="1"/>
      <c r="M202" s="1"/>
      <c r="N202" s="1"/>
      <c r="O202" s="1"/>
      <c r="P202" s="80"/>
      <c r="Q202" s="81"/>
      <c r="R202" s="82"/>
      <c r="S202" s="82"/>
      <c r="T202" s="82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</row>
    <row r="203" spans="1:156" ht="12.75" customHeight="1" x14ac:dyDescent="0.2">
      <c r="A203" s="1"/>
      <c r="B203" s="1"/>
      <c r="C203" s="1"/>
      <c r="D203" s="1"/>
      <c r="E203" s="6"/>
      <c r="F203" s="6"/>
      <c r="G203" s="79"/>
      <c r="H203" s="79"/>
      <c r="I203" s="79"/>
      <c r="J203" s="79"/>
      <c r="K203" s="79"/>
      <c r="L203" s="1"/>
      <c r="M203" s="1"/>
      <c r="N203" s="1"/>
      <c r="O203" s="1"/>
      <c r="P203" s="80"/>
      <c r="Q203" s="81"/>
      <c r="R203" s="82"/>
      <c r="S203" s="82"/>
      <c r="T203" s="82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</row>
    <row r="204" spans="1:156" ht="12.75" customHeight="1" x14ac:dyDescent="0.2">
      <c r="A204" s="1"/>
      <c r="B204" s="1"/>
      <c r="C204" s="1"/>
      <c r="D204" s="1"/>
      <c r="E204" s="6"/>
      <c r="F204" s="6"/>
      <c r="G204" s="79"/>
      <c r="H204" s="79"/>
      <c r="I204" s="79"/>
      <c r="J204" s="79"/>
      <c r="K204" s="79"/>
      <c r="L204" s="1"/>
      <c r="M204" s="1"/>
      <c r="N204" s="1"/>
      <c r="O204" s="1"/>
      <c r="P204" s="80"/>
      <c r="Q204" s="81"/>
      <c r="R204" s="82"/>
      <c r="S204" s="82"/>
      <c r="T204" s="82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</row>
    <row r="205" spans="1:156" ht="12.75" customHeight="1" x14ac:dyDescent="0.2">
      <c r="A205" s="1"/>
      <c r="B205" s="1"/>
      <c r="C205" s="1"/>
      <c r="D205" s="1"/>
      <c r="E205" s="6"/>
      <c r="F205" s="6"/>
      <c r="G205" s="79"/>
      <c r="H205" s="79"/>
      <c r="I205" s="79"/>
      <c r="J205" s="79"/>
      <c r="K205" s="79"/>
      <c r="L205" s="1"/>
      <c r="M205" s="1"/>
      <c r="N205" s="1"/>
      <c r="O205" s="1"/>
      <c r="P205" s="80"/>
      <c r="Q205" s="81"/>
      <c r="R205" s="82"/>
      <c r="S205" s="82"/>
      <c r="T205" s="82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</row>
    <row r="206" spans="1:156" ht="12.75" customHeight="1" x14ac:dyDescent="0.2">
      <c r="A206" s="1"/>
      <c r="B206" s="1"/>
      <c r="C206" s="1"/>
      <c r="D206" s="1"/>
      <c r="E206" s="6"/>
      <c r="F206" s="6"/>
      <c r="G206" s="79"/>
      <c r="H206" s="79"/>
      <c r="I206" s="79"/>
      <c r="J206" s="79"/>
      <c r="K206" s="79"/>
      <c r="L206" s="1"/>
      <c r="M206" s="1"/>
      <c r="N206" s="1"/>
      <c r="O206" s="1"/>
      <c r="P206" s="80"/>
      <c r="Q206" s="81"/>
      <c r="R206" s="82"/>
      <c r="S206" s="82"/>
      <c r="T206" s="82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</row>
    <row r="207" spans="1:156" ht="12.75" customHeight="1" x14ac:dyDescent="0.2">
      <c r="A207" s="1"/>
      <c r="B207" s="1"/>
      <c r="C207" s="1"/>
      <c r="D207" s="1"/>
      <c r="E207" s="6"/>
      <c r="F207" s="6"/>
      <c r="G207" s="79"/>
      <c r="H207" s="79"/>
      <c r="I207" s="79"/>
      <c r="J207" s="79"/>
      <c r="K207" s="79"/>
      <c r="L207" s="1"/>
      <c r="M207" s="1"/>
      <c r="N207" s="1"/>
      <c r="O207" s="1"/>
      <c r="P207" s="80"/>
      <c r="Q207" s="81"/>
      <c r="R207" s="82"/>
      <c r="S207" s="82"/>
      <c r="T207" s="82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</row>
    <row r="208" spans="1:156" ht="12.75" customHeight="1" x14ac:dyDescent="0.2">
      <c r="A208" s="1"/>
      <c r="B208" s="1"/>
      <c r="C208" s="1"/>
      <c r="D208" s="1"/>
      <c r="E208" s="6"/>
      <c r="F208" s="6"/>
      <c r="G208" s="79"/>
      <c r="H208" s="79"/>
      <c r="I208" s="79"/>
      <c r="J208" s="79"/>
      <c r="K208" s="79"/>
      <c r="L208" s="1"/>
      <c r="M208" s="1"/>
      <c r="N208" s="1"/>
      <c r="O208" s="1"/>
      <c r="P208" s="80"/>
      <c r="Q208" s="81"/>
      <c r="R208" s="82"/>
      <c r="S208" s="82"/>
      <c r="T208" s="82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</row>
    <row r="209" spans="1:156" ht="12.75" customHeight="1" x14ac:dyDescent="0.2">
      <c r="A209" s="1"/>
      <c r="B209" s="1"/>
      <c r="C209" s="1"/>
      <c r="D209" s="1"/>
      <c r="E209" s="6"/>
      <c r="F209" s="6"/>
      <c r="G209" s="79"/>
      <c r="H209" s="79"/>
      <c r="I209" s="79"/>
      <c r="J209" s="79"/>
      <c r="K209" s="79"/>
      <c r="L209" s="1"/>
      <c r="M209" s="1"/>
      <c r="N209" s="1"/>
      <c r="O209" s="1"/>
      <c r="P209" s="80"/>
      <c r="Q209" s="81"/>
      <c r="R209" s="82"/>
      <c r="S209" s="82"/>
      <c r="T209" s="82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</row>
    <row r="210" spans="1:156" ht="12.75" customHeight="1" x14ac:dyDescent="0.2">
      <c r="A210" s="1"/>
      <c r="B210" s="1"/>
      <c r="C210" s="1"/>
      <c r="D210" s="1"/>
      <c r="E210" s="6"/>
      <c r="F210" s="6"/>
      <c r="G210" s="79"/>
      <c r="H210" s="79"/>
      <c r="I210" s="79"/>
      <c r="J210" s="79"/>
      <c r="K210" s="79"/>
      <c r="L210" s="1"/>
      <c r="M210" s="1"/>
      <c r="N210" s="1"/>
      <c r="O210" s="1"/>
      <c r="P210" s="80"/>
      <c r="Q210" s="81"/>
      <c r="R210" s="82"/>
      <c r="S210" s="82"/>
      <c r="T210" s="82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</row>
    <row r="211" spans="1:156" ht="12.75" customHeight="1" x14ac:dyDescent="0.2">
      <c r="A211" s="1"/>
      <c r="B211" s="1"/>
      <c r="C211" s="1"/>
      <c r="D211" s="1"/>
      <c r="E211" s="6"/>
      <c r="F211" s="6"/>
      <c r="G211" s="79"/>
      <c r="H211" s="79"/>
      <c r="I211" s="79"/>
      <c r="J211" s="79"/>
      <c r="K211" s="79"/>
      <c r="L211" s="1"/>
      <c r="M211" s="1"/>
      <c r="N211" s="1"/>
      <c r="O211" s="1"/>
      <c r="P211" s="80"/>
      <c r="Q211" s="81"/>
      <c r="R211" s="82"/>
      <c r="S211" s="82"/>
      <c r="T211" s="82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</row>
    <row r="212" spans="1:156" ht="12.75" customHeight="1" x14ac:dyDescent="0.2">
      <c r="A212" s="1"/>
      <c r="B212" s="1"/>
      <c r="C212" s="1"/>
      <c r="D212" s="1"/>
      <c r="E212" s="6"/>
      <c r="F212" s="6"/>
      <c r="G212" s="79"/>
      <c r="H212" s="79"/>
      <c r="I212" s="79"/>
      <c r="J212" s="79"/>
      <c r="K212" s="79"/>
      <c r="L212" s="1"/>
      <c r="M212" s="1"/>
      <c r="N212" s="1"/>
      <c r="O212" s="1"/>
      <c r="P212" s="80"/>
      <c r="Q212" s="81"/>
      <c r="R212" s="82"/>
      <c r="S212" s="82"/>
      <c r="T212" s="82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</row>
    <row r="213" spans="1:156" ht="12.75" customHeight="1" x14ac:dyDescent="0.2">
      <c r="A213" s="1"/>
      <c r="B213" s="1"/>
      <c r="C213" s="1"/>
      <c r="D213" s="1"/>
      <c r="E213" s="6"/>
      <c r="F213" s="6"/>
      <c r="G213" s="79"/>
      <c r="H213" s="79"/>
      <c r="I213" s="79"/>
      <c r="J213" s="79"/>
      <c r="K213" s="79"/>
      <c r="L213" s="1"/>
      <c r="M213" s="1"/>
      <c r="N213" s="1"/>
      <c r="O213" s="1"/>
      <c r="P213" s="80"/>
      <c r="Q213" s="81"/>
      <c r="R213" s="82"/>
      <c r="S213" s="82"/>
      <c r="T213" s="82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</row>
    <row r="214" spans="1:156" ht="12.75" customHeight="1" x14ac:dyDescent="0.2">
      <c r="A214" s="1"/>
      <c r="B214" s="1"/>
      <c r="C214" s="1"/>
      <c r="D214" s="1"/>
      <c r="E214" s="6"/>
      <c r="F214" s="6"/>
      <c r="G214" s="79"/>
      <c r="H214" s="79"/>
      <c r="I214" s="79"/>
      <c r="J214" s="79"/>
      <c r="K214" s="79"/>
      <c r="L214" s="1"/>
      <c r="M214" s="1"/>
      <c r="N214" s="1"/>
      <c r="O214" s="1"/>
      <c r="P214" s="80"/>
      <c r="Q214" s="81"/>
      <c r="R214" s="82"/>
      <c r="S214" s="82"/>
      <c r="T214" s="82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</row>
    <row r="215" spans="1:156" ht="12.75" customHeight="1" x14ac:dyDescent="0.2">
      <c r="A215" s="1"/>
      <c r="B215" s="1"/>
      <c r="C215" s="1"/>
      <c r="D215" s="1"/>
      <c r="E215" s="6"/>
      <c r="F215" s="6"/>
      <c r="G215" s="79"/>
      <c r="H215" s="79"/>
      <c r="I215" s="79"/>
      <c r="J215" s="79"/>
      <c r="K215" s="79"/>
      <c r="L215" s="1"/>
      <c r="M215" s="1"/>
      <c r="N215" s="1"/>
      <c r="O215" s="1"/>
      <c r="P215" s="80"/>
      <c r="Q215" s="81"/>
      <c r="R215" s="82"/>
      <c r="S215" s="82"/>
      <c r="T215" s="82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</row>
    <row r="216" spans="1:156" ht="12.75" customHeight="1" x14ac:dyDescent="0.2">
      <c r="A216" s="1"/>
      <c r="B216" s="1"/>
      <c r="C216" s="1"/>
      <c r="D216" s="1"/>
      <c r="E216" s="6"/>
      <c r="F216" s="6"/>
      <c r="G216" s="79"/>
      <c r="H216" s="79"/>
      <c r="I216" s="79"/>
      <c r="J216" s="79"/>
      <c r="K216" s="79"/>
      <c r="L216" s="1"/>
      <c r="M216" s="1"/>
      <c r="N216" s="1"/>
      <c r="O216" s="1"/>
      <c r="P216" s="80"/>
      <c r="Q216" s="81"/>
      <c r="R216" s="82"/>
      <c r="S216" s="82"/>
      <c r="T216" s="82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</row>
    <row r="217" spans="1:156" ht="12.75" customHeight="1" x14ac:dyDescent="0.2">
      <c r="A217" s="1"/>
      <c r="B217" s="1"/>
      <c r="C217" s="1"/>
      <c r="D217" s="1"/>
      <c r="E217" s="6"/>
      <c r="F217" s="6"/>
      <c r="G217" s="79"/>
      <c r="H217" s="79"/>
      <c r="I217" s="79"/>
      <c r="J217" s="79"/>
      <c r="K217" s="79"/>
      <c r="L217" s="1"/>
      <c r="M217" s="1"/>
      <c r="N217" s="1"/>
      <c r="O217" s="1"/>
      <c r="P217" s="80"/>
      <c r="Q217" s="81"/>
      <c r="R217" s="82"/>
      <c r="S217" s="82"/>
      <c r="T217" s="82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</row>
    <row r="218" spans="1:156" ht="12.75" customHeight="1" x14ac:dyDescent="0.2">
      <c r="A218" s="1"/>
      <c r="B218" s="1"/>
      <c r="C218" s="1"/>
      <c r="D218" s="1"/>
      <c r="E218" s="6"/>
      <c r="F218" s="6"/>
      <c r="G218" s="79"/>
      <c r="H218" s="79"/>
      <c r="I218" s="79"/>
      <c r="J218" s="79"/>
      <c r="K218" s="79"/>
      <c r="L218" s="1"/>
      <c r="M218" s="1"/>
      <c r="N218" s="1"/>
      <c r="O218" s="1"/>
      <c r="P218" s="80"/>
      <c r="Q218" s="81"/>
      <c r="R218" s="82"/>
      <c r="S218" s="82"/>
      <c r="T218" s="82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</row>
    <row r="219" spans="1:156" ht="12.75" customHeight="1" x14ac:dyDescent="0.2">
      <c r="A219" s="1"/>
      <c r="B219" s="1"/>
      <c r="C219" s="1"/>
      <c r="D219" s="1"/>
      <c r="E219" s="6"/>
      <c r="F219" s="6"/>
      <c r="G219" s="79"/>
      <c r="H219" s="79"/>
      <c r="I219" s="79"/>
      <c r="J219" s="79"/>
      <c r="K219" s="79"/>
      <c r="L219" s="1"/>
      <c r="M219" s="1"/>
      <c r="N219" s="1"/>
      <c r="O219" s="1"/>
      <c r="P219" s="80"/>
      <c r="Q219" s="81"/>
      <c r="R219" s="82"/>
      <c r="S219" s="82"/>
      <c r="T219" s="82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</row>
    <row r="220" spans="1:156" ht="12.75" customHeight="1" x14ac:dyDescent="0.2">
      <c r="A220" s="1"/>
      <c r="B220" s="1"/>
      <c r="C220" s="1"/>
      <c r="D220" s="1"/>
      <c r="E220" s="6"/>
      <c r="F220" s="6"/>
      <c r="G220" s="79"/>
      <c r="H220" s="79"/>
      <c r="I220" s="79"/>
      <c r="J220" s="79"/>
      <c r="K220" s="79"/>
      <c r="L220" s="1"/>
      <c r="M220" s="1"/>
      <c r="N220" s="1"/>
      <c r="O220" s="1"/>
      <c r="P220" s="80"/>
      <c r="Q220" s="81"/>
      <c r="R220" s="82"/>
      <c r="S220" s="82"/>
      <c r="T220" s="82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</row>
    <row r="221" spans="1:156" ht="12.75" customHeight="1" x14ac:dyDescent="0.2">
      <c r="A221" s="1"/>
      <c r="B221" s="1"/>
      <c r="C221" s="1"/>
      <c r="D221" s="1"/>
      <c r="E221" s="6"/>
      <c r="F221" s="6"/>
      <c r="G221" s="79"/>
      <c r="H221" s="79"/>
      <c r="I221" s="79"/>
      <c r="J221" s="79"/>
      <c r="K221" s="79"/>
      <c r="L221" s="1"/>
      <c r="M221" s="1"/>
      <c r="N221" s="1"/>
      <c r="O221" s="1"/>
      <c r="P221" s="80"/>
      <c r="Q221" s="81"/>
      <c r="R221" s="82"/>
      <c r="S221" s="82"/>
      <c r="T221" s="82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</row>
    <row r="222" spans="1:156" ht="12.75" customHeight="1" x14ac:dyDescent="0.2">
      <c r="A222" s="1"/>
      <c r="B222" s="1"/>
      <c r="C222" s="1"/>
      <c r="D222" s="1"/>
      <c r="E222" s="6"/>
      <c r="F222" s="6"/>
      <c r="G222" s="79"/>
      <c r="H222" s="79"/>
      <c r="I222" s="79"/>
      <c r="J222" s="79"/>
      <c r="K222" s="79"/>
      <c r="L222" s="1"/>
      <c r="M222" s="1"/>
      <c r="N222" s="1"/>
      <c r="O222" s="1"/>
      <c r="P222" s="80"/>
      <c r="Q222" s="81"/>
      <c r="R222" s="82"/>
      <c r="S222" s="82"/>
      <c r="T222" s="82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</row>
    <row r="223" spans="1:156" ht="12.75" customHeight="1" x14ac:dyDescent="0.2">
      <c r="A223" s="1"/>
      <c r="B223" s="1"/>
      <c r="C223" s="1"/>
      <c r="D223" s="1"/>
      <c r="E223" s="6"/>
      <c r="F223" s="6"/>
      <c r="G223" s="79"/>
      <c r="H223" s="79"/>
      <c r="I223" s="79"/>
      <c r="J223" s="79"/>
      <c r="K223" s="79"/>
      <c r="L223" s="1"/>
      <c r="M223" s="1"/>
      <c r="N223" s="1"/>
      <c r="O223" s="1"/>
      <c r="P223" s="80"/>
      <c r="Q223" s="81"/>
      <c r="R223" s="82"/>
      <c r="S223" s="82"/>
      <c r="T223" s="82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</row>
    <row r="224" spans="1:156" ht="12.75" customHeight="1" x14ac:dyDescent="0.2">
      <c r="A224" s="1"/>
      <c r="B224" s="1"/>
      <c r="C224" s="1"/>
      <c r="D224" s="1"/>
      <c r="E224" s="6"/>
      <c r="F224" s="6"/>
      <c r="G224" s="79"/>
      <c r="H224" s="79"/>
      <c r="I224" s="79"/>
      <c r="J224" s="79"/>
      <c r="K224" s="79"/>
      <c r="L224" s="1"/>
      <c r="M224" s="1"/>
      <c r="N224" s="1"/>
      <c r="O224" s="1"/>
      <c r="P224" s="80"/>
      <c r="Q224" s="81"/>
      <c r="R224" s="82"/>
      <c r="S224" s="82"/>
      <c r="T224" s="82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</row>
    <row r="225" spans="1:156" ht="12.75" customHeight="1" x14ac:dyDescent="0.2">
      <c r="A225" s="1"/>
      <c r="B225" s="1"/>
      <c r="C225" s="1"/>
      <c r="D225" s="1"/>
      <c r="E225" s="6"/>
      <c r="F225" s="6"/>
      <c r="G225" s="79"/>
      <c r="H225" s="79"/>
      <c r="I225" s="79"/>
      <c r="J225" s="79"/>
      <c r="K225" s="79"/>
      <c r="L225" s="1"/>
      <c r="M225" s="1"/>
      <c r="N225" s="1"/>
      <c r="O225" s="1"/>
      <c r="P225" s="80"/>
      <c r="Q225" s="81"/>
      <c r="R225" s="82"/>
      <c r="S225" s="82"/>
      <c r="T225" s="82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</row>
    <row r="226" spans="1:156" ht="12.75" customHeight="1" x14ac:dyDescent="0.2">
      <c r="A226" s="1"/>
      <c r="B226" s="1"/>
      <c r="C226" s="1"/>
      <c r="D226" s="1"/>
      <c r="E226" s="6"/>
      <c r="F226" s="6"/>
      <c r="G226" s="79"/>
      <c r="H226" s="79"/>
      <c r="I226" s="79"/>
      <c r="J226" s="79"/>
      <c r="K226" s="79"/>
      <c r="L226" s="1"/>
      <c r="M226" s="1"/>
      <c r="N226" s="1"/>
      <c r="O226" s="1"/>
      <c r="P226" s="80"/>
      <c r="Q226" s="81"/>
      <c r="R226" s="82"/>
      <c r="S226" s="82"/>
      <c r="T226" s="82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</row>
    <row r="227" spans="1:156" ht="12.75" customHeight="1" x14ac:dyDescent="0.2">
      <c r="A227" s="1"/>
      <c r="B227" s="1"/>
      <c r="C227" s="1"/>
      <c r="D227" s="1"/>
      <c r="E227" s="6"/>
      <c r="F227" s="6"/>
      <c r="G227" s="79"/>
      <c r="H227" s="79"/>
      <c r="I227" s="79"/>
      <c r="J227" s="79"/>
      <c r="K227" s="79"/>
      <c r="L227" s="1"/>
      <c r="M227" s="1"/>
      <c r="N227" s="1"/>
      <c r="O227" s="1"/>
      <c r="P227" s="80"/>
      <c r="Q227" s="81"/>
      <c r="R227" s="82"/>
      <c r="S227" s="82"/>
      <c r="T227" s="82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</row>
    <row r="228" spans="1:156" ht="12.75" customHeight="1" x14ac:dyDescent="0.2">
      <c r="A228" s="1"/>
      <c r="B228" s="1"/>
      <c r="C228" s="1"/>
      <c r="D228" s="1"/>
      <c r="E228" s="6"/>
      <c r="F228" s="6"/>
      <c r="G228" s="79"/>
      <c r="H228" s="79"/>
      <c r="I228" s="79"/>
      <c r="J228" s="79"/>
      <c r="K228" s="79"/>
      <c r="L228" s="1"/>
      <c r="M228" s="1"/>
      <c r="N228" s="1"/>
      <c r="O228" s="1"/>
      <c r="P228" s="80"/>
      <c r="Q228" s="81"/>
      <c r="R228" s="82"/>
      <c r="S228" s="82"/>
      <c r="T228" s="82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</row>
    <row r="229" spans="1:156" ht="12.75" customHeight="1" x14ac:dyDescent="0.2">
      <c r="A229" s="1"/>
      <c r="B229" s="1"/>
      <c r="C229" s="1"/>
      <c r="D229" s="1"/>
      <c r="E229" s="6"/>
      <c r="F229" s="6"/>
      <c r="G229" s="79"/>
      <c r="H229" s="79"/>
      <c r="I229" s="79"/>
      <c r="J229" s="79"/>
      <c r="K229" s="79"/>
      <c r="L229" s="1"/>
      <c r="M229" s="1"/>
      <c r="N229" s="1"/>
      <c r="O229" s="1"/>
      <c r="P229" s="80"/>
      <c r="Q229" s="81"/>
      <c r="R229" s="82"/>
      <c r="S229" s="82"/>
      <c r="T229" s="82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</row>
    <row r="230" spans="1:156" ht="12.75" customHeight="1" x14ac:dyDescent="0.2">
      <c r="A230" s="1"/>
      <c r="B230" s="1"/>
      <c r="C230" s="1"/>
      <c r="D230" s="1"/>
      <c r="E230" s="6"/>
      <c r="F230" s="6"/>
      <c r="G230" s="79"/>
      <c r="H230" s="79"/>
      <c r="I230" s="79"/>
      <c r="J230" s="79"/>
      <c r="K230" s="79"/>
      <c r="L230" s="1"/>
      <c r="M230" s="1"/>
      <c r="N230" s="1"/>
      <c r="O230" s="1"/>
      <c r="P230" s="80"/>
      <c r="Q230" s="81"/>
      <c r="R230" s="82"/>
      <c r="S230" s="82"/>
      <c r="T230" s="82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</row>
    <row r="231" spans="1:156" ht="12.75" customHeight="1" x14ac:dyDescent="0.2">
      <c r="A231" s="1"/>
      <c r="B231" s="1"/>
      <c r="C231" s="1"/>
      <c r="D231" s="1"/>
      <c r="E231" s="6"/>
      <c r="F231" s="6"/>
      <c r="G231" s="79"/>
      <c r="H231" s="79"/>
      <c r="I231" s="79"/>
      <c r="J231" s="79"/>
      <c r="K231" s="79"/>
      <c r="L231" s="1"/>
      <c r="M231" s="1"/>
      <c r="N231" s="1"/>
      <c r="O231" s="1"/>
      <c r="P231" s="80"/>
      <c r="Q231" s="81"/>
      <c r="R231" s="82"/>
      <c r="S231" s="82"/>
      <c r="T231" s="82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</row>
    <row r="232" spans="1:156" ht="12.75" customHeight="1" x14ac:dyDescent="0.2">
      <c r="A232" s="1"/>
      <c r="B232" s="1"/>
      <c r="C232" s="1"/>
      <c r="D232" s="1"/>
      <c r="E232" s="6"/>
      <c r="F232" s="6"/>
      <c r="G232" s="79"/>
      <c r="H232" s="79"/>
      <c r="I232" s="79"/>
      <c r="J232" s="79"/>
      <c r="K232" s="79"/>
      <c r="L232" s="1"/>
      <c r="M232" s="1"/>
      <c r="N232" s="1"/>
      <c r="O232" s="1"/>
      <c r="P232" s="80"/>
      <c r="Q232" s="81"/>
      <c r="R232" s="82"/>
      <c r="S232" s="82"/>
      <c r="T232" s="82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</row>
    <row r="233" spans="1:156" ht="12.75" customHeight="1" x14ac:dyDescent="0.2">
      <c r="A233" s="1"/>
      <c r="B233" s="1"/>
      <c r="C233" s="1"/>
      <c r="D233" s="1"/>
      <c r="E233" s="6"/>
      <c r="F233" s="6"/>
      <c r="G233" s="79"/>
      <c r="H233" s="79"/>
      <c r="I233" s="79"/>
      <c r="J233" s="79"/>
      <c r="K233" s="79"/>
      <c r="L233" s="1"/>
      <c r="M233" s="1"/>
      <c r="N233" s="1"/>
      <c r="O233" s="1"/>
      <c r="P233" s="80"/>
      <c r="Q233" s="81"/>
      <c r="R233" s="82"/>
      <c r="S233" s="82"/>
      <c r="T233" s="82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</row>
    <row r="234" spans="1:156" ht="12.75" customHeight="1" x14ac:dyDescent="0.2">
      <c r="A234" s="1"/>
      <c r="B234" s="1"/>
      <c r="C234" s="1"/>
      <c r="D234" s="1"/>
      <c r="E234" s="6"/>
      <c r="F234" s="6"/>
      <c r="G234" s="79"/>
      <c r="H234" s="79"/>
      <c r="I234" s="79"/>
      <c r="J234" s="79"/>
      <c r="K234" s="79"/>
      <c r="L234" s="1"/>
      <c r="M234" s="1"/>
      <c r="N234" s="1"/>
      <c r="O234" s="1"/>
      <c r="P234" s="80"/>
      <c r="Q234" s="81"/>
      <c r="R234" s="82"/>
      <c r="S234" s="82"/>
      <c r="T234" s="82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</row>
    <row r="235" spans="1:156" ht="12.75" customHeight="1" x14ac:dyDescent="0.2">
      <c r="A235" s="1"/>
      <c r="B235" s="1"/>
      <c r="C235" s="1"/>
      <c r="D235" s="1"/>
      <c r="E235" s="6"/>
      <c r="F235" s="6"/>
      <c r="G235" s="79"/>
      <c r="H235" s="79"/>
      <c r="I235" s="79"/>
      <c r="J235" s="79"/>
      <c r="K235" s="79"/>
      <c r="L235" s="1"/>
      <c r="M235" s="1"/>
      <c r="N235" s="1"/>
      <c r="O235" s="1"/>
      <c r="P235" s="80"/>
      <c r="Q235" s="81"/>
      <c r="R235" s="82"/>
      <c r="S235" s="82"/>
      <c r="T235" s="82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</row>
    <row r="236" spans="1:156" ht="12.75" customHeight="1" x14ac:dyDescent="0.2">
      <c r="A236" s="1"/>
      <c r="B236" s="1"/>
      <c r="C236" s="1"/>
      <c r="D236" s="1"/>
      <c r="E236" s="6"/>
      <c r="F236" s="6"/>
      <c r="G236" s="79"/>
      <c r="H236" s="79"/>
      <c r="I236" s="79"/>
      <c r="J236" s="79"/>
      <c r="K236" s="79"/>
      <c r="L236" s="1"/>
      <c r="M236" s="1"/>
      <c r="N236" s="1"/>
      <c r="O236" s="1"/>
      <c r="P236" s="80"/>
      <c r="Q236" s="81"/>
      <c r="R236" s="82"/>
      <c r="S236" s="82"/>
      <c r="T236" s="82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</row>
    <row r="237" spans="1:156" ht="12.75" customHeight="1" x14ac:dyDescent="0.2">
      <c r="A237" s="1"/>
      <c r="B237" s="1"/>
      <c r="C237" s="1"/>
      <c r="D237" s="1"/>
      <c r="E237" s="6"/>
      <c r="F237" s="6"/>
      <c r="G237" s="79"/>
      <c r="H237" s="79"/>
      <c r="I237" s="79"/>
      <c r="J237" s="79"/>
      <c r="K237" s="79"/>
      <c r="L237" s="1"/>
      <c r="M237" s="1"/>
      <c r="N237" s="1"/>
      <c r="O237" s="1"/>
      <c r="P237" s="80"/>
      <c r="Q237" s="81"/>
      <c r="R237" s="82"/>
      <c r="S237" s="82"/>
      <c r="T237" s="82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</row>
    <row r="238" spans="1:156" ht="12.75" customHeight="1" x14ac:dyDescent="0.2">
      <c r="A238" s="1"/>
      <c r="B238" s="1"/>
      <c r="C238" s="1"/>
      <c r="D238" s="1"/>
      <c r="E238" s="6"/>
      <c r="F238" s="6"/>
      <c r="G238" s="79"/>
      <c r="H238" s="79"/>
      <c r="I238" s="79"/>
      <c r="J238" s="79"/>
      <c r="K238" s="79"/>
      <c r="L238" s="1"/>
      <c r="M238" s="1"/>
      <c r="N238" s="1"/>
      <c r="O238" s="1"/>
      <c r="P238" s="80"/>
      <c r="Q238" s="81"/>
      <c r="R238" s="82"/>
      <c r="S238" s="82"/>
      <c r="T238" s="82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</row>
    <row r="239" spans="1:156" ht="12.75" customHeight="1" x14ac:dyDescent="0.2">
      <c r="A239" s="1"/>
      <c r="B239" s="1"/>
      <c r="C239" s="1"/>
      <c r="D239" s="1"/>
      <c r="E239" s="6"/>
      <c r="F239" s="6"/>
      <c r="G239" s="79"/>
      <c r="H239" s="79"/>
      <c r="I239" s="79"/>
      <c r="J239" s="79"/>
      <c r="K239" s="79"/>
      <c r="L239" s="1"/>
      <c r="M239" s="1"/>
      <c r="N239" s="1"/>
      <c r="O239" s="1"/>
      <c r="P239" s="80"/>
      <c r="Q239" s="81"/>
      <c r="R239" s="82"/>
      <c r="S239" s="82"/>
      <c r="T239" s="82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</row>
    <row r="240" spans="1:156" ht="12.75" customHeight="1" x14ac:dyDescent="0.2">
      <c r="A240" s="1"/>
      <c r="B240" s="1"/>
      <c r="C240" s="1"/>
      <c r="D240" s="1"/>
      <c r="E240" s="6"/>
      <c r="F240" s="6"/>
      <c r="G240" s="79"/>
      <c r="H240" s="79"/>
      <c r="I240" s="79"/>
      <c r="J240" s="79"/>
      <c r="K240" s="79"/>
      <c r="L240" s="1"/>
      <c r="M240" s="1"/>
      <c r="N240" s="1"/>
      <c r="O240" s="1"/>
      <c r="P240" s="80"/>
      <c r="Q240" s="81"/>
      <c r="R240" s="82"/>
      <c r="S240" s="82"/>
      <c r="T240" s="82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</row>
    <row r="241" spans="1:156" ht="12.75" customHeight="1" x14ac:dyDescent="0.2">
      <c r="A241" s="1"/>
      <c r="B241" s="1"/>
      <c r="C241" s="1"/>
      <c r="D241" s="1"/>
      <c r="E241" s="6"/>
      <c r="F241" s="6"/>
      <c r="G241" s="79"/>
      <c r="H241" s="79"/>
      <c r="I241" s="79"/>
      <c r="J241" s="79"/>
      <c r="K241" s="79"/>
      <c r="L241" s="1"/>
      <c r="M241" s="1"/>
      <c r="N241" s="1"/>
      <c r="O241" s="1"/>
      <c r="P241" s="80"/>
      <c r="Q241" s="81"/>
      <c r="R241" s="82"/>
      <c r="S241" s="82"/>
      <c r="T241" s="82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</row>
    <row r="242" spans="1:156" ht="12.75" customHeight="1" x14ac:dyDescent="0.2">
      <c r="A242" s="1"/>
      <c r="B242" s="1"/>
      <c r="C242" s="1"/>
      <c r="D242" s="1"/>
      <c r="E242" s="6"/>
      <c r="F242" s="6"/>
      <c r="G242" s="79"/>
      <c r="H242" s="79"/>
      <c r="I242" s="79"/>
      <c r="J242" s="79"/>
      <c r="K242" s="79"/>
      <c r="L242" s="1"/>
      <c r="M242" s="1"/>
      <c r="N242" s="1"/>
      <c r="O242" s="1"/>
      <c r="P242" s="80"/>
      <c r="Q242" s="81"/>
      <c r="R242" s="82"/>
      <c r="S242" s="82"/>
      <c r="T242" s="82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</row>
    <row r="243" spans="1:156" ht="12.75" customHeight="1" x14ac:dyDescent="0.2">
      <c r="A243" s="1"/>
      <c r="B243" s="1"/>
      <c r="C243" s="1"/>
      <c r="D243" s="1"/>
      <c r="E243" s="6"/>
      <c r="F243" s="6"/>
      <c r="G243" s="79"/>
      <c r="H243" s="79"/>
      <c r="I243" s="79"/>
      <c r="J243" s="79"/>
      <c r="K243" s="79"/>
      <c r="L243" s="1"/>
      <c r="M243" s="1"/>
      <c r="N243" s="1"/>
      <c r="O243" s="1"/>
      <c r="P243" s="80"/>
      <c r="Q243" s="81"/>
      <c r="R243" s="82"/>
      <c r="S243" s="82"/>
      <c r="T243" s="82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</row>
    <row r="244" spans="1:156" ht="12.75" customHeight="1" x14ac:dyDescent="0.2">
      <c r="A244" s="1"/>
      <c r="B244" s="1"/>
      <c r="C244" s="1"/>
      <c r="D244" s="1"/>
      <c r="E244" s="6"/>
      <c r="F244" s="6"/>
      <c r="G244" s="79"/>
      <c r="H244" s="79"/>
      <c r="I244" s="79"/>
      <c r="J244" s="79"/>
      <c r="K244" s="79"/>
      <c r="L244" s="1"/>
      <c r="M244" s="1"/>
      <c r="N244" s="1"/>
      <c r="O244" s="1"/>
      <c r="P244" s="80"/>
      <c r="Q244" s="81"/>
      <c r="R244" s="82"/>
      <c r="S244" s="82"/>
      <c r="T244" s="82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</row>
    <row r="245" spans="1:156" ht="12.75" customHeight="1" x14ac:dyDescent="0.2">
      <c r="A245" s="1"/>
      <c r="B245" s="1"/>
      <c r="C245" s="1"/>
      <c r="D245" s="1"/>
      <c r="E245" s="6"/>
      <c r="F245" s="6"/>
      <c r="G245" s="79"/>
      <c r="H245" s="79"/>
      <c r="I245" s="79"/>
      <c r="J245" s="79"/>
      <c r="K245" s="79"/>
      <c r="L245" s="1"/>
      <c r="M245" s="1"/>
      <c r="N245" s="1"/>
      <c r="O245" s="1"/>
      <c r="P245" s="80"/>
      <c r="Q245" s="81"/>
      <c r="R245" s="82"/>
      <c r="S245" s="82"/>
      <c r="T245" s="82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</row>
    <row r="246" spans="1:156" ht="12.75" customHeight="1" x14ac:dyDescent="0.2">
      <c r="A246" s="1"/>
      <c r="B246" s="1"/>
      <c r="C246" s="1"/>
      <c r="D246" s="1"/>
      <c r="E246" s="6"/>
      <c r="F246" s="6"/>
      <c r="G246" s="79"/>
      <c r="H246" s="79"/>
      <c r="I246" s="79"/>
      <c r="J246" s="79"/>
      <c r="K246" s="79"/>
      <c r="L246" s="1"/>
      <c r="M246" s="1"/>
      <c r="N246" s="1"/>
      <c r="O246" s="1"/>
      <c r="P246" s="80"/>
      <c r="Q246" s="81"/>
      <c r="R246" s="82"/>
      <c r="S246" s="82"/>
      <c r="T246" s="82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</row>
    <row r="247" spans="1:156" ht="12.75" customHeight="1" x14ac:dyDescent="0.2">
      <c r="A247" s="1"/>
      <c r="B247" s="1"/>
      <c r="C247" s="1"/>
      <c r="D247" s="1"/>
      <c r="E247" s="6"/>
      <c r="F247" s="6"/>
      <c r="G247" s="79"/>
      <c r="H247" s="79"/>
      <c r="I247" s="79"/>
      <c r="J247" s="79"/>
      <c r="K247" s="79"/>
      <c r="L247" s="1"/>
      <c r="M247" s="1"/>
      <c r="N247" s="1"/>
      <c r="O247" s="1"/>
      <c r="P247" s="80"/>
      <c r="Q247" s="81"/>
      <c r="R247" s="82"/>
      <c r="S247" s="82"/>
      <c r="T247" s="82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</row>
    <row r="248" spans="1:156" ht="12.75" customHeight="1" x14ac:dyDescent="0.2">
      <c r="A248" s="1"/>
      <c r="B248" s="1"/>
      <c r="C248" s="1"/>
      <c r="D248" s="1"/>
      <c r="E248" s="6"/>
      <c r="F248" s="6"/>
      <c r="G248" s="79"/>
      <c r="H248" s="79"/>
      <c r="I248" s="79"/>
      <c r="J248" s="79"/>
      <c r="K248" s="79"/>
      <c r="L248" s="1"/>
      <c r="M248" s="1"/>
      <c r="N248" s="1"/>
      <c r="O248" s="1"/>
      <c r="P248" s="80"/>
      <c r="Q248" s="81"/>
      <c r="R248" s="82"/>
      <c r="S248" s="82"/>
      <c r="T248" s="82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</row>
    <row r="249" spans="1:156" ht="12.75" customHeight="1" x14ac:dyDescent="0.2">
      <c r="A249" s="1"/>
      <c r="B249" s="1"/>
      <c r="C249" s="1"/>
      <c r="D249" s="1"/>
      <c r="E249" s="6"/>
      <c r="F249" s="6"/>
      <c r="G249" s="79"/>
      <c r="H249" s="79"/>
      <c r="I249" s="79"/>
      <c r="J249" s="79"/>
      <c r="K249" s="79"/>
      <c r="L249" s="1"/>
      <c r="M249" s="1"/>
      <c r="N249" s="1"/>
      <c r="O249" s="1"/>
      <c r="P249" s="80"/>
      <c r="Q249" s="81"/>
      <c r="R249" s="82"/>
      <c r="S249" s="82"/>
      <c r="T249" s="82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</row>
    <row r="250" spans="1:156" ht="12.75" customHeight="1" x14ac:dyDescent="0.2">
      <c r="A250" s="1"/>
      <c r="B250" s="1"/>
      <c r="C250" s="1"/>
      <c r="D250" s="1"/>
      <c r="E250" s="6"/>
      <c r="F250" s="6"/>
      <c r="G250" s="79"/>
      <c r="H250" s="79"/>
      <c r="I250" s="79"/>
      <c r="J250" s="79"/>
      <c r="K250" s="79"/>
      <c r="L250" s="1"/>
      <c r="M250" s="1"/>
      <c r="N250" s="1"/>
      <c r="O250" s="1"/>
      <c r="P250" s="80"/>
      <c r="Q250" s="81"/>
      <c r="R250" s="82"/>
      <c r="S250" s="82"/>
      <c r="T250" s="82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</row>
    <row r="251" spans="1:156" ht="12.75" customHeight="1" x14ac:dyDescent="0.2">
      <c r="A251" s="1"/>
      <c r="B251" s="1"/>
      <c r="C251" s="1"/>
      <c r="D251" s="1"/>
      <c r="E251" s="6"/>
      <c r="F251" s="6"/>
      <c r="G251" s="79"/>
      <c r="H251" s="79"/>
      <c r="I251" s="79"/>
      <c r="J251" s="79"/>
      <c r="K251" s="79"/>
      <c r="L251" s="1"/>
      <c r="M251" s="1"/>
      <c r="N251" s="1"/>
      <c r="O251" s="1"/>
      <c r="P251" s="80"/>
      <c r="Q251" s="81"/>
      <c r="R251" s="82"/>
      <c r="S251" s="82"/>
      <c r="T251" s="82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</row>
    <row r="252" spans="1:156" ht="12.75" customHeight="1" x14ac:dyDescent="0.2">
      <c r="A252" s="1"/>
      <c r="B252" s="1"/>
      <c r="C252" s="1"/>
      <c r="D252" s="1"/>
      <c r="E252" s="6"/>
      <c r="F252" s="6"/>
      <c r="G252" s="79"/>
      <c r="H252" s="79"/>
      <c r="I252" s="79"/>
      <c r="J252" s="79"/>
      <c r="K252" s="79"/>
      <c r="L252" s="1"/>
      <c r="M252" s="1"/>
      <c r="N252" s="1"/>
      <c r="O252" s="1"/>
      <c r="P252" s="80"/>
      <c r="Q252" s="81"/>
      <c r="R252" s="82"/>
      <c r="S252" s="82"/>
      <c r="T252" s="82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</row>
    <row r="253" spans="1:156" ht="12.75" customHeight="1" x14ac:dyDescent="0.2">
      <c r="A253" s="1"/>
      <c r="B253" s="1"/>
      <c r="C253" s="1"/>
      <c r="D253" s="1"/>
      <c r="E253" s="6"/>
      <c r="F253" s="6"/>
      <c r="G253" s="79"/>
      <c r="H253" s="79"/>
      <c r="I253" s="79"/>
      <c r="J253" s="79"/>
      <c r="K253" s="79"/>
      <c r="L253" s="1"/>
      <c r="M253" s="1"/>
      <c r="N253" s="1"/>
      <c r="O253" s="1"/>
      <c r="P253" s="80"/>
      <c r="Q253" s="81"/>
      <c r="R253" s="82"/>
      <c r="S253" s="82"/>
      <c r="T253" s="82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</row>
    <row r="254" spans="1:156" ht="12.75" customHeight="1" x14ac:dyDescent="0.2">
      <c r="A254" s="1"/>
      <c r="B254" s="1"/>
      <c r="C254" s="1"/>
      <c r="D254" s="1"/>
      <c r="E254" s="6"/>
      <c r="F254" s="6"/>
      <c r="G254" s="79"/>
      <c r="H254" s="79"/>
      <c r="I254" s="79"/>
      <c r="J254" s="79"/>
      <c r="K254" s="79"/>
      <c r="L254" s="1"/>
      <c r="M254" s="1"/>
      <c r="N254" s="1"/>
      <c r="O254" s="1"/>
      <c r="P254" s="80"/>
      <c r="Q254" s="81"/>
      <c r="R254" s="82"/>
      <c r="S254" s="82"/>
      <c r="T254" s="82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</row>
    <row r="255" spans="1:156" ht="12.75" customHeight="1" x14ac:dyDescent="0.2">
      <c r="A255" s="1"/>
      <c r="B255" s="1"/>
      <c r="C255" s="1"/>
      <c r="D255" s="1"/>
      <c r="E255" s="6"/>
      <c r="F255" s="6"/>
      <c r="G255" s="79"/>
      <c r="H255" s="79"/>
      <c r="I255" s="79"/>
      <c r="J255" s="79"/>
      <c r="K255" s="79"/>
      <c r="L255" s="1"/>
      <c r="M255" s="1"/>
      <c r="N255" s="1"/>
      <c r="O255" s="1"/>
      <c r="P255" s="80"/>
      <c r="Q255" s="81"/>
      <c r="R255" s="82"/>
      <c r="S255" s="82"/>
      <c r="T255" s="82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</row>
    <row r="256" spans="1:156" ht="12.75" customHeight="1" x14ac:dyDescent="0.2">
      <c r="A256" s="1"/>
      <c r="B256" s="1"/>
      <c r="C256" s="1"/>
      <c r="D256" s="1"/>
      <c r="E256" s="6"/>
      <c r="F256" s="6"/>
      <c r="G256" s="79"/>
      <c r="H256" s="79"/>
      <c r="I256" s="79"/>
      <c r="J256" s="79"/>
      <c r="K256" s="79"/>
      <c r="L256" s="1"/>
      <c r="M256" s="1"/>
      <c r="N256" s="1"/>
      <c r="O256" s="1"/>
      <c r="P256" s="80"/>
      <c r="Q256" s="81"/>
      <c r="R256" s="82"/>
      <c r="S256" s="82"/>
      <c r="T256" s="82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</row>
    <row r="257" spans="1:156" ht="12.75" customHeight="1" x14ac:dyDescent="0.2">
      <c r="A257" s="1"/>
      <c r="B257" s="1"/>
      <c r="C257" s="1"/>
      <c r="D257" s="1"/>
      <c r="E257" s="6"/>
      <c r="F257" s="6"/>
      <c r="G257" s="79"/>
      <c r="H257" s="79"/>
      <c r="I257" s="79"/>
      <c r="J257" s="79"/>
      <c r="K257" s="79"/>
      <c r="L257" s="1"/>
      <c r="M257" s="1"/>
      <c r="N257" s="1"/>
      <c r="O257" s="1"/>
      <c r="P257" s="80"/>
      <c r="Q257" s="81"/>
      <c r="R257" s="82"/>
      <c r="S257" s="82"/>
      <c r="T257" s="82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</row>
    <row r="258" spans="1:156" ht="12.75" customHeight="1" x14ac:dyDescent="0.2">
      <c r="A258" s="1"/>
      <c r="B258" s="1"/>
      <c r="C258" s="1"/>
      <c r="D258" s="1"/>
      <c r="E258" s="6"/>
      <c r="F258" s="6"/>
      <c r="G258" s="79"/>
      <c r="H258" s="79"/>
      <c r="I258" s="79"/>
      <c r="J258" s="79"/>
      <c r="K258" s="79"/>
      <c r="L258" s="1"/>
      <c r="M258" s="1"/>
      <c r="N258" s="1"/>
      <c r="O258" s="1"/>
      <c r="P258" s="80"/>
      <c r="Q258" s="81"/>
      <c r="R258" s="82"/>
      <c r="S258" s="82"/>
      <c r="T258" s="82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</row>
    <row r="259" spans="1:156" ht="12.75" customHeight="1" x14ac:dyDescent="0.2">
      <c r="A259" s="1"/>
      <c r="B259" s="1"/>
      <c r="C259" s="1"/>
      <c r="D259" s="1"/>
      <c r="E259" s="6"/>
      <c r="F259" s="6"/>
      <c r="G259" s="79"/>
      <c r="H259" s="79"/>
      <c r="I259" s="79"/>
      <c r="J259" s="79"/>
      <c r="K259" s="79"/>
      <c r="L259" s="1"/>
      <c r="M259" s="1"/>
      <c r="N259" s="1"/>
      <c r="O259" s="1"/>
      <c r="P259" s="80"/>
      <c r="Q259" s="81"/>
      <c r="R259" s="82"/>
      <c r="S259" s="82"/>
      <c r="T259" s="82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</row>
    <row r="260" spans="1:156" ht="12.75" customHeight="1" x14ac:dyDescent="0.2">
      <c r="A260" s="1"/>
      <c r="B260" s="1"/>
      <c r="C260" s="1"/>
      <c r="D260" s="1"/>
      <c r="E260" s="6"/>
      <c r="F260" s="6"/>
      <c r="G260" s="79"/>
      <c r="H260" s="79"/>
      <c r="I260" s="79"/>
      <c r="J260" s="79"/>
      <c r="K260" s="79"/>
      <c r="L260" s="1"/>
      <c r="M260" s="1"/>
      <c r="N260" s="1"/>
      <c r="O260" s="1"/>
      <c r="P260" s="80"/>
      <c r="Q260" s="81"/>
      <c r="R260" s="82"/>
      <c r="S260" s="82"/>
      <c r="T260" s="82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</row>
    <row r="261" spans="1:156" ht="12.75" customHeight="1" x14ac:dyDescent="0.2">
      <c r="A261" s="1"/>
      <c r="B261" s="1"/>
      <c r="C261" s="1"/>
      <c r="D261" s="1"/>
      <c r="E261" s="6"/>
      <c r="F261" s="6"/>
      <c r="G261" s="79"/>
      <c r="H261" s="79"/>
      <c r="I261" s="79"/>
      <c r="J261" s="79"/>
      <c r="K261" s="79"/>
      <c r="L261" s="1"/>
      <c r="M261" s="1"/>
      <c r="N261" s="1"/>
      <c r="O261" s="1"/>
      <c r="P261" s="80"/>
      <c r="Q261" s="81"/>
      <c r="R261" s="82"/>
      <c r="S261" s="82"/>
      <c r="T261" s="82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</row>
    <row r="262" spans="1:156" ht="12.75" customHeight="1" x14ac:dyDescent="0.2">
      <c r="A262" s="1"/>
      <c r="B262" s="1"/>
      <c r="C262" s="1"/>
      <c r="D262" s="1"/>
      <c r="E262" s="6"/>
      <c r="F262" s="6"/>
      <c r="G262" s="79"/>
      <c r="H262" s="79"/>
      <c r="I262" s="79"/>
      <c r="J262" s="79"/>
      <c r="K262" s="79"/>
      <c r="L262" s="1"/>
      <c r="M262" s="1"/>
      <c r="N262" s="1"/>
      <c r="O262" s="1"/>
      <c r="P262" s="80"/>
      <c r="Q262" s="81"/>
      <c r="R262" s="82"/>
      <c r="S262" s="82"/>
      <c r="T262" s="82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</row>
    <row r="263" spans="1:156" ht="12.75" customHeight="1" x14ac:dyDescent="0.2">
      <c r="A263" s="1"/>
      <c r="B263" s="1"/>
      <c r="C263" s="1"/>
      <c r="D263" s="1"/>
      <c r="E263" s="6"/>
      <c r="F263" s="6"/>
      <c r="G263" s="79"/>
      <c r="H263" s="79"/>
      <c r="I263" s="79"/>
      <c r="J263" s="79"/>
      <c r="K263" s="79"/>
      <c r="L263" s="1"/>
      <c r="M263" s="1"/>
      <c r="N263" s="1"/>
      <c r="O263" s="1"/>
      <c r="P263" s="80"/>
      <c r="Q263" s="81"/>
      <c r="R263" s="82"/>
      <c r="S263" s="82"/>
      <c r="T263" s="82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</row>
    <row r="264" spans="1:156" ht="12.75" customHeight="1" x14ac:dyDescent="0.2">
      <c r="A264" s="1"/>
      <c r="B264" s="1"/>
      <c r="C264" s="1"/>
      <c r="D264" s="1"/>
      <c r="E264" s="6"/>
      <c r="F264" s="6"/>
      <c r="G264" s="79"/>
      <c r="H264" s="79"/>
      <c r="I264" s="79"/>
      <c r="J264" s="79"/>
      <c r="K264" s="79"/>
      <c r="L264" s="1"/>
      <c r="M264" s="1"/>
      <c r="N264" s="1"/>
      <c r="O264" s="1"/>
      <c r="P264" s="80"/>
      <c r="Q264" s="81"/>
      <c r="R264" s="82"/>
      <c r="S264" s="82"/>
      <c r="T264" s="82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</row>
    <row r="265" spans="1:156" ht="12.75" customHeight="1" x14ac:dyDescent="0.2">
      <c r="A265" s="1"/>
      <c r="B265" s="1"/>
      <c r="C265" s="1"/>
      <c r="D265" s="1"/>
      <c r="E265" s="6"/>
      <c r="F265" s="6"/>
      <c r="G265" s="79"/>
      <c r="H265" s="79"/>
      <c r="I265" s="79"/>
      <c r="J265" s="79"/>
      <c r="K265" s="79"/>
      <c r="L265" s="1"/>
      <c r="M265" s="1"/>
      <c r="N265" s="1"/>
      <c r="O265" s="1"/>
      <c r="P265" s="80"/>
      <c r="Q265" s="81"/>
      <c r="R265" s="82"/>
      <c r="S265" s="82"/>
      <c r="T265" s="82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</row>
    <row r="266" spans="1:156" ht="12.75" customHeight="1" x14ac:dyDescent="0.2">
      <c r="A266" s="1"/>
      <c r="B266" s="1"/>
      <c r="C266" s="1"/>
      <c r="D266" s="1"/>
      <c r="E266" s="6"/>
      <c r="F266" s="6"/>
      <c r="G266" s="79"/>
      <c r="H266" s="79"/>
      <c r="I266" s="79"/>
      <c r="J266" s="79"/>
      <c r="K266" s="79"/>
      <c r="L266" s="1"/>
      <c r="M266" s="1"/>
      <c r="N266" s="1"/>
      <c r="O266" s="1"/>
      <c r="P266" s="80"/>
      <c r="Q266" s="81"/>
      <c r="R266" s="82"/>
      <c r="S266" s="82"/>
      <c r="T266" s="82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</row>
    <row r="267" spans="1:156" ht="12.75" customHeight="1" x14ac:dyDescent="0.2">
      <c r="A267" s="1"/>
      <c r="B267" s="1"/>
      <c r="C267" s="1"/>
      <c r="D267" s="1"/>
      <c r="E267" s="6"/>
      <c r="F267" s="6"/>
      <c r="G267" s="79"/>
      <c r="H267" s="79"/>
      <c r="I267" s="79"/>
      <c r="J267" s="79"/>
      <c r="K267" s="79"/>
      <c r="L267" s="1"/>
      <c r="M267" s="1"/>
      <c r="N267" s="1"/>
      <c r="O267" s="1"/>
      <c r="P267" s="80"/>
      <c r="Q267" s="81"/>
      <c r="R267" s="82"/>
      <c r="S267" s="82"/>
      <c r="T267" s="82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</row>
    <row r="268" spans="1:156" ht="12.75" customHeight="1" x14ac:dyDescent="0.2">
      <c r="A268" s="1"/>
      <c r="B268" s="1"/>
      <c r="C268" s="1"/>
      <c r="D268" s="1"/>
      <c r="E268" s="6"/>
      <c r="F268" s="6"/>
      <c r="G268" s="79"/>
      <c r="H268" s="79"/>
      <c r="I268" s="79"/>
      <c r="J268" s="79"/>
      <c r="K268" s="79"/>
      <c r="L268" s="1"/>
      <c r="M268" s="1"/>
      <c r="N268" s="1"/>
      <c r="O268" s="1"/>
      <c r="P268" s="80"/>
      <c r="Q268" s="81"/>
      <c r="R268" s="82"/>
      <c r="S268" s="82"/>
      <c r="T268" s="82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</row>
    <row r="269" spans="1:156" ht="12.75" customHeight="1" x14ac:dyDescent="0.2">
      <c r="A269" s="1"/>
      <c r="B269" s="1"/>
      <c r="C269" s="1"/>
      <c r="D269" s="1"/>
      <c r="E269" s="6"/>
      <c r="F269" s="6"/>
      <c r="G269" s="79"/>
      <c r="H269" s="79"/>
      <c r="I269" s="79"/>
      <c r="J269" s="79"/>
      <c r="K269" s="79"/>
      <c r="L269" s="1"/>
      <c r="M269" s="1"/>
      <c r="N269" s="1"/>
      <c r="O269" s="1"/>
      <c r="P269" s="80"/>
      <c r="Q269" s="81"/>
      <c r="R269" s="82"/>
      <c r="S269" s="82"/>
      <c r="T269" s="82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</row>
    <row r="270" spans="1:156" ht="12.75" customHeight="1" x14ac:dyDescent="0.2">
      <c r="A270" s="1"/>
      <c r="B270" s="1"/>
      <c r="C270" s="1"/>
      <c r="D270" s="1"/>
      <c r="E270" s="6"/>
      <c r="F270" s="6"/>
      <c r="G270" s="79"/>
      <c r="H270" s="79"/>
      <c r="I270" s="79"/>
      <c r="J270" s="79"/>
      <c r="K270" s="79"/>
      <c r="L270" s="1"/>
      <c r="M270" s="1"/>
      <c r="N270" s="1"/>
      <c r="O270" s="1"/>
      <c r="P270" s="80"/>
      <c r="Q270" s="81"/>
      <c r="R270" s="82"/>
      <c r="S270" s="82"/>
      <c r="T270" s="82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</row>
    <row r="271" spans="1:156" ht="12.75" customHeight="1" x14ac:dyDescent="0.2">
      <c r="A271" s="1"/>
      <c r="B271" s="1"/>
      <c r="C271" s="1"/>
      <c r="D271" s="1"/>
      <c r="E271" s="6"/>
      <c r="F271" s="6"/>
      <c r="G271" s="79"/>
      <c r="H271" s="79"/>
      <c r="I271" s="79"/>
      <c r="J271" s="79"/>
      <c r="K271" s="79"/>
      <c r="L271" s="1"/>
      <c r="M271" s="1"/>
      <c r="N271" s="1"/>
      <c r="O271" s="1"/>
      <c r="P271" s="80"/>
      <c r="Q271" s="81"/>
      <c r="R271" s="82"/>
      <c r="S271" s="82"/>
      <c r="T271" s="82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</row>
    <row r="272" spans="1:156" ht="12.75" customHeight="1" x14ac:dyDescent="0.2">
      <c r="A272" s="1"/>
      <c r="B272" s="1"/>
      <c r="C272" s="1"/>
      <c r="D272" s="1"/>
      <c r="E272" s="6"/>
      <c r="F272" s="6"/>
      <c r="G272" s="79"/>
      <c r="H272" s="79"/>
      <c r="I272" s="79"/>
      <c r="J272" s="79"/>
      <c r="K272" s="79"/>
      <c r="L272" s="1"/>
      <c r="M272" s="1"/>
      <c r="N272" s="1"/>
      <c r="O272" s="1"/>
      <c r="P272" s="80"/>
      <c r="Q272" s="81"/>
      <c r="R272" s="82"/>
      <c r="S272" s="82"/>
      <c r="T272" s="82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</row>
    <row r="273" spans="1:156" ht="12.75" customHeight="1" x14ac:dyDescent="0.2">
      <c r="A273" s="1"/>
      <c r="B273" s="1"/>
      <c r="C273" s="1"/>
      <c r="D273" s="1"/>
      <c r="E273" s="6"/>
      <c r="F273" s="6"/>
      <c r="G273" s="79"/>
      <c r="H273" s="79"/>
      <c r="I273" s="79"/>
      <c r="J273" s="79"/>
      <c r="K273" s="79"/>
      <c r="L273" s="1"/>
      <c r="M273" s="1"/>
      <c r="N273" s="1"/>
      <c r="O273" s="1"/>
      <c r="P273" s="80"/>
      <c r="Q273" s="81"/>
      <c r="R273" s="82"/>
      <c r="S273" s="82"/>
      <c r="T273" s="82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</row>
    <row r="274" spans="1:156" ht="12.75" customHeight="1" x14ac:dyDescent="0.2">
      <c r="A274" s="1"/>
      <c r="B274" s="1"/>
      <c r="C274" s="1"/>
      <c r="D274" s="1"/>
      <c r="E274" s="6"/>
      <c r="F274" s="6"/>
      <c r="G274" s="79"/>
      <c r="H274" s="79"/>
      <c r="I274" s="79"/>
      <c r="J274" s="79"/>
      <c r="K274" s="79"/>
      <c r="L274" s="1"/>
      <c r="M274" s="1"/>
      <c r="N274" s="1"/>
      <c r="O274" s="1"/>
      <c r="P274" s="80"/>
      <c r="Q274" s="81"/>
      <c r="R274" s="82"/>
      <c r="S274" s="82"/>
      <c r="T274" s="82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</row>
    <row r="275" spans="1:156" ht="12.75" customHeight="1" x14ac:dyDescent="0.2">
      <c r="A275" s="1"/>
      <c r="B275" s="1"/>
      <c r="C275" s="1"/>
      <c r="D275" s="1"/>
      <c r="E275" s="6"/>
      <c r="F275" s="6"/>
      <c r="G275" s="79"/>
      <c r="H275" s="79"/>
      <c r="I275" s="79"/>
      <c r="J275" s="79"/>
      <c r="K275" s="79"/>
      <c r="L275" s="1"/>
      <c r="M275" s="1"/>
      <c r="N275" s="1"/>
      <c r="O275" s="1"/>
      <c r="P275" s="80"/>
      <c r="Q275" s="81"/>
      <c r="R275" s="82"/>
      <c r="S275" s="82"/>
      <c r="T275" s="82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</row>
    <row r="276" spans="1:156" ht="12.75" customHeight="1" x14ac:dyDescent="0.2">
      <c r="A276" s="1"/>
      <c r="B276" s="1"/>
      <c r="C276" s="1"/>
      <c r="D276" s="1"/>
      <c r="E276" s="6"/>
      <c r="F276" s="6"/>
      <c r="G276" s="79"/>
      <c r="H276" s="79"/>
      <c r="I276" s="79"/>
      <c r="J276" s="79"/>
      <c r="K276" s="79"/>
      <c r="L276" s="1"/>
      <c r="M276" s="1"/>
      <c r="N276" s="1"/>
      <c r="O276" s="1"/>
      <c r="P276" s="80"/>
      <c r="Q276" s="81"/>
      <c r="R276" s="82"/>
      <c r="S276" s="82"/>
      <c r="T276" s="82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</row>
    <row r="277" spans="1:156" ht="12.75" customHeight="1" x14ac:dyDescent="0.2">
      <c r="A277" s="1"/>
      <c r="B277" s="1"/>
      <c r="C277" s="1"/>
      <c r="D277" s="1"/>
      <c r="E277" s="6"/>
      <c r="F277" s="6"/>
      <c r="G277" s="79"/>
      <c r="H277" s="79"/>
      <c r="I277" s="79"/>
      <c r="J277" s="79"/>
      <c r="K277" s="79"/>
      <c r="L277" s="1"/>
      <c r="M277" s="1"/>
      <c r="N277" s="1"/>
      <c r="O277" s="1"/>
      <c r="P277" s="80"/>
      <c r="Q277" s="81"/>
      <c r="R277" s="82"/>
      <c r="S277" s="82"/>
      <c r="T277" s="82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</row>
    <row r="278" spans="1:156" ht="12.75" customHeight="1" x14ac:dyDescent="0.2">
      <c r="A278" s="1"/>
      <c r="B278" s="1"/>
      <c r="C278" s="1"/>
      <c r="D278" s="1"/>
      <c r="E278" s="6"/>
      <c r="F278" s="6"/>
      <c r="G278" s="79"/>
      <c r="H278" s="79"/>
      <c r="I278" s="79"/>
      <c r="J278" s="79"/>
      <c r="K278" s="79"/>
      <c r="L278" s="1"/>
      <c r="M278" s="1"/>
      <c r="N278" s="1"/>
      <c r="O278" s="1"/>
      <c r="P278" s="80"/>
      <c r="Q278" s="81"/>
      <c r="R278" s="82"/>
      <c r="S278" s="82"/>
      <c r="T278" s="82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</row>
    <row r="279" spans="1:156" ht="12.75" customHeight="1" x14ac:dyDescent="0.2">
      <c r="A279" s="1"/>
      <c r="B279" s="1"/>
      <c r="C279" s="1"/>
      <c r="D279" s="1"/>
      <c r="E279" s="6"/>
      <c r="F279" s="6"/>
      <c r="G279" s="79"/>
      <c r="H279" s="79"/>
      <c r="I279" s="79"/>
      <c r="J279" s="79"/>
      <c r="K279" s="79"/>
      <c r="L279" s="1"/>
      <c r="M279" s="1"/>
      <c r="N279" s="1"/>
      <c r="O279" s="1"/>
      <c r="P279" s="80"/>
      <c r="Q279" s="81"/>
      <c r="R279" s="82"/>
      <c r="S279" s="82"/>
      <c r="T279" s="82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</row>
    <row r="280" spans="1:156" ht="12.75" customHeight="1" x14ac:dyDescent="0.2">
      <c r="A280" s="1"/>
      <c r="B280" s="1"/>
      <c r="C280" s="1"/>
      <c r="D280" s="1"/>
      <c r="E280" s="6"/>
      <c r="F280" s="6"/>
      <c r="G280" s="79"/>
      <c r="H280" s="79"/>
      <c r="I280" s="79"/>
      <c r="J280" s="79"/>
      <c r="K280" s="79"/>
      <c r="L280" s="1"/>
      <c r="M280" s="1"/>
      <c r="N280" s="1"/>
      <c r="O280" s="1"/>
      <c r="P280" s="80"/>
      <c r="Q280" s="81"/>
      <c r="R280" s="82"/>
      <c r="S280" s="82"/>
      <c r="T280" s="82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</row>
    <row r="281" spans="1:156" ht="12.75" customHeight="1" x14ac:dyDescent="0.2">
      <c r="A281" s="1"/>
      <c r="B281" s="1"/>
      <c r="C281" s="1"/>
      <c r="D281" s="1"/>
      <c r="E281" s="6"/>
      <c r="F281" s="6"/>
      <c r="G281" s="79"/>
      <c r="H281" s="79"/>
      <c r="I281" s="79"/>
      <c r="J281" s="79"/>
      <c r="K281" s="79"/>
      <c r="L281" s="1"/>
      <c r="M281" s="1"/>
      <c r="N281" s="1"/>
      <c r="O281" s="1"/>
      <c r="P281" s="80"/>
      <c r="Q281" s="81"/>
      <c r="R281" s="82"/>
      <c r="S281" s="82"/>
      <c r="T281" s="82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</row>
    <row r="282" spans="1:156" ht="12.75" customHeight="1" x14ac:dyDescent="0.2">
      <c r="A282" s="1"/>
      <c r="B282" s="1"/>
      <c r="C282" s="1"/>
      <c r="D282" s="1"/>
      <c r="E282" s="6"/>
      <c r="F282" s="6"/>
      <c r="G282" s="79"/>
      <c r="H282" s="79"/>
      <c r="I282" s="79"/>
      <c r="J282" s="79"/>
      <c r="K282" s="79"/>
      <c r="L282" s="1"/>
      <c r="M282" s="1"/>
      <c r="N282" s="1"/>
      <c r="O282" s="1"/>
      <c r="P282" s="80"/>
      <c r="Q282" s="81"/>
      <c r="R282" s="82"/>
      <c r="S282" s="82"/>
      <c r="T282" s="82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</row>
    <row r="283" spans="1:156" ht="12.75" customHeight="1" x14ac:dyDescent="0.2">
      <c r="A283" s="1"/>
      <c r="B283" s="1"/>
      <c r="C283" s="1"/>
      <c r="D283" s="1"/>
      <c r="E283" s="6"/>
      <c r="F283" s="6"/>
      <c r="G283" s="79"/>
      <c r="H283" s="79"/>
      <c r="I283" s="79"/>
      <c r="J283" s="79"/>
      <c r="K283" s="79"/>
      <c r="L283" s="1"/>
      <c r="M283" s="1"/>
      <c r="N283" s="1"/>
      <c r="O283" s="1"/>
      <c r="P283" s="80"/>
      <c r="Q283" s="81"/>
      <c r="R283" s="82"/>
      <c r="S283" s="82"/>
      <c r="T283" s="82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</row>
    <row r="284" spans="1:156" ht="12.75" customHeight="1" x14ac:dyDescent="0.2">
      <c r="A284" s="1"/>
      <c r="B284" s="1"/>
      <c r="C284" s="1"/>
      <c r="D284" s="1"/>
      <c r="E284" s="6"/>
      <c r="F284" s="6"/>
      <c r="G284" s="79"/>
      <c r="H284" s="79"/>
      <c r="I284" s="79"/>
      <c r="J284" s="79"/>
      <c r="K284" s="79"/>
      <c r="L284" s="1"/>
      <c r="M284" s="1"/>
      <c r="N284" s="1"/>
      <c r="O284" s="1"/>
      <c r="P284" s="80"/>
      <c r="Q284" s="81"/>
      <c r="R284" s="82"/>
      <c r="S284" s="82"/>
      <c r="T284" s="82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</row>
    <row r="285" spans="1:156" ht="12.75" customHeight="1" x14ac:dyDescent="0.2">
      <c r="A285" s="1"/>
      <c r="B285" s="1"/>
      <c r="C285" s="1"/>
      <c r="D285" s="1"/>
      <c r="E285" s="6"/>
      <c r="F285" s="6"/>
      <c r="G285" s="79"/>
      <c r="H285" s="79"/>
      <c r="I285" s="79"/>
      <c r="J285" s="79"/>
      <c r="K285" s="79"/>
      <c r="L285" s="1"/>
      <c r="M285" s="1"/>
      <c r="N285" s="1"/>
      <c r="O285" s="1"/>
      <c r="P285" s="80"/>
      <c r="Q285" s="81"/>
      <c r="R285" s="82"/>
      <c r="S285" s="82"/>
      <c r="T285" s="82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</row>
    <row r="286" spans="1:156" ht="12.75" customHeight="1" x14ac:dyDescent="0.2">
      <c r="A286" s="1"/>
      <c r="B286" s="1"/>
      <c r="C286" s="1"/>
      <c r="D286" s="1"/>
      <c r="E286" s="6"/>
      <c r="F286" s="6"/>
      <c r="G286" s="79"/>
      <c r="H286" s="79"/>
      <c r="I286" s="79"/>
      <c r="J286" s="79"/>
      <c r="K286" s="79"/>
      <c r="L286" s="1"/>
      <c r="M286" s="1"/>
      <c r="N286" s="1"/>
      <c r="O286" s="1"/>
      <c r="P286" s="80"/>
      <c r="Q286" s="81"/>
      <c r="R286" s="82"/>
      <c r="S286" s="82"/>
      <c r="T286" s="82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</row>
    <row r="287" spans="1:156" ht="12.75" customHeight="1" x14ac:dyDescent="0.2">
      <c r="A287" s="1"/>
      <c r="B287" s="1"/>
      <c r="C287" s="1"/>
      <c r="D287" s="1"/>
      <c r="E287" s="6"/>
      <c r="F287" s="6"/>
      <c r="G287" s="79"/>
      <c r="H287" s="79"/>
      <c r="I287" s="79"/>
      <c r="J287" s="79"/>
      <c r="K287" s="79"/>
      <c r="L287" s="1"/>
      <c r="M287" s="1"/>
      <c r="N287" s="1"/>
      <c r="O287" s="1"/>
      <c r="P287" s="80"/>
      <c r="Q287" s="81"/>
      <c r="R287" s="82"/>
      <c r="S287" s="82"/>
      <c r="T287" s="82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</row>
    <row r="288" spans="1:156" ht="12.75" customHeight="1" x14ac:dyDescent="0.2">
      <c r="A288" s="1"/>
      <c r="B288" s="1"/>
      <c r="C288" s="1"/>
      <c r="D288" s="1"/>
      <c r="E288" s="6"/>
      <c r="F288" s="6"/>
      <c r="G288" s="79"/>
      <c r="H288" s="79"/>
      <c r="I288" s="79"/>
      <c r="J288" s="79"/>
      <c r="K288" s="79"/>
      <c r="L288" s="1"/>
      <c r="M288" s="1"/>
      <c r="N288" s="1"/>
      <c r="O288" s="1"/>
      <c r="P288" s="80"/>
      <c r="Q288" s="81"/>
      <c r="R288" s="82"/>
      <c r="S288" s="82"/>
      <c r="T288" s="82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</row>
    <row r="289" spans="1:156" ht="12.75" customHeight="1" x14ac:dyDescent="0.2">
      <c r="A289" s="1"/>
      <c r="B289" s="1"/>
      <c r="C289" s="1"/>
      <c r="D289" s="1"/>
      <c r="E289" s="6"/>
      <c r="F289" s="6"/>
      <c r="G289" s="79"/>
      <c r="H289" s="79"/>
      <c r="I289" s="79"/>
      <c r="J289" s="79"/>
      <c r="K289" s="79"/>
      <c r="L289" s="1"/>
      <c r="M289" s="1"/>
      <c r="N289" s="1"/>
      <c r="O289" s="1"/>
      <c r="P289" s="80"/>
      <c r="Q289" s="81"/>
      <c r="R289" s="82"/>
      <c r="S289" s="82"/>
      <c r="T289" s="82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</row>
    <row r="290" spans="1:156" ht="12.75" customHeight="1" x14ac:dyDescent="0.2">
      <c r="A290" s="1"/>
      <c r="B290" s="1"/>
      <c r="C290" s="1"/>
      <c r="D290" s="1"/>
      <c r="E290" s="6"/>
      <c r="F290" s="6"/>
      <c r="G290" s="79"/>
      <c r="H290" s="79"/>
      <c r="I290" s="79"/>
      <c r="J290" s="79"/>
      <c r="K290" s="79"/>
      <c r="L290" s="1"/>
      <c r="M290" s="1"/>
      <c r="N290" s="1"/>
      <c r="O290" s="1"/>
      <c r="P290" s="80"/>
      <c r="Q290" s="81"/>
      <c r="R290" s="82"/>
      <c r="S290" s="82"/>
      <c r="T290" s="82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</row>
    <row r="291" spans="1:156" ht="12.75" customHeight="1" x14ac:dyDescent="0.2">
      <c r="A291" s="1"/>
      <c r="B291" s="1"/>
      <c r="C291" s="1"/>
      <c r="D291" s="1"/>
      <c r="E291" s="6"/>
      <c r="F291" s="6"/>
      <c r="G291" s="79"/>
      <c r="H291" s="79"/>
      <c r="I291" s="79"/>
      <c r="J291" s="79"/>
      <c r="K291" s="79"/>
      <c r="L291" s="1"/>
      <c r="M291" s="1"/>
      <c r="N291" s="1"/>
      <c r="O291" s="1"/>
      <c r="P291" s="80"/>
      <c r="Q291" s="81"/>
      <c r="R291" s="82"/>
      <c r="S291" s="82"/>
      <c r="T291" s="82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</row>
    <row r="292" spans="1:156" ht="12.75" customHeight="1" x14ac:dyDescent="0.2">
      <c r="A292" s="1"/>
      <c r="B292" s="1"/>
      <c r="C292" s="1"/>
      <c r="D292" s="1"/>
      <c r="E292" s="6"/>
      <c r="F292" s="6"/>
      <c r="G292" s="79"/>
      <c r="H292" s="79"/>
      <c r="I292" s="79"/>
      <c r="J292" s="79"/>
      <c r="K292" s="79"/>
      <c r="L292" s="1"/>
      <c r="M292" s="1"/>
      <c r="N292" s="1"/>
      <c r="O292" s="1"/>
      <c r="P292" s="80"/>
      <c r="Q292" s="81"/>
      <c r="R292" s="82"/>
      <c r="S292" s="82"/>
      <c r="T292" s="82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</row>
    <row r="293" spans="1:156" ht="12.75" customHeight="1" x14ac:dyDescent="0.2">
      <c r="A293" s="1"/>
      <c r="B293" s="1"/>
      <c r="C293" s="1"/>
      <c r="D293" s="1"/>
      <c r="E293" s="6"/>
      <c r="F293" s="6"/>
      <c r="G293" s="79"/>
      <c r="H293" s="79"/>
      <c r="I293" s="79"/>
      <c r="J293" s="79"/>
      <c r="K293" s="79"/>
      <c r="L293" s="1"/>
      <c r="M293" s="1"/>
      <c r="N293" s="1"/>
      <c r="O293" s="1"/>
      <c r="P293" s="80"/>
      <c r="Q293" s="81"/>
      <c r="R293" s="82"/>
      <c r="S293" s="82"/>
      <c r="T293" s="82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</row>
    <row r="294" spans="1:156" ht="12.75" customHeight="1" x14ac:dyDescent="0.2">
      <c r="A294" s="1"/>
      <c r="B294" s="1"/>
      <c r="C294" s="1"/>
      <c r="D294" s="1"/>
      <c r="E294" s="6"/>
      <c r="F294" s="6"/>
      <c r="G294" s="79"/>
      <c r="H294" s="79"/>
      <c r="I294" s="79"/>
      <c r="J294" s="79"/>
      <c r="K294" s="79"/>
      <c r="L294" s="1"/>
      <c r="M294" s="1"/>
      <c r="N294" s="1"/>
      <c r="O294" s="1"/>
      <c r="P294" s="80"/>
      <c r="Q294" s="81"/>
      <c r="R294" s="82"/>
      <c r="S294" s="82"/>
      <c r="T294" s="82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</row>
    <row r="295" spans="1:156" ht="12.75" customHeight="1" x14ac:dyDescent="0.2">
      <c r="A295" s="1"/>
      <c r="B295" s="1"/>
      <c r="C295" s="1"/>
      <c r="D295" s="1"/>
      <c r="E295" s="6"/>
      <c r="F295" s="6"/>
      <c r="G295" s="79"/>
      <c r="H295" s="79"/>
      <c r="I295" s="79"/>
      <c r="J295" s="79"/>
      <c r="K295" s="79"/>
      <c r="L295" s="1"/>
      <c r="M295" s="1"/>
      <c r="N295" s="1"/>
      <c r="O295" s="1"/>
      <c r="P295" s="80"/>
      <c r="Q295" s="81"/>
      <c r="R295" s="82"/>
      <c r="S295" s="82"/>
      <c r="T295" s="82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</row>
    <row r="296" spans="1:156" ht="12.75" customHeight="1" x14ac:dyDescent="0.2">
      <c r="A296" s="1"/>
      <c r="B296" s="1"/>
      <c r="C296" s="1"/>
      <c r="D296" s="1"/>
      <c r="E296" s="6"/>
      <c r="F296" s="6"/>
      <c r="G296" s="79"/>
      <c r="H296" s="79"/>
      <c r="I296" s="79"/>
      <c r="J296" s="79"/>
      <c r="K296" s="79"/>
      <c r="L296" s="1"/>
      <c r="M296" s="1"/>
      <c r="N296" s="1"/>
      <c r="O296" s="1"/>
      <c r="P296" s="80"/>
      <c r="Q296" s="81"/>
      <c r="R296" s="82"/>
      <c r="S296" s="82"/>
      <c r="T296" s="82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</row>
    <row r="297" spans="1:156" ht="12.75" customHeight="1" x14ac:dyDescent="0.2">
      <c r="A297" s="1"/>
      <c r="B297" s="1"/>
      <c r="C297" s="1"/>
      <c r="D297" s="1"/>
      <c r="E297" s="6"/>
      <c r="F297" s="6"/>
      <c r="G297" s="79"/>
      <c r="H297" s="79"/>
      <c r="I297" s="79"/>
      <c r="J297" s="79"/>
      <c r="K297" s="79"/>
      <c r="L297" s="1"/>
      <c r="M297" s="1"/>
      <c r="N297" s="1"/>
      <c r="O297" s="1"/>
      <c r="P297" s="80"/>
      <c r="Q297" s="81"/>
      <c r="R297" s="82"/>
      <c r="S297" s="82"/>
      <c r="T297" s="82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</row>
    <row r="298" spans="1:156" ht="12.75" customHeight="1" x14ac:dyDescent="0.2">
      <c r="A298" s="1"/>
      <c r="B298" s="1"/>
      <c r="C298" s="1"/>
      <c r="D298" s="1"/>
      <c r="E298" s="6"/>
      <c r="F298" s="6"/>
      <c r="G298" s="79"/>
      <c r="H298" s="79"/>
      <c r="I298" s="79"/>
      <c r="J298" s="79"/>
      <c r="K298" s="79"/>
      <c r="L298" s="1"/>
      <c r="M298" s="1"/>
      <c r="N298" s="1"/>
      <c r="O298" s="1"/>
      <c r="P298" s="80"/>
      <c r="Q298" s="81"/>
      <c r="R298" s="82"/>
      <c r="S298" s="82"/>
      <c r="T298" s="82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</row>
    <row r="299" spans="1:156" ht="12.75" customHeight="1" x14ac:dyDescent="0.2">
      <c r="A299" s="1"/>
      <c r="B299" s="1"/>
      <c r="C299" s="1"/>
      <c r="D299" s="1"/>
      <c r="E299" s="6"/>
      <c r="F299" s="6"/>
      <c r="G299" s="79"/>
      <c r="H299" s="79"/>
      <c r="I299" s="79"/>
      <c r="J299" s="79"/>
      <c r="K299" s="79"/>
      <c r="L299" s="1"/>
      <c r="M299" s="1"/>
      <c r="N299" s="1"/>
      <c r="O299" s="1"/>
      <c r="P299" s="80"/>
      <c r="Q299" s="81"/>
      <c r="R299" s="82"/>
      <c r="S299" s="82"/>
      <c r="T299" s="82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</row>
    <row r="300" spans="1:156" ht="12.75" customHeight="1" x14ac:dyDescent="0.2">
      <c r="A300" s="1"/>
      <c r="B300" s="1"/>
      <c r="C300" s="1"/>
      <c r="D300" s="1"/>
      <c r="E300" s="6"/>
      <c r="F300" s="6"/>
      <c r="G300" s="79"/>
      <c r="H300" s="79"/>
      <c r="I300" s="79"/>
      <c r="J300" s="79"/>
      <c r="K300" s="79"/>
      <c r="L300" s="1"/>
      <c r="M300" s="1"/>
      <c r="N300" s="1"/>
      <c r="O300" s="1"/>
      <c r="P300" s="80"/>
      <c r="Q300" s="81"/>
      <c r="R300" s="82"/>
      <c r="S300" s="82"/>
      <c r="T300" s="82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</row>
    <row r="301" spans="1:156" ht="12.75" customHeight="1" x14ac:dyDescent="0.2">
      <c r="A301" s="1"/>
      <c r="B301" s="1"/>
      <c r="C301" s="1"/>
      <c r="D301" s="1"/>
      <c r="E301" s="6"/>
      <c r="F301" s="6"/>
      <c r="G301" s="79"/>
      <c r="H301" s="79"/>
      <c r="I301" s="79"/>
      <c r="J301" s="79"/>
      <c r="K301" s="79"/>
      <c r="L301" s="1"/>
      <c r="M301" s="1"/>
      <c r="N301" s="1"/>
      <c r="O301" s="1"/>
      <c r="P301" s="80"/>
      <c r="Q301" s="81"/>
      <c r="R301" s="82"/>
      <c r="S301" s="82"/>
      <c r="T301" s="82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</row>
    <row r="302" spans="1:156" ht="12.75" customHeight="1" x14ac:dyDescent="0.2">
      <c r="A302" s="1"/>
      <c r="B302" s="1"/>
      <c r="C302" s="1"/>
      <c r="D302" s="1"/>
      <c r="E302" s="6"/>
      <c r="F302" s="6"/>
      <c r="G302" s="79"/>
      <c r="H302" s="79"/>
      <c r="I302" s="79"/>
      <c r="J302" s="79"/>
      <c r="K302" s="79"/>
      <c r="L302" s="1"/>
      <c r="M302" s="1"/>
      <c r="N302" s="1"/>
      <c r="O302" s="1"/>
      <c r="P302" s="80"/>
      <c r="Q302" s="81"/>
      <c r="R302" s="82"/>
      <c r="S302" s="82"/>
      <c r="T302" s="82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</row>
    <row r="303" spans="1:156" ht="12.75" customHeight="1" x14ac:dyDescent="0.2">
      <c r="A303" s="1"/>
      <c r="B303" s="1"/>
      <c r="C303" s="1"/>
      <c r="D303" s="1"/>
      <c r="E303" s="6"/>
      <c r="F303" s="6"/>
      <c r="G303" s="79"/>
      <c r="H303" s="79"/>
      <c r="I303" s="79"/>
      <c r="J303" s="79"/>
      <c r="K303" s="79"/>
      <c r="L303" s="1"/>
      <c r="M303" s="1"/>
      <c r="N303" s="1"/>
      <c r="O303" s="1"/>
      <c r="P303" s="80"/>
      <c r="Q303" s="81"/>
      <c r="R303" s="82"/>
      <c r="S303" s="82"/>
      <c r="T303" s="82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</row>
    <row r="304" spans="1:156" ht="12.75" customHeight="1" x14ac:dyDescent="0.2">
      <c r="A304" s="1"/>
      <c r="B304" s="1"/>
      <c r="C304" s="1"/>
      <c r="D304" s="1"/>
      <c r="E304" s="6"/>
      <c r="F304" s="6"/>
      <c r="G304" s="79"/>
      <c r="H304" s="79"/>
      <c r="I304" s="79"/>
      <c r="J304" s="79"/>
      <c r="K304" s="79"/>
      <c r="L304" s="1"/>
      <c r="M304" s="1"/>
      <c r="N304" s="1"/>
      <c r="O304" s="1"/>
      <c r="P304" s="80"/>
      <c r="Q304" s="81"/>
      <c r="R304" s="82"/>
      <c r="S304" s="82"/>
      <c r="T304" s="82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</row>
    <row r="305" spans="1:156" ht="12.75" customHeight="1" x14ac:dyDescent="0.2">
      <c r="A305" s="1"/>
      <c r="B305" s="1"/>
      <c r="C305" s="1"/>
      <c r="D305" s="1"/>
      <c r="E305" s="6"/>
      <c r="F305" s="6"/>
      <c r="G305" s="79"/>
      <c r="H305" s="79"/>
      <c r="I305" s="79"/>
      <c r="J305" s="79"/>
      <c r="K305" s="79"/>
      <c r="L305" s="1"/>
      <c r="M305" s="1"/>
      <c r="N305" s="1"/>
      <c r="O305" s="1"/>
      <c r="P305" s="80"/>
      <c r="Q305" s="81"/>
      <c r="R305" s="82"/>
      <c r="S305" s="82"/>
      <c r="T305" s="82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</row>
    <row r="306" spans="1:156" ht="12.75" customHeight="1" x14ac:dyDescent="0.2">
      <c r="A306" s="1"/>
      <c r="B306" s="1"/>
      <c r="C306" s="1"/>
      <c r="D306" s="1"/>
      <c r="E306" s="6"/>
      <c r="F306" s="6"/>
      <c r="G306" s="79"/>
      <c r="H306" s="79"/>
      <c r="I306" s="79"/>
      <c r="J306" s="79"/>
      <c r="K306" s="79"/>
      <c r="L306" s="1"/>
      <c r="M306" s="1"/>
      <c r="N306" s="1"/>
      <c r="O306" s="1"/>
      <c r="P306" s="80"/>
      <c r="Q306" s="81"/>
      <c r="R306" s="82"/>
      <c r="S306" s="82"/>
      <c r="T306" s="82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</row>
    <row r="307" spans="1:156" ht="12.75" customHeight="1" x14ac:dyDescent="0.2">
      <c r="A307" s="1"/>
      <c r="B307" s="1"/>
      <c r="C307" s="1"/>
      <c r="D307" s="1"/>
      <c r="E307" s="6"/>
      <c r="F307" s="6"/>
      <c r="G307" s="79"/>
      <c r="H307" s="79"/>
      <c r="I307" s="79"/>
      <c r="J307" s="79"/>
      <c r="K307" s="79"/>
      <c r="L307" s="1"/>
      <c r="M307" s="1"/>
      <c r="N307" s="1"/>
      <c r="O307" s="1"/>
      <c r="P307" s="80"/>
      <c r="Q307" s="81"/>
      <c r="R307" s="82"/>
      <c r="S307" s="82"/>
      <c r="T307" s="82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</row>
    <row r="308" spans="1:156" ht="12.75" customHeight="1" x14ac:dyDescent="0.2">
      <c r="A308" s="1"/>
      <c r="B308" s="1"/>
      <c r="C308" s="1"/>
      <c r="D308" s="1"/>
      <c r="E308" s="6"/>
      <c r="F308" s="6"/>
      <c r="G308" s="79"/>
      <c r="H308" s="79"/>
      <c r="I308" s="79"/>
      <c r="J308" s="79"/>
      <c r="K308" s="79"/>
      <c r="L308" s="1"/>
      <c r="M308" s="1"/>
      <c r="N308" s="1"/>
      <c r="O308" s="1"/>
      <c r="P308" s="80"/>
      <c r="Q308" s="81"/>
      <c r="R308" s="82"/>
      <c r="S308" s="82"/>
      <c r="T308" s="82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</row>
    <row r="309" spans="1:156" ht="12.75" customHeight="1" x14ac:dyDescent="0.2">
      <c r="A309" s="1"/>
      <c r="B309" s="1"/>
      <c r="C309" s="1"/>
      <c r="D309" s="1"/>
      <c r="E309" s="6"/>
      <c r="F309" s="6"/>
      <c r="G309" s="79"/>
      <c r="H309" s="79"/>
      <c r="I309" s="79"/>
      <c r="J309" s="79"/>
      <c r="K309" s="79"/>
      <c r="L309" s="1"/>
      <c r="M309" s="1"/>
      <c r="N309" s="1"/>
      <c r="O309" s="1"/>
      <c r="P309" s="80"/>
      <c r="Q309" s="81"/>
      <c r="R309" s="82"/>
      <c r="S309" s="82"/>
      <c r="T309" s="82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</row>
    <row r="310" spans="1:156" ht="12.75" customHeight="1" x14ac:dyDescent="0.2">
      <c r="A310" s="1"/>
      <c r="B310" s="1"/>
      <c r="C310" s="1"/>
      <c r="D310" s="1"/>
      <c r="E310" s="6"/>
      <c r="F310" s="6"/>
      <c r="G310" s="79"/>
      <c r="H310" s="79"/>
      <c r="I310" s="79"/>
      <c r="J310" s="79"/>
      <c r="K310" s="79"/>
      <c r="L310" s="1"/>
      <c r="M310" s="1"/>
      <c r="N310" s="1"/>
      <c r="O310" s="1"/>
      <c r="P310" s="80"/>
      <c r="Q310" s="81"/>
      <c r="R310" s="82"/>
      <c r="S310" s="82"/>
      <c r="T310" s="82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</row>
    <row r="311" spans="1:156" ht="12.75" customHeight="1" x14ac:dyDescent="0.2">
      <c r="A311" s="1"/>
      <c r="B311" s="1"/>
      <c r="C311" s="1"/>
      <c r="D311" s="1"/>
      <c r="E311" s="6"/>
      <c r="F311" s="6"/>
      <c r="G311" s="79"/>
      <c r="H311" s="79"/>
      <c r="I311" s="79"/>
      <c r="J311" s="79"/>
      <c r="K311" s="79"/>
      <c r="L311" s="1"/>
      <c r="M311" s="1"/>
      <c r="N311" s="1"/>
      <c r="O311" s="1"/>
      <c r="P311" s="80"/>
      <c r="Q311" s="81"/>
      <c r="R311" s="82"/>
      <c r="S311" s="82"/>
      <c r="T311" s="82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</row>
    <row r="312" spans="1:156" ht="12.75" customHeight="1" x14ac:dyDescent="0.2">
      <c r="A312" s="1"/>
      <c r="B312" s="1"/>
      <c r="C312" s="1"/>
      <c r="D312" s="1"/>
      <c r="E312" s="6"/>
      <c r="F312" s="6"/>
      <c r="G312" s="79"/>
      <c r="H312" s="79"/>
      <c r="I312" s="79"/>
      <c r="J312" s="79"/>
      <c r="K312" s="79"/>
      <c r="L312" s="1"/>
      <c r="M312" s="1"/>
      <c r="N312" s="1"/>
      <c r="O312" s="1"/>
      <c r="P312" s="80"/>
      <c r="Q312" s="81"/>
      <c r="R312" s="82"/>
      <c r="S312" s="82"/>
      <c r="T312" s="82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</row>
    <row r="313" spans="1:156" ht="12.75" customHeight="1" x14ac:dyDescent="0.2">
      <c r="A313" s="1"/>
      <c r="B313" s="1"/>
      <c r="C313" s="1"/>
      <c r="D313" s="1"/>
      <c r="E313" s="6"/>
      <c r="F313" s="6"/>
      <c r="G313" s="79"/>
      <c r="H313" s="79"/>
      <c r="I313" s="79"/>
      <c r="J313" s="79"/>
      <c r="K313" s="79"/>
      <c r="L313" s="1"/>
      <c r="M313" s="1"/>
      <c r="N313" s="1"/>
      <c r="O313" s="1"/>
      <c r="P313" s="80"/>
      <c r="Q313" s="81"/>
      <c r="R313" s="82"/>
      <c r="S313" s="82"/>
      <c r="T313" s="82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</row>
    <row r="314" spans="1:156" ht="12.75" customHeight="1" x14ac:dyDescent="0.2">
      <c r="A314" s="1"/>
      <c r="B314" s="1"/>
      <c r="C314" s="1"/>
      <c r="D314" s="1"/>
      <c r="E314" s="6"/>
      <c r="F314" s="6"/>
      <c r="G314" s="79"/>
      <c r="H314" s="79"/>
      <c r="I314" s="79"/>
      <c r="J314" s="79"/>
      <c r="K314" s="79"/>
      <c r="L314" s="1"/>
      <c r="M314" s="1"/>
      <c r="N314" s="1"/>
      <c r="O314" s="1"/>
      <c r="P314" s="80"/>
      <c r="Q314" s="81"/>
      <c r="R314" s="82"/>
      <c r="S314" s="82"/>
      <c r="T314" s="82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</row>
    <row r="315" spans="1:156" ht="12.75" customHeight="1" x14ac:dyDescent="0.2">
      <c r="A315" s="1"/>
      <c r="B315" s="1"/>
      <c r="C315" s="1"/>
      <c r="D315" s="1"/>
      <c r="E315" s="6"/>
      <c r="F315" s="6"/>
      <c r="G315" s="79"/>
      <c r="H315" s="79"/>
      <c r="I315" s="79"/>
      <c r="J315" s="79"/>
      <c r="K315" s="79"/>
      <c r="L315" s="1"/>
      <c r="M315" s="1"/>
      <c r="N315" s="1"/>
      <c r="O315" s="1"/>
      <c r="P315" s="80"/>
      <c r="Q315" s="81"/>
      <c r="R315" s="82"/>
      <c r="S315" s="82"/>
      <c r="T315" s="82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</row>
    <row r="316" spans="1:156" ht="12.75" customHeight="1" x14ac:dyDescent="0.2">
      <c r="A316" s="1"/>
      <c r="B316" s="1"/>
      <c r="C316" s="1"/>
      <c r="D316" s="1"/>
      <c r="E316" s="6"/>
      <c r="F316" s="6"/>
      <c r="G316" s="79"/>
      <c r="H316" s="79"/>
      <c r="I316" s="79"/>
      <c r="J316" s="79"/>
      <c r="K316" s="79"/>
      <c r="L316" s="1"/>
      <c r="M316" s="1"/>
      <c r="N316" s="1"/>
      <c r="O316" s="1"/>
      <c r="P316" s="80"/>
      <c r="Q316" s="81"/>
      <c r="R316" s="82"/>
      <c r="S316" s="82"/>
      <c r="T316" s="82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</row>
    <row r="317" spans="1:156" ht="12.75" customHeight="1" x14ac:dyDescent="0.2">
      <c r="A317" s="1"/>
      <c r="B317" s="1"/>
      <c r="C317" s="1"/>
      <c r="D317" s="1"/>
      <c r="E317" s="6"/>
      <c r="F317" s="6"/>
      <c r="G317" s="79"/>
      <c r="H317" s="79"/>
      <c r="I317" s="79"/>
      <c r="J317" s="79"/>
      <c r="K317" s="79"/>
      <c r="L317" s="1"/>
      <c r="M317" s="1"/>
      <c r="N317" s="1"/>
      <c r="O317" s="1"/>
      <c r="P317" s="80"/>
      <c r="Q317" s="81"/>
      <c r="R317" s="82"/>
      <c r="S317" s="82"/>
      <c r="T317" s="82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</row>
    <row r="318" spans="1:156" ht="12.75" customHeight="1" x14ac:dyDescent="0.2">
      <c r="A318" s="1"/>
      <c r="B318" s="1"/>
      <c r="C318" s="1"/>
      <c r="D318" s="1"/>
      <c r="E318" s="6"/>
      <c r="F318" s="6"/>
      <c r="G318" s="79"/>
      <c r="H318" s="79"/>
      <c r="I318" s="79"/>
      <c r="J318" s="79"/>
      <c r="K318" s="79"/>
      <c r="L318" s="1"/>
      <c r="M318" s="1"/>
      <c r="N318" s="1"/>
      <c r="O318" s="1"/>
      <c r="P318" s="80"/>
      <c r="Q318" s="81"/>
      <c r="R318" s="82"/>
      <c r="S318" s="82"/>
      <c r="T318" s="82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</row>
    <row r="319" spans="1:156" ht="12.75" customHeight="1" x14ac:dyDescent="0.2">
      <c r="A319" s="1"/>
      <c r="B319" s="1"/>
      <c r="C319" s="1"/>
      <c r="D319" s="1"/>
      <c r="E319" s="6"/>
      <c r="F319" s="6"/>
      <c r="G319" s="79"/>
      <c r="H319" s="79"/>
      <c r="I319" s="79"/>
      <c r="J319" s="79"/>
      <c r="K319" s="79"/>
      <c r="L319" s="1"/>
      <c r="M319" s="1"/>
      <c r="N319" s="1"/>
      <c r="O319" s="1"/>
      <c r="P319" s="80"/>
      <c r="Q319" s="81"/>
      <c r="R319" s="82"/>
      <c r="S319" s="82"/>
      <c r="T319" s="82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</row>
    <row r="320" spans="1:156" ht="12.75" customHeight="1" x14ac:dyDescent="0.2">
      <c r="A320" s="1"/>
      <c r="B320" s="1"/>
      <c r="C320" s="1"/>
      <c r="D320" s="1"/>
      <c r="E320" s="6"/>
      <c r="F320" s="6"/>
      <c r="G320" s="79"/>
      <c r="H320" s="79"/>
      <c r="I320" s="79"/>
      <c r="J320" s="79"/>
      <c r="K320" s="79"/>
      <c r="L320" s="1"/>
      <c r="M320" s="1"/>
      <c r="N320" s="1"/>
      <c r="O320" s="1"/>
      <c r="P320" s="80"/>
      <c r="Q320" s="81"/>
      <c r="R320" s="82"/>
      <c r="S320" s="82"/>
      <c r="T320" s="82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</row>
    <row r="321" spans="1:156" ht="12.75" customHeight="1" x14ac:dyDescent="0.2">
      <c r="A321" s="1"/>
      <c r="B321" s="1"/>
      <c r="C321" s="1"/>
      <c r="D321" s="1"/>
      <c r="E321" s="6"/>
      <c r="F321" s="6"/>
      <c r="G321" s="79"/>
      <c r="H321" s="79"/>
      <c r="I321" s="79"/>
      <c r="J321" s="79"/>
      <c r="K321" s="79"/>
      <c r="L321" s="1"/>
      <c r="M321" s="1"/>
      <c r="N321" s="1"/>
      <c r="O321" s="1"/>
      <c r="P321" s="80"/>
      <c r="Q321" s="81"/>
      <c r="R321" s="82"/>
      <c r="S321" s="82"/>
      <c r="T321" s="82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</row>
    <row r="322" spans="1:156" ht="12.75" customHeight="1" x14ac:dyDescent="0.2">
      <c r="A322" s="1"/>
      <c r="B322" s="1"/>
      <c r="C322" s="1"/>
      <c r="D322" s="1"/>
      <c r="E322" s="6"/>
      <c r="F322" s="6"/>
      <c r="G322" s="79"/>
      <c r="H322" s="79"/>
      <c r="I322" s="79"/>
      <c r="J322" s="79"/>
      <c r="K322" s="79"/>
      <c r="L322" s="1"/>
      <c r="M322" s="1"/>
      <c r="N322" s="1"/>
      <c r="O322" s="1"/>
      <c r="P322" s="80"/>
      <c r="Q322" s="81"/>
      <c r="R322" s="82"/>
      <c r="S322" s="82"/>
      <c r="T322" s="82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</row>
    <row r="323" spans="1:156" ht="12.75" customHeight="1" x14ac:dyDescent="0.2">
      <c r="A323" s="1"/>
      <c r="B323" s="1"/>
      <c r="C323" s="1"/>
      <c r="D323" s="1"/>
      <c r="E323" s="6"/>
      <c r="F323" s="6"/>
      <c r="G323" s="79"/>
      <c r="H323" s="79"/>
      <c r="I323" s="79"/>
      <c r="J323" s="79"/>
      <c r="K323" s="79"/>
      <c r="L323" s="1"/>
      <c r="M323" s="1"/>
      <c r="N323" s="1"/>
      <c r="O323" s="1"/>
      <c r="P323" s="80"/>
      <c r="Q323" s="81"/>
      <c r="R323" s="82"/>
      <c r="S323" s="82"/>
      <c r="T323" s="82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</row>
    <row r="324" spans="1:156" ht="12.75" customHeight="1" x14ac:dyDescent="0.2">
      <c r="A324" s="1"/>
      <c r="B324" s="1"/>
      <c r="C324" s="1"/>
      <c r="D324" s="1"/>
      <c r="E324" s="6"/>
      <c r="F324" s="6"/>
      <c r="G324" s="79"/>
      <c r="H324" s="79"/>
      <c r="I324" s="79"/>
      <c r="J324" s="79"/>
      <c r="K324" s="79"/>
      <c r="L324" s="1"/>
      <c r="M324" s="1"/>
      <c r="N324" s="1"/>
      <c r="O324" s="1"/>
      <c r="P324" s="80"/>
      <c r="Q324" s="81"/>
      <c r="R324" s="82"/>
      <c r="S324" s="82"/>
      <c r="T324" s="82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</row>
    <row r="325" spans="1:156" ht="12.75" customHeight="1" x14ac:dyDescent="0.2">
      <c r="A325" s="1"/>
      <c r="B325" s="1"/>
      <c r="C325" s="1"/>
      <c r="D325" s="1"/>
      <c r="E325" s="6"/>
      <c r="F325" s="6"/>
      <c r="G325" s="79"/>
      <c r="H325" s="79"/>
      <c r="I325" s="79"/>
      <c r="J325" s="79"/>
      <c r="K325" s="79"/>
      <c r="L325" s="1"/>
      <c r="M325" s="1"/>
      <c r="N325" s="1"/>
      <c r="O325" s="1"/>
      <c r="P325" s="80"/>
      <c r="Q325" s="81"/>
      <c r="R325" s="82"/>
      <c r="S325" s="82"/>
      <c r="T325" s="82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</row>
    <row r="326" spans="1:156" ht="12.75" customHeight="1" x14ac:dyDescent="0.2">
      <c r="A326" s="1"/>
      <c r="B326" s="1"/>
      <c r="C326" s="1"/>
      <c r="D326" s="1"/>
      <c r="E326" s="6"/>
      <c r="F326" s="6"/>
      <c r="G326" s="79"/>
      <c r="H326" s="79"/>
      <c r="I326" s="79"/>
      <c r="J326" s="79"/>
      <c r="K326" s="79"/>
      <c r="L326" s="1"/>
      <c r="M326" s="1"/>
      <c r="N326" s="1"/>
      <c r="O326" s="1"/>
      <c r="P326" s="80"/>
      <c r="Q326" s="81"/>
      <c r="R326" s="82"/>
      <c r="S326" s="82"/>
      <c r="T326" s="82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</row>
    <row r="327" spans="1:156" ht="12.75" customHeight="1" x14ac:dyDescent="0.2">
      <c r="A327" s="1"/>
      <c r="B327" s="1"/>
      <c r="C327" s="1"/>
      <c r="D327" s="1"/>
      <c r="E327" s="6"/>
      <c r="F327" s="6"/>
      <c r="G327" s="79"/>
      <c r="H327" s="79"/>
      <c r="I327" s="79"/>
      <c r="J327" s="79"/>
      <c r="K327" s="79"/>
      <c r="L327" s="1"/>
      <c r="M327" s="1"/>
      <c r="N327" s="1"/>
      <c r="O327" s="1"/>
      <c r="P327" s="80"/>
      <c r="Q327" s="81"/>
      <c r="R327" s="82"/>
      <c r="S327" s="82"/>
      <c r="T327" s="82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</row>
    <row r="328" spans="1:156" ht="12.75" customHeight="1" x14ac:dyDescent="0.2">
      <c r="A328" s="1"/>
      <c r="B328" s="1"/>
      <c r="C328" s="1"/>
      <c r="D328" s="1"/>
      <c r="E328" s="6"/>
      <c r="F328" s="6"/>
      <c r="G328" s="79"/>
      <c r="H328" s="79"/>
      <c r="I328" s="79"/>
      <c r="J328" s="79"/>
      <c r="K328" s="79"/>
      <c r="L328" s="1"/>
      <c r="M328" s="1"/>
      <c r="N328" s="1"/>
      <c r="O328" s="1"/>
      <c r="P328" s="80"/>
      <c r="Q328" s="81"/>
      <c r="R328" s="82"/>
      <c r="S328" s="82"/>
      <c r="T328" s="82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</row>
    <row r="329" spans="1:156" ht="12.75" customHeight="1" x14ac:dyDescent="0.2">
      <c r="A329" s="1"/>
      <c r="B329" s="1"/>
      <c r="C329" s="1"/>
      <c r="D329" s="1"/>
      <c r="E329" s="6"/>
      <c r="F329" s="6"/>
      <c r="G329" s="79"/>
      <c r="H329" s="79"/>
      <c r="I329" s="79"/>
      <c r="J329" s="79"/>
      <c r="K329" s="79"/>
      <c r="L329" s="1"/>
      <c r="M329" s="1"/>
      <c r="N329" s="1"/>
      <c r="O329" s="1"/>
      <c r="P329" s="80"/>
      <c r="Q329" s="81"/>
      <c r="R329" s="82"/>
      <c r="S329" s="82"/>
      <c r="T329" s="82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</row>
    <row r="330" spans="1:156" ht="12.75" customHeight="1" x14ac:dyDescent="0.2">
      <c r="A330" s="1"/>
      <c r="B330" s="1"/>
      <c r="C330" s="1"/>
      <c r="D330" s="1"/>
      <c r="E330" s="6"/>
      <c r="F330" s="6"/>
      <c r="G330" s="79"/>
      <c r="H330" s="79"/>
      <c r="I330" s="79"/>
      <c r="J330" s="79"/>
      <c r="K330" s="79"/>
      <c r="L330" s="1"/>
      <c r="M330" s="1"/>
      <c r="N330" s="1"/>
      <c r="O330" s="1"/>
      <c r="P330" s="80"/>
      <c r="Q330" s="81"/>
      <c r="R330" s="82"/>
      <c r="S330" s="82"/>
      <c r="T330" s="82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</row>
    <row r="331" spans="1:156" ht="12.75" customHeight="1" x14ac:dyDescent="0.2">
      <c r="A331" s="1"/>
      <c r="B331" s="1"/>
      <c r="C331" s="1"/>
      <c r="D331" s="1"/>
      <c r="E331" s="6"/>
      <c r="F331" s="6"/>
      <c r="G331" s="79"/>
      <c r="H331" s="79"/>
      <c r="I331" s="79"/>
      <c r="J331" s="79"/>
      <c r="K331" s="79"/>
      <c r="L331" s="1"/>
      <c r="M331" s="1"/>
      <c r="N331" s="1"/>
      <c r="O331" s="1"/>
      <c r="P331" s="80"/>
      <c r="Q331" s="81"/>
      <c r="R331" s="82"/>
      <c r="S331" s="82"/>
      <c r="T331" s="82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</row>
    <row r="332" spans="1:156" ht="12.75" customHeight="1" x14ac:dyDescent="0.2">
      <c r="A332" s="1"/>
      <c r="B332" s="1"/>
      <c r="C332" s="1"/>
      <c r="D332" s="1"/>
      <c r="E332" s="6"/>
      <c r="F332" s="6"/>
      <c r="G332" s="79"/>
      <c r="H332" s="79"/>
      <c r="I332" s="79"/>
      <c r="J332" s="79"/>
      <c r="K332" s="79"/>
      <c r="L332" s="1"/>
      <c r="M332" s="1"/>
      <c r="N332" s="1"/>
      <c r="O332" s="1"/>
      <c r="P332" s="80"/>
      <c r="Q332" s="81"/>
      <c r="R332" s="82"/>
      <c r="S332" s="82"/>
      <c r="T332" s="82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</row>
    <row r="333" spans="1:156" ht="12.75" customHeight="1" x14ac:dyDescent="0.2">
      <c r="A333" s="1"/>
      <c r="B333" s="1"/>
      <c r="C333" s="1"/>
      <c r="D333" s="1"/>
      <c r="E333" s="6"/>
      <c r="F333" s="6"/>
      <c r="G333" s="79"/>
      <c r="H333" s="79"/>
      <c r="I333" s="79"/>
      <c r="J333" s="79"/>
      <c r="K333" s="79"/>
      <c r="L333" s="1"/>
      <c r="M333" s="1"/>
      <c r="N333" s="1"/>
      <c r="O333" s="1"/>
      <c r="P333" s="80"/>
      <c r="Q333" s="81"/>
      <c r="R333" s="82"/>
      <c r="S333" s="82"/>
      <c r="T333" s="82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</row>
    <row r="334" spans="1:156" ht="12.75" customHeight="1" x14ac:dyDescent="0.2">
      <c r="A334" s="1"/>
      <c r="B334" s="1"/>
      <c r="C334" s="1"/>
      <c r="D334" s="1"/>
      <c r="E334" s="6"/>
      <c r="F334" s="6"/>
      <c r="G334" s="79"/>
      <c r="H334" s="79"/>
      <c r="I334" s="79"/>
      <c r="J334" s="79"/>
      <c r="K334" s="79"/>
      <c r="L334" s="1"/>
      <c r="M334" s="1"/>
      <c r="N334" s="1"/>
      <c r="O334" s="1"/>
      <c r="P334" s="80"/>
      <c r="Q334" s="81"/>
      <c r="R334" s="82"/>
      <c r="S334" s="82"/>
      <c r="T334" s="82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</row>
    <row r="335" spans="1:156" ht="12.75" customHeight="1" x14ac:dyDescent="0.2">
      <c r="A335" s="1"/>
      <c r="B335" s="1"/>
      <c r="C335" s="1"/>
      <c r="D335" s="1"/>
      <c r="E335" s="6"/>
      <c r="F335" s="6"/>
      <c r="G335" s="79"/>
      <c r="H335" s="79"/>
      <c r="I335" s="79"/>
      <c r="J335" s="79"/>
      <c r="K335" s="79"/>
      <c r="L335" s="1"/>
      <c r="M335" s="1"/>
      <c r="N335" s="1"/>
      <c r="O335" s="1"/>
      <c r="P335" s="80"/>
      <c r="Q335" s="81"/>
      <c r="R335" s="82"/>
      <c r="S335" s="82"/>
      <c r="T335" s="82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</row>
    <row r="336" spans="1:156" ht="12.75" customHeight="1" x14ac:dyDescent="0.2">
      <c r="A336" s="1"/>
      <c r="B336" s="1"/>
      <c r="C336" s="1"/>
      <c r="D336" s="1"/>
      <c r="E336" s="6"/>
      <c r="F336" s="6"/>
      <c r="G336" s="79"/>
      <c r="H336" s="79"/>
      <c r="I336" s="79"/>
      <c r="J336" s="79"/>
      <c r="K336" s="79"/>
      <c r="L336" s="1"/>
      <c r="M336" s="1"/>
      <c r="N336" s="1"/>
      <c r="O336" s="1"/>
      <c r="P336" s="80"/>
      <c r="Q336" s="81"/>
      <c r="R336" s="82"/>
      <c r="S336" s="82"/>
      <c r="T336" s="82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</row>
    <row r="337" spans="1:156" ht="12.75" customHeight="1" x14ac:dyDescent="0.2">
      <c r="A337" s="1"/>
      <c r="B337" s="1"/>
      <c r="C337" s="1"/>
      <c r="D337" s="1"/>
      <c r="E337" s="6"/>
      <c r="F337" s="6"/>
      <c r="G337" s="79"/>
      <c r="H337" s="79"/>
      <c r="I337" s="79"/>
      <c r="J337" s="79"/>
      <c r="K337" s="79"/>
      <c r="L337" s="1"/>
      <c r="M337" s="1"/>
      <c r="N337" s="1"/>
      <c r="O337" s="1"/>
      <c r="P337" s="80"/>
      <c r="Q337" s="81"/>
      <c r="R337" s="82"/>
      <c r="S337" s="82"/>
      <c r="T337" s="82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</row>
    <row r="338" spans="1:156" ht="12.75" customHeight="1" x14ac:dyDescent="0.2">
      <c r="A338" s="1"/>
      <c r="B338" s="1"/>
      <c r="C338" s="1"/>
      <c r="D338" s="1"/>
      <c r="E338" s="6"/>
      <c r="F338" s="6"/>
      <c r="G338" s="79"/>
      <c r="H338" s="79"/>
      <c r="I338" s="79"/>
      <c r="J338" s="79"/>
      <c r="K338" s="79"/>
      <c r="L338" s="1"/>
      <c r="M338" s="1"/>
      <c r="N338" s="1"/>
      <c r="O338" s="1"/>
      <c r="P338" s="80"/>
      <c r="Q338" s="81"/>
      <c r="R338" s="82"/>
      <c r="S338" s="82"/>
      <c r="T338" s="82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</row>
    <row r="339" spans="1:156" ht="12.75" customHeight="1" x14ac:dyDescent="0.2">
      <c r="A339" s="1"/>
      <c r="B339" s="1"/>
      <c r="C339" s="1"/>
      <c r="D339" s="1"/>
      <c r="E339" s="6"/>
      <c r="F339" s="6"/>
      <c r="G339" s="79"/>
      <c r="H339" s="79"/>
      <c r="I339" s="79"/>
      <c r="J339" s="79"/>
      <c r="K339" s="79"/>
      <c r="L339" s="1"/>
      <c r="M339" s="1"/>
      <c r="N339" s="1"/>
      <c r="O339" s="1"/>
      <c r="P339" s="80"/>
      <c r="Q339" s="81"/>
      <c r="R339" s="82"/>
      <c r="S339" s="82"/>
      <c r="T339" s="82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</row>
    <row r="340" spans="1:156" ht="12.75" customHeight="1" x14ac:dyDescent="0.2">
      <c r="A340" s="1"/>
      <c r="B340" s="1"/>
      <c r="C340" s="1"/>
      <c r="D340" s="1"/>
      <c r="E340" s="6"/>
      <c r="F340" s="6"/>
      <c r="G340" s="79"/>
      <c r="H340" s="79"/>
      <c r="I340" s="79"/>
      <c r="J340" s="79"/>
      <c r="K340" s="79"/>
      <c r="L340" s="1"/>
      <c r="M340" s="1"/>
      <c r="N340" s="1"/>
      <c r="O340" s="1"/>
      <c r="P340" s="80"/>
      <c r="Q340" s="81"/>
      <c r="R340" s="82"/>
      <c r="S340" s="82"/>
      <c r="T340" s="82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</row>
    <row r="341" spans="1:156" ht="12.75" customHeight="1" x14ac:dyDescent="0.2">
      <c r="A341" s="1"/>
      <c r="B341" s="1"/>
      <c r="C341" s="1"/>
      <c r="D341" s="1"/>
      <c r="E341" s="6"/>
      <c r="F341" s="6"/>
      <c r="G341" s="79"/>
      <c r="H341" s="79"/>
      <c r="I341" s="79"/>
      <c r="J341" s="79"/>
      <c r="K341" s="79"/>
      <c r="L341" s="1"/>
      <c r="M341" s="1"/>
      <c r="N341" s="1"/>
      <c r="O341" s="1"/>
      <c r="P341" s="80"/>
      <c r="Q341" s="81"/>
      <c r="R341" s="82"/>
      <c r="S341" s="82"/>
      <c r="T341" s="82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</row>
    <row r="342" spans="1:156" ht="12.75" customHeight="1" x14ac:dyDescent="0.2">
      <c r="A342" s="1"/>
      <c r="B342" s="1"/>
      <c r="C342" s="1"/>
      <c r="D342" s="1"/>
      <c r="E342" s="6"/>
      <c r="F342" s="6"/>
      <c r="G342" s="79"/>
      <c r="H342" s="79"/>
      <c r="I342" s="79"/>
      <c r="J342" s="79"/>
      <c r="K342" s="79"/>
      <c r="L342" s="1"/>
      <c r="M342" s="1"/>
      <c r="N342" s="1"/>
      <c r="O342" s="1"/>
      <c r="P342" s="80"/>
      <c r="Q342" s="81"/>
      <c r="R342" s="82"/>
      <c r="S342" s="82"/>
      <c r="T342" s="82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</row>
    <row r="343" spans="1:156" ht="12.75" customHeight="1" x14ac:dyDescent="0.2">
      <c r="A343" s="1"/>
      <c r="B343" s="1"/>
      <c r="C343" s="1"/>
      <c r="D343" s="1"/>
      <c r="E343" s="6"/>
      <c r="F343" s="6"/>
      <c r="G343" s="79"/>
      <c r="H343" s="79"/>
      <c r="I343" s="79"/>
      <c r="J343" s="79"/>
      <c r="K343" s="79"/>
      <c r="L343" s="1"/>
      <c r="M343" s="1"/>
      <c r="N343" s="1"/>
      <c r="O343" s="1"/>
      <c r="P343" s="80"/>
      <c r="Q343" s="81"/>
      <c r="R343" s="82"/>
      <c r="S343" s="82"/>
      <c r="T343" s="82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</row>
    <row r="344" spans="1:156" ht="12.75" customHeight="1" x14ac:dyDescent="0.2">
      <c r="A344" s="1"/>
      <c r="B344" s="1"/>
      <c r="C344" s="1"/>
      <c r="D344" s="1"/>
      <c r="E344" s="6"/>
      <c r="F344" s="6"/>
      <c r="G344" s="79"/>
      <c r="H344" s="79"/>
      <c r="I344" s="79"/>
      <c r="J344" s="79"/>
      <c r="K344" s="79"/>
      <c r="L344" s="1"/>
      <c r="M344" s="1"/>
      <c r="N344" s="1"/>
      <c r="O344" s="1"/>
      <c r="P344" s="80"/>
      <c r="Q344" s="81"/>
      <c r="R344" s="82"/>
      <c r="S344" s="82"/>
      <c r="T344" s="82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</row>
    <row r="345" spans="1:156" ht="12.75" customHeight="1" x14ac:dyDescent="0.2">
      <c r="A345" s="1"/>
      <c r="B345" s="1"/>
      <c r="C345" s="1"/>
      <c r="D345" s="1"/>
      <c r="E345" s="6"/>
      <c r="F345" s="6"/>
      <c r="G345" s="79"/>
      <c r="H345" s="79"/>
      <c r="I345" s="79"/>
      <c r="J345" s="79"/>
      <c r="K345" s="79"/>
      <c r="L345" s="1"/>
      <c r="M345" s="1"/>
      <c r="N345" s="1"/>
      <c r="O345" s="1"/>
      <c r="P345" s="80"/>
      <c r="Q345" s="81"/>
      <c r="R345" s="82"/>
      <c r="S345" s="82"/>
      <c r="T345" s="82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</row>
    <row r="346" spans="1:156" ht="12.75" customHeight="1" x14ac:dyDescent="0.2">
      <c r="A346" s="1"/>
      <c r="B346" s="1"/>
      <c r="C346" s="1"/>
      <c r="D346" s="1"/>
      <c r="E346" s="6"/>
      <c r="F346" s="6"/>
      <c r="G346" s="79"/>
      <c r="H346" s="79"/>
      <c r="I346" s="79"/>
      <c r="J346" s="79"/>
      <c r="K346" s="79"/>
      <c r="L346" s="1"/>
      <c r="M346" s="1"/>
      <c r="N346" s="1"/>
      <c r="O346" s="1"/>
      <c r="P346" s="80"/>
      <c r="Q346" s="81"/>
      <c r="R346" s="82"/>
      <c r="S346" s="82"/>
      <c r="T346" s="82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</row>
    <row r="347" spans="1:156" ht="12.75" customHeight="1" x14ac:dyDescent="0.2">
      <c r="A347" s="1"/>
      <c r="B347" s="1"/>
      <c r="C347" s="1"/>
      <c r="D347" s="1"/>
      <c r="E347" s="6"/>
      <c r="F347" s="6"/>
      <c r="G347" s="79"/>
      <c r="H347" s="79"/>
      <c r="I347" s="79"/>
      <c r="J347" s="79"/>
      <c r="K347" s="79"/>
      <c r="L347" s="1"/>
      <c r="M347" s="1"/>
      <c r="N347" s="1"/>
      <c r="O347" s="1"/>
      <c r="P347" s="80"/>
      <c r="Q347" s="81"/>
      <c r="R347" s="82"/>
      <c r="S347" s="82"/>
      <c r="T347" s="82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</row>
    <row r="348" spans="1:156" ht="12.75" customHeight="1" x14ac:dyDescent="0.2">
      <c r="A348" s="1"/>
      <c r="B348" s="1"/>
      <c r="C348" s="1"/>
      <c r="D348" s="1"/>
      <c r="E348" s="6"/>
      <c r="F348" s="6"/>
      <c r="G348" s="79"/>
      <c r="H348" s="79"/>
      <c r="I348" s="79"/>
      <c r="J348" s="79"/>
      <c r="K348" s="79"/>
      <c r="L348" s="1"/>
      <c r="M348" s="1"/>
      <c r="N348" s="1"/>
      <c r="O348" s="1"/>
      <c r="P348" s="80"/>
      <c r="Q348" s="81"/>
      <c r="R348" s="82"/>
      <c r="S348" s="82"/>
      <c r="T348" s="82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</row>
    <row r="349" spans="1:156" ht="12.75" customHeight="1" x14ac:dyDescent="0.2">
      <c r="A349" s="1"/>
      <c r="B349" s="1"/>
      <c r="C349" s="1"/>
      <c r="D349" s="1"/>
      <c r="E349" s="6"/>
      <c r="F349" s="6"/>
      <c r="G349" s="79"/>
      <c r="H349" s="79"/>
      <c r="I349" s="79"/>
      <c r="J349" s="79"/>
      <c r="K349" s="79"/>
      <c r="L349" s="1"/>
      <c r="M349" s="1"/>
      <c r="N349" s="1"/>
      <c r="O349" s="1"/>
      <c r="P349" s="80"/>
      <c r="Q349" s="81"/>
      <c r="R349" s="82"/>
      <c r="S349" s="82"/>
      <c r="T349" s="82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</row>
    <row r="350" spans="1:156" ht="12.75" customHeight="1" x14ac:dyDescent="0.2">
      <c r="A350" s="1"/>
      <c r="B350" s="1"/>
      <c r="C350" s="1"/>
      <c r="D350" s="1"/>
      <c r="E350" s="6"/>
      <c r="F350" s="6"/>
      <c r="G350" s="79"/>
      <c r="H350" s="79"/>
      <c r="I350" s="79"/>
      <c r="J350" s="79"/>
      <c r="K350" s="79"/>
      <c r="L350" s="1"/>
      <c r="M350" s="1"/>
      <c r="N350" s="1"/>
      <c r="O350" s="1"/>
      <c r="P350" s="80"/>
      <c r="Q350" s="81"/>
      <c r="R350" s="82"/>
      <c r="S350" s="82"/>
      <c r="T350" s="82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</row>
    <row r="351" spans="1:156" ht="12.75" customHeight="1" x14ac:dyDescent="0.2">
      <c r="A351" s="1"/>
      <c r="B351" s="1"/>
      <c r="C351" s="1"/>
      <c r="D351" s="1"/>
      <c r="E351" s="6"/>
      <c r="F351" s="6"/>
      <c r="G351" s="79"/>
      <c r="H351" s="79"/>
      <c r="I351" s="79"/>
      <c r="J351" s="79"/>
      <c r="K351" s="79"/>
      <c r="L351" s="1"/>
      <c r="M351" s="1"/>
      <c r="N351" s="1"/>
      <c r="O351" s="1"/>
      <c r="P351" s="80"/>
      <c r="Q351" s="81"/>
      <c r="R351" s="82"/>
      <c r="S351" s="82"/>
      <c r="T351" s="82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</row>
    <row r="352" spans="1:156" ht="12.75" customHeight="1" x14ac:dyDescent="0.2">
      <c r="A352" s="1"/>
      <c r="B352" s="1"/>
      <c r="C352" s="1"/>
      <c r="D352" s="1"/>
      <c r="E352" s="6"/>
      <c r="F352" s="6"/>
      <c r="G352" s="79"/>
      <c r="H352" s="79"/>
      <c r="I352" s="79"/>
      <c r="J352" s="79"/>
      <c r="K352" s="79"/>
      <c r="L352" s="1"/>
      <c r="M352" s="1"/>
      <c r="N352" s="1"/>
      <c r="O352" s="1"/>
      <c r="P352" s="80"/>
      <c r="Q352" s="81"/>
      <c r="R352" s="82"/>
      <c r="S352" s="82"/>
      <c r="T352" s="82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</row>
    <row r="353" spans="1:156" ht="12.75" customHeight="1" x14ac:dyDescent="0.2">
      <c r="A353" s="1"/>
      <c r="B353" s="1"/>
      <c r="C353" s="1"/>
      <c r="D353" s="1"/>
      <c r="E353" s="6"/>
      <c r="F353" s="6"/>
      <c r="G353" s="79"/>
      <c r="H353" s="79"/>
      <c r="I353" s="79"/>
      <c r="J353" s="79"/>
      <c r="K353" s="79"/>
      <c r="L353" s="1"/>
      <c r="M353" s="1"/>
      <c r="N353" s="1"/>
      <c r="O353" s="1"/>
      <c r="P353" s="80"/>
      <c r="Q353" s="81"/>
      <c r="R353" s="82"/>
      <c r="S353" s="82"/>
      <c r="T353" s="82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</row>
    <row r="354" spans="1:156" ht="12.75" customHeight="1" x14ac:dyDescent="0.2">
      <c r="A354" s="1"/>
      <c r="B354" s="1"/>
      <c r="C354" s="1"/>
      <c r="D354" s="1"/>
      <c r="E354" s="6"/>
      <c r="F354" s="6"/>
      <c r="G354" s="79"/>
      <c r="H354" s="79"/>
      <c r="I354" s="79"/>
      <c r="J354" s="79"/>
      <c r="K354" s="79"/>
      <c r="L354" s="1"/>
      <c r="M354" s="1"/>
      <c r="N354" s="1"/>
      <c r="O354" s="1"/>
      <c r="P354" s="80"/>
      <c r="Q354" s="81"/>
      <c r="R354" s="82"/>
      <c r="S354" s="82"/>
      <c r="T354" s="82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</row>
    <row r="355" spans="1:156" ht="12.75" customHeight="1" x14ac:dyDescent="0.2">
      <c r="A355" s="1"/>
      <c r="B355" s="1"/>
      <c r="C355" s="1"/>
      <c r="D355" s="1"/>
      <c r="E355" s="6"/>
      <c r="F355" s="6"/>
      <c r="G355" s="79"/>
      <c r="H355" s="79"/>
      <c r="I355" s="79"/>
      <c r="J355" s="79"/>
      <c r="K355" s="79"/>
      <c r="L355" s="1"/>
      <c r="M355" s="1"/>
      <c r="N355" s="1"/>
      <c r="O355" s="1"/>
      <c r="P355" s="80"/>
      <c r="Q355" s="81"/>
      <c r="R355" s="82"/>
      <c r="S355" s="82"/>
      <c r="T355" s="82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</row>
    <row r="356" spans="1:156" ht="12.75" customHeight="1" x14ac:dyDescent="0.2">
      <c r="A356" s="1"/>
      <c r="B356" s="1"/>
      <c r="C356" s="1"/>
      <c r="D356" s="1"/>
      <c r="E356" s="6"/>
      <c r="F356" s="6"/>
      <c r="G356" s="79"/>
      <c r="H356" s="79"/>
      <c r="I356" s="79"/>
      <c r="J356" s="79"/>
      <c r="K356" s="79"/>
      <c r="L356" s="1"/>
      <c r="M356" s="1"/>
      <c r="N356" s="1"/>
      <c r="O356" s="1"/>
      <c r="P356" s="80"/>
      <c r="Q356" s="81"/>
      <c r="R356" s="82"/>
      <c r="S356" s="82"/>
      <c r="T356" s="82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</row>
    <row r="357" spans="1:156" ht="12.75" customHeight="1" x14ac:dyDescent="0.2">
      <c r="A357" s="1"/>
      <c r="B357" s="1"/>
      <c r="C357" s="1"/>
      <c r="D357" s="1"/>
      <c r="E357" s="6"/>
      <c r="F357" s="6"/>
      <c r="G357" s="79"/>
      <c r="H357" s="79"/>
      <c r="I357" s="79"/>
      <c r="J357" s="79"/>
      <c r="K357" s="79"/>
      <c r="L357" s="1"/>
      <c r="M357" s="1"/>
      <c r="N357" s="1"/>
      <c r="O357" s="1"/>
      <c r="P357" s="80"/>
      <c r="Q357" s="81"/>
      <c r="R357" s="82"/>
      <c r="S357" s="82"/>
      <c r="T357" s="82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</row>
    <row r="358" spans="1:156" ht="12.75" customHeight="1" x14ac:dyDescent="0.2">
      <c r="A358" s="1"/>
      <c r="B358" s="1"/>
      <c r="C358" s="1"/>
      <c r="D358" s="1"/>
      <c r="E358" s="6"/>
      <c r="F358" s="6"/>
      <c r="G358" s="79"/>
      <c r="H358" s="79"/>
      <c r="I358" s="79"/>
      <c r="J358" s="79"/>
      <c r="K358" s="79"/>
      <c r="L358" s="1"/>
      <c r="M358" s="1"/>
      <c r="N358" s="1"/>
      <c r="O358" s="1"/>
      <c r="P358" s="80"/>
      <c r="Q358" s="81"/>
      <c r="R358" s="82"/>
      <c r="S358" s="82"/>
      <c r="T358" s="82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</row>
    <row r="359" spans="1:156" ht="12.75" customHeight="1" x14ac:dyDescent="0.2">
      <c r="A359" s="1"/>
      <c r="B359" s="1"/>
      <c r="C359" s="1"/>
      <c r="D359" s="1"/>
      <c r="E359" s="6"/>
      <c r="F359" s="6"/>
      <c r="G359" s="79"/>
      <c r="H359" s="79"/>
      <c r="I359" s="79"/>
      <c r="J359" s="79"/>
      <c r="K359" s="79"/>
      <c r="L359" s="1"/>
      <c r="M359" s="1"/>
      <c r="N359" s="1"/>
      <c r="O359" s="1"/>
      <c r="P359" s="80"/>
      <c r="Q359" s="81"/>
      <c r="R359" s="82"/>
      <c r="S359" s="82"/>
      <c r="T359" s="82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</row>
    <row r="360" spans="1:156" ht="12.75" customHeight="1" x14ac:dyDescent="0.2">
      <c r="A360" s="1"/>
      <c r="B360" s="1"/>
      <c r="C360" s="1"/>
      <c r="D360" s="1"/>
      <c r="E360" s="6"/>
      <c r="F360" s="6"/>
      <c r="G360" s="79"/>
      <c r="H360" s="79"/>
      <c r="I360" s="79"/>
      <c r="J360" s="79"/>
      <c r="K360" s="79"/>
      <c r="L360" s="1"/>
      <c r="M360" s="1"/>
      <c r="N360" s="1"/>
      <c r="O360" s="1"/>
      <c r="P360" s="80"/>
      <c r="Q360" s="81"/>
      <c r="R360" s="82"/>
      <c r="S360" s="82"/>
      <c r="T360" s="82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</row>
    <row r="361" spans="1:156" ht="12.75" customHeight="1" x14ac:dyDescent="0.2">
      <c r="A361" s="1"/>
      <c r="B361" s="1"/>
      <c r="C361" s="1"/>
      <c r="D361" s="1"/>
      <c r="E361" s="6"/>
      <c r="F361" s="6"/>
      <c r="G361" s="79"/>
      <c r="H361" s="79"/>
      <c r="I361" s="79"/>
      <c r="J361" s="79"/>
      <c r="K361" s="79"/>
      <c r="L361" s="1"/>
      <c r="M361" s="1"/>
      <c r="N361" s="1"/>
      <c r="O361" s="1"/>
      <c r="P361" s="80"/>
      <c r="Q361" s="81"/>
      <c r="R361" s="82"/>
      <c r="S361" s="82"/>
      <c r="T361" s="82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</row>
    <row r="362" spans="1:156" ht="12.75" customHeight="1" x14ac:dyDescent="0.2">
      <c r="A362" s="1"/>
      <c r="B362" s="1"/>
      <c r="C362" s="1"/>
      <c r="D362" s="1"/>
      <c r="E362" s="6"/>
      <c r="F362" s="6"/>
      <c r="G362" s="79"/>
      <c r="H362" s="79"/>
      <c r="I362" s="79"/>
      <c r="J362" s="79"/>
      <c r="K362" s="79"/>
      <c r="L362" s="1"/>
      <c r="M362" s="1"/>
      <c r="N362" s="1"/>
      <c r="O362" s="1"/>
      <c r="P362" s="80"/>
      <c r="Q362" s="81"/>
      <c r="R362" s="82"/>
      <c r="S362" s="82"/>
      <c r="T362" s="82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</row>
    <row r="363" spans="1:156" ht="12.75" customHeight="1" x14ac:dyDescent="0.2">
      <c r="A363" s="1"/>
      <c r="B363" s="1"/>
      <c r="C363" s="1"/>
      <c r="D363" s="1"/>
      <c r="E363" s="6"/>
      <c r="F363" s="6"/>
      <c r="G363" s="79"/>
      <c r="H363" s="79"/>
      <c r="I363" s="79"/>
      <c r="J363" s="79"/>
      <c r="K363" s="79"/>
      <c r="L363" s="1"/>
      <c r="M363" s="1"/>
      <c r="N363" s="1"/>
      <c r="O363" s="1"/>
      <c r="P363" s="80"/>
      <c r="Q363" s="81"/>
      <c r="R363" s="82"/>
      <c r="S363" s="82"/>
      <c r="T363" s="82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</row>
    <row r="364" spans="1:156" ht="12.75" customHeight="1" x14ac:dyDescent="0.2">
      <c r="A364" s="1"/>
      <c r="B364" s="1"/>
      <c r="C364" s="1"/>
      <c r="D364" s="1"/>
      <c r="E364" s="6"/>
      <c r="F364" s="6"/>
      <c r="G364" s="79"/>
      <c r="H364" s="79"/>
      <c r="I364" s="79"/>
      <c r="J364" s="79"/>
      <c r="K364" s="79"/>
      <c r="L364" s="1"/>
      <c r="M364" s="1"/>
      <c r="N364" s="1"/>
      <c r="O364" s="1"/>
      <c r="P364" s="80"/>
      <c r="Q364" s="81"/>
      <c r="R364" s="82"/>
      <c r="S364" s="82"/>
      <c r="T364" s="82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</row>
    <row r="365" spans="1:156" ht="12.75" customHeight="1" x14ac:dyDescent="0.2">
      <c r="A365" s="1"/>
      <c r="B365" s="1"/>
      <c r="C365" s="1"/>
      <c r="D365" s="1"/>
      <c r="E365" s="6"/>
      <c r="F365" s="6"/>
      <c r="G365" s="79"/>
      <c r="H365" s="79"/>
      <c r="I365" s="79"/>
      <c r="J365" s="79"/>
      <c r="K365" s="79"/>
      <c r="L365" s="1"/>
      <c r="M365" s="1"/>
      <c r="N365" s="1"/>
      <c r="O365" s="1"/>
      <c r="P365" s="80"/>
      <c r="Q365" s="81"/>
      <c r="R365" s="82"/>
      <c r="S365" s="82"/>
      <c r="T365" s="82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</row>
    <row r="366" spans="1:156" ht="12.75" customHeight="1" x14ac:dyDescent="0.2">
      <c r="A366" s="1"/>
      <c r="B366" s="1"/>
      <c r="C366" s="1"/>
      <c r="D366" s="1"/>
      <c r="E366" s="6"/>
      <c r="F366" s="6"/>
      <c r="G366" s="79"/>
      <c r="H366" s="79"/>
      <c r="I366" s="79"/>
      <c r="J366" s="79"/>
      <c r="K366" s="79"/>
      <c r="L366" s="1"/>
      <c r="M366" s="1"/>
      <c r="N366" s="1"/>
      <c r="O366" s="1"/>
      <c r="P366" s="80"/>
      <c r="Q366" s="81"/>
      <c r="R366" s="82"/>
      <c r="S366" s="82"/>
      <c r="T366" s="82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</row>
    <row r="367" spans="1:156" ht="12.75" customHeight="1" x14ac:dyDescent="0.2">
      <c r="A367" s="1"/>
      <c r="B367" s="1"/>
      <c r="C367" s="1"/>
      <c r="D367" s="1"/>
      <c r="E367" s="6"/>
      <c r="F367" s="6"/>
      <c r="G367" s="79"/>
      <c r="H367" s="79"/>
      <c r="I367" s="79"/>
      <c r="J367" s="79"/>
      <c r="K367" s="79"/>
      <c r="L367" s="1"/>
      <c r="M367" s="1"/>
      <c r="N367" s="1"/>
      <c r="O367" s="1"/>
      <c r="P367" s="80"/>
      <c r="Q367" s="81"/>
      <c r="R367" s="82"/>
      <c r="S367" s="82"/>
      <c r="T367" s="82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</row>
    <row r="368" spans="1:156" ht="12.75" customHeight="1" x14ac:dyDescent="0.2">
      <c r="A368" s="1"/>
      <c r="B368" s="1"/>
      <c r="C368" s="1"/>
      <c r="D368" s="1"/>
      <c r="E368" s="6"/>
      <c r="F368" s="6"/>
      <c r="G368" s="79"/>
      <c r="H368" s="79"/>
      <c r="I368" s="79"/>
      <c r="J368" s="79"/>
      <c r="K368" s="79"/>
      <c r="L368" s="1"/>
      <c r="M368" s="1"/>
      <c r="N368" s="1"/>
      <c r="O368" s="1"/>
      <c r="P368" s="80"/>
      <c r="Q368" s="81"/>
      <c r="R368" s="82"/>
      <c r="S368" s="82"/>
      <c r="T368" s="82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</row>
    <row r="369" spans="1:156" ht="12.75" customHeight="1" x14ac:dyDescent="0.2">
      <c r="A369" s="1"/>
      <c r="B369" s="1"/>
      <c r="C369" s="1"/>
      <c r="D369" s="1"/>
      <c r="E369" s="6"/>
      <c r="F369" s="6"/>
      <c r="G369" s="79"/>
      <c r="H369" s="79"/>
      <c r="I369" s="79"/>
      <c r="J369" s="79"/>
      <c r="K369" s="79"/>
      <c r="L369" s="1"/>
      <c r="M369" s="1"/>
      <c r="N369" s="1"/>
      <c r="O369" s="1"/>
      <c r="P369" s="80"/>
      <c r="Q369" s="81"/>
      <c r="R369" s="82"/>
      <c r="S369" s="82"/>
      <c r="T369" s="82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</row>
    <row r="370" spans="1:156" ht="12.75" customHeight="1" x14ac:dyDescent="0.2">
      <c r="A370" s="1"/>
      <c r="B370" s="1"/>
      <c r="C370" s="1"/>
      <c r="D370" s="1"/>
      <c r="E370" s="6"/>
      <c r="F370" s="6"/>
      <c r="G370" s="79"/>
      <c r="H370" s="79"/>
      <c r="I370" s="79"/>
      <c r="J370" s="79"/>
      <c r="K370" s="79"/>
      <c r="L370" s="1"/>
      <c r="M370" s="1"/>
      <c r="N370" s="1"/>
      <c r="O370" s="1"/>
      <c r="P370" s="80"/>
      <c r="Q370" s="81"/>
      <c r="R370" s="82"/>
      <c r="S370" s="82"/>
      <c r="T370" s="82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</row>
    <row r="371" spans="1:156" ht="12.75" customHeight="1" x14ac:dyDescent="0.2">
      <c r="A371" s="1"/>
      <c r="B371" s="1"/>
      <c r="C371" s="1"/>
      <c r="D371" s="1"/>
      <c r="E371" s="6"/>
      <c r="F371" s="6"/>
      <c r="G371" s="79"/>
      <c r="H371" s="79"/>
      <c r="I371" s="79"/>
      <c r="J371" s="79"/>
      <c r="K371" s="79"/>
      <c r="L371" s="1"/>
      <c r="M371" s="1"/>
      <c r="N371" s="1"/>
      <c r="O371" s="1"/>
      <c r="P371" s="80"/>
      <c r="Q371" s="81"/>
      <c r="R371" s="82"/>
      <c r="S371" s="82"/>
      <c r="T371" s="82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</row>
    <row r="372" spans="1:156" ht="12.75" customHeight="1" x14ac:dyDescent="0.2">
      <c r="A372" s="1"/>
      <c r="B372" s="1"/>
      <c r="C372" s="1"/>
      <c r="D372" s="1"/>
      <c r="E372" s="6"/>
      <c r="F372" s="6"/>
      <c r="G372" s="79"/>
      <c r="H372" s="79"/>
      <c r="I372" s="79"/>
      <c r="J372" s="79"/>
      <c r="K372" s="79"/>
      <c r="L372" s="1"/>
      <c r="M372" s="1"/>
      <c r="N372" s="1"/>
      <c r="O372" s="1"/>
      <c r="P372" s="80"/>
      <c r="Q372" s="81"/>
      <c r="R372" s="82"/>
      <c r="S372" s="82"/>
      <c r="T372" s="82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</row>
    <row r="373" spans="1:156" ht="12.75" customHeight="1" x14ac:dyDescent="0.2">
      <c r="A373" s="1"/>
      <c r="B373" s="1"/>
      <c r="C373" s="1"/>
      <c r="D373" s="1"/>
      <c r="E373" s="6"/>
      <c r="F373" s="6"/>
      <c r="G373" s="79"/>
      <c r="H373" s="79"/>
      <c r="I373" s="79"/>
      <c r="J373" s="79"/>
      <c r="K373" s="79"/>
      <c r="L373" s="1"/>
      <c r="M373" s="1"/>
      <c r="N373" s="1"/>
      <c r="O373" s="1"/>
      <c r="P373" s="80"/>
      <c r="Q373" s="81"/>
      <c r="R373" s="82"/>
      <c r="S373" s="82"/>
      <c r="T373" s="82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</row>
    <row r="374" spans="1:156" ht="12.75" customHeight="1" x14ac:dyDescent="0.2">
      <c r="A374" s="1"/>
      <c r="B374" s="1"/>
      <c r="C374" s="1"/>
      <c r="D374" s="1"/>
      <c r="E374" s="6"/>
      <c r="F374" s="6"/>
      <c r="G374" s="79"/>
      <c r="H374" s="79"/>
      <c r="I374" s="79"/>
      <c r="J374" s="79"/>
      <c r="K374" s="79"/>
      <c r="L374" s="1"/>
      <c r="M374" s="1"/>
      <c r="N374" s="1"/>
      <c r="O374" s="1"/>
      <c r="P374" s="80"/>
      <c r="Q374" s="81"/>
      <c r="R374" s="82"/>
      <c r="S374" s="82"/>
      <c r="T374" s="82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</row>
    <row r="375" spans="1:156" ht="12.75" customHeight="1" x14ac:dyDescent="0.2">
      <c r="A375" s="1"/>
      <c r="B375" s="1"/>
      <c r="C375" s="1"/>
      <c r="D375" s="1"/>
      <c r="E375" s="6"/>
      <c r="F375" s="6"/>
      <c r="G375" s="79"/>
      <c r="H375" s="79"/>
      <c r="I375" s="79"/>
      <c r="J375" s="79"/>
      <c r="K375" s="79"/>
      <c r="L375" s="1"/>
      <c r="M375" s="1"/>
      <c r="N375" s="1"/>
      <c r="O375" s="1"/>
      <c r="P375" s="80"/>
      <c r="Q375" s="81"/>
      <c r="R375" s="82"/>
      <c r="S375" s="82"/>
      <c r="T375" s="82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</row>
    <row r="376" spans="1:156" ht="12.75" customHeight="1" x14ac:dyDescent="0.2">
      <c r="A376" s="1"/>
      <c r="B376" s="1"/>
      <c r="C376" s="1"/>
      <c r="D376" s="1"/>
      <c r="E376" s="6"/>
      <c r="F376" s="6"/>
      <c r="G376" s="79"/>
      <c r="H376" s="79"/>
      <c r="I376" s="79"/>
      <c r="J376" s="79"/>
      <c r="K376" s="79"/>
      <c r="L376" s="1"/>
      <c r="M376" s="1"/>
      <c r="N376" s="1"/>
      <c r="O376" s="1"/>
      <c r="P376" s="80"/>
      <c r="Q376" s="81"/>
      <c r="R376" s="82"/>
      <c r="S376" s="82"/>
      <c r="T376" s="82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</row>
    <row r="377" spans="1:156" ht="12.75" customHeight="1" x14ac:dyDescent="0.2">
      <c r="A377" s="1"/>
      <c r="B377" s="1"/>
      <c r="C377" s="1"/>
      <c r="D377" s="1"/>
      <c r="E377" s="6"/>
      <c r="F377" s="6"/>
      <c r="G377" s="79"/>
      <c r="H377" s="79"/>
      <c r="I377" s="79"/>
      <c r="J377" s="79"/>
      <c r="K377" s="79"/>
      <c r="L377" s="1"/>
      <c r="M377" s="1"/>
      <c r="N377" s="1"/>
      <c r="O377" s="1"/>
      <c r="P377" s="80"/>
      <c r="Q377" s="81"/>
      <c r="R377" s="82"/>
      <c r="S377" s="82"/>
      <c r="T377" s="82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</row>
    <row r="378" spans="1:156" ht="12.75" customHeight="1" x14ac:dyDescent="0.2">
      <c r="A378" s="1"/>
      <c r="B378" s="1"/>
      <c r="C378" s="1"/>
      <c r="D378" s="1"/>
      <c r="E378" s="6"/>
      <c r="F378" s="6"/>
      <c r="G378" s="79"/>
      <c r="H378" s="79"/>
      <c r="I378" s="79"/>
      <c r="J378" s="79"/>
      <c r="K378" s="79"/>
      <c r="L378" s="1"/>
      <c r="M378" s="1"/>
      <c r="N378" s="1"/>
      <c r="O378" s="1"/>
      <c r="P378" s="80"/>
      <c r="Q378" s="81"/>
      <c r="R378" s="82"/>
      <c r="S378" s="82"/>
      <c r="T378" s="82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</row>
    <row r="379" spans="1:156" ht="12.75" customHeight="1" x14ac:dyDescent="0.2">
      <c r="A379" s="1"/>
      <c r="B379" s="1"/>
      <c r="C379" s="1"/>
      <c r="D379" s="1"/>
      <c r="E379" s="6"/>
      <c r="F379" s="6"/>
      <c r="G379" s="79"/>
      <c r="H379" s="79"/>
      <c r="I379" s="79"/>
      <c r="J379" s="79"/>
      <c r="K379" s="79"/>
      <c r="L379" s="1"/>
      <c r="M379" s="1"/>
      <c r="N379" s="1"/>
      <c r="O379" s="1"/>
      <c r="P379" s="80"/>
      <c r="Q379" s="81"/>
      <c r="R379" s="82"/>
      <c r="S379" s="82"/>
      <c r="T379" s="82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</row>
    <row r="380" spans="1:156" ht="12.75" customHeight="1" x14ac:dyDescent="0.2">
      <c r="A380" s="1"/>
      <c r="B380" s="1"/>
      <c r="C380" s="1"/>
      <c r="D380" s="1"/>
      <c r="E380" s="6"/>
      <c r="F380" s="6"/>
      <c r="G380" s="79"/>
      <c r="H380" s="79"/>
      <c r="I380" s="79"/>
      <c r="J380" s="79"/>
      <c r="K380" s="79"/>
      <c r="L380" s="1"/>
      <c r="M380" s="1"/>
      <c r="N380" s="1"/>
      <c r="O380" s="1"/>
      <c r="P380" s="80"/>
      <c r="Q380" s="81"/>
      <c r="R380" s="82"/>
      <c r="S380" s="82"/>
      <c r="T380" s="82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</row>
    <row r="381" spans="1:156" ht="12.75" customHeight="1" x14ac:dyDescent="0.2">
      <c r="A381" s="1"/>
      <c r="B381" s="1"/>
      <c r="C381" s="1"/>
      <c r="D381" s="1"/>
      <c r="E381" s="6"/>
      <c r="F381" s="6"/>
      <c r="G381" s="79"/>
      <c r="H381" s="79"/>
      <c r="I381" s="79"/>
      <c r="J381" s="79"/>
      <c r="K381" s="79"/>
      <c r="L381" s="1"/>
      <c r="M381" s="1"/>
      <c r="N381" s="1"/>
      <c r="O381" s="1"/>
      <c r="P381" s="80"/>
      <c r="Q381" s="81"/>
      <c r="R381" s="82"/>
      <c r="S381" s="82"/>
      <c r="T381" s="82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</row>
    <row r="382" spans="1:156" ht="12.75" customHeight="1" x14ac:dyDescent="0.2">
      <c r="A382" s="1"/>
      <c r="B382" s="1"/>
      <c r="C382" s="1"/>
      <c r="D382" s="1"/>
      <c r="E382" s="6"/>
      <c r="F382" s="6"/>
      <c r="G382" s="79"/>
      <c r="H382" s="79"/>
      <c r="I382" s="79"/>
      <c r="J382" s="79"/>
      <c r="K382" s="79"/>
      <c r="L382" s="1"/>
      <c r="M382" s="1"/>
      <c r="N382" s="1"/>
      <c r="O382" s="1"/>
      <c r="P382" s="80"/>
      <c r="Q382" s="81"/>
      <c r="R382" s="82"/>
      <c r="S382" s="82"/>
      <c r="T382" s="82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</row>
    <row r="383" spans="1:156" ht="12.75" customHeight="1" x14ac:dyDescent="0.2">
      <c r="A383" s="1"/>
      <c r="B383" s="1"/>
      <c r="C383" s="1"/>
      <c r="D383" s="1"/>
      <c r="E383" s="6"/>
      <c r="F383" s="6"/>
      <c r="G383" s="79"/>
      <c r="H383" s="79"/>
      <c r="I383" s="79"/>
      <c r="J383" s="79"/>
      <c r="K383" s="79"/>
      <c r="L383" s="1"/>
      <c r="M383" s="1"/>
      <c r="N383" s="1"/>
      <c r="O383" s="1"/>
      <c r="P383" s="80"/>
      <c r="Q383" s="81"/>
      <c r="R383" s="82"/>
      <c r="S383" s="82"/>
      <c r="T383" s="82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</row>
    <row r="384" spans="1:156" ht="12.75" customHeight="1" x14ac:dyDescent="0.2">
      <c r="A384" s="1"/>
      <c r="B384" s="1"/>
      <c r="C384" s="1"/>
      <c r="D384" s="1"/>
      <c r="E384" s="6"/>
      <c r="F384" s="6"/>
      <c r="G384" s="79"/>
      <c r="H384" s="79"/>
      <c r="I384" s="79"/>
      <c r="J384" s="79"/>
      <c r="K384" s="79"/>
      <c r="L384" s="1"/>
      <c r="M384" s="1"/>
      <c r="N384" s="1"/>
      <c r="O384" s="1"/>
      <c r="P384" s="80"/>
      <c r="Q384" s="81"/>
      <c r="R384" s="82"/>
      <c r="S384" s="82"/>
      <c r="T384" s="82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</row>
    <row r="385" spans="1:156" ht="12.75" customHeight="1" x14ac:dyDescent="0.2">
      <c r="A385" s="1"/>
      <c r="B385" s="1"/>
      <c r="C385" s="1"/>
      <c r="D385" s="1"/>
      <c r="E385" s="6"/>
      <c r="F385" s="6"/>
      <c r="G385" s="79"/>
      <c r="H385" s="79"/>
      <c r="I385" s="79"/>
      <c r="J385" s="79"/>
      <c r="K385" s="79"/>
      <c r="L385" s="1"/>
      <c r="M385" s="1"/>
      <c r="N385" s="1"/>
      <c r="O385" s="1"/>
      <c r="P385" s="80"/>
      <c r="Q385" s="81"/>
      <c r="R385" s="82"/>
      <c r="S385" s="82"/>
      <c r="T385" s="82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</row>
    <row r="386" spans="1:156" ht="12.75" customHeight="1" x14ac:dyDescent="0.2">
      <c r="A386" s="1"/>
      <c r="B386" s="1"/>
      <c r="C386" s="1"/>
      <c r="D386" s="1"/>
      <c r="E386" s="6"/>
      <c r="F386" s="6"/>
      <c r="G386" s="79"/>
      <c r="H386" s="79"/>
      <c r="I386" s="79"/>
      <c r="J386" s="79"/>
      <c r="K386" s="79"/>
      <c r="L386" s="1"/>
      <c r="M386" s="1"/>
      <c r="N386" s="1"/>
      <c r="O386" s="1"/>
      <c r="P386" s="80"/>
      <c r="Q386" s="81"/>
      <c r="R386" s="82"/>
      <c r="S386" s="82"/>
      <c r="T386" s="82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</row>
    <row r="387" spans="1:156" ht="12.75" customHeight="1" x14ac:dyDescent="0.2">
      <c r="A387" s="1"/>
      <c r="B387" s="1"/>
      <c r="C387" s="1"/>
      <c r="D387" s="1"/>
      <c r="E387" s="6"/>
      <c r="F387" s="6"/>
      <c r="G387" s="79"/>
      <c r="H387" s="79"/>
      <c r="I387" s="79"/>
      <c r="J387" s="79"/>
      <c r="K387" s="79"/>
      <c r="L387" s="1"/>
      <c r="M387" s="1"/>
      <c r="N387" s="1"/>
      <c r="O387" s="1"/>
      <c r="P387" s="80"/>
      <c r="Q387" s="81"/>
      <c r="R387" s="82"/>
      <c r="S387" s="82"/>
      <c r="T387" s="82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</row>
    <row r="388" spans="1:156" ht="12.75" customHeight="1" x14ac:dyDescent="0.2">
      <c r="A388" s="1"/>
      <c r="B388" s="1"/>
      <c r="C388" s="1"/>
      <c r="D388" s="1"/>
      <c r="E388" s="6"/>
      <c r="F388" s="6"/>
      <c r="G388" s="79"/>
      <c r="H388" s="79"/>
      <c r="I388" s="79"/>
      <c r="J388" s="79"/>
      <c r="K388" s="79"/>
      <c r="L388" s="1"/>
      <c r="M388" s="1"/>
      <c r="N388" s="1"/>
      <c r="O388" s="1"/>
      <c r="P388" s="80"/>
      <c r="Q388" s="81"/>
      <c r="R388" s="82"/>
      <c r="S388" s="82"/>
      <c r="T388" s="82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</row>
    <row r="389" spans="1:156" ht="12.75" customHeight="1" x14ac:dyDescent="0.2">
      <c r="A389" s="1"/>
      <c r="B389" s="1"/>
      <c r="C389" s="1"/>
      <c r="D389" s="1"/>
      <c r="E389" s="6"/>
      <c r="F389" s="6"/>
      <c r="G389" s="79"/>
      <c r="H389" s="79"/>
      <c r="I389" s="79"/>
      <c r="J389" s="79"/>
      <c r="K389" s="79"/>
      <c r="L389" s="1"/>
      <c r="M389" s="1"/>
      <c r="N389" s="1"/>
      <c r="O389" s="1"/>
      <c r="P389" s="80"/>
      <c r="Q389" s="81"/>
      <c r="R389" s="82"/>
      <c r="S389" s="82"/>
      <c r="T389" s="82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</row>
    <row r="390" spans="1:156" ht="12.75" customHeight="1" x14ac:dyDescent="0.2">
      <c r="A390" s="1"/>
      <c r="B390" s="1"/>
      <c r="C390" s="1"/>
      <c r="D390" s="1"/>
      <c r="E390" s="6"/>
      <c r="F390" s="6"/>
      <c r="G390" s="79"/>
      <c r="H390" s="79"/>
      <c r="I390" s="79"/>
      <c r="J390" s="79"/>
      <c r="K390" s="79"/>
      <c r="L390" s="1"/>
      <c r="M390" s="1"/>
      <c r="N390" s="1"/>
      <c r="O390" s="1"/>
      <c r="P390" s="80"/>
      <c r="Q390" s="81"/>
      <c r="R390" s="82"/>
      <c r="S390" s="82"/>
      <c r="T390" s="82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</row>
    <row r="391" spans="1:156" ht="12.75" customHeight="1" x14ac:dyDescent="0.2">
      <c r="A391" s="1"/>
      <c r="B391" s="1"/>
      <c r="C391" s="1"/>
      <c r="D391" s="1"/>
      <c r="E391" s="6"/>
      <c r="F391" s="6"/>
      <c r="G391" s="79"/>
      <c r="H391" s="79"/>
      <c r="I391" s="79"/>
      <c r="J391" s="79"/>
      <c r="K391" s="79"/>
      <c r="L391" s="1"/>
      <c r="M391" s="1"/>
      <c r="N391" s="1"/>
      <c r="O391" s="1"/>
      <c r="P391" s="80"/>
      <c r="Q391" s="81"/>
      <c r="R391" s="82"/>
      <c r="S391" s="82"/>
      <c r="T391" s="82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</row>
    <row r="392" spans="1:156" ht="12.75" customHeight="1" x14ac:dyDescent="0.2">
      <c r="A392" s="1"/>
      <c r="B392" s="1"/>
      <c r="C392" s="1"/>
      <c r="D392" s="1"/>
      <c r="E392" s="6"/>
      <c r="F392" s="6"/>
      <c r="G392" s="79"/>
      <c r="H392" s="79"/>
      <c r="I392" s="79"/>
      <c r="J392" s="79"/>
      <c r="K392" s="79"/>
      <c r="L392" s="1"/>
      <c r="M392" s="1"/>
      <c r="N392" s="1"/>
      <c r="O392" s="1"/>
      <c r="P392" s="80"/>
      <c r="Q392" s="81"/>
      <c r="R392" s="82"/>
      <c r="S392" s="82"/>
      <c r="T392" s="82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</row>
    <row r="393" spans="1:156" ht="12.75" customHeight="1" x14ac:dyDescent="0.2">
      <c r="A393" s="1"/>
      <c r="B393" s="1"/>
      <c r="C393" s="1"/>
      <c r="D393" s="1"/>
      <c r="E393" s="6"/>
      <c r="F393" s="6"/>
      <c r="G393" s="79"/>
      <c r="H393" s="79"/>
      <c r="I393" s="79"/>
      <c r="J393" s="79"/>
      <c r="K393" s="79"/>
      <c r="L393" s="1"/>
      <c r="M393" s="1"/>
      <c r="N393" s="1"/>
      <c r="O393" s="1"/>
      <c r="P393" s="80"/>
      <c r="Q393" s="81"/>
      <c r="R393" s="82"/>
      <c r="S393" s="82"/>
      <c r="T393" s="82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</row>
    <row r="394" spans="1:156" ht="12.75" customHeight="1" x14ac:dyDescent="0.2">
      <c r="A394" s="1"/>
      <c r="B394" s="1"/>
      <c r="C394" s="1"/>
      <c r="D394" s="1"/>
      <c r="E394" s="6"/>
      <c r="F394" s="6"/>
      <c r="G394" s="79"/>
      <c r="H394" s="79"/>
      <c r="I394" s="79"/>
      <c r="J394" s="79"/>
      <c r="K394" s="79"/>
      <c r="L394" s="1"/>
      <c r="M394" s="1"/>
      <c r="N394" s="1"/>
      <c r="O394" s="1"/>
      <c r="P394" s="80"/>
      <c r="Q394" s="81"/>
      <c r="R394" s="82"/>
      <c r="S394" s="82"/>
      <c r="T394" s="82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</row>
    <row r="395" spans="1:156" ht="12.75" customHeight="1" x14ac:dyDescent="0.2">
      <c r="A395" s="1"/>
      <c r="B395" s="1"/>
      <c r="C395" s="1"/>
      <c r="D395" s="1"/>
      <c r="E395" s="6"/>
      <c r="F395" s="6"/>
      <c r="G395" s="79"/>
      <c r="H395" s="79"/>
      <c r="I395" s="79"/>
      <c r="J395" s="79"/>
      <c r="K395" s="79"/>
      <c r="L395" s="1"/>
      <c r="M395" s="1"/>
      <c r="N395" s="1"/>
      <c r="O395" s="1"/>
      <c r="P395" s="80"/>
      <c r="Q395" s="81"/>
      <c r="R395" s="82"/>
      <c r="S395" s="82"/>
      <c r="T395" s="82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</row>
    <row r="396" spans="1:156" ht="12.75" customHeight="1" x14ac:dyDescent="0.2">
      <c r="A396" s="1"/>
      <c r="B396" s="1"/>
      <c r="C396" s="1"/>
      <c r="D396" s="1"/>
      <c r="E396" s="6"/>
      <c r="F396" s="6"/>
      <c r="G396" s="79"/>
      <c r="H396" s="79"/>
      <c r="I396" s="79"/>
      <c r="J396" s="79"/>
      <c r="K396" s="79"/>
      <c r="L396" s="1"/>
      <c r="M396" s="1"/>
      <c r="N396" s="1"/>
      <c r="O396" s="1"/>
      <c r="P396" s="80"/>
      <c r="Q396" s="81"/>
      <c r="R396" s="82"/>
      <c r="S396" s="82"/>
      <c r="T396" s="82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</row>
    <row r="397" spans="1:156" ht="12.75" customHeight="1" x14ac:dyDescent="0.2">
      <c r="A397" s="1"/>
      <c r="B397" s="1"/>
      <c r="C397" s="1"/>
      <c r="D397" s="1"/>
      <c r="E397" s="6"/>
      <c r="F397" s="6"/>
      <c r="G397" s="79"/>
      <c r="H397" s="79"/>
      <c r="I397" s="79"/>
      <c r="J397" s="79"/>
      <c r="K397" s="79"/>
      <c r="L397" s="1"/>
      <c r="M397" s="1"/>
      <c r="N397" s="1"/>
      <c r="O397" s="1"/>
      <c r="P397" s="80"/>
      <c r="Q397" s="81"/>
      <c r="R397" s="82"/>
      <c r="S397" s="82"/>
      <c r="T397" s="82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</row>
    <row r="398" spans="1:156" ht="12.75" customHeight="1" x14ac:dyDescent="0.2">
      <c r="A398" s="1"/>
      <c r="B398" s="1"/>
      <c r="C398" s="1"/>
      <c r="D398" s="1"/>
      <c r="E398" s="6"/>
      <c r="F398" s="6"/>
      <c r="G398" s="79"/>
      <c r="H398" s="79"/>
      <c r="I398" s="79"/>
      <c r="J398" s="79"/>
      <c r="K398" s="79"/>
      <c r="L398" s="1"/>
      <c r="M398" s="1"/>
      <c r="N398" s="1"/>
      <c r="O398" s="1"/>
      <c r="P398" s="80"/>
      <c r="Q398" s="81"/>
      <c r="R398" s="82"/>
      <c r="S398" s="82"/>
      <c r="T398" s="82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</row>
    <row r="399" spans="1:156" ht="12.75" customHeight="1" x14ac:dyDescent="0.2">
      <c r="A399" s="1"/>
      <c r="B399" s="1"/>
      <c r="C399" s="1"/>
      <c r="D399" s="1"/>
      <c r="E399" s="6"/>
      <c r="F399" s="6"/>
      <c r="G399" s="79"/>
      <c r="H399" s="79"/>
      <c r="I399" s="79"/>
      <c r="J399" s="79"/>
      <c r="K399" s="79"/>
      <c r="L399" s="1"/>
      <c r="M399" s="1"/>
      <c r="N399" s="1"/>
      <c r="O399" s="1"/>
      <c r="P399" s="80"/>
      <c r="Q399" s="81"/>
      <c r="R399" s="82"/>
      <c r="S399" s="82"/>
      <c r="T399" s="82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</row>
    <row r="400" spans="1:156" ht="12.75" customHeight="1" x14ac:dyDescent="0.2">
      <c r="A400" s="1"/>
      <c r="B400" s="1"/>
      <c r="C400" s="1"/>
      <c r="D400" s="1"/>
      <c r="E400" s="6"/>
      <c r="F400" s="6"/>
      <c r="G400" s="79"/>
      <c r="H400" s="79"/>
      <c r="I400" s="79"/>
      <c r="J400" s="79"/>
      <c r="K400" s="79"/>
      <c r="L400" s="1"/>
      <c r="M400" s="1"/>
      <c r="N400" s="1"/>
      <c r="O400" s="1"/>
      <c r="P400" s="80"/>
      <c r="Q400" s="81"/>
      <c r="R400" s="82"/>
      <c r="S400" s="82"/>
      <c r="T400" s="82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</row>
    <row r="401" spans="1:156" ht="12.75" customHeight="1" x14ac:dyDescent="0.2">
      <c r="A401" s="1"/>
      <c r="B401" s="1"/>
      <c r="C401" s="1"/>
      <c r="D401" s="1"/>
      <c r="E401" s="6"/>
      <c r="F401" s="6"/>
      <c r="G401" s="79"/>
      <c r="H401" s="79"/>
      <c r="I401" s="79"/>
      <c r="J401" s="79"/>
      <c r="K401" s="79"/>
      <c r="L401" s="1"/>
      <c r="M401" s="1"/>
      <c r="N401" s="1"/>
      <c r="O401" s="1"/>
      <c r="P401" s="80"/>
      <c r="Q401" s="81"/>
      <c r="R401" s="82"/>
      <c r="S401" s="82"/>
      <c r="T401" s="82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</row>
    <row r="402" spans="1:156" ht="12.75" customHeight="1" x14ac:dyDescent="0.2">
      <c r="A402" s="1"/>
      <c r="B402" s="1"/>
      <c r="C402" s="1"/>
      <c r="D402" s="1"/>
      <c r="E402" s="6"/>
      <c r="F402" s="6"/>
      <c r="G402" s="79"/>
      <c r="H402" s="79"/>
      <c r="I402" s="79"/>
      <c r="J402" s="79"/>
      <c r="K402" s="79"/>
      <c r="L402" s="1"/>
      <c r="M402" s="1"/>
      <c r="N402" s="1"/>
      <c r="O402" s="1"/>
      <c r="P402" s="80"/>
      <c r="Q402" s="81"/>
      <c r="R402" s="82"/>
      <c r="S402" s="82"/>
      <c r="T402" s="82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</row>
    <row r="403" spans="1:156" ht="12.75" customHeight="1" x14ac:dyDescent="0.2">
      <c r="A403" s="1"/>
      <c r="B403" s="1"/>
      <c r="C403" s="1"/>
      <c r="D403" s="1"/>
      <c r="E403" s="6"/>
      <c r="F403" s="6"/>
      <c r="G403" s="79"/>
      <c r="H403" s="79"/>
      <c r="I403" s="79"/>
      <c r="J403" s="79"/>
      <c r="K403" s="79"/>
      <c r="L403" s="1"/>
      <c r="M403" s="1"/>
      <c r="N403" s="1"/>
      <c r="O403" s="1"/>
      <c r="P403" s="80"/>
      <c r="Q403" s="81"/>
      <c r="R403" s="82"/>
      <c r="S403" s="82"/>
      <c r="T403" s="82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</row>
    <row r="404" spans="1:156" ht="12.75" customHeight="1" x14ac:dyDescent="0.2">
      <c r="A404" s="1"/>
      <c r="B404" s="1"/>
      <c r="C404" s="1"/>
      <c r="D404" s="1"/>
      <c r="E404" s="6"/>
      <c r="F404" s="6"/>
      <c r="G404" s="79"/>
      <c r="H404" s="79"/>
      <c r="I404" s="79"/>
      <c r="J404" s="79"/>
      <c r="K404" s="79"/>
      <c r="L404" s="1"/>
      <c r="M404" s="1"/>
      <c r="N404" s="1"/>
      <c r="O404" s="1"/>
      <c r="P404" s="80"/>
      <c r="Q404" s="81"/>
      <c r="R404" s="82"/>
      <c r="S404" s="82"/>
      <c r="T404" s="82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</row>
    <row r="405" spans="1:156" ht="12.75" customHeight="1" x14ac:dyDescent="0.2">
      <c r="A405" s="1"/>
      <c r="B405" s="1"/>
      <c r="C405" s="1"/>
      <c r="D405" s="1"/>
      <c r="E405" s="6"/>
      <c r="F405" s="6"/>
      <c r="G405" s="79"/>
      <c r="H405" s="79"/>
      <c r="I405" s="79"/>
      <c r="J405" s="79"/>
      <c r="K405" s="79"/>
      <c r="L405" s="1"/>
      <c r="M405" s="1"/>
      <c r="N405" s="1"/>
      <c r="O405" s="1"/>
      <c r="P405" s="80"/>
      <c r="Q405" s="81"/>
      <c r="R405" s="82"/>
      <c r="S405" s="82"/>
      <c r="T405" s="82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</row>
    <row r="406" spans="1:156" ht="12.75" customHeight="1" x14ac:dyDescent="0.2">
      <c r="A406" s="1"/>
      <c r="B406" s="1"/>
      <c r="C406" s="1"/>
      <c r="D406" s="1"/>
      <c r="E406" s="6"/>
      <c r="F406" s="6"/>
      <c r="G406" s="79"/>
      <c r="H406" s="79"/>
      <c r="I406" s="79"/>
      <c r="J406" s="79"/>
      <c r="K406" s="79"/>
      <c r="L406" s="1"/>
      <c r="M406" s="1"/>
      <c r="N406" s="1"/>
      <c r="O406" s="1"/>
      <c r="P406" s="80"/>
      <c r="Q406" s="81"/>
      <c r="R406" s="82"/>
      <c r="S406" s="82"/>
      <c r="T406" s="82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</row>
    <row r="407" spans="1:156" ht="12.75" customHeight="1" x14ac:dyDescent="0.2">
      <c r="A407" s="1"/>
      <c r="B407" s="1"/>
      <c r="C407" s="1"/>
      <c r="D407" s="1"/>
      <c r="E407" s="6"/>
      <c r="F407" s="6"/>
      <c r="G407" s="79"/>
      <c r="H407" s="79"/>
      <c r="I407" s="79"/>
      <c r="J407" s="79"/>
      <c r="K407" s="79"/>
      <c r="L407" s="1"/>
      <c r="M407" s="1"/>
      <c r="N407" s="1"/>
      <c r="O407" s="1"/>
      <c r="P407" s="80"/>
      <c r="Q407" s="81"/>
      <c r="R407" s="82"/>
      <c r="S407" s="82"/>
      <c r="T407" s="82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</row>
    <row r="408" spans="1:156" ht="12.75" customHeight="1" x14ac:dyDescent="0.2">
      <c r="A408" s="1"/>
      <c r="B408" s="1"/>
      <c r="C408" s="1"/>
      <c r="D408" s="1"/>
      <c r="E408" s="6"/>
      <c r="F408" s="6"/>
      <c r="G408" s="79"/>
      <c r="H408" s="79"/>
      <c r="I408" s="79"/>
      <c r="J408" s="79"/>
      <c r="K408" s="79"/>
      <c r="L408" s="1"/>
      <c r="M408" s="1"/>
      <c r="N408" s="1"/>
      <c r="O408" s="1"/>
      <c r="P408" s="80"/>
      <c r="Q408" s="81"/>
      <c r="R408" s="82"/>
      <c r="S408" s="82"/>
      <c r="T408" s="82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</row>
    <row r="409" spans="1:156" ht="12.75" customHeight="1" x14ac:dyDescent="0.2">
      <c r="A409" s="1"/>
      <c r="B409" s="1"/>
      <c r="C409" s="1"/>
      <c r="D409" s="1"/>
      <c r="E409" s="6"/>
      <c r="F409" s="6"/>
      <c r="G409" s="79"/>
      <c r="H409" s="79"/>
      <c r="I409" s="79"/>
      <c r="J409" s="79"/>
      <c r="K409" s="79"/>
      <c r="L409" s="1"/>
      <c r="M409" s="1"/>
      <c r="N409" s="1"/>
      <c r="O409" s="1"/>
      <c r="P409" s="80"/>
      <c r="Q409" s="81"/>
      <c r="R409" s="82"/>
      <c r="S409" s="82"/>
      <c r="T409" s="82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</row>
    <row r="410" spans="1:156" ht="12.75" customHeight="1" x14ac:dyDescent="0.2">
      <c r="A410" s="1"/>
      <c r="B410" s="1"/>
      <c r="C410" s="1"/>
      <c r="D410" s="1"/>
      <c r="E410" s="6"/>
      <c r="F410" s="6"/>
      <c r="G410" s="79"/>
      <c r="H410" s="79"/>
      <c r="I410" s="79"/>
      <c r="J410" s="79"/>
      <c r="K410" s="79"/>
      <c r="L410" s="1"/>
      <c r="M410" s="1"/>
      <c r="N410" s="1"/>
      <c r="O410" s="1"/>
      <c r="P410" s="80"/>
      <c r="Q410" s="81"/>
      <c r="R410" s="82"/>
      <c r="S410" s="82"/>
      <c r="T410" s="82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</row>
    <row r="411" spans="1:156" ht="12.75" customHeight="1" x14ac:dyDescent="0.2">
      <c r="A411" s="1"/>
      <c r="B411" s="1"/>
      <c r="C411" s="1"/>
      <c r="D411" s="1"/>
      <c r="E411" s="6"/>
      <c r="F411" s="6"/>
      <c r="G411" s="79"/>
      <c r="H411" s="79"/>
      <c r="I411" s="79"/>
      <c r="J411" s="79"/>
      <c r="K411" s="79"/>
      <c r="L411" s="1"/>
      <c r="M411" s="1"/>
      <c r="N411" s="1"/>
      <c r="O411" s="1"/>
      <c r="P411" s="80"/>
      <c r="Q411" s="81"/>
      <c r="R411" s="82"/>
      <c r="S411" s="82"/>
      <c r="T411" s="82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</row>
    <row r="412" spans="1:156" ht="12.75" customHeight="1" x14ac:dyDescent="0.2">
      <c r="A412" s="1"/>
      <c r="B412" s="1"/>
      <c r="C412" s="1"/>
      <c r="D412" s="1"/>
      <c r="E412" s="6"/>
      <c r="F412" s="6"/>
      <c r="G412" s="79"/>
      <c r="H412" s="79"/>
      <c r="I412" s="79"/>
      <c r="J412" s="79"/>
      <c r="K412" s="79"/>
      <c r="L412" s="1"/>
      <c r="M412" s="1"/>
      <c r="N412" s="1"/>
      <c r="O412" s="1"/>
      <c r="P412" s="80"/>
      <c r="Q412" s="81"/>
      <c r="R412" s="82"/>
      <c r="S412" s="82"/>
      <c r="T412" s="82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</row>
    <row r="413" spans="1:156" ht="12.75" customHeight="1" x14ac:dyDescent="0.2">
      <c r="A413" s="1"/>
      <c r="B413" s="1"/>
      <c r="C413" s="1"/>
      <c r="D413" s="1"/>
      <c r="E413" s="6"/>
      <c r="F413" s="6"/>
      <c r="G413" s="79"/>
      <c r="H413" s="79"/>
      <c r="I413" s="79"/>
      <c r="J413" s="79"/>
      <c r="K413" s="79"/>
      <c r="L413" s="1"/>
      <c r="M413" s="1"/>
      <c r="N413" s="1"/>
      <c r="O413" s="1"/>
      <c r="P413" s="80"/>
      <c r="Q413" s="81"/>
      <c r="R413" s="82"/>
      <c r="S413" s="82"/>
      <c r="T413" s="82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</row>
    <row r="414" spans="1:156" ht="12.75" customHeight="1" x14ac:dyDescent="0.2">
      <c r="A414" s="1"/>
      <c r="B414" s="1"/>
      <c r="C414" s="1"/>
      <c r="D414" s="1"/>
      <c r="E414" s="6"/>
      <c r="F414" s="6"/>
      <c r="G414" s="79"/>
      <c r="H414" s="79"/>
      <c r="I414" s="79"/>
      <c r="J414" s="79"/>
      <c r="K414" s="79"/>
      <c r="L414" s="1"/>
      <c r="M414" s="1"/>
      <c r="N414" s="1"/>
      <c r="O414" s="1"/>
      <c r="P414" s="80"/>
      <c r="Q414" s="81"/>
      <c r="R414" s="82"/>
      <c r="S414" s="82"/>
      <c r="T414" s="82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</row>
    <row r="415" spans="1:156" ht="12.75" customHeight="1" x14ac:dyDescent="0.2">
      <c r="A415" s="1"/>
      <c r="B415" s="1"/>
      <c r="C415" s="1"/>
      <c r="D415" s="1"/>
      <c r="E415" s="6"/>
      <c r="F415" s="6"/>
      <c r="G415" s="79"/>
      <c r="H415" s="79"/>
      <c r="I415" s="79"/>
      <c r="J415" s="79"/>
      <c r="K415" s="79"/>
      <c r="L415" s="1"/>
      <c r="M415" s="1"/>
      <c r="N415" s="1"/>
      <c r="O415" s="1"/>
      <c r="P415" s="80"/>
      <c r="Q415" s="81"/>
      <c r="R415" s="82"/>
      <c r="S415" s="82"/>
      <c r="T415" s="82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</row>
    <row r="416" spans="1:156" ht="12.75" customHeight="1" x14ac:dyDescent="0.2">
      <c r="A416" s="1"/>
      <c r="B416" s="1"/>
      <c r="C416" s="1"/>
      <c r="D416" s="1"/>
      <c r="E416" s="6"/>
      <c r="F416" s="6"/>
      <c r="G416" s="79"/>
      <c r="H416" s="79"/>
      <c r="I416" s="79"/>
      <c r="J416" s="79"/>
      <c r="K416" s="79"/>
      <c r="L416" s="1"/>
      <c r="M416" s="1"/>
      <c r="N416" s="1"/>
      <c r="O416" s="1"/>
      <c r="P416" s="80"/>
      <c r="Q416" s="81"/>
      <c r="R416" s="82"/>
      <c r="S416" s="82"/>
      <c r="T416" s="82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</row>
    <row r="417" spans="1:156" ht="12.75" customHeight="1" x14ac:dyDescent="0.2">
      <c r="A417" s="1"/>
      <c r="B417" s="1"/>
      <c r="C417" s="1"/>
      <c r="D417" s="1"/>
      <c r="E417" s="6"/>
      <c r="F417" s="6"/>
      <c r="G417" s="79"/>
      <c r="H417" s="79"/>
      <c r="I417" s="79"/>
      <c r="J417" s="79"/>
      <c r="K417" s="79"/>
      <c r="L417" s="1"/>
      <c r="M417" s="1"/>
      <c r="N417" s="1"/>
      <c r="O417" s="1"/>
      <c r="P417" s="80"/>
      <c r="Q417" s="81"/>
      <c r="R417" s="82"/>
      <c r="S417" s="82"/>
      <c r="T417" s="82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</row>
    <row r="418" spans="1:156" ht="12.75" customHeight="1" x14ac:dyDescent="0.2">
      <c r="A418" s="1"/>
      <c r="B418" s="1"/>
      <c r="C418" s="1"/>
      <c r="D418" s="1"/>
      <c r="E418" s="6"/>
      <c r="F418" s="6"/>
      <c r="G418" s="79"/>
      <c r="H418" s="79"/>
      <c r="I418" s="79"/>
      <c r="J418" s="79"/>
      <c r="K418" s="79"/>
      <c r="L418" s="1"/>
      <c r="M418" s="1"/>
      <c r="N418" s="1"/>
      <c r="O418" s="1"/>
      <c r="P418" s="80"/>
      <c r="Q418" s="81"/>
      <c r="R418" s="82"/>
      <c r="S418" s="82"/>
      <c r="T418" s="82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</row>
    <row r="419" spans="1:156" ht="12.75" customHeight="1" x14ac:dyDescent="0.2">
      <c r="A419" s="1"/>
      <c r="B419" s="1"/>
      <c r="C419" s="1"/>
      <c r="D419" s="1"/>
      <c r="E419" s="6"/>
      <c r="F419" s="6"/>
      <c r="G419" s="79"/>
      <c r="H419" s="79"/>
      <c r="I419" s="79"/>
      <c r="J419" s="79"/>
      <c r="K419" s="79"/>
      <c r="L419" s="1"/>
      <c r="M419" s="1"/>
      <c r="N419" s="1"/>
      <c r="O419" s="1"/>
      <c r="P419" s="80"/>
      <c r="Q419" s="81"/>
      <c r="R419" s="82"/>
      <c r="S419" s="82"/>
      <c r="T419" s="82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</row>
    <row r="420" spans="1:156" ht="12.75" customHeight="1" x14ac:dyDescent="0.2">
      <c r="A420" s="1"/>
      <c r="B420" s="1"/>
      <c r="C420" s="1"/>
      <c r="D420" s="1"/>
      <c r="E420" s="6"/>
      <c r="F420" s="6"/>
      <c r="G420" s="79"/>
      <c r="H420" s="79"/>
      <c r="I420" s="79"/>
      <c r="J420" s="79"/>
      <c r="K420" s="79"/>
      <c r="L420" s="1"/>
      <c r="M420" s="1"/>
      <c r="N420" s="1"/>
      <c r="O420" s="1"/>
      <c r="P420" s="80"/>
      <c r="Q420" s="81"/>
      <c r="R420" s="82"/>
      <c r="S420" s="82"/>
      <c r="T420" s="82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</row>
    <row r="421" spans="1:156" ht="12.75" customHeight="1" x14ac:dyDescent="0.2">
      <c r="A421" s="1"/>
      <c r="B421" s="1"/>
      <c r="C421" s="1"/>
      <c r="D421" s="1"/>
      <c r="E421" s="6"/>
      <c r="F421" s="6"/>
      <c r="G421" s="79"/>
      <c r="H421" s="79"/>
      <c r="I421" s="79"/>
      <c r="J421" s="79"/>
      <c r="K421" s="79"/>
      <c r="L421" s="1"/>
      <c r="M421" s="1"/>
      <c r="N421" s="1"/>
      <c r="O421" s="1"/>
      <c r="P421" s="80"/>
      <c r="Q421" s="81"/>
      <c r="R421" s="82"/>
      <c r="S421" s="82"/>
      <c r="T421" s="82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</row>
    <row r="422" spans="1:156" ht="12.75" customHeight="1" x14ac:dyDescent="0.2">
      <c r="A422" s="1"/>
      <c r="B422" s="1"/>
      <c r="C422" s="1"/>
      <c r="D422" s="1"/>
      <c r="E422" s="6"/>
      <c r="F422" s="6"/>
      <c r="G422" s="79"/>
      <c r="H422" s="79"/>
      <c r="I422" s="79"/>
      <c r="J422" s="79"/>
      <c r="K422" s="79"/>
      <c r="L422" s="1"/>
      <c r="M422" s="1"/>
      <c r="N422" s="1"/>
      <c r="O422" s="1"/>
      <c r="P422" s="80"/>
      <c r="Q422" s="81"/>
      <c r="R422" s="82"/>
      <c r="S422" s="82"/>
      <c r="T422" s="82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</row>
    <row r="423" spans="1:156" ht="12.75" customHeight="1" x14ac:dyDescent="0.2">
      <c r="A423" s="1"/>
      <c r="B423" s="1"/>
      <c r="C423" s="1"/>
      <c r="D423" s="1"/>
      <c r="E423" s="6"/>
      <c r="F423" s="6"/>
      <c r="G423" s="79"/>
      <c r="H423" s="79"/>
      <c r="I423" s="79"/>
      <c r="J423" s="79"/>
      <c r="K423" s="79"/>
      <c r="L423" s="1"/>
      <c r="M423" s="1"/>
      <c r="N423" s="1"/>
      <c r="O423" s="1"/>
      <c r="P423" s="80"/>
      <c r="Q423" s="81"/>
      <c r="R423" s="82"/>
      <c r="S423" s="82"/>
      <c r="T423" s="82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</row>
    <row r="424" spans="1:156" ht="12.75" customHeight="1" x14ac:dyDescent="0.2">
      <c r="A424" s="1"/>
      <c r="B424" s="1"/>
      <c r="C424" s="1"/>
      <c r="D424" s="1"/>
      <c r="E424" s="6"/>
      <c r="F424" s="6"/>
      <c r="G424" s="79"/>
      <c r="H424" s="79"/>
      <c r="I424" s="79"/>
      <c r="J424" s="79"/>
      <c r="K424" s="79"/>
      <c r="L424" s="1"/>
      <c r="M424" s="1"/>
      <c r="N424" s="1"/>
      <c r="O424" s="1"/>
      <c r="P424" s="80"/>
      <c r="Q424" s="81"/>
      <c r="R424" s="82"/>
      <c r="S424" s="82"/>
      <c r="T424" s="82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</row>
    <row r="425" spans="1:156" ht="12.75" customHeight="1" x14ac:dyDescent="0.2">
      <c r="A425" s="1"/>
      <c r="B425" s="1"/>
      <c r="C425" s="1"/>
      <c r="D425" s="1"/>
      <c r="E425" s="6"/>
      <c r="F425" s="6"/>
      <c r="G425" s="79"/>
      <c r="H425" s="79"/>
      <c r="I425" s="79"/>
      <c r="J425" s="79"/>
      <c r="K425" s="79"/>
      <c r="L425" s="1"/>
      <c r="M425" s="1"/>
      <c r="N425" s="1"/>
      <c r="O425" s="1"/>
      <c r="P425" s="80"/>
      <c r="Q425" s="81"/>
      <c r="R425" s="82"/>
      <c r="S425" s="82"/>
      <c r="T425" s="82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</row>
    <row r="426" spans="1:156" ht="12.75" customHeight="1" x14ac:dyDescent="0.2">
      <c r="A426" s="1"/>
      <c r="B426" s="1"/>
      <c r="C426" s="1"/>
      <c r="D426" s="1"/>
      <c r="E426" s="6"/>
      <c r="F426" s="6"/>
      <c r="G426" s="79"/>
      <c r="H426" s="79"/>
      <c r="I426" s="79"/>
      <c r="J426" s="79"/>
      <c r="K426" s="79"/>
      <c r="L426" s="1"/>
      <c r="M426" s="1"/>
      <c r="N426" s="1"/>
      <c r="O426" s="1"/>
      <c r="P426" s="80"/>
      <c r="Q426" s="81"/>
      <c r="R426" s="82"/>
      <c r="S426" s="82"/>
      <c r="T426" s="82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</row>
    <row r="427" spans="1:156" ht="12.75" customHeight="1" x14ac:dyDescent="0.2">
      <c r="A427" s="1"/>
      <c r="B427" s="1"/>
      <c r="C427" s="1"/>
      <c r="D427" s="1"/>
      <c r="E427" s="6"/>
      <c r="F427" s="6"/>
      <c r="G427" s="79"/>
      <c r="H427" s="79"/>
      <c r="I427" s="79"/>
      <c r="J427" s="79"/>
      <c r="K427" s="79"/>
      <c r="L427" s="1"/>
      <c r="M427" s="1"/>
      <c r="N427" s="1"/>
      <c r="O427" s="1"/>
      <c r="P427" s="80"/>
      <c r="Q427" s="81"/>
      <c r="R427" s="82"/>
      <c r="S427" s="82"/>
      <c r="T427" s="82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</row>
    <row r="428" spans="1:156" ht="12.75" customHeight="1" x14ac:dyDescent="0.2">
      <c r="A428" s="1"/>
      <c r="B428" s="1"/>
      <c r="C428" s="1"/>
      <c r="D428" s="1"/>
      <c r="E428" s="6"/>
      <c r="F428" s="6"/>
      <c r="G428" s="79"/>
      <c r="H428" s="79"/>
      <c r="I428" s="79"/>
      <c r="J428" s="79"/>
      <c r="K428" s="79"/>
      <c r="L428" s="1"/>
      <c r="M428" s="1"/>
      <c r="N428" s="1"/>
      <c r="O428" s="1"/>
      <c r="P428" s="80"/>
      <c r="Q428" s="81"/>
      <c r="R428" s="82"/>
      <c r="S428" s="82"/>
      <c r="T428" s="82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</row>
    <row r="429" spans="1:156" ht="12.75" customHeight="1" x14ac:dyDescent="0.2">
      <c r="A429" s="1"/>
      <c r="B429" s="1"/>
      <c r="C429" s="1"/>
      <c r="D429" s="1"/>
      <c r="E429" s="6"/>
      <c r="F429" s="6"/>
      <c r="G429" s="79"/>
      <c r="H429" s="79"/>
      <c r="I429" s="79"/>
      <c r="J429" s="79"/>
      <c r="K429" s="79"/>
      <c r="L429" s="1"/>
      <c r="M429" s="1"/>
      <c r="N429" s="1"/>
      <c r="O429" s="1"/>
      <c r="P429" s="80"/>
      <c r="Q429" s="81"/>
      <c r="R429" s="82"/>
      <c r="S429" s="82"/>
      <c r="T429" s="82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</row>
    <row r="430" spans="1:156" ht="12.75" customHeight="1" x14ac:dyDescent="0.2">
      <c r="A430" s="1"/>
      <c r="B430" s="1"/>
      <c r="C430" s="1"/>
      <c r="D430" s="1"/>
      <c r="E430" s="6"/>
      <c r="F430" s="6"/>
      <c r="G430" s="79"/>
      <c r="H430" s="79"/>
      <c r="I430" s="79"/>
      <c r="J430" s="79"/>
      <c r="K430" s="79"/>
      <c r="L430" s="1"/>
      <c r="M430" s="1"/>
      <c r="N430" s="1"/>
      <c r="O430" s="1"/>
      <c r="P430" s="80"/>
      <c r="Q430" s="81"/>
      <c r="R430" s="82"/>
      <c r="S430" s="82"/>
      <c r="T430" s="82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</row>
    <row r="431" spans="1:156" ht="12.75" customHeight="1" x14ac:dyDescent="0.2">
      <c r="A431" s="1"/>
      <c r="B431" s="1"/>
      <c r="C431" s="1"/>
      <c r="D431" s="1"/>
      <c r="E431" s="6"/>
      <c r="F431" s="6"/>
      <c r="G431" s="79"/>
      <c r="H431" s="79"/>
      <c r="I431" s="79"/>
      <c r="J431" s="79"/>
      <c r="K431" s="79"/>
      <c r="L431" s="1"/>
      <c r="M431" s="1"/>
      <c r="N431" s="1"/>
      <c r="O431" s="1"/>
      <c r="P431" s="80"/>
      <c r="Q431" s="81"/>
      <c r="R431" s="82"/>
      <c r="S431" s="82"/>
      <c r="T431" s="82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</row>
    <row r="432" spans="1:156" ht="12.75" customHeight="1" x14ac:dyDescent="0.2">
      <c r="A432" s="1"/>
      <c r="B432" s="1"/>
      <c r="C432" s="1"/>
      <c r="D432" s="1"/>
      <c r="E432" s="6"/>
      <c r="F432" s="6"/>
      <c r="G432" s="79"/>
      <c r="H432" s="79"/>
      <c r="I432" s="79"/>
      <c r="J432" s="79"/>
      <c r="K432" s="79"/>
      <c r="L432" s="1"/>
      <c r="M432" s="1"/>
      <c r="N432" s="1"/>
      <c r="O432" s="1"/>
      <c r="P432" s="80"/>
      <c r="Q432" s="81"/>
      <c r="R432" s="82"/>
      <c r="S432" s="82"/>
      <c r="T432" s="82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</row>
    <row r="433" spans="1:156" ht="12.75" customHeight="1" x14ac:dyDescent="0.2">
      <c r="A433" s="1"/>
      <c r="B433" s="1"/>
      <c r="C433" s="1"/>
      <c r="D433" s="1"/>
      <c r="E433" s="6"/>
      <c r="F433" s="6"/>
      <c r="G433" s="79"/>
      <c r="H433" s="79"/>
      <c r="I433" s="79"/>
      <c r="J433" s="79"/>
      <c r="K433" s="79"/>
      <c r="L433" s="1"/>
      <c r="M433" s="1"/>
      <c r="N433" s="1"/>
      <c r="O433" s="1"/>
      <c r="P433" s="80"/>
      <c r="Q433" s="81"/>
      <c r="R433" s="82"/>
      <c r="S433" s="82"/>
      <c r="T433" s="82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</row>
    <row r="434" spans="1:156" ht="12.75" customHeight="1" x14ac:dyDescent="0.2">
      <c r="A434" s="1"/>
      <c r="B434" s="1"/>
      <c r="C434" s="1"/>
      <c r="D434" s="1"/>
      <c r="E434" s="6"/>
      <c r="F434" s="6"/>
      <c r="G434" s="79"/>
      <c r="H434" s="79"/>
      <c r="I434" s="79"/>
      <c r="J434" s="79"/>
      <c r="K434" s="79"/>
      <c r="L434" s="1"/>
      <c r="M434" s="1"/>
      <c r="N434" s="1"/>
      <c r="O434" s="1"/>
      <c r="P434" s="80"/>
      <c r="Q434" s="81"/>
      <c r="R434" s="82"/>
      <c r="S434" s="82"/>
      <c r="T434" s="82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</row>
    <row r="435" spans="1:156" ht="12.75" customHeight="1" x14ac:dyDescent="0.2">
      <c r="A435" s="1"/>
      <c r="B435" s="1"/>
      <c r="C435" s="1"/>
      <c r="D435" s="1"/>
      <c r="E435" s="6"/>
      <c r="F435" s="6"/>
      <c r="G435" s="79"/>
      <c r="H435" s="79"/>
      <c r="I435" s="79"/>
      <c r="J435" s="79"/>
      <c r="K435" s="79"/>
      <c r="L435" s="1"/>
      <c r="M435" s="1"/>
      <c r="N435" s="1"/>
      <c r="O435" s="1"/>
      <c r="P435" s="80"/>
      <c r="Q435" s="81"/>
      <c r="R435" s="82"/>
      <c r="S435" s="82"/>
      <c r="T435" s="82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</row>
    <row r="436" spans="1:156" ht="12.75" customHeight="1" x14ac:dyDescent="0.2">
      <c r="A436" s="1"/>
      <c r="B436" s="1"/>
      <c r="C436" s="1"/>
      <c r="D436" s="1"/>
      <c r="E436" s="6"/>
      <c r="F436" s="6"/>
      <c r="G436" s="79"/>
      <c r="H436" s="79"/>
      <c r="I436" s="79"/>
      <c r="J436" s="79"/>
      <c r="K436" s="79"/>
      <c r="L436" s="1"/>
      <c r="M436" s="1"/>
      <c r="N436" s="1"/>
      <c r="O436" s="1"/>
      <c r="P436" s="80"/>
      <c r="Q436" s="81"/>
      <c r="R436" s="82"/>
      <c r="S436" s="82"/>
      <c r="T436" s="82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</row>
    <row r="437" spans="1:156" ht="12.75" customHeight="1" x14ac:dyDescent="0.2">
      <c r="A437" s="1"/>
      <c r="B437" s="1"/>
      <c r="C437" s="1"/>
      <c r="D437" s="1"/>
      <c r="E437" s="6"/>
      <c r="F437" s="6"/>
      <c r="G437" s="79"/>
      <c r="H437" s="79"/>
      <c r="I437" s="79"/>
      <c r="J437" s="79"/>
      <c r="K437" s="79"/>
      <c r="L437" s="1"/>
      <c r="M437" s="1"/>
      <c r="N437" s="1"/>
      <c r="O437" s="1"/>
      <c r="P437" s="80"/>
      <c r="Q437" s="81"/>
      <c r="R437" s="82"/>
      <c r="S437" s="82"/>
      <c r="T437" s="82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</row>
    <row r="438" spans="1:156" ht="12.75" customHeight="1" x14ac:dyDescent="0.2">
      <c r="A438" s="1"/>
      <c r="B438" s="1"/>
      <c r="C438" s="1"/>
      <c r="D438" s="1"/>
      <c r="E438" s="6"/>
      <c r="F438" s="6"/>
      <c r="G438" s="79"/>
      <c r="H438" s="79"/>
      <c r="I438" s="79"/>
      <c r="J438" s="79"/>
      <c r="K438" s="79"/>
      <c r="L438" s="1"/>
      <c r="M438" s="1"/>
      <c r="N438" s="1"/>
      <c r="O438" s="1"/>
      <c r="P438" s="80"/>
      <c r="Q438" s="81"/>
      <c r="R438" s="82"/>
      <c r="S438" s="82"/>
      <c r="T438" s="82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</row>
    <row r="439" spans="1:156" ht="12.75" customHeight="1" x14ac:dyDescent="0.2">
      <c r="A439" s="1"/>
      <c r="B439" s="1"/>
      <c r="C439" s="1"/>
      <c r="D439" s="1"/>
      <c r="E439" s="6"/>
      <c r="F439" s="6"/>
      <c r="G439" s="79"/>
      <c r="H439" s="79"/>
      <c r="I439" s="79"/>
      <c r="J439" s="79"/>
      <c r="K439" s="79"/>
      <c r="L439" s="1"/>
      <c r="M439" s="1"/>
      <c r="N439" s="1"/>
      <c r="O439" s="1"/>
      <c r="P439" s="80"/>
      <c r="Q439" s="81"/>
      <c r="R439" s="82"/>
      <c r="S439" s="82"/>
      <c r="T439" s="82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</row>
    <row r="440" spans="1:156" ht="12.75" customHeight="1" x14ac:dyDescent="0.2">
      <c r="A440" s="1"/>
      <c r="B440" s="1"/>
      <c r="C440" s="1"/>
      <c r="D440" s="1"/>
      <c r="E440" s="6"/>
      <c r="F440" s="6"/>
      <c r="G440" s="79"/>
      <c r="H440" s="79"/>
      <c r="I440" s="79"/>
      <c r="J440" s="79"/>
      <c r="K440" s="79"/>
      <c r="L440" s="1"/>
      <c r="M440" s="1"/>
      <c r="N440" s="1"/>
      <c r="O440" s="1"/>
      <c r="P440" s="80"/>
      <c r="Q440" s="81"/>
      <c r="R440" s="82"/>
      <c r="S440" s="82"/>
      <c r="T440" s="82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</row>
    <row r="441" spans="1:156" ht="12.75" customHeight="1" x14ac:dyDescent="0.2">
      <c r="A441" s="1"/>
      <c r="B441" s="1"/>
      <c r="C441" s="1"/>
      <c r="D441" s="1"/>
      <c r="E441" s="6"/>
      <c r="F441" s="6"/>
      <c r="G441" s="79"/>
      <c r="H441" s="79"/>
      <c r="I441" s="79"/>
      <c r="J441" s="79"/>
      <c r="K441" s="79"/>
      <c r="L441" s="1"/>
      <c r="M441" s="1"/>
      <c r="N441" s="1"/>
      <c r="O441" s="1"/>
      <c r="P441" s="80"/>
      <c r="Q441" s="81"/>
      <c r="R441" s="82"/>
      <c r="S441" s="82"/>
      <c r="T441" s="82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</row>
    <row r="442" spans="1:156" ht="12.75" customHeight="1" x14ac:dyDescent="0.2">
      <c r="A442" s="1"/>
      <c r="B442" s="1"/>
      <c r="C442" s="1"/>
      <c r="D442" s="1"/>
      <c r="E442" s="6"/>
      <c r="F442" s="6"/>
      <c r="G442" s="79"/>
      <c r="H442" s="79"/>
      <c r="I442" s="79"/>
      <c r="J442" s="79"/>
      <c r="K442" s="79"/>
      <c r="L442" s="1"/>
      <c r="M442" s="1"/>
      <c r="N442" s="1"/>
      <c r="O442" s="1"/>
      <c r="P442" s="80"/>
      <c r="Q442" s="81"/>
      <c r="R442" s="82"/>
      <c r="S442" s="82"/>
      <c r="T442" s="82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</row>
    <row r="443" spans="1:156" ht="12.75" customHeight="1" x14ac:dyDescent="0.2">
      <c r="A443" s="1"/>
      <c r="B443" s="1"/>
      <c r="C443" s="1"/>
      <c r="D443" s="1"/>
      <c r="E443" s="6"/>
      <c r="F443" s="6"/>
      <c r="G443" s="79"/>
      <c r="H443" s="79"/>
      <c r="I443" s="79"/>
      <c r="J443" s="79"/>
      <c r="K443" s="79"/>
      <c r="L443" s="1"/>
      <c r="M443" s="1"/>
      <c r="N443" s="1"/>
      <c r="O443" s="1"/>
      <c r="P443" s="80"/>
      <c r="Q443" s="81"/>
      <c r="R443" s="82"/>
      <c r="S443" s="82"/>
      <c r="T443" s="82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</row>
    <row r="444" spans="1:156" ht="12.75" customHeight="1" x14ac:dyDescent="0.2">
      <c r="A444" s="1"/>
      <c r="B444" s="1"/>
      <c r="C444" s="1"/>
      <c r="D444" s="1"/>
      <c r="E444" s="6"/>
      <c r="F444" s="6"/>
      <c r="G444" s="79"/>
      <c r="H444" s="79"/>
      <c r="I444" s="79"/>
      <c r="J444" s="79"/>
      <c r="K444" s="79"/>
      <c r="L444" s="1"/>
      <c r="M444" s="1"/>
      <c r="N444" s="1"/>
      <c r="O444" s="1"/>
      <c r="P444" s="80"/>
      <c r="Q444" s="81"/>
      <c r="R444" s="82"/>
      <c r="S444" s="82"/>
      <c r="T444" s="82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</row>
    <row r="445" spans="1:156" ht="12.75" customHeight="1" x14ac:dyDescent="0.2">
      <c r="A445" s="1"/>
      <c r="B445" s="1"/>
      <c r="C445" s="1"/>
      <c r="D445" s="1"/>
      <c r="E445" s="6"/>
      <c r="F445" s="6"/>
      <c r="G445" s="79"/>
      <c r="H445" s="79"/>
      <c r="I445" s="79"/>
      <c r="J445" s="79"/>
      <c r="K445" s="79"/>
      <c r="L445" s="1"/>
      <c r="M445" s="1"/>
      <c r="N445" s="1"/>
      <c r="O445" s="1"/>
      <c r="P445" s="80"/>
      <c r="Q445" s="81"/>
      <c r="R445" s="82"/>
      <c r="S445" s="82"/>
      <c r="T445" s="82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</row>
    <row r="446" spans="1:156" ht="12.75" customHeight="1" x14ac:dyDescent="0.2">
      <c r="A446" s="1"/>
      <c r="B446" s="1"/>
      <c r="C446" s="1"/>
      <c r="D446" s="1"/>
      <c r="E446" s="6"/>
      <c r="F446" s="6"/>
      <c r="G446" s="79"/>
      <c r="H446" s="79"/>
      <c r="I446" s="79"/>
      <c r="J446" s="79"/>
      <c r="K446" s="79"/>
      <c r="L446" s="1"/>
      <c r="M446" s="1"/>
      <c r="N446" s="1"/>
      <c r="O446" s="1"/>
      <c r="P446" s="80"/>
      <c r="Q446" s="81"/>
      <c r="R446" s="82"/>
      <c r="S446" s="82"/>
      <c r="T446" s="82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</row>
    <row r="447" spans="1:156" ht="12.75" customHeight="1" x14ac:dyDescent="0.2">
      <c r="A447" s="1"/>
      <c r="B447" s="1"/>
      <c r="C447" s="1"/>
      <c r="D447" s="1"/>
      <c r="E447" s="6"/>
      <c r="F447" s="6"/>
      <c r="G447" s="79"/>
      <c r="H447" s="79"/>
      <c r="I447" s="79"/>
      <c r="J447" s="79"/>
      <c r="K447" s="79"/>
      <c r="L447" s="1"/>
      <c r="M447" s="1"/>
      <c r="N447" s="1"/>
      <c r="O447" s="1"/>
      <c r="P447" s="80"/>
      <c r="Q447" s="81"/>
      <c r="R447" s="82"/>
      <c r="S447" s="82"/>
      <c r="T447" s="82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</row>
    <row r="448" spans="1:156" ht="12.75" customHeight="1" x14ac:dyDescent="0.2">
      <c r="A448" s="1"/>
      <c r="B448" s="1"/>
      <c r="C448" s="1"/>
      <c r="D448" s="1"/>
      <c r="E448" s="6"/>
      <c r="F448" s="6"/>
      <c r="G448" s="79"/>
      <c r="H448" s="79"/>
      <c r="I448" s="79"/>
      <c r="J448" s="79"/>
      <c r="K448" s="79"/>
      <c r="L448" s="1"/>
      <c r="M448" s="1"/>
      <c r="N448" s="1"/>
      <c r="O448" s="1"/>
      <c r="P448" s="80"/>
      <c r="Q448" s="81"/>
      <c r="R448" s="82"/>
      <c r="S448" s="82"/>
      <c r="T448" s="82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</row>
    <row r="449" spans="1:156" ht="12.75" customHeight="1" x14ac:dyDescent="0.2">
      <c r="A449" s="1"/>
      <c r="B449" s="1"/>
      <c r="C449" s="1"/>
      <c r="D449" s="1"/>
      <c r="E449" s="6"/>
      <c r="F449" s="6"/>
      <c r="G449" s="79"/>
      <c r="H449" s="79"/>
      <c r="I449" s="79"/>
      <c r="J449" s="79"/>
      <c r="K449" s="79"/>
      <c r="L449" s="1"/>
      <c r="M449" s="1"/>
      <c r="N449" s="1"/>
      <c r="O449" s="1"/>
      <c r="P449" s="80"/>
      <c r="Q449" s="81"/>
      <c r="R449" s="82"/>
      <c r="S449" s="82"/>
      <c r="T449" s="82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</row>
    <row r="450" spans="1:156" ht="12.75" customHeight="1" x14ac:dyDescent="0.2">
      <c r="A450" s="1"/>
      <c r="B450" s="1"/>
      <c r="C450" s="1"/>
      <c r="D450" s="1"/>
      <c r="E450" s="6"/>
      <c r="F450" s="6"/>
      <c r="G450" s="79"/>
      <c r="H450" s="79"/>
      <c r="I450" s="79"/>
      <c r="J450" s="79"/>
      <c r="K450" s="79"/>
      <c r="L450" s="1"/>
      <c r="M450" s="1"/>
      <c r="N450" s="1"/>
      <c r="O450" s="1"/>
      <c r="P450" s="80"/>
      <c r="Q450" s="81"/>
      <c r="R450" s="82"/>
      <c r="S450" s="82"/>
      <c r="T450" s="82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</row>
    <row r="451" spans="1:156" ht="12.75" customHeight="1" x14ac:dyDescent="0.2">
      <c r="A451" s="1"/>
      <c r="B451" s="1"/>
      <c r="C451" s="1"/>
      <c r="D451" s="1"/>
      <c r="E451" s="6"/>
      <c r="F451" s="6"/>
      <c r="G451" s="79"/>
      <c r="H451" s="79"/>
      <c r="I451" s="79"/>
      <c r="J451" s="79"/>
      <c r="K451" s="79"/>
      <c r="L451" s="1"/>
      <c r="M451" s="1"/>
      <c r="N451" s="1"/>
      <c r="O451" s="1"/>
      <c r="P451" s="80"/>
      <c r="Q451" s="81"/>
      <c r="R451" s="82"/>
      <c r="S451" s="82"/>
      <c r="T451" s="82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</row>
    <row r="452" spans="1:156" ht="12.75" customHeight="1" x14ac:dyDescent="0.2">
      <c r="A452" s="1"/>
      <c r="B452" s="1"/>
      <c r="C452" s="1"/>
      <c r="D452" s="1"/>
      <c r="E452" s="6"/>
      <c r="F452" s="6"/>
      <c r="G452" s="79"/>
      <c r="H452" s="79"/>
      <c r="I452" s="79"/>
      <c r="J452" s="79"/>
      <c r="K452" s="79"/>
      <c r="L452" s="1"/>
      <c r="M452" s="1"/>
      <c r="N452" s="1"/>
      <c r="O452" s="1"/>
      <c r="P452" s="80"/>
      <c r="Q452" s="81"/>
      <c r="R452" s="82"/>
      <c r="S452" s="82"/>
      <c r="T452" s="82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</row>
    <row r="453" spans="1:156" ht="12.75" customHeight="1" x14ac:dyDescent="0.2">
      <c r="A453" s="1"/>
      <c r="B453" s="1"/>
      <c r="C453" s="1"/>
      <c r="D453" s="1"/>
      <c r="E453" s="6"/>
      <c r="F453" s="6"/>
      <c r="G453" s="79"/>
      <c r="H453" s="79"/>
      <c r="I453" s="79"/>
      <c r="J453" s="79"/>
      <c r="K453" s="79"/>
      <c r="L453" s="1"/>
      <c r="M453" s="1"/>
      <c r="N453" s="1"/>
      <c r="O453" s="1"/>
      <c r="P453" s="80"/>
      <c r="Q453" s="81"/>
      <c r="R453" s="82"/>
      <c r="S453" s="82"/>
      <c r="T453" s="82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</row>
    <row r="454" spans="1:156" ht="12.75" customHeight="1" x14ac:dyDescent="0.2">
      <c r="A454" s="1"/>
      <c r="B454" s="1"/>
      <c r="C454" s="1"/>
      <c r="D454" s="1"/>
      <c r="E454" s="6"/>
      <c r="F454" s="6"/>
      <c r="G454" s="79"/>
      <c r="H454" s="79"/>
      <c r="I454" s="79"/>
      <c r="J454" s="79"/>
      <c r="K454" s="79"/>
      <c r="L454" s="1"/>
      <c r="M454" s="1"/>
      <c r="N454" s="1"/>
      <c r="O454" s="1"/>
      <c r="P454" s="80"/>
      <c r="Q454" s="81"/>
      <c r="R454" s="82"/>
      <c r="S454" s="82"/>
      <c r="T454" s="82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</row>
    <row r="455" spans="1:156" ht="12.75" customHeight="1" x14ac:dyDescent="0.2">
      <c r="A455" s="1"/>
      <c r="B455" s="1"/>
      <c r="C455" s="1"/>
      <c r="D455" s="1"/>
      <c r="E455" s="6"/>
      <c r="F455" s="6"/>
      <c r="G455" s="79"/>
      <c r="H455" s="79"/>
      <c r="I455" s="79"/>
      <c r="J455" s="79"/>
      <c r="K455" s="79"/>
      <c r="L455" s="1"/>
      <c r="M455" s="1"/>
      <c r="N455" s="1"/>
      <c r="O455" s="1"/>
      <c r="P455" s="80"/>
      <c r="Q455" s="81"/>
      <c r="R455" s="82"/>
      <c r="S455" s="82"/>
      <c r="T455" s="82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</row>
    <row r="456" spans="1:156" ht="12.75" customHeight="1" x14ac:dyDescent="0.2">
      <c r="A456" s="1"/>
      <c r="B456" s="1"/>
      <c r="C456" s="1"/>
      <c r="D456" s="1"/>
      <c r="E456" s="6"/>
      <c r="F456" s="6"/>
      <c r="G456" s="79"/>
      <c r="H456" s="79"/>
      <c r="I456" s="79"/>
      <c r="J456" s="79"/>
      <c r="K456" s="79"/>
      <c r="L456" s="1"/>
      <c r="M456" s="1"/>
      <c r="N456" s="1"/>
      <c r="O456" s="1"/>
      <c r="P456" s="80"/>
      <c r="Q456" s="81"/>
      <c r="R456" s="82"/>
      <c r="S456" s="82"/>
      <c r="T456" s="82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</row>
    <row r="457" spans="1:156" ht="12.75" customHeight="1" x14ac:dyDescent="0.2">
      <c r="A457" s="1"/>
      <c r="B457" s="1"/>
      <c r="C457" s="1"/>
      <c r="D457" s="1"/>
      <c r="E457" s="6"/>
      <c r="F457" s="6"/>
      <c r="G457" s="79"/>
      <c r="H457" s="79"/>
      <c r="I457" s="79"/>
      <c r="J457" s="79"/>
      <c r="K457" s="79"/>
      <c r="L457" s="1"/>
      <c r="M457" s="1"/>
      <c r="N457" s="1"/>
      <c r="O457" s="1"/>
      <c r="P457" s="80"/>
      <c r="Q457" s="81"/>
      <c r="R457" s="82"/>
      <c r="S457" s="82"/>
      <c r="T457" s="82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</row>
    <row r="458" spans="1:156" ht="12.75" customHeight="1" x14ac:dyDescent="0.2">
      <c r="A458" s="1"/>
      <c r="B458" s="1"/>
      <c r="C458" s="1"/>
      <c r="D458" s="1"/>
      <c r="E458" s="6"/>
      <c r="F458" s="6"/>
      <c r="G458" s="79"/>
      <c r="H458" s="79"/>
      <c r="I458" s="79"/>
      <c r="J458" s="79"/>
      <c r="K458" s="79"/>
      <c r="L458" s="1"/>
      <c r="M458" s="1"/>
      <c r="N458" s="1"/>
      <c r="O458" s="1"/>
      <c r="P458" s="80"/>
      <c r="Q458" s="81"/>
      <c r="R458" s="82"/>
      <c r="S458" s="82"/>
      <c r="T458" s="82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</row>
    <row r="459" spans="1:156" ht="12.75" customHeight="1" x14ac:dyDescent="0.2">
      <c r="A459" s="1"/>
      <c r="B459" s="1"/>
      <c r="C459" s="1"/>
      <c r="D459" s="1"/>
      <c r="E459" s="6"/>
      <c r="F459" s="6"/>
      <c r="G459" s="79"/>
      <c r="H459" s="79"/>
      <c r="I459" s="79"/>
      <c r="J459" s="79"/>
      <c r="K459" s="79"/>
      <c r="L459" s="1"/>
      <c r="M459" s="1"/>
      <c r="N459" s="1"/>
      <c r="O459" s="1"/>
      <c r="P459" s="80"/>
      <c r="Q459" s="81"/>
      <c r="R459" s="82"/>
      <c r="S459" s="82"/>
      <c r="T459" s="82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</row>
    <row r="460" spans="1:156" ht="12.75" customHeight="1" x14ac:dyDescent="0.2">
      <c r="A460" s="1"/>
      <c r="B460" s="1"/>
      <c r="C460" s="1"/>
      <c r="D460" s="1"/>
      <c r="E460" s="6"/>
      <c r="F460" s="6"/>
      <c r="G460" s="79"/>
      <c r="H460" s="79"/>
      <c r="I460" s="79"/>
      <c r="J460" s="79"/>
      <c r="K460" s="79"/>
      <c r="L460" s="1"/>
      <c r="M460" s="1"/>
      <c r="N460" s="1"/>
      <c r="O460" s="1"/>
      <c r="P460" s="80"/>
      <c r="Q460" s="81"/>
      <c r="R460" s="82"/>
      <c r="S460" s="82"/>
      <c r="T460" s="82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</row>
    <row r="461" spans="1:156" ht="12.75" customHeight="1" x14ac:dyDescent="0.2">
      <c r="A461" s="1"/>
      <c r="B461" s="1"/>
      <c r="C461" s="1"/>
      <c r="D461" s="1"/>
      <c r="E461" s="6"/>
      <c r="F461" s="6"/>
      <c r="G461" s="79"/>
      <c r="H461" s="79"/>
      <c r="I461" s="79"/>
      <c r="J461" s="79"/>
      <c r="K461" s="79"/>
      <c r="L461" s="1"/>
      <c r="M461" s="1"/>
      <c r="N461" s="1"/>
      <c r="O461" s="1"/>
      <c r="P461" s="80"/>
      <c r="Q461" s="81"/>
      <c r="R461" s="82"/>
      <c r="S461" s="82"/>
      <c r="T461" s="82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</row>
    <row r="462" spans="1:156" ht="12.75" customHeight="1" x14ac:dyDescent="0.2">
      <c r="A462" s="1"/>
      <c r="B462" s="1"/>
      <c r="C462" s="1"/>
      <c r="D462" s="1"/>
      <c r="E462" s="6"/>
      <c r="F462" s="6"/>
      <c r="G462" s="79"/>
      <c r="H462" s="79"/>
      <c r="I462" s="79"/>
      <c r="J462" s="79"/>
      <c r="K462" s="79"/>
      <c r="L462" s="1"/>
      <c r="M462" s="1"/>
      <c r="N462" s="1"/>
      <c r="O462" s="1"/>
      <c r="P462" s="80"/>
      <c r="Q462" s="81"/>
      <c r="R462" s="82"/>
      <c r="S462" s="82"/>
      <c r="T462" s="82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</row>
    <row r="463" spans="1:156" ht="12.75" customHeight="1" x14ac:dyDescent="0.2">
      <c r="A463" s="1"/>
      <c r="B463" s="1"/>
      <c r="C463" s="1"/>
      <c r="D463" s="1"/>
      <c r="E463" s="6"/>
      <c r="F463" s="6"/>
      <c r="G463" s="79"/>
      <c r="H463" s="79"/>
      <c r="I463" s="79"/>
      <c r="J463" s="79"/>
      <c r="K463" s="79"/>
      <c r="L463" s="1"/>
      <c r="M463" s="1"/>
      <c r="N463" s="1"/>
      <c r="O463" s="1"/>
      <c r="P463" s="80"/>
      <c r="Q463" s="81"/>
      <c r="R463" s="82"/>
      <c r="S463" s="82"/>
      <c r="T463" s="82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</row>
    <row r="464" spans="1:156" ht="12.75" customHeight="1" x14ac:dyDescent="0.2">
      <c r="A464" s="1"/>
      <c r="B464" s="1"/>
      <c r="C464" s="1"/>
      <c r="D464" s="1"/>
      <c r="E464" s="6"/>
      <c r="F464" s="6"/>
      <c r="G464" s="79"/>
      <c r="H464" s="79"/>
      <c r="I464" s="79"/>
      <c r="J464" s="79"/>
      <c r="K464" s="79"/>
      <c r="L464" s="1"/>
      <c r="M464" s="1"/>
      <c r="N464" s="1"/>
      <c r="O464" s="1"/>
      <c r="P464" s="80"/>
      <c r="Q464" s="81"/>
      <c r="R464" s="82"/>
      <c r="S464" s="82"/>
      <c r="T464" s="82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</row>
    <row r="465" spans="1:156" ht="12.75" customHeight="1" x14ac:dyDescent="0.2">
      <c r="A465" s="1"/>
      <c r="B465" s="1"/>
      <c r="C465" s="1"/>
      <c r="D465" s="1"/>
      <c r="E465" s="6"/>
      <c r="F465" s="6"/>
      <c r="G465" s="79"/>
      <c r="H465" s="79"/>
      <c r="I465" s="79"/>
      <c r="J465" s="79"/>
      <c r="K465" s="79"/>
      <c r="L465" s="1"/>
      <c r="M465" s="1"/>
      <c r="N465" s="1"/>
      <c r="O465" s="1"/>
      <c r="P465" s="80"/>
      <c r="Q465" s="81"/>
      <c r="R465" s="82"/>
      <c r="S465" s="82"/>
      <c r="T465" s="82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</row>
    <row r="466" spans="1:156" ht="12.75" customHeight="1" x14ac:dyDescent="0.2">
      <c r="A466" s="1"/>
      <c r="B466" s="1"/>
      <c r="C466" s="1"/>
      <c r="D466" s="1"/>
      <c r="E466" s="6"/>
      <c r="F466" s="6"/>
      <c r="G466" s="79"/>
      <c r="H466" s="79"/>
      <c r="I466" s="79"/>
      <c r="J466" s="79"/>
      <c r="K466" s="79"/>
      <c r="L466" s="1"/>
      <c r="M466" s="1"/>
      <c r="N466" s="1"/>
      <c r="O466" s="1"/>
      <c r="P466" s="80"/>
      <c r="Q466" s="81"/>
      <c r="R466" s="82"/>
      <c r="S466" s="82"/>
      <c r="T466" s="82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</row>
    <row r="467" spans="1:156" ht="12.75" customHeight="1" x14ac:dyDescent="0.2">
      <c r="A467" s="1"/>
      <c r="B467" s="1"/>
      <c r="C467" s="1"/>
      <c r="D467" s="1"/>
      <c r="E467" s="6"/>
      <c r="F467" s="6"/>
      <c r="G467" s="79"/>
      <c r="H467" s="79"/>
      <c r="I467" s="79"/>
      <c r="J467" s="79"/>
      <c r="K467" s="79"/>
      <c r="L467" s="1"/>
      <c r="M467" s="1"/>
      <c r="N467" s="1"/>
      <c r="O467" s="1"/>
      <c r="P467" s="80"/>
      <c r="Q467" s="81"/>
      <c r="R467" s="82"/>
      <c r="S467" s="82"/>
      <c r="T467" s="82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</row>
    <row r="468" spans="1:156" ht="12.75" customHeight="1" x14ac:dyDescent="0.2">
      <c r="A468" s="1"/>
      <c r="B468" s="1"/>
      <c r="C468" s="1"/>
      <c r="D468" s="1"/>
      <c r="E468" s="6"/>
      <c r="F468" s="6"/>
      <c r="G468" s="79"/>
      <c r="H468" s="79"/>
      <c r="I468" s="79"/>
      <c r="J468" s="79"/>
      <c r="K468" s="79"/>
      <c r="L468" s="1"/>
      <c r="M468" s="1"/>
      <c r="N468" s="1"/>
      <c r="O468" s="1"/>
      <c r="P468" s="80"/>
      <c r="Q468" s="81"/>
      <c r="R468" s="82"/>
      <c r="S468" s="82"/>
      <c r="T468" s="82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</row>
    <row r="469" spans="1:156" ht="12.75" customHeight="1" x14ac:dyDescent="0.2">
      <c r="A469" s="1"/>
      <c r="B469" s="1"/>
      <c r="C469" s="1"/>
      <c r="D469" s="1"/>
      <c r="E469" s="6"/>
      <c r="F469" s="6"/>
      <c r="G469" s="79"/>
      <c r="H469" s="79"/>
      <c r="I469" s="79"/>
      <c r="J469" s="79"/>
      <c r="K469" s="79"/>
      <c r="L469" s="1"/>
      <c r="M469" s="1"/>
      <c r="N469" s="1"/>
      <c r="O469" s="1"/>
      <c r="P469" s="80"/>
      <c r="Q469" s="81"/>
      <c r="R469" s="82"/>
      <c r="S469" s="82"/>
      <c r="T469" s="82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</row>
    <row r="470" spans="1:156" ht="12.75" customHeight="1" x14ac:dyDescent="0.2">
      <c r="A470" s="1"/>
      <c r="B470" s="1"/>
      <c r="C470" s="1"/>
      <c r="D470" s="1"/>
      <c r="E470" s="6"/>
      <c r="F470" s="6"/>
      <c r="G470" s="79"/>
      <c r="H470" s="79"/>
      <c r="I470" s="79"/>
      <c r="J470" s="79"/>
      <c r="K470" s="79"/>
      <c r="L470" s="1"/>
      <c r="M470" s="1"/>
      <c r="N470" s="1"/>
      <c r="O470" s="1"/>
      <c r="P470" s="80"/>
      <c r="Q470" s="81"/>
      <c r="R470" s="82"/>
      <c r="S470" s="82"/>
      <c r="T470" s="82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</row>
    <row r="471" spans="1:156" ht="12.75" customHeight="1" x14ac:dyDescent="0.2">
      <c r="A471" s="1"/>
      <c r="B471" s="1"/>
      <c r="C471" s="1"/>
      <c r="D471" s="1"/>
      <c r="E471" s="6"/>
      <c r="F471" s="6"/>
      <c r="G471" s="79"/>
      <c r="H471" s="79"/>
      <c r="I471" s="79"/>
      <c r="J471" s="79"/>
      <c r="K471" s="79"/>
      <c r="L471" s="1"/>
      <c r="M471" s="1"/>
      <c r="N471" s="1"/>
      <c r="O471" s="1"/>
      <c r="P471" s="80"/>
      <c r="Q471" s="81"/>
      <c r="R471" s="82"/>
      <c r="S471" s="82"/>
      <c r="T471" s="82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</row>
    <row r="472" spans="1:156" ht="12.75" customHeight="1" x14ac:dyDescent="0.2">
      <c r="A472" s="1"/>
      <c r="B472" s="1"/>
      <c r="C472" s="1"/>
      <c r="D472" s="1"/>
      <c r="E472" s="6"/>
      <c r="F472" s="6"/>
      <c r="G472" s="79"/>
      <c r="H472" s="79"/>
      <c r="I472" s="79"/>
      <c r="J472" s="79"/>
      <c r="K472" s="79"/>
      <c r="L472" s="1"/>
      <c r="M472" s="1"/>
      <c r="N472" s="1"/>
      <c r="O472" s="1"/>
      <c r="P472" s="80"/>
      <c r="Q472" s="81"/>
      <c r="R472" s="82"/>
      <c r="S472" s="82"/>
      <c r="T472" s="82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</row>
    <row r="473" spans="1:156" ht="12.75" customHeight="1" x14ac:dyDescent="0.2">
      <c r="A473" s="1"/>
      <c r="B473" s="1"/>
      <c r="C473" s="1"/>
      <c r="D473" s="1"/>
      <c r="E473" s="6"/>
      <c r="F473" s="6"/>
      <c r="G473" s="79"/>
      <c r="H473" s="79"/>
      <c r="I473" s="79"/>
      <c r="J473" s="79"/>
      <c r="K473" s="79"/>
      <c r="L473" s="1"/>
      <c r="M473" s="1"/>
      <c r="N473" s="1"/>
      <c r="O473" s="1"/>
      <c r="P473" s="80"/>
      <c r="Q473" s="81"/>
      <c r="R473" s="82"/>
      <c r="S473" s="82"/>
      <c r="T473" s="82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</row>
    <row r="474" spans="1:156" ht="12.75" customHeight="1" x14ac:dyDescent="0.2">
      <c r="A474" s="1"/>
      <c r="B474" s="1"/>
      <c r="C474" s="1"/>
      <c r="D474" s="1"/>
      <c r="E474" s="6"/>
      <c r="F474" s="6"/>
      <c r="G474" s="79"/>
      <c r="H474" s="79"/>
      <c r="I474" s="79"/>
      <c r="J474" s="79"/>
      <c r="K474" s="79"/>
      <c r="L474" s="1"/>
      <c r="M474" s="1"/>
      <c r="N474" s="1"/>
      <c r="O474" s="1"/>
      <c r="P474" s="80"/>
      <c r="Q474" s="81"/>
      <c r="R474" s="82"/>
      <c r="S474" s="82"/>
      <c r="T474" s="82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</row>
    <row r="475" spans="1:156" ht="12.75" customHeight="1" x14ac:dyDescent="0.2">
      <c r="A475" s="1"/>
      <c r="B475" s="1"/>
      <c r="C475" s="1"/>
      <c r="D475" s="1"/>
      <c r="E475" s="6"/>
      <c r="F475" s="6"/>
      <c r="G475" s="79"/>
      <c r="H475" s="79"/>
      <c r="I475" s="79"/>
      <c r="J475" s="79"/>
      <c r="K475" s="79"/>
      <c r="L475" s="1"/>
      <c r="M475" s="1"/>
      <c r="N475" s="1"/>
      <c r="O475" s="1"/>
      <c r="P475" s="80"/>
      <c r="Q475" s="81"/>
      <c r="R475" s="82"/>
      <c r="S475" s="82"/>
      <c r="T475" s="82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</row>
    <row r="476" spans="1:156" ht="12.75" customHeight="1" x14ac:dyDescent="0.2">
      <c r="A476" s="1"/>
      <c r="B476" s="1"/>
      <c r="C476" s="1"/>
      <c r="D476" s="1"/>
      <c r="E476" s="6"/>
      <c r="F476" s="6"/>
      <c r="G476" s="79"/>
      <c r="H476" s="79"/>
      <c r="I476" s="79"/>
      <c r="J476" s="79"/>
      <c r="K476" s="79"/>
      <c r="L476" s="1"/>
      <c r="M476" s="1"/>
      <c r="N476" s="1"/>
      <c r="O476" s="1"/>
      <c r="P476" s="80"/>
      <c r="Q476" s="81"/>
      <c r="R476" s="82"/>
      <c r="S476" s="82"/>
      <c r="T476" s="82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</row>
    <row r="477" spans="1:156" ht="12.75" customHeight="1" x14ac:dyDescent="0.2">
      <c r="A477" s="1"/>
      <c r="B477" s="1"/>
      <c r="C477" s="1"/>
      <c r="D477" s="1"/>
      <c r="E477" s="6"/>
      <c r="F477" s="6"/>
      <c r="G477" s="79"/>
      <c r="H477" s="79"/>
      <c r="I477" s="79"/>
      <c r="J477" s="79"/>
      <c r="K477" s="79"/>
      <c r="L477" s="1"/>
      <c r="M477" s="1"/>
      <c r="N477" s="1"/>
      <c r="O477" s="1"/>
      <c r="P477" s="80"/>
      <c r="Q477" s="81"/>
      <c r="R477" s="82"/>
      <c r="S477" s="82"/>
      <c r="T477" s="82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</row>
    <row r="478" spans="1:156" ht="12.75" customHeight="1" x14ac:dyDescent="0.2">
      <c r="A478" s="1"/>
      <c r="B478" s="1"/>
      <c r="C478" s="1"/>
      <c r="D478" s="1"/>
      <c r="E478" s="6"/>
      <c r="F478" s="6"/>
      <c r="G478" s="79"/>
      <c r="H478" s="79"/>
      <c r="I478" s="79"/>
      <c r="J478" s="79"/>
      <c r="K478" s="79"/>
      <c r="L478" s="1"/>
      <c r="M478" s="1"/>
      <c r="N478" s="1"/>
      <c r="O478" s="1"/>
      <c r="P478" s="80"/>
      <c r="Q478" s="81"/>
      <c r="R478" s="82"/>
      <c r="S478" s="82"/>
      <c r="T478" s="82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</row>
    <row r="479" spans="1:156" ht="12.75" customHeight="1" x14ac:dyDescent="0.2">
      <c r="A479" s="1"/>
      <c r="B479" s="1"/>
      <c r="C479" s="1"/>
      <c r="D479" s="1"/>
      <c r="E479" s="6"/>
      <c r="F479" s="6"/>
      <c r="G479" s="79"/>
      <c r="H479" s="79"/>
      <c r="I479" s="79"/>
      <c r="J479" s="79"/>
      <c r="K479" s="79"/>
      <c r="L479" s="1"/>
      <c r="M479" s="1"/>
      <c r="N479" s="1"/>
      <c r="O479" s="1"/>
      <c r="P479" s="80"/>
      <c r="Q479" s="81"/>
      <c r="R479" s="82"/>
      <c r="S479" s="82"/>
      <c r="T479" s="82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</row>
    <row r="480" spans="1:156" ht="12.75" customHeight="1" x14ac:dyDescent="0.2">
      <c r="A480" s="1"/>
      <c r="B480" s="1"/>
      <c r="C480" s="1"/>
      <c r="D480" s="1"/>
      <c r="E480" s="6"/>
      <c r="F480" s="6"/>
      <c r="G480" s="79"/>
      <c r="H480" s="79"/>
      <c r="I480" s="79"/>
      <c r="J480" s="79"/>
      <c r="K480" s="79"/>
      <c r="L480" s="1"/>
      <c r="M480" s="1"/>
      <c r="N480" s="1"/>
      <c r="O480" s="1"/>
      <c r="P480" s="80"/>
      <c r="Q480" s="81"/>
      <c r="R480" s="82"/>
      <c r="S480" s="82"/>
      <c r="T480" s="82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</row>
    <row r="481" spans="1:156" ht="12.75" customHeight="1" x14ac:dyDescent="0.2">
      <c r="A481" s="1"/>
      <c r="B481" s="1"/>
      <c r="C481" s="1"/>
      <c r="D481" s="1"/>
      <c r="E481" s="6"/>
      <c r="F481" s="6"/>
      <c r="G481" s="79"/>
      <c r="H481" s="79"/>
      <c r="I481" s="79"/>
      <c r="J481" s="79"/>
      <c r="K481" s="79"/>
      <c r="L481" s="1"/>
      <c r="M481" s="1"/>
      <c r="N481" s="1"/>
      <c r="O481" s="1"/>
      <c r="P481" s="80"/>
      <c r="Q481" s="81"/>
      <c r="R481" s="82"/>
      <c r="S481" s="82"/>
      <c r="T481" s="82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</row>
    <row r="482" spans="1:156" ht="12.75" customHeight="1" x14ac:dyDescent="0.2">
      <c r="A482" s="1"/>
      <c r="B482" s="1"/>
      <c r="C482" s="1"/>
      <c r="D482" s="1"/>
      <c r="E482" s="6"/>
      <c r="F482" s="6"/>
      <c r="G482" s="79"/>
      <c r="H482" s="79"/>
      <c r="I482" s="79"/>
      <c r="J482" s="79"/>
      <c r="K482" s="79"/>
      <c r="L482" s="1"/>
      <c r="M482" s="1"/>
      <c r="N482" s="1"/>
      <c r="O482" s="1"/>
      <c r="P482" s="80"/>
      <c r="Q482" s="81"/>
      <c r="R482" s="82"/>
      <c r="S482" s="82"/>
      <c r="T482" s="82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</row>
    <row r="483" spans="1:156" ht="12.75" customHeight="1" x14ac:dyDescent="0.2">
      <c r="A483" s="1"/>
      <c r="B483" s="1"/>
      <c r="C483" s="1"/>
      <c r="D483" s="1"/>
      <c r="E483" s="6"/>
      <c r="F483" s="6"/>
      <c r="G483" s="79"/>
      <c r="H483" s="79"/>
      <c r="I483" s="79"/>
      <c r="J483" s="79"/>
      <c r="K483" s="79"/>
      <c r="L483" s="1"/>
      <c r="M483" s="1"/>
      <c r="N483" s="1"/>
      <c r="O483" s="1"/>
      <c r="P483" s="80"/>
      <c r="Q483" s="81"/>
      <c r="R483" s="82"/>
      <c r="S483" s="82"/>
      <c r="T483" s="82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</row>
    <row r="484" spans="1:156" ht="12.75" customHeight="1" x14ac:dyDescent="0.2">
      <c r="A484" s="1"/>
      <c r="B484" s="1"/>
      <c r="C484" s="1"/>
      <c r="D484" s="1"/>
      <c r="E484" s="6"/>
      <c r="F484" s="6"/>
      <c r="G484" s="79"/>
      <c r="H484" s="79"/>
      <c r="I484" s="79"/>
      <c r="J484" s="79"/>
      <c r="K484" s="79"/>
      <c r="L484" s="1"/>
      <c r="M484" s="1"/>
      <c r="N484" s="1"/>
      <c r="O484" s="1"/>
      <c r="P484" s="80"/>
      <c r="Q484" s="81"/>
      <c r="R484" s="82"/>
      <c r="S484" s="82"/>
      <c r="T484" s="82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</row>
    <row r="485" spans="1:156" ht="12.75" customHeight="1" x14ac:dyDescent="0.2">
      <c r="A485" s="1"/>
      <c r="B485" s="1"/>
      <c r="C485" s="1"/>
      <c r="D485" s="1"/>
      <c r="E485" s="6"/>
      <c r="F485" s="6"/>
      <c r="G485" s="79"/>
      <c r="H485" s="79"/>
      <c r="I485" s="79"/>
      <c r="J485" s="79"/>
      <c r="K485" s="79"/>
      <c r="L485" s="1"/>
      <c r="M485" s="1"/>
      <c r="N485" s="1"/>
      <c r="O485" s="1"/>
      <c r="P485" s="80"/>
      <c r="Q485" s="81"/>
      <c r="R485" s="82"/>
      <c r="S485" s="82"/>
      <c r="T485" s="82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</row>
    <row r="486" spans="1:156" ht="12.75" customHeight="1" x14ac:dyDescent="0.2">
      <c r="A486" s="1"/>
      <c r="B486" s="1"/>
      <c r="C486" s="1"/>
      <c r="D486" s="1"/>
      <c r="E486" s="6"/>
      <c r="F486" s="6"/>
      <c r="G486" s="79"/>
      <c r="H486" s="79"/>
      <c r="I486" s="79"/>
      <c r="J486" s="79"/>
      <c r="K486" s="79"/>
      <c r="L486" s="1"/>
      <c r="M486" s="1"/>
      <c r="N486" s="1"/>
      <c r="O486" s="1"/>
      <c r="P486" s="80"/>
      <c r="Q486" s="81"/>
      <c r="R486" s="82"/>
      <c r="S486" s="82"/>
      <c r="T486" s="82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</row>
    <row r="487" spans="1:156" ht="12.75" customHeight="1" x14ac:dyDescent="0.2">
      <c r="A487" s="1"/>
      <c r="B487" s="1"/>
      <c r="C487" s="1"/>
      <c r="D487" s="1"/>
      <c r="E487" s="6"/>
      <c r="F487" s="6"/>
      <c r="G487" s="79"/>
      <c r="H487" s="79"/>
      <c r="I487" s="79"/>
      <c r="J487" s="79"/>
      <c r="K487" s="79"/>
      <c r="L487" s="1"/>
      <c r="M487" s="1"/>
      <c r="N487" s="1"/>
      <c r="O487" s="1"/>
      <c r="P487" s="80"/>
      <c r="Q487" s="81"/>
      <c r="R487" s="82"/>
      <c r="S487" s="82"/>
      <c r="T487" s="82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</row>
    <row r="488" spans="1:156" ht="12.75" customHeight="1" x14ac:dyDescent="0.2">
      <c r="A488" s="1"/>
      <c r="B488" s="1"/>
      <c r="C488" s="1"/>
      <c r="D488" s="1"/>
      <c r="E488" s="6"/>
      <c r="F488" s="6"/>
      <c r="G488" s="79"/>
      <c r="H488" s="79"/>
      <c r="I488" s="79"/>
      <c r="J488" s="79"/>
      <c r="K488" s="79"/>
      <c r="L488" s="1"/>
      <c r="M488" s="1"/>
      <c r="N488" s="1"/>
      <c r="O488" s="1"/>
      <c r="P488" s="80"/>
      <c r="Q488" s="81"/>
      <c r="R488" s="82"/>
      <c r="S488" s="82"/>
      <c r="T488" s="82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</row>
    <row r="489" spans="1:156" ht="12.75" customHeight="1" x14ac:dyDescent="0.2">
      <c r="A489" s="1"/>
      <c r="B489" s="1"/>
      <c r="C489" s="1"/>
      <c r="D489" s="1"/>
      <c r="E489" s="6"/>
      <c r="F489" s="6"/>
      <c r="G489" s="79"/>
      <c r="H489" s="79"/>
      <c r="I489" s="79"/>
      <c r="J489" s="79"/>
      <c r="K489" s="79"/>
      <c r="L489" s="1"/>
      <c r="M489" s="1"/>
      <c r="N489" s="1"/>
      <c r="O489" s="1"/>
      <c r="P489" s="80"/>
      <c r="Q489" s="81"/>
      <c r="R489" s="82"/>
      <c r="S489" s="82"/>
      <c r="T489" s="82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</row>
    <row r="490" spans="1:156" ht="12.75" customHeight="1" x14ac:dyDescent="0.2">
      <c r="A490" s="1"/>
      <c r="B490" s="1"/>
      <c r="C490" s="1"/>
      <c r="D490" s="1"/>
      <c r="E490" s="6"/>
      <c r="F490" s="6"/>
      <c r="G490" s="79"/>
      <c r="H490" s="79"/>
      <c r="I490" s="79"/>
      <c r="J490" s="79"/>
      <c r="K490" s="79"/>
      <c r="L490" s="1"/>
      <c r="M490" s="1"/>
      <c r="N490" s="1"/>
      <c r="O490" s="1"/>
      <c r="P490" s="80"/>
      <c r="Q490" s="81"/>
      <c r="R490" s="82"/>
      <c r="S490" s="82"/>
      <c r="T490" s="82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</row>
    <row r="491" spans="1:156" ht="12.75" customHeight="1" x14ac:dyDescent="0.2">
      <c r="A491" s="1"/>
      <c r="B491" s="1"/>
      <c r="C491" s="1"/>
      <c r="D491" s="1"/>
      <c r="E491" s="6"/>
      <c r="F491" s="6"/>
      <c r="G491" s="79"/>
      <c r="H491" s="79"/>
      <c r="I491" s="79"/>
      <c r="J491" s="79"/>
      <c r="K491" s="79"/>
      <c r="L491" s="1"/>
      <c r="M491" s="1"/>
      <c r="N491" s="1"/>
      <c r="O491" s="1"/>
      <c r="P491" s="80"/>
      <c r="Q491" s="81"/>
      <c r="R491" s="82"/>
      <c r="S491" s="82"/>
      <c r="T491" s="82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</row>
    <row r="492" spans="1:156" ht="12.75" customHeight="1" x14ac:dyDescent="0.2">
      <c r="A492" s="1"/>
      <c r="B492" s="1"/>
      <c r="C492" s="1"/>
      <c r="D492" s="1"/>
      <c r="E492" s="6"/>
      <c r="F492" s="6"/>
      <c r="G492" s="79"/>
      <c r="H492" s="79"/>
      <c r="I492" s="79"/>
      <c r="J492" s="79"/>
      <c r="K492" s="79"/>
      <c r="L492" s="1"/>
      <c r="M492" s="1"/>
      <c r="N492" s="1"/>
      <c r="O492" s="1"/>
      <c r="P492" s="80"/>
      <c r="Q492" s="81"/>
      <c r="R492" s="82"/>
      <c r="S492" s="82"/>
      <c r="T492" s="82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</row>
    <row r="493" spans="1:156" ht="12.75" customHeight="1" x14ac:dyDescent="0.2">
      <c r="A493" s="1"/>
      <c r="B493" s="1"/>
      <c r="C493" s="1"/>
      <c r="D493" s="1"/>
      <c r="E493" s="6"/>
      <c r="F493" s="6"/>
      <c r="G493" s="79"/>
      <c r="H493" s="79"/>
      <c r="I493" s="79"/>
      <c r="J493" s="79"/>
      <c r="K493" s="79"/>
      <c r="L493" s="1"/>
      <c r="M493" s="1"/>
      <c r="N493" s="1"/>
      <c r="O493" s="1"/>
      <c r="P493" s="80"/>
      <c r="Q493" s="81"/>
      <c r="R493" s="82"/>
      <c r="S493" s="82"/>
      <c r="T493" s="82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</row>
    <row r="494" spans="1:156" ht="12.75" customHeight="1" x14ac:dyDescent="0.2">
      <c r="A494" s="1"/>
      <c r="B494" s="1"/>
      <c r="C494" s="1"/>
      <c r="D494" s="1"/>
      <c r="E494" s="6"/>
      <c r="F494" s="6"/>
      <c r="G494" s="79"/>
      <c r="H494" s="79"/>
      <c r="I494" s="79"/>
      <c r="J494" s="79"/>
      <c r="K494" s="79"/>
      <c r="L494" s="1"/>
      <c r="M494" s="1"/>
      <c r="N494" s="1"/>
      <c r="O494" s="1"/>
      <c r="P494" s="80"/>
      <c r="Q494" s="81"/>
      <c r="R494" s="82"/>
      <c r="S494" s="82"/>
      <c r="T494" s="82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</row>
    <row r="495" spans="1:156" ht="12.75" customHeight="1" x14ac:dyDescent="0.2">
      <c r="A495" s="1"/>
      <c r="B495" s="1"/>
      <c r="C495" s="1"/>
      <c r="D495" s="1"/>
      <c r="E495" s="6"/>
      <c r="F495" s="6"/>
      <c r="G495" s="79"/>
      <c r="H495" s="79"/>
      <c r="I495" s="79"/>
      <c r="J495" s="79"/>
      <c r="K495" s="79"/>
      <c r="L495" s="1"/>
      <c r="M495" s="1"/>
      <c r="N495" s="1"/>
      <c r="O495" s="1"/>
      <c r="P495" s="80"/>
      <c r="Q495" s="81"/>
      <c r="R495" s="82"/>
      <c r="S495" s="82"/>
      <c r="T495" s="82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</row>
    <row r="496" spans="1:156" ht="12.75" customHeight="1" x14ac:dyDescent="0.2">
      <c r="A496" s="1"/>
      <c r="B496" s="1"/>
      <c r="C496" s="1"/>
      <c r="D496" s="1"/>
      <c r="E496" s="6"/>
      <c r="F496" s="6"/>
      <c r="G496" s="79"/>
      <c r="H496" s="79"/>
      <c r="I496" s="79"/>
      <c r="J496" s="79"/>
      <c r="K496" s="79"/>
      <c r="L496" s="1"/>
      <c r="M496" s="1"/>
      <c r="N496" s="1"/>
      <c r="O496" s="1"/>
      <c r="P496" s="80"/>
      <c r="Q496" s="81"/>
      <c r="R496" s="82"/>
      <c r="S496" s="82"/>
      <c r="T496" s="82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</row>
    <row r="497" spans="1:156" ht="12.75" customHeight="1" x14ac:dyDescent="0.2">
      <c r="A497" s="1"/>
      <c r="B497" s="1"/>
      <c r="C497" s="1"/>
      <c r="D497" s="1"/>
      <c r="E497" s="6"/>
      <c r="F497" s="6"/>
      <c r="G497" s="79"/>
      <c r="H497" s="79"/>
      <c r="I497" s="79"/>
      <c r="J497" s="79"/>
      <c r="K497" s="79"/>
      <c r="L497" s="1"/>
      <c r="M497" s="1"/>
      <c r="N497" s="1"/>
      <c r="O497" s="1"/>
      <c r="P497" s="80"/>
      <c r="Q497" s="81"/>
      <c r="R497" s="82"/>
      <c r="S497" s="82"/>
      <c r="T497" s="82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</row>
    <row r="498" spans="1:156" ht="12.75" customHeight="1" x14ac:dyDescent="0.2">
      <c r="A498" s="1"/>
      <c r="B498" s="1"/>
      <c r="C498" s="1"/>
      <c r="D498" s="1"/>
      <c r="E498" s="6"/>
      <c r="F498" s="6"/>
      <c r="G498" s="79"/>
      <c r="H498" s="79"/>
      <c r="I498" s="79"/>
      <c r="J498" s="79"/>
      <c r="K498" s="79"/>
      <c r="L498" s="1"/>
      <c r="M498" s="1"/>
      <c r="N498" s="1"/>
      <c r="O498" s="1"/>
      <c r="P498" s="80"/>
      <c r="Q498" s="81"/>
      <c r="R498" s="82"/>
      <c r="S498" s="82"/>
      <c r="T498" s="82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</row>
    <row r="499" spans="1:156" ht="12.75" customHeight="1" x14ac:dyDescent="0.2">
      <c r="A499" s="1"/>
      <c r="B499" s="1"/>
      <c r="C499" s="1"/>
      <c r="D499" s="1"/>
      <c r="E499" s="6"/>
      <c r="F499" s="6"/>
      <c r="G499" s="79"/>
      <c r="H499" s="79"/>
      <c r="I499" s="79"/>
      <c r="J499" s="79"/>
      <c r="K499" s="79"/>
      <c r="L499" s="1"/>
      <c r="M499" s="1"/>
      <c r="N499" s="1"/>
      <c r="O499" s="1"/>
      <c r="P499" s="80"/>
      <c r="Q499" s="81"/>
      <c r="R499" s="82"/>
      <c r="S499" s="82"/>
      <c r="T499" s="82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</row>
    <row r="500" spans="1:156" ht="12.75" customHeight="1" x14ac:dyDescent="0.2">
      <c r="A500" s="1"/>
      <c r="B500" s="1"/>
      <c r="C500" s="1"/>
      <c r="D500" s="1"/>
      <c r="E500" s="6"/>
      <c r="F500" s="6"/>
      <c r="G500" s="79"/>
      <c r="H500" s="79"/>
      <c r="I500" s="79"/>
      <c r="J500" s="79"/>
      <c r="K500" s="79"/>
      <c r="L500" s="1"/>
      <c r="M500" s="1"/>
      <c r="N500" s="1"/>
      <c r="O500" s="1"/>
      <c r="P500" s="80"/>
      <c r="Q500" s="81"/>
      <c r="R500" s="82"/>
      <c r="S500" s="82"/>
      <c r="T500" s="82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</row>
    <row r="501" spans="1:156" ht="12.75" customHeight="1" x14ac:dyDescent="0.2">
      <c r="A501" s="1"/>
      <c r="B501" s="1"/>
      <c r="C501" s="1"/>
      <c r="D501" s="1"/>
      <c r="E501" s="6"/>
      <c r="F501" s="6"/>
      <c r="G501" s="79"/>
      <c r="H501" s="79"/>
      <c r="I501" s="79"/>
      <c r="J501" s="79"/>
      <c r="K501" s="79"/>
      <c r="L501" s="1"/>
      <c r="M501" s="1"/>
      <c r="N501" s="1"/>
      <c r="O501" s="1"/>
      <c r="P501" s="80"/>
      <c r="Q501" s="81"/>
      <c r="R501" s="82"/>
      <c r="S501" s="82"/>
      <c r="T501" s="82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</row>
    <row r="502" spans="1:156" ht="12.75" customHeight="1" x14ac:dyDescent="0.2">
      <c r="A502" s="1"/>
      <c r="B502" s="1"/>
      <c r="C502" s="1"/>
      <c r="D502" s="1"/>
      <c r="E502" s="6"/>
      <c r="F502" s="6"/>
      <c r="G502" s="79"/>
      <c r="H502" s="79"/>
      <c r="I502" s="79"/>
      <c r="J502" s="79"/>
      <c r="K502" s="79"/>
      <c r="L502" s="1"/>
      <c r="M502" s="1"/>
      <c r="N502" s="1"/>
      <c r="O502" s="1"/>
      <c r="P502" s="80"/>
      <c r="Q502" s="81"/>
      <c r="R502" s="82"/>
      <c r="S502" s="82"/>
      <c r="T502" s="82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</row>
    <row r="503" spans="1:156" ht="12.75" customHeight="1" x14ac:dyDescent="0.2">
      <c r="A503" s="1"/>
      <c r="B503" s="1"/>
      <c r="C503" s="1"/>
      <c r="D503" s="1"/>
      <c r="E503" s="6"/>
      <c r="F503" s="6"/>
      <c r="G503" s="79"/>
      <c r="H503" s="79"/>
      <c r="I503" s="79"/>
      <c r="J503" s="79"/>
      <c r="K503" s="79"/>
      <c r="L503" s="1"/>
      <c r="M503" s="1"/>
      <c r="N503" s="1"/>
      <c r="O503" s="1"/>
      <c r="P503" s="80"/>
      <c r="Q503" s="81"/>
      <c r="R503" s="82"/>
      <c r="S503" s="82"/>
      <c r="T503" s="82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</row>
    <row r="504" spans="1:156" ht="12.75" customHeight="1" x14ac:dyDescent="0.2">
      <c r="A504" s="1"/>
      <c r="B504" s="1"/>
      <c r="C504" s="1"/>
      <c r="D504" s="1"/>
      <c r="E504" s="6"/>
      <c r="F504" s="6"/>
      <c r="G504" s="79"/>
      <c r="H504" s="79"/>
      <c r="I504" s="79"/>
      <c r="J504" s="79"/>
      <c r="K504" s="79"/>
      <c r="L504" s="1"/>
      <c r="M504" s="1"/>
      <c r="N504" s="1"/>
      <c r="O504" s="1"/>
      <c r="P504" s="80"/>
      <c r="Q504" s="81"/>
      <c r="R504" s="82"/>
      <c r="S504" s="82"/>
      <c r="T504" s="82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</row>
    <row r="505" spans="1:156" ht="12.75" customHeight="1" x14ac:dyDescent="0.2">
      <c r="A505" s="1"/>
      <c r="B505" s="1"/>
      <c r="C505" s="1"/>
      <c r="D505" s="1"/>
      <c r="E505" s="6"/>
      <c r="F505" s="6"/>
      <c r="G505" s="79"/>
      <c r="H505" s="79"/>
      <c r="I505" s="79"/>
      <c r="J505" s="79"/>
      <c r="K505" s="79"/>
      <c r="L505" s="1"/>
      <c r="M505" s="1"/>
      <c r="N505" s="1"/>
      <c r="O505" s="1"/>
      <c r="P505" s="80"/>
      <c r="Q505" s="81"/>
      <c r="R505" s="82"/>
      <c r="S505" s="82"/>
      <c r="T505" s="82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</row>
    <row r="506" spans="1:156" ht="12.75" customHeight="1" x14ac:dyDescent="0.2">
      <c r="A506" s="1"/>
      <c r="B506" s="1"/>
      <c r="C506" s="1"/>
      <c r="D506" s="1"/>
      <c r="E506" s="6"/>
      <c r="F506" s="6"/>
      <c r="G506" s="79"/>
      <c r="H506" s="79"/>
      <c r="I506" s="79"/>
      <c r="J506" s="79"/>
      <c r="K506" s="79"/>
      <c r="L506" s="1"/>
      <c r="M506" s="1"/>
      <c r="N506" s="1"/>
      <c r="O506" s="1"/>
      <c r="P506" s="80"/>
      <c r="Q506" s="81"/>
      <c r="R506" s="82"/>
      <c r="S506" s="82"/>
      <c r="T506" s="82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</row>
    <row r="507" spans="1:156" ht="12.75" customHeight="1" x14ac:dyDescent="0.2">
      <c r="A507" s="1"/>
      <c r="B507" s="1"/>
      <c r="C507" s="1"/>
      <c r="D507" s="1"/>
      <c r="E507" s="6"/>
      <c r="F507" s="6"/>
      <c r="G507" s="79"/>
      <c r="H507" s="79"/>
      <c r="I507" s="79"/>
      <c r="J507" s="79"/>
      <c r="K507" s="79"/>
      <c r="L507" s="1"/>
      <c r="M507" s="1"/>
      <c r="N507" s="1"/>
      <c r="O507" s="1"/>
      <c r="P507" s="80"/>
      <c r="Q507" s="81"/>
      <c r="R507" s="82"/>
      <c r="S507" s="82"/>
      <c r="T507" s="82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</row>
    <row r="508" spans="1:156" ht="12.75" customHeight="1" x14ac:dyDescent="0.2">
      <c r="A508" s="1"/>
      <c r="B508" s="1"/>
      <c r="C508" s="1"/>
      <c r="D508" s="1"/>
      <c r="E508" s="6"/>
      <c r="F508" s="6"/>
      <c r="G508" s="79"/>
      <c r="H508" s="79"/>
      <c r="I508" s="79"/>
      <c r="J508" s="79"/>
      <c r="K508" s="79"/>
      <c r="L508" s="1"/>
      <c r="M508" s="1"/>
      <c r="N508" s="1"/>
      <c r="O508" s="1"/>
      <c r="P508" s="80"/>
      <c r="Q508" s="81"/>
      <c r="R508" s="82"/>
      <c r="S508" s="82"/>
      <c r="T508" s="82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</row>
    <row r="509" spans="1:156" ht="12.75" customHeight="1" x14ac:dyDescent="0.2">
      <c r="A509" s="1"/>
      <c r="B509" s="1"/>
      <c r="C509" s="1"/>
      <c r="D509" s="1"/>
      <c r="E509" s="6"/>
      <c r="F509" s="6"/>
      <c r="G509" s="79"/>
      <c r="H509" s="79"/>
      <c r="I509" s="79"/>
      <c r="J509" s="79"/>
      <c r="K509" s="79"/>
      <c r="L509" s="1"/>
      <c r="M509" s="1"/>
      <c r="N509" s="1"/>
      <c r="O509" s="1"/>
      <c r="P509" s="80"/>
      <c r="Q509" s="81"/>
      <c r="R509" s="82"/>
      <c r="S509" s="82"/>
      <c r="T509" s="82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</row>
    <row r="510" spans="1:156" ht="12.75" customHeight="1" x14ac:dyDescent="0.2">
      <c r="A510" s="1"/>
      <c r="B510" s="1"/>
      <c r="C510" s="1"/>
      <c r="D510" s="1"/>
      <c r="E510" s="6"/>
      <c r="F510" s="6"/>
      <c r="G510" s="79"/>
      <c r="H510" s="79"/>
      <c r="I510" s="79"/>
      <c r="J510" s="79"/>
      <c r="K510" s="79"/>
      <c r="L510" s="1"/>
      <c r="M510" s="1"/>
      <c r="N510" s="1"/>
      <c r="O510" s="1"/>
      <c r="P510" s="80"/>
      <c r="Q510" s="81"/>
      <c r="R510" s="82"/>
      <c r="S510" s="82"/>
      <c r="T510" s="82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</row>
    <row r="511" spans="1:156" ht="12.75" customHeight="1" x14ac:dyDescent="0.2">
      <c r="A511" s="1"/>
      <c r="B511" s="1"/>
      <c r="C511" s="1"/>
      <c r="D511" s="1"/>
      <c r="E511" s="6"/>
      <c r="F511" s="6"/>
      <c r="G511" s="79"/>
      <c r="H511" s="79"/>
      <c r="I511" s="79"/>
      <c r="J511" s="79"/>
      <c r="K511" s="79"/>
      <c r="L511" s="1"/>
      <c r="M511" s="1"/>
      <c r="N511" s="1"/>
      <c r="O511" s="1"/>
      <c r="P511" s="80"/>
      <c r="Q511" s="81"/>
      <c r="R511" s="82"/>
      <c r="S511" s="82"/>
      <c r="T511" s="82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</row>
    <row r="512" spans="1:156" ht="12.75" customHeight="1" x14ac:dyDescent="0.2">
      <c r="A512" s="1"/>
      <c r="B512" s="1"/>
      <c r="C512" s="1"/>
      <c r="D512" s="1"/>
      <c r="E512" s="6"/>
      <c r="F512" s="6"/>
      <c r="G512" s="79"/>
      <c r="H512" s="79"/>
      <c r="I512" s="79"/>
      <c r="J512" s="79"/>
      <c r="K512" s="79"/>
      <c r="L512" s="1"/>
      <c r="M512" s="1"/>
      <c r="N512" s="1"/>
      <c r="O512" s="1"/>
      <c r="P512" s="80"/>
      <c r="Q512" s="81"/>
      <c r="R512" s="82"/>
      <c r="S512" s="82"/>
      <c r="T512" s="82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</row>
    <row r="513" spans="1:156" ht="12.75" customHeight="1" x14ac:dyDescent="0.2">
      <c r="A513" s="1"/>
      <c r="B513" s="1"/>
      <c r="C513" s="1"/>
      <c r="D513" s="1"/>
      <c r="E513" s="6"/>
      <c r="F513" s="6"/>
      <c r="G513" s="79"/>
      <c r="H513" s="79"/>
      <c r="I513" s="79"/>
      <c r="J513" s="79"/>
      <c r="K513" s="79"/>
      <c r="L513" s="1"/>
      <c r="M513" s="1"/>
      <c r="N513" s="1"/>
      <c r="O513" s="1"/>
      <c r="P513" s="80"/>
      <c r="Q513" s="81"/>
      <c r="R513" s="82"/>
      <c r="S513" s="82"/>
      <c r="T513" s="82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</row>
    <row r="514" spans="1:156" ht="12.75" customHeight="1" x14ac:dyDescent="0.2">
      <c r="A514" s="1"/>
      <c r="B514" s="1"/>
      <c r="C514" s="1"/>
      <c r="D514" s="1"/>
      <c r="E514" s="6"/>
      <c r="F514" s="6"/>
      <c r="G514" s="79"/>
      <c r="H514" s="79"/>
      <c r="I514" s="79"/>
      <c r="J514" s="79"/>
      <c r="K514" s="79"/>
      <c r="L514" s="1"/>
      <c r="M514" s="1"/>
      <c r="N514" s="1"/>
      <c r="O514" s="1"/>
      <c r="P514" s="80"/>
      <c r="Q514" s="81"/>
      <c r="R514" s="82"/>
      <c r="S514" s="82"/>
      <c r="T514" s="82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</row>
    <row r="515" spans="1:156" ht="12.75" customHeight="1" x14ac:dyDescent="0.2">
      <c r="A515" s="1"/>
      <c r="B515" s="1"/>
      <c r="C515" s="1"/>
      <c r="D515" s="1"/>
      <c r="E515" s="6"/>
      <c r="F515" s="6"/>
      <c r="G515" s="79"/>
      <c r="H515" s="79"/>
      <c r="I515" s="79"/>
      <c r="J515" s="79"/>
      <c r="K515" s="79"/>
      <c r="L515" s="1"/>
      <c r="M515" s="1"/>
      <c r="N515" s="1"/>
      <c r="O515" s="1"/>
      <c r="P515" s="80"/>
      <c r="Q515" s="81"/>
      <c r="R515" s="82"/>
      <c r="S515" s="82"/>
      <c r="T515" s="82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</row>
    <row r="516" spans="1:156" ht="12.75" customHeight="1" x14ac:dyDescent="0.2">
      <c r="A516" s="1"/>
      <c r="B516" s="1"/>
      <c r="C516" s="1"/>
      <c r="D516" s="1"/>
      <c r="E516" s="6"/>
      <c r="F516" s="6"/>
      <c r="G516" s="79"/>
      <c r="H516" s="79"/>
      <c r="I516" s="79"/>
      <c r="J516" s="79"/>
      <c r="K516" s="79"/>
      <c r="L516" s="1"/>
      <c r="M516" s="1"/>
      <c r="N516" s="1"/>
      <c r="O516" s="1"/>
      <c r="P516" s="80"/>
      <c r="Q516" s="81"/>
      <c r="R516" s="82"/>
      <c r="S516" s="82"/>
      <c r="T516" s="82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</row>
    <row r="517" spans="1:156" ht="12.75" customHeight="1" x14ac:dyDescent="0.2">
      <c r="A517" s="1"/>
      <c r="B517" s="1"/>
      <c r="C517" s="1"/>
      <c r="D517" s="1"/>
      <c r="E517" s="6"/>
      <c r="F517" s="6"/>
      <c r="G517" s="79"/>
      <c r="H517" s="79"/>
      <c r="I517" s="79"/>
      <c r="J517" s="79"/>
      <c r="K517" s="79"/>
      <c r="L517" s="1"/>
      <c r="M517" s="1"/>
      <c r="N517" s="1"/>
      <c r="O517" s="1"/>
      <c r="P517" s="80"/>
      <c r="Q517" s="81"/>
      <c r="R517" s="82"/>
      <c r="S517" s="82"/>
      <c r="T517" s="82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</row>
    <row r="518" spans="1:156" ht="12.75" customHeight="1" x14ac:dyDescent="0.2">
      <c r="A518" s="1"/>
      <c r="B518" s="1"/>
      <c r="C518" s="1"/>
      <c r="D518" s="1"/>
      <c r="E518" s="6"/>
      <c r="F518" s="6"/>
      <c r="G518" s="79"/>
      <c r="H518" s="79"/>
      <c r="I518" s="79"/>
      <c r="J518" s="79"/>
      <c r="K518" s="79"/>
      <c r="L518" s="1"/>
      <c r="M518" s="1"/>
      <c r="N518" s="1"/>
      <c r="O518" s="1"/>
      <c r="P518" s="80"/>
      <c r="Q518" s="81"/>
      <c r="R518" s="82"/>
      <c r="S518" s="82"/>
      <c r="T518" s="82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</row>
    <row r="519" spans="1:156" ht="12.75" customHeight="1" x14ac:dyDescent="0.2">
      <c r="A519" s="1"/>
      <c r="B519" s="1"/>
      <c r="C519" s="1"/>
      <c r="D519" s="1"/>
      <c r="E519" s="6"/>
      <c r="F519" s="6"/>
      <c r="G519" s="79"/>
      <c r="H519" s="79"/>
      <c r="I519" s="79"/>
      <c r="J519" s="79"/>
      <c r="K519" s="79"/>
      <c r="L519" s="1"/>
      <c r="M519" s="1"/>
      <c r="N519" s="1"/>
      <c r="O519" s="1"/>
      <c r="P519" s="80"/>
      <c r="Q519" s="81"/>
      <c r="R519" s="82"/>
      <c r="S519" s="82"/>
      <c r="T519" s="82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</row>
    <row r="520" spans="1:156" ht="12.75" customHeight="1" x14ac:dyDescent="0.2">
      <c r="A520" s="1"/>
      <c r="B520" s="1"/>
      <c r="C520" s="1"/>
      <c r="D520" s="1"/>
      <c r="E520" s="6"/>
      <c r="F520" s="6"/>
      <c r="G520" s="79"/>
      <c r="H520" s="79"/>
      <c r="I520" s="79"/>
      <c r="J520" s="79"/>
      <c r="K520" s="79"/>
      <c r="L520" s="1"/>
      <c r="M520" s="1"/>
      <c r="N520" s="1"/>
      <c r="O520" s="1"/>
      <c r="P520" s="80"/>
      <c r="Q520" s="81"/>
      <c r="R520" s="82"/>
      <c r="S520" s="82"/>
      <c r="T520" s="82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</row>
    <row r="521" spans="1:156" ht="12.75" customHeight="1" x14ac:dyDescent="0.2">
      <c r="A521" s="1"/>
      <c r="B521" s="1"/>
      <c r="C521" s="1"/>
      <c r="D521" s="1"/>
      <c r="E521" s="6"/>
      <c r="F521" s="6"/>
      <c r="G521" s="79"/>
      <c r="H521" s="79"/>
      <c r="I521" s="79"/>
      <c r="J521" s="79"/>
      <c r="K521" s="79"/>
      <c r="L521" s="1"/>
      <c r="M521" s="1"/>
      <c r="N521" s="1"/>
      <c r="O521" s="1"/>
      <c r="P521" s="80"/>
      <c r="Q521" s="81"/>
      <c r="R521" s="82"/>
      <c r="S521" s="82"/>
      <c r="T521" s="82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</row>
    <row r="522" spans="1:156" ht="12.75" customHeight="1" x14ac:dyDescent="0.2">
      <c r="A522" s="1"/>
      <c r="B522" s="1"/>
      <c r="C522" s="1"/>
      <c r="D522" s="1"/>
      <c r="E522" s="6"/>
      <c r="F522" s="6"/>
      <c r="G522" s="79"/>
      <c r="H522" s="79"/>
      <c r="I522" s="79"/>
      <c r="J522" s="79"/>
      <c r="K522" s="79"/>
      <c r="L522" s="1"/>
      <c r="M522" s="1"/>
      <c r="N522" s="1"/>
      <c r="O522" s="1"/>
      <c r="P522" s="80"/>
      <c r="Q522" s="81"/>
      <c r="R522" s="82"/>
      <c r="S522" s="82"/>
      <c r="T522" s="82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</row>
    <row r="523" spans="1:156" ht="12.75" customHeight="1" x14ac:dyDescent="0.2">
      <c r="A523" s="1"/>
      <c r="B523" s="1"/>
      <c r="C523" s="1"/>
      <c r="D523" s="1"/>
      <c r="E523" s="6"/>
      <c r="F523" s="6"/>
      <c r="G523" s="79"/>
      <c r="H523" s="79"/>
      <c r="I523" s="79"/>
      <c r="J523" s="79"/>
      <c r="K523" s="79"/>
      <c r="L523" s="1"/>
      <c r="M523" s="1"/>
      <c r="N523" s="1"/>
      <c r="O523" s="1"/>
      <c r="P523" s="80"/>
      <c r="Q523" s="81"/>
      <c r="R523" s="82"/>
      <c r="S523" s="82"/>
      <c r="T523" s="82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</row>
    <row r="524" spans="1:156" ht="12.75" customHeight="1" x14ac:dyDescent="0.2">
      <c r="A524" s="1"/>
      <c r="B524" s="1"/>
      <c r="C524" s="1"/>
      <c r="D524" s="1"/>
      <c r="E524" s="6"/>
      <c r="F524" s="6"/>
      <c r="G524" s="79"/>
      <c r="H524" s="79"/>
      <c r="I524" s="79"/>
      <c r="J524" s="79"/>
      <c r="K524" s="79"/>
      <c r="L524" s="1"/>
      <c r="M524" s="1"/>
      <c r="N524" s="1"/>
      <c r="O524" s="1"/>
      <c r="P524" s="80"/>
      <c r="Q524" s="81"/>
      <c r="R524" s="82"/>
      <c r="S524" s="82"/>
      <c r="T524" s="82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</row>
    <row r="525" spans="1:156" ht="12.75" customHeight="1" x14ac:dyDescent="0.2">
      <c r="A525" s="1"/>
      <c r="B525" s="1"/>
      <c r="C525" s="1"/>
      <c r="D525" s="1"/>
      <c r="E525" s="6"/>
      <c r="F525" s="6"/>
      <c r="G525" s="79"/>
      <c r="H525" s="79"/>
      <c r="I525" s="79"/>
      <c r="J525" s="79"/>
      <c r="K525" s="79"/>
      <c r="L525" s="1"/>
      <c r="M525" s="1"/>
      <c r="N525" s="1"/>
      <c r="O525" s="1"/>
      <c r="P525" s="80"/>
      <c r="Q525" s="81"/>
      <c r="R525" s="82"/>
      <c r="S525" s="82"/>
      <c r="T525" s="82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</row>
    <row r="526" spans="1:156" ht="12.75" customHeight="1" x14ac:dyDescent="0.2">
      <c r="A526" s="1"/>
      <c r="B526" s="1"/>
      <c r="C526" s="1"/>
      <c r="D526" s="1"/>
      <c r="E526" s="6"/>
      <c r="F526" s="6"/>
      <c r="G526" s="79"/>
      <c r="H526" s="79"/>
      <c r="I526" s="79"/>
      <c r="J526" s="79"/>
      <c r="K526" s="79"/>
      <c r="L526" s="1"/>
      <c r="M526" s="1"/>
      <c r="N526" s="1"/>
      <c r="O526" s="1"/>
      <c r="P526" s="80"/>
      <c r="Q526" s="81"/>
      <c r="R526" s="82"/>
      <c r="S526" s="82"/>
      <c r="T526" s="82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</row>
    <row r="527" spans="1:156" ht="12.75" customHeight="1" x14ac:dyDescent="0.2">
      <c r="A527" s="1"/>
      <c r="B527" s="1"/>
      <c r="C527" s="1"/>
      <c r="D527" s="1"/>
      <c r="E527" s="6"/>
      <c r="F527" s="6"/>
      <c r="G527" s="79"/>
      <c r="H527" s="79"/>
      <c r="I527" s="79"/>
      <c r="J527" s="79"/>
      <c r="K527" s="79"/>
      <c r="L527" s="1"/>
      <c r="M527" s="1"/>
      <c r="N527" s="1"/>
      <c r="O527" s="1"/>
      <c r="P527" s="80"/>
      <c r="Q527" s="81"/>
      <c r="R527" s="82"/>
      <c r="S527" s="82"/>
      <c r="T527" s="82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</row>
    <row r="528" spans="1:156" ht="12.75" customHeight="1" x14ac:dyDescent="0.2">
      <c r="A528" s="1"/>
      <c r="B528" s="1"/>
      <c r="C528" s="1"/>
      <c r="D528" s="1"/>
      <c r="E528" s="6"/>
      <c r="F528" s="6"/>
      <c r="G528" s="79"/>
      <c r="H528" s="79"/>
      <c r="I528" s="79"/>
      <c r="J528" s="79"/>
      <c r="K528" s="79"/>
      <c r="L528" s="1"/>
      <c r="M528" s="1"/>
      <c r="N528" s="1"/>
      <c r="O528" s="1"/>
      <c r="P528" s="80"/>
      <c r="Q528" s="81"/>
      <c r="R528" s="82"/>
      <c r="S528" s="82"/>
      <c r="T528" s="82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</row>
    <row r="529" spans="1:156" ht="12.75" customHeight="1" x14ac:dyDescent="0.2">
      <c r="A529" s="1"/>
      <c r="B529" s="1"/>
      <c r="C529" s="1"/>
      <c r="D529" s="1"/>
      <c r="E529" s="6"/>
      <c r="F529" s="6"/>
      <c r="G529" s="79"/>
      <c r="H529" s="79"/>
      <c r="I529" s="79"/>
      <c r="J529" s="79"/>
      <c r="K529" s="79"/>
      <c r="L529" s="1"/>
      <c r="M529" s="1"/>
      <c r="N529" s="1"/>
      <c r="O529" s="1"/>
      <c r="P529" s="80"/>
      <c r="Q529" s="81"/>
      <c r="R529" s="82"/>
      <c r="S529" s="82"/>
      <c r="T529" s="82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</row>
    <row r="530" spans="1:156" ht="12.75" customHeight="1" x14ac:dyDescent="0.2">
      <c r="A530" s="1"/>
      <c r="B530" s="1"/>
      <c r="C530" s="1"/>
      <c r="D530" s="1"/>
      <c r="E530" s="6"/>
      <c r="F530" s="6"/>
      <c r="G530" s="79"/>
      <c r="H530" s="79"/>
      <c r="I530" s="79"/>
      <c r="J530" s="79"/>
      <c r="K530" s="79"/>
      <c r="L530" s="1"/>
      <c r="M530" s="1"/>
      <c r="N530" s="1"/>
      <c r="O530" s="1"/>
      <c r="P530" s="80"/>
      <c r="Q530" s="81"/>
      <c r="R530" s="82"/>
      <c r="S530" s="82"/>
      <c r="T530" s="82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</row>
    <row r="531" spans="1:156" ht="12.75" customHeight="1" x14ac:dyDescent="0.2">
      <c r="A531" s="1"/>
      <c r="B531" s="1"/>
      <c r="C531" s="1"/>
      <c r="D531" s="1"/>
      <c r="E531" s="6"/>
      <c r="F531" s="6"/>
      <c r="G531" s="79"/>
      <c r="H531" s="79"/>
      <c r="I531" s="79"/>
      <c r="J531" s="79"/>
      <c r="K531" s="79"/>
      <c r="L531" s="1"/>
      <c r="M531" s="1"/>
      <c r="N531" s="1"/>
      <c r="O531" s="1"/>
      <c r="P531" s="80"/>
      <c r="Q531" s="81"/>
      <c r="R531" s="82"/>
      <c r="S531" s="82"/>
      <c r="T531" s="82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</row>
    <row r="532" spans="1:156" ht="12.75" customHeight="1" x14ac:dyDescent="0.2">
      <c r="A532" s="1"/>
      <c r="B532" s="1"/>
      <c r="C532" s="1"/>
      <c r="D532" s="1"/>
      <c r="E532" s="6"/>
      <c r="F532" s="6"/>
      <c r="G532" s="79"/>
      <c r="H532" s="79"/>
      <c r="I532" s="79"/>
      <c r="J532" s="79"/>
      <c r="K532" s="79"/>
      <c r="L532" s="1"/>
      <c r="M532" s="1"/>
      <c r="N532" s="1"/>
      <c r="O532" s="1"/>
      <c r="P532" s="80"/>
      <c r="Q532" s="81"/>
      <c r="R532" s="82"/>
      <c r="S532" s="82"/>
      <c r="T532" s="82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</row>
    <row r="533" spans="1:156" ht="12.75" customHeight="1" x14ac:dyDescent="0.2">
      <c r="A533" s="1"/>
      <c r="B533" s="1"/>
      <c r="C533" s="1"/>
      <c r="D533" s="1"/>
      <c r="E533" s="6"/>
      <c r="F533" s="6"/>
      <c r="G533" s="79"/>
      <c r="H533" s="79"/>
      <c r="I533" s="79"/>
      <c r="J533" s="79"/>
      <c r="K533" s="79"/>
      <c r="L533" s="1"/>
      <c r="M533" s="1"/>
      <c r="N533" s="1"/>
      <c r="O533" s="1"/>
      <c r="P533" s="80"/>
      <c r="Q533" s="81"/>
      <c r="R533" s="82"/>
      <c r="S533" s="82"/>
      <c r="T533" s="82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</row>
    <row r="534" spans="1:156" ht="12.75" customHeight="1" x14ac:dyDescent="0.2">
      <c r="A534" s="1"/>
      <c r="B534" s="1"/>
      <c r="C534" s="1"/>
      <c r="D534" s="1"/>
      <c r="E534" s="6"/>
      <c r="F534" s="6"/>
      <c r="G534" s="79"/>
      <c r="H534" s="79"/>
      <c r="I534" s="79"/>
      <c r="J534" s="79"/>
      <c r="K534" s="79"/>
      <c r="L534" s="1"/>
      <c r="M534" s="1"/>
      <c r="N534" s="1"/>
      <c r="O534" s="1"/>
      <c r="P534" s="80"/>
      <c r="Q534" s="81"/>
      <c r="R534" s="82"/>
      <c r="S534" s="82"/>
      <c r="T534" s="82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</row>
    <row r="535" spans="1:156" ht="12.75" customHeight="1" x14ac:dyDescent="0.2">
      <c r="A535" s="1"/>
      <c r="B535" s="1"/>
      <c r="C535" s="1"/>
      <c r="D535" s="1"/>
      <c r="E535" s="6"/>
      <c r="F535" s="6"/>
      <c r="G535" s="79"/>
      <c r="H535" s="79"/>
      <c r="I535" s="79"/>
      <c r="J535" s="79"/>
      <c r="K535" s="79"/>
      <c r="L535" s="1"/>
      <c r="M535" s="1"/>
      <c r="N535" s="1"/>
      <c r="O535" s="1"/>
      <c r="P535" s="80"/>
      <c r="Q535" s="81"/>
      <c r="R535" s="82"/>
      <c r="S535" s="82"/>
      <c r="T535" s="82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</row>
    <row r="536" spans="1:156" ht="12.75" customHeight="1" x14ac:dyDescent="0.2">
      <c r="A536" s="1"/>
      <c r="B536" s="1"/>
      <c r="C536" s="1"/>
      <c r="D536" s="1"/>
      <c r="E536" s="6"/>
      <c r="F536" s="6"/>
      <c r="G536" s="79"/>
      <c r="H536" s="79"/>
      <c r="I536" s="79"/>
      <c r="J536" s="79"/>
      <c r="K536" s="79"/>
      <c r="L536" s="1"/>
      <c r="M536" s="1"/>
      <c r="N536" s="1"/>
      <c r="O536" s="1"/>
      <c r="P536" s="80"/>
      <c r="Q536" s="81"/>
      <c r="R536" s="82"/>
      <c r="S536" s="82"/>
      <c r="T536" s="82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</row>
    <row r="537" spans="1:156" ht="12.75" customHeight="1" x14ac:dyDescent="0.2">
      <c r="A537" s="1"/>
      <c r="B537" s="1"/>
      <c r="C537" s="1"/>
      <c r="D537" s="1"/>
      <c r="E537" s="6"/>
      <c r="F537" s="6"/>
      <c r="G537" s="79"/>
      <c r="H537" s="79"/>
      <c r="I537" s="79"/>
      <c r="J537" s="79"/>
      <c r="K537" s="79"/>
      <c r="L537" s="1"/>
      <c r="M537" s="1"/>
      <c r="N537" s="1"/>
      <c r="O537" s="1"/>
      <c r="P537" s="80"/>
      <c r="Q537" s="81"/>
      <c r="R537" s="82"/>
      <c r="S537" s="82"/>
      <c r="T537" s="82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</row>
    <row r="538" spans="1:156" ht="12.75" customHeight="1" x14ac:dyDescent="0.2">
      <c r="A538" s="1"/>
      <c r="B538" s="1"/>
      <c r="C538" s="1"/>
      <c r="D538" s="1"/>
      <c r="E538" s="6"/>
      <c r="F538" s="6"/>
      <c r="G538" s="79"/>
      <c r="H538" s="79"/>
      <c r="I538" s="79"/>
      <c r="J538" s="79"/>
      <c r="K538" s="79"/>
      <c r="L538" s="1"/>
      <c r="M538" s="1"/>
      <c r="N538" s="1"/>
      <c r="O538" s="1"/>
      <c r="P538" s="80"/>
      <c r="Q538" s="81"/>
      <c r="R538" s="82"/>
      <c r="S538" s="82"/>
      <c r="T538" s="82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</row>
    <row r="539" spans="1:156" ht="12.75" customHeight="1" x14ac:dyDescent="0.2">
      <c r="A539" s="1"/>
      <c r="B539" s="1"/>
      <c r="C539" s="1"/>
      <c r="D539" s="1"/>
      <c r="E539" s="6"/>
      <c r="F539" s="6"/>
      <c r="G539" s="79"/>
      <c r="H539" s="79"/>
      <c r="I539" s="79"/>
      <c r="J539" s="79"/>
      <c r="K539" s="79"/>
      <c r="L539" s="1"/>
      <c r="M539" s="1"/>
      <c r="N539" s="1"/>
      <c r="O539" s="1"/>
      <c r="P539" s="80"/>
      <c r="Q539" s="81"/>
      <c r="R539" s="82"/>
      <c r="S539" s="82"/>
      <c r="T539" s="82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</row>
    <row r="540" spans="1:156" ht="12.75" customHeight="1" x14ac:dyDescent="0.2">
      <c r="A540" s="1"/>
      <c r="B540" s="1"/>
      <c r="C540" s="1"/>
      <c r="D540" s="1"/>
      <c r="E540" s="6"/>
      <c r="F540" s="6"/>
      <c r="G540" s="79"/>
      <c r="H540" s="79"/>
      <c r="I540" s="79"/>
      <c r="J540" s="79"/>
      <c r="K540" s="79"/>
      <c r="L540" s="1"/>
      <c r="M540" s="1"/>
      <c r="N540" s="1"/>
      <c r="O540" s="1"/>
      <c r="P540" s="80"/>
      <c r="Q540" s="81"/>
      <c r="R540" s="82"/>
      <c r="S540" s="82"/>
      <c r="T540" s="82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</row>
    <row r="541" spans="1:156" ht="12.75" customHeight="1" x14ac:dyDescent="0.2">
      <c r="A541" s="1"/>
      <c r="B541" s="1"/>
      <c r="C541" s="1"/>
      <c r="D541" s="1"/>
      <c r="E541" s="6"/>
      <c r="F541" s="6"/>
      <c r="G541" s="79"/>
      <c r="H541" s="79"/>
      <c r="I541" s="79"/>
      <c r="J541" s="79"/>
      <c r="K541" s="79"/>
      <c r="L541" s="1"/>
      <c r="M541" s="1"/>
      <c r="N541" s="1"/>
      <c r="O541" s="1"/>
      <c r="P541" s="80"/>
      <c r="Q541" s="81"/>
      <c r="R541" s="82"/>
      <c r="S541" s="82"/>
      <c r="T541" s="82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</row>
    <row r="542" spans="1:156" ht="12.75" customHeight="1" x14ac:dyDescent="0.2">
      <c r="A542" s="1"/>
      <c r="B542" s="1"/>
      <c r="C542" s="1"/>
      <c r="D542" s="1"/>
      <c r="E542" s="6"/>
      <c r="F542" s="6"/>
      <c r="G542" s="79"/>
      <c r="H542" s="79"/>
      <c r="I542" s="79"/>
      <c r="J542" s="79"/>
      <c r="K542" s="79"/>
      <c r="L542" s="1"/>
      <c r="M542" s="1"/>
      <c r="N542" s="1"/>
      <c r="O542" s="1"/>
      <c r="P542" s="80"/>
      <c r="Q542" s="81"/>
      <c r="R542" s="82"/>
      <c r="S542" s="82"/>
      <c r="T542" s="82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</row>
    <row r="543" spans="1:156" ht="12.75" customHeight="1" x14ac:dyDescent="0.2">
      <c r="A543" s="1"/>
      <c r="B543" s="1"/>
      <c r="C543" s="1"/>
      <c r="D543" s="1"/>
      <c r="E543" s="6"/>
      <c r="F543" s="6"/>
      <c r="G543" s="79"/>
      <c r="H543" s="79"/>
      <c r="I543" s="79"/>
      <c r="J543" s="79"/>
      <c r="K543" s="79"/>
      <c r="L543" s="1"/>
      <c r="M543" s="1"/>
      <c r="N543" s="1"/>
      <c r="O543" s="1"/>
      <c r="P543" s="80"/>
      <c r="Q543" s="81"/>
      <c r="R543" s="82"/>
      <c r="S543" s="82"/>
      <c r="T543" s="82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</row>
    <row r="544" spans="1:156" ht="12.75" customHeight="1" x14ac:dyDescent="0.2">
      <c r="A544" s="1"/>
      <c r="B544" s="1"/>
      <c r="C544" s="1"/>
      <c r="D544" s="1"/>
      <c r="E544" s="6"/>
      <c r="F544" s="6"/>
      <c r="G544" s="79"/>
      <c r="H544" s="79"/>
      <c r="I544" s="79"/>
      <c r="J544" s="79"/>
      <c r="K544" s="79"/>
      <c r="L544" s="1"/>
      <c r="M544" s="1"/>
      <c r="N544" s="1"/>
      <c r="O544" s="1"/>
      <c r="P544" s="80"/>
      <c r="Q544" s="81"/>
      <c r="R544" s="82"/>
      <c r="S544" s="82"/>
      <c r="T544" s="82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</row>
    <row r="545" spans="1:156" ht="12.75" customHeight="1" x14ac:dyDescent="0.2">
      <c r="A545" s="1"/>
      <c r="B545" s="1"/>
      <c r="C545" s="1"/>
      <c r="D545" s="1"/>
      <c r="E545" s="6"/>
      <c r="F545" s="6"/>
      <c r="G545" s="79"/>
      <c r="H545" s="79"/>
      <c r="I545" s="79"/>
      <c r="J545" s="79"/>
      <c r="K545" s="79"/>
      <c r="L545" s="1"/>
      <c r="M545" s="1"/>
      <c r="N545" s="1"/>
      <c r="O545" s="1"/>
      <c r="P545" s="80"/>
      <c r="Q545" s="81"/>
      <c r="R545" s="82"/>
      <c r="S545" s="82"/>
      <c r="T545" s="82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</row>
    <row r="546" spans="1:156" ht="12.75" customHeight="1" x14ac:dyDescent="0.2">
      <c r="A546" s="1"/>
      <c r="B546" s="1"/>
      <c r="C546" s="1"/>
      <c r="D546" s="1"/>
      <c r="E546" s="6"/>
      <c r="F546" s="6"/>
      <c r="G546" s="79"/>
      <c r="H546" s="79"/>
      <c r="I546" s="79"/>
      <c r="J546" s="79"/>
      <c r="K546" s="79"/>
      <c r="L546" s="1"/>
      <c r="M546" s="1"/>
      <c r="N546" s="1"/>
      <c r="O546" s="1"/>
      <c r="P546" s="80"/>
      <c r="Q546" s="81"/>
      <c r="R546" s="82"/>
      <c r="S546" s="82"/>
      <c r="T546" s="82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</row>
    <row r="547" spans="1:156" ht="12.75" customHeight="1" x14ac:dyDescent="0.2">
      <c r="A547" s="1"/>
      <c r="B547" s="1"/>
      <c r="C547" s="1"/>
      <c r="D547" s="1"/>
      <c r="E547" s="6"/>
      <c r="F547" s="6"/>
      <c r="G547" s="79"/>
      <c r="H547" s="79"/>
      <c r="I547" s="79"/>
      <c r="J547" s="79"/>
      <c r="K547" s="79"/>
      <c r="L547" s="1"/>
      <c r="M547" s="1"/>
      <c r="N547" s="1"/>
      <c r="O547" s="1"/>
      <c r="P547" s="80"/>
      <c r="Q547" s="81"/>
      <c r="R547" s="82"/>
      <c r="S547" s="82"/>
      <c r="T547" s="82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</row>
    <row r="548" spans="1:156" ht="12.75" customHeight="1" x14ac:dyDescent="0.2">
      <c r="A548" s="1"/>
      <c r="B548" s="1"/>
      <c r="C548" s="1"/>
      <c r="D548" s="1"/>
      <c r="E548" s="6"/>
      <c r="F548" s="6"/>
      <c r="G548" s="79"/>
      <c r="H548" s="79"/>
      <c r="I548" s="79"/>
      <c r="J548" s="79"/>
      <c r="K548" s="79"/>
      <c r="L548" s="1"/>
      <c r="M548" s="1"/>
      <c r="N548" s="1"/>
      <c r="O548" s="1"/>
      <c r="P548" s="80"/>
      <c r="Q548" s="81"/>
      <c r="R548" s="82"/>
      <c r="S548" s="82"/>
      <c r="T548" s="82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</row>
    <row r="549" spans="1:156" ht="12.75" customHeight="1" x14ac:dyDescent="0.2">
      <c r="A549" s="1"/>
      <c r="B549" s="1"/>
      <c r="C549" s="1"/>
      <c r="D549" s="1"/>
      <c r="E549" s="6"/>
      <c r="F549" s="6"/>
      <c r="G549" s="79"/>
      <c r="H549" s="79"/>
      <c r="I549" s="79"/>
      <c r="J549" s="79"/>
      <c r="K549" s="79"/>
      <c r="L549" s="1"/>
      <c r="M549" s="1"/>
      <c r="N549" s="1"/>
      <c r="O549" s="1"/>
      <c r="P549" s="80"/>
      <c r="Q549" s="81"/>
      <c r="R549" s="82"/>
      <c r="S549" s="82"/>
      <c r="T549" s="82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</row>
    <row r="550" spans="1:156" ht="12.75" customHeight="1" x14ac:dyDescent="0.2">
      <c r="A550" s="1"/>
      <c r="B550" s="1"/>
      <c r="C550" s="1"/>
      <c r="D550" s="1"/>
      <c r="E550" s="6"/>
      <c r="F550" s="6"/>
      <c r="G550" s="79"/>
      <c r="H550" s="79"/>
      <c r="I550" s="79"/>
      <c r="J550" s="79"/>
      <c r="K550" s="79"/>
      <c r="L550" s="1"/>
      <c r="M550" s="1"/>
      <c r="N550" s="1"/>
      <c r="O550" s="1"/>
      <c r="P550" s="80"/>
      <c r="Q550" s="81"/>
      <c r="R550" s="82"/>
      <c r="S550" s="82"/>
      <c r="T550" s="82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</row>
    <row r="551" spans="1:156" ht="12.75" customHeight="1" x14ac:dyDescent="0.2">
      <c r="A551" s="1"/>
      <c r="B551" s="1"/>
      <c r="C551" s="1"/>
      <c r="D551" s="1"/>
      <c r="E551" s="6"/>
      <c r="F551" s="6"/>
      <c r="G551" s="79"/>
      <c r="H551" s="79"/>
      <c r="I551" s="79"/>
      <c r="J551" s="79"/>
      <c r="K551" s="79"/>
      <c r="L551" s="1"/>
      <c r="M551" s="1"/>
      <c r="N551" s="1"/>
      <c r="O551" s="1"/>
      <c r="P551" s="80"/>
      <c r="Q551" s="81"/>
      <c r="R551" s="82"/>
      <c r="S551" s="82"/>
      <c r="T551" s="82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</row>
    <row r="552" spans="1:156" ht="12.75" customHeight="1" x14ac:dyDescent="0.2">
      <c r="A552" s="1"/>
      <c r="B552" s="1"/>
      <c r="C552" s="1"/>
      <c r="D552" s="1"/>
      <c r="E552" s="6"/>
      <c r="F552" s="6"/>
      <c r="G552" s="79"/>
      <c r="H552" s="79"/>
      <c r="I552" s="79"/>
      <c r="J552" s="79"/>
      <c r="K552" s="79"/>
      <c r="L552" s="1"/>
      <c r="M552" s="1"/>
      <c r="N552" s="1"/>
      <c r="O552" s="1"/>
      <c r="P552" s="80"/>
      <c r="Q552" s="81"/>
      <c r="R552" s="82"/>
      <c r="S552" s="82"/>
      <c r="T552" s="82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</row>
    <row r="553" spans="1:156" ht="12.75" customHeight="1" x14ac:dyDescent="0.2">
      <c r="A553" s="1"/>
      <c r="B553" s="1"/>
      <c r="C553" s="1"/>
      <c r="D553" s="1"/>
      <c r="E553" s="6"/>
      <c r="F553" s="6"/>
      <c r="G553" s="79"/>
      <c r="H553" s="79"/>
      <c r="I553" s="79"/>
      <c r="J553" s="79"/>
      <c r="K553" s="79"/>
      <c r="L553" s="1"/>
      <c r="M553" s="1"/>
      <c r="N553" s="1"/>
      <c r="O553" s="1"/>
      <c r="P553" s="80"/>
      <c r="Q553" s="81"/>
      <c r="R553" s="82"/>
      <c r="S553" s="82"/>
      <c r="T553" s="82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</row>
    <row r="554" spans="1:156" ht="12.75" customHeight="1" x14ac:dyDescent="0.2">
      <c r="A554" s="1"/>
      <c r="B554" s="1"/>
      <c r="C554" s="1"/>
      <c r="D554" s="1"/>
      <c r="E554" s="6"/>
      <c r="F554" s="6"/>
      <c r="G554" s="79"/>
      <c r="H554" s="79"/>
      <c r="I554" s="79"/>
      <c r="J554" s="79"/>
      <c r="K554" s="79"/>
      <c r="L554" s="1"/>
      <c r="M554" s="1"/>
      <c r="N554" s="1"/>
      <c r="O554" s="1"/>
      <c r="P554" s="80"/>
      <c r="Q554" s="81"/>
      <c r="R554" s="82"/>
      <c r="S554" s="82"/>
      <c r="T554" s="82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</row>
    <row r="555" spans="1:156" ht="12.75" customHeight="1" x14ac:dyDescent="0.2">
      <c r="A555" s="1"/>
      <c r="B555" s="1"/>
      <c r="C555" s="1"/>
      <c r="D555" s="1"/>
      <c r="E555" s="6"/>
      <c r="F555" s="6"/>
      <c r="G555" s="79"/>
      <c r="H555" s="79"/>
      <c r="I555" s="79"/>
      <c r="J555" s="79"/>
      <c r="K555" s="79"/>
      <c r="L555" s="1"/>
      <c r="M555" s="1"/>
      <c r="N555" s="1"/>
      <c r="O555" s="1"/>
      <c r="P555" s="80"/>
      <c r="Q555" s="81"/>
      <c r="R555" s="82"/>
      <c r="S555" s="82"/>
      <c r="T555" s="82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</row>
    <row r="556" spans="1:156" ht="12.75" customHeight="1" x14ac:dyDescent="0.2">
      <c r="A556" s="1"/>
      <c r="B556" s="1"/>
      <c r="C556" s="1"/>
      <c r="D556" s="1"/>
      <c r="E556" s="6"/>
      <c r="F556" s="6"/>
      <c r="G556" s="79"/>
      <c r="H556" s="79"/>
      <c r="I556" s="79"/>
      <c r="J556" s="79"/>
      <c r="K556" s="79"/>
      <c r="L556" s="1"/>
      <c r="M556" s="1"/>
      <c r="N556" s="1"/>
      <c r="O556" s="1"/>
      <c r="P556" s="80"/>
      <c r="Q556" s="81"/>
      <c r="R556" s="82"/>
      <c r="S556" s="82"/>
      <c r="T556" s="82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</row>
    <row r="557" spans="1:156" ht="12.75" customHeight="1" x14ac:dyDescent="0.2">
      <c r="A557" s="1"/>
      <c r="B557" s="1"/>
      <c r="C557" s="1"/>
      <c r="D557" s="1"/>
      <c r="E557" s="6"/>
      <c r="F557" s="6"/>
      <c r="G557" s="79"/>
      <c r="H557" s="79"/>
      <c r="I557" s="79"/>
      <c r="J557" s="79"/>
      <c r="K557" s="79"/>
      <c r="L557" s="1"/>
      <c r="M557" s="1"/>
      <c r="N557" s="1"/>
      <c r="O557" s="1"/>
      <c r="P557" s="80"/>
      <c r="Q557" s="81"/>
      <c r="R557" s="82"/>
      <c r="S557" s="82"/>
      <c r="T557" s="82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</row>
    <row r="558" spans="1:156" ht="12.75" customHeight="1" x14ac:dyDescent="0.2">
      <c r="A558" s="1"/>
      <c r="B558" s="1"/>
      <c r="C558" s="1"/>
      <c r="D558" s="1"/>
      <c r="E558" s="6"/>
      <c r="F558" s="6"/>
      <c r="G558" s="79"/>
      <c r="H558" s="79"/>
      <c r="I558" s="79"/>
      <c r="J558" s="79"/>
      <c r="K558" s="79"/>
      <c r="L558" s="1"/>
      <c r="M558" s="1"/>
      <c r="N558" s="1"/>
      <c r="O558" s="1"/>
      <c r="P558" s="80"/>
      <c r="Q558" s="81"/>
      <c r="R558" s="82"/>
      <c r="S558" s="82"/>
      <c r="T558" s="82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</row>
    <row r="559" spans="1:156" ht="12.75" customHeight="1" x14ac:dyDescent="0.2">
      <c r="A559" s="1"/>
      <c r="B559" s="1"/>
      <c r="C559" s="1"/>
      <c r="D559" s="1"/>
      <c r="E559" s="6"/>
      <c r="F559" s="6"/>
      <c r="G559" s="79"/>
      <c r="H559" s="79"/>
      <c r="I559" s="79"/>
      <c r="J559" s="79"/>
      <c r="K559" s="79"/>
      <c r="L559" s="1"/>
      <c r="M559" s="1"/>
      <c r="N559" s="1"/>
      <c r="O559" s="1"/>
      <c r="P559" s="80"/>
      <c r="Q559" s="81"/>
      <c r="R559" s="82"/>
      <c r="S559" s="82"/>
      <c r="T559" s="82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</row>
    <row r="560" spans="1:156" ht="12.75" customHeight="1" x14ac:dyDescent="0.2">
      <c r="A560" s="1"/>
      <c r="B560" s="1"/>
      <c r="C560" s="1"/>
      <c r="D560" s="1"/>
      <c r="E560" s="6"/>
      <c r="F560" s="6"/>
      <c r="G560" s="79"/>
      <c r="H560" s="79"/>
      <c r="I560" s="79"/>
      <c r="J560" s="79"/>
      <c r="K560" s="79"/>
      <c r="L560" s="1"/>
      <c r="M560" s="1"/>
      <c r="N560" s="1"/>
      <c r="O560" s="1"/>
      <c r="P560" s="80"/>
      <c r="Q560" s="81"/>
      <c r="R560" s="82"/>
      <c r="S560" s="82"/>
      <c r="T560" s="82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</row>
    <row r="561" spans="1:156" ht="12.75" customHeight="1" x14ac:dyDescent="0.2">
      <c r="A561" s="1"/>
      <c r="B561" s="1"/>
      <c r="C561" s="1"/>
      <c r="D561" s="1"/>
      <c r="E561" s="6"/>
      <c r="F561" s="6"/>
      <c r="G561" s="79"/>
      <c r="H561" s="79"/>
      <c r="I561" s="79"/>
      <c r="J561" s="79"/>
      <c r="K561" s="79"/>
      <c r="L561" s="1"/>
      <c r="M561" s="1"/>
      <c r="N561" s="1"/>
      <c r="O561" s="1"/>
      <c r="P561" s="80"/>
      <c r="Q561" s="81"/>
      <c r="R561" s="82"/>
      <c r="S561" s="82"/>
      <c r="T561" s="82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</row>
    <row r="562" spans="1:156" ht="12.75" customHeight="1" x14ac:dyDescent="0.2">
      <c r="A562" s="1"/>
      <c r="B562" s="1"/>
      <c r="C562" s="1"/>
      <c r="D562" s="1"/>
      <c r="E562" s="6"/>
      <c r="F562" s="6"/>
      <c r="G562" s="79"/>
      <c r="H562" s="79"/>
      <c r="I562" s="79"/>
      <c r="J562" s="79"/>
      <c r="K562" s="79"/>
      <c r="L562" s="1"/>
      <c r="M562" s="1"/>
      <c r="N562" s="1"/>
      <c r="O562" s="1"/>
      <c r="P562" s="80"/>
      <c r="Q562" s="81"/>
      <c r="R562" s="82"/>
      <c r="S562" s="82"/>
      <c r="T562" s="82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</row>
    <row r="563" spans="1:156" ht="12.75" customHeight="1" x14ac:dyDescent="0.2">
      <c r="A563" s="1"/>
      <c r="B563" s="1"/>
      <c r="C563" s="1"/>
      <c r="D563" s="1"/>
      <c r="E563" s="6"/>
      <c r="F563" s="6"/>
      <c r="G563" s="79"/>
      <c r="H563" s="79"/>
      <c r="I563" s="79"/>
      <c r="J563" s="79"/>
      <c r="K563" s="79"/>
      <c r="L563" s="1"/>
      <c r="M563" s="1"/>
      <c r="N563" s="1"/>
      <c r="O563" s="1"/>
      <c r="P563" s="80"/>
      <c r="Q563" s="81"/>
      <c r="R563" s="82"/>
      <c r="S563" s="82"/>
      <c r="T563" s="82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</row>
    <row r="564" spans="1:156" ht="12.75" customHeight="1" x14ac:dyDescent="0.2">
      <c r="A564" s="1"/>
      <c r="B564" s="1"/>
      <c r="C564" s="1"/>
      <c r="D564" s="1"/>
      <c r="E564" s="6"/>
      <c r="F564" s="6"/>
      <c r="G564" s="79"/>
      <c r="H564" s="79"/>
      <c r="I564" s="79"/>
      <c r="J564" s="79"/>
      <c r="K564" s="79"/>
      <c r="L564" s="1"/>
      <c r="M564" s="1"/>
      <c r="N564" s="1"/>
      <c r="O564" s="1"/>
      <c r="P564" s="80"/>
      <c r="Q564" s="81"/>
      <c r="R564" s="82"/>
      <c r="S564" s="82"/>
      <c r="T564" s="82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</row>
    <row r="565" spans="1:156" ht="12.75" customHeight="1" x14ac:dyDescent="0.2">
      <c r="A565" s="1"/>
      <c r="B565" s="1"/>
      <c r="C565" s="1"/>
      <c r="D565" s="1"/>
      <c r="E565" s="6"/>
      <c r="F565" s="6"/>
      <c r="G565" s="79"/>
      <c r="H565" s="79"/>
      <c r="I565" s="79"/>
      <c r="J565" s="79"/>
      <c r="K565" s="79"/>
      <c r="L565" s="1"/>
      <c r="M565" s="1"/>
      <c r="N565" s="1"/>
      <c r="O565" s="1"/>
      <c r="P565" s="80"/>
      <c r="Q565" s="81"/>
      <c r="R565" s="82"/>
      <c r="S565" s="82"/>
      <c r="T565" s="82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</row>
    <row r="566" spans="1:156" ht="12.75" customHeight="1" x14ac:dyDescent="0.2">
      <c r="A566" s="1"/>
      <c r="B566" s="1"/>
      <c r="C566" s="1"/>
      <c r="D566" s="1"/>
      <c r="E566" s="6"/>
      <c r="F566" s="6"/>
      <c r="G566" s="79"/>
      <c r="H566" s="79"/>
      <c r="I566" s="79"/>
      <c r="J566" s="79"/>
      <c r="K566" s="79"/>
      <c r="L566" s="1"/>
      <c r="M566" s="1"/>
      <c r="N566" s="1"/>
      <c r="O566" s="1"/>
      <c r="P566" s="80"/>
      <c r="Q566" s="81"/>
      <c r="R566" s="82"/>
      <c r="S566" s="82"/>
      <c r="T566" s="82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</row>
    <row r="567" spans="1:156" ht="12.75" customHeight="1" x14ac:dyDescent="0.2">
      <c r="A567" s="1"/>
      <c r="B567" s="1"/>
      <c r="C567" s="1"/>
      <c r="D567" s="1"/>
      <c r="E567" s="6"/>
      <c r="F567" s="6"/>
      <c r="G567" s="79"/>
      <c r="H567" s="79"/>
      <c r="I567" s="79"/>
      <c r="J567" s="79"/>
      <c r="K567" s="79"/>
      <c r="L567" s="1"/>
      <c r="M567" s="1"/>
      <c r="N567" s="1"/>
      <c r="O567" s="1"/>
      <c r="P567" s="80"/>
      <c r="Q567" s="81"/>
      <c r="R567" s="82"/>
      <c r="S567" s="82"/>
      <c r="T567" s="82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</row>
    <row r="568" spans="1:156" ht="12.75" customHeight="1" x14ac:dyDescent="0.2">
      <c r="A568" s="1"/>
      <c r="B568" s="1"/>
      <c r="C568" s="1"/>
      <c r="D568" s="1"/>
      <c r="E568" s="6"/>
      <c r="F568" s="6"/>
      <c r="G568" s="79"/>
      <c r="H568" s="79"/>
      <c r="I568" s="79"/>
      <c r="J568" s="79"/>
      <c r="K568" s="79"/>
      <c r="L568" s="1"/>
      <c r="M568" s="1"/>
      <c r="N568" s="1"/>
      <c r="O568" s="1"/>
      <c r="P568" s="80"/>
      <c r="Q568" s="81"/>
      <c r="R568" s="82"/>
      <c r="S568" s="82"/>
      <c r="T568" s="82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</row>
    <row r="569" spans="1:156" ht="12.75" customHeight="1" x14ac:dyDescent="0.2">
      <c r="A569" s="1"/>
      <c r="B569" s="1"/>
      <c r="C569" s="1"/>
      <c r="D569" s="1"/>
      <c r="E569" s="6"/>
      <c r="F569" s="6"/>
      <c r="G569" s="79"/>
      <c r="H569" s="79"/>
      <c r="I569" s="79"/>
      <c r="J569" s="79"/>
      <c r="K569" s="79"/>
      <c r="L569" s="1"/>
      <c r="M569" s="1"/>
      <c r="N569" s="1"/>
      <c r="O569" s="1"/>
      <c r="P569" s="80"/>
      <c r="Q569" s="81"/>
      <c r="R569" s="82"/>
      <c r="S569" s="82"/>
      <c r="T569" s="82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</row>
    <row r="570" spans="1:156" ht="12.75" customHeight="1" x14ac:dyDescent="0.2">
      <c r="A570" s="1"/>
      <c r="B570" s="1"/>
      <c r="C570" s="1"/>
      <c r="D570" s="1"/>
      <c r="E570" s="6"/>
      <c r="F570" s="6"/>
      <c r="G570" s="79"/>
      <c r="H570" s="79"/>
      <c r="I570" s="79"/>
      <c r="J570" s="79"/>
      <c r="K570" s="79"/>
      <c r="L570" s="1"/>
      <c r="M570" s="1"/>
      <c r="N570" s="1"/>
      <c r="O570" s="1"/>
      <c r="P570" s="80"/>
      <c r="Q570" s="81"/>
      <c r="R570" s="82"/>
      <c r="S570" s="82"/>
      <c r="T570" s="82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</row>
    <row r="571" spans="1:156" ht="12.75" customHeight="1" x14ac:dyDescent="0.2">
      <c r="A571" s="1"/>
      <c r="B571" s="1"/>
      <c r="C571" s="1"/>
      <c r="D571" s="1"/>
      <c r="E571" s="6"/>
      <c r="F571" s="6"/>
      <c r="G571" s="79"/>
      <c r="H571" s="79"/>
      <c r="I571" s="79"/>
      <c r="J571" s="79"/>
      <c r="K571" s="79"/>
      <c r="L571" s="1"/>
      <c r="M571" s="1"/>
      <c r="N571" s="1"/>
      <c r="O571" s="1"/>
      <c r="P571" s="80"/>
      <c r="Q571" s="81"/>
      <c r="R571" s="82"/>
      <c r="S571" s="82"/>
      <c r="T571" s="82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</row>
    <row r="572" spans="1:156" ht="12.75" customHeight="1" x14ac:dyDescent="0.2">
      <c r="A572" s="1"/>
      <c r="B572" s="1"/>
      <c r="C572" s="1"/>
      <c r="D572" s="1"/>
      <c r="E572" s="6"/>
      <c r="F572" s="6"/>
      <c r="G572" s="79"/>
      <c r="H572" s="79"/>
      <c r="I572" s="79"/>
      <c r="J572" s="79"/>
      <c r="K572" s="79"/>
      <c r="L572" s="1"/>
      <c r="M572" s="1"/>
      <c r="N572" s="1"/>
      <c r="O572" s="1"/>
      <c r="P572" s="80"/>
      <c r="Q572" s="81"/>
      <c r="R572" s="82"/>
      <c r="S572" s="82"/>
      <c r="T572" s="82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</row>
    <row r="573" spans="1:156" ht="12.75" customHeight="1" x14ac:dyDescent="0.2">
      <c r="A573" s="1"/>
      <c r="B573" s="1"/>
      <c r="C573" s="1"/>
      <c r="D573" s="1"/>
      <c r="E573" s="6"/>
      <c r="F573" s="6"/>
      <c r="G573" s="79"/>
      <c r="H573" s="79"/>
      <c r="I573" s="79"/>
      <c r="J573" s="79"/>
      <c r="K573" s="79"/>
      <c r="L573" s="1"/>
      <c r="M573" s="1"/>
      <c r="N573" s="1"/>
      <c r="O573" s="1"/>
      <c r="P573" s="80"/>
      <c r="Q573" s="81"/>
      <c r="R573" s="82"/>
      <c r="S573" s="82"/>
      <c r="T573" s="82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</row>
    <row r="574" spans="1:156" ht="12.75" customHeight="1" x14ac:dyDescent="0.2">
      <c r="A574" s="1"/>
      <c r="B574" s="1"/>
      <c r="C574" s="1"/>
      <c r="D574" s="1"/>
      <c r="E574" s="6"/>
      <c r="F574" s="6"/>
      <c r="G574" s="79"/>
      <c r="H574" s="79"/>
      <c r="I574" s="79"/>
      <c r="J574" s="79"/>
      <c r="K574" s="79"/>
      <c r="L574" s="1"/>
      <c r="M574" s="1"/>
      <c r="N574" s="1"/>
      <c r="O574" s="1"/>
      <c r="P574" s="80"/>
      <c r="Q574" s="81"/>
      <c r="R574" s="82"/>
      <c r="S574" s="82"/>
      <c r="T574" s="82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</row>
    <row r="575" spans="1:156" ht="12.75" customHeight="1" x14ac:dyDescent="0.2">
      <c r="A575" s="1"/>
      <c r="B575" s="1"/>
      <c r="C575" s="1"/>
      <c r="D575" s="1"/>
      <c r="E575" s="6"/>
      <c r="F575" s="6"/>
      <c r="G575" s="79"/>
      <c r="H575" s="79"/>
      <c r="I575" s="79"/>
      <c r="J575" s="79"/>
      <c r="K575" s="79"/>
      <c r="L575" s="1"/>
      <c r="M575" s="1"/>
      <c r="N575" s="1"/>
      <c r="O575" s="1"/>
      <c r="P575" s="80"/>
      <c r="Q575" s="81"/>
      <c r="R575" s="82"/>
      <c r="S575" s="82"/>
      <c r="T575" s="82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</row>
    <row r="576" spans="1:156" ht="12.75" customHeight="1" x14ac:dyDescent="0.2">
      <c r="A576" s="1"/>
      <c r="B576" s="1"/>
      <c r="C576" s="1"/>
      <c r="D576" s="1"/>
      <c r="E576" s="6"/>
      <c r="F576" s="6"/>
      <c r="G576" s="79"/>
      <c r="H576" s="79"/>
      <c r="I576" s="79"/>
      <c r="J576" s="79"/>
      <c r="K576" s="79"/>
      <c r="L576" s="1"/>
      <c r="M576" s="1"/>
      <c r="N576" s="1"/>
      <c r="O576" s="1"/>
      <c r="P576" s="80"/>
      <c r="Q576" s="81"/>
      <c r="R576" s="82"/>
      <c r="S576" s="82"/>
      <c r="T576" s="82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</row>
    <row r="577" spans="1:156" ht="12.75" customHeight="1" x14ac:dyDescent="0.2">
      <c r="A577" s="1"/>
      <c r="B577" s="1"/>
      <c r="C577" s="1"/>
      <c r="D577" s="1"/>
      <c r="E577" s="6"/>
      <c r="F577" s="6"/>
      <c r="G577" s="79"/>
      <c r="H577" s="79"/>
      <c r="I577" s="79"/>
      <c r="J577" s="79"/>
      <c r="K577" s="79"/>
      <c r="L577" s="1"/>
      <c r="M577" s="1"/>
      <c r="N577" s="1"/>
      <c r="O577" s="1"/>
      <c r="P577" s="80"/>
      <c r="Q577" s="81"/>
      <c r="R577" s="82"/>
      <c r="S577" s="82"/>
      <c r="T577" s="82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</row>
    <row r="578" spans="1:156" ht="12.75" customHeight="1" x14ac:dyDescent="0.2">
      <c r="A578" s="1"/>
      <c r="B578" s="1"/>
      <c r="C578" s="1"/>
      <c r="D578" s="1"/>
      <c r="E578" s="6"/>
      <c r="F578" s="6"/>
      <c r="G578" s="79"/>
      <c r="H578" s="79"/>
      <c r="I578" s="79"/>
      <c r="J578" s="79"/>
      <c r="K578" s="79"/>
      <c r="L578" s="1"/>
      <c r="M578" s="1"/>
      <c r="N578" s="1"/>
      <c r="O578" s="1"/>
      <c r="P578" s="80"/>
      <c r="Q578" s="81"/>
      <c r="R578" s="82"/>
      <c r="S578" s="82"/>
      <c r="T578" s="82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</row>
    <row r="579" spans="1:156" ht="12.75" customHeight="1" x14ac:dyDescent="0.2">
      <c r="A579" s="1"/>
      <c r="B579" s="1"/>
      <c r="C579" s="1"/>
      <c r="D579" s="1"/>
      <c r="E579" s="6"/>
      <c r="F579" s="6"/>
      <c r="G579" s="79"/>
      <c r="H579" s="79"/>
      <c r="I579" s="79"/>
      <c r="J579" s="79"/>
      <c r="K579" s="79"/>
      <c r="L579" s="1"/>
      <c r="M579" s="1"/>
      <c r="N579" s="1"/>
      <c r="O579" s="1"/>
      <c r="P579" s="80"/>
      <c r="Q579" s="81"/>
      <c r="R579" s="82"/>
      <c r="S579" s="82"/>
      <c r="T579" s="82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</row>
    <row r="580" spans="1:156" ht="12.75" customHeight="1" x14ac:dyDescent="0.2">
      <c r="A580" s="1"/>
      <c r="B580" s="1"/>
      <c r="C580" s="1"/>
      <c r="D580" s="1"/>
      <c r="E580" s="6"/>
      <c r="F580" s="6"/>
      <c r="G580" s="79"/>
      <c r="H580" s="79"/>
      <c r="I580" s="79"/>
      <c r="J580" s="79"/>
      <c r="K580" s="79"/>
      <c r="L580" s="1"/>
      <c r="M580" s="1"/>
      <c r="N580" s="1"/>
      <c r="O580" s="1"/>
      <c r="P580" s="80"/>
      <c r="Q580" s="81"/>
      <c r="R580" s="82"/>
      <c r="S580" s="82"/>
      <c r="T580" s="82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</row>
    <row r="581" spans="1:156" ht="12.75" customHeight="1" x14ac:dyDescent="0.2">
      <c r="A581" s="1"/>
      <c r="B581" s="1"/>
      <c r="C581" s="1"/>
      <c r="D581" s="1"/>
      <c r="E581" s="6"/>
      <c r="F581" s="6"/>
      <c r="G581" s="79"/>
      <c r="H581" s="79"/>
      <c r="I581" s="79"/>
      <c r="J581" s="79"/>
      <c r="K581" s="79"/>
      <c r="L581" s="1"/>
      <c r="M581" s="1"/>
      <c r="N581" s="1"/>
      <c r="O581" s="1"/>
      <c r="P581" s="80"/>
      <c r="Q581" s="81"/>
      <c r="R581" s="82"/>
      <c r="S581" s="82"/>
      <c r="T581" s="82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</row>
    <row r="582" spans="1:156" ht="12.75" customHeight="1" x14ac:dyDescent="0.2">
      <c r="A582" s="1"/>
      <c r="B582" s="1"/>
      <c r="C582" s="1"/>
      <c r="D582" s="1"/>
      <c r="E582" s="6"/>
      <c r="F582" s="6"/>
      <c r="G582" s="79"/>
      <c r="H582" s="79"/>
      <c r="I582" s="79"/>
      <c r="J582" s="79"/>
      <c r="K582" s="79"/>
      <c r="L582" s="1"/>
      <c r="M582" s="1"/>
      <c r="N582" s="1"/>
      <c r="O582" s="1"/>
      <c r="P582" s="80"/>
      <c r="Q582" s="81"/>
      <c r="R582" s="82"/>
      <c r="S582" s="82"/>
      <c r="T582" s="82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</row>
    <row r="583" spans="1:156" ht="12.75" customHeight="1" x14ac:dyDescent="0.2">
      <c r="A583" s="1"/>
      <c r="B583" s="1"/>
      <c r="C583" s="1"/>
      <c r="D583" s="1"/>
      <c r="E583" s="6"/>
      <c r="F583" s="6"/>
      <c r="G583" s="79"/>
      <c r="H583" s="79"/>
      <c r="I583" s="79"/>
      <c r="J583" s="79"/>
      <c r="K583" s="79"/>
      <c r="L583" s="1"/>
      <c r="M583" s="1"/>
      <c r="N583" s="1"/>
      <c r="O583" s="1"/>
      <c r="P583" s="80"/>
      <c r="Q583" s="81"/>
      <c r="R583" s="82"/>
      <c r="S583" s="82"/>
      <c r="T583" s="82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</row>
    <row r="584" spans="1:156" ht="12.75" customHeight="1" x14ac:dyDescent="0.2">
      <c r="A584" s="1"/>
      <c r="B584" s="1"/>
      <c r="C584" s="1"/>
      <c r="D584" s="1"/>
      <c r="E584" s="6"/>
      <c r="F584" s="6"/>
      <c r="G584" s="79"/>
      <c r="H584" s="79"/>
      <c r="I584" s="79"/>
      <c r="J584" s="79"/>
      <c r="K584" s="79"/>
      <c r="L584" s="1"/>
      <c r="M584" s="1"/>
      <c r="N584" s="1"/>
      <c r="O584" s="1"/>
      <c r="P584" s="80"/>
      <c r="Q584" s="81"/>
      <c r="R584" s="82"/>
      <c r="S584" s="82"/>
      <c r="T584" s="82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</row>
    <row r="585" spans="1:156" ht="12.75" customHeight="1" x14ac:dyDescent="0.2">
      <c r="A585" s="1"/>
      <c r="B585" s="1"/>
      <c r="C585" s="1"/>
      <c r="D585" s="1"/>
      <c r="E585" s="6"/>
      <c r="F585" s="6"/>
      <c r="G585" s="79"/>
      <c r="H585" s="79"/>
      <c r="I585" s="79"/>
      <c r="J585" s="79"/>
      <c r="K585" s="79"/>
      <c r="L585" s="1"/>
      <c r="M585" s="1"/>
      <c r="N585" s="1"/>
      <c r="O585" s="1"/>
      <c r="P585" s="80"/>
      <c r="Q585" s="81"/>
      <c r="R585" s="82"/>
      <c r="S585" s="82"/>
      <c r="T585" s="82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</row>
    <row r="586" spans="1:156" ht="12.75" customHeight="1" x14ac:dyDescent="0.2">
      <c r="A586" s="1"/>
      <c r="B586" s="1"/>
      <c r="C586" s="1"/>
      <c r="D586" s="1"/>
      <c r="E586" s="6"/>
      <c r="F586" s="6"/>
      <c r="G586" s="79"/>
      <c r="H586" s="79"/>
      <c r="I586" s="79"/>
      <c r="J586" s="79"/>
      <c r="K586" s="79"/>
      <c r="L586" s="1"/>
      <c r="M586" s="1"/>
      <c r="N586" s="1"/>
      <c r="O586" s="1"/>
      <c r="P586" s="80"/>
      <c r="Q586" s="81"/>
      <c r="R586" s="82"/>
      <c r="S586" s="82"/>
      <c r="T586" s="82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</row>
    <row r="587" spans="1:156" ht="12.75" customHeight="1" x14ac:dyDescent="0.2">
      <c r="A587" s="1"/>
      <c r="B587" s="1"/>
      <c r="C587" s="1"/>
      <c r="D587" s="1"/>
      <c r="E587" s="6"/>
      <c r="F587" s="6"/>
      <c r="G587" s="79"/>
      <c r="H587" s="79"/>
      <c r="I587" s="79"/>
      <c r="J587" s="79"/>
      <c r="K587" s="79"/>
      <c r="L587" s="1"/>
      <c r="M587" s="1"/>
      <c r="N587" s="1"/>
      <c r="O587" s="1"/>
      <c r="P587" s="80"/>
      <c r="Q587" s="81"/>
      <c r="R587" s="82"/>
      <c r="S587" s="82"/>
      <c r="T587" s="82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</row>
    <row r="588" spans="1:156" ht="12.75" customHeight="1" x14ac:dyDescent="0.2">
      <c r="A588" s="1"/>
      <c r="B588" s="1"/>
      <c r="C588" s="1"/>
      <c r="D588" s="1"/>
      <c r="E588" s="6"/>
      <c r="F588" s="6"/>
      <c r="G588" s="79"/>
      <c r="H588" s="79"/>
      <c r="I588" s="79"/>
      <c r="J588" s="79"/>
      <c r="K588" s="79"/>
      <c r="L588" s="1"/>
      <c r="M588" s="1"/>
      <c r="N588" s="1"/>
      <c r="O588" s="1"/>
      <c r="P588" s="80"/>
      <c r="Q588" s="81"/>
      <c r="R588" s="82"/>
      <c r="S588" s="82"/>
      <c r="T588" s="82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</row>
    <row r="589" spans="1:156" ht="12.75" customHeight="1" x14ac:dyDescent="0.2">
      <c r="A589" s="1"/>
      <c r="B589" s="1"/>
      <c r="C589" s="1"/>
      <c r="D589" s="1"/>
      <c r="E589" s="6"/>
      <c r="F589" s="6"/>
      <c r="G589" s="79"/>
      <c r="H589" s="79"/>
      <c r="I589" s="79"/>
      <c r="J589" s="79"/>
      <c r="K589" s="79"/>
      <c r="L589" s="1"/>
      <c r="M589" s="1"/>
      <c r="N589" s="1"/>
      <c r="O589" s="1"/>
      <c r="P589" s="80"/>
      <c r="Q589" s="81"/>
      <c r="R589" s="82"/>
      <c r="S589" s="82"/>
      <c r="T589" s="82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</row>
    <row r="590" spans="1:156" ht="12.75" customHeight="1" x14ac:dyDescent="0.2">
      <c r="A590" s="1"/>
      <c r="B590" s="1"/>
      <c r="C590" s="1"/>
      <c r="D590" s="1"/>
      <c r="E590" s="6"/>
      <c r="F590" s="6"/>
      <c r="G590" s="79"/>
      <c r="H590" s="79"/>
      <c r="I590" s="79"/>
      <c r="J590" s="79"/>
      <c r="K590" s="79"/>
      <c r="L590" s="1"/>
      <c r="M590" s="1"/>
      <c r="N590" s="1"/>
      <c r="O590" s="1"/>
      <c r="P590" s="80"/>
      <c r="Q590" s="81"/>
      <c r="R590" s="82"/>
      <c r="S590" s="82"/>
      <c r="T590" s="82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</row>
    <row r="591" spans="1:156" ht="12.75" customHeight="1" x14ac:dyDescent="0.2">
      <c r="A591" s="1"/>
      <c r="B591" s="1"/>
      <c r="C591" s="1"/>
      <c r="D591" s="1"/>
      <c r="E591" s="6"/>
      <c r="F591" s="6"/>
      <c r="G591" s="79"/>
      <c r="H591" s="79"/>
      <c r="I591" s="79"/>
      <c r="J591" s="79"/>
      <c r="K591" s="79"/>
      <c r="L591" s="1"/>
      <c r="M591" s="1"/>
      <c r="N591" s="1"/>
      <c r="O591" s="1"/>
      <c r="P591" s="80"/>
      <c r="Q591" s="81"/>
      <c r="R591" s="82"/>
      <c r="S591" s="82"/>
      <c r="T591" s="82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</row>
    <row r="592" spans="1:156" ht="12.75" customHeight="1" x14ac:dyDescent="0.2">
      <c r="A592" s="1"/>
      <c r="B592" s="1"/>
      <c r="C592" s="1"/>
      <c r="D592" s="1"/>
      <c r="E592" s="6"/>
      <c r="F592" s="6"/>
      <c r="G592" s="79"/>
      <c r="H592" s="79"/>
      <c r="I592" s="79"/>
      <c r="J592" s="79"/>
      <c r="K592" s="79"/>
      <c r="L592" s="1"/>
      <c r="M592" s="1"/>
      <c r="N592" s="1"/>
      <c r="O592" s="1"/>
      <c r="P592" s="80"/>
      <c r="Q592" s="81"/>
      <c r="R592" s="82"/>
      <c r="S592" s="82"/>
      <c r="T592" s="82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</row>
    <row r="593" spans="1:156" ht="12.75" customHeight="1" x14ac:dyDescent="0.2">
      <c r="A593" s="1"/>
      <c r="B593" s="1"/>
      <c r="C593" s="1"/>
      <c r="D593" s="1"/>
      <c r="E593" s="6"/>
      <c r="F593" s="6"/>
      <c r="G593" s="79"/>
      <c r="H593" s="79"/>
      <c r="I593" s="79"/>
      <c r="J593" s="79"/>
      <c r="K593" s="79"/>
      <c r="L593" s="1"/>
      <c r="M593" s="1"/>
      <c r="N593" s="1"/>
      <c r="O593" s="1"/>
      <c r="P593" s="80"/>
      <c r="Q593" s="81"/>
      <c r="R593" s="82"/>
      <c r="S593" s="82"/>
      <c r="T593" s="82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</row>
    <row r="594" spans="1:156" ht="12.75" customHeight="1" x14ac:dyDescent="0.2">
      <c r="A594" s="1"/>
      <c r="B594" s="1"/>
      <c r="C594" s="1"/>
      <c r="D594" s="1"/>
      <c r="E594" s="6"/>
      <c r="F594" s="6"/>
      <c r="G594" s="79"/>
      <c r="H594" s="79"/>
      <c r="I594" s="79"/>
      <c r="J594" s="79"/>
      <c r="K594" s="79"/>
      <c r="L594" s="1"/>
      <c r="M594" s="1"/>
      <c r="N594" s="1"/>
      <c r="O594" s="1"/>
      <c r="P594" s="80"/>
      <c r="Q594" s="81"/>
      <c r="R594" s="82"/>
      <c r="S594" s="82"/>
      <c r="T594" s="82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</row>
    <row r="595" spans="1:156" ht="12.75" customHeight="1" x14ac:dyDescent="0.2">
      <c r="A595" s="1"/>
      <c r="B595" s="1"/>
      <c r="C595" s="1"/>
      <c r="D595" s="1"/>
      <c r="E595" s="6"/>
      <c r="F595" s="6"/>
      <c r="G595" s="79"/>
      <c r="H595" s="79"/>
      <c r="I595" s="79"/>
      <c r="J595" s="79"/>
      <c r="K595" s="79"/>
      <c r="L595" s="1"/>
      <c r="M595" s="1"/>
      <c r="N595" s="1"/>
      <c r="O595" s="1"/>
      <c r="P595" s="80"/>
      <c r="Q595" s="81"/>
      <c r="R595" s="82"/>
      <c r="S595" s="82"/>
      <c r="T595" s="82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</row>
    <row r="596" spans="1:156" ht="12.75" customHeight="1" x14ac:dyDescent="0.2">
      <c r="A596" s="1"/>
      <c r="B596" s="1"/>
      <c r="C596" s="1"/>
      <c r="D596" s="1"/>
      <c r="E596" s="6"/>
      <c r="F596" s="6"/>
      <c r="G596" s="79"/>
      <c r="H596" s="79"/>
      <c r="I596" s="79"/>
      <c r="J596" s="79"/>
      <c r="K596" s="79"/>
      <c r="L596" s="1"/>
      <c r="M596" s="1"/>
      <c r="N596" s="1"/>
      <c r="O596" s="1"/>
      <c r="P596" s="80"/>
      <c r="Q596" s="81"/>
      <c r="R596" s="82"/>
      <c r="S596" s="82"/>
      <c r="T596" s="82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</row>
    <row r="597" spans="1:156" ht="12.75" customHeight="1" x14ac:dyDescent="0.2">
      <c r="A597" s="1"/>
      <c r="B597" s="1"/>
      <c r="C597" s="1"/>
      <c r="D597" s="1"/>
      <c r="E597" s="6"/>
      <c r="F597" s="6"/>
      <c r="G597" s="79"/>
      <c r="H597" s="79"/>
      <c r="I597" s="79"/>
      <c r="J597" s="79"/>
      <c r="K597" s="79"/>
      <c r="L597" s="1"/>
      <c r="M597" s="1"/>
      <c r="N597" s="1"/>
      <c r="O597" s="1"/>
      <c r="P597" s="80"/>
      <c r="Q597" s="81"/>
      <c r="R597" s="82"/>
      <c r="S597" s="82"/>
      <c r="T597" s="82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</row>
    <row r="598" spans="1:156" ht="12.75" customHeight="1" x14ac:dyDescent="0.2">
      <c r="A598" s="1"/>
      <c r="B598" s="1"/>
      <c r="C598" s="1"/>
      <c r="D598" s="1"/>
      <c r="E598" s="6"/>
      <c r="F598" s="6"/>
      <c r="G598" s="79"/>
      <c r="H598" s="79"/>
      <c r="I598" s="79"/>
      <c r="J598" s="79"/>
      <c r="K598" s="79"/>
      <c r="L598" s="1"/>
      <c r="M598" s="1"/>
      <c r="N598" s="1"/>
      <c r="O598" s="1"/>
      <c r="P598" s="80"/>
      <c r="Q598" s="81"/>
      <c r="R598" s="82"/>
      <c r="S598" s="82"/>
      <c r="T598" s="82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</row>
    <row r="599" spans="1:156" ht="12.75" customHeight="1" x14ac:dyDescent="0.2">
      <c r="A599" s="1"/>
      <c r="B599" s="1"/>
      <c r="C599" s="1"/>
      <c r="D599" s="1"/>
      <c r="E599" s="6"/>
      <c r="F599" s="6"/>
      <c r="G599" s="79"/>
      <c r="H599" s="79"/>
      <c r="I599" s="79"/>
      <c r="J599" s="79"/>
      <c r="K599" s="79"/>
      <c r="L599" s="1"/>
      <c r="M599" s="1"/>
      <c r="N599" s="1"/>
      <c r="O599" s="1"/>
      <c r="P599" s="80"/>
      <c r="Q599" s="81"/>
      <c r="R599" s="82"/>
      <c r="S599" s="82"/>
      <c r="T599" s="82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</row>
    <row r="600" spans="1:156" ht="12.75" customHeight="1" x14ac:dyDescent="0.2">
      <c r="A600" s="1"/>
      <c r="B600" s="1"/>
      <c r="C600" s="1"/>
      <c r="D600" s="1"/>
      <c r="E600" s="6"/>
      <c r="F600" s="6"/>
      <c r="G600" s="79"/>
      <c r="H600" s="79"/>
      <c r="I600" s="79"/>
      <c r="J600" s="79"/>
      <c r="K600" s="79"/>
      <c r="L600" s="1"/>
      <c r="M600" s="1"/>
      <c r="N600" s="1"/>
      <c r="O600" s="1"/>
      <c r="P600" s="80"/>
      <c r="Q600" s="81"/>
      <c r="R600" s="82"/>
      <c r="S600" s="82"/>
      <c r="T600" s="82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</row>
    <row r="601" spans="1:156" ht="12.75" customHeight="1" x14ac:dyDescent="0.2">
      <c r="A601" s="1"/>
      <c r="B601" s="1"/>
      <c r="C601" s="1"/>
      <c r="D601" s="1"/>
      <c r="E601" s="6"/>
      <c r="F601" s="6"/>
      <c r="G601" s="79"/>
      <c r="H601" s="79"/>
      <c r="I601" s="79"/>
      <c r="J601" s="79"/>
      <c r="K601" s="79"/>
      <c r="L601" s="1"/>
      <c r="M601" s="1"/>
      <c r="N601" s="1"/>
      <c r="O601" s="1"/>
      <c r="P601" s="80"/>
      <c r="Q601" s="81"/>
      <c r="R601" s="82"/>
      <c r="S601" s="82"/>
      <c r="T601" s="82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</row>
    <row r="602" spans="1:156" ht="12.75" customHeight="1" x14ac:dyDescent="0.2">
      <c r="A602" s="1"/>
      <c r="B602" s="1"/>
      <c r="C602" s="1"/>
      <c r="D602" s="1"/>
      <c r="E602" s="6"/>
      <c r="F602" s="6"/>
      <c r="G602" s="79"/>
      <c r="H602" s="79"/>
      <c r="I602" s="79"/>
      <c r="J602" s="79"/>
      <c r="K602" s="79"/>
      <c r="L602" s="1"/>
      <c r="M602" s="1"/>
      <c r="N602" s="1"/>
      <c r="O602" s="1"/>
      <c r="P602" s="80"/>
      <c r="Q602" s="81"/>
      <c r="R602" s="82"/>
      <c r="S602" s="82"/>
      <c r="T602" s="82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</row>
    <row r="603" spans="1:156" ht="12.75" customHeight="1" x14ac:dyDescent="0.2">
      <c r="A603" s="1"/>
      <c r="B603" s="1"/>
      <c r="C603" s="1"/>
      <c r="D603" s="1"/>
      <c r="E603" s="6"/>
      <c r="F603" s="6"/>
      <c r="G603" s="79"/>
      <c r="H603" s="79"/>
      <c r="I603" s="79"/>
      <c r="J603" s="79"/>
      <c r="K603" s="79"/>
      <c r="L603" s="1"/>
      <c r="M603" s="1"/>
      <c r="N603" s="1"/>
      <c r="O603" s="1"/>
      <c r="P603" s="80"/>
      <c r="Q603" s="81"/>
      <c r="R603" s="82"/>
      <c r="S603" s="82"/>
      <c r="T603" s="82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</row>
    <row r="604" spans="1:156" ht="12.75" customHeight="1" x14ac:dyDescent="0.2">
      <c r="A604" s="1"/>
      <c r="B604" s="1"/>
      <c r="C604" s="1"/>
      <c r="D604" s="1"/>
      <c r="E604" s="6"/>
      <c r="F604" s="6"/>
      <c r="G604" s="79"/>
      <c r="H604" s="79"/>
      <c r="I604" s="79"/>
      <c r="J604" s="79"/>
      <c r="K604" s="79"/>
      <c r="L604" s="1"/>
      <c r="M604" s="1"/>
      <c r="N604" s="1"/>
      <c r="O604" s="1"/>
      <c r="P604" s="80"/>
      <c r="Q604" s="81"/>
      <c r="R604" s="82"/>
      <c r="S604" s="82"/>
      <c r="T604" s="82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</row>
    <row r="605" spans="1:156" ht="12.75" customHeight="1" x14ac:dyDescent="0.2">
      <c r="A605" s="1"/>
      <c r="B605" s="1"/>
      <c r="C605" s="1"/>
      <c r="D605" s="1"/>
      <c r="E605" s="6"/>
      <c r="F605" s="6"/>
      <c r="G605" s="79"/>
      <c r="H605" s="79"/>
      <c r="I605" s="79"/>
      <c r="J605" s="79"/>
      <c r="K605" s="79"/>
      <c r="L605" s="1"/>
      <c r="M605" s="1"/>
      <c r="N605" s="1"/>
      <c r="O605" s="1"/>
      <c r="P605" s="80"/>
      <c r="Q605" s="81"/>
      <c r="R605" s="82"/>
      <c r="S605" s="82"/>
      <c r="T605" s="82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</row>
    <row r="606" spans="1:156" ht="12.75" customHeight="1" x14ac:dyDescent="0.2">
      <c r="A606" s="1"/>
      <c r="B606" s="1"/>
      <c r="C606" s="1"/>
      <c r="D606" s="1"/>
      <c r="E606" s="6"/>
      <c r="F606" s="6"/>
      <c r="G606" s="79"/>
      <c r="H606" s="79"/>
      <c r="I606" s="79"/>
      <c r="J606" s="79"/>
      <c r="K606" s="79"/>
      <c r="L606" s="1"/>
      <c r="M606" s="1"/>
      <c r="N606" s="1"/>
      <c r="O606" s="1"/>
      <c r="P606" s="80"/>
      <c r="Q606" s="81"/>
      <c r="R606" s="82"/>
      <c r="S606" s="82"/>
      <c r="T606" s="82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</row>
    <row r="607" spans="1:156" ht="12.75" customHeight="1" x14ac:dyDescent="0.2">
      <c r="A607" s="1"/>
      <c r="B607" s="1"/>
      <c r="C607" s="1"/>
      <c r="D607" s="1"/>
      <c r="E607" s="6"/>
      <c r="F607" s="6"/>
      <c r="G607" s="79"/>
      <c r="H607" s="79"/>
      <c r="I607" s="79"/>
      <c r="J607" s="79"/>
      <c r="K607" s="79"/>
      <c r="L607" s="1"/>
      <c r="M607" s="1"/>
      <c r="N607" s="1"/>
      <c r="O607" s="1"/>
      <c r="P607" s="80"/>
      <c r="Q607" s="81"/>
      <c r="R607" s="82"/>
      <c r="S607" s="82"/>
      <c r="T607" s="82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</row>
    <row r="608" spans="1:156" ht="12.75" customHeight="1" x14ac:dyDescent="0.2">
      <c r="A608" s="1"/>
      <c r="B608" s="1"/>
      <c r="C608" s="1"/>
      <c r="D608" s="1"/>
      <c r="E608" s="6"/>
      <c r="F608" s="6"/>
      <c r="G608" s="79"/>
      <c r="H608" s="79"/>
      <c r="I608" s="79"/>
      <c r="J608" s="79"/>
      <c r="K608" s="79"/>
      <c r="L608" s="1"/>
      <c r="M608" s="1"/>
      <c r="N608" s="1"/>
      <c r="O608" s="1"/>
      <c r="P608" s="80"/>
      <c r="Q608" s="81"/>
      <c r="R608" s="82"/>
      <c r="S608" s="82"/>
      <c r="T608" s="82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</row>
    <row r="609" spans="1:156" ht="12.75" customHeight="1" x14ac:dyDescent="0.2">
      <c r="A609" s="1"/>
      <c r="B609" s="1"/>
      <c r="C609" s="1"/>
      <c r="D609" s="1"/>
      <c r="E609" s="6"/>
      <c r="F609" s="6"/>
      <c r="G609" s="79"/>
      <c r="H609" s="79"/>
      <c r="I609" s="79"/>
      <c r="J609" s="79"/>
      <c r="K609" s="79"/>
      <c r="L609" s="1"/>
      <c r="M609" s="1"/>
      <c r="N609" s="1"/>
      <c r="O609" s="1"/>
      <c r="P609" s="80"/>
      <c r="Q609" s="81"/>
      <c r="R609" s="82"/>
      <c r="S609" s="82"/>
      <c r="T609" s="82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</row>
    <row r="610" spans="1:156" ht="12.75" customHeight="1" x14ac:dyDescent="0.2">
      <c r="A610" s="1"/>
      <c r="B610" s="1"/>
      <c r="C610" s="1"/>
      <c r="D610" s="1"/>
      <c r="E610" s="6"/>
      <c r="F610" s="6"/>
      <c r="G610" s="79"/>
      <c r="H610" s="79"/>
      <c r="I610" s="79"/>
      <c r="J610" s="79"/>
      <c r="K610" s="79"/>
      <c r="L610" s="1"/>
      <c r="M610" s="1"/>
      <c r="N610" s="1"/>
      <c r="O610" s="1"/>
      <c r="P610" s="80"/>
      <c r="Q610" s="81"/>
      <c r="R610" s="82"/>
      <c r="S610" s="82"/>
      <c r="T610" s="82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</row>
    <row r="611" spans="1:156" ht="12.75" customHeight="1" x14ac:dyDescent="0.2">
      <c r="A611" s="1"/>
      <c r="B611" s="1"/>
      <c r="C611" s="1"/>
      <c r="D611" s="1"/>
      <c r="E611" s="6"/>
      <c r="F611" s="6"/>
      <c r="G611" s="79"/>
      <c r="H611" s="79"/>
      <c r="I611" s="79"/>
      <c r="J611" s="79"/>
      <c r="K611" s="79"/>
      <c r="L611" s="1"/>
      <c r="M611" s="1"/>
      <c r="N611" s="1"/>
      <c r="O611" s="1"/>
      <c r="P611" s="80"/>
      <c r="Q611" s="81"/>
      <c r="R611" s="82"/>
      <c r="S611" s="82"/>
      <c r="T611" s="82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</row>
    <row r="612" spans="1:156" ht="12.75" customHeight="1" x14ac:dyDescent="0.2">
      <c r="A612" s="1"/>
      <c r="B612" s="1"/>
      <c r="C612" s="1"/>
      <c r="D612" s="1"/>
      <c r="E612" s="6"/>
      <c r="F612" s="6"/>
      <c r="G612" s="79"/>
      <c r="H612" s="79"/>
      <c r="I612" s="79"/>
      <c r="J612" s="79"/>
      <c r="K612" s="79"/>
      <c r="L612" s="1"/>
      <c r="M612" s="1"/>
      <c r="N612" s="1"/>
      <c r="O612" s="1"/>
      <c r="P612" s="80"/>
      <c r="Q612" s="81"/>
      <c r="R612" s="82"/>
      <c r="S612" s="82"/>
      <c r="T612" s="82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</row>
    <row r="613" spans="1:156" ht="12.75" customHeight="1" x14ac:dyDescent="0.2">
      <c r="A613" s="1"/>
      <c r="B613" s="1"/>
      <c r="C613" s="1"/>
      <c r="D613" s="1"/>
      <c r="E613" s="6"/>
      <c r="F613" s="6"/>
      <c r="G613" s="79"/>
      <c r="H613" s="79"/>
      <c r="I613" s="79"/>
      <c r="J613" s="79"/>
      <c r="K613" s="79"/>
      <c r="L613" s="1"/>
      <c r="M613" s="1"/>
      <c r="N613" s="1"/>
      <c r="O613" s="1"/>
      <c r="P613" s="80"/>
      <c r="Q613" s="81"/>
      <c r="R613" s="82"/>
      <c r="S613" s="82"/>
      <c r="T613" s="82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</row>
    <row r="614" spans="1:156" ht="12.75" customHeight="1" x14ac:dyDescent="0.2">
      <c r="A614" s="1"/>
      <c r="B614" s="1"/>
      <c r="C614" s="1"/>
      <c r="D614" s="1"/>
      <c r="E614" s="6"/>
      <c r="F614" s="6"/>
      <c r="G614" s="79"/>
      <c r="H614" s="79"/>
      <c r="I614" s="79"/>
      <c r="J614" s="79"/>
      <c r="K614" s="79"/>
      <c r="L614" s="1"/>
      <c r="M614" s="1"/>
      <c r="N614" s="1"/>
      <c r="O614" s="1"/>
      <c r="P614" s="80"/>
      <c r="Q614" s="81"/>
      <c r="R614" s="82"/>
      <c r="S614" s="82"/>
      <c r="T614" s="82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</row>
    <row r="615" spans="1:156" ht="12.75" customHeight="1" x14ac:dyDescent="0.2">
      <c r="A615" s="1"/>
      <c r="B615" s="1"/>
      <c r="C615" s="1"/>
      <c r="D615" s="1"/>
      <c r="E615" s="6"/>
      <c r="F615" s="6"/>
      <c r="G615" s="79"/>
      <c r="H615" s="79"/>
      <c r="I615" s="79"/>
      <c r="J615" s="79"/>
      <c r="K615" s="79"/>
      <c r="L615" s="1"/>
      <c r="M615" s="1"/>
      <c r="N615" s="1"/>
      <c r="O615" s="1"/>
      <c r="P615" s="80"/>
      <c r="Q615" s="81"/>
      <c r="R615" s="82"/>
      <c r="S615" s="82"/>
      <c r="T615" s="82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</row>
    <row r="616" spans="1:156" ht="12.75" customHeight="1" x14ac:dyDescent="0.2">
      <c r="A616" s="1"/>
      <c r="B616" s="1"/>
      <c r="C616" s="1"/>
      <c r="D616" s="1"/>
      <c r="E616" s="6"/>
      <c r="F616" s="6"/>
      <c r="G616" s="79"/>
      <c r="H616" s="79"/>
      <c r="I616" s="79"/>
      <c r="J616" s="79"/>
      <c r="K616" s="79"/>
      <c r="L616" s="1"/>
      <c r="M616" s="1"/>
      <c r="N616" s="1"/>
      <c r="O616" s="1"/>
      <c r="P616" s="80"/>
      <c r="Q616" s="81"/>
      <c r="R616" s="82"/>
      <c r="S616" s="82"/>
      <c r="T616" s="82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</row>
    <row r="617" spans="1:156" ht="12.75" customHeight="1" x14ac:dyDescent="0.2">
      <c r="A617" s="1"/>
      <c r="B617" s="1"/>
      <c r="C617" s="1"/>
      <c r="D617" s="1"/>
      <c r="E617" s="6"/>
      <c r="F617" s="6"/>
      <c r="G617" s="79"/>
      <c r="H617" s="79"/>
      <c r="I617" s="79"/>
      <c r="J617" s="79"/>
      <c r="K617" s="79"/>
      <c r="L617" s="1"/>
      <c r="M617" s="1"/>
      <c r="N617" s="1"/>
      <c r="O617" s="1"/>
      <c r="P617" s="80"/>
      <c r="Q617" s="81"/>
      <c r="R617" s="82"/>
      <c r="S617" s="82"/>
      <c r="T617" s="82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</row>
    <row r="618" spans="1:156" ht="12.75" customHeight="1" x14ac:dyDescent="0.2">
      <c r="A618" s="1"/>
      <c r="B618" s="1"/>
      <c r="C618" s="1"/>
      <c r="D618" s="1"/>
      <c r="E618" s="6"/>
      <c r="F618" s="6"/>
      <c r="G618" s="79"/>
      <c r="H618" s="79"/>
      <c r="I618" s="79"/>
      <c r="J618" s="79"/>
      <c r="K618" s="79"/>
      <c r="L618" s="1"/>
      <c r="M618" s="1"/>
      <c r="N618" s="1"/>
      <c r="O618" s="1"/>
      <c r="P618" s="80"/>
      <c r="Q618" s="81"/>
      <c r="R618" s="82"/>
      <c r="S618" s="82"/>
      <c r="T618" s="82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</row>
    <row r="619" spans="1:156" ht="12.75" customHeight="1" x14ac:dyDescent="0.2">
      <c r="A619" s="1"/>
      <c r="B619" s="1"/>
      <c r="C619" s="1"/>
      <c r="D619" s="1"/>
      <c r="E619" s="6"/>
      <c r="F619" s="6"/>
      <c r="G619" s="79"/>
      <c r="H619" s="79"/>
      <c r="I619" s="79"/>
      <c r="J619" s="79"/>
      <c r="K619" s="79"/>
      <c r="L619" s="1"/>
      <c r="M619" s="1"/>
      <c r="N619" s="1"/>
      <c r="O619" s="1"/>
      <c r="P619" s="80"/>
      <c r="Q619" s="81"/>
      <c r="R619" s="82"/>
      <c r="S619" s="82"/>
      <c r="T619" s="82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</row>
    <row r="620" spans="1:156" ht="12.75" customHeight="1" x14ac:dyDescent="0.2">
      <c r="A620" s="1"/>
      <c r="B620" s="1"/>
      <c r="C620" s="1"/>
      <c r="D620" s="1"/>
      <c r="E620" s="6"/>
      <c r="F620" s="6"/>
      <c r="G620" s="79"/>
      <c r="H620" s="79"/>
      <c r="I620" s="79"/>
      <c r="J620" s="79"/>
      <c r="K620" s="79"/>
      <c r="L620" s="1"/>
      <c r="M620" s="1"/>
      <c r="N620" s="1"/>
      <c r="O620" s="1"/>
      <c r="P620" s="80"/>
      <c r="Q620" s="81"/>
      <c r="R620" s="82"/>
      <c r="S620" s="82"/>
      <c r="T620" s="82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</row>
    <row r="621" spans="1:156" ht="12.75" customHeight="1" x14ac:dyDescent="0.2">
      <c r="A621" s="1"/>
      <c r="B621" s="1"/>
      <c r="C621" s="1"/>
      <c r="D621" s="1"/>
      <c r="E621" s="6"/>
      <c r="F621" s="6"/>
      <c r="G621" s="79"/>
      <c r="H621" s="79"/>
      <c r="I621" s="79"/>
      <c r="J621" s="79"/>
      <c r="K621" s="79"/>
      <c r="L621" s="1"/>
      <c r="M621" s="1"/>
      <c r="N621" s="1"/>
      <c r="O621" s="1"/>
      <c r="P621" s="80"/>
      <c r="Q621" s="81"/>
      <c r="R621" s="82"/>
      <c r="S621" s="82"/>
      <c r="T621" s="82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</row>
    <row r="622" spans="1:156" ht="12.75" customHeight="1" x14ac:dyDescent="0.2">
      <c r="A622" s="1"/>
      <c r="B622" s="1"/>
      <c r="C622" s="1"/>
      <c r="D622" s="1"/>
      <c r="E622" s="6"/>
      <c r="F622" s="6"/>
      <c r="G622" s="79"/>
      <c r="H622" s="79"/>
      <c r="I622" s="79"/>
      <c r="J622" s="79"/>
      <c r="K622" s="79"/>
      <c r="L622" s="1"/>
      <c r="M622" s="1"/>
      <c r="N622" s="1"/>
      <c r="O622" s="1"/>
      <c r="P622" s="80"/>
      <c r="Q622" s="81"/>
      <c r="R622" s="82"/>
      <c r="S622" s="82"/>
      <c r="T622" s="82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</row>
    <row r="623" spans="1:156" ht="12.75" customHeight="1" x14ac:dyDescent="0.2">
      <c r="A623" s="1"/>
      <c r="B623" s="1"/>
      <c r="C623" s="1"/>
      <c r="D623" s="1"/>
      <c r="E623" s="6"/>
      <c r="F623" s="6"/>
      <c r="G623" s="79"/>
      <c r="H623" s="79"/>
      <c r="I623" s="79"/>
      <c r="J623" s="79"/>
      <c r="K623" s="79"/>
      <c r="L623" s="1"/>
      <c r="M623" s="1"/>
      <c r="N623" s="1"/>
      <c r="O623" s="1"/>
      <c r="P623" s="80"/>
      <c r="Q623" s="81"/>
      <c r="R623" s="82"/>
      <c r="S623" s="82"/>
      <c r="T623" s="82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</row>
    <row r="624" spans="1:156" ht="12.75" customHeight="1" x14ac:dyDescent="0.2">
      <c r="A624" s="1"/>
      <c r="B624" s="1"/>
      <c r="C624" s="1"/>
      <c r="D624" s="1"/>
      <c r="E624" s="6"/>
      <c r="F624" s="6"/>
      <c r="G624" s="79"/>
      <c r="H624" s="79"/>
      <c r="I624" s="79"/>
      <c r="J624" s="79"/>
      <c r="K624" s="79"/>
      <c r="L624" s="1"/>
      <c r="M624" s="1"/>
      <c r="N624" s="1"/>
      <c r="O624" s="1"/>
      <c r="P624" s="80"/>
      <c r="Q624" s="81"/>
      <c r="R624" s="82"/>
      <c r="S624" s="82"/>
      <c r="T624" s="82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</row>
    <row r="625" spans="1:156" ht="12.75" customHeight="1" x14ac:dyDescent="0.2">
      <c r="A625" s="1"/>
      <c r="B625" s="1"/>
      <c r="C625" s="1"/>
      <c r="D625" s="1"/>
      <c r="E625" s="6"/>
      <c r="F625" s="6"/>
      <c r="G625" s="79"/>
      <c r="H625" s="79"/>
      <c r="I625" s="79"/>
      <c r="J625" s="79"/>
      <c r="K625" s="79"/>
      <c r="L625" s="1"/>
      <c r="M625" s="1"/>
      <c r="N625" s="1"/>
      <c r="O625" s="1"/>
      <c r="P625" s="80"/>
      <c r="Q625" s="81"/>
      <c r="R625" s="82"/>
      <c r="S625" s="82"/>
      <c r="T625" s="82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</row>
    <row r="626" spans="1:156" ht="12.75" customHeight="1" x14ac:dyDescent="0.2">
      <c r="A626" s="1"/>
      <c r="B626" s="1"/>
      <c r="C626" s="1"/>
      <c r="D626" s="1"/>
      <c r="E626" s="6"/>
      <c r="F626" s="6"/>
      <c r="G626" s="79"/>
      <c r="H626" s="79"/>
      <c r="I626" s="79"/>
      <c r="J626" s="79"/>
      <c r="K626" s="79"/>
      <c r="L626" s="1"/>
      <c r="M626" s="1"/>
      <c r="N626" s="1"/>
      <c r="O626" s="1"/>
      <c r="P626" s="80"/>
      <c r="Q626" s="81"/>
      <c r="R626" s="82"/>
      <c r="S626" s="82"/>
      <c r="T626" s="82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</row>
    <row r="627" spans="1:156" ht="12.75" customHeight="1" x14ac:dyDescent="0.2">
      <c r="A627" s="1"/>
      <c r="B627" s="1"/>
      <c r="C627" s="1"/>
      <c r="D627" s="1"/>
      <c r="E627" s="6"/>
      <c r="F627" s="6"/>
      <c r="G627" s="79"/>
      <c r="H627" s="79"/>
      <c r="I627" s="79"/>
      <c r="J627" s="79"/>
      <c r="K627" s="79"/>
      <c r="L627" s="1"/>
      <c r="M627" s="1"/>
      <c r="N627" s="1"/>
      <c r="O627" s="1"/>
      <c r="P627" s="80"/>
      <c r="Q627" s="81"/>
      <c r="R627" s="82"/>
      <c r="S627" s="82"/>
      <c r="T627" s="82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</row>
    <row r="628" spans="1:156" ht="12.75" customHeight="1" x14ac:dyDescent="0.2">
      <c r="A628" s="1"/>
      <c r="B628" s="1"/>
      <c r="C628" s="1"/>
      <c r="D628" s="1"/>
      <c r="E628" s="6"/>
      <c r="F628" s="6"/>
      <c r="G628" s="79"/>
      <c r="H628" s="79"/>
      <c r="I628" s="79"/>
      <c r="J628" s="79"/>
      <c r="K628" s="79"/>
      <c r="L628" s="1"/>
      <c r="M628" s="1"/>
      <c r="N628" s="1"/>
      <c r="O628" s="1"/>
      <c r="P628" s="80"/>
      <c r="Q628" s="81"/>
      <c r="R628" s="82"/>
      <c r="S628" s="82"/>
      <c r="T628" s="82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</row>
    <row r="629" spans="1:156" ht="12.75" customHeight="1" x14ac:dyDescent="0.2">
      <c r="A629" s="1"/>
      <c r="B629" s="1"/>
      <c r="C629" s="1"/>
      <c r="D629" s="1"/>
      <c r="E629" s="6"/>
      <c r="F629" s="6"/>
      <c r="G629" s="79"/>
      <c r="H629" s="79"/>
      <c r="I629" s="79"/>
      <c r="J629" s="79"/>
      <c r="K629" s="79"/>
      <c r="L629" s="1"/>
      <c r="M629" s="1"/>
      <c r="N629" s="1"/>
      <c r="O629" s="1"/>
      <c r="P629" s="80"/>
      <c r="Q629" s="81"/>
      <c r="R629" s="82"/>
      <c r="S629" s="82"/>
      <c r="T629" s="82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</row>
    <row r="630" spans="1:156" ht="12.75" customHeight="1" x14ac:dyDescent="0.2">
      <c r="A630" s="1"/>
      <c r="B630" s="1"/>
      <c r="C630" s="1"/>
      <c r="D630" s="1"/>
      <c r="E630" s="6"/>
      <c r="F630" s="6"/>
      <c r="G630" s="79"/>
      <c r="H630" s="79"/>
      <c r="I630" s="79"/>
      <c r="J630" s="79"/>
      <c r="K630" s="79"/>
      <c r="L630" s="1"/>
      <c r="M630" s="1"/>
      <c r="N630" s="1"/>
      <c r="O630" s="1"/>
      <c r="P630" s="80"/>
      <c r="Q630" s="81"/>
      <c r="R630" s="82"/>
      <c r="S630" s="82"/>
      <c r="T630" s="82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</row>
    <row r="631" spans="1:156" ht="12.75" customHeight="1" x14ac:dyDescent="0.2">
      <c r="A631" s="1"/>
      <c r="B631" s="1"/>
      <c r="C631" s="1"/>
      <c r="D631" s="1"/>
      <c r="E631" s="6"/>
      <c r="F631" s="6"/>
      <c r="G631" s="79"/>
      <c r="H631" s="79"/>
      <c r="I631" s="79"/>
      <c r="J631" s="79"/>
      <c r="K631" s="79"/>
      <c r="L631" s="1"/>
      <c r="M631" s="1"/>
      <c r="N631" s="1"/>
      <c r="O631" s="1"/>
      <c r="P631" s="80"/>
      <c r="Q631" s="81"/>
      <c r="R631" s="82"/>
      <c r="S631" s="82"/>
      <c r="T631" s="82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</row>
    <row r="632" spans="1:156" ht="12.75" customHeight="1" x14ac:dyDescent="0.2">
      <c r="A632" s="1"/>
      <c r="B632" s="1"/>
      <c r="C632" s="1"/>
      <c r="D632" s="1"/>
      <c r="E632" s="6"/>
      <c r="F632" s="6"/>
      <c r="G632" s="79"/>
      <c r="H632" s="79"/>
      <c r="I632" s="79"/>
      <c r="J632" s="79"/>
      <c r="K632" s="79"/>
      <c r="L632" s="1"/>
      <c r="M632" s="1"/>
      <c r="N632" s="1"/>
      <c r="O632" s="1"/>
      <c r="P632" s="80"/>
      <c r="Q632" s="81"/>
      <c r="R632" s="82"/>
      <c r="S632" s="82"/>
      <c r="T632" s="82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</row>
    <row r="633" spans="1:156" ht="12.75" customHeight="1" x14ac:dyDescent="0.2">
      <c r="A633" s="1"/>
      <c r="B633" s="1"/>
      <c r="C633" s="1"/>
      <c r="D633" s="1"/>
      <c r="E633" s="6"/>
      <c r="F633" s="6"/>
      <c r="G633" s="79"/>
      <c r="H633" s="79"/>
      <c r="I633" s="79"/>
      <c r="J633" s="79"/>
      <c r="K633" s="79"/>
      <c r="L633" s="1"/>
      <c r="M633" s="1"/>
      <c r="N633" s="1"/>
      <c r="O633" s="1"/>
      <c r="P633" s="80"/>
      <c r="Q633" s="81"/>
      <c r="R633" s="82"/>
      <c r="S633" s="82"/>
      <c r="T633" s="82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</row>
    <row r="634" spans="1:156" ht="12.75" customHeight="1" x14ac:dyDescent="0.2">
      <c r="A634" s="1"/>
      <c r="B634" s="1"/>
      <c r="C634" s="1"/>
      <c r="D634" s="1"/>
      <c r="E634" s="6"/>
      <c r="F634" s="6"/>
      <c r="G634" s="79"/>
      <c r="H634" s="79"/>
      <c r="I634" s="79"/>
      <c r="J634" s="79"/>
      <c r="K634" s="79"/>
      <c r="L634" s="1"/>
      <c r="M634" s="1"/>
      <c r="N634" s="1"/>
      <c r="O634" s="1"/>
      <c r="P634" s="80"/>
      <c r="Q634" s="81"/>
      <c r="R634" s="82"/>
      <c r="S634" s="82"/>
      <c r="T634" s="82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</row>
    <row r="635" spans="1:156" ht="12.75" customHeight="1" x14ac:dyDescent="0.2">
      <c r="A635" s="1"/>
      <c r="B635" s="1"/>
      <c r="C635" s="1"/>
      <c r="D635" s="1"/>
      <c r="E635" s="6"/>
      <c r="F635" s="6"/>
      <c r="G635" s="79"/>
      <c r="H635" s="79"/>
      <c r="I635" s="79"/>
      <c r="J635" s="79"/>
      <c r="K635" s="79"/>
      <c r="L635" s="1"/>
      <c r="M635" s="1"/>
      <c r="N635" s="1"/>
      <c r="O635" s="1"/>
      <c r="P635" s="80"/>
      <c r="Q635" s="81"/>
      <c r="R635" s="82"/>
      <c r="S635" s="82"/>
      <c r="T635" s="82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</row>
    <row r="636" spans="1:156" ht="12.75" customHeight="1" x14ac:dyDescent="0.2">
      <c r="A636" s="1"/>
      <c r="B636" s="1"/>
      <c r="C636" s="1"/>
      <c r="D636" s="1"/>
      <c r="E636" s="6"/>
      <c r="F636" s="6"/>
      <c r="G636" s="79"/>
      <c r="H636" s="79"/>
      <c r="I636" s="79"/>
      <c r="J636" s="79"/>
      <c r="K636" s="79"/>
      <c r="L636" s="1"/>
      <c r="M636" s="1"/>
      <c r="N636" s="1"/>
      <c r="O636" s="1"/>
      <c r="P636" s="80"/>
      <c r="Q636" s="81"/>
      <c r="R636" s="82"/>
      <c r="S636" s="82"/>
      <c r="T636" s="82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</row>
    <row r="637" spans="1:156" ht="12.75" customHeight="1" x14ac:dyDescent="0.2">
      <c r="A637" s="1"/>
      <c r="B637" s="1"/>
      <c r="C637" s="1"/>
      <c r="D637" s="1"/>
      <c r="E637" s="6"/>
      <c r="F637" s="6"/>
      <c r="G637" s="79"/>
      <c r="H637" s="79"/>
      <c r="I637" s="79"/>
      <c r="J637" s="79"/>
      <c r="K637" s="79"/>
      <c r="L637" s="1"/>
      <c r="M637" s="1"/>
      <c r="N637" s="1"/>
      <c r="O637" s="1"/>
      <c r="P637" s="80"/>
      <c r="Q637" s="81"/>
      <c r="R637" s="82"/>
      <c r="S637" s="82"/>
      <c r="T637" s="82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</row>
    <row r="638" spans="1:156" ht="12.75" customHeight="1" x14ac:dyDescent="0.2">
      <c r="A638" s="1"/>
      <c r="B638" s="1"/>
      <c r="C638" s="1"/>
      <c r="D638" s="1"/>
      <c r="E638" s="6"/>
      <c r="F638" s="6"/>
      <c r="G638" s="79"/>
      <c r="H638" s="79"/>
      <c r="I638" s="79"/>
      <c r="J638" s="79"/>
      <c r="K638" s="79"/>
      <c r="L638" s="1"/>
      <c r="M638" s="1"/>
      <c r="N638" s="1"/>
      <c r="O638" s="1"/>
      <c r="P638" s="80"/>
      <c r="Q638" s="81"/>
      <c r="R638" s="82"/>
      <c r="S638" s="82"/>
      <c r="T638" s="82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</row>
    <row r="639" spans="1:156" ht="12.75" customHeight="1" x14ac:dyDescent="0.2">
      <c r="A639" s="1"/>
      <c r="B639" s="1"/>
      <c r="C639" s="1"/>
      <c r="D639" s="1"/>
      <c r="E639" s="6"/>
      <c r="F639" s="6"/>
      <c r="G639" s="79"/>
      <c r="H639" s="79"/>
      <c r="I639" s="79"/>
      <c r="J639" s="79"/>
      <c r="K639" s="79"/>
      <c r="L639" s="1"/>
      <c r="M639" s="1"/>
      <c r="N639" s="1"/>
      <c r="O639" s="1"/>
      <c r="P639" s="80"/>
      <c r="Q639" s="81"/>
      <c r="R639" s="82"/>
      <c r="S639" s="82"/>
      <c r="T639" s="82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</row>
    <row r="640" spans="1:156" ht="12.75" customHeight="1" x14ac:dyDescent="0.2">
      <c r="A640" s="1"/>
      <c r="B640" s="1"/>
      <c r="C640" s="1"/>
      <c r="D640" s="1"/>
      <c r="E640" s="6"/>
      <c r="F640" s="6"/>
      <c r="G640" s="79"/>
      <c r="H640" s="79"/>
      <c r="I640" s="79"/>
      <c r="J640" s="79"/>
      <c r="K640" s="79"/>
      <c r="L640" s="1"/>
      <c r="M640" s="1"/>
      <c r="N640" s="1"/>
      <c r="O640" s="1"/>
      <c r="P640" s="80"/>
      <c r="Q640" s="81"/>
      <c r="R640" s="82"/>
      <c r="S640" s="82"/>
      <c r="T640" s="82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</row>
    <row r="641" spans="1:156" ht="12.75" customHeight="1" x14ac:dyDescent="0.2">
      <c r="A641" s="1"/>
      <c r="B641" s="1"/>
      <c r="C641" s="1"/>
      <c r="D641" s="1"/>
      <c r="E641" s="6"/>
      <c r="F641" s="6"/>
      <c r="G641" s="79"/>
      <c r="H641" s="79"/>
      <c r="I641" s="79"/>
      <c r="J641" s="79"/>
      <c r="K641" s="79"/>
      <c r="L641" s="1"/>
      <c r="M641" s="1"/>
      <c r="N641" s="1"/>
      <c r="O641" s="1"/>
      <c r="P641" s="80"/>
      <c r="Q641" s="81"/>
      <c r="R641" s="82"/>
      <c r="S641" s="82"/>
      <c r="T641" s="82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</row>
    <row r="642" spans="1:156" ht="12.75" customHeight="1" x14ac:dyDescent="0.2">
      <c r="A642" s="1"/>
      <c r="B642" s="1"/>
      <c r="C642" s="1"/>
      <c r="D642" s="1"/>
      <c r="E642" s="6"/>
      <c r="F642" s="6"/>
      <c r="G642" s="79"/>
      <c r="H642" s="79"/>
      <c r="I642" s="79"/>
      <c r="J642" s="79"/>
      <c r="K642" s="79"/>
      <c r="L642" s="1"/>
      <c r="M642" s="1"/>
      <c r="N642" s="1"/>
      <c r="O642" s="1"/>
      <c r="P642" s="80"/>
      <c r="Q642" s="81"/>
      <c r="R642" s="82"/>
      <c r="S642" s="82"/>
      <c r="T642" s="82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</row>
    <row r="643" spans="1:156" ht="12.75" customHeight="1" x14ac:dyDescent="0.2">
      <c r="A643" s="1"/>
      <c r="B643" s="1"/>
      <c r="C643" s="1"/>
      <c r="D643" s="1"/>
      <c r="E643" s="6"/>
      <c r="F643" s="6"/>
      <c r="G643" s="79"/>
      <c r="H643" s="79"/>
      <c r="I643" s="79"/>
      <c r="J643" s="79"/>
      <c r="K643" s="79"/>
      <c r="L643" s="1"/>
      <c r="M643" s="1"/>
      <c r="N643" s="1"/>
      <c r="O643" s="1"/>
      <c r="P643" s="80"/>
      <c r="Q643" s="81"/>
      <c r="R643" s="82"/>
      <c r="S643" s="82"/>
      <c r="T643" s="82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</row>
    <row r="644" spans="1:156" ht="12.75" customHeight="1" x14ac:dyDescent="0.2">
      <c r="A644" s="1"/>
      <c r="B644" s="1"/>
      <c r="C644" s="1"/>
      <c r="D644" s="1"/>
      <c r="E644" s="6"/>
      <c r="F644" s="6"/>
      <c r="G644" s="79"/>
      <c r="H644" s="79"/>
      <c r="I644" s="79"/>
      <c r="J644" s="79"/>
      <c r="K644" s="79"/>
      <c r="L644" s="1"/>
      <c r="M644" s="1"/>
      <c r="N644" s="1"/>
      <c r="O644" s="1"/>
      <c r="P644" s="80"/>
      <c r="Q644" s="81"/>
      <c r="R644" s="82"/>
      <c r="S644" s="82"/>
      <c r="T644" s="82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</row>
    <row r="645" spans="1:156" ht="12.75" customHeight="1" x14ac:dyDescent="0.2">
      <c r="A645" s="1"/>
      <c r="B645" s="1"/>
      <c r="C645" s="1"/>
      <c r="D645" s="1"/>
      <c r="E645" s="6"/>
      <c r="F645" s="6"/>
      <c r="G645" s="79"/>
      <c r="H645" s="79"/>
      <c r="I645" s="79"/>
      <c r="J645" s="79"/>
      <c r="K645" s="79"/>
      <c r="L645" s="1"/>
      <c r="M645" s="1"/>
      <c r="N645" s="1"/>
      <c r="O645" s="1"/>
      <c r="P645" s="80"/>
      <c r="Q645" s="81"/>
      <c r="R645" s="82"/>
      <c r="S645" s="82"/>
      <c r="T645" s="82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</row>
    <row r="646" spans="1:156" ht="12.75" customHeight="1" x14ac:dyDescent="0.2">
      <c r="A646" s="1"/>
      <c r="B646" s="1"/>
      <c r="C646" s="1"/>
      <c r="D646" s="1"/>
      <c r="E646" s="6"/>
      <c r="F646" s="6"/>
      <c r="G646" s="79"/>
      <c r="H646" s="79"/>
      <c r="I646" s="79"/>
      <c r="J646" s="79"/>
      <c r="K646" s="79"/>
      <c r="L646" s="1"/>
      <c r="M646" s="1"/>
      <c r="N646" s="1"/>
      <c r="O646" s="1"/>
      <c r="P646" s="80"/>
      <c r="Q646" s="81"/>
      <c r="R646" s="82"/>
      <c r="S646" s="82"/>
      <c r="T646" s="82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</row>
    <row r="647" spans="1:156" ht="12.75" customHeight="1" x14ac:dyDescent="0.2">
      <c r="A647" s="1"/>
      <c r="B647" s="1"/>
      <c r="C647" s="1"/>
      <c r="D647" s="1"/>
      <c r="E647" s="6"/>
      <c r="F647" s="6"/>
      <c r="G647" s="79"/>
      <c r="H647" s="79"/>
      <c r="I647" s="79"/>
      <c r="J647" s="79"/>
      <c r="K647" s="79"/>
      <c r="L647" s="1"/>
      <c r="M647" s="1"/>
      <c r="N647" s="1"/>
      <c r="O647" s="1"/>
      <c r="P647" s="80"/>
      <c r="Q647" s="81"/>
      <c r="R647" s="82"/>
      <c r="S647" s="82"/>
      <c r="T647" s="82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</row>
    <row r="648" spans="1:156" ht="12.75" customHeight="1" x14ac:dyDescent="0.2">
      <c r="A648" s="1"/>
      <c r="B648" s="1"/>
      <c r="C648" s="1"/>
      <c r="D648" s="1"/>
      <c r="E648" s="6"/>
      <c r="F648" s="6"/>
      <c r="G648" s="79"/>
      <c r="H648" s="79"/>
      <c r="I648" s="79"/>
      <c r="J648" s="79"/>
      <c r="K648" s="79"/>
      <c r="L648" s="1"/>
      <c r="M648" s="1"/>
      <c r="N648" s="1"/>
      <c r="O648" s="1"/>
      <c r="P648" s="80"/>
      <c r="Q648" s="81"/>
      <c r="R648" s="82"/>
      <c r="S648" s="82"/>
      <c r="T648" s="82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</row>
    <row r="649" spans="1:156" ht="12.75" customHeight="1" x14ac:dyDescent="0.2">
      <c r="A649" s="1"/>
      <c r="B649" s="1"/>
      <c r="C649" s="1"/>
      <c r="D649" s="1"/>
      <c r="E649" s="6"/>
      <c r="F649" s="6"/>
      <c r="G649" s="79"/>
      <c r="H649" s="79"/>
      <c r="I649" s="79"/>
      <c r="J649" s="79"/>
      <c r="K649" s="79"/>
      <c r="L649" s="1"/>
      <c r="M649" s="1"/>
      <c r="N649" s="1"/>
      <c r="O649" s="1"/>
      <c r="P649" s="80"/>
      <c r="Q649" s="81"/>
      <c r="R649" s="82"/>
      <c r="S649" s="82"/>
      <c r="T649" s="82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</row>
    <row r="650" spans="1:156" ht="12.75" customHeight="1" x14ac:dyDescent="0.2">
      <c r="A650" s="1"/>
      <c r="B650" s="1"/>
      <c r="C650" s="1"/>
      <c r="D650" s="1"/>
      <c r="E650" s="6"/>
      <c r="F650" s="6"/>
      <c r="G650" s="79"/>
      <c r="H650" s="79"/>
      <c r="I650" s="79"/>
      <c r="J650" s="79"/>
      <c r="K650" s="79"/>
      <c r="L650" s="1"/>
      <c r="M650" s="1"/>
      <c r="N650" s="1"/>
      <c r="O650" s="1"/>
      <c r="P650" s="80"/>
      <c r="Q650" s="81"/>
      <c r="R650" s="82"/>
      <c r="S650" s="82"/>
      <c r="T650" s="82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</row>
    <row r="651" spans="1:156" ht="12.75" customHeight="1" x14ac:dyDescent="0.2">
      <c r="A651" s="1"/>
      <c r="B651" s="1"/>
      <c r="C651" s="1"/>
      <c r="D651" s="1"/>
      <c r="E651" s="6"/>
      <c r="F651" s="6"/>
      <c r="G651" s="79"/>
      <c r="H651" s="79"/>
      <c r="I651" s="79"/>
      <c r="J651" s="79"/>
      <c r="K651" s="79"/>
      <c r="L651" s="1"/>
      <c r="M651" s="1"/>
      <c r="N651" s="1"/>
      <c r="O651" s="1"/>
      <c r="P651" s="80"/>
      <c r="Q651" s="81"/>
      <c r="R651" s="82"/>
      <c r="S651" s="82"/>
      <c r="T651" s="82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</row>
    <row r="652" spans="1:156" ht="12.75" customHeight="1" x14ac:dyDescent="0.2">
      <c r="A652" s="1"/>
      <c r="B652" s="1"/>
      <c r="C652" s="1"/>
      <c r="D652" s="1"/>
      <c r="E652" s="6"/>
      <c r="F652" s="6"/>
      <c r="G652" s="79"/>
      <c r="H652" s="79"/>
      <c r="I652" s="79"/>
      <c r="J652" s="79"/>
      <c r="K652" s="79"/>
      <c r="L652" s="1"/>
      <c r="M652" s="1"/>
      <c r="N652" s="1"/>
      <c r="O652" s="1"/>
      <c r="P652" s="80"/>
      <c r="Q652" s="81"/>
      <c r="R652" s="82"/>
      <c r="S652" s="82"/>
      <c r="T652" s="82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</row>
    <row r="653" spans="1:156" ht="12.75" customHeight="1" x14ac:dyDescent="0.2">
      <c r="A653" s="1"/>
      <c r="B653" s="1"/>
      <c r="C653" s="1"/>
      <c r="D653" s="1"/>
      <c r="E653" s="6"/>
      <c r="F653" s="6"/>
      <c r="G653" s="79"/>
      <c r="H653" s="79"/>
      <c r="I653" s="79"/>
      <c r="J653" s="79"/>
      <c r="K653" s="79"/>
      <c r="L653" s="1"/>
      <c r="M653" s="1"/>
      <c r="N653" s="1"/>
      <c r="O653" s="1"/>
      <c r="P653" s="80"/>
      <c r="Q653" s="81"/>
      <c r="R653" s="82"/>
      <c r="S653" s="82"/>
      <c r="T653" s="82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</row>
    <row r="654" spans="1:156" ht="12.75" customHeight="1" x14ac:dyDescent="0.2">
      <c r="A654" s="1"/>
      <c r="B654" s="1"/>
      <c r="C654" s="1"/>
      <c r="D654" s="1"/>
      <c r="E654" s="6"/>
      <c r="F654" s="6"/>
      <c r="G654" s="79"/>
      <c r="H654" s="79"/>
      <c r="I654" s="79"/>
      <c r="J654" s="79"/>
      <c r="K654" s="79"/>
      <c r="L654" s="1"/>
      <c r="M654" s="1"/>
      <c r="N654" s="1"/>
      <c r="O654" s="1"/>
      <c r="P654" s="80"/>
      <c r="Q654" s="81"/>
      <c r="R654" s="82"/>
      <c r="S654" s="82"/>
      <c r="T654" s="82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</row>
    <row r="655" spans="1:156" ht="12.75" customHeight="1" x14ac:dyDescent="0.2">
      <c r="A655" s="1"/>
      <c r="B655" s="1"/>
      <c r="C655" s="1"/>
      <c r="D655" s="1"/>
      <c r="E655" s="6"/>
      <c r="F655" s="6"/>
      <c r="G655" s="79"/>
      <c r="H655" s="79"/>
      <c r="I655" s="79"/>
      <c r="J655" s="79"/>
      <c r="K655" s="79"/>
      <c r="L655" s="1"/>
      <c r="M655" s="1"/>
      <c r="N655" s="1"/>
      <c r="O655" s="1"/>
      <c r="P655" s="80"/>
      <c r="Q655" s="81"/>
      <c r="R655" s="82"/>
      <c r="S655" s="82"/>
      <c r="T655" s="82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</row>
    <row r="656" spans="1:156" ht="12.75" customHeight="1" x14ac:dyDescent="0.2">
      <c r="A656" s="1"/>
      <c r="B656" s="1"/>
      <c r="C656" s="1"/>
      <c r="D656" s="1"/>
      <c r="E656" s="6"/>
      <c r="F656" s="6"/>
      <c r="G656" s="79"/>
      <c r="H656" s="79"/>
      <c r="I656" s="79"/>
      <c r="J656" s="79"/>
      <c r="K656" s="79"/>
      <c r="L656" s="1"/>
      <c r="M656" s="1"/>
      <c r="N656" s="1"/>
      <c r="O656" s="1"/>
      <c r="P656" s="80"/>
      <c r="Q656" s="81"/>
      <c r="R656" s="82"/>
      <c r="S656" s="82"/>
      <c r="T656" s="82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</row>
    <row r="657" spans="1:156" ht="12.75" customHeight="1" x14ac:dyDescent="0.2">
      <c r="A657" s="1"/>
      <c r="B657" s="1"/>
      <c r="C657" s="1"/>
      <c r="D657" s="1"/>
      <c r="E657" s="6"/>
      <c r="F657" s="6"/>
      <c r="G657" s="79"/>
      <c r="H657" s="79"/>
      <c r="I657" s="79"/>
      <c r="J657" s="79"/>
      <c r="K657" s="79"/>
      <c r="L657" s="1"/>
      <c r="M657" s="1"/>
      <c r="N657" s="1"/>
      <c r="O657" s="1"/>
      <c r="P657" s="80"/>
      <c r="Q657" s="81"/>
      <c r="R657" s="82"/>
      <c r="S657" s="82"/>
      <c r="T657" s="82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</row>
    <row r="658" spans="1:156" ht="12.75" customHeight="1" x14ac:dyDescent="0.2">
      <c r="A658" s="1"/>
      <c r="B658" s="1"/>
      <c r="C658" s="1"/>
      <c r="D658" s="1"/>
      <c r="E658" s="6"/>
      <c r="F658" s="6"/>
      <c r="G658" s="79"/>
      <c r="H658" s="79"/>
      <c r="I658" s="79"/>
      <c r="J658" s="79"/>
      <c r="K658" s="79"/>
      <c r="L658" s="1"/>
      <c r="M658" s="1"/>
      <c r="N658" s="1"/>
      <c r="O658" s="1"/>
      <c r="P658" s="80"/>
      <c r="Q658" s="81"/>
      <c r="R658" s="82"/>
      <c r="S658" s="82"/>
      <c r="T658" s="82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</row>
    <row r="659" spans="1:156" ht="12.75" customHeight="1" x14ac:dyDescent="0.2">
      <c r="A659" s="1"/>
      <c r="B659" s="1"/>
      <c r="C659" s="1"/>
      <c r="D659" s="1"/>
      <c r="E659" s="6"/>
      <c r="F659" s="6"/>
      <c r="G659" s="79"/>
      <c r="H659" s="79"/>
      <c r="I659" s="79"/>
      <c r="J659" s="79"/>
      <c r="K659" s="79"/>
      <c r="L659" s="1"/>
      <c r="M659" s="1"/>
      <c r="N659" s="1"/>
      <c r="O659" s="1"/>
      <c r="P659" s="80"/>
      <c r="Q659" s="81"/>
      <c r="R659" s="82"/>
      <c r="S659" s="82"/>
      <c r="T659" s="82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</row>
    <row r="660" spans="1:156" ht="12.75" customHeight="1" x14ac:dyDescent="0.2">
      <c r="A660" s="1"/>
      <c r="B660" s="1"/>
      <c r="C660" s="1"/>
      <c r="D660" s="1"/>
      <c r="E660" s="6"/>
      <c r="F660" s="6"/>
      <c r="G660" s="79"/>
      <c r="H660" s="79"/>
      <c r="I660" s="79"/>
      <c r="J660" s="79"/>
      <c r="K660" s="79"/>
      <c r="L660" s="1"/>
      <c r="M660" s="1"/>
      <c r="N660" s="1"/>
      <c r="O660" s="1"/>
      <c r="P660" s="80"/>
      <c r="Q660" s="81"/>
      <c r="R660" s="82"/>
      <c r="S660" s="82"/>
      <c r="T660" s="82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</row>
    <row r="661" spans="1:156" ht="12.75" customHeight="1" x14ac:dyDescent="0.2">
      <c r="A661" s="1"/>
      <c r="B661" s="1"/>
      <c r="C661" s="1"/>
      <c r="D661" s="1"/>
      <c r="E661" s="6"/>
      <c r="F661" s="6"/>
      <c r="G661" s="79"/>
      <c r="H661" s="79"/>
      <c r="I661" s="79"/>
      <c r="J661" s="79"/>
      <c r="K661" s="79"/>
      <c r="L661" s="1"/>
      <c r="M661" s="1"/>
      <c r="N661" s="1"/>
      <c r="O661" s="1"/>
      <c r="P661" s="80"/>
      <c r="Q661" s="81"/>
      <c r="R661" s="82"/>
      <c r="S661" s="82"/>
      <c r="T661" s="82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</row>
    <row r="662" spans="1:156" ht="12.75" customHeight="1" x14ac:dyDescent="0.2">
      <c r="A662" s="1"/>
      <c r="B662" s="1"/>
      <c r="C662" s="1"/>
      <c r="D662" s="1"/>
      <c r="E662" s="6"/>
      <c r="F662" s="6"/>
      <c r="G662" s="79"/>
      <c r="H662" s="79"/>
      <c r="I662" s="79"/>
      <c r="J662" s="79"/>
      <c r="K662" s="79"/>
      <c r="L662" s="1"/>
      <c r="M662" s="1"/>
      <c r="N662" s="1"/>
      <c r="O662" s="1"/>
      <c r="P662" s="80"/>
      <c r="Q662" s="81"/>
      <c r="R662" s="82"/>
      <c r="S662" s="82"/>
      <c r="T662" s="82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</row>
    <row r="663" spans="1:156" ht="12.75" customHeight="1" x14ac:dyDescent="0.2">
      <c r="A663" s="1"/>
      <c r="B663" s="1"/>
      <c r="C663" s="1"/>
      <c r="D663" s="1"/>
      <c r="E663" s="6"/>
      <c r="F663" s="6"/>
      <c r="G663" s="79"/>
      <c r="H663" s="79"/>
      <c r="I663" s="79"/>
      <c r="J663" s="79"/>
      <c r="K663" s="79"/>
      <c r="L663" s="1"/>
      <c r="M663" s="1"/>
      <c r="N663" s="1"/>
      <c r="O663" s="1"/>
      <c r="P663" s="80"/>
      <c r="Q663" s="81"/>
      <c r="R663" s="82"/>
      <c r="S663" s="82"/>
      <c r="T663" s="82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</row>
    <row r="664" spans="1:156" ht="12.75" customHeight="1" x14ac:dyDescent="0.2">
      <c r="A664" s="1"/>
      <c r="B664" s="1"/>
      <c r="C664" s="1"/>
      <c r="D664" s="1"/>
      <c r="E664" s="6"/>
      <c r="F664" s="6"/>
      <c r="G664" s="79"/>
      <c r="H664" s="79"/>
      <c r="I664" s="79"/>
      <c r="J664" s="79"/>
      <c r="K664" s="79"/>
      <c r="L664" s="1"/>
      <c r="M664" s="1"/>
      <c r="N664" s="1"/>
      <c r="O664" s="1"/>
      <c r="P664" s="80"/>
      <c r="Q664" s="81"/>
      <c r="R664" s="82"/>
      <c r="S664" s="82"/>
      <c r="T664" s="82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</row>
    <row r="665" spans="1:156" ht="12.75" customHeight="1" x14ac:dyDescent="0.2">
      <c r="A665" s="1"/>
      <c r="B665" s="1"/>
      <c r="C665" s="1"/>
      <c r="D665" s="1"/>
      <c r="E665" s="6"/>
      <c r="F665" s="6"/>
      <c r="G665" s="79"/>
      <c r="H665" s="79"/>
      <c r="I665" s="79"/>
      <c r="J665" s="79"/>
      <c r="K665" s="79"/>
      <c r="L665" s="1"/>
      <c r="M665" s="1"/>
      <c r="N665" s="1"/>
      <c r="O665" s="1"/>
      <c r="P665" s="80"/>
      <c r="Q665" s="81"/>
      <c r="R665" s="82"/>
      <c r="S665" s="82"/>
      <c r="T665" s="82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</row>
    <row r="666" spans="1:156" ht="12.75" customHeight="1" x14ac:dyDescent="0.2">
      <c r="A666" s="1"/>
      <c r="B666" s="1"/>
      <c r="C666" s="1"/>
      <c r="D666" s="1"/>
      <c r="E666" s="6"/>
      <c r="F666" s="6"/>
      <c r="G666" s="79"/>
      <c r="H666" s="79"/>
      <c r="I666" s="79"/>
      <c r="J666" s="79"/>
      <c r="K666" s="79"/>
      <c r="L666" s="1"/>
      <c r="M666" s="1"/>
      <c r="N666" s="1"/>
      <c r="O666" s="1"/>
      <c r="P666" s="80"/>
      <c r="Q666" s="81"/>
      <c r="R666" s="82"/>
      <c r="S666" s="82"/>
      <c r="T666" s="82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</row>
    <row r="667" spans="1:156" ht="12.75" customHeight="1" x14ac:dyDescent="0.2">
      <c r="A667" s="1"/>
      <c r="B667" s="1"/>
      <c r="C667" s="1"/>
      <c r="D667" s="1"/>
      <c r="E667" s="6"/>
      <c r="F667" s="6"/>
      <c r="G667" s="79"/>
      <c r="H667" s="79"/>
      <c r="I667" s="79"/>
      <c r="J667" s="79"/>
      <c r="K667" s="79"/>
      <c r="L667" s="1"/>
      <c r="M667" s="1"/>
      <c r="N667" s="1"/>
      <c r="O667" s="1"/>
      <c r="P667" s="80"/>
      <c r="Q667" s="81"/>
      <c r="R667" s="82"/>
      <c r="S667" s="82"/>
      <c r="T667" s="82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</row>
    <row r="668" spans="1:156" ht="12.75" customHeight="1" x14ac:dyDescent="0.2">
      <c r="A668" s="1"/>
      <c r="B668" s="1"/>
      <c r="C668" s="1"/>
      <c r="D668" s="1"/>
      <c r="E668" s="6"/>
      <c r="F668" s="6"/>
      <c r="G668" s="79"/>
      <c r="H668" s="79"/>
      <c r="I668" s="79"/>
      <c r="J668" s="79"/>
      <c r="K668" s="79"/>
      <c r="L668" s="1"/>
      <c r="M668" s="1"/>
      <c r="N668" s="1"/>
      <c r="O668" s="1"/>
      <c r="P668" s="80"/>
      <c r="Q668" s="81"/>
      <c r="R668" s="82"/>
      <c r="S668" s="82"/>
      <c r="T668" s="82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</row>
    <row r="669" spans="1:156" ht="12.75" customHeight="1" x14ac:dyDescent="0.2">
      <c r="A669" s="1"/>
      <c r="B669" s="1"/>
      <c r="C669" s="1"/>
      <c r="D669" s="1"/>
      <c r="E669" s="6"/>
      <c r="F669" s="6"/>
      <c r="G669" s="79"/>
      <c r="H669" s="79"/>
      <c r="I669" s="79"/>
      <c r="J669" s="79"/>
      <c r="K669" s="79"/>
      <c r="L669" s="1"/>
      <c r="M669" s="1"/>
      <c r="N669" s="1"/>
      <c r="O669" s="1"/>
      <c r="P669" s="80"/>
      <c r="Q669" s="81"/>
      <c r="R669" s="82"/>
      <c r="S669" s="82"/>
      <c r="T669" s="82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</row>
    <row r="670" spans="1:156" ht="12.75" customHeight="1" x14ac:dyDescent="0.2">
      <c r="A670" s="1"/>
      <c r="B670" s="1"/>
      <c r="C670" s="1"/>
      <c r="D670" s="1"/>
      <c r="E670" s="6"/>
      <c r="F670" s="6"/>
      <c r="G670" s="79"/>
      <c r="H670" s="79"/>
      <c r="I670" s="79"/>
      <c r="J670" s="79"/>
      <c r="K670" s="79"/>
      <c r="L670" s="1"/>
      <c r="M670" s="1"/>
      <c r="N670" s="1"/>
      <c r="O670" s="1"/>
      <c r="P670" s="80"/>
      <c r="Q670" s="81"/>
      <c r="R670" s="82"/>
      <c r="S670" s="82"/>
      <c r="T670" s="82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</row>
    <row r="671" spans="1:156" ht="12.75" customHeight="1" x14ac:dyDescent="0.2">
      <c r="A671" s="1"/>
      <c r="B671" s="1"/>
      <c r="C671" s="1"/>
      <c r="D671" s="1"/>
      <c r="E671" s="6"/>
      <c r="F671" s="6"/>
      <c r="G671" s="79"/>
      <c r="H671" s="79"/>
      <c r="I671" s="79"/>
      <c r="J671" s="79"/>
      <c r="K671" s="79"/>
      <c r="L671" s="1"/>
      <c r="M671" s="1"/>
      <c r="N671" s="1"/>
      <c r="O671" s="1"/>
      <c r="P671" s="80"/>
      <c r="Q671" s="81"/>
      <c r="R671" s="82"/>
      <c r="S671" s="82"/>
      <c r="T671" s="82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</row>
    <row r="672" spans="1:156" ht="12.75" customHeight="1" x14ac:dyDescent="0.2">
      <c r="A672" s="1"/>
      <c r="B672" s="1"/>
      <c r="C672" s="1"/>
      <c r="D672" s="1"/>
      <c r="E672" s="6"/>
      <c r="F672" s="6"/>
      <c r="G672" s="79"/>
      <c r="H672" s="79"/>
      <c r="I672" s="79"/>
      <c r="J672" s="79"/>
      <c r="K672" s="79"/>
      <c r="L672" s="1"/>
      <c r="M672" s="1"/>
      <c r="N672" s="1"/>
      <c r="O672" s="1"/>
      <c r="P672" s="80"/>
      <c r="Q672" s="81"/>
      <c r="R672" s="82"/>
      <c r="S672" s="82"/>
      <c r="T672" s="82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</row>
    <row r="673" spans="1:156" ht="12.75" customHeight="1" x14ac:dyDescent="0.2">
      <c r="A673" s="1"/>
      <c r="B673" s="1"/>
      <c r="C673" s="1"/>
      <c r="D673" s="1"/>
      <c r="E673" s="6"/>
      <c r="F673" s="6"/>
      <c r="G673" s="79"/>
      <c r="H673" s="79"/>
      <c r="I673" s="79"/>
      <c r="J673" s="79"/>
      <c r="K673" s="79"/>
      <c r="L673" s="1"/>
      <c r="M673" s="1"/>
      <c r="N673" s="1"/>
      <c r="O673" s="1"/>
      <c r="P673" s="80"/>
      <c r="Q673" s="81"/>
      <c r="R673" s="82"/>
      <c r="S673" s="82"/>
      <c r="T673" s="82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</row>
    <row r="674" spans="1:156" ht="12.75" customHeight="1" x14ac:dyDescent="0.2">
      <c r="A674" s="1"/>
      <c r="B674" s="1"/>
      <c r="C674" s="1"/>
      <c r="D674" s="1"/>
      <c r="E674" s="6"/>
      <c r="F674" s="6"/>
      <c r="G674" s="79"/>
      <c r="H674" s="79"/>
      <c r="I674" s="79"/>
      <c r="J674" s="79"/>
      <c r="K674" s="79"/>
      <c r="L674" s="1"/>
      <c r="M674" s="1"/>
      <c r="N674" s="1"/>
      <c r="O674" s="1"/>
      <c r="P674" s="80"/>
      <c r="Q674" s="81"/>
      <c r="R674" s="82"/>
      <c r="S674" s="82"/>
      <c r="T674" s="82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</row>
    <row r="675" spans="1:156" ht="12.75" customHeight="1" x14ac:dyDescent="0.2">
      <c r="A675" s="1"/>
      <c r="B675" s="1"/>
      <c r="C675" s="1"/>
      <c r="D675" s="1"/>
      <c r="E675" s="6"/>
      <c r="F675" s="6"/>
      <c r="G675" s="79"/>
      <c r="H675" s="79"/>
      <c r="I675" s="79"/>
      <c r="J675" s="79"/>
      <c r="K675" s="79"/>
      <c r="L675" s="1"/>
      <c r="M675" s="1"/>
      <c r="N675" s="1"/>
      <c r="O675" s="1"/>
      <c r="P675" s="80"/>
      <c r="Q675" s="81"/>
      <c r="R675" s="82"/>
      <c r="S675" s="82"/>
      <c r="T675" s="82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</row>
    <row r="676" spans="1:156" ht="12.75" customHeight="1" x14ac:dyDescent="0.2">
      <c r="A676" s="1"/>
      <c r="B676" s="1"/>
      <c r="C676" s="1"/>
      <c r="D676" s="1"/>
      <c r="E676" s="6"/>
      <c r="F676" s="6"/>
      <c r="G676" s="79"/>
      <c r="H676" s="79"/>
      <c r="I676" s="79"/>
      <c r="J676" s="79"/>
      <c r="K676" s="79"/>
      <c r="L676" s="1"/>
      <c r="M676" s="1"/>
      <c r="N676" s="1"/>
      <c r="O676" s="1"/>
      <c r="P676" s="80"/>
      <c r="Q676" s="81"/>
      <c r="R676" s="82"/>
      <c r="S676" s="82"/>
      <c r="T676" s="82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</row>
    <row r="677" spans="1:156" ht="12.75" customHeight="1" x14ac:dyDescent="0.2">
      <c r="A677" s="1"/>
      <c r="B677" s="1"/>
      <c r="C677" s="1"/>
      <c r="D677" s="1"/>
      <c r="E677" s="6"/>
      <c r="F677" s="6"/>
      <c r="G677" s="79"/>
      <c r="H677" s="79"/>
      <c r="I677" s="79"/>
      <c r="J677" s="79"/>
      <c r="K677" s="79"/>
      <c r="L677" s="1"/>
      <c r="M677" s="1"/>
      <c r="N677" s="1"/>
      <c r="O677" s="1"/>
      <c r="P677" s="80"/>
      <c r="Q677" s="81"/>
      <c r="R677" s="82"/>
      <c r="S677" s="82"/>
      <c r="T677" s="82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</row>
    <row r="678" spans="1:156" ht="12.75" customHeight="1" x14ac:dyDescent="0.2">
      <c r="A678" s="1"/>
      <c r="B678" s="1"/>
      <c r="C678" s="1"/>
      <c r="D678" s="1"/>
      <c r="E678" s="6"/>
      <c r="F678" s="6"/>
      <c r="G678" s="79"/>
      <c r="H678" s="79"/>
      <c r="I678" s="79"/>
      <c r="J678" s="79"/>
      <c r="K678" s="79"/>
      <c r="L678" s="1"/>
      <c r="M678" s="1"/>
      <c r="N678" s="1"/>
      <c r="O678" s="1"/>
      <c r="P678" s="80"/>
      <c r="Q678" s="81"/>
      <c r="R678" s="82"/>
      <c r="S678" s="82"/>
      <c r="T678" s="82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</row>
    <row r="679" spans="1:156" ht="12.75" customHeight="1" x14ac:dyDescent="0.2">
      <c r="A679" s="1"/>
      <c r="B679" s="1"/>
      <c r="C679" s="1"/>
      <c r="D679" s="1"/>
      <c r="E679" s="6"/>
      <c r="F679" s="6"/>
      <c r="G679" s="79"/>
      <c r="H679" s="79"/>
      <c r="I679" s="79"/>
      <c r="J679" s="79"/>
      <c r="K679" s="79"/>
      <c r="L679" s="1"/>
      <c r="M679" s="1"/>
      <c r="N679" s="1"/>
      <c r="O679" s="1"/>
      <c r="P679" s="80"/>
      <c r="Q679" s="81"/>
      <c r="R679" s="82"/>
      <c r="S679" s="82"/>
      <c r="T679" s="82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</row>
    <row r="680" spans="1:156" ht="12.75" customHeight="1" x14ac:dyDescent="0.2">
      <c r="A680" s="1"/>
      <c r="B680" s="1"/>
      <c r="C680" s="1"/>
      <c r="D680" s="1"/>
      <c r="E680" s="6"/>
      <c r="F680" s="6"/>
      <c r="G680" s="79"/>
      <c r="H680" s="79"/>
      <c r="I680" s="79"/>
      <c r="J680" s="79"/>
      <c r="K680" s="79"/>
      <c r="L680" s="1"/>
      <c r="M680" s="1"/>
      <c r="N680" s="1"/>
      <c r="O680" s="1"/>
      <c r="P680" s="80"/>
      <c r="Q680" s="81"/>
      <c r="R680" s="82"/>
      <c r="S680" s="82"/>
      <c r="T680" s="82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</row>
    <row r="681" spans="1:156" ht="12.75" customHeight="1" x14ac:dyDescent="0.2">
      <c r="A681" s="1"/>
      <c r="B681" s="1"/>
      <c r="C681" s="1"/>
      <c r="D681" s="1"/>
      <c r="E681" s="6"/>
      <c r="F681" s="6"/>
      <c r="G681" s="79"/>
      <c r="H681" s="79"/>
      <c r="I681" s="79"/>
      <c r="J681" s="79"/>
      <c r="K681" s="79"/>
      <c r="L681" s="1"/>
      <c r="M681" s="1"/>
      <c r="N681" s="1"/>
      <c r="O681" s="1"/>
      <c r="P681" s="80"/>
      <c r="Q681" s="81"/>
      <c r="R681" s="82"/>
      <c r="S681" s="82"/>
      <c r="T681" s="82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</row>
    <row r="682" spans="1:156" ht="12.75" customHeight="1" x14ac:dyDescent="0.2">
      <c r="A682" s="1"/>
      <c r="B682" s="1"/>
      <c r="C682" s="1"/>
      <c r="D682" s="1"/>
      <c r="E682" s="6"/>
      <c r="F682" s="6"/>
      <c r="G682" s="79"/>
      <c r="H682" s="79"/>
      <c r="I682" s="79"/>
      <c r="J682" s="79"/>
      <c r="K682" s="79"/>
      <c r="L682" s="1"/>
      <c r="M682" s="1"/>
      <c r="N682" s="1"/>
      <c r="O682" s="1"/>
      <c r="P682" s="80"/>
      <c r="Q682" s="81"/>
      <c r="R682" s="82"/>
      <c r="S682" s="82"/>
      <c r="T682" s="82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</row>
    <row r="683" spans="1:156" ht="12.75" customHeight="1" x14ac:dyDescent="0.2">
      <c r="A683" s="1"/>
      <c r="B683" s="1"/>
      <c r="C683" s="1"/>
      <c r="D683" s="1"/>
      <c r="E683" s="6"/>
      <c r="F683" s="6"/>
      <c r="G683" s="79"/>
      <c r="H683" s="79"/>
      <c r="I683" s="79"/>
      <c r="J683" s="79"/>
      <c r="K683" s="79"/>
      <c r="L683" s="1"/>
      <c r="M683" s="1"/>
      <c r="N683" s="1"/>
      <c r="O683" s="1"/>
      <c r="P683" s="80"/>
      <c r="Q683" s="81"/>
      <c r="R683" s="82"/>
      <c r="S683" s="82"/>
      <c r="T683" s="82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</row>
    <row r="684" spans="1:156" ht="12.75" customHeight="1" x14ac:dyDescent="0.2">
      <c r="A684" s="1"/>
      <c r="B684" s="1"/>
      <c r="C684" s="1"/>
      <c r="D684" s="1"/>
      <c r="E684" s="6"/>
      <c r="F684" s="6"/>
      <c r="G684" s="79"/>
      <c r="H684" s="79"/>
      <c r="I684" s="79"/>
      <c r="J684" s="79"/>
      <c r="K684" s="79"/>
      <c r="L684" s="1"/>
      <c r="M684" s="1"/>
      <c r="N684" s="1"/>
      <c r="O684" s="1"/>
      <c r="P684" s="80"/>
      <c r="Q684" s="81"/>
      <c r="R684" s="82"/>
      <c r="S684" s="82"/>
      <c r="T684" s="82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</row>
    <row r="685" spans="1:156" ht="12.75" customHeight="1" x14ac:dyDescent="0.2">
      <c r="A685" s="1"/>
      <c r="B685" s="1"/>
      <c r="C685" s="1"/>
      <c r="D685" s="1"/>
      <c r="E685" s="6"/>
      <c r="F685" s="6"/>
      <c r="G685" s="79"/>
      <c r="H685" s="79"/>
      <c r="I685" s="79"/>
      <c r="J685" s="79"/>
      <c r="K685" s="79"/>
      <c r="L685" s="1"/>
      <c r="M685" s="1"/>
      <c r="N685" s="1"/>
      <c r="O685" s="1"/>
      <c r="P685" s="80"/>
      <c r="Q685" s="81"/>
      <c r="R685" s="82"/>
      <c r="S685" s="82"/>
      <c r="T685" s="82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</row>
    <row r="686" spans="1:156" ht="12.75" customHeight="1" x14ac:dyDescent="0.2">
      <c r="A686" s="1"/>
      <c r="B686" s="1"/>
      <c r="C686" s="1"/>
      <c r="D686" s="1"/>
      <c r="E686" s="6"/>
      <c r="F686" s="6"/>
      <c r="G686" s="79"/>
      <c r="H686" s="79"/>
      <c r="I686" s="79"/>
      <c r="J686" s="79"/>
      <c r="K686" s="79"/>
      <c r="L686" s="1"/>
      <c r="M686" s="1"/>
      <c r="N686" s="1"/>
      <c r="O686" s="1"/>
      <c r="P686" s="80"/>
      <c r="Q686" s="81"/>
      <c r="R686" s="82"/>
      <c r="S686" s="82"/>
      <c r="T686" s="82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</row>
    <row r="687" spans="1:156" ht="12.75" customHeight="1" x14ac:dyDescent="0.2">
      <c r="A687" s="1"/>
      <c r="B687" s="1"/>
      <c r="C687" s="1"/>
      <c r="D687" s="1"/>
      <c r="E687" s="6"/>
      <c r="F687" s="6"/>
      <c r="G687" s="79"/>
      <c r="H687" s="79"/>
      <c r="I687" s="79"/>
      <c r="J687" s="79"/>
      <c r="K687" s="79"/>
      <c r="L687" s="1"/>
      <c r="M687" s="1"/>
      <c r="N687" s="1"/>
      <c r="O687" s="1"/>
      <c r="P687" s="80"/>
      <c r="Q687" s="81"/>
      <c r="R687" s="82"/>
      <c r="S687" s="82"/>
      <c r="T687" s="82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</row>
    <row r="688" spans="1:156" ht="12.75" customHeight="1" x14ac:dyDescent="0.2">
      <c r="A688" s="1"/>
      <c r="B688" s="1"/>
      <c r="C688" s="1"/>
      <c r="D688" s="1"/>
      <c r="E688" s="6"/>
      <c r="F688" s="6"/>
      <c r="G688" s="79"/>
      <c r="H688" s="79"/>
      <c r="I688" s="79"/>
      <c r="J688" s="79"/>
      <c r="K688" s="79"/>
      <c r="L688" s="1"/>
      <c r="M688" s="1"/>
      <c r="N688" s="1"/>
      <c r="O688" s="1"/>
      <c r="P688" s="80"/>
      <c r="Q688" s="81"/>
      <c r="R688" s="82"/>
      <c r="S688" s="82"/>
      <c r="T688" s="82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</row>
    <row r="689" spans="1:156" ht="12.75" customHeight="1" x14ac:dyDescent="0.2">
      <c r="A689" s="1"/>
      <c r="B689" s="1"/>
      <c r="C689" s="1"/>
      <c r="D689" s="1"/>
      <c r="E689" s="6"/>
      <c r="F689" s="6"/>
      <c r="G689" s="79"/>
      <c r="H689" s="79"/>
      <c r="I689" s="79"/>
      <c r="J689" s="79"/>
      <c r="K689" s="79"/>
      <c r="L689" s="1"/>
      <c r="M689" s="1"/>
      <c r="N689" s="1"/>
      <c r="O689" s="1"/>
      <c r="P689" s="80"/>
      <c r="Q689" s="81"/>
      <c r="R689" s="82"/>
      <c r="S689" s="82"/>
      <c r="T689" s="82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</row>
    <row r="690" spans="1:156" ht="12.75" customHeight="1" x14ac:dyDescent="0.2">
      <c r="A690" s="1"/>
      <c r="B690" s="1"/>
      <c r="C690" s="1"/>
      <c r="D690" s="1"/>
      <c r="E690" s="6"/>
      <c r="F690" s="6"/>
      <c r="G690" s="79"/>
      <c r="H690" s="79"/>
      <c r="I690" s="79"/>
      <c r="J690" s="79"/>
      <c r="K690" s="79"/>
      <c r="L690" s="1"/>
      <c r="M690" s="1"/>
      <c r="N690" s="1"/>
      <c r="O690" s="1"/>
      <c r="P690" s="80"/>
      <c r="Q690" s="81"/>
      <c r="R690" s="82"/>
      <c r="S690" s="82"/>
      <c r="T690" s="82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</row>
    <row r="691" spans="1:156" ht="12.75" customHeight="1" x14ac:dyDescent="0.2">
      <c r="A691" s="1"/>
      <c r="B691" s="1"/>
      <c r="C691" s="1"/>
      <c r="D691" s="1"/>
      <c r="E691" s="6"/>
      <c r="F691" s="6"/>
      <c r="G691" s="79"/>
      <c r="H691" s="79"/>
      <c r="I691" s="79"/>
      <c r="J691" s="79"/>
      <c r="K691" s="79"/>
      <c r="L691" s="1"/>
      <c r="M691" s="1"/>
      <c r="N691" s="1"/>
      <c r="O691" s="1"/>
      <c r="P691" s="80"/>
      <c r="Q691" s="81"/>
      <c r="R691" s="82"/>
      <c r="S691" s="82"/>
      <c r="T691" s="82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</row>
    <row r="692" spans="1:156" ht="12.75" customHeight="1" x14ac:dyDescent="0.2">
      <c r="A692" s="1"/>
      <c r="B692" s="1"/>
      <c r="C692" s="1"/>
      <c r="D692" s="1"/>
      <c r="E692" s="6"/>
      <c r="F692" s="6"/>
      <c r="G692" s="79"/>
      <c r="H692" s="79"/>
      <c r="I692" s="79"/>
      <c r="J692" s="79"/>
      <c r="K692" s="79"/>
      <c r="L692" s="1"/>
      <c r="M692" s="1"/>
      <c r="N692" s="1"/>
      <c r="O692" s="1"/>
      <c r="P692" s="80"/>
      <c r="Q692" s="81"/>
      <c r="R692" s="82"/>
      <c r="S692" s="82"/>
      <c r="T692" s="82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</row>
    <row r="693" spans="1:156" ht="12.75" customHeight="1" x14ac:dyDescent="0.2">
      <c r="A693" s="1"/>
      <c r="B693" s="1"/>
      <c r="C693" s="1"/>
      <c r="D693" s="1"/>
      <c r="E693" s="6"/>
      <c r="F693" s="6"/>
      <c r="G693" s="79"/>
      <c r="H693" s="79"/>
      <c r="I693" s="79"/>
      <c r="J693" s="79"/>
      <c r="K693" s="79"/>
      <c r="L693" s="1"/>
      <c r="M693" s="1"/>
      <c r="N693" s="1"/>
      <c r="O693" s="1"/>
      <c r="P693" s="80"/>
      <c r="Q693" s="81"/>
      <c r="R693" s="82"/>
      <c r="S693" s="82"/>
      <c r="T693" s="82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</row>
    <row r="694" spans="1:156" ht="12.75" customHeight="1" x14ac:dyDescent="0.2">
      <c r="A694" s="1"/>
      <c r="B694" s="1"/>
      <c r="C694" s="1"/>
      <c r="D694" s="1"/>
      <c r="E694" s="6"/>
      <c r="F694" s="6"/>
      <c r="G694" s="79"/>
      <c r="H694" s="79"/>
      <c r="I694" s="79"/>
      <c r="J694" s="79"/>
      <c r="K694" s="79"/>
      <c r="L694" s="1"/>
      <c r="M694" s="1"/>
      <c r="N694" s="1"/>
      <c r="O694" s="1"/>
      <c r="P694" s="80"/>
      <c r="Q694" s="81"/>
      <c r="R694" s="82"/>
      <c r="S694" s="82"/>
      <c r="T694" s="82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</row>
    <row r="695" spans="1:156" ht="12.75" customHeight="1" x14ac:dyDescent="0.2">
      <c r="A695" s="1"/>
      <c r="B695" s="1"/>
      <c r="C695" s="1"/>
      <c r="D695" s="1"/>
      <c r="E695" s="6"/>
      <c r="F695" s="6"/>
      <c r="G695" s="79"/>
      <c r="H695" s="79"/>
      <c r="I695" s="79"/>
      <c r="J695" s="79"/>
      <c r="K695" s="79"/>
      <c r="L695" s="1"/>
      <c r="M695" s="1"/>
      <c r="N695" s="1"/>
      <c r="O695" s="1"/>
      <c r="P695" s="80"/>
      <c r="Q695" s="81"/>
      <c r="R695" s="82"/>
      <c r="S695" s="82"/>
      <c r="T695" s="82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</row>
    <row r="696" spans="1:156" ht="12.75" customHeight="1" x14ac:dyDescent="0.2">
      <c r="A696" s="1"/>
      <c r="B696" s="1"/>
      <c r="C696" s="1"/>
      <c r="D696" s="1"/>
      <c r="E696" s="6"/>
      <c r="F696" s="6"/>
      <c r="G696" s="79"/>
      <c r="H696" s="79"/>
      <c r="I696" s="79"/>
      <c r="J696" s="79"/>
      <c r="K696" s="79"/>
      <c r="L696" s="1"/>
      <c r="M696" s="1"/>
      <c r="N696" s="1"/>
      <c r="O696" s="1"/>
      <c r="P696" s="80"/>
      <c r="Q696" s="81"/>
      <c r="R696" s="82"/>
      <c r="S696" s="82"/>
      <c r="T696" s="82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</row>
    <row r="697" spans="1:156" ht="12.75" customHeight="1" x14ac:dyDescent="0.2">
      <c r="A697" s="1"/>
      <c r="B697" s="1"/>
      <c r="C697" s="1"/>
      <c r="D697" s="1"/>
      <c r="E697" s="6"/>
      <c r="F697" s="6"/>
      <c r="G697" s="79"/>
      <c r="H697" s="79"/>
      <c r="I697" s="79"/>
      <c r="J697" s="79"/>
      <c r="K697" s="79"/>
      <c r="L697" s="1"/>
      <c r="M697" s="1"/>
      <c r="N697" s="1"/>
      <c r="O697" s="1"/>
      <c r="P697" s="80"/>
      <c r="Q697" s="81"/>
      <c r="R697" s="82"/>
      <c r="S697" s="82"/>
      <c r="T697" s="82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</row>
    <row r="698" spans="1:156" ht="12.75" customHeight="1" x14ac:dyDescent="0.2">
      <c r="A698" s="1"/>
      <c r="B698" s="1"/>
      <c r="C698" s="1"/>
      <c r="D698" s="1"/>
      <c r="E698" s="6"/>
      <c r="F698" s="6"/>
      <c r="G698" s="79"/>
      <c r="H698" s="79"/>
      <c r="I698" s="79"/>
      <c r="J698" s="79"/>
      <c r="K698" s="79"/>
      <c r="L698" s="1"/>
      <c r="M698" s="1"/>
      <c r="N698" s="1"/>
      <c r="O698" s="1"/>
      <c r="P698" s="80"/>
      <c r="Q698" s="81"/>
      <c r="R698" s="82"/>
      <c r="S698" s="82"/>
      <c r="T698" s="82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</row>
    <row r="699" spans="1:156" ht="12.75" customHeight="1" x14ac:dyDescent="0.2">
      <c r="A699" s="1"/>
      <c r="B699" s="1"/>
      <c r="C699" s="1"/>
      <c r="D699" s="1"/>
      <c r="E699" s="6"/>
      <c r="F699" s="6"/>
      <c r="G699" s="79"/>
      <c r="H699" s="79"/>
      <c r="I699" s="79"/>
      <c r="J699" s="79"/>
      <c r="K699" s="79"/>
      <c r="L699" s="1"/>
      <c r="M699" s="1"/>
      <c r="N699" s="1"/>
      <c r="O699" s="1"/>
      <c r="P699" s="80"/>
      <c r="Q699" s="81"/>
      <c r="R699" s="82"/>
      <c r="S699" s="82"/>
      <c r="T699" s="82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</row>
    <row r="700" spans="1:156" ht="12.75" customHeight="1" x14ac:dyDescent="0.2">
      <c r="A700" s="1"/>
      <c r="B700" s="1"/>
      <c r="C700" s="1"/>
      <c r="D700" s="1"/>
      <c r="E700" s="6"/>
      <c r="F700" s="6"/>
      <c r="G700" s="79"/>
      <c r="H700" s="79"/>
      <c r="I700" s="79"/>
      <c r="J700" s="79"/>
      <c r="K700" s="79"/>
      <c r="L700" s="1"/>
      <c r="M700" s="1"/>
      <c r="N700" s="1"/>
      <c r="O700" s="1"/>
      <c r="P700" s="80"/>
      <c r="Q700" s="81"/>
      <c r="R700" s="82"/>
      <c r="S700" s="82"/>
      <c r="T700" s="82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</row>
    <row r="701" spans="1:156" ht="12.75" customHeight="1" x14ac:dyDescent="0.2">
      <c r="A701" s="1"/>
      <c r="B701" s="1"/>
      <c r="C701" s="1"/>
      <c r="D701" s="1"/>
      <c r="E701" s="6"/>
      <c r="F701" s="6"/>
      <c r="G701" s="79"/>
      <c r="H701" s="79"/>
      <c r="I701" s="79"/>
      <c r="J701" s="79"/>
      <c r="K701" s="79"/>
      <c r="L701" s="1"/>
      <c r="M701" s="1"/>
      <c r="N701" s="1"/>
      <c r="O701" s="1"/>
      <c r="P701" s="80"/>
      <c r="Q701" s="81"/>
      <c r="R701" s="82"/>
      <c r="S701" s="82"/>
      <c r="T701" s="82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</row>
    <row r="702" spans="1:156" ht="12.75" customHeight="1" x14ac:dyDescent="0.2">
      <c r="A702" s="1"/>
      <c r="B702" s="1"/>
      <c r="C702" s="1"/>
      <c r="D702" s="1"/>
      <c r="E702" s="6"/>
      <c r="F702" s="6"/>
      <c r="G702" s="79"/>
      <c r="H702" s="79"/>
      <c r="I702" s="79"/>
      <c r="J702" s="79"/>
      <c r="K702" s="79"/>
      <c r="L702" s="1"/>
      <c r="M702" s="1"/>
      <c r="N702" s="1"/>
      <c r="O702" s="1"/>
      <c r="P702" s="80"/>
      <c r="Q702" s="81"/>
      <c r="R702" s="82"/>
      <c r="S702" s="82"/>
      <c r="T702" s="82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</row>
    <row r="703" spans="1:156" ht="12.75" customHeight="1" x14ac:dyDescent="0.2">
      <c r="A703" s="1"/>
      <c r="B703" s="1"/>
      <c r="C703" s="1"/>
      <c r="D703" s="1"/>
      <c r="E703" s="6"/>
      <c r="F703" s="6"/>
      <c r="G703" s="79"/>
      <c r="H703" s="79"/>
      <c r="I703" s="79"/>
      <c r="J703" s="79"/>
      <c r="K703" s="79"/>
      <c r="L703" s="1"/>
      <c r="M703" s="1"/>
      <c r="N703" s="1"/>
      <c r="O703" s="1"/>
      <c r="P703" s="80"/>
      <c r="Q703" s="81"/>
      <c r="R703" s="82"/>
      <c r="S703" s="82"/>
      <c r="T703" s="82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</row>
    <row r="704" spans="1:156" ht="12.75" customHeight="1" x14ac:dyDescent="0.2">
      <c r="A704" s="1"/>
      <c r="B704" s="1"/>
      <c r="C704" s="1"/>
      <c r="D704" s="1"/>
      <c r="E704" s="6"/>
      <c r="F704" s="6"/>
      <c r="G704" s="79"/>
      <c r="H704" s="79"/>
      <c r="I704" s="79"/>
      <c r="J704" s="79"/>
      <c r="K704" s="79"/>
      <c r="L704" s="1"/>
      <c r="M704" s="1"/>
      <c r="N704" s="1"/>
      <c r="O704" s="1"/>
      <c r="P704" s="80"/>
      <c r="Q704" s="81"/>
      <c r="R704" s="82"/>
      <c r="S704" s="82"/>
      <c r="T704" s="82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</row>
    <row r="705" spans="1:156" ht="12.75" customHeight="1" x14ac:dyDescent="0.2">
      <c r="A705" s="1"/>
      <c r="B705" s="1"/>
      <c r="C705" s="1"/>
      <c r="D705" s="1"/>
      <c r="E705" s="6"/>
      <c r="F705" s="6"/>
      <c r="G705" s="79"/>
      <c r="H705" s="79"/>
      <c r="I705" s="79"/>
      <c r="J705" s="79"/>
      <c r="K705" s="79"/>
      <c r="L705" s="1"/>
      <c r="M705" s="1"/>
      <c r="N705" s="1"/>
      <c r="O705" s="1"/>
      <c r="P705" s="80"/>
      <c r="Q705" s="81"/>
      <c r="R705" s="82"/>
      <c r="S705" s="82"/>
      <c r="T705" s="82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</row>
    <row r="706" spans="1:156" ht="12.75" customHeight="1" x14ac:dyDescent="0.2">
      <c r="A706" s="1"/>
      <c r="B706" s="1"/>
      <c r="C706" s="1"/>
      <c r="D706" s="1"/>
      <c r="E706" s="6"/>
      <c r="F706" s="6"/>
      <c r="G706" s="79"/>
      <c r="H706" s="79"/>
      <c r="I706" s="79"/>
      <c r="J706" s="79"/>
      <c r="K706" s="79"/>
      <c r="L706" s="1"/>
      <c r="M706" s="1"/>
      <c r="N706" s="1"/>
      <c r="O706" s="1"/>
      <c r="P706" s="80"/>
      <c r="Q706" s="81"/>
      <c r="R706" s="82"/>
      <c r="S706" s="82"/>
      <c r="T706" s="82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</row>
    <row r="707" spans="1:156" ht="12.75" customHeight="1" x14ac:dyDescent="0.2">
      <c r="A707" s="1"/>
      <c r="B707" s="1"/>
      <c r="C707" s="1"/>
      <c r="D707" s="1"/>
      <c r="E707" s="6"/>
      <c r="F707" s="6"/>
      <c r="G707" s="79"/>
      <c r="H707" s="79"/>
      <c r="I707" s="79"/>
      <c r="J707" s="79"/>
      <c r="K707" s="79"/>
      <c r="L707" s="1"/>
      <c r="M707" s="1"/>
      <c r="N707" s="1"/>
      <c r="O707" s="1"/>
      <c r="P707" s="80"/>
      <c r="Q707" s="81"/>
      <c r="R707" s="82"/>
      <c r="S707" s="82"/>
      <c r="T707" s="82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</row>
    <row r="708" spans="1:156" ht="12.75" customHeight="1" x14ac:dyDescent="0.2">
      <c r="A708" s="1"/>
      <c r="B708" s="1"/>
      <c r="C708" s="1"/>
      <c r="D708" s="1"/>
      <c r="E708" s="6"/>
      <c r="F708" s="6"/>
      <c r="G708" s="79"/>
      <c r="H708" s="79"/>
      <c r="I708" s="79"/>
      <c r="J708" s="79"/>
      <c r="K708" s="79"/>
      <c r="L708" s="1"/>
      <c r="M708" s="1"/>
      <c r="N708" s="1"/>
      <c r="O708" s="1"/>
      <c r="P708" s="80"/>
      <c r="Q708" s="81"/>
      <c r="R708" s="82"/>
      <c r="S708" s="82"/>
      <c r="T708" s="82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</row>
    <row r="709" spans="1:156" ht="12.75" customHeight="1" x14ac:dyDescent="0.2">
      <c r="A709" s="1"/>
      <c r="B709" s="1"/>
      <c r="C709" s="1"/>
      <c r="D709" s="1"/>
      <c r="E709" s="6"/>
      <c r="F709" s="6"/>
      <c r="G709" s="79"/>
      <c r="H709" s="79"/>
      <c r="I709" s="79"/>
      <c r="J709" s="79"/>
      <c r="K709" s="79"/>
      <c r="L709" s="1"/>
      <c r="M709" s="1"/>
      <c r="N709" s="1"/>
      <c r="O709" s="1"/>
      <c r="P709" s="80"/>
      <c r="Q709" s="81"/>
      <c r="R709" s="82"/>
      <c r="S709" s="82"/>
      <c r="T709" s="82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</row>
    <row r="710" spans="1:156" ht="12.75" customHeight="1" x14ac:dyDescent="0.2">
      <c r="A710" s="1"/>
      <c r="B710" s="1"/>
      <c r="C710" s="1"/>
      <c r="D710" s="1"/>
      <c r="E710" s="6"/>
      <c r="F710" s="6"/>
      <c r="G710" s="79"/>
      <c r="H710" s="79"/>
      <c r="I710" s="79"/>
      <c r="J710" s="79"/>
      <c r="K710" s="79"/>
      <c r="L710" s="1"/>
      <c r="M710" s="1"/>
      <c r="N710" s="1"/>
      <c r="O710" s="1"/>
      <c r="P710" s="80"/>
      <c r="Q710" s="81"/>
      <c r="R710" s="82"/>
      <c r="S710" s="82"/>
      <c r="T710" s="82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</row>
    <row r="711" spans="1:156" ht="12.75" customHeight="1" x14ac:dyDescent="0.2">
      <c r="A711" s="1"/>
      <c r="B711" s="1"/>
      <c r="C711" s="1"/>
      <c r="D711" s="1"/>
      <c r="E711" s="6"/>
      <c r="F711" s="6"/>
      <c r="G711" s="79"/>
      <c r="H711" s="79"/>
      <c r="I711" s="79"/>
      <c r="J711" s="79"/>
      <c r="K711" s="79"/>
      <c r="L711" s="1"/>
      <c r="M711" s="1"/>
      <c r="N711" s="1"/>
      <c r="O711" s="1"/>
      <c r="P711" s="80"/>
      <c r="Q711" s="81"/>
      <c r="R711" s="82"/>
      <c r="S711" s="82"/>
      <c r="T711" s="82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</row>
    <row r="712" spans="1:156" ht="12.75" customHeight="1" x14ac:dyDescent="0.2">
      <c r="A712" s="1"/>
      <c r="B712" s="1"/>
      <c r="C712" s="1"/>
      <c r="D712" s="1"/>
      <c r="E712" s="6"/>
      <c r="F712" s="6"/>
      <c r="G712" s="79"/>
      <c r="H712" s="79"/>
      <c r="I712" s="79"/>
      <c r="J712" s="79"/>
      <c r="K712" s="79"/>
      <c r="L712" s="1"/>
      <c r="M712" s="1"/>
      <c r="N712" s="1"/>
      <c r="O712" s="1"/>
      <c r="P712" s="80"/>
      <c r="Q712" s="81"/>
      <c r="R712" s="82"/>
      <c r="S712" s="82"/>
      <c r="T712" s="82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</row>
    <row r="713" spans="1:156" ht="12.75" customHeight="1" x14ac:dyDescent="0.2">
      <c r="A713" s="1"/>
      <c r="B713" s="1"/>
      <c r="C713" s="1"/>
      <c r="D713" s="1"/>
      <c r="E713" s="6"/>
      <c r="F713" s="6"/>
      <c r="G713" s="79"/>
      <c r="H713" s="79"/>
      <c r="I713" s="79"/>
      <c r="J713" s="79"/>
      <c r="K713" s="79"/>
      <c r="L713" s="1"/>
      <c r="M713" s="1"/>
      <c r="N713" s="1"/>
      <c r="O713" s="1"/>
      <c r="P713" s="80"/>
      <c r="Q713" s="81"/>
      <c r="R713" s="82"/>
      <c r="S713" s="82"/>
      <c r="T713" s="82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</row>
    <row r="714" spans="1:156" ht="12.75" customHeight="1" x14ac:dyDescent="0.2">
      <c r="A714" s="1"/>
      <c r="B714" s="1"/>
      <c r="C714" s="1"/>
      <c r="D714" s="1"/>
      <c r="E714" s="6"/>
      <c r="F714" s="6"/>
      <c r="G714" s="79"/>
      <c r="H714" s="79"/>
      <c r="I714" s="79"/>
      <c r="J714" s="79"/>
      <c r="K714" s="79"/>
      <c r="L714" s="1"/>
      <c r="M714" s="1"/>
      <c r="N714" s="1"/>
      <c r="O714" s="1"/>
      <c r="P714" s="80"/>
      <c r="Q714" s="81"/>
      <c r="R714" s="82"/>
      <c r="S714" s="82"/>
      <c r="T714" s="82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</row>
    <row r="715" spans="1:156" ht="12.75" customHeight="1" x14ac:dyDescent="0.2">
      <c r="A715" s="1"/>
      <c r="B715" s="1"/>
      <c r="C715" s="1"/>
      <c r="D715" s="1"/>
      <c r="E715" s="6"/>
      <c r="F715" s="6"/>
      <c r="G715" s="79"/>
      <c r="H715" s="79"/>
      <c r="I715" s="79"/>
      <c r="J715" s="79"/>
      <c r="K715" s="79"/>
      <c r="L715" s="1"/>
      <c r="M715" s="1"/>
      <c r="N715" s="1"/>
      <c r="O715" s="1"/>
      <c r="P715" s="80"/>
      <c r="Q715" s="81"/>
      <c r="R715" s="82"/>
      <c r="S715" s="82"/>
      <c r="T715" s="82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</row>
    <row r="716" spans="1:156" ht="12.75" customHeight="1" x14ac:dyDescent="0.2">
      <c r="A716" s="1"/>
      <c r="B716" s="1"/>
      <c r="C716" s="1"/>
      <c r="D716" s="1"/>
      <c r="E716" s="6"/>
      <c r="F716" s="6"/>
      <c r="G716" s="79"/>
      <c r="H716" s="79"/>
      <c r="I716" s="79"/>
      <c r="J716" s="79"/>
      <c r="K716" s="79"/>
      <c r="L716" s="1"/>
      <c r="M716" s="1"/>
      <c r="N716" s="1"/>
      <c r="O716" s="1"/>
      <c r="P716" s="80"/>
      <c r="Q716" s="81"/>
      <c r="R716" s="82"/>
      <c r="S716" s="82"/>
      <c r="T716" s="82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</row>
    <row r="717" spans="1:156" ht="12.75" customHeight="1" x14ac:dyDescent="0.2">
      <c r="A717" s="1"/>
      <c r="B717" s="1"/>
      <c r="C717" s="1"/>
      <c r="D717" s="1"/>
      <c r="E717" s="6"/>
      <c r="F717" s="6"/>
      <c r="G717" s="79"/>
      <c r="H717" s="79"/>
      <c r="I717" s="79"/>
      <c r="J717" s="79"/>
      <c r="K717" s="79"/>
      <c r="L717" s="1"/>
      <c r="M717" s="1"/>
      <c r="N717" s="1"/>
      <c r="O717" s="1"/>
      <c r="P717" s="80"/>
      <c r="Q717" s="81"/>
      <c r="R717" s="82"/>
      <c r="S717" s="82"/>
      <c r="T717" s="82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</row>
    <row r="718" spans="1:156" ht="12.75" customHeight="1" x14ac:dyDescent="0.2">
      <c r="A718" s="1"/>
      <c r="B718" s="1"/>
      <c r="C718" s="1"/>
      <c r="D718" s="1"/>
      <c r="E718" s="6"/>
      <c r="F718" s="6"/>
      <c r="G718" s="79"/>
      <c r="H718" s="79"/>
      <c r="I718" s="79"/>
      <c r="J718" s="79"/>
      <c r="K718" s="79"/>
      <c r="L718" s="1"/>
      <c r="M718" s="1"/>
      <c r="N718" s="1"/>
      <c r="O718" s="1"/>
      <c r="P718" s="80"/>
      <c r="Q718" s="81"/>
      <c r="R718" s="82"/>
      <c r="S718" s="82"/>
      <c r="T718" s="82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</row>
    <row r="719" spans="1:156" ht="12.75" customHeight="1" x14ac:dyDescent="0.2">
      <c r="A719" s="1"/>
      <c r="B719" s="1"/>
      <c r="C719" s="1"/>
      <c r="D719" s="1"/>
      <c r="E719" s="6"/>
      <c r="F719" s="6"/>
      <c r="G719" s="79"/>
      <c r="H719" s="79"/>
      <c r="I719" s="79"/>
      <c r="J719" s="79"/>
      <c r="K719" s="79"/>
      <c r="L719" s="1"/>
      <c r="M719" s="1"/>
      <c r="N719" s="1"/>
      <c r="O719" s="1"/>
      <c r="P719" s="80"/>
      <c r="Q719" s="81"/>
      <c r="R719" s="82"/>
      <c r="S719" s="82"/>
      <c r="T719" s="82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</row>
    <row r="720" spans="1:156" ht="12.75" customHeight="1" x14ac:dyDescent="0.2">
      <c r="A720" s="1"/>
      <c r="B720" s="1"/>
      <c r="C720" s="1"/>
      <c r="D720" s="1"/>
      <c r="E720" s="6"/>
      <c r="F720" s="6"/>
      <c r="G720" s="79"/>
      <c r="H720" s="79"/>
      <c r="I720" s="79"/>
      <c r="J720" s="79"/>
      <c r="K720" s="79"/>
      <c r="L720" s="1"/>
      <c r="M720" s="1"/>
      <c r="N720" s="1"/>
      <c r="O720" s="1"/>
      <c r="P720" s="80"/>
      <c r="Q720" s="81"/>
      <c r="R720" s="82"/>
      <c r="S720" s="82"/>
      <c r="T720" s="82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</row>
    <row r="721" spans="1:156" ht="12.75" customHeight="1" x14ac:dyDescent="0.2">
      <c r="A721" s="1"/>
      <c r="B721" s="1"/>
      <c r="C721" s="1"/>
      <c r="D721" s="1"/>
      <c r="E721" s="6"/>
      <c r="F721" s="6"/>
      <c r="G721" s="79"/>
      <c r="H721" s="79"/>
      <c r="I721" s="79"/>
      <c r="J721" s="79"/>
      <c r="K721" s="79"/>
      <c r="L721" s="1"/>
      <c r="M721" s="1"/>
      <c r="N721" s="1"/>
      <c r="O721" s="1"/>
      <c r="P721" s="80"/>
      <c r="Q721" s="81"/>
      <c r="R721" s="82"/>
      <c r="S721" s="82"/>
      <c r="T721" s="82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</row>
    <row r="722" spans="1:156" ht="12.75" customHeight="1" x14ac:dyDescent="0.2">
      <c r="A722" s="1"/>
      <c r="B722" s="1"/>
      <c r="C722" s="1"/>
      <c r="D722" s="1"/>
      <c r="E722" s="6"/>
      <c r="F722" s="6"/>
      <c r="G722" s="79"/>
      <c r="H722" s="79"/>
      <c r="I722" s="79"/>
      <c r="J722" s="79"/>
      <c r="K722" s="79"/>
      <c r="L722" s="1"/>
      <c r="M722" s="1"/>
      <c r="N722" s="1"/>
      <c r="O722" s="1"/>
      <c r="P722" s="80"/>
      <c r="Q722" s="81"/>
      <c r="R722" s="82"/>
      <c r="S722" s="82"/>
      <c r="T722" s="82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</row>
    <row r="723" spans="1:156" ht="12.75" customHeight="1" x14ac:dyDescent="0.2">
      <c r="A723" s="1"/>
      <c r="B723" s="1"/>
      <c r="C723" s="1"/>
      <c r="D723" s="1"/>
      <c r="E723" s="6"/>
      <c r="F723" s="6"/>
      <c r="G723" s="79"/>
      <c r="H723" s="79"/>
      <c r="I723" s="79"/>
      <c r="J723" s="79"/>
      <c r="K723" s="79"/>
      <c r="L723" s="1"/>
      <c r="M723" s="1"/>
      <c r="N723" s="1"/>
      <c r="O723" s="1"/>
      <c r="P723" s="80"/>
      <c r="Q723" s="81"/>
      <c r="R723" s="82"/>
      <c r="S723" s="82"/>
      <c r="T723" s="82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</row>
    <row r="724" spans="1:156" ht="12.75" customHeight="1" x14ac:dyDescent="0.2">
      <c r="A724" s="1"/>
      <c r="B724" s="1"/>
      <c r="C724" s="1"/>
      <c r="D724" s="1"/>
      <c r="E724" s="6"/>
      <c r="F724" s="6"/>
      <c r="G724" s="79"/>
      <c r="H724" s="79"/>
      <c r="I724" s="79"/>
      <c r="J724" s="79"/>
      <c r="K724" s="79"/>
      <c r="L724" s="1"/>
      <c r="M724" s="1"/>
      <c r="N724" s="1"/>
      <c r="O724" s="1"/>
      <c r="P724" s="80"/>
      <c r="Q724" s="81"/>
      <c r="R724" s="82"/>
      <c r="S724" s="82"/>
      <c r="T724" s="82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</row>
    <row r="725" spans="1:156" ht="12.75" customHeight="1" x14ac:dyDescent="0.2">
      <c r="A725" s="1"/>
      <c r="B725" s="1"/>
      <c r="C725" s="1"/>
      <c r="D725" s="1"/>
      <c r="E725" s="6"/>
      <c r="F725" s="6"/>
      <c r="G725" s="79"/>
      <c r="H725" s="79"/>
      <c r="I725" s="79"/>
      <c r="J725" s="79"/>
      <c r="K725" s="79"/>
      <c r="L725" s="1"/>
      <c r="M725" s="1"/>
      <c r="N725" s="1"/>
      <c r="O725" s="1"/>
      <c r="P725" s="80"/>
      <c r="Q725" s="81"/>
      <c r="R725" s="82"/>
      <c r="S725" s="82"/>
      <c r="T725" s="82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</row>
    <row r="726" spans="1:156" ht="12.75" customHeight="1" x14ac:dyDescent="0.2">
      <c r="A726" s="1"/>
      <c r="B726" s="1"/>
      <c r="C726" s="1"/>
      <c r="D726" s="1"/>
      <c r="E726" s="6"/>
      <c r="F726" s="6"/>
      <c r="G726" s="79"/>
      <c r="H726" s="79"/>
      <c r="I726" s="79"/>
      <c r="J726" s="79"/>
      <c r="K726" s="79"/>
      <c r="L726" s="1"/>
      <c r="M726" s="1"/>
      <c r="N726" s="1"/>
      <c r="O726" s="1"/>
      <c r="P726" s="80"/>
      <c r="Q726" s="81"/>
      <c r="R726" s="82"/>
      <c r="S726" s="82"/>
      <c r="T726" s="82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</row>
    <row r="727" spans="1:156" ht="12.75" customHeight="1" x14ac:dyDescent="0.2">
      <c r="A727" s="1"/>
      <c r="B727" s="1"/>
      <c r="C727" s="1"/>
      <c r="D727" s="1"/>
      <c r="E727" s="6"/>
      <c r="F727" s="6"/>
      <c r="G727" s="79"/>
      <c r="H727" s="79"/>
      <c r="I727" s="79"/>
      <c r="J727" s="79"/>
      <c r="K727" s="79"/>
      <c r="L727" s="1"/>
      <c r="M727" s="1"/>
      <c r="N727" s="1"/>
      <c r="O727" s="1"/>
      <c r="P727" s="80"/>
      <c r="Q727" s="81"/>
      <c r="R727" s="82"/>
      <c r="S727" s="82"/>
      <c r="T727" s="82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</row>
    <row r="728" spans="1:156" ht="12.75" customHeight="1" x14ac:dyDescent="0.2">
      <c r="A728" s="1"/>
      <c r="B728" s="1"/>
      <c r="C728" s="1"/>
      <c r="D728" s="1"/>
      <c r="E728" s="6"/>
      <c r="F728" s="6"/>
      <c r="G728" s="79"/>
      <c r="H728" s="79"/>
      <c r="I728" s="79"/>
      <c r="J728" s="79"/>
      <c r="K728" s="79"/>
      <c r="L728" s="1"/>
      <c r="M728" s="1"/>
      <c r="N728" s="1"/>
      <c r="O728" s="1"/>
      <c r="P728" s="80"/>
      <c r="Q728" s="81"/>
      <c r="R728" s="82"/>
      <c r="S728" s="82"/>
      <c r="T728" s="82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</row>
    <row r="729" spans="1:156" ht="12.75" customHeight="1" x14ac:dyDescent="0.2">
      <c r="A729" s="1"/>
      <c r="B729" s="1"/>
      <c r="C729" s="1"/>
      <c r="D729" s="1"/>
      <c r="E729" s="6"/>
      <c r="F729" s="6"/>
      <c r="G729" s="79"/>
      <c r="H729" s="79"/>
      <c r="I729" s="79"/>
      <c r="J729" s="79"/>
      <c r="K729" s="79"/>
      <c r="L729" s="1"/>
      <c r="M729" s="1"/>
      <c r="N729" s="1"/>
      <c r="O729" s="1"/>
      <c r="P729" s="80"/>
      <c r="Q729" s="81"/>
      <c r="R729" s="82"/>
      <c r="S729" s="82"/>
      <c r="T729" s="82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</row>
    <row r="730" spans="1:156" ht="12.75" customHeight="1" x14ac:dyDescent="0.2">
      <c r="A730" s="1"/>
      <c r="B730" s="1"/>
      <c r="C730" s="1"/>
      <c r="D730" s="1"/>
      <c r="E730" s="6"/>
      <c r="F730" s="6"/>
      <c r="G730" s="79"/>
      <c r="H730" s="79"/>
      <c r="I730" s="79"/>
      <c r="J730" s="79"/>
      <c r="K730" s="79"/>
      <c r="L730" s="1"/>
      <c r="M730" s="1"/>
      <c r="N730" s="1"/>
      <c r="O730" s="1"/>
      <c r="P730" s="80"/>
      <c r="Q730" s="81"/>
      <c r="R730" s="82"/>
      <c r="S730" s="82"/>
      <c r="T730" s="82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</row>
    <row r="731" spans="1:156" ht="12.75" customHeight="1" x14ac:dyDescent="0.2">
      <c r="A731" s="1"/>
      <c r="B731" s="1"/>
      <c r="C731" s="1"/>
      <c r="D731" s="1"/>
      <c r="E731" s="6"/>
      <c r="F731" s="6"/>
      <c r="G731" s="79"/>
      <c r="H731" s="79"/>
      <c r="I731" s="79"/>
      <c r="J731" s="79"/>
      <c r="K731" s="79"/>
      <c r="L731" s="1"/>
      <c r="M731" s="1"/>
      <c r="N731" s="1"/>
      <c r="O731" s="1"/>
      <c r="P731" s="80"/>
      <c r="Q731" s="81"/>
      <c r="R731" s="82"/>
      <c r="S731" s="82"/>
      <c r="T731" s="82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</row>
    <row r="732" spans="1:156" ht="12.75" customHeight="1" x14ac:dyDescent="0.2">
      <c r="A732" s="1"/>
      <c r="B732" s="1"/>
      <c r="C732" s="1"/>
      <c r="D732" s="1"/>
      <c r="E732" s="6"/>
      <c r="F732" s="6"/>
      <c r="G732" s="79"/>
      <c r="H732" s="79"/>
      <c r="I732" s="79"/>
      <c r="J732" s="79"/>
      <c r="K732" s="79"/>
      <c r="L732" s="1"/>
      <c r="M732" s="1"/>
      <c r="N732" s="1"/>
      <c r="O732" s="1"/>
      <c r="P732" s="80"/>
      <c r="Q732" s="81"/>
      <c r="R732" s="82"/>
      <c r="S732" s="82"/>
      <c r="T732" s="82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</row>
    <row r="733" spans="1:156" ht="12.75" customHeight="1" x14ac:dyDescent="0.2">
      <c r="A733" s="1"/>
      <c r="B733" s="1"/>
      <c r="C733" s="1"/>
      <c r="D733" s="1"/>
      <c r="E733" s="6"/>
      <c r="F733" s="6"/>
      <c r="G733" s="79"/>
      <c r="H733" s="79"/>
      <c r="I733" s="79"/>
      <c r="J733" s="79"/>
      <c r="K733" s="79"/>
      <c r="L733" s="1"/>
      <c r="M733" s="1"/>
      <c r="N733" s="1"/>
      <c r="O733" s="1"/>
      <c r="P733" s="80"/>
      <c r="Q733" s="81"/>
      <c r="R733" s="82"/>
      <c r="S733" s="82"/>
      <c r="T733" s="82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</row>
    <row r="734" spans="1:156" ht="12.75" customHeight="1" x14ac:dyDescent="0.2">
      <c r="A734" s="1"/>
      <c r="B734" s="1"/>
      <c r="C734" s="1"/>
      <c r="D734" s="1"/>
      <c r="E734" s="6"/>
      <c r="F734" s="6"/>
      <c r="G734" s="79"/>
      <c r="H734" s="79"/>
      <c r="I734" s="79"/>
      <c r="J734" s="79"/>
      <c r="K734" s="79"/>
      <c r="L734" s="1"/>
      <c r="M734" s="1"/>
      <c r="N734" s="1"/>
      <c r="O734" s="1"/>
      <c r="P734" s="80"/>
      <c r="Q734" s="81"/>
      <c r="R734" s="82"/>
      <c r="S734" s="82"/>
      <c r="T734" s="82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</row>
    <row r="735" spans="1:156" ht="12.75" customHeight="1" x14ac:dyDescent="0.2">
      <c r="A735" s="1"/>
      <c r="B735" s="1"/>
      <c r="C735" s="1"/>
      <c r="D735" s="1"/>
      <c r="E735" s="6"/>
      <c r="F735" s="6"/>
      <c r="G735" s="79"/>
      <c r="H735" s="79"/>
      <c r="I735" s="79"/>
      <c r="J735" s="79"/>
      <c r="K735" s="79"/>
      <c r="L735" s="1"/>
      <c r="M735" s="1"/>
      <c r="N735" s="1"/>
      <c r="O735" s="1"/>
      <c r="P735" s="80"/>
      <c r="Q735" s="81"/>
      <c r="R735" s="82"/>
      <c r="S735" s="82"/>
      <c r="T735" s="82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</row>
    <row r="736" spans="1:156" ht="12.75" customHeight="1" x14ac:dyDescent="0.2">
      <c r="A736" s="1"/>
      <c r="B736" s="1"/>
      <c r="C736" s="1"/>
      <c r="D736" s="1"/>
      <c r="E736" s="6"/>
      <c r="F736" s="6"/>
      <c r="G736" s="79"/>
      <c r="H736" s="79"/>
      <c r="I736" s="79"/>
      <c r="J736" s="79"/>
      <c r="K736" s="79"/>
      <c r="L736" s="1"/>
      <c r="M736" s="1"/>
      <c r="N736" s="1"/>
      <c r="O736" s="1"/>
      <c r="P736" s="80"/>
      <c r="Q736" s="81"/>
      <c r="R736" s="82"/>
      <c r="S736" s="82"/>
      <c r="T736" s="82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</row>
    <row r="737" spans="1:156" ht="12.75" customHeight="1" x14ac:dyDescent="0.2">
      <c r="A737" s="1"/>
      <c r="B737" s="1"/>
      <c r="C737" s="1"/>
      <c r="D737" s="1"/>
      <c r="E737" s="6"/>
      <c r="F737" s="6"/>
      <c r="G737" s="79"/>
      <c r="H737" s="79"/>
      <c r="I737" s="79"/>
      <c r="J737" s="79"/>
      <c r="K737" s="79"/>
      <c r="L737" s="1"/>
      <c r="M737" s="1"/>
      <c r="N737" s="1"/>
      <c r="O737" s="1"/>
      <c r="P737" s="80"/>
      <c r="Q737" s="81"/>
      <c r="R737" s="82"/>
      <c r="S737" s="82"/>
      <c r="T737" s="82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</row>
    <row r="738" spans="1:156" ht="12.75" customHeight="1" x14ac:dyDescent="0.2">
      <c r="A738" s="1"/>
      <c r="B738" s="1"/>
      <c r="C738" s="1"/>
      <c r="D738" s="1"/>
      <c r="E738" s="6"/>
      <c r="F738" s="6"/>
      <c r="G738" s="79"/>
      <c r="H738" s="79"/>
      <c r="I738" s="79"/>
      <c r="J738" s="79"/>
      <c r="K738" s="79"/>
      <c r="L738" s="1"/>
      <c r="M738" s="1"/>
      <c r="N738" s="1"/>
      <c r="O738" s="1"/>
      <c r="P738" s="80"/>
      <c r="Q738" s="81"/>
      <c r="R738" s="82"/>
      <c r="S738" s="82"/>
      <c r="T738" s="82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</row>
    <row r="739" spans="1:156" ht="12.75" customHeight="1" x14ac:dyDescent="0.2">
      <c r="A739" s="1"/>
      <c r="B739" s="1"/>
      <c r="C739" s="1"/>
      <c r="D739" s="1"/>
      <c r="E739" s="6"/>
      <c r="F739" s="6"/>
      <c r="G739" s="79"/>
      <c r="H739" s="79"/>
      <c r="I739" s="79"/>
      <c r="J739" s="79"/>
      <c r="K739" s="79"/>
      <c r="L739" s="1"/>
      <c r="M739" s="1"/>
      <c r="N739" s="1"/>
      <c r="O739" s="1"/>
      <c r="P739" s="80"/>
      <c r="Q739" s="81"/>
      <c r="R739" s="82"/>
      <c r="S739" s="82"/>
      <c r="T739" s="82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</row>
    <row r="740" spans="1:156" ht="12.75" customHeight="1" x14ac:dyDescent="0.2">
      <c r="A740" s="1"/>
      <c r="B740" s="1"/>
      <c r="C740" s="1"/>
      <c r="D740" s="1"/>
      <c r="E740" s="6"/>
      <c r="F740" s="6"/>
      <c r="G740" s="79"/>
      <c r="H740" s="79"/>
      <c r="I740" s="79"/>
      <c r="J740" s="79"/>
      <c r="K740" s="79"/>
      <c r="L740" s="1"/>
      <c r="M740" s="1"/>
      <c r="N740" s="1"/>
      <c r="O740" s="1"/>
      <c r="P740" s="80"/>
      <c r="Q740" s="81"/>
      <c r="R740" s="82"/>
      <c r="S740" s="82"/>
      <c r="T740" s="82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</row>
    <row r="741" spans="1:156" ht="12.75" customHeight="1" x14ac:dyDescent="0.2">
      <c r="A741" s="1"/>
      <c r="B741" s="1"/>
      <c r="C741" s="1"/>
      <c r="D741" s="1"/>
      <c r="E741" s="6"/>
      <c r="F741" s="6"/>
      <c r="G741" s="79"/>
      <c r="H741" s="79"/>
      <c r="I741" s="79"/>
      <c r="J741" s="79"/>
      <c r="K741" s="79"/>
      <c r="L741" s="1"/>
      <c r="M741" s="1"/>
      <c r="N741" s="1"/>
      <c r="O741" s="1"/>
      <c r="P741" s="80"/>
      <c r="Q741" s="81"/>
      <c r="R741" s="82"/>
      <c r="S741" s="82"/>
      <c r="T741" s="82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</row>
    <row r="742" spans="1:156" ht="12.75" customHeight="1" x14ac:dyDescent="0.2">
      <c r="A742" s="1"/>
      <c r="B742" s="1"/>
      <c r="C742" s="1"/>
      <c r="D742" s="1"/>
      <c r="E742" s="6"/>
      <c r="F742" s="6"/>
      <c r="G742" s="79"/>
      <c r="H742" s="79"/>
      <c r="I742" s="79"/>
      <c r="J742" s="79"/>
      <c r="K742" s="79"/>
      <c r="L742" s="1"/>
      <c r="M742" s="1"/>
      <c r="N742" s="1"/>
      <c r="O742" s="1"/>
      <c r="P742" s="80"/>
      <c r="Q742" s="81"/>
      <c r="R742" s="82"/>
      <c r="S742" s="82"/>
      <c r="T742" s="82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</row>
    <row r="743" spans="1:156" ht="12.75" customHeight="1" x14ac:dyDescent="0.2">
      <c r="A743" s="1"/>
      <c r="B743" s="1"/>
      <c r="C743" s="1"/>
      <c r="D743" s="1"/>
      <c r="E743" s="6"/>
      <c r="F743" s="6"/>
      <c r="G743" s="79"/>
      <c r="H743" s="79"/>
      <c r="I743" s="79"/>
      <c r="J743" s="79"/>
      <c r="K743" s="79"/>
      <c r="L743" s="1"/>
      <c r="M743" s="1"/>
      <c r="N743" s="1"/>
      <c r="O743" s="1"/>
      <c r="P743" s="80"/>
      <c r="Q743" s="81"/>
      <c r="R743" s="82"/>
      <c r="S743" s="82"/>
      <c r="T743" s="82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</row>
    <row r="744" spans="1:156" ht="12.75" customHeight="1" x14ac:dyDescent="0.2">
      <c r="A744" s="1"/>
      <c r="B744" s="1"/>
      <c r="C744" s="1"/>
      <c r="D744" s="1"/>
      <c r="E744" s="6"/>
      <c r="F744" s="6"/>
      <c r="G744" s="79"/>
      <c r="H744" s="79"/>
      <c r="I744" s="79"/>
      <c r="J744" s="79"/>
      <c r="K744" s="79"/>
      <c r="L744" s="1"/>
      <c r="M744" s="1"/>
      <c r="N744" s="1"/>
      <c r="O744" s="1"/>
      <c r="P744" s="80"/>
      <c r="Q744" s="81"/>
      <c r="R744" s="82"/>
      <c r="S744" s="82"/>
      <c r="T744" s="82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</row>
    <row r="745" spans="1:156" ht="12.75" customHeight="1" x14ac:dyDescent="0.2">
      <c r="A745" s="1"/>
      <c r="B745" s="1"/>
      <c r="C745" s="1"/>
      <c r="D745" s="1"/>
      <c r="E745" s="6"/>
      <c r="F745" s="6"/>
      <c r="G745" s="79"/>
      <c r="H745" s="79"/>
      <c r="I745" s="79"/>
      <c r="J745" s="79"/>
      <c r="K745" s="79"/>
      <c r="L745" s="1"/>
      <c r="M745" s="1"/>
      <c r="N745" s="1"/>
      <c r="O745" s="1"/>
      <c r="P745" s="80"/>
      <c r="Q745" s="81"/>
      <c r="R745" s="82"/>
      <c r="S745" s="82"/>
      <c r="T745" s="82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</row>
    <row r="746" spans="1:156" ht="12.75" customHeight="1" x14ac:dyDescent="0.2">
      <c r="A746" s="1"/>
      <c r="B746" s="1"/>
      <c r="C746" s="1"/>
      <c r="D746" s="1"/>
      <c r="E746" s="6"/>
      <c r="F746" s="6"/>
      <c r="G746" s="79"/>
      <c r="H746" s="79"/>
      <c r="I746" s="79"/>
      <c r="J746" s="79"/>
      <c r="K746" s="79"/>
      <c r="L746" s="1"/>
      <c r="M746" s="1"/>
      <c r="N746" s="1"/>
      <c r="O746" s="1"/>
      <c r="P746" s="80"/>
      <c r="Q746" s="81"/>
      <c r="R746" s="82"/>
      <c r="S746" s="82"/>
      <c r="T746" s="82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</row>
    <row r="747" spans="1:156" ht="12.75" customHeight="1" x14ac:dyDescent="0.2">
      <c r="A747" s="1"/>
      <c r="B747" s="1"/>
      <c r="C747" s="1"/>
      <c r="D747" s="1"/>
      <c r="E747" s="6"/>
      <c r="F747" s="6"/>
      <c r="G747" s="79"/>
      <c r="H747" s="79"/>
      <c r="I747" s="79"/>
      <c r="J747" s="79"/>
      <c r="K747" s="79"/>
      <c r="L747" s="1"/>
      <c r="M747" s="1"/>
      <c r="N747" s="1"/>
      <c r="O747" s="1"/>
      <c r="P747" s="80"/>
      <c r="Q747" s="81"/>
      <c r="R747" s="82"/>
      <c r="S747" s="82"/>
      <c r="T747" s="82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</row>
    <row r="748" spans="1:156" ht="12.75" customHeight="1" x14ac:dyDescent="0.2">
      <c r="A748" s="1"/>
      <c r="B748" s="1"/>
      <c r="C748" s="1"/>
      <c r="D748" s="1"/>
      <c r="E748" s="6"/>
      <c r="F748" s="6"/>
      <c r="G748" s="79"/>
      <c r="H748" s="79"/>
      <c r="I748" s="79"/>
      <c r="J748" s="79"/>
      <c r="K748" s="79"/>
      <c r="L748" s="1"/>
      <c r="M748" s="1"/>
      <c r="N748" s="1"/>
      <c r="O748" s="1"/>
      <c r="P748" s="80"/>
      <c r="Q748" s="81"/>
      <c r="R748" s="82"/>
      <c r="S748" s="82"/>
      <c r="T748" s="82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</row>
    <row r="749" spans="1:156" ht="12.75" customHeight="1" x14ac:dyDescent="0.2">
      <c r="A749" s="1"/>
      <c r="B749" s="1"/>
      <c r="C749" s="1"/>
      <c r="D749" s="1"/>
      <c r="E749" s="6"/>
      <c r="F749" s="6"/>
      <c r="G749" s="79"/>
      <c r="H749" s="79"/>
      <c r="I749" s="79"/>
      <c r="J749" s="79"/>
      <c r="K749" s="79"/>
      <c r="L749" s="1"/>
      <c r="M749" s="1"/>
      <c r="N749" s="1"/>
      <c r="O749" s="1"/>
      <c r="P749" s="80"/>
      <c r="Q749" s="81"/>
      <c r="R749" s="82"/>
      <c r="S749" s="82"/>
      <c r="T749" s="82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</row>
    <row r="750" spans="1:156" ht="12.75" customHeight="1" x14ac:dyDescent="0.2">
      <c r="A750" s="1"/>
      <c r="B750" s="1"/>
      <c r="C750" s="1"/>
      <c r="D750" s="1"/>
      <c r="E750" s="6"/>
      <c r="F750" s="6"/>
      <c r="G750" s="79"/>
      <c r="H750" s="79"/>
      <c r="I750" s="79"/>
      <c r="J750" s="79"/>
      <c r="K750" s="79"/>
      <c r="L750" s="1"/>
      <c r="M750" s="1"/>
      <c r="N750" s="1"/>
      <c r="O750" s="1"/>
      <c r="P750" s="80"/>
      <c r="Q750" s="81"/>
      <c r="R750" s="82"/>
      <c r="S750" s="82"/>
      <c r="T750" s="82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</row>
    <row r="751" spans="1:156" ht="12.75" customHeight="1" x14ac:dyDescent="0.2">
      <c r="A751" s="1"/>
      <c r="B751" s="1"/>
      <c r="C751" s="1"/>
      <c r="D751" s="1"/>
      <c r="E751" s="6"/>
      <c r="F751" s="6"/>
      <c r="G751" s="79"/>
      <c r="H751" s="79"/>
      <c r="I751" s="79"/>
      <c r="J751" s="79"/>
      <c r="K751" s="79"/>
      <c r="L751" s="1"/>
      <c r="M751" s="1"/>
      <c r="N751" s="1"/>
      <c r="O751" s="1"/>
      <c r="P751" s="80"/>
      <c r="Q751" s="81"/>
      <c r="R751" s="82"/>
      <c r="S751" s="82"/>
      <c r="T751" s="82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</row>
    <row r="752" spans="1:156" ht="12.75" customHeight="1" x14ac:dyDescent="0.2">
      <c r="A752" s="1"/>
      <c r="B752" s="1"/>
      <c r="C752" s="1"/>
      <c r="D752" s="1"/>
      <c r="E752" s="6"/>
      <c r="F752" s="6"/>
      <c r="G752" s="79"/>
      <c r="H752" s="79"/>
      <c r="I752" s="79"/>
      <c r="J752" s="79"/>
      <c r="K752" s="79"/>
      <c r="L752" s="1"/>
      <c r="M752" s="1"/>
      <c r="N752" s="1"/>
      <c r="O752" s="1"/>
      <c r="P752" s="80"/>
      <c r="Q752" s="81"/>
      <c r="R752" s="82"/>
      <c r="S752" s="82"/>
      <c r="T752" s="82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</row>
    <row r="753" spans="1:156" ht="12.75" customHeight="1" x14ac:dyDescent="0.2">
      <c r="A753" s="1"/>
      <c r="B753" s="1"/>
      <c r="C753" s="1"/>
      <c r="D753" s="1"/>
      <c r="E753" s="6"/>
      <c r="F753" s="6"/>
      <c r="G753" s="79"/>
      <c r="H753" s="79"/>
      <c r="I753" s="79"/>
      <c r="J753" s="79"/>
      <c r="K753" s="79"/>
      <c r="L753" s="1"/>
      <c r="M753" s="1"/>
      <c r="N753" s="1"/>
      <c r="O753" s="1"/>
      <c r="P753" s="80"/>
      <c r="Q753" s="81"/>
      <c r="R753" s="82"/>
      <c r="S753" s="82"/>
      <c r="T753" s="82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</row>
    <row r="754" spans="1:156" ht="12.75" customHeight="1" x14ac:dyDescent="0.2">
      <c r="A754" s="1"/>
      <c r="B754" s="1"/>
      <c r="C754" s="1"/>
      <c r="D754" s="1"/>
      <c r="E754" s="6"/>
      <c r="F754" s="6"/>
      <c r="G754" s="79"/>
      <c r="H754" s="79"/>
      <c r="I754" s="79"/>
      <c r="J754" s="79"/>
      <c r="K754" s="79"/>
      <c r="L754" s="1"/>
      <c r="M754" s="1"/>
      <c r="N754" s="1"/>
      <c r="O754" s="1"/>
      <c r="P754" s="80"/>
      <c r="Q754" s="81"/>
      <c r="R754" s="82"/>
      <c r="S754" s="82"/>
      <c r="T754" s="82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</row>
    <row r="755" spans="1:156" ht="12.75" customHeight="1" x14ac:dyDescent="0.2">
      <c r="A755" s="1"/>
      <c r="B755" s="1"/>
      <c r="C755" s="1"/>
      <c r="D755" s="1"/>
      <c r="E755" s="6"/>
      <c r="F755" s="6"/>
      <c r="G755" s="79"/>
      <c r="H755" s="79"/>
      <c r="I755" s="79"/>
      <c r="J755" s="79"/>
      <c r="K755" s="79"/>
      <c r="L755" s="1"/>
      <c r="M755" s="1"/>
      <c r="N755" s="1"/>
      <c r="O755" s="1"/>
      <c r="P755" s="80"/>
      <c r="Q755" s="81"/>
      <c r="R755" s="82"/>
      <c r="S755" s="82"/>
      <c r="T755" s="82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</row>
    <row r="756" spans="1:156" ht="12.75" customHeight="1" x14ac:dyDescent="0.2">
      <c r="A756" s="1"/>
      <c r="B756" s="1"/>
      <c r="C756" s="1"/>
      <c r="D756" s="1"/>
      <c r="E756" s="6"/>
      <c r="F756" s="6"/>
      <c r="G756" s="79"/>
      <c r="H756" s="79"/>
      <c r="I756" s="79"/>
      <c r="J756" s="79"/>
      <c r="K756" s="79"/>
      <c r="L756" s="1"/>
      <c r="M756" s="1"/>
      <c r="N756" s="1"/>
      <c r="O756" s="1"/>
      <c r="P756" s="80"/>
      <c r="Q756" s="81"/>
      <c r="R756" s="82"/>
      <c r="S756" s="82"/>
      <c r="T756" s="82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</row>
    <row r="757" spans="1:156" ht="12.75" customHeight="1" x14ac:dyDescent="0.2">
      <c r="A757" s="1"/>
      <c r="B757" s="1"/>
      <c r="C757" s="1"/>
      <c r="D757" s="1"/>
      <c r="E757" s="6"/>
      <c r="F757" s="6"/>
      <c r="G757" s="79"/>
      <c r="H757" s="79"/>
      <c r="I757" s="79"/>
      <c r="J757" s="79"/>
      <c r="K757" s="79"/>
      <c r="L757" s="1"/>
      <c r="M757" s="1"/>
      <c r="N757" s="1"/>
      <c r="O757" s="1"/>
      <c r="P757" s="80"/>
      <c r="Q757" s="81"/>
      <c r="R757" s="82"/>
      <c r="S757" s="82"/>
      <c r="T757" s="82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</row>
    <row r="758" spans="1:156" ht="12.75" customHeight="1" x14ac:dyDescent="0.2">
      <c r="A758" s="1"/>
      <c r="B758" s="1"/>
      <c r="C758" s="1"/>
      <c r="D758" s="1"/>
      <c r="E758" s="6"/>
      <c r="F758" s="6"/>
      <c r="G758" s="79"/>
      <c r="H758" s="79"/>
      <c r="I758" s="79"/>
      <c r="J758" s="79"/>
      <c r="K758" s="79"/>
      <c r="L758" s="1"/>
      <c r="M758" s="1"/>
      <c r="N758" s="1"/>
      <c r="O758" s="1"/>
      <c r="P758" s="80"/>
      <c r="Q758" s="81"/>
      <c r="R758" s="82"/>
      <c r="S758" s="82"/>
      <c r="T758" s="82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</row>
    <row r="759" spans="1:156" ht="12.75" customHeight="1" x14ac:dyDescent="0.2">
      <c r="A759" s="1"/>
      <c r="B759" s="1"/>
      <c r="C759" s="1"/>
      <c r="D759" s="1"/>
      <c r="E759" s="6"/>
      <c r="F759" s="6"/>
      <c r="G759" s="79"/>
      <c r="H759" s="79"/>
      <c r="I759" s="79"/>
      <c r="J759" s="79"/>
      <c r="K759" s="79"/>
      <c r="L759" s="1"/>
      <c r="M759" s="1"/>
      <c r="N759" s="1"/>
      <c r="O759" s="1"/>
      <c r="P759" s="80"/>
      <c r="Q759" s="81"/>
      <c r="R759" s="82"/>
      <c r="S759" s="82"/>
      <c r="T759" s="82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</row>
    <row r="760" spans="1:156" ht="12.75" customHeight="1" x14ac:dyDescent="0.2">
      <c r="A760" s="1"/>
      <c r="B760" s="1"/>
      <c r="C760" s="1"/>
      <c r="D760" s="1"/>
      <c r="E760" s="6"/>
      <c r="F760" s="6"/>
      <c r="G760" s="79"/>
      <c r="H760" s="79"/>
      <c r="I760" s="79"/>
      <c r="J760" s="79"/>
      <c r="K760" s="79"/>
      <c r="L760" s="1"/>
      <c r="M760" s="1"/>
      <c r="N760" s="1"/>
      <c r="O760" s="1"/>
      <c r="P760" s="80"/>
      <c r="Q760" s="81"/>
      <c r="R760" s="82"/>
      <c r="S760" s="82"/>
      <c r="T760" s="82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</row>
    <row r="761" spans="1:156" ht="12.75" customHeight="1" x14ac:dyDescent="0.2">
      <c r="A761" s="1"/>
      <c r="B761" s="1"/>
      <c r="C761" s="1"/>
      <c r="D761" s="1"/>
      <c r="E761" s="6"/>
      <c r="F761" s="6"/>
      <c r="G761" s="79"/>
      <c r="H761" s="79"/>
      <c r="I761" s="79"/>
      <c r="J761" s="79"/>
      <c r="K761" s="79"/>
      <c r="L761" s="1"/>
      <c r="M761" s="1"/>
      <c r="N761" s="1"/>
      <c r="O761" s="1"/>
      <c r="P761" s="80"/>
      <c r="Q761" s="81"/>
      <c r="R761" s="82"/>
      <c r="S761" s="82"/>
      <c r="T761" s="82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</row>
    <row r="762" spans="1:156" ht="12.75" customHeight="1" x14ac:dyDescent="0.2">
      <c r="A762" s="1"/>
      <c r="B762" s="1"/>
      <c r="C762" s="1"/>
      <c r="D762" s="1"/>
      <c r="E762" s="6"/>
      <c r="F762" s="6"/>
      <c r="G762" s="79"/>
      <c r="H762" s="79"/>
      <c r="I762" s="79"/>
      <c r="J762" s="79"/>
      <c r="K762" s="79"/>
      <c r="L762" s="1"/>
      <c r="M762" s="1"/>
      <c r="N762" s="1"/>
      <c r="O762" s="1"/>
      <c r="P762" s="80"/>
      <c r="Q762" s="81"/>
      <c r="R762" s="82"/>
      <c r="S762" s="82"/>
      <c r="T762" s="82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</row>
    <row r="763" spans="1:156" ht="12.75" customHeight="1" x14ac:dyDescent="0.2">
      <c r="A763" s="1"/>
      <c r="B763" s="1"/>
      <c r="C763" s="1"/>
      <c r="D763" s="1"/>
      <c r="E763" s="6"/>
      <c r="F763" s="6"/>
      <c r="G763" s="79"/>
      <c r="H763" s="79"/>
      <c r="I763" s="79"/>
      <c r="J763" s="79"/>
      <c r="K763" s="79"/>
      <c r="L763" s="1"/>
      <c r="M763" s="1"/>
      <c r="N763" s="1"/>
      <c r="O763" s="1"/>
      <c r="P763" s="80"/>
      <c r="Q763" s="81"/>
      <c r="R763" s="82"/>
      <c r="S763" s="82"/>
      <c r="T763" s="82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</row>
    <row r="764" spans="1:156" ht="12.75" customHeight="1" x14ac:dyDescent="0.2">
      <c r="A764" s="1"/>
      <c r="B764" s="1"/>
      <c r="C764" s="1"/>
      <c r="D764" s="1"/>
      <c r="E764" s="6"/>
      <c r="F764" s="6"/>
      <c r="G764" s="79"/>
      <c r="H764" s="79"/>
      <c r="I764" s="79"/>
      <c r="J764" s="79"/>
      <c r="K764" s="79"/>
      <c r="L764" s="1"/>
      <c r="M764" s="1"/>
      <c r="N764" s="1"/>
      <c r="O764" s="1"/>
      <c r="P764" s="80"/>
      <c r="Q764" s="81"/>
      <c r="R764" s="82"/>
      <c r="S764" s="82"/>
      <c r="T764" s="82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</row>
    <row r="765" spans="1:156" ht="12.75" customHeight="1" x14ac:dyDescent="0.2">
      <c r="A765" s="1"/>
      <c r="B765" s="1"/>
      <c r="C765" s="1"/>
      <c r="D765" s="1"/>
      <c r="E765" s="6"/>
      <c r="F765" s="6"/>
      <c r="G765" s="79"/>
      <c r="H765" s="79"/>
      <c r="I765" s="79"/>
      <c r="J765" s="79"/>
      <c r="K765" s="79"/>
      <c r="L765" s="1"/>
      <c r="M765" s="1"/>
      <c r="N765" s="1"/>
      <c r="O765" s="1"/>
      <c r="P765" s="80"/>
      <c r="Q765" s="81"/>
      <c r="R765" s="82"/>
      <c r="S765" s="82"/>
      <c r="T765" s="82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</row>
    <row r="766" spans="1:156" ht="12.75" customHeight="1" x14ac:dyDescent="0.2">
      <c r="A766" s="1"/>
      <c r="B766" s="1"/>
      <c r="C766" s="1"/>
      <c r="D766" s="1"/>
      <c r="E766" s="6"/>
      <c r="F766" s="6"/>
      <c r="G766" s="79"/>
      <c r="H766" s="79"/>
      <c r="I766" s="79"/>
      <c r="J766" s="79"/>
      <c r="K766" s="79"/>
      <c r="L766" s="1"/>
      <c r="M766" s="1"/>
      <c r="N766" s="1"/>
      <c r="O766" s="1"/>
      <c r="P766" s="80"/>
      <c r="Q766" s="81"/>
      <c r="R766" s="82"/>
      <c r="S766" s="82"/>
      <c r="T766" s="82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</row>
    <row r="767" spans="1:156" ht="12.75" customHeight="1" x14ac:dyDescent="0.2">
      <c r="A767" s="1"/>
      <c r="B767" s="1"/>
      <c r="C767" s="1"/>
      <c r="D767" s="1"/>
      <c r="E767" s="6"/>
      <c r="F767" s="6"/>
      <c r="G767" s="79"/>
      <c r="H767" s="79"/>
      <c r="I767" s="79"/>
      <c r="J767" s="79"/>
      <c r="K767" s="79"/>
      <c r="L767" s="1"/>
      <c r="M767" s="1"/>
      <c r="N767" s="1"/>
      <c r="O767" s="1"/>
      <c r="P767" s="80"/>
      <c r="Q767" s="81"/>
      <c r="R767" s="82"/>
      <c r="S767" s="82"/>
      <c r="T767" s="82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</row>
    <row r="768" spans="1:156" ht="12.75" customHeight="1" x14ac:dyDescent="0.2">
      <c r="A768" s="1"/>
      <c r="B768" s="1"/>
      <c r="C768" s="1"/>
      <c r="D768" s="1"/>
      <c r="E768" s="6"/>
      <c r="F768" s="6"/>
      <c r="G768" s="79"/>
      <c r="H768" s="79"/>
      <c r="I768" s="79"/>
      <c r="J768" s="79"/>
      <c r="K768" s="79"/>
      <c r="L768" s="1"/>
      <c r="M768" s="1"/>
      <c r="N768" s="1"/>
      <c r="O768" s="1"/>
      <c r="P768" s="80"/>
      <c r="Q768" s="81"/>
      <c r="R768" s="82"/>
      <c r="S768" s="82"/>
      <c r="T768" s="82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</row>
    <row r="769" spans="1:156" ht="12.75" customHeight="1" x14ac:dyDescent="0.2">
      <c r="A769" s="1"/>
      <c r="B769" s="1"/>
      <c r="C769" s="1"/>
      <c r="D769" s="1"/>
      <c r="E769" s="6"/>
      <c r="F769" s="6"/>
      <c r="G769" s="79"/>
      <c r="H769" s="79"/>
      <c r="I769" s="79"/>
      <c r="J769" s="79"/>
      <c r="K769" s="79"/>
      <c r="L769" s="1"/>
      <c r="M769" s="1"/>
      <c r="N769" s="1"/>
      <c r="O769" s="1"/>
      <c r="P769" s="80"/>
      <c r="Q769" s="81"/>
      <c r="R769" s="82"/>
      <c r="S769" s="82"/>
      <c r="T769" s="82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</row>
    <row r="770" spans="1:156" ht="12.75" customHeight="1" x14ac:dyDescent="0.2">
      <c r="A770" s="1"/>
      <c r="B770" s="1"/>
      <c r="C770" s="1"/>
      <c r="D770" s="1"/>
      <c r="E770" s="6"/>
      <c r="F770" s="6"/>
      <c r="G770" s="79"/>
      <c r="H770" s="79"/>
      <c r="I770" s="79"/>
      <c r="J770" s="79"/>
      <c r="K770" s="79"/>
      <c r="L770" s="1"/>
      <c r="M770" s="1"/>
      <c r="N770" s="1"/>
      <c r="O770" s="1"/>
      <c r="P770" s="80"/>
      <c r="Q770" s="81"/>
      <c r="R770" s="82"/>
      <c r="S770" s="82"/>
      <c r="T770" s="82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</row>
    <row r="771" spans="1:156" ht="12.75" customHeight="1" x14ac:dyDescent="0.2">
      <c r="A771" s="1"/>
      <c r="B771" s="1"/>
      <c r="C771" s="1"/>
      <c r="D771" s="1"/>
      <c r="E771" s="6"/>
      <c r="F771" s="6"/>
      <c r="G771" s="79"/>
      <c r="H771" s="79"/>
      <c r="I771" s="79"/>
      <c r="J771" s="79"/>
      <c r="K771" s="79"/>
      <c r="L771" s="1"/>
      <c r="M771" s="1"/>
      <c r="N771" s="1"/>
      <c r="O771" s="1"/>
      <c r="P771" s="80"/>
      <c r="Q771" s="81"/>
      <c r="R771" s="82"/>
      <c r="S771" s="82"/>
      <c r="T771" s="82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</row>
    <row r="772" spans="1:156" ht="12.75" customHeight="1" x14ac:dyDescent="0.2">
      <c r="A772" s="1"/>
      <c r="B772" s="1"/>
      <c r="C772" s="1"/>
      <c r="D772" s="1"/>
      <c r="E772" s="6"/>
      <c r="F772" s="6"/>
      <c r="G772" s="79"/>
      <c r="H772" s="79"/>
      <c r="I772" s="79"/>
      <c r="J772" s="79"/>
      <c r="K772" s="79"/>
      <c r="L772" s="1"/>
      <c r="M772" s="1"/>
      <c r="N772" s="1"/>
      <c r="O772" s="1"/>
      <c r="P772" s="80"/>
      <c r="Q772" s="81"/>
      <c r="R772" s="82"/>
      <c r="S772" s="82"/>
      <c r="T772" s="82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</row>
    <row r="773" spans="1:156" ht="12.75" customHeight="1" x14ac:dyDescent="0.2">
      <c r="A773" s="1"/>
      <c r="B773" s="1"/>
      <c r="C773" s="1"/>
      <c r="D773" s="1"/>
      <c r="E773" s="6"/>
      <c r="F773" s="6"/>
      <c r="G773" s="79"/>
      <c r="H773" s="79"/>
      <c r="I773" s="79"/>
      <c r="J773" s="79"/>
      <c r="K773" s="79"/>
      <c r="L773" s="1"/>
      <c r="M773" s="1"/>
      <c r="N773" s="1"/>
      <c r="O773" s="1"/>
      <c r="P773" s="80"/>
      <c r="Q773" s="81"/>
      <c r="R773" s="82"/>
      <c r="S773" s="82"/>
      <c r="T773" s="82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</row>
    <row r="774" spans="1:156" ht="12.75" customHeight="1" x14ac:dyDescent="0.2">
      <c r="A774" s="1"/>
      <c r="B774" s="1"/>
      <c r="C774" s="1"/>
      <c r="D774" s="1"/>
      <c r="E774" s="6"/>
      <c r="F774" s="6"/>
      <c r="G774" s="79"/>
      <c r="H774" s="79"/>
      <c r="I774" s="79"/>
      <c r="J774" s="79"/>
      <c r="K774" s="79"/>
      <c r="L774" s="1"/>
      <c r="M774" s="1"/>
      <c r="N774" s="1"/>
      <c r="O774" s="1"/>
      <c r="P774" s="80"/>
      <c r="Q774" s="81"/>
      <c r="R774" s="82"/>
      <c r="S774" s="82"/>
      <c r="T774" s="82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</row>
    <row r="775" spans="1:156" ht="12.75" customHeight="1" x14ac:dyDescent="0.2">
      <c r="A775" s="1"/>
      <c r="B775" s="1"/>
      <c r="C775" s="1"/>
      <c r="D775" s="1"/>
      <c r="E775" s="6"/>
      <c r="F775" s="6"/>
      <c r="G775" s="79"/>
      <c r="H775" s="79"/>
      <c r="I775" s="79"/>
      <c r="J775" s="79"/>
      <c r="K775" s="79"/>
      <c r="L775" s="1"/>
      <c r="M775" s="1"/>
      <c r="N775" s="1"/>
      <c r="O775" s="1"/>
      <c r="P775" s="80"/>
      <c r="Q775" s="81"/>
      <c r="R775" s="82"/>
      <c r="S775" s="82"/>
      <c r="T775" s="82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</row>
    <row r="776" spans="1:156" ht="12.75" customHeight="1" x14ac:dyDescent="0.2">
      <c r="A776" s="1"/>
      <c r="B776" s="1"/>
      <c r="C776" s="1"/>
      <c r="D776" s="1"/>
      <c r="E776" s="6"/>
      <c r="F776" s="6"/>
      <c r="G776" s="79"/>
      <c r="H776" s="79"/>
      <c r="I776" s="79"/>
      <c r="J776" s="79"/>
      <c r="K776" s="79"/>
      <c r="L776" s="1"/>
      <c r="M776" s="1"/>
      <c r="N776" s="1"/>
      <c r="O776" s="1"/>
      <c r="P776" s="80"/>
      <c r="Q776" s="81"/>
      <c r="R776" s="82"/>
      <c r="S776" s="82"/>
      <c r="T776" s="82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</row>
    <row r="777" spans="1:156" ht="12.75" customHeight="1" x14ac:dyDescent="0.2">
      <c r="A777" s="1"/>
      <c r="B777" s="1"/>
      <c r="C777" s="1"/>
      <c r="D777" s="1"/>
      <c r="E777" s="6"/>
      <c r="F777" s="6"/>
      <c r="G777" s="79"/>
      <c r="H777" s="79"/>
      <c r="I777" s="79"/>
      <c r="J777" s="79"/>
      <c r="K777" s="79"/>
      <c r="L777" s="1"/>
      <c r="M777" s="1"/>
      <c r="N777" s="1"/>
      <c r="O777" s="1"/>
      <c r="P777" s="80"/>
      <c r="Q777" s="81"/>
      <c r="R777" s="82"/>
      <c r="S777" s="82"/>
      <c r="T777" s="82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</row>
    <row r="778" spans="1:156" ht="12.75" customHeight="1" x14ac:dyDescent="0.2">
      <c r="A778" s="1"/>
      <c r="B778" s="1"/>
      <c r="C778" s="1"/>
      <c r="D778" s="1"/>
      <c r="E778" s="6"/>
      <c r="F778" s="6"/>
      <c r="G778" s="79"/>
      <c r="H778" s="79"/>
      <c r="I778" s="79"/>
      <c r="J778" s="79"/>
      <c r="K778" s="79"/>
      <c r="L778" s="1"/>
      <c r="M778" s="1"/>
      <c r="N778" s="1"/>
      <c r="O778" s="1"/>
      <c r="P778" s="80"/>
      <c r="Q778" s="81"/>
      <c r="R778" s="82"/>
      <c r="S778" s="82"/>
      <c r="T778" s="82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</row>
    <row r="779" spans="1:156" ht="12.75" customHeight="1" x14ac:dyDescent="0.2">
      <c r="A779" s="1"/>
      <c r="B779" s="1"/>
      <c r="C779" s="1"/>
      <c r="D779" s="1"/>
      <c r="E779" s="6"/>
      <c r="F779" s="6"/>
      <c r="G779" s="79"/>
      <c r="H779" s="79"/>
      <c r="I779" s="79"/>
      <c r="J779" s="79"/>
      <c r="K779" s="79"/>
      <c r="L779" s="1"/>
      <c r="M779" s="1"/>
      <c r="N779" s="1"/>
      <c r="O779" s="1"/>
      <c r="P779" s="80"/>
      <c r="Q779" s="81"/>
      <c r="R779" s="82"/>
      <c r="S779" s="82"/>
      <c r="T779" s="82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</row>
    <row r="780" spans="1:156" ht="12.75" customHeight="1" x14ac:dyDescent="0.2">
      <c r="A780" s="1"/>
      <c r="B780" s="1"/>
      <c r="C780" s="1"/>
      <c r="D780" s="1"/>
      <c r="E780" s="6"/>
      <c r="F780" s="6"/>
      <c r="G780" s="79"/>
      <c r="H780" s="79"/>
      <c r="I780" s="79"/>
      <c r="J780" s="79"/>
      <c r="K780" s="79"/>
      <c r="L780" s="1"/>
      <c r="M780" s="1"/>
      <c r="N780" s="1"/>
      <c r="O780" s="1"/>
      <c r="P780" s="80"/>
      <c r="Q780" s="81"/>
      <c r="R780" s="82"/>
      <c r="S780" s="82"/>
      <c r="T780" s="82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</row>
    <row r="781" spans="1:156" ht="12.75" customHeight="1" x14ac:dyDescent="0.2">
      <c r="A781" s="1"/>
      <c r="B781" s="1"/>
      <c r="C781" s="1"/>
      <c r="D781" s="1"/>
      <c r="E781" s="6"/>
      <c r="F781" s="6"/>
      <c r="G781" s="79"/>
      <c r="H781" s="79"/>
      <c r="I781" s="79"/>
      <c r="J781" s="79"/>
      <c r="K781" s="79"/>
      <c r="L781" s="1"/>
      <c r="M781" s="1"/>
      <c r="N781" s="1"/>
      <c r="O781" s="1"/>
      <c r="P781" s="80"/>
      <c r="Q781" s="81"/>
      <c r="R781" s="82"/>
      <c r="S781" s="82"/>
      <c r="T781" s="82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</row>
    <row r="782" spans="1:156" ht="12.75" customHeight="1" x14ac:dyDescent="0.2">
      <c r="A782" s="1"/>
      <c r="B782" s="1"/>
      <c r="C782" s="1"/>
      <c r="D782" s="1"/>
      <c r="E782" s="6"/>
      <c r="F782" s="6"/>
      <c r="G782" s="79"/>
      <c r="H782" s="79"/>
      <c r="I782" s="79"/>
      <c r="J782" s="79"/>
      <c r="K782" s="79"/>
      <c r="L782" s="1"/>
      <c r="M782" s="1"/>
      <c r="N782" s="1"/>
      <c r="O782" s="1"/>
      <c r="P782" s="80"/>
      <c r="Q782" s="81"/>
      <c r="R782" s="82"/>
      <c r="S782" s="82"/>
      <c r="T782" s="82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</row>
    <row r="783" spans="1:156" ht="12.75" customHeight="1" x14ac:dyDescent="0.2">
      <c r="A783" s="1"/>
      <c r="B783" s="1"/>
      <c r="C783" s="1"/>
      <c r="D783" s="1"/>
      <c r="E783" s="6"/>
      <c r="F783" s="6"/>
      <c r="G783" s="79"/>
      <c r="H783" s="79"/>
      <c r="I783" s="79"/>
      <c r="J783" s="79"/>
      <c r="K783" s="79"/>
      <c r="L783" s="1"/>
      <c r="M783" s="1"/>
      <c r="N783" s="1"/>
      <c r="O783" s="1"/>
      <c r="P783" s="80"/>
      <c r="Q783" s="81"/>
      <c r="R783" s="82"/>
      <c r="S783" s="82"/>
      <c r="T783" s="82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</row>
    <row r="784" spans="1:156" ht="12.75" customHeight="1" x14ac:dyDescent="0.2">
      <c r="A784" s="1"/>
      <c r="B784" s="1"/>
      <c r="C784" s="1"/>
      <c r="D784" s="1"/>
      <c r="E784" s="6"/>
      <c r="F784" s="6"/>
      <c r="G784" s="79"/>
      <c r="H784" s="79"/>
      <c r="I784" s="79"/>
      <c r="J784" s="79"/>
      <c r="K784" s="79"/>
      <c r="L784" s="1"/>
      <c r="M784" s="1"/>
      <c r="N784" s="1"/>
      <c r="O784" s="1"/>
      <c r="P784" s="80"/>
      <c r="Q784" s="81"/>
      <c r="R784" s="82"/>
      <c r="S784" s="82"/>
      <c r="T784" s="82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</row>
    <row r="785" spans="1:156" ht="12.75" customHeight="1" x14ac:dyDescent="0.2">
      <c r="A785" s="1"/>
      <c r="B785" s="1"/>
      <c r="C785" s="1"/>
      <c r="D785" s="1"/>
      <c r="E785" s="6"/>
      <c r="F785" s="6"/>
      <c r="G785" s="79"/>
      <c r="H785" s="79"/>
      <c r="I785" s="79"/>
      <c r="J785" s="79"/>
      <c r="K785" s="79"/>
      <c r="L785" s="1"/>
      <c r="M785" s="1"/>
      <c r="N785" s="1"/>
      <c r="O785" s="1"/>
      <c r="P785" s="80"/>
      <c r="Q785" s="81"/>
      <c r="R785" s="82"/>
      <c r="S785" s="82"/>
      <c r="T785" s="82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</row>
    <row r="786" spans="1:156" ht="12.75" customHeight="1" x14ac:dyDescent="0.2">
      <c r="A786" s="1"/>
      <c r="B786" s="1"/>
      <c r="C786" s="1"/>
      <c r="D786" s="1"/>
      <c r="E786" s="6"/>
      <c r="F786" s="6"/>
      <c r="G786" s="79"/>
      <c r="H786" s="79"/>
      <c r="I786" s="79"/>
      <c r="J786" s="79"/>
      <c r="K786" s="79"/>
      <c r="L786" s="1"/>
      <c r="M786" s="1"/>
      <c r="N786" s="1"/>
      <c r="O786" s="1"/>
      <c r="P786" s="80"/>
      <c r="Q786" s="81"/>
      <c r="R786" s="82"/>
      <c r="S786" s="82"/>
      <c r="T786" s="82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</row>
    <row r="787" spans="1:156" ht="12.75" customHeight="1" x14ac:dyDescent="0.2">
      <c r="A787" s="1"/>
      <c r="B787" s="1"/>
      <c r="C787" s="1"/>
      <c r="D787" s="1"/>
      <c r="E787" s="6"/>
      <c r="F787" s="6"/>
      <c r="G787" s="79"/>
      <c r="H787" s="79"/>
      <c r="I787" s="79"/>
      <c r="J787" s="79"/>
      <c r="K787" s="79"/>
      <c r="L787" s="1"/>
      <c r="M787" s="1"/>
      <c r="N787" s="1"/>
      <c r="O787" s="1"/>
      <c r="P787" s="80"/>
      <c r="Q787" s="81"/>
      <c r="R787" s="82"/>
      <c r="S787" s="82"/>
      <c r="T787" s="82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</row>
    <row r="788" spans="1:156" ht="12.75" customHeight="1" x14ac:dyDescent="0.2">
      <c r="A788" s="1"/>
      <c r="B788" s="1"/>
      <c r="C788" s="1"/>
      <c r="D788" s="1"/>
      <c r="E788" s="6"/>
      <c r="F788" s="6"/>
      <c r="G788" s="79"/>
      <c r="H788" s="79"/>
      <c r="I788" s="79"/>
      <c r="J788" s="79"/>
      <c r="K788" s="79"/>
      <c r="L788" s="1"/>
      <c r="M788" s="1"/>
      <c r="N788" s="1"/>
      <c r="O788" s="1"/>
      <c r="P788" s="80"/>
      <c r="Q788" s="81"/>
      <c r="R788" s="82"/>
      <c r="S788" s="82"/>
      <c r="T788" s="82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</row>
    <row r="789" spans="1:156" ht="12.75" customHeight="1" x14ac:dyDescent="0.2">
      <c r="A789" s="1"/>
      <c r="B789" s="1"/>
      <c r="C789" s="1"/>
      <c r="D789" s="1"/>
      <c r="E789" s="6"/>
      <c r="F789" s="6"/>
      <c r="G789" s="79"/>
      <c r="H789" s="79"/>
      <c r="I789" s="79"/>
      <c r="J789" s="79"/>
      <c r="K789" s="79"/>
      <c r="L789" s="1"/>
      <c r="M789" s="1"/>
      <c r="N789" s="1"/>
      <c r="O789" s="1"/>
      <c r="P789" s="80"/>
      <c r="Q789" s="81"/>
      <c r="R789" s="82"/>
      <c r="S789" s="82"/>
      <c r="T789" s="82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</row>
    <row r="790" spans="1:156" ht="12.75" customHeight="1" x14ac:dyDescent="0.2">
      <c r="A790" s="1"/>
      <c r="B790" s="1"/>
      <c r="C790" s="1"/>
      <c r="D790" s="1"/>
      <c r="E790" s="6"/>
      <c r="F790" s="6"/>
      <c r="G790" s="79"/>
      <c r="H790" s="79"/>
      <c r="I790" s="79"/>
      <c r="J790" s="79"/>
      <c r="K790" s="79"/>
      <c r="L790" s="1"/>
      <c r="M790" s="1"/>
      <c r="N790" s="1"/>
      <c r="O790" s="1"/>
      <c r="P790" s="80"/>
      <c r="Q790" s="81"/>
      <c r="R790" s="82"/>
      <c r="S790" s="82"/>
      <c r="T790" s="82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</row>
    <row r="791" spans="1:156" ht="12.75" customHeight="1" x14ac:dyDescent="0.2">
      <c r="A791" s="1"/>
      <c r="B791" s="1"/>
      <c r="C791" s="1"/>
      <c r="D791" s="1"/>
      <c r="E791" s="6"/>
      <c r="F791" s="6"/>
      <c r="G791" s="79"/>
      <c r="H791" s="79"/>
      <c r="I791" s="79"/>
      <c r="J791" s="79"/>
      <c r="K791" s="79"/>
      <c r="L791" s="1"/>
      <c r="M791" s="1"/>
      <c r="N791" s="1"/>
      <c r="O791" s="1"/>
      <c r="P791" s="80"/>
      <c r="Q791" s="81"/>
      <c r="R791" s="82"/>
      <c r="S791" s="82"/>
      <c r="T791" s="82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</row>
    <row r="792" spans="1:156" ht="12.75" customHeight="1" x14ac:dyDescent="0.2">
      <c r="A792" s="1"/>
      <c r="B792" s="1"/>
      <c r="C792" s="1"/>
      <c r="D792" s="1"/>
      <c r="E792" s="6"/>
      <c r="F792" s="6"/>
      <c r="G792" s="79"/>
      <c r="H792" s="79"/>
      <c r="I792" s="79"/>
      <c r="J792" s="79"/>
      <c r="K792" s="79"/>
      <c r="L792" s="1"/>
      <c r="M792" s="1"/>
      <c r="N792" s="1"/>
      <c r="O792" s="1"/>
      <c r="P792" s="80"/>
      <c r="Q792" s="81"/>
      <c r="R792" s="82"/>
      <c r="S792" s="82"/>
      <c r="T792" s="82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</row>
    <row r="793" spans="1:156" ht="12.75" customHeight="1" x14ac:dyDescent="0.2">
      <c r="A793" s="1"/>
      <c r="B793" s="1"/>
      <c r="C793" s="1"/>
      <c r="D793" s="1"/>
      <c r="E793" s="6"/>
      <c r="F793" s="6"/>
      <c r="G793" s="79"/>
      <c r="H793" s="79"/>
      <c r="I793" s="79"/>
      <c r="J793" s="79"/>
      <c r="K793" s="79"/>
      <c r="L793" s="1"/>
      <c r="M793" s="1"/>
      <c r="N793" s="1"/>
      <c r="O793" s="1"/>
      <c r="P793" s="80"/>
      <c r="Q793" s="81"/>
      <c r="R793" s="82"/>
      <c r="S793" s="82"/>
      <c r="T793" s="82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</row>
    <row r="794" spans="1:156" ht="12.75" customHeight="1" x14ac:dyDescent="0.2">
      <c r="A794" s="1"/>
      <c r="B794" s="1"/>
      <c r="C794" s="1"/>
      <c r="D794" s="1"/>
      <c r="E794" s="6"/>
      <c r="F794" s="6"/>
      <c r="G794" s="79"/>
      <c r="H794" s="79"/>
      <c r="I794" s="79"/>
      <c r="J794" s="79"/>
      <c r="K794" s="79"/>
      <c r="L794" s="1"/>
      <c r="M794" s="1"/>
      <c r="N794" s="1"/>
      <c r="O794" s="1"/>
      <c r="P794" s="80"/>
      <c r="Q794" s="81"/>
      <c r="R794" s="82"/>
      <c r="S794" s="82"/>
      <c r="T794" s="82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</row>
    <row r="795" spans="1:156" ht="12.75" customHeight="1" x14ac:dyDescent="0.2">
      <c r="A795" s="1"/>
      <c r="B795" s="1"/>
      <c r="C795" s="1"/>
      <c r="D795" s="1"/>
      <c r="E795" s="6"/>
      <c r="F795" s="6"/>
      <c r="G795" s="79"/>
      <c r="H795" s="79"/>
      <c r="I795" s="79"/>
      <c r="J795" s="79"/>
      <c r="K795" s="79"/>
      <c r="L795" s="1"/>
      <c r="M795" s="1"/>
      <c r="N795" s="1"/>
      <c r="O795" s="1"/>
      <c r="P795" s="80"/>
      <c r="Q795" s="81"/>
      <c r="R795" s="82"/>
      <c r="S795" s="82"/>
      <c r="T795" s="82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</row>
    <row r="796" spans="1:156" ht="12.75" customHeight="1" x14ac:dyDescent="0.2">
      <c r="A796" s="1"/>
      <c r="B796" s="1"/>
      <c r="C796" s="1"/>
      <c r="D796" s="1"/>
      <c r="E796" s="6"/>
      <c r="F796" s="6"/>
      <c r="G796" s="79"/>
      <c r="H796" s="79"/>
      <c r="I796" s="79"/>
      <c r="J796" s="79"/>
      <c r="K796" s="79"/>
      <c r="L796" s="1"/>
      <c r="M796" s="1"/>
      <c r="N796" s="1"/>
      <c r="O796" s="1"/>
      <c r="P796" s="80"/>
      <c r="Q796" s="81"/>
      <c r="R796" s="82"/>
      <c r="S796" s="82"/>
      <c r="T796" s="82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</row>
    <row r="797" spans="1:156" ht="12.75" customHeight="1" x14ac:dyDescent="0.2">
      <c r="A797" s="1"/>
      <c r="B797" s="1"/>
      <c r="C797" s="1"/>
      <c r="D797" s="1"/>
      <c r="E797" s="6"/>
      <c r="F797" s="6"/>
      <c r="G797" s="79"/>
      <c r="H797" s="79"/>
      <c r="I797" s="79"/>
      <c r="J797" s="79"/>
      <c r="K797" s="79"/>
      <c r="L797" s="1"/>
      <c r="M797" s="1"/>
      <c r="N797" s="1"/>
      <c r="O797" s="1"/>
      <c r="P797" s="80"/>
      <c r="Q797" s="81"/>
      <c r="R797" s="82"/>
      <c r="S797" s="82"/>
      <c r="T797" s="82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</row>
    <row r="798" spans="1:156" ht="12.75" customHeight="1" x14ac:dyDescent="0.2">
      <c r="A798" s="1"/>
      <c r="B798" s="1"/>
      <c r="C798" s="1"/>
      <c r="D798" s="1"/>
      <c r="E798" s="6"/>
      <c r="F798" s="6"/>
      <c r="G798" s="79"/>
      <c r="H798" s="79"/>
      <c r="I798" s="79"/>
      <c r="J798" s="79"/>
      <c r="K798" s="79"/>
      <c r="L798" s="1"/>
      <c r="M798" s="1"/>
      <c r="N798" s="1"/>
      <c r="O798" s="1"/>
      <c r="P798" s="80"/>
      <c r="Q798" s="81"/>
      <c r="R798" s="82"/>
      <c r="S798" s="82"/>
      <c r="T798" s="82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</row>
    <row r="799" spans="1:156" ht="12.75" customHeight="1" x14ac:dyDescent="0.2">
      <c r="A799" s="1"/>
      <c r="B799" s="1"/>
      <c r="C799" s="1"/>
      <c r="D799" s="1"/>
      <c r="E799" s="6"/>
      <c r="F799" s="6"/>
      <c r="G799" s="79"/>
      <c r="H799" s="79"/>
      <c r="I799" s="79"/>
      <c r="J799" s="79"/>
      <c r="K799" s="79"/>
      <c r="L799" s="1"/>
      <c r="M799" s="1"/>
      <c r="N799" s="1"/>
      <c r="O799" s="1"/>
      <c r="P799" s="80"/>
      <c r="Q799" s="81"/>
      <c r="R799" s="82"/>
      <c r="S799" s="82"/>
      <c r="T799" s="82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</row>
    <row r="800" spans="1:156" ht="12.75" customHeight="1" x14ac:dyDescent="0.2">
      <c r="A800" s="1"/>
      <c r="B800" s="1"/>
      <c r="C800" s="1"/>
      <c r="D800" s="1"/>
      <c r="E800" s="6"/>
      <c r="F800" s="6"/>
      <c r="G800" s="79"/>
      <c r="H800" s="79"/>
      <c r="I800" s="79"/>
      <c r="J800" s="79"/>
      <c r="K800" s="79"/>
      <c r="L800" s="1"/>
      <c r="M800" s="1"/>
      <c r="N800" s="1"/>
      <c r="O800" s="1"/>
      <c r="P800" s="80"/>
      <c r="Q800" s="81"/>
      <c r="R800" s="82"/>
      <c r="S800" s="82"/>
      <c r="T800" s="82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</row>
    <row r="801" spans="1:156" ht="12.75" customHeight="1" x14ac:dyDescent="0.2">
      <c r="A801" s="1"/>
      <c r="B801" s="1"/>
      <c r="C801" s="1"/>
      <c r="D801" s="1"/>
      <c r="E801" s="6"/>
      <c r="F801" s="6"/>
      <c r="G801" s="79"/>
      <c r="H801" s="79"/>
      <c r="I801" s="79"/>
      <c r="J801" s="79"/>
      <c r="K801" s="79"/>
      <c r="L801" s="1"/>
      <c r="M801" s="1"/>
      <c r="N801" s="1"/>
      <c r="O801" s="1"/>
      <c r="P801" s="80"/>
      <c r="Q801" s="81"/>
      <c r="R801" s="82"/>
      <c r="S801" s="82"/>
      <c r="T801" s="82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</row>
    <row r="802" spans="1:156" ht="12.75" customHeight="1" x14ac:dyDescent="0.2">
      <c r="A802" s="1"/>
      <c r="B802" s="1"/>
      <c r="C802" s="1"/>
      <c r="D802" s="1"/>
      <c r="E802" s="6"/>
      <c r="F802" s="6"/>
      <c r="G802" s="79"/>
      <c r="H802" s="79"/>
      <c r="I802" s="79"/>
      <c r="J802" s="79"/>
      <c r="K802" s="79"/>
      <c r="L802" s="1"/>
      <c r="M802" s="1"/>
      <c r="N802" s="1"/>
      <c r="O802" s="1"/>
      <c r="P802" s="80"/>
      <c r="Q802" s="81"/>
      <c r="R802" s="82"/>
      <c r="S802" s="82"/>
      <c r="T802" s="82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</row>
    <row r="803" spans="1:156" ht="12.75" customHeight="1" x14ac:dyDescent="0.2">
      <c r="A803" s="1"/>
      <c r="B803" s="1"/>
      <c r="C803" s="1"/>
      <c r="D803" s="1"/>
      <c r="E803" s="6"/>
      <c r="F803" s="6"/>
      <c r="G803" s="79"/>
      <c r="H803" s="79"/>
      <c r="I803" s="79"/>
      <c r="J803" s="79"/>
      <c r="K803" s="79"/>
      <c r="L803" s="1"/>
      <c r="M803" s="1"/>
      <c r="N803" s="1"/>
      <c r="O803" s="1"/>
      <c r="P803" s="80"/>
      <c r="Q803" s="81"/>
      <c r="R803" s="82"/>
      <c r="S803" s="82"/>
      <c r="T803" s="82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</row>
    <row r="804" spans="1:156" ht="12.75" customHeight="1" x14ac:dyDescent="0.2">
      <c r="A804" s="1"/>
      <c r="B804" s="1"/>
      <c r="C804" s="1"/>
      <c r="D804" s="1"/>
      <c r="E804" s="6"/>
      <c r="F804" s="6"/>
      <c r="G804" s="79"/>
      <c r="H804" s="79"/>
      <c r="I804" s="79"/>
      <c r="J804" s="79"/>
      <c r="K804" s="79"/>
      <c r="L804" s="1"/>
      <c r="M804" s="1"/>
      <c r="N804" s="1"/>
      <c r="O804" s="1"/>
      <c r="P804" s="80"/>
      <c r="Q804" s="81"/>
      <c r="R804" s="82"/>
      <c r="S804" s="82"/>
      <c r="T804" s="82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</row>
    <row r="805" spans="1:156" ht="12.75" customHeight="1" x14ac:dyDescent="0.2">
      <c r="A805" s="1"/>
      <c r="B805" s="1"/>
      <c r="C805" s="1"/>
      <c r="D805" s="1"/>
      <c r="E805" s="6"/>
      <c r="F805" s="6"/>
      <c r="G805" s="79"/>
      <c r="H805" s="79"/>
      <c r="I805" s="79"/>
      <c r="J805" s="79"/>
      <c r="K805" s="79"/>
      <c r="L805" s="1"/>
      <c r="M805" s="1"/>
      <c r="N805" s="1"/>
      <c r="O805" s="1"/>
      <c r="P805" s="80"/>
      <c r="Q805" s="81"/>
      <c r="R805" s="82"/>
      <c r="S805" s="82"/>
      <c r="T805" s="82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</row>
    <row r="806" spans="1:156" ht="12.75" customHeight="1" x14ac:dyDescent="0.2">
      <c r="A806" s="1"/>
      <c r="B806" s="1"/>
      <c r="C806" s="1"/>
      <c r="D806" s="1"/>
      <c r="E806" s="6"/>
      <c r="F806" s="6"/>
      <c r="G806" s="79"/>
      <c r="H806" s="79"/>
      <c r="I806" s="79"/>
      <c r="J806" s="79"/>
      <c r="K806" s="79"/>
      <c r="L806" s="1"/>
      <c r="M806" s="1"/>
      <c r="N806" s="1"/>
      <c r="O806" s="1"/>
      <c r="P806" s="80"/>
      <c r="Q806" s="81"/>
      <c r="R806" s="82"/>
      <c r="S806" s="82"/>
      <c r="T806" s="82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</row>
    <row r="807" spans="1:156" ht="12.75" customHeight="1" x14ac:dyDescent="0.2">
      <c r="A807" s="1"/>
      <c r="B807" s="1"/>
      <c r="C807" s="1"/>
      <c r="D807" s="1"/>
      <c r="E807" s="6"/>
      <c r="F807" s="6"/>
      <c r="G807" s="79"/>
      <c r="H807" s="79"/>
      <c r="I807" s="79"/>
      <c r="J807" s="79"/>
      <c r="K807" s="79"/>
      <c r="L807" s="1"/>
      <c r="M807" s="1"/>
      <c r="N807" s="1"/>
      <c r="O807" s="1"/>
      <c r="P807" s="80"/>
      <c r="Q807" s="81"/>
      <c r="R807" s="82"/>
      <c r="S807" s="82"/>
      <c r="T807" s="82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</row>
    <row r="808" spans="1:156" ht="12.75" customHeight="1" x14ac:dyDescent="0.2">
      <c r="A808" s="1"/>
      <c r="B808" s="1"/>
      <c r="C808" s="1"/>
      <c r="D808" s="1"/>
      <c r="E808" s="6"/>
      <c r="F808" s="6"/>
      <c r="G808" s="79"/>
      <c r="H808" s="79"/>
      <c r="I808" s="79"/>
      <c r="J808" s="79"/>
      <c r="K808" s="79"/>
      <c r="L808" s="1"/>
      <c r="M808" s="1"/>
      <c r="N808" s="1"/>
      <c r="O808" s="1"/>
      <c r="P808" s="80"/>
      <c r="Q808" s="81"/>
      <c r="R808" s="82"/>
      <c r="S808" s="82"/>
      <c r="T808" s="82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</row>
    <row r="809" spans="1:156" ht="12.75" customHeight="1" x14ac:dyDescent="0.2">
      <c r="A809" s="1"/>
      <c r="B809" s="1"/>
      <c r="C809" s="1"/>
      <c r="D809" s="1"/>
      <c r="E809" s="6"/>
      <c r="F809" s="6"/>
      <c r="G809" s="79"/>
      <c r="H809" s="79"/>
      <c r="I809" s="79"/>
      <c r="J809" s="79"/>
      <c r="K809" s="79"/>
      <c r="L809" s="1"/>
      <c r="M809" s="1"/>
      <c r="N809" s="1"/>
      <c r="O809" s="1"/>
      <c r="P809" s="80"/>
      <c r="Q809" s="81"/>
      <c r="R809" s="82"/>
      <c r="S809" s="82"/>
      <c r="T809" s="82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</row>
    <row r="810" spans="1:156" ht="12.75" customHeight="1" x14ac:dyDescent="0.2">
      <c r="A810" s="1"/>
      <c r="B810" s="1"/>
      <c r="C810" s="1"/>
      <c r="D810" s="1"/>
      <c r="E810" s="6"/>
      <c r="F810" s="6"/>
      <c r="G810" s="79"/>
      <c r="H810" s="79"/>
      <c r="I810" s="79"/>
      <c r="J810" s="79"/>
      <c r="K810" s="79"/>
      <c r="L810" s="1"/>
      <c r="M810" s="1"/>
      <c r="N810" s="1"/>
      <c r="O810" s="1"/>
      <c r="P810" s="80"/>
      <c r="Q810" s="81"/>
      <c r="R810" s="82"/>
      <c r="S810" s="82"/>
      <c r="T810" s="82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</row>
    <row r="811" spans="1:156" ht="12.75" customHeight="1" x14ac:dyDescent="0.2">
      <c r="A811" s="1"/>
      <c r="B811" s="1"/>
      <c r="C811" s="1"/>
      <c r="D811" s="1"/>
      <c r="E811" s="6"/>
      <c r="F811" s="6"/>
      <c r="G811" s="79"/>
      <c r="H811" s="79"/>
      <c r="I811" s="79"/>
      <c r="J811" s="79"/>
      <c r="K811" s="79"/>
      <c r="L811" s="1"/>
      <c r="M811" s="1"/>
      <c r="N811" s="1"/>
      <c r="O811" s="1"/>
      <c r="P811" s="80"/>
      <c r="Q811" s="81"/>
      <c r="R811" s="82"/>
      <c r="S811" s="82"/>
      <c r="T811" s="82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</row>
    <row r="812" spans="1:156" ht="12.75" customHeight="1" x14ac:dyDescent="0.2">
      <c r="A812" s="1"/>
      <c r="B812" s="1"/>
      <c r="C812" s="1"/>
      <c r="D812" s="1"/>
      <c r="E812" s="6"/>
      <c r="F812" s="6"/>
      <c r="G812" s="79"/>
      <c r="H812" s="79"/>
      <c r="I812" s="79"/>
      <c r="J812" s="79"/>
      <c r="K812" s="79"/>
      <c r="L812" s="1"/>
      <c r="M812" s="1"/>
      <c r="N812" s="1"/>
      <c r="O812" s="1"/>
      <c r="P812" s="80"/>
      <c r="Q812" s="81"/>
      <c r="R812" s="82"/>
      <c r="S812" s="82"/>
      <c r="T812" s="82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</row>
    <row r="813" spans="1:156" ht="12.75" customHeight="1" x14ac:dyDescent="0.2">
      <c r="A813" s="1"/>
      <c r="B813" s="1"/>
      <c r="C813" s="1"/>
      <c r="D813" s="1"/>
      <c r="E813" s="6"/>
      <c r="F813" s="6"/>
      <c r="G813" s="79"/>
      <c r="H813" s="79"/>
      <c r="I813" s="79"/>
      <c r="J813" s="79"/>
      <c r="K813" s="79"/>
      <c r="L813" s="1"/>
      <c r="M813" s="1"/>
      <c r="N813" s="1"/>
      <c r="O813" s="1"/>
      <c r="P813" s="80"/>
      <c r="Q813" s="81"/>
      <c r="R813" s="82"/>
      <c r="S813" s="82"/>
      <c r="T813" s="82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</row>
    <row r="814" spans="1:156" ht="12.75" customHeight="1" x14ac:dyDescent="0.2">
      <c r="A814" s="1"/>
      <c r="B814" s="1"/>
      <c r="C814" s="1"/>
      <c r="D814" s="1"/>
      <c r="E814" s="6"/>
      <c r="F814" s="6"/>
      <c r="G814" s="79"/>
      <c r="H814" s="79"/>
      <c r="I814" s="79"/>
      <c r="J814" s="79"/>
      <c r="K814" s="79"/>
      <c r="L814" s="1"/>
      <c r="M814" s="1"/>
      <c r="N814" s="1"/>
      <c r="O814" s="1"/>
      <c r="P814" s="80"/>
      <c r="Q814" s="81"/>
      <c r="R814" s="82"/>
      <c r="S814" s="82"/>
      <c r="T814" s="82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</row>
    <row r="815" spans="1:156" ht="12.75" customHeight="1" x14ac:dyDescent="0.2">
      <c r="A815" s="1"/>
      <c r="B815" s="1"/>
      <c r="C815" s="1"/>
      <c r="D815" s="1"/>
      <c r="E815" s="6"/>
      <c r="F815" s="6"/>
      <c r="G815" s="79"/>
      <c r="H815" s="79"/>
      <c r="I815" s="79"/>
      <c r="J815" s="79"/>
      <c r="K815" s="79"/>
      <c r="L815" s="1"/>
      <c r="M815" s="1"/>
      <c r="N815" s="1"/>
      <c r="O815" s="1"/>
      <c r="P815" s="80"/>
      <c r="Q815" s="81"/>
      <c r="R815" s="82"/>
      <c r="S815" s="82"/>
      <c r="T815" s="82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</row>
    <row r="816" spans="1:156" ht="12.75" customHeight="1" x14ac:dyDescent="0.2">
      <c r="A816" s="1"/>
      <c r="B816" s="1"/>
      <c r="C816" s="1"/>
      <c r="D816" s="1"/>
      <c r="E816" s="6"/>
      <c r="F816" s="6"/>
      <c r="G816" s="79"/>
      <c r="H816" s="79"/>
      <c r="I816" s="79"/>
      <c r="J816" s="79"/>
      <c r="K816" s="79"/>
      <c r="L816" s="1"/>
      <c r="M816" s="1"/>
      <c r="N816" s="1"/>
      <c r="O816" s="1"/>
      <c r="P816" s="80"/>
      <c r="Q816" s="81"/>
      <c r="R816" s="82"/>
      <c r="S816" s="82"/>
      <c r="T816" s="82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</row>
    <row r="817" spans="1:156" ht="12.75" customHeight="1" x14ac:dyDescent="0.2">
      <c r="A817" s="1"/>
      <c r="B817" s="1"/>
      <c r="C817" s="1"/>
      <c r="D817" s="1"/>
      <c r="E817" s="6"/>
      <c r="F817" s="6"/>
      <c r="G817" s="79"/>
      <c r="H817" s="79"/>
      <c r="I817" s="79"/>
      <c r="J817" s="79"/>
      <c r="K817" s="79"/>
      <c r="L817" s="1"/>
      <c r="M817" s="1"/>
      <c r="N817" s="1"/>
      <c r="O817" s="1"/>
      <c r="P817" s="80"/>
      <c r="Q817" s="81"/>
      <c r="R817" s="82"/>
      <c r="S817" s="82"/>
      <c r="T817" s="82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</row>
    <row r="818" spans="1:156" ht="12.75" customHeight="1" x14ac:dyDescent="0.2">
      <c r="A818" s="1"/>
      <c r="B818" s="1"/>
      <c r="C818" s="1"/>
      <c r="D818" s="1"/>
      <c r="E818" s="6"/>
      <c r="F818" s="6"/>
      <c r="G818" s="79"/>
      <c r="H818" s="79"/>
      <c r="I818" s="79"/>
      <c r="J818" s="79"/>
      <c r="K818" s="79"/>
      <c r="L818" s="1"/>
      <c r="M818" s="1"/>
      <c r="N818" s="1"/>
      <c r="O818" s="1"/>
      <c r="P818" s="80"/>
      <c r="Q818" s="81"/>
      <c r="R818" s="82"/>
      <c r="S818" s="82"/>
      <c r="T818" s="82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</row>
    <row r="819" spans="1:156" ht="12.75" customHeight="1" x14ac:dyDescent="0.2">
      <c r="A819" s="1"/>
      <c r="B819" s="1"/>
      <c r="C819" s="1"/>
      <c r="D819" s="1"/>
      <c r="E819" s="6"/>
      <c r="F819" s="6"/>
      <c r="G819" s="79"/>
      <c r="H819" s="79"/>
      <c r="I819" s="79"/>
      <c r="J819" s="79"/>
      <c r="K819" s="79"/>
      <c r="L819" s="1"/>
      <c r="M819" s="1"/>
      <c r="N819" s="1"/>
      <c r="O819" s="1"/>
      <c r="P819" s="80"/>
      <c r="Q819" s="81"/>
      <c r="R819" s="82"/>
      <c r="S819" s="82"/>
      <c r="T819" s="82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</row>
    <row r="820" spans="1:156" ht="12.75" customHeight="1" x14ac:dyDescent="0.2">
      <c r="A820" s="1"/>
      <c r="B820" s="1"/>
      <c r="C820" s="1"/>
      <c r="D820" s="1"/>
      <c r="E820" s="6"/>
      <c r="F820" s="6"/>
      <c r="G820" s="79"/>
      <c r="H820" s="79"/>
      <c r="I820" s="79"/>
      <c r="J820" s="79"/>
      <c r="K820" s="79"/>
      <c r="L820" s="1"/>
      <c r="M820" s="1"/>
      <c r="N820" s="1"/>
      <c r="O820" s="1"/>
      <c r="P820" s="80"/>
      <c r="Q820" s="81"/>
      <c r="R820" s="82"/>
      <c r="S820" s="82"/>
      <c r="T820" s="82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</row>
    <row r="821" spans="1:156" ht="12.75" customHeight="1" x14ac:dyDescent="0.2">
      <c r="A821" s="1"/>
      <c r="B821" s="1"/>
      <c r="C821" s="1"/>
      <c r="D821" s="1"/>
      <c r="E821" s="6"/>
      <c r="F821" s="6"/>
      <c r="G821" s="79"/>
      <c r="H821" s="79"/>
      <c r="I821" s="79"/>
      <c r="J821" s="79"/>
      <c r="K821" s="79"/>
      <c r="L821" s="1"/>
      <c r="M821" s="1"/>
      <c r="N821" s="1"/>
      <c r="O821" s="1"/>
      <c r="P821" s="80"/>
      <c r="Q821" s="81"/>
      <c r="R821" s="82"/>
      <c r="S821" s="82"/>
      <c r="T821" s="82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</row>
    <row r="822" spans="1:156" ht="12.75" customHeight="1" x14ac:dyDescent="0.2">
      <c r="A822" s="1"/>
      <c r="B822" s="1"/>
      <c r="C822" s="1"/>
      <c r="D822" s="1"/>
      <c r="E822" s="6"/>
      <c r="F822" s="6"/>
      <c r="G822" s="79"/>
      <c r="H822" s="79"/>
      <c r="I822" s="79"/>
      <c r="J822" s="79"/>
      <c r="K822" s="79"/>
      <c r="L822" s="1"/>
      <c r="M822" s="1"/>
      <c r="N822" s="1"/>
      <c r="O822" s="1"/>
      <c r="P822" s="80"/>
      <c r="Q822" s="81"/>
      <c r="R822" s="82"/>
      <c r="S822" s="82"/>
      <c r="T822" s="82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</row>
    <row r="823" spans="1:156" ht="12.75" customHeight="1" x14ac:dyDescent="0.2">
      <c r="A823" s="1"/>
      <c r="B823" s="1"/>
      <c r="C823" s="1"/>
      <c r="D823" s="1"/>
      <c r="E823" s="6"/>
      <c r="F823" s="6"/>
      <c r="G823" s="79"/>
      <c r="H823" s="79"/>
      <c r="I823" s="79"/>
      <c r="J823" s="79"/>
      <c r="K823" s="79"/>
      <c r="L823" s="1"/>
      <c r="M823" s="1"/>
      <c r="N823" s="1"/>
      <c r="O823" s="1"/>
      <c r="P823" s="80"/>
      <c r="Q823" s="81"/>
      <c r="R823" s="82"/>
      <c r="S823" s="82"/>
      <c r="T823" s="82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</row>
    <row r="824" spans="1:156" ht="12.75" customHeight="1" x14ac:dyDescent="0.2">
      <c r="A824" s="1"/>
      <c r="B824" s="1"/>
      <c r="C824" s="1"/>
      <c r="D824" s="1"/>
      <c r="E824" s="6"/>
      <c r="F824" s="6"/>
      <c r="G824" s="79"/>
      <c r="H824" s="79"/>
      <c r="I824" s="79"/>
      <c r="J824" s="79"/>
      <c r="K824" s="79"/>
      <c r="L824" s="1"/>
      <c r="M824" s="1"/>
      <c r="N824" s="1"/>
      <c r="O824" s="1"/>
      <c r="P824" s="80"/>
      <c r="Q824" s="81"/>
      <c r="R824" s="82"/>
      <c r="S824" s="82"/>
      <c r="T824" s="82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</row>
    <row r="825" spans="1:156" ht="12.75" customHeight="1" x14ac:dyDescent="0.2">
      <c r="A825" s="1"/>
      <c r="B825" s="1"/>
      <c r="C825" s="1"/>
      <c r="D825" s="1"/>
      <c r="E825" s="6"/>
      <c r="F825" s="6"/>
      <c r="G825" s="79"/>
      <c r="H825" s="79"/>
      <c r="I825" s="79"/>
      <c r="J825" s="79"/>
      <c r="K825" s="79"/>
      <c r="L825" s="1"/>
      <c r="M825" s="1"/>
      <c r="N825" s="1"/>
      <c r="O825" s="1"/>
      <c r="P825" s="80"/>
      <c r="Q825" s="81"/>
      <c r="R825" s="82"/>
      <c r="S825" s="82"/>
      <c r="T825" s="82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</row>
    <row r="826" spans="1:156" ht="12.75" customHeight="1" x14ac:dyDescent="0.2">
      <c r="A826" s="1"/>
      <c r="B826" s="1"/>
      <c r="C826" s="1"/>
      <c r="D826" s="1"/>
      <c r="E826" s="6"/>
      <c r="F826" s="6"/>
      <c r="G826" s="79"/>
      <c r="H826" s="79"/>
      <c r="I826" s="79"/>
      <c r="J826" s="79"/>
      <c r="K826" s="79"/>
      <c r="L826" s="1"/>
      <c r="M826" s="1"/>
      <c r="N826" s="1"/>
      <c r="O826" s="1"/>
      <c r="P826" s="80"/>
      <c r="Q826" s="81"/>
      <c r="R826" s="82"/>
      <c r="S826" s="82"/>
      <c r="T826" s="82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</row>
    <row r="827" spans="1:156" ht="12.75" customHeight="1" x14ac:dyDescent="0.2">
      <c r="A827" s="1"/>
      <c r="B827" s="1"/>
      <c r="C827" s="1"/>
      <c r="D827" s="1"/>
      <c r="E827" s="6"/>
      <c r="F827" s="6"/>
      <c r="G827" s="79"/>
      <c r="H827" s="79"/>
      <c r="I827" s="79"/>
      <c r="J827" s="79"/>
      <c r="K827" s="79"/>
      <c r="L827" s="1"/>
      <c r="M827" s="1"/>
      <c r="N827" s="1"/>
      <c r="O827" s="1"/>
      <c r="P827" s="80"/>
      <c r="Q827" s="81"/>
      <c r="R827" s="82"/>
      <c r="S827" s="82"/>
      <c r="T827" s="82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</row>
    <row r="828" spans="1:156" ht="12.75" customHeight="1" x14ac:dyDescent="0.2">
      <c r="A828" s="1"/>
      <c r="B828" s="1"/>
      <c r="C828" s="1"/>
      <c r="D828" s="1"/>
      <c r="E828" s="6"/>
      <c r="F828" s="6"/>
      <c r="G828" s="79"/>
      <c r="H828" s="79"/>
      <c r="I828" s="79"/>
      <c r="J828" s="79"/>
      <c r="K828" s="79"/>
      <c r="L828" s="1"/>
      <c r="M828" s="1"/>
      <c r="N828" s="1"/>
      <c r="O828" s="1"/>
      <c r="P828" s="80"/>
      <c r="Q828" s="81"/>
      <c r="R828" s="82"/>
      <c r="S828" s="82"/>
      <c r="T828" s="82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</row>
    <row r="829" spans="1:156" ht="12.75" customHeight="1" x14ac:dyDescent="0.2">
      <c r="A829" s="1"/>
      <c r="B829" s="1"/>
      <c r="C829" s="1"/>
      <c r="D829" s="1"/>
      <c r="E829" s="6"/>
      <c r="F829" s="6"/>
      <c r="G829" s="79"/>
      <c r="H829" s="79"/>
      <c r="I829" s="79"/>
      <c r="J829" s="79"/>
      <c r="K829" s="79"/>
      <c r="L829" s="1"/>
      <c r="M829" s="1"/>
      <c r="N829" s="1"/>
      <c r="O829" s="1"/>
      <c r="P829" s="80"/>
      <c r="Q829" s="81"/>
      <c r="R829" s="82"/>
      <c r="S829" s="82"/>
      <c r="T829" s="82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</row>
    <row r="830" spans="1:156" ht="12.75" customHeight="1" x14ac:dyDescent="0.2">
      <c r="A830" s="1"/>
      <c r="B830" s="1"/>
      <c r="C830" s="1"/>
      <c r="D830" s="1"/>
      <c r="E830" s="6"/>
      <c r="F830" s="6"/>
      <c r="G830" s="79"/>
      <c r="H830" s="79"/>
      <c r="I830" s="79"/>
      <c r="J830" s="79"/>
      <c r="K830" s="79"/>
      <c r="L830" s="1"/>
      <c r="M830" s="1"/>
      <c r="N830" s="1"/>
      <c r="O830" s="1"/>
      <c r="P830" s="80"/>
      <c r="Q830" s="81"/>
      <c r="R830" s="82"/>
      <c r="S830" s="82"/>
      <c r="T830" s="82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</row>
    <row r="831" spans="1:156" ht="12.75" customHeight="1" x14ac:dyDescent="0.2">
      <c r="A831" s="1"/>
      <c r="B831" s="1"/>
      <c r="C831" s="1"/>
      <c r="D831" s="1"/>
      <c r="E831" s="6"/>
      <c r="F831" s="6"/>
      <c r="G831" s="79"/>
      <c r="H831" s="79"/>
      <c r="I831" s="79"/>
      <c r="J831" s="79"/>
      <c r="K831" s="79"/>
      <c r="L831" s="1"/>
      <c r="M831" s="1"/>
      <c r="N831" s="1"/>
      <c r="O831" s="1"/>
      <c r="P831" s="80"/>
      <c r="Q831" s="81"/>
      <c r="R831" s="82"/>
      <c r="S831" s="82"/>
      <c r="T831" s="82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</row>
    <row r="832" spans="1:156" ht="12.75" customHeight="1" x14ac:dyDescent="0.2">
      <c r="A832" s="1"/>
      <c r="B832" s="1"/>
      <c r="C832" s="1"/>
      <c r="D832" s="1"/>
      <c r="E832" s="6"/>
      <c r="F832" s="6"/>
      <c r="G832" s="79"/>
      <c r="H832" s="79"/>
      <c r="I832" s="79"/>
      <c r="J832" s="79"/>
      <c r="K832" s="79"/>
      <c r="L832" s="1"/>
      <c r="M832" s="1"/>
      <c r="N832" s="1"/>
      <c r="O832" s="1"/>
      <c r="P832" s="80"/>
      <c r="Q832" s="81"/>
      <c r="R832" s="82"/>
      <c r="S832" s="82"/>
      <c r="T832" s="82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</row>
    <row r="833" spans="1:156" ht="12.75" customHeight="1" x14ac:dyDescent="0.2">
      <c r="A833" s="1"/>
      <c r="B833" s="1"/>
      <c r="C833" s="1"/>
      <c r="D833" s="1"/>
      <c r="E833" s="6"/>
      <c r="F833" s="6"/>
      <c r="G833" s="79"/>
      <c r="H833" s="79"/>
      <c r="I833" s="79"/>
      <c r="J833" s="79"/>
      <c r="K833" s="79"/>
      <c r="L833" s="1"/>
      <c r="M833" s="1"/>
      <c r="N833" s="1"/>
      <c r="O833" s="1"/>
      <c r="P833" s="80"/>
      <c r="Q833" s="81"/>
      <c r="R833" s="82"/>
      <c r="S833" s="82"/>
      <c r="T833" s="82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</row>
    <row r="834" spans="1:156" ht="12.75" customHeight="1" x14ac:dyDescent="0.2">
      <c r="A834" s="1"/>
      <c r="B834" s="1"/>
      <c r="C834" s="1"/>
      <c r="D834" s="1"/>
      <c r="E834" s="6"/>
      <c r="F834" s="6"/>
      <c r="G834" s="79"/>
      <c r="H834" s="79"/>
      <c r="I834" s="79"/>
      <c r="J834" s="79"/>
      <c r="K834" s="79"/>
      <c r="L834" s="1"/>
      <c r="M834" s="1"/>
      <c r="N834" s="1"/>
      <c r="O834" s="1"/>
      <c r="P834" s="80"/>
      <c r="Q834" s="81"/>
      <c r="R834" s="82"/>
      <c r="S834" s="82"/>
      <c r="T834" s="82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</row>
    <row r="835" spans="1:156" ht="12.75" customHeight="1" x14ac:dyDescent="0.2">
      <c r="A835" s="1"/>
      <c r="B835" s="1"/>
      <c r="C835" s="1"/>
      <c r="D835" s="1"/>
      <c r="E835" s="6"/>
      <c r="F835" s="6"/>
      <c r="G835" s="79"/>
      <c r="H835" s="79"/>
      <c r="I835" s="79"/>
      <c r="J835" s="79"/>
      <c r="K835" s="79"/>
      <c r="L835" s="1"/>
      <c r="M835" s="1"/>
      <c r="N835" s="1"/>
      <c r="O835" s="1"/>
      <c r="P835" s="80"/>
      <c r="Q835" s="81"/>
      <c r="R835" s="82"/>
      <c r="S835" s="82"/>
      <c r="T835" s="82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</row>
    <row r="836" spans="1:156" ht="12.75" customHeight="1" x14ac:dyDescent="0.2">
      <c r="A836" s="1"/>
      <c r="B836" s="1"/>
      <c r="C836" s="1"/>
      <c r="D836" s="1"/>
      <c r="E836" s="6"/>
      <c r="F836" s="6"/>
      <c r="G836" s="79"/>
      <c r="H836" s="79"/>
      <c r="I836" s="79"/>
      <c r="J836" s="79"/>
      <c r="K836" s="79"/>
      <c r="L836" s="1"/>
      <c r="M836" s="1"/>
      <c r="N836" s="1"/>
      <c r="O836" s="1"/>
      <c r="P836" s="80"/>
      <c r="Q836" s="81"/>
      <c r="R836" s="82"/>
      <c r="S836" s="82"/>
      <c r="T836" s="82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</row>
    <row r="837" spans="1:156" ht="12.75" customHeight="1" x14ac:dyDescent="0.2">
      <c r="A837" s="1"/>
      <c r="B837" s="1"/>
      <c r="C837" s="1"/>
      <c r="D837" s="1"/>
      <c r="E837" s="6"/>
      <c r="F837" s="6"/>
      <c r="G837" s="79"/>
      <c r="H837" s="79"/>
      <c r="I837" s="79"/>
      <c r="J837" s="79"/>
      <c r="K837" s="79"/>
      <c r="L837" s="1"/>
      <c r="M837" s="1"/>
      <c r="N837" s="1"/>
      <c r="O837" s="1"/>
      <c r="P837" s="80"/>
      <c r="Q837" s="81"/>
      <c r="R837" s="82"/>
      <c r="S837" s="82"/>
      <c r="T837" s="82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</row>
    <row r="838" spans="1:156" ht="12.75" customHeight="1" x14ac:dyDescent="0.2">
      <c r="A838" s="1"/>
      <c r="B838" s="1"/>
      <c r="C838" s="1"/>
      <c r="D838" s="1"/>
      <c r="E838" s="6"/>
      <c r="F838" s="6"/>
      <c r="G838" s="79"/>
      <c r="H838" s="79"/>
      <c r="I838" s="79"/>
      <c r="J838" s="79"/>
      <c r="K838" s="79"/>
      <c r="L838" s="1"/>
      <c r="M838" s="1"/>
      <c r="N838" s="1"/>
      <c r="O838" s="1"/>
      <c r="P838" s="80"/>
      <c r="Q838" s="81"/>
      <c r="R838" s="82"/>
      <c r="S838" s="82"/>
      <c r="T838" s="82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</row>
    <row r="839" spans="1:156" ht="12.75" customHeight="1" x14ac:dyDescent="0.2">
      <c r="A839" s="1"/>
      <c r="B839" s="1"/>
      <c r="C839" s="1"/>
      <c r="D839" s="1"/>
      <c r="E839" s="6"/>
      <c r="F839" s="6"/>
      <c r="G839" s="79"/>
      <c r="H839" s="79"/>
      <c r="I839" s="79"/>
      <c r="J839" s="79"/>
      <c r="K839" s="79"/>
      <c r="L839" s="1"/>
      <c r="M839" s="1"/>
      <c r="N839" s="1"/>
      <c r="O839" s="1"/>
      <c r="P839" s="80"/>
      <c r="Q839" s="81"/>
      <c r="R839" s="82"/>
      <c r="S839" s="82"/>
      <c r="T839" s="82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</row>
    <row r="840" spans="1:156" ht="12.75" customHeight="1" x14ac:dyDescent="0.2">
      <c r="A840" s="1"/>
      <c r="B840" s="1"/>
      <c r="C840" s="1"/>
      <c r="D840" s="1"/>
      <c r="E840" s="6"/>
      <c r="F840" s="6"/>
      <c r="G840" s="79"/>
      <c r="H840" s="79"/>
      <c r="I840" s="79"/>
      <c r="J840" s="79"/>
      <c r="K840" s="79"/>
      <c r="L840" s="1"/>
      <c r="M840" s="1"/>
      <c r="N840" s="1"/>
      <c r="O840" s="1"/>
      <c r="P840" s="80"/>
      <c r="Q840" s="81"/>
      <c r="R840" s="82"/>
      <c r="S840" s="82"/>
      <c r="T840" s="82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</row>
    <row r="841" spans="1:156" ht="12.75" customHeight="1" x14ac:dyDescent="0.2">
      <c r="A841" s="1"/>
      <c r="B841" s="1"/>
      <c r="C841" s="1"/>
      <c r="D841" s="1"/>
      <c r="E841" s="6"/>
      <c r="F841" s="6"/>
      <c r="G841" s="79"/>
      <c r="H841" s="79"/>
      <c r="I841" s="79"/>
      <c r="J841" s="79"/>
      <c r="K841" s="79"/>
      <c r="L841" s="1"/>
      <c r="M841" s="1"/>
      <c r="N841" s="1"/>
      <c r="O841" s="1"/>
      <c r="P841" s="80"/>
      <c r="Q841" s="81"/>
      <c r="R841" s="82"/>
      <c r="S841" s="82"/>
      <c r="T841" s="82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</row>
    <row r="842" spans="1:156" ht="12.75" customHeight="1" x14ac:dyDescent="0.2">
      <c r="A842" s="1"/>
      <c r="B842" s="1"/>
      <c r="C842" s="1"/>
      <c r="D842" s="1"/>
      <c r="E842" s="6"/>
      <c r="F842" s="6"/>
      <c r="G842" s="79"/>
      <c r="H842" s="79"/>
      <c r="I842" s="79"/>
      <c r="J842" s="79"/>
      <c r="K842" s="79"/>
      <c r="L842" s="1"/>
      <c r="M842" s="1"/>
      <c r="N842" s="1"/>
      <c r="O842" s="1"/>
      <c r="P842" s="80"/>
      <c r="Q842" s="81"/>
      <c r="R842" s="82"/>
      <c r="S842" s="82"/>
      <c r="T842" s="82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</row>
    <row r="843" spans="1:156" ht="12.75" customHeight="1" x14ac:dyDescent="0.2">
      <c r="A843" s="1"/>
      <c r="B843" s="1"/>
      <c r="C843" s="1"/>
      <c r="D843" s="1"/>
      <c r="E843" s="6"/>
      <c r="F843" s="6"/>
      <c r="G843" s="79"/>
      <c r="H843" s="79"/>
      <c r="I843" s="79"/>
      <c r="J843" s="79"/>
      <c r="K843" s="79"/>
      <c r="L843" s="1"/>
      <c r="M843" s="1"/>
      <c r="N843" s="1"/>
      <c r="O843" s="1"/>
      <c r="P843" s="80"/>
      <c r="Q843" s="81"/>
      <c r="R843" s="82"/>
      <c r="S843" s="82"/>
      <c r="T843" s="82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</row>
    <row r="844" spans="1:156" ht="12.75" customHeight="1" x14ac:dyDescent="0.2">
      <c r="A844" s="1"/>
      <c r="B844" s="1"/>
      <c r="C844" s="1"/>
      <c r="D844" s="1"/>
      <c r="E844" s="6"/>
      <c r="F844" s="6"/>
      <c r="G844" s="79"/>
      <c r="H844" s="79"/>
      <c r="I844" s="79"/>
      <c r="J844" s="79"/>
      <c r="K844" s="79"/>
      <c r="L844" s="1"/>
      <c r="M844" s="1"/>
      <c r="N844" s="1"/>
      <c r="O844" s="1"/>
      <c r="P844" s="80"/>
      <c r="Q844" s="81"/>
      <c r="R844" s="82"/>
      <c r="S844" s="82"/>
      <c r="T844" s="82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</row>
    <row r="845" spans="1:156" ht="12.75" customHeight="1" x14ac:dyDescent="0.2">
      <c r="A845" s="1"/>
      <c r="B845" s="1"/>
      <c r="C845" s="1"/>
      <c r="D845" s="1"/>
      <c r="E845" s="6"/>
      <c r="F845" s="6"/>
      <c r="G845" s="79"/>
      <c r="H845" s="79"/>
      <c r="I845" s="79"/>
      <c r="J845" s="79"/>
      <c r="K845" s="79"/>
      <c r="L845" s="1"/>
      <c r="M845" s="1"/>
      <c r="N845" s="1"/>
      <c r="O845" s="1"/>
      <c r="P845" s="80"/>
      <c r="Q845" s="81"/>
      <c r="R845" s="82"/>
      <c r="S845" s="82"/>
      <c r="T845" s="82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</row>
    <row r="846" spans="1:156" ht="12.75" customHeight="1" x14ac:dyDescent="0.2">
      <c r="A846" s="1"/>
      <c r="B846" s="1"/>
      <c r="C846" s="1"/>
      <c r="D846" s="1"/>
      <c r="E846" s="6"/>
      <c r="F846" s="6"/>
      <c r="G846" s="79"/>
      <c r="H846" s="79"/>
      <c r="I846" s="79"/>
      <c r="J846" s="79"/>
      <c r="K846" s="79"/>
      <c r="L846" s="1"/>
      <c r="M846" s="1"/>
      <c r="N846" s="1"/>
      <c r="O846" s="1"/>
      <c r="P846" s="80"/>
      <c r="Q846" s="81"/>
      <c r="R846" s="82"/>
      <c r="S846" s="82"/>
      <c r="T846" s="82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</row>
    <row r="847" spans="1:156" ht="12.75" customHeight="1" x14ac:dyDescent="0.2">
      <c r="A847" s="1"/>
      <c r="B847" s="1"/>
      <c r="C847" s="1"/>
      <c r="D847" s="1"/>
      <c r="E847" s="6"/>
      <c r="F847" s="6"/>
      <c r="G847" s="79"/>
      <c r="H847" s="79"/>
      <c r="I847" s="79"/>
      <c r="J847" s="79"/>
      <c r="K847" s="79"/>
      <c r="L847" s="1"/>
      <c r="M847" s="1"/>
      <c r="N847" s="1"/>
      <c r="O847" s="1"/>
      <c r="P847" s="80"/>
      <c r="Q847" s="81"/>
      <c r="R847" s="82"/>
      <c r="S847" s="82"/>
      <c r="T847" s="82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</row>
    <row r="848" spans="1:156" ht="12.75" customHeight="1" x14ac:dyDescent="0.2">
      <c r="A848" s="1"/>
      <c r="B848" s="1"/>
      <c r="C848" s="1"/>
      <c r="D848" s="1"/>
      <c r="E848" s="6"/>
      <c r="F848" s="6"/>
      <c r="G848" s="79"/>
      <c r="H848" s="79"/>
      <c r="I848" s="79"/>
      <c r="J848" s="79"/>
      <c r="K848" s="79"/>
      <c r="L848" s="1"/>
      <c r="M848" s="1"/>
      <c r="N848" s="1"/>
      <c r="O848" s="1"/>
      <c r="P848" s="80"/>
      <c r="Q848" s="81"/>
      <c r="R848" s="82"/>
      <c r="S848" s="82"/>
      <c r="T848" s="82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</row>
    <row r="849" spans="1:156" ht="12.75" customHeight="1" x14ac:dyDescent="0.2">
      <c r="A849" s="1"/>
      <c r="B849" s="1"/>
      <c r="C849" s="1"/>
      <c r="D849" s="1"/>
      <c r="E849" s="6"/>
      <c r="F849" s="6"/>
      <c r="G849" s="79"/>
      <c r="H849" s="79"/>
      <c r="I849" s="79"/>
      <c r="J849" s="79"/>
      <c r="K849" s="79"/>
      <c r="L849" s="1"/>
      <c r="M849" s="1"/>
      <c r="N849" s="1"/>
      <c r="O849" s="1"/>
      <c r="P849" s="80"/>
      <c r="Q849" s="81"/>
      <c r="R849" s="82"/>
      <c r="S849" s="82"/>
      <c r="T849" s="82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</row>
    <row r="850" spans="1:156" ht="12.75" customHeight="1" x14ac:dyDescent="0.2">
      <c r="A850" s="1"/>
      <c r="B850" s="1"/>
      <c r="C850" s="1"/>
      <c r="D850" s="1"/>
      <c r="E850" s="6"/>
      <c r="F850" s="6"/>
      <c r="G850" s="79"/>
      <c r="H850" s="79"/>
      <c r="I850" s="79"/>
      <c r="J850" s="79"/>
      <c r="K850" s="79"/>
      <c r="L850" s="1"/>
      <c r="M850" s="1"/>
      <c r="N850" s="1"/>
      <c r="O850" s="1"/>
      <c r="P850" s="80"/>
      <c r="Q850" s="81"/>
      <c r="R850" s="82"/>
      <c r="S850" s="82"/>
      <c r="T850" s="82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</row>
    <row r="851" spans="1:156" ht="12.75" customHeight="1" x14ac:dyDescent="0.2">
      <c r="A851" s="1"/>
      <c r="B851" s="1"/>
      <c r="C851" s="1"/>
      <c r="D851" s="1"/>
      <c r="E851" s="6"/>
      <c r="F851" s="6"/>
      <c r="G851" s="79"/>
      <c r="H851" s="79"/>
      <c r="I851" s="79"/>
      <c r="J851" s="79"/>
      <c r="K851" s="79"/>
      <c r="L851" s="1"/>
      <c r="M851" s="1"/>
      <c r="N851" s="1"/>
      <c r="O851" s="1"/>
      <c r="P851" s="80"/>
      <c r="Q851" s="81"/>
      <c r="R851" s="82"/>
      <c r="S851" s="82"/>
      <c r="T851" s="82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</row>
    <row r="852" spans="1:156" ht="12.75" customHeight="1" x14ac:dyDescent="0.2">
      <c r="A852" s="1"/>
      <c r="B852" s="1"/>
      <c r="C852" s="1"/>
      <c r="D852" s="1"/>
      <c r="E852" s="6"/>
      <c r="F852" s="6"/>
      <c r="G852" s="79"/>
      <c r="H852" s="79"/>
      <c r="I852" s="79"/>
      <c r="J852" s="79"/>
      <c r="K852" s="79"/>
      <c r="L852" s="1"/>
      <c r="M852" s="1"/>
      <c r="N852" s="1"/>
      <c r="O852" s="1"/>
      <c r="P852" s="80"/>
      <c r="Q852" s="81"/>
      <c r="R852" s="82"/>
      <c r="S852" s="82"/>
      <c r="T852" s="82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</row>
    <row r="853" spans="1:156" ht="12.75" customHeight="1" x14ac:dyDescent="0.2">
      <c r="A853" s="1"/>
      <c r="B853" s="1"/>
      <c r="C853" s="1"/>
      <c r="D853" s="1"/>
      <c r="E853" s="6"/>
      <c r="F853" s="6"/>
      <c r="G853" s="79"/>
      <c r="H853" s="79"/>
      <c r="I853" s="79"/>
      <c r="J853" s="79"/>
      <c r="K853" s="79"/>
      <c r="L853" s="1"/>
      <c r="M853" s="1"/>
      <c r="N853" s="1"/>
      <c r="O853" s="1"/>
      <c r="P853" s="80"/>
      <c r="Q853" s="81"/>
      <c r="R853" s="82"/>
      <c r="S853" s="82"/>
      <c r="T853" s="82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</row>
    <row r="854" spans="1:156" ht="12.75" customHeight="1" x14ac:dyDescent="0.2">
      <c r="A854" s="1"/>
      <c r="B854" s="1"/>
      <c r="C854" s="1"/>
      <c r="D854" s="1"/>
      <c r="E854" s="6"/>
      <c r="F854" s="6"/>
      <c r="G854" s="79"/>
      <c r="H854" s="79"/>
      <c r="I854" s="79"/>
      <c r="J854" s="79"/>
      <c r="K854" s="79"/>
      <c r="L854" s="1"/>
      <c r="M854" s="1"/>
      <c r="N854" s="1"/>
      <c r="O854" s="1"/>
      <c r="P854" s="80"/>
      <c r="Q854" s="81"/>
      <c r="R854" s="82"/>
      <c r="S854" s="82"/>
      <c r="T854" s="82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</row>
    <row r="855" spans="1:156" ht="12.75" customHeight="1" x14ac:dyDescent="0.2">
      <c r="A855" s="1"/>
      <c r="B855" s="1"/>
      <c r="C855" s="1"/>
      <c r="D855" s="1"/>
      <c r="E855" s="6"/>
      <c r="F855" s="6"/>
      <c r="G855" s="79"/>
      <c r="H855" s="79"/>
      <c r="I855" s="79"/>
      <c r="J855" s="79"/>
      <c r="K855" s="79"/>
      <c r="L855" s="1"/>
      <c r="M855" s="1"/>
      <c r="N855" s="1"/>
      <c r="O855" s="1"/>
      <c r="P855" s="80"/>
      <c r="Q855" s="81"/>
      <c r="R855" s="82"/>
      <c r="S855" s="82"/>
      <c r="T855" s="82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</row>
    <row r="856" spans="1:156" ht="12.75" customHeight="1" x14ac:dyDescent="0.2">
      <c r="A856" s="1"/>
      <c r="B856" s="1"/>
      <c r="C856" s="1"/>
      <c r="D856" s="1"/>
      <c r="E856" s="6"/>
      <c r="F856" s="6"/>
      <c r="G856" s="79"/>
      <c r="H856" s="79"/>
      <c r="I856" s="79"/>
      <c r="J856" s="79"/>
      <c r="K856" s="79"/>
      <c r="L856" s="1"/>
      <c r="M856" s="1"/>
      <c r="N856" s="1"/>
      <c r="O856" s="1"/>
      <c r="P856" s="80"/>
      <c r="Q856" s="81"/>
      <c r="R856" s="82"/>
      <c r="S856" s="82"/>
      <c r="T856" s="82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</row>
    <row r="857" spans="1:156" ht="12.75" customHeight="1" x14ac:dyDescent="0.2">
      <c r="A857" s="1"/>
      <c r="B857" s="1"/>
      <c r="C857" s="1"/>
      <c r="D857" s="1"/>
      <c r="E857" s="6"/>
      <c r="F857" s="6"/>
      <c r="G857" s="79"/>
      <c r="H857" s="79"/>
      <c r="I857" s="79"/>
      <c r="J857" s="79"/>
      <c r="K857" s="79"/>
      <c r="L857" s="1"/>
      <c r="M857" s="1"/>
      <c r="N857" s="1"/>
      <c r="O857" s="1"/>
      <c r="P857" s="80"/>
      <c r="Q857" s="81"/>
      <c r="R857" s="82"/>
      <c r="S857" s="82"/>
      <c r="T857" s="82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</row>
    <row r="858" spans="1:156" ht="12.75" customHeight="1" x14ac:dyDescent="0.2">
      <c r="A858" s="1"/>
      <c r="B858" s="1"/>
      <c r="C858" s="1"/>
      <c r="D858" s="1"/>
      <c r="E858" s="6"/>
      <c r="F858" s="6"/>
      <c r="G858" s="79"/>
      <c r="H858" s="79"/>
      <c r="I858" s="79"/>
      <c r="J858" s="79"/>
      <c r="K858" s="79"/>
      <c r="L858" s="1"/>
      <c r="M858" s="1"/>
      <c r="N858" s="1"/>
      <c r="O858" s="1"/>
      <c r="P858" s="80"/>
      <c r="Q858" s="81"/>
      <c r="R858" s="82"/>
      <c r="S858" s="82"/>
      <c r="T858" s="82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</row>
    <row r="859" spans="1:156" ht="12.75" customHeight="1" x14ac:dyDescent="0.2">
      <c r="A859" s="1"/>
      <c r="B859" s="1"/>
      <c r="C859" s="1"/>
      <c r="D859" s="1"/>
      <c r="E859" s="6"/>
      <c r="F859" s="6"/>
      <c r="G859" s="79"/>
      <c r="H859" s="79"/>
      <c r="I859" s="79"/>
      <c r="J859" s="79"/>
      <c r="K859" s="79"/>
      <c r="L859" s="1"/>
      <c r="M859" s="1"/>
      <c r="N859" s="1"/>
      <c r="O859" s="1"/>
      <c r="P859" s="80"/>
      <c r="Q859" s="81"/>
      <c r="R859" s="82"/>
      <c r="S859" s="82"/>
      <c r="T859" s="82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</row>
    <row r="860" spans="1:156" ht="12.75" customHeight="1" x14ac:dyDescent="0.2">
      <c r="A860" s="1"/>
      <c r="B860" s="1"/>
      <c r="C860" s="1"/>
      <c r="D860" s="1"/>
      <c r="E860" s="6"/>
      <c r="F860" s="6"/>
      <c r="G860" s="79"/>
      <c r="H860" s="79"/>
      <c r="I860" s="79"/>
      <c r="J860" s="79"/>
      <c r="K860" s="79"/>
      <c r="L860" s="1"/>
      <c r="M860" s="1"/>
      <c r="N860" s="1"/>
      <c r="O860" s="1"/>
      <c r="P860" s="80"/>
      <c r="Q860" s="81"/>
      <c r="R860" s="82"/>
      <c r="S860" s="82"/>
      <c r="T860" s="82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</row>
    <row r="861" spans="1:156" ht="12.75" customHeight="1" x14ac:dyDescent="0.2">
      <c r="A861" s="1"/>
      <c r="B861" s="1"/>
      <c r="C861" s="1"/>
      <c r="D861" s="1"/>
      <c r="E861" s="6"/>
      <c r="F861" s="6"/>
      <c r="G861" s="79"/>
      <c r="H861" s="79"/>
      <c r="I861" s="79"/>
      <c r="J861" s="79"/>
      <c r="K861" s="79"/>
      <c r="L861" s="1"/>
      <c r="M861" s="1"/>
      <c r="N861" s="1"/>
      <c r="O861" s="1"/>
      <c r="P861" s="80"/>
      <c r="Q861" s="81"/>
      <c r="R861" s="82"/>
      <c r="S861" s="82"/>
      <c r="T861" s="82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</row>
    <row r="862" spans="1:156" ht="12.75" customHeight="1" x14ac:dyDescent="0.2">
      <c r="A862" s="1"/>
      <c r="B862" s="1"/>
      <c r="C862" s="1"/>
      <c r="D862" s="1"/>
      <c r="E862" s="6"/>
      <c r="F862" s="6"/>
      <c r="G862" s="79"/>
      <c r="H862" s="79"/>
      <c r="I862" s="79"/>
      <c r="J862" s="79"/>
      <c r="K862" s="79"/>
      <c r="L862" s="1"/>
      <c r="M862" s="1"/>
      <c r="N862" s="1"/>
      <c r="O862" s="1"/>
      <c r="P862" s="80"/>
      <c r="Q862" s="81"/>
      <c r="R862" s="82"/>
      <c r="S862" s="82"/>
      <c r="T862" s="82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</row>
    <row r="863" spans="1:156" ht="12.75" customHeight="1" x14ac:dyDescent="0.2">
      <c r="A863" s="1"/>
      <c r="B863" s="1"/>
      <c r="C863" s="1"/>
      <c r="D863" s="1"/>
      <c r="E863" s="6"/>
      <c r="F863" s="6"/>
      <c r="G863" s="79"/>
      <c r="H863" s="79"/>
      <c r="I863" s="79"/>
      <c r="J863" s="79"/>
      <c r="K863" s="79"/>
      <c r="L863" s="1"/>
      <c r="M863" s="1"/>
      <c r="N863" s="1"/>
      <c r="O863" s="1"/>
      <c r="P863" s="80"/>
      <c r="Q863" s="81"/>
      <c r="R863" s="82"/>
      <c r="S863" s="82"/>
      <c r="T863" s="82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</row>
    <row r="864" spans="1:156" ht="12.75" customHeight="1" x14ac:dyDescent="0.2">
      <c r="A864" s="1"/>
      <c r="B864" s="1"/>
      <c r="C864" s="1"/>
      <c r="D864" s="1"/>
      <c r="E864" s="6"/>
      <c r="F864" s="6"/>
      <c r="G864" s="79"/>
      <c r="H864" s="79"/>
      <c r="I864" s="79"/>
      <c r="J864" s="79"/>
      <c r="K864" s="79"/>
      <c r="L864" s="1"/>
      <c r="M864" s="1"/>
      <c r="N864" s="1"/>
      <c r="O864" s="1"/>
      <c r="P864" s="80"/>
      <c r="Q864" s="81"/>
      <c r="R864" s="82"/>
      <c r="S864" s="82"/>
      <c r="T864" s="82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</row>
    <row r="865" spans="1:156" ht="12.75" customHeight="1" x14ac:dyDescent="0.2">
      <c r="A865" s="1"/>
      <c r="B865" s="1"/>
      <c r="C865" s="1"/>
      <c r="D865" s="1"/>
      <c r="E865" s="6"/>
      <c r="F865" s="6"/>
      <c r="G865" s="79"/>
      <c r="H865" s="79"/>
      <c r="I865" s="79"/>
      <c r="J865" s="79"/>
      <c r="K865" s="79"/>
      <c r="L865" s="1"/>
      <c r="M865" s="1"/>
      <c r="N865" s="1"/>
      <c r="O865" s="1"/>
      <c r="P865" s="80"/>
      <c r="Q865" s="81"/>
      <c r="R865" s="82"/>
      <c r="S865" s="82"/>
      <c r="T865" s="82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</row>
    <row r="866" spans="1:156" ht="12.75" customHeight="1" x14ac:dyDescent="0.2">
      <c r="A866" s="1"/>
      <c r="B866" s="1"/>
      <c r="C866" s="1"/>
      <c r="D866" s="1"/>
      <c r="E866" s="6"/>
      <c r="F866" s="6"/>
      <c r="G866" s="79"/>
      <c r="H866" s="79"/>
      <c r="I866" s="79"/>
      <c r="J866" s="79"/>
      <c r="K866" s="79"/>
      <c r="L866" s="1"/>
      <c r="M866" s="1"/>
      <c r="N866" s="1"/>
      <c r="O866" s="1"/>
      <c r="P866" s="80"/>
      <c r="Q866" s="81"/>
      <c r="R866" s="82"/>
      <c r="S866" s="82"/>
      <c r="T866" s="82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</row>
    <row r="867" spans="1:156" ht="12.75" customHeight="1" x14ac:dyDescent="0.2">
      <c r="A867" s="1"/>
      <c r="B867" s="1"/>
      <c r="C867" s="1"/>
      <c r="D867" s="1"/>
      <c r="E867" s="6"/>
      <c r="F867" s="6"/>
      <c r="G867" s="79"/>
      <c r="H867" s="79"/>
      <c r="I867" s="79"/>
      <c r="J867" s="79"/>
      <c r="K867" s="79"/>
      <c r="L867" s="1"/>
      <c r="M867" s="1"/>
      <c r="N867" s="1"/>
      <c r="O867" s="1"/>
      <c r="P867" s="80"/>
      <c r="Q867" s="81"/>
      <c r="R867" s="82"/>
      <c r="S867" s="82"/>
      <c r="T867" s="82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</row>
    <row r="868" spans="1:156" ht="12.75" customHeight="1" x14ac:dyDescent="0.2">
      <c r="A868" s="1"/>
      <c r="B868" s="1"/>
      <c r="C868" s="1"/>
      <c r="D868" s="1"/>
      <c r="E868" s="6"/>
      <c r="F868" s="6"/>
      <c r="G868" s="79"/>
      <c r="H868" s="79"/>
      <c r="I868" s="79"/>
      <c r="J868" s="79"/>
      <c r="K868" s="79"/>
      <c r="L868" s="1"/>
      <c r="M868" s="1"/>
      <c r="N868" s="1"/>
      <c r="O868" s="1"/>
      <c r="P868" s="80"/>
      <c r="Q868" s="81"/>
      <c r="R868" s="82"/>
      <c r="S868" s="82"/>
      <c r="T868" s="82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</row>
    <row r="869" spans="1:156" ht="12.75" customHeight="1" x14ac:dyDescent="0.2">
      <c r="A869" s="1"/>
      <c r="B869" s="1"/>
      <c r="C869" s="1"/>
      <c r="D869" s="1"/>
      <c r="E869" s="6"/>
      <c r="F869" s="6"/>
      <c r="G869" s="79"/>
      <c r="H869" s="79"/>
      <c r="I869" s="79"/>
      <c r="J869" s="79"/>
      <c r="K869" s="79"/>
      <c r="L869" s="1"/>
      <c r="M869" s="1"/>
      <c r="N869" s="1"/>
      <c r="O869" s="1"/>
      <c r="P869" s="80"/>
      <c r="Q869" s="81"/>
      <c r="R869" s="82"/>
      <c r="S869" s="82"/>
      <c r="T869" s="82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</row>
    <row r="870" spans="1:156" ht="12.75" customHeight="1" x14ac:dyDescent="0.2">
      <c r="A870" s="1"/>
      <c r="B870" s="1"/>
      <c r="C870" s="1"/>
      <c r="D870" s="1"/>
      <c r="E870" s="6"/>
      <c r="F870" s="6"/>
      <c r="G870" s="79"/>
      <c r="H870" s="79"/>
      <c r="I870" s="79"/>
      <c r="J870" s="79"/>
      <c r="K870" s="79"/>
      <c r="L870" s="1"/>
      <c r="M870" s="1"/>
      <c r="N870" s="1"/>
      <c r="O870" s="1"/>
      <c r="P870" s="80"/>
      <c r="Q870" s="81"/>
      <c r="R870" s="82"/>
      <c r="S870" s="82"/>
      <c r="T870" s="82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</row>
    <row r="871" spans="1:156" ht="12.75" customHeight="1" x14ac:dyDescent="0.2">
      <c r="A871" s="1"/>
      <c r="B871" s="1"/>
      <c r="C871" s="1"/>
      <c r="D871" s="1"/>
      <c r="E871" s="6"/>
      <c r="F871" s="6"/>
      <c r="G871" s="79"/>
      <c r="H871" s="79"/>
      <c r="I871" s="79"/>
      <c r="J871" s="79"/>
      <c r="K871" s="79"/>
      <c r="L871" s="1"/>
      <c r="M871" s="1"/>
      <c r="N871" s="1"/>
      <c r="O871" s="1"/>
      <c r="P871" s="80"/>
      <c r="Q871" s="81"/>
      <c r="R871" s="82"/>
      <c r="S871" s="82"/>
      <c r="T871" s="82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</row>
    <row r="872" spans="1:156" ht="12.75" customHeight="1" x14ac:dyDescent="0.2">
      <c r="A872" s="1"/>
      <c r="B872" s="1"/>
      <c r="C872" s="1"/>
      <c r="D872" s="1"/>
      <c r="E872" s="6"/>
      <c r="F872" s="6"/>
      <c r="G872" s="79"/>
      <c r="H872" s="79"/>
      <c r="I872" s="79"/>
      <c r="J872" s="79"/>
      <c r="K872" s="79"/>
      <c r="L872" s="1"/>
      <c r="M872" s="1"/>
      <c r="N872" s="1"/>
      <c r="O872" s="1"/>
      <c r="P872" s="80"/>
      <c r="Q872" s="81"/>
      <c r="R872" s="82"/>
      <c r="S872" s="82"/>
      <c r="T872" s="82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</row>
    <row r="873" spans="1:156" ht="12.75" customHeight="1" x14ac:dyDescent="0.2">
      <c r="A873" s="1"/>
      <c r="B873" s="1"/>
      <c r="C873" s="1"/>
      <c r="D873" s="1"/>
      <c r="E873" s="6"/>
      <c r="F873" s="6"/>
      <c r="G873" s="79"/>
      <c r="H873" s="79"/>
      <c r="I873" s="79"/>
      <c r="J873" s="79"/>
      <c r="K873" s="79"/>
      <c r="L873" s="1"/>
      <c r="M873" s="1"/>
      <c r="N873" s="1"/>
      <c r="O873" s="1"/>
      <c r="P873" s="80"/>
      <c r="Q873" s="81"/>
      <c r="R873" s="82"/>
      <c r="S873" s="82"/>
      <c r="T873" s="82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</row>
    <row r="874" spans="1:156" ht="12.75" customHeight="1" x14ac:dyDescent="0.2">
      <c r="A874" s="1"/>
      <c r="B874" s="1"/>
      <c r="C874" s="1"/>
      <c r="D874" s="1"/>
      <c r="E874" s="6"/>
      <c r="F874" s="6"/>
      <c r="G874" s="79"/>
      <c r="H874" s="79"/>
      <c r="I874" s="79"/>
      <c r="J874" s="79"/>
      <c r="K874" s="79"/>
      <c r="L874" s="1"/>
      <c r="M874" s="1"/>
      <c r="N874" s="1"/>
      <c r="O874" s="1"/>
      <c r="P874" s="80"/>
      <c r="Q874" s="81"/>
      <c r="R874" s="82"/>
      <c r="S874" s="82"/>
      <c r="T874" s="82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</row>
    <row r="875" spans="1:156" ht="12.75" customHeight="1" x14ac:dyDescent="0.2">
      <c r="A875" s="1"/>
      <c r="B875" s="1"/>
      <c r="C875" s="1"/>
      <c r="D875" s="1"/>
      <c r="E875" s="6"/>
      <c r="F875" s="6"/>
      <c r="G875" s="79"/>
      <c r="H875" s="79"/>
      <c r="I875" s="79"/>
      <c r="J875" s="79"/>
      <c r="K875" s="79"/>
      <c r="L875" s="1"/>
      <c r="M875" s="1"/>
      <c r="N875" s="1"/>
      <c r="O875" s="1"/>
      <c r="P875" s="80"/>
      <c r="Q875" s="81"/>
      <c r="R875" s="82"/>
      <c r="S875" s="82"/>
      <c r="T875" s="82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</row>
    <row r="876" spans="1:156" ht="12.75" customHeight="1" x14ac:dyDescent="0.2">
      <c r="A876" s="1"/>
      <c r="B876" s="1"/>
      <c r="C876" s="1"/>
      <c r="D876" s="1"/>
      <c r="E876" s="6"/>
      <c r="F876" s="6"/>
      <c r="G876" s="79"/>
      <c r="H876" s="79"/>
      <c r="I876" s="79"/>
      <c r="J876" s="79"/>
      <c r="K876" s="79"/>
      <c r="L876" s="1"/>
      <c r="M876" s="1"/>
      <c r="N876" s="1"/>
      <c r="O876" s="1"/>
      <c r="P876" s="80"/>
      <c r="Q876" s="81"/>
      <c r="R876" s="82"/>
      <c r="S876" s="82"/>
      <c r="T876" s="82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</row>
    <row r="877" spans="1:156" ht="12.75" customHeight="1" x14ac:dyDescent="0.2">
      <c r="A877" s="1"/>
      <c r="B877" s="1"/>
      <c r="C877" s="1"/>
      <c r="D877" s="1"/>
      <c r="E877" s="6"/>
      <c r="F877" s="6"/>
      <c r="G877" s="79"/>
      <c r="H877" s="79"/>
      <c r="I877" s="79"/>
      <c r="J877" s="79"/>
      <c r="K877" s="79"/>
      <c r="L877" s="1"/>
      <c r="M877" s="1"/>
      <c r="N877" s="1"/>
      <c r="O877" s="1"/>
      <c r="P877" s="80"/>
      <c r="Q877" s="81"/>
      <c r="R877" s="82"/>
      <c r="S877" s="82"/>
      <c r="T877" s="82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</row>
    <row r="878" spans="1:156" ht="12.75" customHeight="1" x14ac:dyDescent="0.2">
      <c r="A878" s="1"/>
      <c r="B878" s="1"/>
      <c r="C878" s="1"/>
      <c r="D878" s="1"/>
      <c r="E878" s="6"/>
      <c r="F878" s="6"/>
      <c r="G878" s="79"/>
      <c r="H878" s="79"/>
      <c r="I878" s="79"/>
      <c r="J878" s="79"/>
      <c r="K878" s="79"/>
      <c r="L878" s="1"/>
      <c r="M878" s="1"/>
      <c r="N878" s="1"/>
      <c r="O878" s="1"/>
      <c r="P878" s="80"/>
      <c r="Q878" s="81"/>
      <c r="R878" s="82"/>
      <c r="S878" s="82"/>
      <c r="T878" s="82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</row>
    <row r="879" spans="1:156" ht="12.75" customHeight="1" x14ac:dyDescent="0.2">
      <c r="A879" s="1"/>
      <c r="B879" s="1"/>
      <c r="C879" s="1"/>
      <c r="D879" s="1"/>
      <c r="E879" s="6"/>
      <c r="F879" s="6"/>
      <c r="G879" s="79"/>
      <c r="H879" s="79"/>
      <c r="I879" s="79"/>
      <c r="J879" s="79"/>
      <c r="K879" s="79"/>
      <c r="L879" s="1"/>
      <c r="M879" s="1"/>
      <c r="N879" s="1"/>
      <c r="O879" s="1"/>
      <c r="P879" s="80"/>
      <c r="Q879" s="81"/>
      <c r="R879" s="82"/>
      <c r="S879" s="82"/>
      <c r="T879" s="82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</row>
    <row r="880" spans="1:156" ht="12.75" customHeight="1" x14ac:dyDescent="0.2">
      <c r="A880" s="1"/>
      <c r="B880" s="1"/>
      <c r="C880" s="1"/>
      <c r="D880" s="1"/>
      <c r="E880" s="6"/>
      <c r="F880" s="6"/>
      <c r="G880" s="79"/>
      <c r="H880" s="79"/>
      <c r="I880" s="79"/>
      <c r="J880" s="79"/>
      <c r="K880" s="79"/>
      <c r="L880" s="1"/>
      <c r="M880" s="1"/>
      <c r="N880" s="1"/>
      <c r="O880" s="1"/>
      <c r="P880" s="80"/>
      <c r="Q880" s="81"/>
      <c r="R880" s="82"/>
      <c r="S880" s="82"/>
      <c r="T880" s="82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</row>
    <row r="881" spans="1:156" ht="12.75" customHeight="1" x14ac:dyDescent="0.2">
      <c r="A881" s="1"/>
      <c r="B881" s="1"/>
      <c r="C881" s="1"/>
      <c r="D881" s="1"/>
      <c r="E881" s="6"/>
      <c r="F881" s="6"/>
      <c r="G881" s="79"/>
      <c r="H881" s="79"/>
      <c r="I881" s="79"/>
      <c r="J881" s="79"/>
      <c r="K881" s="79"/>
      <c r="L881" s="1"/>
      <c r="M881" s="1"/>
      <c r="N881" s="1"/>
      <c r="O881" s="1"/>
      <c r="P881" s="80"/>
      <c r="Q881" s="81"/>
      <c r="R881" s="82"/>
      <c r="S881" s="82"/>
      <c r="T881" s="82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</row>
    <row r="882" spans="1:156" ht="12.75" customHeight="1" x14ac:dyDescent="0.2">
      <c r="A882" s="1"/>
      <c r="B882" s="1"/>
      <c r="C882" s="1"/>
      <c r="D882" s="1"/>
      <c r="E882" s="6"/>
      <c r="F882" s="6"/>
      <c r="G882" s="79"/>
      <c r="H882" s="79"/>
      <c r="I882" s="79"/>
      <c r="J882" s="79"/>
      <c r="K882" s="79"/>
      <c r="L882" s="1"/>
      <c r="M882" s="1"/>
      <c r="N882" s="1"/>
      <c r="O882" s="1"/>
      <c r="P882" s="80"/>
      <c r="Q882" s="81"/>
      <c r="R882" s="82"/>
      <c r="S882" s="82"/>
      <c r="T882" s="82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</row>
    <row r="883" spans="1:156" ht="12.75" customHeight="1" x14ac:dyDescent="0.2">
      <c r="A883" s="1"/>
      <c r="B883" s="1"/>
      <c r="C883" s="1"/>
      <c r="D883" s="1"/>
      <c r="E883" s="6"/>
      <c r="F883" s="6"/>
      <c r="G883" s="79"/>
      <c r="H883" s="79"/>
      <c r="I883" s="79"/>
      <c r="J883" s="79"/>
      <c r="K883" s="79"/>
      <c r="L883" s="1"/>
      <c r="M883" s="1"/>
      <c r="N883" s="1"/>
      <c r="O883" s="1"/>
      <c r="P883" s="80"/>
      <c r="Q883" s="81"/>
      <c r="R883" s="82"/>
      <c r="S883" s="82"/>
      <c r="T883" s="82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</row>
    <row r="884" spans="1:156" ht="12.75" customHeight="1" x14ac:dyDescent="0.2">
      <c r="A884" s="1"/>
      <c r="B884" s="1"/>
      <c r="C884" s="1"/>
      <c r="D884" s="1"/>
      <c r="E884" s="6"/>
      <c r="F884" s="6"/>
      <c r="G884" s="79"/>
      <c r="H884" s="79"/>
      <c r="I884" s="79"/>
      <c r="J884" s="79"/>
      <c r="K884" s="79"/>
      <c r="L884" s="1"/>
      <c r="M884" s="1"/>
      <c r="N884" s="1"/>
      <c r="O884" s="1"/>
      <c r="P884" s="80"/>
      <c r="Q884" s="81"/>
      <c r="R884" s="82"/>
      <c r="S884" s="82"/>
      <c r="T884" s="82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</row>
    <row r="885" spans="1:156" ht="12.75" customHeight="1" x14ac:dyDescent="0.2">
      <c r="A885" s="1"/>
      <c r="B885" s="1"/>
      <c r="C885" s="1"/>
      <c r="D885" s="1"/>
      <c r="E885" s="6"/>
      <c r="F885" s="6"/>
      <c r="G885" s="79"/>
      <c r="H885" s="79"/>
      <c r="I885" s="79"/>
      <c r="J885" s="79"/>
      <c r="K885" s="79"/>
      <c r="L885" s="1"/>
      <c r="M885" s="1"/>
      <c r="N885" s="1"/>
      <c r="O885" s="1"/>
      <c r="P885" s="80"/>
      <c r="Q885" s="81"/>
      <c r="R885" s="82"/>
      <c r="S885" s="82"/>
      <c r="T885" s="82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</row>
    <row r="886" spans="1:156" ht="12.75" customHeight="1" x14ac:dyDescent="0.2">
      <c r="A886" s="1"/>
      <c r="B886" s="1"/>
      <c r="C886" s="1"/>
      <c r="D886" s="1"/>
      <c r="E886" s="6"/>
      <c r="F886" s="6"/>
      <c r="G886" s="79"/>
      <c r="H886" s="79"/>
      <c r="I886" s="79"/>
      <c r="J886" s="79"/>
      <c r="K886" s="79"/>
      <c r="L886" s="1"/>
      <c r="M886" s="1"/>
      <c r="N886" s="1"/>
      <c r="O886" s="1"/>
      <c r="P886" s="80"/>
      <c r="Q886" s="81"/>
      <c r="R886" s="82"/>
      <c r="S886" s="82"/>
      <c r="T886" s="82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</row>
    <row r="887" spans="1:156" ht="12.75" customHeight="1" x14ac:dyDescent="0.2">
      <c r="A887" s="1"/>
      <c r="B887" s="1"/>
      <c r="C887" s="1"/>
      <c r="D887" s="1"/>
      <c r="E887" s="6"/>
      <c r="F887" s="6"/>
      <c r="G887" s="79"/>
      <c r="H887" s="79"/>
      <c r="I887" s="79"/>
      <c r="J887" s="79"/>
      <c r="K887" s="79"/>
      <c r="L887" s="1"/>
      <c r="M887" s="1"/>
      <c r="N887" s="1"/>
      <c r="O887" s="1"/>
      <c r="P887" s="80"/>
      <c r="Q887" s="81"/>
      <c r="R887" s="82"/>
      <c r="S887" s="82"/>
      <c r="T887" s="82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</row>
    <row r="888" spans="1:156" ht="12.75" customHeight="1" x14ac:dyDescent="0.2">
      <c r="A888" s="1"/>
      <c r="B888" s="1"/>
      <c r="C888" s="1"/>
      <c r="D888" s="1"/>
      <c r="E888" s="6"/>
      <c r="F888" s="6"/>
      <c r="G888" s="79"/>
      <c r="H888" s="79"/>
      <c r="I888" s="79"/>
      <c r="J888" s="79"/>
      <c r="K888" s="79"/>
      <c r="L888" s="1"/>
      <c r="M888" s="1"/>
      <c r="N888" s="1"/>
      <c r="O888" s="1"/>
      <c r="P888" s="80"/>
      <c r="Q888" s="81"/>
      <c r="R888" s="82"/>
      <c r="S888" s="82"/>
      <c r="T888" s="82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</row>
    <row r="889" spans="1:156" ht="12.75" customHeight="1" x14ac:dyDescent="0.2">
      <c r="A889" s="1"/>
      <c r="B889" s="1"/>
      <c r="C889" s="1"/>
      <c r="D889" s="1"/>
      <c r="E889" s="6"/>
      <c r="F889" s="6"/>
      <c r="G889" s="79"/>
      <c r="H889" s="79"/>
      <c r="I889" s="79"/>
      <c r="J889" s="79"/>
      <c r="K889" s="79"/>
      <c r="L889" s="1"/>
      <c r="M889" s="1"/>
      <c r="N889" s="1"/>
      <c r="O889" s="1"/>
      <c r="P889" s="80"/>
      <c r="Q889" s="81"/>
      <c r="R889" s="82"/>
      <c r="S889" s="82"/>
      <c r="T889" s="82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</row>
    <row r="890" spans="1:156" ht="12.75" customHeight="1" x14ac:dyDescent="0.2">
      <c r="A890" s="1"/>
      <c r="B890" s="1"/>
      <c r="C890" s="1"/>
      <c r="D890" s="1"/>
      <c r="E890" s="6"/>
      <c r="F890" s="6"/>
      <c r="G890" s="79"/>
      <c r="H890" s="79"/>
      <c r="I890" s="79"/>
      <c r="J890" s="79"/>
      <c r="K890" s="79"/>
      <c r="L890" s="1"/>
      <c r="M890" s="1"/>
      <c r="N890" s="1"/>
      <c r="O890" s="1"/>
      <c r="P890" s="80"/>
      <c r="Q890" s="81"/>
      <c r="R890" s="82"/>
      <c r="S890" s="82"/>
      <c r="T890" s="82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</row>
    <row r="891" spans="1:156" ht="12.75" customHeight="1" x14ac:dyDescent="0.2">
      <c r="A891" s="1"/>
      <c r="B891" s="1"/>
      <c r="C891" s="1"/>
      <c r="D891" s="1"/>
      <c r="E891" s="6"/>
      <c r="F891" s="6"/>
      <c r="G891" s="79"/>
      <c r="H891" s="79"/>
      <c r="I891" s="79"/>
      <c r="J891" s="79"/>
      <c r="K891" s="79"/>
      <c r="L891" s="1"/>
      <c r="M891" s="1"/>
      <c r="N891" s="1"/>
      <c r="O891" s="1"/>
      <c r="P891" s="80"/>
      <c r="Q891" s="81"/>
      <c r="R891" s="82"/>
      <c r="S891" s="82"/>
      <c r="T891" s="82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</row>
    <row r="892" spans="1:156" ht="12.75" customHeight="1" x14ac:dyDescent="0.2">
      <c r="A892" s="1"/>
      <c r="B892" s="1"/>
      <c r="C892" s="1"/>
      <c r="D892" s="1"/>
      <c r="E892" s="6"/>
      <c r="F892" s="6"/>
      <c r="G892" s="79"/>
      <c r="H892" s="79"/>
      <c r="I892" s="79"/>
      <c r="J892" s="79"/>
      <c r="K892" s="79"/>
      <c r="L892" s="1"/>
      <c r="M892" s="1"/>
      <c r="N892" s="1"/>
      <c r="O892" s="1"/>
      <c r="P892" s="80"/>
      <c r="Q892" s="81"/>
      <c r="R892" s="82"/>
      <c r="S892" s="82"/>
      <c r="T892" s="82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</row>
    <row r="893" spans="1:156" ht="12.75" customHeight="1" x14ac:dyDescent="0.2">
      <c r="A893" s="1"/>
      <c r="B893" s="1"/>
      <c r="C893" s="1"/>
      <c r="D893" s="1"/>
      <c r="E893" s="6"/>
      <c r="F893" s="6"/>
      <c r="G893" s="79"/>
      <c r="H893" s="79"/>
      <c r="I893" s="79"/>
      <c r="J893" s="79"/>
      <c r="K893" s="79"/>
      <c r="L893" s="1"/>
      <c r="M893" s="1"/>
      <c r="N893" s="1"/>
      <c r="O893" s="1"/>
      <c r="P893" s="80"/>
      <c r="Q893" s="81"/>
      <c r="R893" s="82"/>
      <c r="S893" s="82"/>
      <c r="T893" s="82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</row>
    <row r="894" spans="1:156" ht="12.75" customHeight="1" x14ac:dyDescent="0.2">
      <c r="A894" s="1"/>
      <c r="B894" s="1"/>
      <c r="C894" s="1"/>
      <c r="D894" s="1"/>
      <c r="E894" s="6"/>
      <c r="F894" s="6"/>
      <c r="G894" s="79"/>
      <c r="H894" s="79"/>
      <c r="I894" s="79"/>
      <c r="J894" s="79"/>
      <c r="K894" s="79"/>
      <c r="L894" s="1"/>
      <c r="M894" s="1"/>
      <c r="N894" s="1"/>
      <c r="O894" s="1"/>
      <c r="P894" s="80"/>
      <c r="Q894" s="81"/>
      <c r="R894" s="82"/>
      <c r="S894" s="82"/>
      <c r="T894" s="82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</row>
    <row r="895" spans="1:156" ht="12.75" customHeight="1" x14ac:dyDescent="0.2">
      <c r="A895" s="1"/>
      <c r="B895" s="1"/>
      <c r="C895" s="1"/>
      <c r="D895" s="1"/>
      <c r="E895" s="6"/>
      <c r="F895" s="6"/>
      <c r="G895" s="79"/>
      <c r="H895" s="79"/>
      <c r="I895" s="79"/>
      <c r="J895" s="79"/>
      <c r="K895" s="79"/>
      <c r="L895" s="1"/>
      <c r="M895" s="1"/>
      <c r="N895" s="1"/>
      <c r="O895" s="1"/>
      <c r="P895" s="80"/>
      <c r="Q895" s="81"/>
      <c r="R895" s="82"/>
      <c r="S895" s="82"/>
      <c r="T895" s="82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</row>
    <row r="896" spans="1:156" ht="12.75" customHeight="1" x14ac:dyDescent="0.2">
      <c r="A896" s="1"/>
      <c r="B896" s="1"/>
      <c r="C896" s="1"/>
      <c r="D896" s="1"/>
      <c r="E896" s="6"/>
      <c r="F896" s="6"/>
      <c r="G896" s="79"/>
      <c r="H896" s="79"/>
      <c r="I896" s="79"/>
      <c r="J896" s="79"/>
      <c r="K896" s="79"/>
      <c r="L896" s="1"/>
      <c r="M896" s="1"/>
      <c r="N896" s="1"/>
      <c r="O896" s="1"/>
      <c r="P896" s="80"/>
      <c r="Q896" s="81"/>
      <c r="R896" s="82"/>
      <c r="S896" s="82"/>
      <c r="T896" s="82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</row>
    <row r="897" spans="1:156" ht="12.75" customHeight="1" x14ac:dyDescent="0.2">
      <c r="A897" s="1"/>
      <c r="B897" s="1"/>
      <c r="C897" s="1"/>
      <c r="D897" s="1"/>
      <c r="E897" s="6"/>
      <c r="F897" s="6"/>
      <c r="G897" s="79"/>
      <c r="H897" s="79"/>
      <c r="I897" s="79"/>
      <c r="J897" s="79"/>
      <c r="K897" s="79"/>
      <c r="L897" s="1"/>
      <c r="M897" s="1"/>
      <c r="N897" s="1"/>
      <c r="O897" s="1"/>
      <c r="P897" s="80"/>
      <c r="Q897" s="81"/>
      <c r="R897" s="82"/>
      <c r="S897" s="82"/>
      <c r="T897" s="82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</row>
    <row r="898" spans="1:156" ht="12.75" customHeight="1" x14ac:dyDescent="0.2">
      <c r="A898" s="1"/>
      <c r="B898" s="1"/>
      <c r="C898" s="1"/>
      <c r="D898" s="1"/>
      <c r="E898" s="6"/>
      <c r="F898" s="6"/>
      <c r="G898" s="79"/>
      <c r="H898" s="79"/>
      <c r="I898" s="79"/>
      <c r="J898" s="79"/>
      <c r="K898" s="79"/>
      <c r="L898" s="1"/>
      <c r="M898" s="1"/>
      <c r="N898" s="1"/>
      <c r="O898" s="1"/>
      <c r="P898" s="80"/>
      <c r="Q898" s="81"/>
      <c r="R898" s="82"/>
      <c r="S898" s="82"/>
      <c r="T898" s="82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</row>
    <row r="899" spans="1:156" ht="12.75" customHeight="1" x14ac:dyDescent="0.2">
      <c r="A899" s="1"/>
      <c r="B899" s="1"/>
      <c r="C899" s="1"/>
      <c r="D899" s="1"/>
      <c r="E899" s="6"/>
      <c r="F899" s="6"/>
      <c r="G899" s="79"/>
      <c r="H899" s="79"/>
      <c r="I899" s="79"/>
      <c r="J899" s="79"/>
      <c r="K899" s="79"/>
      <c r="L899" s="1"/>
      <c r="M899" s="1"/>
      <c r="N899" s="1"/>
      <c r="O899" s="1"/>
      <c r="P899" s="80"/>
      <c r="Q899" s="81"/>
      <c r="R899" s="82"/>
      <c r="S899" s="82"/>
      <c r="T899" s="82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</row>
    <row r="900" spans="1:156" ht="12.75" customHeight="1" x14ac:dyDescent="0.2">
      <c r="A900" s="1"/>
      <c r="B900" s="1"/>
      <c r="C900" s="1"/>
      <c r="D900" s="1"/>
      <c r="E900" s="6"/>
      <c r="F900" s="6"/>
      <c r="G900" s="79"/>
      <c r="H900" s="79"/>
      <c r="I900" s="79"/>
      <c r="J900" s="79"/>
      <c r="K900" s="79"/>
      <c r="L900" s="1"/>
      <c r="M900" s="1"/>
      <c r="N900" s="1"/>
      <c r="O900" s="1"/>
      <c r="P900" s="80"/>
      <c r="Q900" s="81"/>
      <c r="R900" s="82"/>
      <c r="S900" s="82"/>
      <c r="T900" s="82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</row>
    <row r="901" spans="1:156" ht="12.75" customHeight="1" x14ac:dyDescent="0.2">
      <c r="A901" s="1"/>
      <c r="B901" s="1"/>
      <c r="C901" s="1"/>
      <c r="D901" s="1"/>
      <c r="E901" s="6"/>
      <c r="F901" s="6"/>
      <c r="G901" s="79"/>
      <c r="H901" s="79"/>
      <c r="I901" s="79"/>
      <c r="J901" s="79"/>
      <c r="K901" s="79"/>
      <c r="L901" s="1"/>
      <c r="M901" s="1"/>
      <c r="N901" s="1"/>
      <c r="O901" s="1"/>
      <c r="P901" s="80"/>
      <c r="Q901" s="81"/>
      <c r="R901" s="82"/>
      <c r="S901" s="82"/>
      <c r="T901" s="82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</row>
    <row r="902" spans="1:156" ht="12.75" customHeight="1" x14ac:dyDescent="0.2">
      <c r="A902" s="1"/>
      <c r="B902" s="1"/>
      <c r="C902" s="1"/>
      <c r="D902" s="1"/>
      <c r="E902" s="6"/>
      <c r="F902" s="6"/>
      <c r="G902" s="79"/>
      <c r="H902" s="79"/>
      <c r="I902" s="79"/>
      <c r="J902" s="79"/>
      <c r="K902" s="79"/>
      <c r="L902" s="1"/>
      <c r="M902" s="1"/>
      <c r="N902" s="1"/>
      <c r="O902" s="1"/>
      <c r="P902" s="80"/>
      <c r="Q902" s="81"/>
      <c r="R902" s="82"/>
      <c r="S902" s="82"/>
      <c r="T902" s="82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</row>
    <row r="903" spans="1:156" ht="12.75" customHeight="1" x14ac:dyDescent="0.2">
      <c r="A903" s="1"/>
      <c r="B903" s="1"/>
      <c r="C903" s="1"/>
      <c r="D903" s="1"/>
      <c r="E903" s="6"/>
      <c r="F903" s="6"/>
      <c r="G903" s="79"/>
      <c r="H903" s="79"/>
      <c r="I903" s="79"/>
      <c r="J903" s="79"/>
      <c r="K903" s="79"/>
      <c r="L903" s="1"/>
      <c r="M903" s="1"/>
      <c r="N903" s="1"/>
      <c r="O903" s="1"/>
      <c r="P903" s="80"/>
      <c r="Q903" s="81"/>
      <c r="R903" s="82"/>
      <c r="S903" s="82"/>
      <c r="T903" s="82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</row>
    <row r="904" spans="1:156" ht="12.75" customHeight="1" x14ac:dyDescent="0.2">
      <c r="A904" s="1"/>
      <c r="B904" s="1"/>
      <c r="C904" s="1"/>
      <c r="D904" s="1"/>
      <c r="E904" s="6"/>
      <c r="F904" s="6"/>
      <c r="G904" s="79"/>
      <c r="H904" s="79"/>
      <c r="I904" s="79"/>
      <c r="J904" s="79"/>
      <c r="K904" s="79"/>
      <c r="L904" s="1"/>
      <c r="M904" s="1"/>
      <c r="N904" s="1"/>
      <c r="O904" s="1"/>
      <c r="P904" s="80"/>
      <c r="Q904" s="81"/>
      <c r="R904" s="82"/>
      <c r="S904" s="82"/>
      <c r="T904" s="82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</row>
    <row r="905" spans="1:156" ht="12.75" customHeight="1" x14ac:dyDescent="0.2">
      <c r="A905" s="1"/>
      <c r="B905" s="1"/>
      <c r="C905" s="1"/>
      <c r="D905" s="1"/>
      <c r="E905" s="6"/>
      <c r="F905" s="6"/>
      <c r="G905" s="79"/>
      <c r="H905" s="79"/>
      <c r="I905" s="79"/>
      <c r="J905" s="79"/>
      <c r="K905" s="79"/>
      <c r="L905" s="1"/>
      <c r="M905" s="1"/>
      <c r="N905" s="1"/>
      <c r="O905" s="1"/>
      <c r="P905" s="80"/>
      <c r="Q905" s="81"/>
      <c r="R905" s="82"/>
      <c r="S905" s="82"/>
      <c r="T905" s="82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</row>
    <row r="906" spans="1:156" ht="12.75" customHeight="1" x14ac:dyDescent="0.2">
      <c r="A906" s="1"/>
      <c r="B906" s="1"/>
      <c r="C906" s="1"/>
      <c r="D906" s="1"/>
      <c r="E906" s="6"/>
      <c r="F906" s="6"/>
      <c r="G906" s="79"/>
      <c r="H906" s="79"/>
      <c r="I906" s="79"/>
      <c r="J906" s="79"/>
      <c r="K906" s="79"/>
      <c r="L906" s="1"/>
      <c r="M906" s="1"/>
      <c r="N906" s="1"/>
      <c r="O906" s="1"/>
      <c r="P906" s="80"/>
      <c r="Q906" s="81"/>
      <c r="R906" s="82"/>
      <c r="S906" s="82"/>
      <c r="T906" s="82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</row>
    <row r="907" spans="1:156" ht="12.75" customHeight="1" x14ac:dyDescent="0.2">
      <c r="A907" s="1"/>
      <c r="B907" s="1"/>
      <c r="C907" s="1"/>
      <c r="D907" s="1"/>
      <c r="E907" s="6"/>
      <c r="F907" s="6"/>
      <c r="G907" s="79"/>
      <c r="H907" s="79"/>
      <c r="I907" s="79"/>
      <c r="J907" s="79"/>
      <c r="K907" s="79"/>
      <c r="L907" s="1"/>
      <c r="M907" s="1"/>
      <c r="N907" s="1"/>
      <c r="O907" s="1"/>
      <c r="P907" s="80"/>
      <c r="Q907" s="81"/>
      <c r="R907" s="82"/>
      <c r="S907" s="82"/>
      <c r="T907" s="82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</row>
    <row r="908" spans="1:156" ht="12.75" customHeight="1" x14ac:dyDescent="0.2">
      <c r="A908" s="1"/>
      <c r="B908" s="1"/>
      <c r="C908" s="1"/>
      <c r="D908" s="1"/>
      <c r="E908" s="6"/>
      <c r="F908" s="6"/>
      <c r="G908" s="79"/>
      <c r="H908" s="79"/>
      <c r="I908" s="79"/>
      <c r="J908" s="79"/>
      <c r="K908" s="79"/>
      <c r="L908" s="1"/>
      <c r="M908" s="1"/>
      <c r="N908" s="1"/>
      <c r="O908" s="1"/>
      <c r="P908" s="80"/>
      <c r="Q908" s="81"/>
      <c r="R908" s="82"/>
      <c r="S908" s="82"/>
      <c r="T908" s="82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</row>
    <row r="909" spans="1:156" ht="12.75" customHeight="1" x14ac:dyDescent="0.2">
      <c r="A909" s="1"/>
      <c r="B909" s="1"/>
      <c r="C909" s="1"/>
      <c r="D909" s="1"/>
      <c r="E909" s="6"/>
      <c r="F909" s="6"/>
      <c r="G909" s="79"/>
      <c r="H909" s="79"/>
      <c r="I909" s="79"/>
      <c r="J909" s="79"/>
      <c r="K909" s="79"/>
      <c r="L909" s="1"/>
      <c r="M909" s="1"/>
      <c r="N909" s="1"/>
      <c r="O909" s="1"/>
      <c r="P909" s="80"/>
      <c r="Q909" s="81"/>
      <c r="R909" s="82"/>
      <c r="S909" s="82"/>
      <c r="T909" s="82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</row>
    <row r="910" spans="1:156" ht="12.75" customHeight="1" x14ac:dyDescent="0.2">
      <c r="A910" s="1"/>
      <c r="B910" s="1"/>
      <c r="C910" s="1"/>
      <c r="D910" s="1"/>
      <c r="E910" s="6"/>
      <c r="F910" s="6"/>
      <c r="G910" s="79"/>
      <c r="H910" s="79"/>
      <c r="I910" s="79"/>
      <c r="J910" s="79"/>
      <c r="K910" s="79"/>
      <c r="L910" s="1"/>
      <c r="M910" s="1"/>
      <c r="N910" s="1"/>
      <c r="O910" s="1"/>
      <c r="P910" s="80"/>
      <c r="Q910" s="81"/>
      <c r="R910" s="82"/>
      <c r="S910" s="82"/>
      <c r="T910" s="82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</row>
    <row r="911" spans="1:156" ht="12.75" customHeight="1" x14ac:dyDescent="0.2">
      <c r="A911" s="1"/>
      <c r="B911" s="1"/>
      <c r="C911" s="1"/>
      <c r="D911" s="1"/>
      <c r="E911" s="6"/>
      <c r="F911" s="6"/>
      <c r="G911" s="79"/>
      <c r="H911" s="79"/>
      <c r="I911" s="79"/>
      <c r="J911" s="79"/>
      <c r="K911" s="79"/>
      <c r="L911" s="1"/>
      <c r="M911" s="1"/>
      <c r="N911" s="1"/>
      <c r="O911" s="1"/>
      <c r="P911" s="80"/>
      <c r="Q911" s="81"/>
      <c r="R911" s="82"/>
      <c r="S911" s="82"/>
      <c r="T911" s="82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</row>
    <row r="912" spans="1:156" ht="12.75" customHeight="1" x14ac:dyDescent="0.2">
      <c r="A912" s="1"/>
      <c r="B912" s="1"/>
      <c r="C912" s="1"/>
      <c r="D912" s="1"/>
      <c r="E912" s="6"/>
      <c r="F912" s="6"/>
      <c r="G912" s="79"/>
      <c r="H912" s="79"/>
      <c r="I912" s="79"/>
      <c r="J912" s="79"/>
      <c r="K912" s="79"/>
      <c r="L912" s="1"/>
      <c r="M912" s="1"/>
      <c r="N912" s="1"/>
      <c r="O912" s="1"/>
      <c r="P912" s="80"/>
      <c r="Q912" s="81"/>
      <c r="R912" s="82"/>
      <c r="S912" s="82"/>
      <c r="T912" s="82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</row>
    <row r="913" spans="1:156" ht="12.75" customHeight="1" x14ac:dyDescent="0.2">
      <c r="A913" s="1"/>
      <c r="B913" s="1"/>
      <c r="C913" s="1"/>
      <c r="D913" s="1"/>
      <c r="E913" s="6"/>
      <c r="F913" s="6"/>
      <c r="G913" s="79"/>
      <c r="H913" s="79"/>
      <c r="I913" s="79"/>
      <c r="J913" s="79"/>
      <c r="K913" s="79"/>
      <c r="L913" s="1"/>
      <c r="M913" s="1"/>
      <c r="N913" s="1"/>
      <c r="O913" s="1"/>
      <c r="P913" s="80"/>
      <c r="Q913" s="81"/>
      <c r="R913" s="82"/>
      <c r="S913" s="82"/>
      <c r="T913" s="82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</row>
    <row r="914" spans="1:156" ht="12.75" customHeight="1" x14ac:dyDescent="0.2">
      <c r="A914" s="1"/>
      <c r="B914" s="1"/>
      <c r="C914" s="1"/>
      <c r="D914" s="1"/>
      <c r="E914" s="6"/>
      <c r="F914" s="6"/>
      <c r="G914" s="79"/>
      <c r="H914" s="79"/>
      <c r="I914" s="79"/>
      <c r="J914" s="79"/>
      <c r="K914" s="79"/>
      <c r="L914" s="1"/>
      <c r="M914" s="1"/>
      <c r="N914" s="1"/>
      <c r="O914" s="1"/>
      <c r="P914" s="80"/>
      <c r="Q914" s="81"/>
      <c r="R914" s="82"/>
      <c r="S914" s="82"/>
      <c r="T914" s="82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</row>
    <row r="915" spans="1:156" ht="12.75" customHeight="1" x14ac:dyDescent="0.2">
      <c r="A915" s="1"/>
      <c r="B915" s="1"/>
      <c r="C915" s="1"/>
      <c r="D915" s="1"/>
      <c r="E915" s="6"/>
      <c r="F915" s="6"/>
      <c r="G915" s="79"/>
      <c r="H915" s="79"/>
      <c r="I915" s="79"/>
      <c r="J915" s="79"/>
      <c r="K915" s="79"/>
      <c r="L915" s="1"/>
      <c r="M915" s="1"/>
      <c r="N915" s="1"/>
      <c r="O915" s="1"/>
      <c r="P915" s="80"/>
      <c r="Q915" s="81"/>
      <c r="R915" s="82"/>
      <c r="S915" s="82"/>
      <c r="T915" s="82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</row>
    <row r="916" spans="1:156" ht="12.75" customHeight="1" x14ac:dyDescent="0.2">
      <c r="A916" s="1"/>
      <c r="B916" s="1"/>
      <c r="C916" s="1"/>
      <c r="D916" s="1"/>
      <c r="E916" s="6"/>
      <c r="F916" s="6"/>
      <c r="G916" s="79"/>
      <c r="H916" s="79"/>
      <c r="I916" s="79"/>
      <c r="J916" s="79"/>
      <c r="K916" s="79"/>
      <c r="L916" s="1"/>
      <c r="M916" s="1"/>
      <c r="N916" s="1"/>
      <c r="O916" s="1"/>
      <c r="P916" s="80"/>
      <c r="Q916" s="81"/>
      <c r="R916" s="82"/>
      <c r="S916" s="82"/>
      <c r="T916" s="82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</row>
    <row r="917" spans="1:156" ht="12.75" customHeight="1" x14ac:dyDescent="0.2">
      <c r="A917" s="1"/>
      <c r="B917" s="1"/>
      <c r="C917" s="1"/>
      <c r="D917" s="1"/>
      <c r="E917" s="6"/>
      <c r="F917" s="6"/>
      <c r="G917" s="79"/>
      <c r="H917" s="79"/>
      <c r="I917" s="79"/>
      <c r="J917" s="79"/>
      <c r="K917" s="79"/>
      <c r="L917" s="1"/>
      <c r="M917" s="1"/>
      <c r="N917" s="1"/>
      <c r="O917" s="1"/>
      <c r="P917" s="80"/>
      <c r="Q917" s="81"/>
      <c r="R917" s="82"/>
      <c r="S917" s="82"/>
      <c r="T917" s="82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</row>
    <row r="918" spans="1:156" ht="12.75" customHeight="1" x14ac:dyDescent="0.2">
      <c r="A918" s="1"/>
      <c r="B918" s="1"/>
      <c r="C918" s="1"/>
      <c r="D918" s="1"/>
      <c r="E918" s="6"/>
      <c r="F918" s="6"/>
      <c r="G918" s="79"/>
      <c r="H918" s="79"/>
      <c r="I918" s="79"/>
      <c r="J918" s="79"/>
      <c r="K918" s="79"/>
      <c r="L918" s="1"/>
      <c r="M918" s="1"/>
      <c r="N918" s="1"/>
      <c r="O918" s="1"/>
      <c r="P918" s="80"/>
      <c r="Q918" s="81"/>
      <c r="R918" s="82"/>
      <c r="S918" s="82"/>
      <c r="T918" s="82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</row>
    <row r="919" spans="1:156" ht="12.75" customHeight="1" x14ac:dyDescent="0.2">
      <c r="A919" s="1"/>
      <c r="B919" s="1"/>
      <c r="C919" s="1"/>
      <c r="D919" s="1"/>
      <c r="E919" s="6"/>
      <c r="F919" s="6"/>
      <c r="G919" s="79"/>
      <c r="H919" s="79"/>
      <c r="I919" s="79"/>
      <c r="J919" s="79"/>
      <c r="K919" s="79"/>
      <c r="L919" s="1"/>
      <c r="M919" s="1"/>
      <c r="N919" s="1"/>
      <c r="O919" s="1"/>
      <c r="P919" s="80"/>
      <c r="Q919" s="81"/>
      <c r="R919" s="82"/>
      <c r="S919" s="82"/>
      <c r="T919" s="82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</row>
    <row r="920" spans="1:156" ht="12.75" customHeight="1" x14ac:dyDescent="0.2">
      <c r="A920" s="1"/>
      <c r="B920" s="1"/>
      <c r="C920" s="1"/>
      <c r="D920" s="1"/>
      <c r="E920" s="6"/>
      <c r="F920" s="6"/>
      <c r="G920" s="79"/>
      <c r="H920" s="79"/>
      <c r="I920" s="79"/>
      <c r="J920" s="79"/>
      <c r="K920" s="79"/>
      <c r="L920" s="1"/>
      <c r="M920" s="1"/>
      <c r="N920" s="1"/>
      <c r="O920" s="1"/>
      <c r="P920" s="80"/>
      <c r="Q920" s="81"/>
      <c r="R920" s="82"/>
      <c r="S920" s="82"/>
      <c r="T920" s="82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</row>
    <row r="921" spans="1:156" ht="12.75" customHeight="1" x14ac:dyDescent="0.2">
      <c r="A921" s="1"/>
      <c r="B921" s="1"/>
      <c r="C921" s="1"/>
      <c r="D921" s="1"/>
      <c r="E921" s="6"/>
      <c r="F921" s="6"/>
      <c r="G921" s="79"/>
      <c r="H921" s="79"/>
      <c r="I921" s="79"/>
      <c r="J921" s="79"/>
      <c r="K921" s="79"/>
      <c r="L921" s="1"/>
      <c r="M921" s="1"/>
      <c r="N921" s="1"/>
      <c r="O921" s="1"/>
      <c r="P921" s="80"/>
      <c r="Q921" s="81"/>
      <c r="R921" s="82"/>
      <c r="S921" s="82"/>
      <c r="T921" s="82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</row>
    <row r="922" spans="1:156" ht="12.75" customHeight="1" x14ac:dyDescent="0.2">
      <c r="A922" s="1"/>
      <c r="B922" s="1"/>
      <c r="C922" s="1"/>
      <c r="D922" s="1"/>
      <c r="E922" s="6"/>
      <c r="F922" s="6"/>
      <c r="G922" s="79"/>
      <c r="H922" s="79"/>
      <c r="I922" s="79"/>
      <c r="J922" s="79"/>
      <c r="K922" s="79"/>
      <c r="L922" s="1"/>
      <c r="M922" s="1"/>
      <c r="N922" s="1"/>
      <c r="O922" s="1"/>
      <c r="P922" s="80"/>
      <c r="Q922" s="81"/>
      <c r="R922" s="82"/>
      <c r="S922" s="82"/>
      <c r="T922" s="82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</row>
    <row r="923" spans="1:156" ht="12.75" customHeight="1" x14ac:dyDescent="0.2">
      <c r="A923" s="1"/>
      <c r="B923" s="1"/>
      <c r="C923" s="1"/>
      <c r="D923" s="1"/>
      <c r="E923" s="6"/>
      <c r="F923" s="6"/>
      <c r="G923" s="79"/>
      <c r="H923" s="79"/>
      <c r="I923" s="79"/>
      <c r="J923" s="79"/>
      <c r="K923" s="79"/>
      <c r="L923" s="1"/>
      <c r="M923" s="1"/>
      <c r="N923" s="1"/>
      <c r="O923" s="1"/>
      <c r="P923" s="80"/>
      <c r="Q923" s="81"/>
      <c r="R923" s="82"/>
      <c r="S923" s="82"/>
      <c r="T923" s="82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</row>
    <row r="924" spans="1:156" ht="12.75" customHeight="1" x14ac:dyDescent="0.2">
      <c r="A924" s="1"/>
      <c r="B924" s="1"/>
      <c r="C924" s="1"/>
      <c r="D924" s="1"/>
      <c r="E924" s="6"/>
      <c r="F924" s="6"/>
      <c r="G924" s="79"/>
      <c r="H924" s="79"/>
      <c r="I924" s="79"/>
      <c r="J924" s="79"/>
      <c r="K924" s="79"/>
      <c r="L924" s="1"/>
      <c r="M924" s="1"/>
      <c r="N924" s="1"/>
      <c r="O924" s="1"/>
      <c r="P924" s="80"/>
      <c r="Q924" s="81"/>
      <c r="R924" s="82"/>
      <c r="S924" s="82"/>
      <c r="T924" s="82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</row>
    <row r="925" spans="1:156" ht="12.75" customHeight="1" x14ac:dyDescent="0.2">
      <c r="A925" s="1"/>
      <c r="B925" s="1"/>
      <c r="C925" s="1"/>
      <c r="D925" s="1"/>
      <c r="E925" s="6"/>
      <c r="F925" s="6"/>
      <c r="G925" s="79"/>
      <c r="H925" s="79"/>
      <c r="I925" s="79"/>
      <c r="J925" s="79"/>
      <c r="K925" s="79"/>
      <c r="L925" s="1"/>
      <c r="M925" s="1"/>
      <c r="N925" s="1"/>
      <c r="O925" s="1"/>
      <c r="P925" s="80"/>
      <c r="Q925" s="81"/>
      <c r="R925" s="82"/>
      <c r="S925" s="82"/>
      <c r="T925" s="82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</row>
    <row r="926" spans="1:156" ht="12.75" customHeight="1" x14ac:dyDescent="0.2">
      <c r="A926" s="1"/>
      <c r="B926" s="1"/>
      <c r="C926" s="1"/>
      <c r="D926" s="1"/>
      <c r="E926" s="6"/>
      <c r="F926" s="6"/>
      <c r="G926" s="79"/>
      <c r="H926" s="79"/>
      <c r="I926" s="79"/>
      <c r="J926" s="79"/>
      <c r="K926" s="79"/>
      <c r="L926" s="1"/>
      <c r="M926" s="1"/>
      <c r="N926" s="1"/>
      <c r="O926" s="1"/>
      <c r="P926" s="80"/>
      <c r="Q926" s="81"/>
      <c r="R926" s="82"/>
      <c r="S926" s="82"/>
      <c r="T926" s="82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</row>
    <row r="927" spans="1:156" ht="12.75" customHeight="1" x14ac:dyDescent="0.2">
      <c r="A927" s="1"/>
      <c r="B927" s="1"/>
      <c r="C927" s="1"/>
      <c r="D927" s="1"/>
      <c r="E927" s="6"/>
      <c r="F927" s="6"/>
      <c r="G927" s="79"/>
      <c r="H927" s="79"/>
      <c r="I927" s="79"/>
      <c r="J927" s="79"/>
      <c r="K927" s="79"/>
      <c r="L927" s="1"/>
      <c r="M927" s="1"/>
      <c r="N927" s="1"/>
      <c r="O927" s="1"/>
      <c r="P927" s="80"/>
      <c r="Q927" s="81"/>
      <c r="R927" s="82"/>
      <c r="S927" s="82"/>
      <c r="T927" s="82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</row>
    <row r="928" spans="1:156" ht="12.75" customHeight="1" x14ac:dyDescent="0.2">
      <c r="A928" s="1"/>
      <c r="B928" s="1"/>
      <c r="C928" s="1"/>
      <c r="D928" s="1"/>
      <c r="E928" s="6"/>
      <c r="F928" s="6"/>
      <c r="G928" s="79"/>
      <c r="H928" s="79"/>
      <c r="I928" s="79"/>
      <c r="J928" s="79"/>
      <c r="K928" s="79"/>
      <c r="L928" s="1"/>
      <c r="M928" s="1"/>
      <c r="N928" s="1"/>
      <c r="O928" s="1"/>
      <c r="P928" s="80"/>
      <c r="Q928" s="81"/>
      <c r="R928" s="82"/>
      <c r="S928" s="82"/>
      <c r="T928" s="82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</row>
    <row r="929" spans="1:156" ht="12.75" customHeight="1" x14ac:dyDescent="0.2">
      <c r="A929" s="1"/>
      <c r="B929" s="1"/>
      <c r="C929" s="1"/>
      <c r="D929" s="1"/>
      <c r="E929" s="6"/>
      <c r="F929" s="6"/>
      <c r="G929" s="79"/>
      <c r="H929" s="79"/>
      <c r="I929" s="79"/>
      <c r="J929" s="79"/>
      <c r="K929" s="79"/>
      <c r="L929" s="1"/>
      <c r="M929" s="1"/>
      <c r="N929" s="1"/>
      <c r="O929" s="1"/>
      <c r="P929" s="80"/>
      <c r="Q929" s="81"/>
      <c r="R929" s="82"/>
      <c r="S929" s="82"/>
      <c r="T929" s="82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</row>
    <row r="930" spans="1:156" ht="12.75" customHeight="1" x14ac:dyDescent="0.2">
      <c r="A930" s="1"/>
      <c r="B930" s="1"/>
      <c r="C930" s="1"/>
      <c r="D930" s="1"/>
      <c r="E930" s="6"/>
      <c r="F930" s="6"/>
      <c r="G930" s="79"/>
      <c r="H930" s="79"/>
      <c r="I930" s="79"/>
      <c r="J930" s="79"/>
      <c r="K930" s="79"/>
      <c r="L930" s="1"/>
      <c r="M930" s="1"/>
      <c r="N930" s="1"/>
      <c r="O930" s="1"/>
      <c r="P930" s="80"/>
      <c r="Q930" s="81"/>
      <c r="R930" s="82"/>
      <c r="S930" s="82"/>
      <c r="T930" s="82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</row>
    <row r="931" spans="1:156" ht="12.75" customHeight="1" x14ac:dyDescent="0.2">
      <c r="A931" s="1"/>
      <c r="B931" s="1"/>
      <c r="C931" s="1"/>
      <c r="D931" s="1"/>
      <c r="E931" s="6"/>
      <c r="F931" s="6"/>
      <c r="G931" s="79"/>
      <c r="H931" s="79"/>
      <c r="I931" s="79"/>
      <c r="J931" s="79"/>
      <c r="K931" s="79"/>
      <c r="L931" s="1"/>
      <c r="M931" s="1"/>
      <c r="N931" s="1"/>
      <c r="O931" s="1"/>
      <c r="P931" s="80"/>
      <c r="Q931" s="81"/>
      <c r="R931" s="82"/>
      <c r="S931" s="82"/>
      <c r="T931" s="82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</row>
    <row r="932" spans="1:156" ht="12.75" customHeight="1" x14ac:dyDescent="0.2">
      <c r="A932" s="1"/>
      <c r="B932" s="1"/>
      <c r="C932" s="1"/>
      <c r="D932" s="1"/>
      <c r="E932" s="6"/>
      <c r="F932" s="6"/>
      <c r="G932" s="79"/>
      <c r="H932" s="79"/>
      <c r="I932" s="79"/>
      <c r="J932" s="79"/>
      <c r="K932" s="79"/>
      <c r="L932" s="1"/>
      <c r="M932" s="1"/>
      <c r="N932" s="1"/>
      <c r="O932" s="1"/>
      <c r="P932" s="80"/>
      <c r="Q932" s="81"/>
      <c r="R932" s="82"/>
      <c r="S932" s="82"/>
      <c r="T932" s="82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</row>
    <row r="933" spans="1:156" ht="12.75" customHeight="1" x14ac:dyDescent="0.2">
      <c r="A933" s="1"/>
      <c r="B933" s="1"/>
      <c r="C933" s="1"/>
      <c r="D933" s="1"/>
      <c r="E933" s="6"/>
      <c r="F933" s="6"/>
      <c r="G933" s="79"/>
      <c r="H933" s="79"/>
      <c r="I933" s="79"/>
      <c r="J933" s="79"/>
      <c r="K933" s="79"/>
      <c r="L933" s="1"/>
      <c r="M933" s="1"/>
      <c r="N933" s="1"/>
      <c r="O933" s="1"/>
      <c r="P933" s="80"/>
      <c r="Q933" s="81"/>
      <c r="R933" s="82"/>
      <c r="S933" s="82"/>
      <c r="T933" s="82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</row>
    <row r="934" spans="1:156" ht="12.75" customHeight="1" x14ac:dyDescent="0.2">
      <c r="A934" s="1"/>
      <c r="B934" s="1"/>
      <c r="C934" s="1"/>
      <c r="D934" s="1"/>
      <c r="E934" s="6"/>
      <c r="F934" s="6"/>
      <c r="G934" s="79"/>
      <c r="H934" s="79"/>
      <c r="I934" s="79"/>
      <c r="J934" s="79"/>
      <c r="K934" s="79"/>
      <c r="L934" s="1"/>
      <c r="M934" s="1"/>
      <c r="N934" s="1"/>
      <c r="O934" s="1"/>
      <c r="P934" s="80"/>
      <c r="Q934" s="81"/>
      <c r="R934" s="82"/>
      <c r="S934" s="82"/>
      <c r="T934" s="82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</row>
    <row r="935" spans="1:156" ht="12.75" customHeight="1" x14ac:dyDescent="0.2">
      <c r="A935" s="1"/>
      <c r="B935" s="1"/>
      <c r="C935" s="1"/>
      <c r="D935" s="1"/>
      <c r="E935" s="6"/>
      <c r="F935" s="6"/>
      <c r="G935" s="79"/>
      <c r="H935" s="79"/>
      <c r="I935" s="79"/>
      <c r="J935" s="79"/>
      <c r="K935" s="79"/>
      <c r="L935" s="1"/>
      <c r="M935" s="1"/>
      <c r="N935" s="1"/>
      <c r="O935" s="1"/>
      <c r="P935" s="80"/>
      <c r="Q935" s="81"/>
      <c r="R935" s="82"/>
      <c r="S935" s="82"/>
      <c r="T935" s="82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</row>
    <row r="936" spans="1:156" ht="12.75" customHeight="1" x14ac:dyDescent="0.2">
      <c r="A936" s="1"/>
      <c r="B936" s="1"/>
      <c r="C936" s="1"/>
      <c r="D936" s="1"/>
      <c r="E936" s="6"/>
      <c r="F936" s="6"/>
      <c r="G936" s="79"/>
      <c r="H936" s="79"/>
      <c r="I936" s="79"/>
      <c r="J936" s="79"/>
      <c r="K936" s="79"/>
      <c r="L936" s="1"/>
      <c r="M936" s="1"/>
      <c r="N936" s="1"/>
      <c r="O936" s="1"/>
      <c r="P936" s="80"/>
      <c r="Q936" s="81"/>
      <c r="R936" s="82"/>
      <c r="S936" s="82"/>
      <c r="T936" s="82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</row>
    <row r="937" spans="1:156" ht="12.75" customHeight="1" x14ac:dyDescent="0.2">
      <c r="A937" s="1"/>
      <c r="B937" s="1"/>
      <c r="C937" s="1"/>
      <c r="D937" s="1"/>
      <c r="E937" s="6"/>
      <c r="F937" s="6"/>
      <c r="G937" s="79"/>
      <c r="H937" s="79"/>
      <c r="I937" s="79"/>
      <c r="J937" s="79"/>
      <c r="K937" s="79"/>
      <c r="L937" s="1"/>
      <c r="M937" s="1"/>
      <c r="N937" s="1"/>
      <c r="O937" s="1"/>
      <c r="P937" s="80"/>
      <c r="Q937" s="81"/>
      <c r="R937" s="82"/>
      <c r="S937" s="82"/>
      <c r="T937" s="82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</row>
    <row r="938" spans="1:156" ht="12.75" customHeight="1" x14ac:dyDescent="0.2">
      <c r="A938" s="1"/>
      <c r="B938" s="1"/>
      <c r="C938" s="1"/>
      <c r="D938" s="1"/>
      <c r="E938" s="6"/>
      <c r="F938" s="6"/>
      <c r="G938" s="79"/>
      <c r="H938" s="79"/>
      <c r="I938" s="79"/>
      <c r="J938" s="79"/>
      <c r="K938" s="79"/>
      <c r="L938" s="1"/>
      <c r="M938" s="1"/>
      <c r="N938" s="1"/>
      <c r="O938" s="1"/>
      <c r="P938" s="80"/>
      <c r="Q938" s="81"/>
      <c r="R938" s="82"/>
      <c r="S938" s="82"/>
      <c r="T938" s="82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</row>
    <row r="939" spans="1:156" ht="12.75" customHeight="1" x14ac:dyDescent="0.2">
      <c r="A939" s="1"/>
      <c r="B939" s="1"/>
      <c r="C939" s="1"/>
      <c r="D939" s="1"/>
      <c r="E939" s="6"/>
      <c r="F939" s="6"/>
      <c r="G939" s="79"/>
      <c r="H939" s="79"/>
      <c r="I939" s="79"/>
      <c r="J939" s="79"/>
      <c r="K939" s="79"/>
      <c r="L939" s="1"/>
      <c r="M939" s="1"/>
      <c r="N939" s="1"/>
      <c r="O939" s="1"/>
      <c r="P939" s="80"/>
      <c r="Q939" s="81"/>
      <c r="R939" s="82"/>
      <c r="S939" s="82"/>
      <c r="T939" s="82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</row>
    <row r="940" spans="1:156" ht="12.75" customHeight="1" x14ac:dyDescent="0.2">
      <c r="A940" s="1"/>
      <c r="B940" s="1"/>
      <c r="C940" s="1"/>
      <c r="D940" s="1"/>
      <c r="E940" s="6"/>
      <c r="F940" s="6"/>
      <c r="G940" s="79"/>
      <c r="H940" s="79"/>
      <c r="I940" s="79"/>
      <c r="J940" s="79"/>
      <c r="K940" s="79"/>
      <c r="L940" s="1"/>
      <c r="M940" s="1"/>
      <c r="N940" s="1"/>
      <c r="O940" s="1"/>
      <c r="P940" s="80"/>
      <c r="Q940" s="81"/>
      <c r="R940" s="82"/>
      <c r="S940" s="82"/>
      <c r="T940" s="82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</row>
    <row r="941" spans="1:156" ht="12.75" customHeight="1" x14ac:dyDescent="0.2">
      <c r="A941" s="1"/>
      <c r="B941" s="1"/>
      <c r="C941" s="1"/>
      <c r="D941" s="1"/>
      <c r="E941" s="6"/>
      <c r="F941" s="6"/>
      <c r="G941" s="79"/>
      <c r="H941" s="79"/>
      <c r="I941" s="79"/>
      <c r="J941" s="79"/>
      <c r="K941" s="79"/>
      <c r="L941" s="1"/>
      <c r="M941" s="1"/>
      <c r="N941" s="1"/>
      <c r="O941" s="1"/>
      <c r="P941" s="80"/>
      <c r="Q941" s="81"/>
      <c r="R941" s="82"/>
      <c r="S941" s="82"/>
      <c r="T941" s="82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</row>
    <row r="942" spans="1:156" ht="12.75" customHeight="1" x14ac:dyDescent="0.2">
      <c r="A942" s="1"/>
      <c r="B942" s="1"/>
      <c r="C942" s="1"/>
      <c r="D942" s="1"/>
      <c r="E942" s="6"/>
      <c r="F942" s="6"/>
      <c r="G942" s="79"/>
      <c r="H942" s="79"/>
      <c r="I942" s="79"/>
      <c r="J942" s="79"/>
      <c r="K942" s="79"/>
      <c r="L942" s="1"/>
      <c r="M942" s="1"/>
      <c r="N942" s="1"/>
      <c r="O942" s="1"/>
      <c r="P942" s="80"/>
      <c r="Q942" s="81"/>
      <c r="R942" s="82"/>
      <c r="S942" s="82"/>
      <c r="T942" s="82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</row>
    <row r="943" spans="1:156" ht="12.75" customHeight="1" x14ac:dyDescent="0.2">
      <c r="A943" s="1"/>
      <c r="B943" s="1"/>
      <c r="C943" s="1"/>
      <c r="D943" s="1"/>
      <c r="E943" s="6"/>
      <c r="F943" s="6"/>
      <c r="G943" s="79"/>
      <c r="H943" s="79"/>
      <c r="I943" s="79"/>
      <c r="J943" s="79"/>
      <c r="K943" s="79"/>
      <c r="L943" s="1"/>
      <c r="M943" s="1"/>
      <c r="N943" s="1"/>
      <c r="O943" s="1"/>
      <c r="P943" s="80"/>
      <c r="Q943" s="81"/>
      <c r="R943" s="82"/>
      <c r="S943" s="82"/>
      <c r="T943" s="82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</row>
    <row r="944" spans="1:156" ht="12.75" customHeight="1" x14ac:dyDescent="0.2">
      <c r="A944" s="1"/>
      <c r="B944" s="1"/>
      <c r="C944" s="1"/>
      <c r="D944" s="1"/>
      <c r="E944" s="6"/>
      <c r="F944" s="6"/>
      <c r="G944" s="79"/>
      <c r="H944" s="79"/>
      <c r="I944" s="79"/>
      <c r="J944" s="79"/>
      <c r="K944" s="79"/>
      <c r="L944" s="1"/>
      <c r="M944" s="1"/>
      <c r="N944" s="1"/>
      <c r="O944" s="1"/>
      <c r="P944" s="80"/>
      <c r="Q944" s="81"/>
      <c r="R944" s="82"/>
      <c r="S944" s="82"/>
      <c r="T944" s="82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</row>
    <row r="945" spans="1:156" ht="12.75" customHeight="1" x14ac:dyDescent="0.2">
      <c r="A945" s="1"/>
      <c r="B945" s="1"/>
      <c r="C945" s="1"/>
      <c r="D945" s="1"/>
      <c r="E945" s="6"/>
      <c r="F945" s="6"/>
      <c r="G945" s="79"/>
      <c r="H945" s="79"/>
      <c r="I945" s="79"/>
      <c r="J945" s="79"/>
      <c r="K945" s="79"/>
      <c r="L945" s="1"/>
      <c r="M945" s="1"/>
      <c r="N945" s="1"/>
      <c r="O945" s="1"/>
      <c r="P945" s="80"/>
      <c r="Q945" s="81"/>
      <c r="R945" s="82"/>
      <c r="S945" s="82"/>
      <c r="T945" s="82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</row>
    <row r="946" spans="1:156" ht="12.75" customHeight="1" x14ac:dyDescent="0.2">
      <c r="A946" s="1"/>
      <c r="B946" s="1"/>
      <c r="C946" s="1"/>
      <c r="D946" s="1"/>
      <c r="E946" s="6"/>
      <c r="F946" s="6"/>
      <c r="G946" s="79"/>
      <c r="H946" s="79"/>
      <c r="I946" s="79"/>
      <c r="J946" s="79"/>
      <c r="K946" s="79"/>
      <c r="L946" s="1"/>
      <c r="M946" s="1"/>
      <c r="N946" s="1"/>
      <c r="O946" s="1"/>
      <c r="P946" s="80"/>
      <c r="Q946" s="81"/>
      <c r="R946" s="82"/>
      <c r="S946" s="82"/>
      <c r="T946" s="82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</row>
    <row r="947" spans="1:156" ht="12.75" customHeight="1" x14ac:dyDescent="0.2">
      <c r="A947" s="1"/>
      <c r="B947" s="1"/>
      <c r="C947" s="1"/>
      <c r="D947" s="1"/>
      <c r="E947" s="6"/>
      <c r="F947" s="6"/>
      <c r="G947" s="79"/>
      <c r="H947" s="79"/>
      <c r="I947" s="79"/>
      <c r="J947" s="79"/>
      <c r="K947" s="79"/>
      <c r="L947" s="1"/>
      <c r="M947" s="1"/>
      <c r="N947" s="1"/>
      <c r="O947" s="1"/>
      <c r="P947" s="80"/>
      <c r="Q947" s="81"/>
      <c r="R947" s="82"/>
      <c r="S947" s="82"/>
      <c r="T947" s="82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</row>
    <row r="948" spans="1:156" ht="12.75" customHeight="1" x14ac:dyDescent="0.2">
      <c r="A948" s="1"/>
      <c r="B948" s="1"/>
      <c r="C948" s="1"/>
      <c r="D948" s="1"/>
      <c r="E948" s="6"/>
      <c r="F948" s="6"/>
      <c r="G948" s="79"/>
      <c r="H948" s="79"/>
      <c r="I948" s="79"/>
      <c r="J948" s="79"/>
      <c r="K948" s="79"/>
      <c r="L948" s="1"/>
      <c r="M948" s="1"/>
      <c r="N948" s="1"/>
      <c r="O948" s="1"/>
      <c r="P948" s="80"/>
      <c r="Q948" s="81"/>
      <c r="R948" s="82"/>
      <c r="S948" s="82"/>
      <c r="T948" s="82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</row>
    <row r="949" spans="1:156" ht="12.75" customHeight="1" x14ac:dyDescent="0.2">
      <c r="A949" s="1"/>
      <c r="B949" s="1"/>
      <c r="C949" s="1"/>
      <c r="D949" s="1"/>
      <c r="E949" s="6"/>
      <c r="F949" s="6"/>
      <c r="G949" s="79"/>
      <c r="H949" s="79"/>
      <c r="I949" s="79"/>
      <c r="J949" s="79"/>
      <c r="K949" s="79"/>
      <c r="L949" s="1"/>
      <c r="M949" s="1"/>
      <c r="N949" s="1"/>
      <c r="O949" s="1"/>
      <c r="P949" s="80"/>
      <c r="Q949" s="81"/>
      <c r="R949" s="82"/>
      <c r="S949" s="82"/>
      <c r="T949" s="82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</row>
    <row r="950" spans="1:156" ht="12.75" customHeight="1" x14ac:dyDescent="0.2">
      <c r="A950" s="1"/>
      <c r="B950" s="1"/>
      <c r="C950" s="1"/>
      <c r="D950" s="1"/>
      <c r="E950" s="6"/>
      <c r="F950" s="6"/>
      <c r="G950" s="79"/>
      <c r="H950" s="79"/>
      <c r="I950" s="79"/>
      <c r="J950" s="79"/>
      <c r="K950" s="79"/>
      <c r="L950" s="1"/>
      <c r="M950" s="1"/>
      <c r="N950" s="1"/>
      <c r="O950" s="1"/>
      <c r="P950" s="80"/>
      <c r="Q950" s="81"/>
      <c r="R950" s="82"/>
      <c r="S950" s="82"/>
      <c r="T950" s="82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</row>
    <row r="951" spans="1:156" ht="12.75" customHeight="1" x14ac:dyDescent="0.2">
      <c r="A951" s="1"/>
      <c r="B951" s="1"/>
      <c r="C951" s="1"/>
      <c r="D951" s="1"/>
      <c r="E951" s="6"/>
      <c r="F951" s="6"/>
      <c r="G951" s="79"/>
      <c r="H951" s="79"/>
      <c r="I951" s="79"/>
      <c r="J951" s="79"/>
      <c r="K951" s="79"/>
      <c r="L951" s="1"/>
      <c r="M951" s="1"/>
      <c r="N951" s="1"/>
      <c r="O951" s="1"/>
      <c r="P951" s="80"/>
      <c r="Q951" s="81"/>
      <c r="R951" s="82"/>
      <c r="S951" s="82"/>
      <c r="T951" s="82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</row>
    <row r="952" spans="1:156" ht="12.75" customHeight="1" x14ac:dyDescent="0.2">
      <c r="A952" s="1"/>
      <c r="B952" s="1"/>
      <c r="C952" s="1"/>
      <c r="D952" s="1"/>
      <c r="E952" s="6"/>
      <c r="F952" s="6"/>
      <c r="G952" s="79"/>
      <c r="H952" s="79"/>
      <c r="I952" s="79"/>
      <c r="J952" s="79"/>
      <c r="K952" s="79"/>
      <c r="L952" s="1"/>
      <c r="M952" s="1"/>
      <c r="N952" s="1"/>
      <c r="O952" s="1"/>
      <c r="P952" s="80"/>
      <c r="Q952" s="81"/>
      <c r="R952" s="82"/>
      <c r="S952" s="82"/>
      <c r="T952" s="82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</row>
    <row r="953" spans="1:156" ht="12.75" customHeight="1" x14ac:dyDescent="0.2">
      <c r="A953" s="1"/>
      <c r="B953" s="1"/>
      <c r="C953" s="1"/>
      <c r="D953" s="1"/>
      <c r="E953" s="6"/>
      <c r="F953" s="6"/>
      <c r="G953" s="79"/>
      <c r="H953" s="79"/>
      <c r="I953" s="79"/>
      <c r="J953" s="79"/>
      <c r="K953" s="79"/>
      <c r="L953" s="1"/>
      <c r="M953" s="1"/>
      <c r="N953" s="1"/>
      <c r="O953" s="1"/>
      <c r="P953" s="80"/>
      <c r="Q953" s="81"/>
      <c r="R953" s="82"/>
      <c r="S953" s="82"/>
      <c r="T953" s="82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</row>
    <row r="954" spans="1:156" ht="12.75" customHeight="1" x14ac:dyDescent="0.2">
      <c r="A954" s="1"/>
      <c r="B954" s="1"/>
      <c r="C954" s="1"/>
      <c r="D954" s="1"/>
      <c r="E954" s="6"/>
      <c r="F954" s="6"/>
      <c r="G954" s="79"/>
      <c r="H954" s="79"/>
      <c r="I954" s="79"/>
      <c r="J954" s="79"/>
      <c r="K954" s="79"/>
      <c r="L954" s="1"/>
      <c r="M954" s="1"/>
      <c r="N954" s="1"/>
      <c r="O954" s="1"/>
      <c r="P954" s="80"/>
      <c r="Q954" s="81"/>
      <c r="R954" s="82"/>
      <c r="S954" s="82"/>
      <c r="T954" s="82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</row>
    <row r="955" spans="1:156" ht="12.75" customHeight="1" x14ac:dyDescent="0.2">
      <c r="A955" s="1"/>
      <c r="B955" s="1"/>
      <c r="C955" s="1"/>
      <c r="D955" s="1"/>
      <c r="E955" s="6"/>
      <c r="F955" s="6"/>
      <c r="G955" s="79"/>
      <c r="H955" s="79"/>
      <c r="I955" s="79"/>
      <c r="J955" s="79"/>
      <c r="K955" s="79"/>
      <c r="L955" s="1"/>
      <c r="M955" s="1"/>
      <c r="N955" s="1"/>
      <c r="O955" s="1"/>
      <c r="P955" s="80"/>
      <c r="Q955" s="81"/>
      <c r="R955" s="82"/>
      <c r="S955" s="82"/>
      <c r="T955" s="82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</row>
    <row r="956" spans="1:156" ht="12.75" customHeight="1" x14ac:dyDescent="0.2">
      <c r="A956" s="1"/>
      <c r="B956" s="1"/>
      <c r="C956" s="1"/>
      <c r="D956" s="1"/>
      <c r="E956" s="6"/>
      <c r="F956" s="6"/>
      <c r="G956" s="79"/>
      <c r="H956" s="79"/>
      <c r="I956" s="79"/>
      <c r="J956" s="79"/>
      <c r="K956" s="79"/>
      <c r="L956" s="1"/>
      <c r="M956" s="1"/>
      <c r="N956" s="1"/>
      <c r="O956" s="1"/>
      <c r="P956" s="80"/>
      <c r="Q956" s="81"/>
      <c r="R956" s="82"/>
      <c r="S956" s="82"/>
      <c r="T956" s="82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</row>
    <row r="957" spans="1:156" ht="12.75" customHeight="1" x14ac:dyDescent="0.2">
      <c r="A957" s="1"/>
      <c r="B957" s="1"/>
      <c r="C957" s="1"/>
      <c r="D957" s="1"/>
      <c r="E957" s="6"/>
      <c r="F957" s="6"/>
      <c r="G957" s="79"/>
      <c r="H957" s="79"/>
      <c r="I957" s="79"/>
      <c r="J957" s="79"/>
      <c r="K957" s="79"/>
      <c r="L957" s="1"/>
      <c r="M957" s="1"/>
      <c r="N957" s="1"/>
      <c r="O957" s="1"/>
      <c r="P957" s="80"/>
      <c r="Q957" s="81"/>
      <c r="R957" s="82"/>
      <c r="S957" s="82"/>
      <c r="T957" s="82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</row>
    <row r="958" spans="1:156" ht="12.75" customHeight="1" x14ac:dyDescent="0.2">
      <c r="A958" s="1"/>
      <c r="B958" s="1"/>
      <c r="C958" s="1"/>
      <c r="D958" s="1"/>
      <c r="E958" s="6"/>
      <c r="F958" s="6"/>
      <c r="G958" s="79"/>
      <c r="H958" s="79"/>
      <c r="I958" s="79"/>
      <c r="J958" s="79"/>
      <c r="K958" s="79"/>
      <c r="L958" s="1"/>
      <c r="M958" s="1"/>
      <c r="N958" s="1"/>
      <c r="O958" s="1"/>
      <c r="P958" s="80"/>
      <c r="Q958" s="81"/>
      <c r="R958" s="82"/>
      <c r="S958" s="82"/>
      <c r="T958" s="82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</row>
    <row r="959" spans="1:156" ht="12.75" customHeight="1" x14ac:dyDescent="0.2">
      <c r="A959" s="1"/>
      <c r="B959" s="1"/>
      <c r="C959" s="1"/>
      <c r="D959" s="1"/>
      <c r="E959" s="6"/>
      <c r="F959" s="6"/>
      <c r="G959" s="79"/>
      <c r="H959" s="79"/>
      <c r="I959" s="79"/>
      <c r="J959" s="79"/>
      <c r="K959" s="79"/>
      <c r="L959" s="1"/>
      <c r="M959" s="1"/>
      <c r="N959" s="1"/>
      <c r="O959" s="1"/>
      <c r="P959" s="80"/>
      <c r="Q959" s="81"/>
      <c r="R959" s="82"/>
      <c r="S959" s="82"/>
      <c r="T959" s="82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</row>
    <row r="960" spans="1:156" ht="12.75" customHeight="1" x14ac:dyDescent="0.2">
      <c r="A960" s="1"/>
      <c r="B960" s="1"/>
      <c r="C960" s="1"/>
      <c r="D960" s="1"/>
      <c r="E960" s="6"/>
      <c r="F960" s="6"/>
      <c r="G960" s="79"/>
      <c r="H960" s="79"/>
      <c r="I960" s="79"/>
      <c r="J960" s="79"/>
      <c r="K960" s="79"/>
      <c r="L960" s="1"/>
      <c r="M960" s="1"/>
      <c r="N960" s="1"/>
      <c r="O960" s="1"/>
      <c r="P960" s="80"/>
      <c r="Q960" s="81"/>
      <c r="R960" s="82"/>
      <c r="S960" s="82"/>
      <c r="T960" s="82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</row>
    <row r="961" spans="1:156" ht="12.75" customHeight="1" x14ac:dyDescent="0.2">
      <c r="A961" s="1"/>
      <c r="B961" s="1"/>
      <c r="C961" s="1"/>
      <c r="D961" s="1"/>
      <c r="E961" s="6"/>
      <c r="F961" s="6"/>
      <c r="G961" s="79"/>
      <c r="H961" s="79"/>
      <c r="I961" s="79"/>
      <c r="J961" s="79"/>
      <c r="K961" s="79"/>
      <c r="L961" s="1"/>
      <c r="M961" s="1"/>
      <c r="N961" s="1"/>
      <c r="O961" s="1"/>
      <c r="P961" s="80"/>
      <c r="Q961" s="81"/>
      <c r="R961" s="82"/>
      <c r="S961" s="82"/>
      <c r="T961" s="82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</row>
    <row r="962" spans="1:156" ht="12.75" customHeight="1" x14ac:dyDescent="0.2">
      <c r="A962" s="1"/>
      <c r="B962" s="1"/>
      <c r="C962" s="1"/>
      <c r="D962" s="1"/>
      <c r="E962" s="6"/>
      <c r="F962" s="6"/>
      <c r="G962" s="79"/>
      <c r="H962" s="79"/>
      <c r="I962" s="79"/>
      <c r="J962" s="79"/>
      <c r="K962" s="79"/>
      <c r="L962" s="1"/>
      <c r="M962" s="1"/>
      <c r="N962" s="1"/>
      <c r="O962" s="1"/>
      <c r="P962" s="80"/>
      <c r="Q962" s="81"/>
      <c r="R962" s="82"/>
      <c r="S962" s="82"/>
      <c r="T962" s="82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</row>
    <row r="963" spans="1:156" ht="12.75" customHeight="1" x14ac:dyDescent="0.2">
      <c r="A963" s="1"/>
      <c r="B963" s="1"/>
      <c r="C963" s="1"/>
      <c r="D963" s="1"/>
      <c r="E963" s="6"/>
      <c r="F963" s="6"/>
      <c r="G963" s="79"/>
      <c r="H963" s="79"/>
      <c r="I963" s="79"/>
      <c r="J963" s="79"/>
      <c r="K963" s="79"/>
      <c r="L963" s="1"/>
      <c r="M963" s="1"/>
      <c r="N963" s="1"/>
      <c r="O963" s="1"/>
      <c r="P963" s="80"/>
      <c r="Q963" s="81"/>
      <c r="R963" s="82"/>
      <c r="S963" s="82"/>
      <c r="T963" s="82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</row>
    <row r="964" spans="1:156" ht="12.75" customHeight="1" x14ac:dyDescent="0.2">
      <c r="A964" s="1"/>
      <c r="B964" s="1"/>
      <c r="C964" s="1"/>
      <c r="D964" s="1"/>
      <c r="E964" s="6"/>
      <c r="F964" s="6"/>
      <c r="G964" s="79"/>
      <c r="H964" s="79"/>
      <c r="I964" s="79"/>
      <c r="J964" s="79"/>
      <c r="K964" s="79"/>
      <c r="L964" s="1"/>
      <c r="M964" s="1"/>
      <c r="N964" s="1"/>
      <c r="O964" s="1"/>
      <c r="P964" s="80"/>
      <c r="Q964" s="81"/>
      <c r="R964" s="82"/>
      <c r="S964" s="82"/>
      <c r="T964" s="82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</row>
    <row r="965" spans="1:156" ht="12.75" customHeight="1" x14ac:dyDescent="0.2">
      <c r="A965" s="1"/>
      <c r="B965" s="1"/>
      <c r="C965" s="1"/>
      <c r="D965" s="1"/>
      <c r="E965" s="6"/>
      <c r="F965" s="6"/>
      <c r="G965" s="79"/>
      <c r="H965" s="79"/>
      <c r="I965" s="79"/>
      <c r="J965" s="79"/>
      <c r="K965" s="79"/>
      <c r="L965" s="1"/>
      <c r="M965" s="1"/>
      <c r="N965" s="1"/>
      <c r="O965" s="1"/>
      <c r="P965" s="80"/>
      <c r="Q965" s="81"/>
      <c r="R965" s="82"/>
      <c r="S965" s="82"/>
      <c r="T965" s="82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</row>
    <row r="966" spans="1:156" ht="12.75" customHeight="1" x14ac:dyDescent="0.2">
      <c r="A966" s="1"/>
      <c r="B966" s="1"/>
      <c r="C966" s="1"/>
      <c r="D966" s="1"/>
      <c r="E966" s="6"/>
      <c r="F966" s="6"/>
      <c r="G966" s="79"/>
      <c r="H966" s="79"/>
      <c r="I966" s="79"/>
      <c r="J966" s="79"/>
      <c r="K966" s="79"/>
      <c r="L966" s="1"/>
      <c r="M966" s="1"/>
      <c r="N966" s="1"/>
      <c r="O966" s="1"/>
      <c r="P966" s="80"/>
      <c r="Q966" s="81"/>
      <c r="R966" s="82"/>
      <c r="S966" s="82"/>
      <c r="T966" s="82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</row>
    <row r="967" spans="1:156" ht="12.75" customHeight="1" x14ac:dyDescent="0.2">
      <c r="A967" s="1"/>
      <c r="B967" s="1"/>
      <c r="C967" s="1"/>
      <c r="D967" s="1"/>
      <c r="E967" s="6"/>
      <c r="F967" s="6"/>
      <c r="G967" s="79"/>
      <c r="H967" s="79"/>
      <c r="I967" s="79"/>
      <c r="J967" s="79"/>
      <c r="K967" s="79"/>
      <c r="L967" s="1"/>
      <c r="M967" s="1"/>
      <c r="N967" s="1"/>
      <c r="O967" s="1"/>
      <c r="P967" s="80"/>
      <c r="Q967" s="81"/>
      <c r="R967" s="82"/>
      <c r="S967" s="82"/>
      <c r="T967" s="82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</row>
    <row r="968" spans="1:156" ht="12.75" customHeight="1" x14ac:dyDescent="0.2">
      <c r="A968" s="1"/>
      <c r="B968" s="1"/>
      <c r="C968" s="1"/>
      <c r="D968" s="1"/>
      <c r="E968" s="6"/>
      <c r="F968" s="6"/>
      <c r="G968" s="79"/>
      <c r="H968" s="79"/>
      <c r="I968" s="79"/>
      <c r="J968" s="79"/>
      <c r="K968" s="79"/>
      <c r="L968" s="1"/>
      <c r="M968" s="1"/>
      <c r="N968" s="1"/>
      <c r="O968" s="1"/>
      <c r="P968" s="80"/>
      <c r="Q968" s="81"/>
      <c r="R968" s="82"/>
      <c r="S968" s="82"/>
      <c r="T968" s="82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</row>
    <row r="969" spans="1:156" ht="12.75" customHeight="1" x14ac:dyDescent="0.2">
      <c r="A969" s="1"/>
      <c r="B969" s="1"/>
      <c r="C969" s="1"/>
      <c r="D969" s="1"/>
      <c r="E969" s="6"/>
      <c r="F969" s="6"/>
      <c r="G969" s="79"/>
      <c r="H969" s="79"/>
      <c r="I969" s="79"/>
      <c r="J969" s="79"/>
      <c r="K969" s="79"/>
      <c r="L969" s="1"/>
      <c r="M969" s="1"/>
      <c r="N969" s="1"/>
      <c r="O969" s="1"/>
      <c r="P969" s="80"/>
      <c r="Q969" s="81"/>
      <c r="R969" s="82"/>
      <c r="S969" s="82"/>
      <c r="T969" s="82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</row>
    <row r="970" spans="1:156" ht="12.75" customHeight="1" x14ac:dyDescent="0.2">
      <c r="A970" s="1"/>
      <c r="B970" s="1"/>
      <c r="C970" s="1"/>
      <c r="D970" s="1"/>
      <c r="E970" s="6"/>
      <c r="F970" s="6"/>
      <c r="G970" s="79"/>
      <c r="H970" s="79"/>
      <c r="I970" s="79"/>
      <c r="J970" s="79"/>
      <c r="K970" s="79"/>
      <c r="L970" s="1"/>
      <c r="M970" s="1"/>
      <c r="N970" s="1"/>
      <c r="O970" s="1"/>
      <c r="P970" s="80"/>
      <c r="Q970" s="81"/>
      <c r="R970" s="82"/>
      <c r="S970" s="82"/>
      <c r="T970" s="82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</row>
    <row r="971" spans="1:156" ht="12.75" customHeight="1" x14ac:dyDescent="0.2">
      <c r="A971" s="1"/>
      <c r="B971" s="1"/>
      <c r="C971" s="1"/>
      <c r="D971" s="1"/>
      <c r="E971" s="6"/>
      <c r="F971" s="6"/>
      <c r="G971" s="79"/>
      <c r="H971" s="79"/>
      <c r="I971" s="79"/>
      <c r="J971" s="79"/>
      <c r="K971" s="79"/>
      <c r="L971" s="1"/>
      <c r="M971" s="1"/>
      <c r="N971" s="1"/>
      <c r="O971" s="1"/>
      <c r="P971" s="80"/>
      <c r="Q971" s="81"/>
      <c r="R971" s="82"/>
      <c r="S971" s="82"/>
      <c r="T971" s="82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</row>
    <row r="972" spans="1:156" ht="12.75" customHeight="1" x14ac:dyDescent="0.2">
      <c r="A972" s="1"/>
      <c r="B972" s="1"/>
      <c r="C972" s="1"/>
      <c r="D972" s="1"/>
      <c r="E972" s="6"/>
      <c r="F972" s="6"/>
      <c r="G972" s="79"/>
      <c r="H972" s="79"/>
      <c r="I972" s="79"/>
      <c r="J972" s="79"/>
      <c r="K972" s="79"/>
      <c r="L972" s="1"/>
      <c r="M972" s="1"/>
      <c r="N972" s="1"/>
      <c r="O972" s="1"/>
      <c r="P972" s="80"/>
      <c r="Q972" s="81"/>
      <c r="R972" s="82"/>
      <c r="S972" s="82"/>
      <c r="T972" s="82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</row>
    <row r="973" spans="1:156" ht="12.75" customHeight="1" x14ac:dyDescent="0.2">
      <c r="A973" s="1"/>
      <c r="B973" s="1"/>
      <c r="C973" s="1"/>
      <c r="D973" s="1"/>
      <c r="E973" s="6"/>
      <c r="F973" s="6"/>
      <c r="G973" s="79"/>
      <c r="H973" s="79"/>
      <c r="I973" s="79"/>
      <c r="J973" s="79"/>
      <c r="K973" s="79"/>
      <c r="L973" s="1"/>
      <c r="M973" s="1"/>
      <c r="N973" s="1"/>
      <c r="O973" s="1"/>
      <c r="P973" s="80"/>
      <c r="Q973" s="81"/>
      <c r="R973" s="82"/>
      <c r="S973" s="82"/>
      <c r="T973" s="82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</row>
    <row r="974" spans="1:156" ht="12.75" customHeight="1" x14ac:dyDescent="0.2">
      <c r="A974" s="1"/>
      <c r="B974" s="1"/>
      <c r="C974" s="1"/>
      <c r="D974" s="1"/>
      <c r="E974" s="6"/>
      <c r="F974" s="6"/>
      <c r="G974" s="79"/>
      <c r="H974" s="79"/>
      <c r="I974" s="79"/>
      <c r="J974" s="79"/>
      <c r="K974" s="79"/>
      <c r="L974" s="1"/>
      <c r="M974" s="1"/>
      <c r="N974" s="1"/>
      <c r="O974" s="1"/>
      <c r="P974" s="80"/>
      <c r="Q974" s="81"/>
      <c r="R974" s="82"/>
      <c r="S974" s="82"/>
      <c r="T974" s="82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</row>
    <row r="975" spans="1:156" ht="12.75" customHeight="1" x14ac:dyDescent="0.2">
      <c r="A975" s="1"/>
      <c r="B975" s="1"/>
      <c r="C975" s="1"/>
      <c r="D975" s="1"/>
      <c r="E975" s="6"/>
      <c r="F975" s="6"/>
      <c r="G975" s="79"/>
      <c r="H975" s="79"/>
      <c r="I975" s="79"/>
      <c r="J975" s="79"/>
      <c r="K975" s="79"/>
      <c r="L975" s="1"/>
      <c r="M975" s="1"/>
      <c r="N975" s="1"/>
      <c r="O975" s="1"/>
      <c r="P975" s="80"/>
      <c r="Q975" s="81"/>
      <c r="R975" s="82"/>
      <c r="S975" s="82"/>
      <c r="T975" s="82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</row>
    <row r="976" spans="1:156" ht="12.75" customHeight="1" x14ac:dyDescent="0.2">
      <c r="A976" s="1"/>
      <c r="B976" s="1"/>
      <c r="C976" s="1"/>
      <c r="D976" s="1"/>
      <c r="E976" s="6"/>
      <c r="F976" s="6"/>
      <c r="G976" s="79"/>
      <c r="H976" s="79"/>
      <c r="I976" s="79"/>
      <c r="J976" s="79"/>
      <c r="K976" s="79"/>
      <c r="L976" s="1"/>
      <c r="M976" s="1"/>
      <c r="N976" s="1"/>
      <c r="O976" s="1"/>
      <c r="P976" s="80"/>
      <c r="Q976" s="81"/>
      <c r="R976" s="82"/>
      <c r="S976" s="82"/>
      <c r="T976" s="82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</row>
    <row r="977" spans="1:156" ht="12.75" customHeight="1" x14ac:dyDescent="0.2">
      <c r="A977" s="1"/>
      <c r="B977" s="1"/>
      <c r="C977" s="1"/>
      <c r="D977" s="1"/>
      <c r="E977" s="6"/>
      <c r="F977" s="6"/>
      <c r="G977" s="79"/>
      <c r="H977" s="79"/>
      <c r="I977" s="79"/>
      <c r="J977" s="79"/>
      <c r="K977" s="79"/>
      <c r="L977" s="1"/>
      <c r="M977" s="1"/>
      <c r="N977" s="1"/>
      <c r="O977" s="1"/>
      <c r="P977" s="80"/>
      <c r="Q977" s="81"/>
      <c r="R977" s="82"/>
      <c r="S977" s="82"/>
      <c r="T977" s="82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</row>
    <row r="978" spans="1:156" ht="12.75" customHeight="1" x14ac:dyDescent="0.2">
      <c r="A978" s="1"/>
      <c r="B978" s="1"/>
      <c r="C978" s="1"/>
      <c r="D978" s="1"/>
      <c r="E978" s="6"/>
      <c r="F978" s="6"/>
      <c r="G978" s="79"/>
      <c r="H978" s="79"/>
      <c r="I978" s="79"/>
      <c r="J978" s="79"/>
      <c r="K978" s="79"/>
      <c r="L978" s="1"/>
      <c r="M978" s="1"/>
      <c r="N978" s="1"/>
      <c r="O978" s="1"/>
      <c r="P978" s="80"/>
      <c r="Q978" s="81"/>
      <c r="R978" s="82"/>
      <c r="S978" s="82"/>
      <c r="T978" s="82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</row>
    <row r="979" spans="1:156" ht="12.75" customHeight="1" x14ac:dyDescent="0.2">
      <c r="A979" s="1"/>
      <c r="B979" s="1"/>
      <c r="C979" s="1"/>
      <c r="D979" s="1"/>
      <c r="E979" s="6"/>
      <c r="F979" s="6"/>
      <c r="G979" s="79"/>
      <c r="H979" s="79"/>
      <c r="I979" s="79"/>
      <c r="J979" s="79"/>
      <c r="K979" s="79"/>
      <c r="L979" s="1"/>
      <c r="M979" s="1"/>
      <c r="N979" s="1"/>
      <c r="O979" s="1"/>
      <c r="P979" s="80"/>
      <c r="Q979" s="81"/>
      <c r="R979" s="82"/>
      <c r="S979" s="82"/>
      <c r="T979" s="82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</row>
    <row r="980" spans="1:156" ht="12.75" customHeight="1" x14ac:dyDescent="0.2">
      <c r="A980" s="1"/>
      <c r="B980" s="1"/>
      <c r="C980" s="1"/>
      <c r="D980" s="1"/>
      <c r="E980" s="6"/>
      <c r="F980" s="6"/>
      <c r="G980" s="79"/>
      <c r="H980" s="79"/>
      <c r="I980" s="79"/>
      <c r="J980" s="79"/>
      <c r="K980" s="79"/>
      <c r="L980" s="1"/>
      <c r="M980" s="1"/>
      <c r="N980" s="1"/>
      <c r="O980" s="1"/>
      <c r="P980" s="80"/>
      <c r="Q980" s="81"/>
      <c r="R980" s="82"/>
      <c r="S980" s="82"/>
      <c r="T980" s="82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</row>
    <row r="981" spans="1:156" ht="12.75" customHeight="1" x14ac:dyDescent="0.2">
      <c r="A981" s="1"/>
      <c r="B981" s="1"/>
      <c r="C981" s="1"/>
      <c r="D981" s="1"/>
      <c r="E981" s="6"/>
      <c r="F981" s="6"/>
      <c r="G981" s="79"/>
      <c r="H981" s="79"/>
      <c r="I981" s="79"/>
      <c r="J981" s="79"/>
      <c r="K981" s="79"/>
      <c r="L981" s="1"/>
      <c r="M981" s="1"/>
      <c r="N981" s="1"/>
      <c r="O981" s="1"/>
      <c r="P981" s="80"/>
      <c r="Q981" s="81"/>
      <c r="R981" s="82"/>
      <c r="S981" s="82"/>
      <c r="T981" s="82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</row>
    <row r="982" spans="1:156" ht="12.75" customHeight="1" x14ac:dyDescent="0.2">
      <c r="A982" s="1"/>
      <c r="B982" s="1"/>
      <c r="C982" s="1"/>
      <c r="D982" s="1"/>
      <c r="E982" s="6"/>
      <c r="F982" s="6"/>
      <c r="G982" s="79"/>
      <c r="H982" s="79"/>
      <c r="I982" s="79"/>
      <c r="J982" s="79"/>
      <c r="K982" s="79"/>
      <c r="L982" s="1"/>
      <c r="M982" s="1"/>
      <c r="N982" s="1"/>
      <c r="O982" s="1"/>
      <c r="P982" s="80"/>
      <c r="Q982" s="81"/>
      <c r="R982" s="82"/>
      <c r="S982" s="82"/>
      <c r="T982" s="82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</row>
    <row r="983" spans="1:156" ht="12.75" customHeight="1" x14ac:dyDescent="0.2">
      <c r="A983" s="1"/>
      <c r="B983" s="1"/>
      <c r="C983" s="1"/>
      <c r="D983" s="1"/>
      <c r="E983" s="6"/>
      <c r="F983" s="6"/>
      <c r="G983" s="79"/>
      <c r="H983" s="79"/>
      <c r="I983" s="79"/>
      <c r="J983" s="79"/>
      <c r="K983" s="79"/>
      <c r="L983" s="1"/>
      <c r="M983" s="1"/>
      <c r="N983" s="1"/>
      <c r="O983" s="1"/>
      <c r="P983" s="80"/>
      <c r="Q983" s="81"/>
      <c r="R983" s="82"/>
      <c r="S983" s="82"/>
      <c r="T983" s="82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</row>
    <row r="984" spans="1:156" ht="12.75" customHeight="1" x14ac:dyDescent="0.2">
      <c r="A984" s="1"/>
      <c r="B984" s="1"/>
      <c r="C984" s="1"/>
      <c r="D984" s="1"/>
      <c r="E984" s="6"/>
      <c r="F984" s="6"/>
      <c r="G984" s="79"/>
      <c r="H984" s="79"/>
      <c r="I984" s="79"/>
      <c r="J984" s="79"/>
      <c r="K984" s="79"/>
      <c r="L984" s="1"/>
      <c r="M984" s="1"/>
      <c r="N984" s="1"/>
      <c r="O984" s="1"/>
      <c r="P984" s="80"/>
      <c r="Q984" s="81"/>
      <c r="R984" s="82"/>
      <c r="S984" s="82"/>
      <c r="T984" s="82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</row>
    <row r="985" spans="1:156" ht="12.75" customHeight="1" x14ac:dyDescent="0.2">
      <c r="A985" s="1"/>
      <c r="B985" s="1"/>
      <c r="C985" s="1"/>
      <c r="D985" s="1"/>
      <c r="E985" s="6"/>
      <c r="F985" s="6"/>
      <c r="G985" s="79"/>
      <c r="H985" s="79"/>
      <c r="I985" s="79"/>
      <c r="J985" s="79"/>
      <c r="K985" s="79"/>
      <c r="L985" s="1"/>
      <c r="M985" s="1"/>
      <c r="N985" s="1"/>
      <c r="O985" s="1"/>
      <c r="P985" s="80"/>
      <c r="Q985" s="81"/>
      <c r="R985" s="82"/>
      <c r="S985" s="82"/>
      <c r="T985" s="82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</row>
    <row r="986" spans="1:156" ht="12.75" customHeight="1" x14ac:dyDescent="0.2">
      <c r="A986" s="1"/>
      <c r="B986" s="1"/>
      <c r="C986" s="1"/>
      <c r="D986" s="1"/>
      <c r="E986" s="6"/>
      <c r="F986" s="6"/>
      <c r="G986" s="79"/>
      <c r="H986" s="79"/>
      <c r="I986" s="79"/>
      <c r="J986" s="79"/>
      <c r="K986" s="79"/>
      <c r="L986" s="1"/>
      <c r="M986" s="1"/>
      <c r="N986" s="1"/>
      <c r="O986" s="1"/>
      <c r="P986" s="80"/>
      <c r="Q986" s="81"/>
      <c r="R986" s="82"/>
      <c r="S986" s="82"/>
      <c r="T986" s="82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</row>
    <row r="987" spans="1:156" ht="12.75" customHeight="1" x14ac:dyDescent="0.2">
      <c r="A987" s="1"/>
      <c r="B987" s="1"/>
      <c r="C987" s="1"/>
      <c r="D987" s="1"/>
      <c r="E987" s="6"/>
      <c r="F987" s="6"/>
      <c r="G987" s="79"/>
      <c r="H987" s="79"/>
      <c r="I987" s="79"/>
      <c r="J987" s="79"/>
      <c r="K987" s="79"/>
      <c r="L987" s="1"/>
      <c r="M987" s="1"/>
      <c r="N987" s="1"/>
      <c r="O987" s="1"/>
      <c r="P987" s="80"/>
      <c r="Q987" s="81"/>
      <c r="R987" s="82"/>
      <c r="S987" s="82"/>
      <c r="T987" s="82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</row>
    <row r="988" spans="1:156" ht="12.75" customHeight="1" x14ac:dyDescent="0.2">
      <c r="A988" s="1"/>
      <c r="B988" s="1"/>
      <c r="C988" s="1"/>
      <c r="D988" s="1"/>
      <c r="E988" s="6"/>
      <c r="F988" s="6"/>
      <c r="G988" s="79"/>
      <c r="H988" s="79"/>
      <c r="I988" s="79"/>
      <c r="J988" s="79"/>
      <c r="K988" s="79"/>
      <c r="L988" s="1"/>
      <c r="M988" s="1"/>
      <c r="N988" s="1"/>
      <c r="O988" s="1"/>
      <c r="P988" s="80"/>
      <c r="Q988" s="81"/>
      <c r="R988" s="82"/>
      <c r="S988" s="82"/>
      <c r="T988" s="82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</row>
    <row r="989" spans="1:156" ht="12.75" customHeight="1" x14ac:dyDescent="0.2">
      <c r="A989" s="1"/>
      <c r="B989" s="1"/>
      <c r="C989" s="1"/>
      <c r="D989" s="1"/>
      <c r="E989" s="6"/>
      <c r="F989" s="6"/>
      <c r="G989" s="79"/>
      <c r="H989" s="79"/>
      <c r="I989" s="79"/>
      <c r="J989" s="79"/>
      <c r="K989" s="79"/>
      <c r="L989" s="1"/>
      <c r="M989" s="1"/>
      <c r="N989" s="1"/>
      <c r="O989" s="1"/>
      <c r="P989" s="80"/>
      <c r="Q989" s="81"/>
      <c r="R989" s="82"/>
      <c r="S989" s="82"/>
      <c r="T989" s="82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</row>
    <row r="990" spans="1:156" ht="12.75" customHeight="1" x14ac:dyDescent="0.2">
      <c r="A990" s="1"/>
      <c r="B990" s="1"/>
      <c r="C990" s="1"/>
      <c r="D990" s="1"/>
      <c r="E990" s="6"/>
      <c r="F990" s="6"/>
      <c r="G990" s="79"/>
      <c r="H990" s="79"/>
      <c r="I990" s="79"/>
      <c r="J990" s="79"/>
      <c r="K990" s="79"/>
      <c r="L990" s="1"/>
      <c r="M990" s="1"/>
      <c r="N990" s="1"/>
      <c r="O990" s="1"/>
      <c r="P990" s="80"/>
      <c r="Q990" s="81"/>
      <c r="R990" s="82"/>
      <c r="S990" s="82"/>
      <c r="T990" s="82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</row>
    <row r="991" spans="1:156" ht="12.75" customHeight="1" x14ac:dyDescent="0.2">
      <c r="A991" s="1"/>
      <c r="B991" s="1"/>
      <c r="C991" s="1"/>
      <c r="D991" s="1"/>
      <c r="E991" s="6"/>
      <c r="F991" s="6"/>
      <c r="G991" s="79"/>
      <c r="H991" s="79"/>
      <c r="I991" s="79"/>
      <c r="J991" s="79"/>
      <c r="K991" s="79"/>
      <c r="L991" s="1"/>
      <c r="M991" s="1"/>
      <c r="N991" s="1"/>
      <c r="O991" s="1"/>
      <c r="P991" s="80"/>
      <c r="Q991" s="81"/>
      <c r="R991" s="82"/>
      <c r="S991" s="82"/>
      <c r="T991" s="82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</row>
    <row r="992" spans="1:156" ht="12.75" customHeight="1" x14ac:dyDescent="0.2">
      <c r="A992" s="1"/>
      <c r="B992" s="1"/>
      <c r="C992" s="1"/>
      <c r="D992" s="1"/>
      <c r="E992" s="6"/>
      <c r="F992" s="6"/>
      <c r="G992" s="79"/>
      <c r="H992" s="79"/>
      <c r="I992" s="79"/>
      <c r="J992" s="79"/>
      <c r="K992" s="79"/>
      <c r="L992" s="1"/>
      <c r="M992" s="1"/>
      <c r="N992" s="1"/>
      <c r="O992" s="1"/>
      <c r="P992" s="80"/>
      <c r="Q992" s="81"/>
      <c r="R992" s="82"/>
      <c r="S992" s="82"/>
      <c r="T992" s="82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</row>
    <row r="993" spans="1:156" ht="12.75" customHeight="1" x14ac:dyDescent="0.2">
      <c r="A993" s="1"/>
      <c r="B993" s="1"/>
      <c r="C993" s="1"/>
      <c r="D993" s="1"/>
      <c r="E993" s="6"/>
      <c r="F993" s="6"/>
      <c r="G993" s="79"/>
      <c r="H993" s="79"/>
      <c r="I993" s="79"/>
      <c r="J993" s="79"/>
      <c r="K993" s="79"/>
      <c r="L993" s="1"/>
      <c r="M993" s="1"/>
      <c r="N993" s="1"/>
      <c r="O993" s="1"/>
      <c r="P993" s="80"/>
      <c r="Q993" s="81"/>
      <c r="R993" s="82"/>
      <c r="S993" s="82"/>
      <c r="T993" s="82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</row>
    <row r="994" spans="1:156" ht="12.75" customHeight="1" x14ac:dyDescent="0.2">
      <c r="A994" s="1"/>
      <c r="B994" s="1"/>
      <c r="C994" s="1"/>
      <c r="D994" s="1"/>
      <c r="E994" s="6"/>
      <c r="F994" s="6"/>
      <c r="G994" s="79"/>
      <c r="H994" s="79"/>
      <c r="I994" s="79"/>
      <c r="J994" s="79"/>
      <c r="K994" s="79"/>
      <c r="L994" s="1"/>
      <c r="M994" s="1"/>
      <c r="N994" s="1"/>
      <c r="O994" s="1"/>
      <c r="P994" s="80"/>
      <c r="Q994" s="81"/>
      <c r="R994" s="82"/>
      <c r="S994" s="82"/>
      <c r="T994" s="82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</row>
    <row r="995" spans="1:156" ht="12.75" customHeight="1" x14ac:dyDescent="0.2">
      <c r="A995" s="1"/>
      <c r="B995" s="1"/>
      <c r="C995" s="1"/>
      <c r="D995" s="1"/>
      <c r="E995" s="6"/>
      <c r="F995" s="6"/>
      <c r="G995" s="79"/>
      <c r="H995" s="79"/>
      <c r="I995" s="79"/>
      <c r="J995" s="79"/>
      <c r="K995" s="79"/>
      <c r="L995" s="1"/>
      <c r="M995" s="1"/>
      <c r="N995" s="1"/>
      <c r="O995" s="1"/>
      <c r="P995" s="80"/>
      <c r="Q995" s="81"/>
      <c r="R995" s="82"/>
      <c r="S995" s="82"/>
      <c r="T995" s="82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</row>
    <row r="996" spans="1:156" ht="12.75" customHeight="1" x14ac:dyDescent="0.2">
      <c r="A996" s="1"/>
      <c r="B996" s="1"/>
      <c r="C996" s="1"/>
      <c r="D996" s="1"/>
      <c r="E996" s="6"/>
      <c r="F996" s="6"/>
      <c r="G996" s="79"/>
      <c r="H996" s="79"/>
      <c r="I996" s="79"/>
      <c r="J996" s="79"/>
      <c r="K996" s="79"/>
      <c r="L996" s="1"/>
      <c r="M996" s="1"/>
      <c r="N996" s="1"/>
      <c r="O996" s="1"/>
      <c r="P996" s="80"/>
      <c r="Q996" s="81"/>
      <c r="R996" s="82"/>
      <c r="S996" s="82"/>
      <c r="T996" s="82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</row>
    <row r="997" spans="1:156" ht="12.75" customHeight="1" x14ac:dyDescent="0.2">
      <c r="A997" s="1"/>
      <c r="B997" s="1"/>
      <c r="C997" s="1"/>
      <c r="D997" s="1"/>
      <c r="E997" s="6"/>
      <c r="F997" s="6"/>
      <c r="G997" s="79"/>
      <c r="H997" s="79"/>
      <c r="I997" s="79"/>
      <c r="J997" s="79"/>
      <c r="K997" s="79"/>
      <c r="L997" s="1"/>
      <c r="M997" s="1"/>
      <c r="N997" s="1"/>
      <c r="O997" s="1"/>
      <c r="P997" s="80"/>
      <c r="Q997" s="81"/>
      <c r="R997" s="82"/>
      <c r="S997" s="82"/>
      <c r="T997" s="82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</row>
    <row r="998" spans="1:156" ht="12.75" customHeight="1" x14ac:dyDescent="0.2">
      <c r="A998" s="1"/>
      <c r="B998" s="1"/>
      <c r="C998" s="1"/>
      <c r="D998" s="1"/>
      <c r="E998" s="6"/>
      <c r="F998" s="6"/>
      <c r="G998" s="79"/>
      <c r="H998" s="79"/>
      <c r="I998" s="79"/>
      <c r="J998" s="79"/>
      <c r="K998" s="79"/>
      <c r="L998" s="1"/>
      <c r="M998" s="1"/>
      <c r="N998" s="1"/>
      <c r="O998" s="1"/>
      <c r="P998" s="80"/>
      <c r="Q998" s="81"/>
      <c r="R998" s="82"/>
      <c r="S998" s="82"/>
      <c r="T998" s="82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</row>
    <row r="999" spans="1:156" ht="12.75" customHeight="1" x14ac:dyDescent="0.2">
      <c r="A999" s="1"/>
      <c r="B999" s="1"/>
      <c r="C999" s="1"/>
      <c r="D999" s="1"/>
      <c r="E999" s="6"/>
      <c r="F999" s="6"/>
      <c r="G999" s="79"/>
      <c r="H999" s="79"/>
      <c r="I999" s="79"/>
      <c r="J999" s="79"/>
      <c r="K999" s="79"/>
      <c r="L999" s="1"/>
      <c r="M999" s="1"/>
      <c r="N999" s="1"/>
      <c r="O999" s="1"/>
      <c r="P999" s="80"/>
      <c r="Q999" s="81"/>
      <c r="R999" s="82"/>
      <c r="S999" s="82"/>
      <c r="T999" s="82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</row>
    <row r="1000" spans="1:156" ht="12.75" customHeight="1" x14ac:dyDescent="0.2">
      <c r="A1000" s="1"/>
      <c r="B1000" s="1"/>
      <c r="C1000" s="1"/>
      <c r="D1000" s="1"/>
      <c r="E1000" s="6"/>
      <c r="F1000" s="6"/>
      <c r="G1000" s="79"/>
      <c r="H1000" s="79"/>
      <c r="I1000" s="79"/>
      <c r="J1000" s="79"/>
      <c r="K1000" s="79"/>
      <c r="L1000" s="1"/>
      <c r="M1000" s="1"/>
      <c r="N1000" s="1"/>
      <c r="O1000" s="1"/>
      <c r="P1000" s="80"/>
      <c r="Q1000" s="81"/>
      <c r="R1000" s="82"/>
      <c r="S1000" s="82"/>
      <c r="T1000" s="82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</row>
  </sheetData>
  <mergeCells count="3">
    <mergeCell ref="D61:G62"/>
    <mergeCell ref="D63:G64"/>
    <mergeCell ref="D65:G67"/>
  </mergeCells>
  <conditionalFormatting sqref="R58">
    <cfRule type="cellIs" dxfId="9" priority="1" operator="equal">
      <formula>"FALSE"</formula>
    </cfRule>
  </conditionalFormatting>
  <conditionalFormatting sqref="R60:R61">
    <cfRule type="cellIs" dxfId="8" priority="2" operator="equal">
      <formula>"""False"""</formula>
    </cfRule>
  </conditionalFormatting>
  <conditionalFormatting sqref="R67">
    <cfRule type="cellIs" dxfId="7" priority="3" operator="equal">
      <formula>"FALSE"</formula>
    </cfRule>
  </conditionalFormatting>
  <conditionalFormatting sqref="R74:R75">
    <cfRule type="cellIs" dxfId="6" priority="4" operator="equal">
      <formula>"FALSE"</formula>
    </cfRule>
  </conditionalFormatting>
  <conditionalFormatting sqref="R96">
    <cfRule type="cellIs" dxfId="5" priority="5" operator="equal">
      <formula>"FALSE"</formula>
    </cfRule>
  </conditionalFormatting>
  <pageMargins left="0" right="0" top="0" bottom="0" header="0" footer="0"/>
  <pageSetup scale="1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2" width="2.5" customWidth="1"/>
    <col min="3" max="3" width="28.6640625" customWidth="1"/>
    <col min="4" max="4" width="9.5" customWidth="1"/>
    <col min="5" max="13" width="11.5" customWidth="1"/>
    <col min="14" max="14" width="31.1640625" customWidth="1"/>
    <col min="15" max="16" width="2.5" customWidth="1"/>
    <col min="17" max="26" width="8.664062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257">
        <f ca="1">TODAY()</f>
        <v>46212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"/>
      <c r="C4" s="258" t="s">
        <v>200</v>
      </c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1"/>
      <c r="P4" s="1"/>
      <c r="Q4" s="259" t="s">
        <v>201</v>
      </c>
      <c r="R4" s="260"/>
      <c r="S4" s="260"/>
      <c r="T4" s="260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/>
      <c r="C5" s="261" t="s">
        <v>202</v>
      </c>
      <c r="D5" s="262" t="s">
        <v>203</v>
      </c>
      <c r="E5" s="262" t="s">
        <v>204</v>
      </c>
      <c r="F5" s="262" t="s">
        <v>205</v>
      </c>
      <c r="G5" s="262" t="s">
        <v>206</v>
      </c>
      <c r="H5" s="262" t="s">
        <v>8</v>
      </c>
      <c r="I5" s="262" t="s">
        <v>68</v>
      </c>
      <c r="J5" s="262" t="s">
        <v>68</v>
      </c>
      <c r="K5" s="262" t="s">
        <v>68</v>
      </c>
      <c r="L5" s="262" t="s">
        <v>207</v>
      </c>
      <c r="M5" s="262" t="s">
        <v>208</v>
      </c>
      <c r="N5" s="16" t="s">
        <v>209</v>
      </c>
      <c r="O5" s="1"/>
      <c r="P5" s="1"/>
      <c r="Q5" s="154" t="s">
        <v>210</v>
      </c>
      <c r="R5" s="154" t="s">
        <v>211</v>
      </c>
      <c r="S5" s="154" t="s">
        <v>212</v>
      </c>
      <c r="T5" s="154" t="s">
        <v>213</v>
      </c>
      <c r="U5" s="1"/>
      <c r="V5" s="1"/>
      <c r="W5" s="1"/>
      <c r="X5" s="1"/>
      <c r="Y5" s="1"/>
      <c r="Z5" s="1"/>
    </row>
    <row r="6" spans="1:26" ht="13.5" customHeight="1" x14ac:dyDescent="0.2">
      <c r="A6" s="1"/>
      <c r="B6" s="1"/>
      <c r="C6" s="263" t="s">
        <v>214</v>
      </c>
      <c r="D6" s="264" t="s">
        <v>215</v>
      </c>
      <c r="E6" s="264" t="s">
        <v>216</v>
      </c>
      <c r="F6" s="264" t="s">
        <v>217</v>
      </c>
      <c r="G6" s="264" t="s">
        <v>218</v>
      </c>
      <c r="H6" s="264" t="s">
        <v>43</v>
      </c>
      <c r="I6" s="264" t="s">
        <v>216</v>
      </c>
      <c r="J6" s="264" t="s">
        <v>219</v>
      </c>
      <c r="K6" s="264" t="s">
        <v>220</v>
      </c>
      <c r="L6" s="264" t="s">
        <v>221</v>
      </c>
      <c r="M6" s="264" t="s">
        <v>221</v>
      </c>
      <c r="N6" s="265"/>
      <c r="O6" s="1"/>
      <c r="P6" s="1"/>
      <c r="Q6" s="266">
        <v>1400</v>
      </c>
      <c r="R6" s="266">
        <v>1650</v>
      </c>
      <c r="S6" s="266">
        <v>2150</v>
      </c>
      <c r="T6" s="266">
        <v>2800</v>
      </c>
      <c r="U6" s="1"/>
      <c r="V6" s="1"/>
      <c r="W6" s="1"/>
      <c r="X6" s="1"/>
      <c r="Y6" s="1"/>
      <c r="Z6" s="1"/>
    </row>
    <row r="7" spans="1:26" ht="13.5" customHeight="1" x14ac:dyDescent="0.2">
      <c r="A7" s="267"/>
      <c r="B7" s="1"/>
      <c r="C7" s="268" t="s">
        <v>222</v>
      </c>
      <c r="D7" s="267">
        <v>8</v>
      </c>
      <c r="E7" s="267">
        <v>1</v>
      </c>
      <c r="F7" s="269">
        <f t="shared" ref="F7:F18" si="0">E7*D7</f>
        <v>8</v>
      </c>
      <c r="G7" s="36">
        <v>560</v>
      </c>
      <c r="H7" s="270">
        <f t="shared" ref="H7:H18" si="1">G7*D7</f>
        <v>4480</v>
      </c>
      <c r="I7" s="271">
        <v>2500</v>
      </c>
      <c r="J7" s="272">
        <f t="shared" ref="J7:J19" si="2">I7/E7</f>
        <v>2500</v>
      </c>
      <c r="K7" s="273">
        <f t="shared" ref="K7:K19" si="3">I7/G7</f>
        <v>4.4642857142857144</v>
      </c>
      <c r="L7" s="272">
        <f t="shared" ref="L7:L18" si="4">I7*D7</f>
        <v>20000</v>
      </c>
      <c r="M7" s="272">
        <f t="shared" ref="M7:M18" si="5">L7*12</f>
        <v>240000</v>
      </c>
      <c r="N7" s="1"/>
      <c r="O7" s="1"/>
      <c r="P7" s="1"/>
      <c r="Q7" s="1"/>
      <c r="R7" s="38"/>
      <c r="S7" s="39"/>
      <c r="T7" s="4"/>
      <c r="U7" s="39"/>
      <c r="V7" s="1"/>
      <c r="W7" s="1"/>
      <c r="X7" s="1"/>
      <c r="Y7" s="1"/>
      <c r="Z7" s="1"/>
    </row>
    <row r="8" spans="1:26" ht="13.5" customHeight="1" x14ac:dyDescent="0.2">
      <c r="A8" s="267"/>
      <c r="B8" s="1"/>
      <c r="C8" s="268" t="s">
        <v>223</v>
      </c>
      <c r="D8" s="267">
        <v>12</v>
      </c>
      <c r="E8" s="267">
        <v>1</v>
      </c>
      <c r="F8" s="269">
        <f t="shared" si="0"/>
        <v>12</v>
      </c>
      <c r="G8" s="270">
        <f>G7</f>
        <v>560</v>
      </c>
      <c r="H8" s="270">
        <f t="shared" si="1"/>
        <v>6720</v>
      </c>
      <c r="I8" s="272">
        <f>Q6</f>
        <v>1400</v>
      </c>
      <c r="J8" s="272">
        <f t="shared" si="2"/>
        <v>1400</v>
      </c>
      <c r="K8" s="273">
        <f t="shared" si="3"/>
        <v>2.5</v>
      </c>
      <c r="L8" s="272">
        <f t="shared" si="4"/>
        <v>16800</v>
      </c>
      <c r="M8" s="272">
        <f t="shared" si="5"/>
        <v>201600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267"/>
      <c r="B9" s="1"/>
      <c r="C9" s="268" t="s">
        <v>224</v>
      </c>
      <c r="D9" s="267">
        <v>30</v>
      </c>
      <c r="E9" s="267">
        <v>1</v>
      </c>
      <c r="F9" s="269">
        <f t="shared" si="0"/>
        <v>30</v>
      </c>
      <c r="G9" s="36">
        <v>560</v>
      </c>
      <c r="H9" s="270">
        <f t="shared" si="1"/>
        <v>16800</v>
      </c>
      <c r="I9" s="271">
        <v>2600</v>
      </c>
      <c r="J9" s="272">
        <f t="shared" si="2"/>
        <v>2600</v>
      </c>
      <c r="K9" s="273">
        <f t="shared" si="3"/>
        <v>4.6428571428571432</v>
      </c>
      <c r="L9" s="272">
        <f t="shared" si="4"/>
        <v>78000</v>
      </c>
      <c r="M9" s="272">
        <f t="shared" si="5"/>
        <v>936000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267"/>
      <c r="B10" s="1"/>
      <c r="C10" s="268" t="s">
        <v>225</v>
      </c>
      <c r="D10" s="267">
        <v>10</v>
      </c>
      <c r="E10" s="267">
        <f>E9</f>
        <v>1</v>
      </c>
      <c r="F10" s="269">
        <f t="shared" si="0"/>
        <v>10</v>
      </c>
      <c r="G10" s="270">
        <f>G9</f>
        <v>560</v>
      </c>
      <c r="H10" s="270">
        <f t="shared" si="1"/>
        <v>5600</v>
      </c>
      <c r="I10" s="272">
        <f>Q6</f>
        <v>1400</v>
      </c>
      <c r="J10" s="272">
        <f t="shared" si="2"/>
        <v>1400</v>
      </c>
      <c r="K10" s="273">
        <f t="shared" si="3"/>
        <v>2.5</v>
      </c>
      <c r="L10" s="272">
        <f t="shared" si="4"/>
        <v>14000</v>
      </c>
      <c r="M10" s="272">
        <f t="shared" si="5"/>
        <v>168000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267"/>
      <c r="B11" s="1"/>
      <c r="C11" s="268" t="s">
        <v>226</v>
      </c>
      <c r="D11" s="267">
        <v>30</v>
      </c>
      <c r="E11" s="267">
        <v>1</v>
      </c>
      <c r="F11" s="269">
        <f t="shared" si="0"/>
        <v>30</v>
      </c>
      <c r="G11" s="36">
        <v>600</v>
      </c>
      <c r="H11" s="270">
        <f t="shared" si="1"/>
        <v>18000</v>
      </c>
      <c r="I11" s="271">
        <v>2700</v>
      </c>
      <c r="J11" s="272">
        <f t="shared" si="2"/>
        <v>2700</v>
      </c>
      <c r="K11" s="273">
        <f t="shared" si="3"/>
        <v>4.5</v>
      </c>
      <c r="L11" s="272">
        <f t="shared" si="4"/>
        <v>81000</v>
      </c>
      <c r="M11" s="272">
        <f t="shared" si="5"/>
        <v>972000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267"/>
      <c r="B12" s="1"/>
      <c r="C12" s="268" t="s">
        <v>227</v>
      </c>
      <c r="D12" s="267">
        <v>6</v>
      </c>
      <c r="E12" s="267">
        <v>1</v>
      </c>
      <c r="F12" s="269">
        <f t="shared" si="0"/>
        <v>6</v>
      </c>
      <c r="G12" s="36">
        <v>785</v>
      </c>
      <c r="H12" s="270">
        <f t="shared" si="1"/>
        <v>4710</v>
      </c>
      <c r="I12" s="271">
        <v>2800</v>
      </c>
      <c r="J12" s="272">
        <f t="shared" si="2"/>
        <v>2800</v>
      </c>
      <c r="K12" s="273">
        <f t="shared" si="3"/>
        <v>3.5668789808917198</v>
      </c>
      <c r="L12" s="272">
        <f t="shared" si="4"/>
        <v>16800</v>
      </c>
      <c r="M12" s="272">
        <f t="shared" si="5"/>
        <v>201600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267"/>
      <c r="B13" s="1"/>
      <c r="C13" s="268" t="s">
        <v>228</v>
      </c>
      <c r="D13" s="267">
        <v>13</v>
      </c>
      <c r="E13" s="267">
        <v>1</v>
      </c>
      <c r="F13" s="269">
        <f t="shared" si="0"/>
        <v>13</v>
      </c>
      <c r="G13" s="36">
        <f>(1000+940)/2</f>
        <v>970</v>
      </c>
      <c r="H13" s="270">
        <f t="shared" si="1"/>
        <v>12610</v>
      </c>
      <c r="I13" s="271">
        <v>3000</v>
      </c>
      <c r="J13" s="272">
        <f t="shared" si="2"/>
        <v>3000</v>
      </c>
      <c r="K13" s="273">
        <f t="shared" si="3"/>
        <v>3.0927835051546393</v>
      </c>
      <c r="L13" s="272">
        <f t="shared" si="4"/>
        <v>39000</v>
      </c>
      <c r="M13" s="272">
        <f t="shared" si="5"/>
        <v>468000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267">
        <f>144*0.15</f>
        <v>21.599999999999998</v>
      </c>
      <c r="B14" s="1"/>
      <c r="C14" s="268" t="s">
        <v>229</v>
      </c>
      <c r="D14" s="267">
        <f>4*4</f>
        <v>16</v>
      </c>
      <c r="E14" s="267">
        <v>1</v>
      </c>
      <c r="F14" s="269">
        <f t="shared" si="0"/>
        <v>16</v>
      </c>
      <c r="G14" s="36">
        <f>(775+960+860+1000)/4</f>
        <v>898.75</v>
      </c>
      <c r="H14" s="270">
        <f t="shared" si="1"/>
        <v>14380</v>
      </c>
      <c r="I14" s="271">
        <v>2900</v>
      </c>
      <c r="J14" s="272">
        <f t="shared" si="2"/>
        <v>2900</v>
      </c>
      <c r="K14" s="273">
        <f t="shared" si="3"/>
        <v>3.2267037552155773</v>
      </c>
      <c r="L14" s="272">
        <f t="shared" si="4"/>
        <v>46400</v>
      </c>
      <c r="M14" s="272">
        <f t="shared" si="5"/>
        <v>556800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267"/>
      <c r="B15" s="1"/>
      <c r="C15" s="268" t="s">
        <v>230</v>
      </c>
      <c r="D15" s="267">
        <v>8</v>
      </c>
      <c r="E15" s="267">
        <v>2</v>
      </c>
      <c r="F15" s="269">
        <f t="shared" si="0"/>
        <v>16</v>
      </c>
      <c r="G15" s="36">
        <v>1100</v>
      </c>
      <c r="H15" s="270">
        <f t="shared" si="1"/>
        <v>8800</v>
      </c>
      <c r="I15" s="271">
        <v>3800</v>
      </c>
      <c r="J15" s="272">
        <f t="shared" si="2"/>
        <v>1900</v>
      </c>
      <c r="K15" s="273">
        <f t="shared" si="3"/>
        <v>3.4545454545454546</v>
      </c>
      <c r="L15" s="272">
        <f t="shared" si="4"/>
        <v>30400</v>
      </c>
      <c r="M15" s="272">
        <f t="shared" si="5"/>
        <v>364800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267"/>
      <c r="B16" s="1"/>
      <c r="C16" s="268" t="s">
        <v>231</v>
      </c>
      <c r="D16" s="267">
        <v>3</v>
      </c>
      <c r="E16" s="267">
        <v>1</v>
      </c>
      <c r="F16" s="269">
        <f t="shared" si="0"/>
        <v>3</v>
      </c>
      <c r="G16" s="36">
        <v>1100</v>
      </c>
      <c r="H16" s="270">
        <f t="shared" si="1"/>
        <v>3300</v>
      </c>
      <c r="I16" s="271">
        <v>3850</v>
      </c>
      <c r="J16" s="272">
        <f t="shared" si="2"/>
        <v>3850</v>
      </c>
      <c r="K16" s="273">
        <f t="shared" si="3"/>
        <v>3.5</v>
      </c>
      <c r="L16" s="272">
        <f t="shared" si="4"/>
        <v>11550</v>
      </c>
      <c r="M16" s="272">
        <f t="shared" si="5"/>
        <v>138600</v>
      </c>
      <c r="N16" s="1" t="s">
        <v>232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267"/>
      <c r="B17" s="1"/>
      <c r="C17" s="268" t="s">
        <v>233</v>
      </c>
      <c r="D17" s="267">
        <v>7</v>
      </c>
      <c r="E17" s="267">
        <v>1</v>
      </c>
      <c r="F17" s="269">
        <f t="shared" si="0"/>
        <v>7</v>
      </c>
      <c r="G17" s="36">
        <f>(((510*4)+(515*2)+600)/7)+250</f>
        <v>774.28571428571433</v>
      </c>
      <c r="H17" s="270">
        <f t="shared" si="1"/>
        <v>5420</v>
      </c>
      <c r="I17" s="271">
        <v>3000</v>
      </c>
      <c r="J17" s="272">
        <f t="shared" si="2"/>
        <v>3000</v>
      </c>
      <c r="K17" s="273">
        <f t="shared" si="3"/>
        <v>3.8745387453874538</v>
      </c>
      <c r="L17" s="272">
        <f t="shared" si="4"/>
        <v>21000</v>
      </c>
      <c r="M17" s="272">
        <f t="shared" si="5"/>
        <v>252000</v>
      </c>
      <c r="N17" s="1" t="s">
        <v>234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267"/>
      <c r="B18" s="1"/>
      <c r="C18" s="268" t="s">
        <v>235</v>
      </c>
      <c r="D18" s="267">
        <v>1</v>
      </c>
      <c r="E18" s="267">
        <v>2</v>
      </c>
      <c r="F18" s="269">
        <f t="shared" si="0"/>
        <v>2</v>
      </c>
      <c r="G18" s="274">
        <v>1100</v>
      </c>
      <c r="H18" s="270">
        <f t="shared" si="1"/>
        <v>1100</v>
      </c>
      <c r="I18" s="271">
        <v>4000</v>
      </c>
      <c r="J18" s="272">
        <f t="shared" si="2"/>
        <v>2000</v>
      </c>
      <c r="K18" s="273">
        <f t="shared" si="3"/>
        <v>3.6363636363636362</v>
      </c>
      <c r="L18" s="272">
        <f t="shared" si="4"/>
        <v>4000</v>
      </c>
      <c r="M18" s="272">
        <f t="shared" si="5"/>
        <v>48000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/>
      <c r="C19" s="275" t="s">
        <v>72</v>
      </c>
      <c r="D19" s="275">
        <f>SUM(D7:D18)</f>
        <v>144</v>
      </c>
      <c r="E19" s="276">
        <f>SUMPRODUCT(E7:E18,$D$7:$D$18)/$D$19</f>
        <v>1.0625</v>
      </c>
      <c r="F19" s="275">
        <f>SUM(F7:F18)</f>
        <v>153</v>
      </c>
      <c r="G19" s="277">
        <f>SUMPRODUCT(G7:G18,$D$7:$D$18)/$D$19</f>
        <v>707.77777777777783</v>
      </c>
      <c r="H19" s="277">
        <f>SUM(H7:H18)</f>
        <v>101920</v>
      </c>
      <c r="I19" s="278">
        <f>SUMPRODUCT(I7:I18,$D$7:$D$18)/$D$19</f>
        <v>2631.5972222222222</v>
      </c>
      <c r="J19" s="278">
        <f t="shared" si="2"/>
        <v>2476.7973856209151</v>
      </c>
      <c r="K19" s="279">
        <f t="shared" si="3"/>
        <v>3.7181122448979589</v>
      </c>
      <c r="L19" s="278">
        <f t="shared" ref="L19:M19" si="6">SUM(L7:L18)</f>
        <v>378950</v>
      </c>
      <c r="M19" s="278">
        <f t="shared" si="6"/>
        <v>4547400</v>
      </c>
      <c r="N19" s="280"/>
      <c r="O19" s="1"/>
      <c r="P19" s="1"/>
      <c r="Q19" s="34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281">
        <f>+'Summary &amp; Assumptions'!H35</f>
        <v>3.7181122448979589</v>
      </c>
      <c r="L20" s="1"/>
      <c r="M20" s="37">
        <f>M19+'Annual CFs'!G53</f>
        <v>4560757.0297686625</v>
      </c>
      <c r="N20" s="1" t="s">
        <v>236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/>
      <c r="C21" s="1"/>
      <c r="D21" s="1"/>
      <c r="E21" s="1"/>
      <c r="F21" s="1"/>
      <c r="G21" s="1"/>
      <c r="H21" s="3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1"/>
      <c r="C22" s="1"/>
      <c r="D22" s="1"/>
      <c r="E22" s="1"/>
      <c r="F22" s="1"/>
      <c r="G22" s="1"/>
      <c r="H22" s="36"/>
      <c r="I22" s="1"/>
      <c r="J22" s="1"/>
      <c r="K22" s="1"/>
      <c r="L22" s="1"/>
      <c r="M22" s="34">
        <f>M20/2600/12</f>
        <v>146.17810992848277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1"/>
      <c r="C23" s="1"/>
      <c r="D23" s="1"/>
      <c r="E23" s="1"/>
      <c r="F23" s="1"/>
      <c r="G23" s="1"/>
      <c r="H23" s="3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1"/>
      <c r="C24" s="1"/>
      <c r="D24" s="1"/>
      <c r="E24" s="1"/>
      <c r="F24" s="1"/>
      <c r="G24" s="1"/>
      <c r="H24" s="3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1"/>
      <c r="G25" s="1"/>
      <c r="H25" s="3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1"/>
      <c r="G26" s="1"/>
      <c r="H26" s="3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1"/>
      <c r="G27" s="1"/>
      <c r="H27" s="3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3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282"/>
      <c r="H29" s="3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3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3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3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3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3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3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3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3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3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3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3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3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3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3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3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3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3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3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3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3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3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3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3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3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3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3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3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3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3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3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3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3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3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3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3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3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3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3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3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3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3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3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3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3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3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3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3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3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3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3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3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3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3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3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3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3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3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3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3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3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3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3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3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3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3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3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3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3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3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3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3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3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3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3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3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3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3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3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3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3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3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3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3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51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abSelected="1" workbookViewId="0"/>
  </sheetViews>
  <sheetFormatPr baseColWidth="10" defaultColWidth="14.5" defaultRowHeight="15" customHeight="1" x14ac:dyDescent="0.2"/>
  <cols>
    <col min="1" max="2" width="2.5" customWidth="1"/>
    <col min="3" max="3" width="28.5" customWidth="1"/>
    <col min="4" max="4" width="9.5" customWidth="1"/>
    <col min="5" max="5" width="21.5" customWidth="1"/>
    <col min="6" max="7" width="10.5" customWidth="1"/>
    <col min="8" max="9" width="2.5" customWidth="1"/>
    <col min="10" max="10" width="10" customWidth="1"/>
    <col min="11" max="11" width="10.33203125" customWidth="1"/>
    <col min="12" max="26" width="8.6640625" customWidth="1"/>
  </cols>
  <sheetData>
    <row r="1" spans="1:26" ht="12.75" customHeight="1" x14ac:dyDescent="0.2">
      <c r="A1" s="308"/>
      <c r="B1" s="309"/>
      <c r="C1" s="309"/>
      <c r="D1" s="309"/>
      <c r="E1" s="310"/>
      <c r="F1" s="309"/>
      <c r="G1" s="311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</row>
    <row r="2" spans="1:26" ht="12.75" customHeight="1" x14ac:dyDescent="0.2">
      <c r="A2" s="308"/>
      <c r="B2" s="308"/>
      <c r="C2" s="308"/>
      <c r="D2" s="308"/>
      <c r="E2" s="308"/>
      <c r="F2" s="308"/>
      <c r="G2" s="312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</row>
    <row r="3" spans="1:26" ht="13.5" customHeight="1" x14ac:dyDescent="0.2">
      <c r="A3" s="308"/>
      <c r="B3" s="309"/>
      <c r="C3" s="313"/>
      <c r="D3" s="313"/>
      <c r="E3" s="309"/>
      <c r="F3" s="309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</row>
    <row r="4" spans="1:26" ht="13.5" customHeight="1" x14ac:dyDescent="0.2">
      <c r="A4" s="308"/>
      <c r="B4" s="309"/>
      <c r="C4" s="314" t="s">
        <v>291</v>
      </c>
      <c r="D4" s="314"/>
      <c r="E4" s="315"/>
      <c r="F4" s="315"/>
      <c r="G4" s="316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</row>
    <row r="5" spans="1:26" ht="13.5" customHeight="1" x14ac:dyDescent="0.2">
      <c r="A5" s="308"/>
      <c r="B5" s="309"/>
      <c r="C5" s="317" t="s">
        <v>214</v>
      </c>
      <c r="D5" s="317"/>
      <c r="E5" s="318" t="s">
        <v>292</v>
      </c>
      <c r="F5" s="318" t="s">
        <v>10</v>
      </c>
      <c r="G5" s="319" t="s">
        <v>9</v>
      </c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</row>
    <row r="6" spans="1:26" ht="13.5" customHeight="1" x14ac:dyDescent="0.2">
      <c r="A6" s="308"/>
      <c r="B6" s="309"/>
      <c r="C6" s="320" t="s">
        <v>293</v>
      </c>
      <c r="D6" s="321"/>
      <c r="E6" s="322">
        <f>'Summary &amp; Assumptions'!H12</f>
        <v>110465</v>
      </c>
      <c r="F6" s="323"/>
      <c r="G6" s="322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</row>
    <row r="7" spans="1:26" ht="13.5" customHeight="1" x14ac:dyDescent="0.2">
      <c r="A7" s="308"/>
      <c r="B7" s="309"/>
      <c r="C7" s="324" t="s">
        <v>294</v>
      </c>
      <c r="D7" s="325"/>
      <c r="E7" s="326"/>
      <c r="F7" s="327"/>
      <c r="G7" s="327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</row>
    <row r="8" spans="1:26" ht="13.5" customHeight="1" x14ac:dyDescent="0.2">
      <c r="A8" s="308"/>
      <c r="B8" s="309"/>
      <c r="C8" s="325" t="s">
        <v>295</v>
      </c>
      <c r="D8" s="325"/>
      <c r="E8" s="326"/>
      <c r="F8" s="326">
        <v>150</v>
      </c>
      <c r="G8" s="327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</row>
    <row r="9" spans="1:26" ht="13.5" customHeight="1" x14ac:dyDescent="0.2">
      <c r="A9" s="308"/>
      <c r="B9" s="309"/>
      <c r="C9" s="325" t="s">
        <v>296</v>
      </c>
      <c r="D9" s="325"/>
      <c r="E9" s="326"/>
      <c r="F9" s="327">
        <f>E9/'Summary &amp; Assumptions'!$H$11</f>
        <v>0</v>
      </c>
      <c r="G9" s="327">
        <f>E9/'Summary &amp; Assumptions'!$D$34</f>
        <v>0</v>
      </c>
      <c r="H9" s="309"/>
      <c r="I9" s="309"/>
      <c r="J9" s="328"/>
      <c r="K9" s="328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</row>
    <row r="10" spans="1:26" ht="13.5" customHeight="1" x14ac:dyDescent="0.2">
      <c r="A10" s="308"/>
      <c r="B10" s="309"/>
      <c r="C10" s="325" t="s">
        <v>297</v>
      </c>
      <c r="D10" s="325"/>
      <c r="E10" s="329"/>
      <c r="F10" s="327">
        <f>E10/'Summary &amp; Assumptions'!$H$11</f>
        <v>0</v>
      </c>
      <c r="G10" s="327">
        <f>E10/'Summary &amp; Assumptions'!$D$34</f>
        <v>0</v>
      </c>
      <c r="H10" s="309"/>
      <c r="I10" s="309"/>
      <c r="J10" s="328"/>
      <c r="K10" s="328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</row>
    <row r="11" spans="1:26" ht="13.5" customHeight="1" x14ac:dyDescent="0.2">
      <c r="A11" s="308"/>
      <c r="B11" s="309"/>
      <c r="C11" s="325" t="s">
        <v>298</v>
      </c>
      <c r="D11" s="325"/>
      <c r="E11" s="330"/>
      <c r="F11" s="327">
        <f>E11/'Summary &amp; Assumptions'!$H$11</f>
        <v>0</v>
      </c>
      <c r="G11" s="327">
        <f>E11/'Summary &amp; Assumptions'!$D$34</f>
        <v>0</v>
      </c>
      <c r="H11" s="309"/>
      <c r="I11" s="309"/>
      <c r="J11" s="328"/>
      <c r="K11" s="328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</row>
    <row r="12" spans="1:26" ht="13.5" customHeight="1" x14ac:dyDescent="0.2">
      <c r="A12" s="308"/>
      <c r="B12" s="309"/>
      <c r="C12" s="325" t="s">
        <v>299</v>
      </c>
      <c r="D12" s="325"/>
      <c r="E12" s="330"/>
      <c r="F12" s="327">
        <f>E12/'Summary &amp; Assumptions'!$H$11</f>
        <v>0</v>
      </c>
      <c r="G12" s="327">
        <f>E12/'Summary &amp; Assumptions'!$D$34</f>
        <v>0</v>
      </c>
      <c r="H12" s="309"/>
      <c r="I12" s="309"/>
      <c r="J12" s="328"/>
      <c r="K12" s="328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</row>
    <row r="13" spans="1:26" ht="13.5" customHeight="1" x14ac:dyDescent="0.2">
      <c r="A13" s="308"/>
      <c r="B13" s="309"/>
      <c r="C13" s="325" t="s">
        <v>300</v>
      </c>
      <c r="D13" s="325"/>
      <c r="E13" s="330"/>
      <c r="F13" s="327">
        <f>E13/'Summary &amp; Assumptions'!$H$11</f>
        <v>0</v>
      </c>
      <c r="G13" s="327">
        <f>E13/'Summary &amp; Assumptions'!$D$34</f>
        <v>0</v>
      </c>
      <c r="H13" s="309"/>
      <c r="I13" s="309"/>
      <c r="J13" s="328"/>
      <c r="K13" s="328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</row>
    <row r="14" spans="1:26" ht="13.5" customHeight="1" x14ac:dyDescent="0.2">
      <c r="A14" s="308"/>
      <c r="B14" s="309"/>
      <c r="C14" s="325" t="s">
        <v>301</v>
      </c>
      <c r="D14" s="325"/>
      <c r="E14" s="330"/>
      <c r="F14" s="327">
        <f>E14/'Summary &amp; Assumptions'!$H$11</f>
        <v>0</v>
      </c>
      <c r="G14" s="327">
        <f>E14/'Summary &amp; Assumptions'!$D$34</f>
        <v>0</v>
      </c>
      <c r="H14" s="309"/>
      <c r="I14" s="309"/>
      <c r="J14" s="328"/>
      <c r="K14" s="328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</row>
    <row r="15" spans="1:26" ht="13.5" customHeight="1" x14ac:dyDescent="0.2">
      <c r="A15" s="308"/>
      <c r="B15" s="309"/>
      <c r="C15" s="325" t="s">
        <v>302</v>
      </c>
      <c r="D15" s="325"/>
      <c r="E15" s="330"/>
      <c r="F15" s="327">
        <f>E15/'Summary &amp; Assumptions'!$H$11</f>
        <v>0</v>
      </c>
      <c r="G15" s="327">
        <f>E15/'Summary &amp; Assumptions'!$D$34</f>
        <v>0</v>
      </c>
      <c r="H15" s="309"/>
      <c r="I15" s="309"/>
      <c r="J15" s="328"/>
      <c r="K15" s="328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</row>
    <row r="16" spans="1:26" ht="13.5" customHeight="1" x14ac:dyDescent="0.2">
      <c r="A16" s="308"/>
      <c r="B16" s="309"/>
      <c r="C16" s="325" t="s">
        <v>303</v>
      </c>
      <c r="D16" s="325"/>
      <c r="E16" s="330"/>
      <c r="F16" s="327">
        <f>E16/'Summary &amp; Assumptions'!$H$11</f>
        <v>0</v>
      </c>
      <c r="G16" s="327">
        <f>E16/'Summary &amp; Assumptions'!$D$34</f>
        <v>0</v>
      </c>
      <c r="H16" s="309"/>
      <c r="I16" s="309"/>
      <c r="J16" s="328"/>
      <c r="K16" s="328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</row>
    <row r="17" spans="1:26" ht="13.5" customHeight="1" x14ac:dyDescent="0.2">
      <c r="A17" s="308"/>
      <c r="B17" s="309"/>
      <c r="C17" s="325" t="s">
        <v>304</v>
      </c>
      <c r="D17" s="325"/>
      <c r="E17" s="330"/>
      <c r="F17" s="327">
        <f>E17/'Summary &amp; Assumptions'!$H$11</f>
        <v>0</v>
      </c>
      <c r="G17" s="327">
        <f>E17/'Summary &amp; Assumptions'!$D$34</f>
        <v>0</v>
      </c>
      <c r="H17" s="309"/>
      <c r="I17" s="309"/>
      <c r="J17" s="328"/>
      <c r="K17" s="328"/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</row>
    <row r="18" spans="1:26" ht="13.5" customHeight="1" x14ac:dyDescent="0.2">
      <c r="A18" s="308"/>
      <c r="B18" s="309"/>
      <c r="C18" s="325" t="s">
        <v>305</v>
      </c>
      <c r="D18" s="325"/>
      <c r="E18" s="330"/>
      <c r="F18" s="327">
        <f>E18/'Summary &amp; Assumptions'!$H$11</f>
        <v>0</v>
      </c>
      <c r="G18" s="327">
        <f>E18/'Summary &amp; Assumptions'!$D$34</f>
        <v>0</v>
      </c>
      <c r="H18" s="309"/>
      <c r="I18" s="309"/>
      <c r="J18" s="328"/>
      <c r="K18" s="328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</row>
    <row r="19" spans="1:26" ht="13.5" customHeight="1" x14ac:dyDescent="0.2">
      <c r="A19" s="308"/>
      <c r="B19" s="309"/>
      <c r="C19" s="325" t="s">
        <v>306</v>
      </c>
      <c r="D19" s="325"/>
      <c r="E19" s="330"/>
      <c r="F19" s="327">
        <f>E19/'Summary &amp; Assumptions'!$H$11</f>
        <v>0</v>
      </c>
      <c r="G19" s="327">
        <f>E19/'Summary &amp; Assumptions'!$D$34</f>
        <v>0</v>
      </c>
      <c r="H19" s="309"/>
      <c r="I19" s="309"/>
      <c r="J19" s="328"/>
      <c r="K19" s="328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</row>
    <row r="20" spans="1:26" ht="13.5" customHeight="1" x14ac:dyDescent="0.2">
      <c r="A20" s="308"/>
      <c r="B20" s="309"/>
      <c r="C20" s="325" t="s">
        <v>307</v>
      </c>
      <c r="D20" s="325"/>
      <c r="E20" s="330"/>
      <c r="F20" s="327">
        <f>E20/'Summary &amp; Assumptions'!$H$11</f>
        <v>0</v>
      </c>
      <c r="G20" s="327">
        <f>E20/'Summary &amp; Assumptions'!$D$34</f>
        <v>0</v>
      </c>
      <c r="H20" s="309"/>
      <c r="I20" s="309"/>
      <c r="J20" s="328"/>
      <c r="K20" s="328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</row>
    <row r="21" spans="1:26" ht="13.5" customHeight="1" x14ac:dyDescent="0.2">
      <c r="A21" s="308"/>
      <c r="B21" s="309"/>
      <c r="C21" s="325" t="s">
        <v>308</v>
      </c>
      <c r="D21" s="325"/>
      <c r="E21" s="330"/>
      <c r="F21" s="327">
        <f>E21/'Summary &amp; Assumptions'!$H$11</f>
        <v>0</v>
      </c>
      <c r="G21" s="327">
        <f>E21/'Summary &amp; Assumptions'!$D$34</f>
        <v>0</v>
      </c>
      <c r="H21" s="309"/>
      <c r="I21" s="309"/>
      <c r="J21" s="328"/>
      <c r="K21" s="328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</row>
    <row r="22" spans="1:26" ht="13.5" customHeight="1" x14ac:dyDescent="0.2">
      <c r="A22" s="308"/>
      <c r="B22" s="309"/>
      <c r="C22" s="325" t="s">
        <v>309</v>
      </c>
      <c r="D22" s="325"/>
      <c r="E22" s="330"/>
      <c r="F22" s="327">
        <f>E22/'Summary &amp; Assumptions'!$H$11</f>
        <v>0</v>
      </c>
      <c r="G22" s="327">
        <f>E22/'Summary &amp; Assumptions'!$D$34</f>
        <v>0</v>
      </c>
      <c r="H22" s="309"/>
      <c r="I22" s="309"/>
      <c r="J22" s="328"/>
      <c r="K22" s="328"/>
      <c r="L22" s="309"/>
      <c r="M22" s="309"/>
      <c r="N22" s="309"/>
      <c r="O22" s="309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</row>
    <row r="23" spans="1:26" ht="13.5" customHeight="1" x14ac:dyDescent="0.2">
      <c r="A23" s="308"/>
      <c r="B23" s="309"/>
      <c r="C23" s="325" t="s">
        <v>310</v>
      </c>
      <c r="D23" s="325"/>
      <c r="E23" s="330"/>
      <c r="F23" s="327">
        <f>E23/'Summary &amp; Assumptions'!$H$11</f>
        <v>0</v>
      </c>
      <c r="G23" s="327">
        <f>E23/'Summary &amp; Assumptions'!$D$34</f>
        <v>0</v>
      </c>
      <c r="H23" s="309"/>
      <c r="I23" s="309"/>
      <c r="J23" s="328"/>
      <c r="K23" s="328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</row>
    <row r="24" spans="1:26" ht="13.5" customHeight="1" x14ac:dyDescent="0.2">
      <c r="A24" s="308"/>
      <c r="B24" s="309"/>
      <c r="C24" s="325" t="s">
        <v>311</v>
      </c>
      <c r="D24" s="325"/>
      <c r="E24" s="330"/>
      <c r="F24" s="327">
        <f>E24/'Summary &amp; Assumptions'!$H$11</f>
        <v>0</v>
      </c>
      <c r="G24" s="327">
        <f>E24/'Summary &amp; Assumptions'!$D$34</f>
        <v>0</v>
      </c>
      <c r="H24" s="309"/>
      <c r="I24" s="309"/>
      <c r="J24" s="328"/>
      <c r="K24" s="328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</row>
    <row r="25" spans="1:26" ht="13.5" customHeight="1" x14ac:dyDescent="0.2">
      <c r="A25" s="308"/>
      <c r="B25" s="309"/>
      <c r="C25" s="325" t="s">
        <v>312</v>
      </c>
      <c r="D25" s="325"/>
      <c r="E25" s="330"/>
      <c r="F25" s="327">
        <f>E25/'Summary &amp; Assumptions'!$H$11</f>
        <v>0</v>
      </c>
      <c r="G25" s="327">
        <f>E25/'Summary &amp; Assumptions'!$D$34</f>
        <v>0</v>
      </c>
      <c r="H25" s="309"/>
      <c r="I25" s="309"/>
      <c r="J25" s="328"/>
      <c r="K25" s="328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</row>
    <row r="26" spans="1:26" ht="13.5" customHeight="1" x14ac:dyDescent="0.2">
      <c r="A26" s="308"/>
      <c r="B26" s="309"/>
      <c r="C26" s="325" t="s">
        <v>313</v>
      </c>
      <c r="D26" s="325"/>
      <c r="E26" s="330"/>
      <c r="F26" s="327">
        <f>E26/'Summary &amp; Assumptions'!$H$11</f>
        <v>0</v>
      </c>
      <c r="G26" s="327">
        <f>E26/'Summary &amp; Assumptions'!$D$34</f>
        <v>0</v>
      </c>
      <c r="H26" s="309"/>
      <c r="I26" s="309"/>
      <c r="J26" s="328"/>
      <c r="K26" s="328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</row>
    <row r="27" spans="1:26" ht="13.5" customHeight="1" x14ac:dyDescent="0.2">
      <c r="A27" s="308"/>
      <c r="B27" s="309"/>
      <c r="C27" s="325" t="s">
        <v>314</v>
      </c>
      <c r="D27" s="325"/>
      <c r="E27" s="330"/>
      <c r="F27" s="327">
        <f>E27/'Summary &amp; Assumptions'!$H$11</f>
        <v>0</v>
      </c>
      <c r="G27" s="327">
        <f>E27/'Summary &amp; Assumptions'!$D$34</f>
        <v>0</v>
      </c>
      <c r="H27" s="309"/>
      <c r="I27" s="309"/>
      <c r="J27" s="328"/>
      <c r="K27" s="328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</row>
    <row r="28" spans="1:26" ht="13.5" customHeight="1" x14ac:dyDescent="0.2">
      <c r="A28" s="308"/>
      <c r="B28" s="309"/>
      <c r="C28" s="325" t="s">
        <v>315</v>
      </c>
      <c r="D28" s="325"/>
      <c r="E28" s="330"/>
      <c r="F28" s="327">
        <f>E28/'Summary &amp; Assumptions'!$H$11</f>
        <v>0</v>
      </c>
      <c r="G28" s="327">
        <f>E28/'Summary &amp; Assumptions'!$D$34</f>
        <v>0</v>
      </c>
      <c r="H28" s="309"/>
      <c r="I28" s="309"/>
      <c r="J28" s="328"/>
      <c r="K28" s="328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</row>
    <row r="29" spans="1:26" ht="13.5" customHeight="1" x14ac:dyDescent="0.2">
      <c r="A29" s="308"/>
      <c r="B29" s="309"/>
      <c r="C29" s="331" t="s">
        <v>316</v>
      </c>
      <c r="D29" s="331"/>
      <c r="E29" s="332">
        <f>E6*F8</f>
        <v>16569750</v>
      </c>
      <c r="F29" s="332">
        <f t="shared" ref="F29:G29" si="0">SUM(F9:F28)</f>
        <v>0</v>
      </c>
      <c r="G29" s="332">
        <f t="shared" si="0"/>
        <v>0</v>
      </c>
      <c r="H29" s="309"/>
      <c r="I29" s="309"/>
      <c r="J29" s="309"/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</row>
    <row r="30" spans="1:26" ht="13.5" customHeight="1" x14ac:dyDescent="0.2">
      <c r="A30" s="308"/>
      <c r="B30" s="309"/>
      <c r="C30" s="313"/>
      <c r="D30" s="313"/>
      <c r="E30" s="333"/>
      <c r="F30" s="333"/>
      <c r="G30" s="333"/>
      <c r="H30" s="309"/>
      <c r="I30" s="309"/>
      <c r="J30" s="309"/>
      <c r="K30" s="309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</row>
    <row r="31" spans="1:26" ht="13.5" customHeight="1" x14ac:dyDescent="0.2">
      <c r="A31" s="308"/>
      <c r="B31" s="309"/>
      <c r="C31" s="324" t="s">
        <v>317</v>
      </c>
      <c r="D31" s="313"/>
      <c r="E31" s="333"/>
      <c r="F31" s="333"/>
      <c r="G31" s="333"/>
      <c r="H31" s="309"/>
      <c r="I31" s="309"/>
      <c r="J31" s="309"/>
      <c r="K31" s="309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</row>
    <row r="32" spans="1:26" ht="13.5" customHeight="1" x14ac:dyDescent="0.2">
      <c r="A32" s="308"/>
      <c r="B32" s="309"/>
      <c r="C32" s="147" t="s">
        <v>318</v>
      </c>
      <c r="D32" s="334">
        <v>0.05</v>
      </c>
      <c r="E32" s="335">
        <f>D32*$E$29</f>
        <v>828487.5</v>
      </c>
      <c r="F32" s="327">
        <f>E32/'Summary &amp; Assumptions'!$H$11</f>
        <v>6.2402553383798445</v>
      </c>
      <c r="G32" s="327">
        <f>E32/'Summary &amp; Assumptions'!$D$34</f>
        <v>5753.385416666667</v>
      </c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</row>
    <row r="33" spans="1:26" ht="13.5" customHeight="1" x14ac:dyDescent="0.2">
      <c r="A33" s="308"/>
      <c r="B33" s="309"/>
      <c r="C33" s="147" t="s">
        <v>319</v>
      </c>
      <c r="D33" s="334">
        <v>0.01</v>
      </c>
      <c r="E33" s="335">
        <f>D33*($E$29+E32)</f>
        <v>173982.375</v>
      </c>
      <c r="F33" s="327">
        <f>E33/'Summary &amp; Assumptions'!$H$11</f>
        <v>1.3104536210597673</v>
      </c>
      <c r="G33" s="327">
        <f>E33/'Summary &amp; Assumptions'!$D$34</f>
        <v>1208.2109375</v>
      </c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</row>
    <row r="34" spans="1:26" ht="13.5" customHeight="1" x14ac:dyDescent="0.2">
      <c r="A34" s="308"/>
      <c r="B34" s="309"/>
      <c r="C34" s="325" t="s">
        <v>320</v>
      </c>
      <c r="D34" s="334">
        <v>0.03</v>
      </c>
      <c r="E34" s="335">
        <f>D34*SUM($E$29,E32,E33)</f>
        <v>527166.59624999994</v>
      </c>
      <c r="F34" s="327">
        <f>E34/'Summary &amp; Assumptions'!$H$11</f>
        <v>3.9706744718110945</v>
      </c>
      <c r="G34" s="327">
        <f>E34/'Summary &amp; Assumptions'!$D$34</f>
        <v>3660.8791406249998</v>
      </c>
      <c r="H34" s="309"/>
      <c r="I34" s="309"/>
      <c r="J34" s="336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</row>
    <row r="35" spans="1:26" ht="13.5" customHeight="1" x14ac:dyDescent="0.2">
      <c r="A35" s="308"/>
      <c r="B35" s="309"/>
      <c r="C35" s="325" t="s">
        <v>321</v>
      </c>
      <c r="D35" s="334">
        <v>0.05</v>
      </c>
      <c r="E35" s="335">
        <f>D35*SUM($E$29,E32,E33,E34)</f>
        <v>904969.32356250007</v>
      </c>
      <c r="F35" s="327">
        <f>E35/'Summary &amp; Assumptions'!$H$11</f>
        <v>6.8163245099423797</v>
      </c>
      <c r="G35" s="327">
        <f>E35/'Summary &amp; Assumptions'!$D$34</f>
        <v>6284.5091914062505</v>
      </c>
      <c r="H35" s="309"/>
      <c r="I35" s="309"/>
      <c r="J35" s="336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</row>
    <row r="36" spans="1:26" ht="13.5" customHeight="1" x14ac:dyDescent="0.2">
      <c r="A36" s="308"/>
      <c r="B36" s="309"/>
      <c r="C36" s="337" t="s">
        <v>317</v>
      </c>
      <c r="D36" s="338"/>
      <c r="E36" s="339">
        <f t="shared" ref="E36:G36" si="1">SUM(E32:E35)</f>
        <v>2434605.7948125</v>
      </c>
      <c r="F36" s="339">
        <f t="shared" si="1"/>
        <v>18.337707941193088</v>
      </c>
      <c r="G36" s="339">
        <f t="shared" si="1"/>
        <v>16906.984686197917</v>
      </c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</row>
    <row r="37" spans="1:26" ht="13.5" customHeight="1" x14ac:dyDescent="0.2">
      <c r="A37" s="308"/>
      <c r="B37" s="309"/>
      <c r="C37" s="340"/>
      <c r="D37" s="341"/>
      <c r="E37" s="335"/>
      <c r="F37" s="335"/>
      <c r="G37" s="335"/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</row>
    <row r="38" spans="1:26" ht="13.5" customHeight="1" x14ac:dyDescent="0.2">
      <c r="A38" s="308"/>
      <c r="B38" s="309"/>
      <c r="C38" s="342" t="s">
        <v>322</v>
      </c>
      <c r="D38" s="342"/>
      <c r="E38" s="332">
        <f t="shared" ref="E38:G38" si="2">E29+E36</f>
        <v>19004355.7948125</v>
      </c>
      <c r="F38" s="332">
        <f t="shared" si="2"/>
        <v>18.337707941193088</v>
      </c>
      <c r="G38" s="332">
        <f t="shared" si="2"/>
        <v>16906.984686197917</v>
      </c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</row>
    <row r="39" spans="1:26" ht="13.5" customHeight="1" x14ac:dyDescent="0.2">
      <c r="A39" s="308"/>
      <c r="B39" s="309"/>
      <c r="C39" s="313"/>
      <c r="D39" s="313"/>
      <c r="E39" s="310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</row>
    <row r="40" spans="1:26" ht="13.5" customHeight="1" x14ac:dyDescent="0.2">
      <c r="A40" s="308"/>
      <c r="B40" s="309"/>
      <c r="C40" s="324" t="s">
        <v>323</v>
      </c>
      <c r="D40" s="325"/>
      <c r="E40" s="343"/>
      <c r="F40" s="343"/>
      <c r="G40" s="343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</row>
    <row r="41" spans="1:26" ht="13.5" customHeight="1" x14ac:dyDescent="0.2">
      <c r="A41" s="308"/>
      <c r="B41" s="309"/>
      <c r="C41" s="325" t="s">
        <v>324</v>
      </c>
      <c r="D41" s="325"/>
      <c r="E41" s="344"/>
      <c r="F41" s="344"/>
      <c r="G41" s="344">
        <f>E41/'Summary &amp; Assumptions'!$D$34</f>
        <v>0</v>
      </c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</row>
    <row r="42" spans="1:26" ht="13.5" customHeight="1" x14ac:dyDescent="0.2">
      <c r="A42" s="308"/>
      <c r="B42" s="309"/>
      <c r="C42" s="325" t="s">
        <v>325</v>
      </c>
      <c r="D42" s="325"/>
      <c r="E42" s="344"/>
      <c r="F42" s="344"/>
      <c r="G42" s="344">
        <f>E42/'Summary &amp; Assumptions'!$D$34</f>
        <v>0</v>
      </c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</row>
    <row r="43" spans="1:26" ht="13.5" customHeight="1" x14ac:dyDescent="0.2">
      <c r="A43" s="308"/>
      <c r="B43" s="309"/>
      <c r="C43" s="325" t="s">
        <v>307</v>
      </c>
      <c r="D43" s="325"/>
      <c r="E43" s="344"/>
      <c r="F43" s="344"/>
      <c r="G43" s="344">
        <f>E43/'Summary &amp; Assumptions'!$D$34</f>
        <v>0</v>
      </c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</row>
    <row r="44" spans="1:26" ht="13.5" customHeight="1" x14ac:dyDescent="0.2">
      <c r="A44" s="308"/>
      <c r="B44" s="309"/>
      <c r="C44" s="325" t="s">
        <v>326</v>
      </c>
      <c r="D44" s="325"/>
      <c r="E44" s="344"/>
      <c r="F44" s="344"/>
      <c r="G44" s="344">
        <f>E44/'Summary &amp; Assumptions'!$D$34</f>
        <v>0</v>
      </c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</row>
    <row r="45" spans="1:26" ht="13.5" customHeight="1" x14ac:dyDescent="0.2">
      <c r="A45" s="308"/>
      <c r="B45" s="309"/>
      <c r="C45" s="325" t="s">
        <v>327</v>
      </c>
      <c r="D45" s="325"/>
      <c r="E45" s="344"/>
      <c r="F45" s="344"/>
      <c r="G45" s="344">
        <f>E45/'Summary &amp; Assumptions'!$D$34</f>
        <v>0</v>
      </c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</row>
    <row r="46" spans="1:26" ht="13.5" customHeight="1" x14ac:dyDescent="0.2">
      <c r="A46" s="308"/>
      <c r="B46" s="309"/>
      <c r="C46" s="325" t="s">
        <v>328</v>
      </c>
      <c r="D46" s="325"/>
      <c r="E46" s="344"/>
      <c r="F46" s="344"/>
      <c r="G46" s="344">
        <f>E46/'Summary &amp; Assumptions'!$D$34</f>
        <v>0</v>
      </c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</row>
    <row r="47" spans="1:26" ht="13.5" customHeight="1" x14ac:dyDescent="0.2">
      <c r="A47" s="308"/>
      <c r="B47" s="309"/>
      <c r="C47" s="325" t="s">
        <v>329</v>
      </c>
      <c r="D47" s="313"/>
      <c r="E47" s="344"/>
      <c r="F47" s="344"/>
      <c r="G47" s="344">
        <f>E47/'Summary &amp; Assumptions'!$D$34</f>
        <v>0</v>
      </c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</row>
    <row r="48" spans="1:26" ht="13.5" customHeight="1" x14ac:dyDescent="0.2">
      <c r="A48" s="308"/>
      <c r="B48" s="309"/>
      <c r="C48" s="325" t="s">
        <v>330</v>
      </c>
      <c r="D48" s="313"/>
      <c r="E48" s="344"/>
      <c r="F48" s="344"/>
      <c r="G48" s="344">
        <f>E48/'Summary &amp; Assumptions'!$D$34</f>
        <v>0</v>
      </c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  <c r="Y48" s="309"/>
      <c r="Z48" s="309"/>
    </row>
    <row r="49" spans="1:26" ht="13.5" customHeight="1" x14ac:dyDescent="0.2">
      <c r="A49" s="308"/>
      <c r="B49" s="309"/>
      <c r="C49" s="345" t="s">
        <v>331</v>
      </c>
      <c r="D49" s="345"/>
      <c r="E49" s="346">
        <f t="shared" ref="E49:G49" si="3">SUM(E41:E48)</f>
        <v>0</v>
      </c>
      <c r="F49" s="346">
        <f t="shared" si="3"/>
        <v>0</v>
      </c>
      <c r="G49" s="346">
        <f t="shared" si="3"/>
        <v>0</v>
      </c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  <c r="Y49" s="309"/>
      <c r="Z49" s="309"/>
    </row>
    <row r="50" spans="1:26" ht="13.5" customHeight="1" x14ac:dyDescent="0.2">
      <c r="A50" s="308"/>
      <c r="B50" s="309"/>
      <c r="C50" s="313"/>
      <c r="D50" s="313"/>
      <c r="E50" s="310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</row>
    <row r="51" spans="1:26" ht="13.5" customHeight="1" x14ac:dyDescent="0.2">
      <c r="A51" s="308"/>
      <c r="B51" s="309"/>
      <c r="C51" s="313" t="s">
        <v>332</v>
      </c>
      <c r="D51" s="334">
        <v>0.05</v>
      </c>
      <c r="E51" s="333">
        <f>D51*(E38+E49)</f>
        <v>950217.78974062507</v>
      </c>
      <c r="F51" s="327">
        <f>E51/'Summary &amp; Assumptions'!$H$11</f>
        <v>7.1571407354394987</v>
      </c>
      <c r="G51" s="327">
        <f>E51/'Summary &amp; Assumptions'!$D$34</f>
        <v>6598.734650976563</v>
      </c>
      <c r="H51" s="309"/>
      <c r="I51" s="309"/>
      <c r="J51" s="309"/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</row>
    <row r="52" spans="1:26" ht="13.5" customHeight="1" x14ac:dyDescent="0.2">
      <c r="A52" s="308"/>
      <c r="B52" s="309"/>
      <c r="C52" s="313"/>
      <c r="D52" s="313"/>
      <c r="E52" s="310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</row>
    <row r="53" spans="1:26" ht="13.5" customHeight="1" x14ac:dyDescent="0.2">
      <c r="A53" s="308"/>
      <c r="B53" s="309"/>
      <c r="C53" s="342" t="s">
        <v>156</v>
      </c>
      <c r="D53" s="342"/>
      <c r="E53" s="332">
        <f t="shared" ref="E53:G53" si="4">E38+E49+E51</f>
        <v>19954573.584553126</v>
      </c>
      <c r="F53" s="332">
        <f t="shared" si="4"/>
        <v>25.494848676632586</v>
      </c>
      <c r="G53" s="332">
        <f t="shared" si="4"/>
        <v>23505.71933717448</v>
      </c>
      <c r="H53" s="309"/>
      <c r="I53" s="309"/>
      <c r="J53" s="309"/>
      <c r="K53" s="347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</row>
    <row r="54" spans="1:26" ht="13.5" customHeight="1" x14ac:dyDescent="0.2">
      <c r="A54" s="308"/>
      <c r="B54" s="309"/>
      <c r="C54" s="313"/>
      <c r="D54" s="313"/>
      <c r="E54" s="310"/>
      <c r="F54" s="309"/>
      <c r="G54" s="309"/>
      <c r="H54" s="309"/>
      <c r="I54" s="309"/>
      <c r="J54" s="348"/>
      <c r="K54" s="347"/>
      <c r="L54" s="309"/>
      <c r="M54" s="309"/>
      <c r="N54" s="309"/>
      <c r="O54" s="309"/>
      <c r="P54" s="309"/>
      <c r="Q54" s="309"/>
      <c r="R54" s="309"/>
      <c r="S54" s="309"/>
      <c r="T54" s="309"/>
      <c r="U54" s="309"/>
      <c r="V54" s="309"/>
      <c r="W54" s="309"/>
      <c r="X54" s="309"/>
      <c r="Y54" s="309"/>
      <c r="Z54" s="309"/>
    </row>
    <row r="55" spans="1:26" ht="12.75" customHeight="1" x14ac:dyDescent="0.2">
      <c r="A55" s="308"/>
      <c r="B55" s="309"/>
      <c r="C55" s="313"/>
      <c r="D55" s="313"/>
      <c r="E55" s="310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09"/>
      <c r="Y55" s="309"/>
      <c r="Z55" s="309"/>
    </row>
    <row r="56" spans="1:26" ht="12.75" customHeight="1" x14ac:dyDescent="0.2">
      <c r="A56" s="308"/>
      <c r="B56" s="309"/>
      <c r="C56" s="309"/>
      <c r="D56" s="309"/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</row>
    <row r="57" spans="1:26" ht="12.75" customHeight="1" x14ac:dyDescent="0.2">
      <c r="A57" s="308"/>
      <c r="B57" s="309"/>
      <c r="C57" s="309"/>
      <c r="D57" s="309"/>
      <c r="E57" s="349"/>
      <c r="F57" s="309"/>
      <c r="G57" s="309"/>
      <c r="H57" s="309"/>
      <c r="I57" s="309"/>
      <c r="J57" s="309"/>
      <c r="K57" s="309"/>
      <c r="L57" s="309"/>
      <c r="M57" s="309"/>
      <c r="N57" s="309"/>
      <c r="O57" s="309"/>
      <c r="P57" s="309"/>
      <c r="Q57" s="309"/>
      <c r="R57" s="309"/>
      <c r="S57" s="309"/>
      <c r="T57" s="309"/>
      <c r="U57" s="309"/>
      <c r="V57" s="309"/>
      <c r="W57" s="309"/>
      <c r="X57" s="309"/>
      <c r="Y57" s="309"/>
      <c r="Z57" s="309"/>
    </row>
    <row r="58" spans="1:26" ht="12.75" customHeight="1" x14ac:dyDescent="0.2">
      <c r="A58" s="308"/>
      <c r="B58" s="309"/>
      <c r="C58" s="309"/>
      <c r="D58" s="309"/>
      <c r="E58" s="347"/>
      <c r="F58" s="309"/>
      <c r="G58" s="309"/>
      <c r="H58" s="309"/>
      <c r="I58" s="309"/>
      <c r="J58" s="309"/>
      <c r="K58" s="309"/>
      <c r="L58" s="309"/>
      <c r="M58" s="309"/>
      <c r="N58" s="309"/>
      <c r="O58" s="309"/>
      <c r="P58" s="309"/>
      <c r="Q58" s="309"/>
      <c r="R58" s="309"/>
      <c r="S58" s="309"/>
      <c r="T58" s="309"/>
      <c r="U58" s="309"/>
      <c r="V58" s="309"/>
      <c r="W58" s="309"/>
      <c r="X58" s="309"/>
      <c r="Y58" s="309"/>
      <c r="Z58" s="309"/>
    </row>
    <row r="59" spans="1:26" ht="12.75" customHeight="1" x14ac:dyDescent="0.2">
      <c r="A59" s="308"/>
      <c r="B59" s="309"/>
      <c r="C59" s="309"/>
      <c r="D59" s="309"/>
      <c r="E59" s="347"/>
      <c r="F59" s="309"/>
      <c r="G59" s="309"/>
      <c r="H59" s="309"/>
      <c r="I59" s="309"/>
      <c r="J59" s="309"/>
      <c r="K59" s="309"/>
      <c r="L59" s="309"/>
      <c r="M59" s="309"/>
      <c r="N59" s="309"/>
      <c r="O59" s="309"/>
      <c r="P59" s="309"/>
      <c r="Q59" s="309"/>
      <c r="R59" s="309"/>
      <c r="S59" s="309"/>
      <c r="T59" s="309"/>
      <c r="U59" s="309"/>
      <c r="V59" s="309"/>
      <c r="W59" s="309"/>
      <c r="X59" s="309"/>
      <c r="Y59" s="309"/>
      <c r="Z59" s="309"/>
    </row>
    <row r="60" spans="1:26" ht="12.75" customHeight="1" x14ac:dyDescent="0.2">
      <c r="A60" s="308"/>
      <c r="B60" s="309"/>
      <c r="C60" s="309"/>
      <c r="D60" s="309"/>
      <c r="E60" s="309"/>
      <c r="F60" s="309"/>
      <c r="G60" s="309"/>
      <c r="H60" s="309"/>
      <c r="I60" s="309"/>
      <c r="J60" s="309"/>
      <c r="K60" s="309"/>
      <c r="L60" s="309"/>
      <c r="M60" s="309"/>
      <c r="N60" s="309"/>
      <c r="O60" s="309"/>
      <c r="P60" s="309"/>
      <c r="Q60" s="309"/>
      <c r="R60" s="309"/>
      <c r="S60" s="309"/>
      <c r="T60" s="309"/>
      <c r="U60" s="309"/>
      <c r="V60" s="309"/>
      <c r="W60" s="309"/>
      <c r="X60" s="309"/>
      <c r="Y60" s="309"/>
      <c r="Z60" s="309"/>
    </row>
    <row r="61" spans="1:26" ht="12.75" customHeight="1" x14ac:dyDescent="0.2">
      <c r="A61" s="308"/>
      <c r="B61" s="309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</row>
    <row r="62" spans="1:26" ht="12.75" customHeight="1" x14ac:dyDescent="0.2">
      <c r="A62" s="308"/>
      <c r="B62" s="309"/>
      <c r="C62" s="309"/>
      <c r="D62" s="309"/>
      <c r="E62" s="309"/>
      <c r="F62" s="309"/>
      <c r="G62" s="309"/>
      <c r="H62" s="309"/>
      <c r="I62" s="309"/>
      <c r="J62" s="309"/>
      <c r="K62" s="309"/>
      <c r="L62" s="309"/>
      <c r="M62" s="309"/>
      <c r="N62" s="309"/>
      <c r="O62" s="309"/>
      <c r="P62" s="309"/>
      <c r="Q62" s="309"/>
      <c r="R62" s="309"/>
      <c r="S62" s="309"/>
      <c r="T62" s="309"/>
      <c r="U62" s="309"/>
      <c r="V62" s="309"/>
      <c r="W62" s="309"/>
      <c r="X62" s="309"/>
      <c r="Y62" s="309"/>
      <c r="Z62" s="309"/>
    </row>
    <row r="63" spans="1:26" ht="12.75" customHeight="1" x14ac:dyDescent="0.2">
      <c r="A63" s="308"/>
      <c r="B63" s="309"/>
      <c r="C63" s="309"/>
      <c r="D63" s="309"/>
      <c r="E63" s="309"/>
      <c r="F63" s="309"/>
      <c r="G63" s="309"/>
      <c r="H63" s="309"/>
      <c r="I63" s="309"/>
      <c r="J63" s="309"/>
      <c r="K63" s="309"/>
      <c r="L63" s="309"/>
      <c r="M63" s="309"/>
      <c r="N63" s="309"/>
      <c r="O63" s="309"/>
      <c r="P63" s="309"/>
      <c r="Q63" s="309"/>
      <c r="R63" s="309"/>
      <c r="S63" s="309"/>
      <c r="T63" s="309"/>
      <c r="U63" s="309"/>
      <c r="V63" s="309"/>
      <c r="W63" s="309"/>
      <c r="X63" s="309"/>
      <c r="Y63" s="309"/>
      <c r="Z63" s="309"/>
    </row>
    <row r="64" spans="1:26" ht="12.75" customHeight="1" x14ac:dyDescent="0.2">
      <c r="A64" s="308"/>
      <c r="B64" s="309"/>
      <c r="C64" s="309"/>
      <c r="D64" s="309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</row>
    <row r="65" spans="1:26" ht="12.75" customHeight="1" x14ac:dyDescent="0.2">
      <c r="A65" s="308"/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</row>
    <row r="66" spans="1:26" ht="12.75" customHeight="1" x14ac:dyDescent="0.2">
      <c r="A66" s="308"/>
      <c r="B66" s="309"/>
      <c r="C66" s="313"/>
      <c r="D66" s="313"/>
      <c r="E66" s="310"/>
      <c r="F66" s="309"/>
      <c r="G66" s="309"/>
      <c r="H66" s="309"/>
      <c r="I66" s="309"/>
      <c r="J66" s="309"/>
      <c r="K66" s="309"/>
      <c r="L66" s="309"/>
      <c r="M66" s="309"/>
      <c r="N66" s="309"/>
      <c r="O66" s="309"/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Z66" s="309"/>
    </row>
    <row r="67" spans="1:26" ht="12.75" customHeight="1" x14ac:dyDescent="0.2">
      <c r="A67" s="308"/>
      <c r="B67" s="309"/>
      <c r="C67" s="313"/>
      <c r="D67" s="313"/>
      <c r="E67" s="310"/>
      <c r="F67" s="309"/>
      <c r="G67" s="309"/>
      <c r="H67" s="309"/>
      <c r="I67" s="309"/>
      <c r="J67" s="309"/>
      <c r="K67" s="309"/>
      <c r="L67" s="309"/>
      <c r="M67" s="309"/>
      <c r="N67" s="309"/>
      <c r="O67" s="309"/>
      <c r="P67" s="309"/>
      <c r="Q67" s="309"/>
      <c r="R67" s="309"/>
      <c r="S67" s="309"/>
      <c r="T67" s="309"/>
      <c r="U67" s="309"/>
      <c r="V67" s="309"/>
      <c r="W67" s="309"/>
      <c r="X67" s="309"/>
      <c r="Y67" s="309"/>
      <c r="Z67" s="309"/>
    </row>
    <row r="68" spans="1:26" ht="12.75" customHeight="1" x14ac:dyDescent="0.2">
      <c r="A68" s="308"/>
      <c r="B68" s="309"/>
      <c r="C68" s="313"/>
      <c r="D68" s="313"/>
      <c r="E68" s="310"/>
      <c r="F68" s="309"/>
      <c r="G68" s="309"/>
      <c r="H68" s="309"/>
      <c r="I68" s="309"/>
      <c r="J68" s="309"/>
      <c r="K68" s="309"/>
      <c r="L68" s="309"/>
      <c r="M68" s="309"/>
      <c r="N68" s="309"/>
      <c r="O68" s="309"/>
      <c r="P68" s="309"/>
      <c r="Q68" s="309"/>
      <c r="R68" s="309"/>
      <c r="S68" s="309"/>
      <c r="T68" s="309"/>
      <c r="U68" s="309"/>
      <c r="V68" s="309"/>
      <c r="W68" s="309"/>
      <c r="X68" s="309"/>
      <c r="Y68" s="309"/>
      <c r="Z68" s="309"/>
    </row>
    <row r="69" spans="1:26" ht="12.75" customHeight="1" x14ac:dyDescent="0.2">
      <c r="A69" s="308"/>
      <c r="B69" s="309"/>
      <c r="C69" s="313"/>
      <c r="D69" s="313"/>
      <c r="E69" s="310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</row>
    <row r="70" spans="1:26" ht="12.75" customHeight="1" x14ac:dyDescent="0.2">
      <c r="A70" s="308"/>
      <c r="B70" s="309"/>
      <c r="C70" s="313"/>
      <c r="D70" s="313"/>
      <c r="E70" s="310"/>
      <c r="F70" s="309"/>
      <c r="G70" s="309"/>
      <c r="H70" s="309"/>
      <c r="I70" s="309"/>
      <c r="J70" s="309"/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09"/>
      <c r="Z70" s="309"/>
    </row>
    <row r="71" spans="1:26" ht="12.75" customHeight="1" x14ac:dyDescent="0.2">
      <c r="A71" s="308"/>
      <c r="B71" s="309"/>
      <c r="C71" s="313"/>
      <c r="D71" s="313"/>
      <c r="E71" s="310"/>
      <c r="F71" s="309"/>
      <c r="G71" s="309"/>
      <c r="H71" s="309"/>
      <c r="I71" s="309"/>
      <c r="J71" s="309"/>
      <c r="K71" s="309"/>
      <c r="L71" s="309"/>
      <c r="M71" s="309"/>
      <c r="N71" s="309"/>
      <c r="O71" s="309"/>
      <c r="P71" s="309"/>
      <c r="Q71" s="309"/>
      <c r="R71" s="309"/>
      <c r="S71" s="309"/>
      <c r="T71" s="309"/>
      <c r="U71" s="309"/>
      <c r="V71" s="309"/>
      <c r="W71" s="309"/>
      <c r="X71" s="309"/>
      <c r="Y71" s="309"/>
      <c r="Z71" s="309"/>
    </row>
    <row r="72" spans="1:26" ht="12.75" customHeight="1" x14ac:dyDescent="0.2">
      <c r="A72" s="308"/>
      <c r="B72" s="309"/>
      <c r="C72" s="313"/>
      <c r="D72" s="313"/>
      <c r="E72" s="310"/>
      <c r="F72" s="309"/>
      <c r="G72" s="309"/>
      <c r="H72" s="309"/>
      <c r="I72" s="309"/>
      <c r="J72" s="309"/>
      <c r="K72" s="309"/>
      <c r="L72" s="309"/>
      <c r="M72" s="309"/>
      <c r="N72" s="309"/>
      <c r="O72" s="309"/>
      <c r="P72" s="309"/>
      <c r="Q72" s="309"/>
      <c r="R72" s="309"/>
      <c r="S72" s="309"/>
      <c r="T72" s="309"/>
      <c r="U72" s="309"/>
      <c r="V72" s="309"/>
      <c r="W72" s="309"/>
      <c r="X72" s="309"/>
      <c r="Y72" s="309"/>
      <c r="Z72" s="309"/>
    </row>
    <row r="73" spans="1:26" ht="12.75" customHeight="1" x14ac:dyDescent="0.2">
      <c r="A73" s="308"/>
      <c r="B73" s="309"/>
      <c r="C73" s="313"/>
      <c r="D73" s="313"/>
      <c r="E73" s="310"/>
      <c r="F73" s="309"/>
      <c r="G73" s="309"/>
      <c r="H73" s="309"/>
      <c r="I73" s="309"/>
      <c r="J73" s="309"/>
      <c r="K73" s="309"/>
      <c r="L73" s="309"/>
      <c r="M73" s="309"/>
      <c r="N73" s="309"/>
      <c r="O73" s="309"/>
      <c r="P73" s="309"/>
      <c r="Q73" s="309"/>
      <c r="R73" s="309"/>
      <c r="S73" s="309"/>
      <c r="T73" s="309"/>
      <c r="U73" s="309"/>
      <c r="V73" s="309"/>
      <c r="W73" s="309"/>
      <c r="X73" s="309"/>
      <c r="Y73" s="309"/>
      <c r="Z73" s="309"/>
    </row>
    <row r="74" spans="1:26" ht="12.75" customHeight="1" x14ac:dyDescent="0.2">
      <c r="A74" s="308"/>
      <c r="B74" s="309"/>
      <c r="C74" s="313"/>
      <c r="D74" s="313"/>
      <c r="E74" s="310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</row>
    <row r="75" spans="1:26" ht="12.75" customHeight="1" x14ac:dyDescent="0.2">
      <c r="A75" s="308"/>
      <c r="B75" s="309"/>
      <c r="C75" s="313"/>
      <c r="D75" s="313"/>
      <c r="E75" s="310"/>
      <c r="F75" s="309"/>
      <c r="G75" s="309"/>
      <c r="H75" s="309"/>
      <c r="I75" s="309"/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09"/>
      <c r="Y75" s="309"/>
      <c r="Z75" s="309"/>
    </row>
    <row r="76" spans="1:26" ht="12.75" customHeight="1" x14ac:dyDescent="0.2">
      <c r="A76" s="308"/>
      <c r="B76" s="309"/>
      <c r="C76" s="313"/>
      <c r="D76" s="313"/>
      <c r="E76" s="310"/>
      <c r="F76" s="309"/>
      <c r="G76" s="309"/>
      <c r="H76" s="309"/>
      <c r="I76" s="309"/>
      <c r="J76" s="309"/>
      <c r="K76" s="309"/>
      <c r="L76" s="309"/>
      <c r="M76" s="309"/>
      <c r="N76" s="309"/>
      <c r="O76" s="309"/>
      <c r="P76" s="309"/>
      <c r="Q76" s="309"/>
      <c r="R76" s="309"/>
      <c r="S76" s="309"/>
      <c r="T76" s="309"/>
      <c r="U76" s="309"/>
      <c r="V76" s="309"/>
      <c r="W76" s="309"/>
      <c r="X76" s="309"/>
      <c r="Y76" s="309"/>
      <c r="Z76" s="309"/>
    </row>
    <row r="77" spans="1:26" ht="12.75" customHeight="1" x14ac:dyDescent="0.2">
      <c r="A77" s="308"/>
      <c r="B77" s="309"/>
      <c r="C77" s="313"/>
      <c r="D77" s="313"/>
      <c r="E77" s="310"/>
      <c r="F77" s="309"/>
      <c r="G77" s="309"/>
      <c r="H77" s="309"/>
      <c r="I77" s="309"/>
      <c r="J77" s="309"/>
      <c r="K77" s="309"/>
      <c r="L77" s="309"/>
      <c r="M77" s="309"/>
      <c r="N77" s="309"/>
      <c r="O77" s="309"/>
      <c r="P77" s="309"/>
      <c r="Q77" s="309"/>
      <c r="R77" s="309"/>
      <c r="S77" s="309"/>
      <c r="T77" s="309"/>
      <c r="U77" s="309"/>
      <c r="V77" s="309"/>
      <c r="W77" s="309"/>
      <c r="X77" s="309"/>
      <c r="Y77" s="309"/>
      <c r="Z77" s="309"/>
    </row>
    <row r="78" spans="1:26" ht="12.75" customHeight="1" x14ac:dyDescent="0.2">
      <c r="A78" s="308"/>
      <c r="B78" s="309"/>
      <c r="C78" s="313"/>
      <c r="D78" s="313"/>
      <c r="E78" s="310"/>
      <c r="F78" s="309"/>
      <c r="G78" s="309"/>
      <c r="H78" s="309"/>
      <c r="I78" s="309"/>
      <c r="J78" s="309"/>
      <c r="K78" s="309"/>
      <c r="L78" s="309"/>
      <c r="M78" s="309"/>
      <c r="N78" s="309"/>
      <c r="O78" s="309"/>
      <c r="P78" s="309"/>
      <c r="Q78" s="309"/>
      <c r="R78" s="309"/>
      <c r="S78" s="309"/>
      <c r="T78" s="309"/>
      <c r="U78" s="309"/>
      <c r="V78" s="309"/>
      <c r="W78" s="309"/>
      <c r="X78" s="309"/>
      <c r="Y78" s="309"/>
      <c r="Z78" s="309"/>
    </row>
    <row r="79" spans="1:26" ht="12.75" customHeight="1" x14ac:dyDescent="0.2">
      <c r="A79" s="308"/>
      <c r="B79" s="309"/>
      <c r="C79" s="313"/>
      <c r="D79" s="313"/>
      <c r="E79" s="310"/>
      <c r="F79" s="309"/>
      <c r="G79" s="309"/>
      <c r="H79" s="309"/>
      <c r="I79" s="309"/>
      <c r="J79" s="309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309"/>
      <c r="X79" s="309"/>
      <c r="Y79" s="309"/>
      <c r="Z79" s="309"/>
    </row>
    <row r="80" spans="1:26" ht="12.75" customHeight="1" x14ac:dyDescent="0.2">
      <c r="A80" s="308"/>
      <c r="B80" s="309"/>
      <c r="C80" s="313"/>
      <c r="D80" s="313"/>
      <c r="E80" s="310"/>
      <c r="F80" s="309"/>
      <c r="G80" s="309"/>
      <c r="H80" s="309"/>
      <c r="I80" s="309"/>
      <c r="J80" s="309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309"/>
      <c r="X80" s="309"/>
      <c r="Y80" s="309"/>
      <c r="Z80" s="309"/>
    </row>
    <row r="81" spans="1:26" ht="12.75" customHeight="1" x14ac:dyDescent="0.2">
      <c r="A81" s="308"/>
      <c r="B81" s="309"/>
      <c r="C81" s="313"/>
      <c r="D81" s="313"/>
      <c r="E81" s="310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</row>
    <row r="82" spans="1:26" ht="12.75" customHeight="1" x14ac:dyDescent="0.2">
      <c r="A82" s="308"/>
      <c r="B82" s="309"/>
      <c r="C82" s="313"/>
      <c r="D82" s="313"/>
      <c r="E82" s="310"/>
      <c r="F82" s="309"/>
      <c r="G82" s="309"/>
      <c r="H82" s="309"/>
      <c r="I82" s="309"/>
      <c r="J82" s="309"/>
      <c r="K82" s="309"/>
      <c r="L82" s="309"/>
      <c r="M82" s="309"/>
      <c r="N82" s="309"/>
      <c r="O82" s="309"/>
      <c r="P82" s="309"/>
      <c r="Q82" s="309"/>
      <c r="R82" s="309"/>
      <c r="S82" s="309"/>
      <c r="T82" s="309"/>
      <c r="U82" s="309"/>
      <c r="V82" s="309"/>
      <c r="W82" s="309"/>
      <c r="X82" s="309"/>
      <c r="Y82" s="309"/>
      <c r="Z82" s="309"/>
    </row>
    <row r="83" spans="1:26" ht="12.75" customHeight="1" x14ac:dyDescent="0.2">
      <c r="A83" s="308"/>
      <c r="B83" s="309"/>
      <c r="C83" s="313"/>
      <c r="D83" s="313"/>
      <c r="E83" s="310"/>
      <c r="F83" s="309"/>
      <c r="G83" s="309"/>
      <c r="H83" s="309"/>
      <c r="I83" s="309"/>
      <c r="J83" s="309"/>
      <c r="K83" s="309"/>
      <c r="L83" s="309"/>
      <c r="M83" s="309"/>
      <c r="N83" s="309"/>
      <c r="O83" s="309"/>
      <c r="P83" s="309"/>
      <c r="Q83" s="309"/>
      <c r="R83" s="309"/>
      <c r="S83" s="309"/>
      <c r="T83" s="309"/>
      <c r="U83" s="309"/>
      <c r="V83" s="309"/>
      <c r="W83" s="309"/>
      <c r="X83" s="309"/>
      <c r="Y83" s="309"/>
      <c r="Z83" s="309"/>
    </row>
    <row r="84" spans="1:26" ht="12.75" customHeight="1" x14ac:dyDescent="0.2">
      <c r="A84" s="308"/>
      <c r="B84" s="309"/>
      <c r="C84" s="313"/>
      <c r="D84" s="313"/>
      <c r="E84" s="310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09"/>
      <c r="W84" s="309"/>
      <c r="X84" s="309"/>
      <c r="Y84" s="309"/>
      <c r="Z84" s="309"/>
    </row>
    <row r="85" spans="1:26" ht="12.75" customHeight="1" x14ac:dyDescent="0.2">
      <c r="A85" s="308"/>
      <c r="B85" s="309"/>
      <c r="C85" s="313"/>
      <c r="D85" s="313"/>
      <c r="E85" s="310"/>
      <c r="F85" s="309"/>
      <c r="G85" s="309"/>
      <c r="H85" s="309"/>
      <c r="I85" s="309"/>
      <c r="J85" s="309"/>
      <c r="K85" s="309"/>
      <c r="L85" s="309"/>
      <c r="M85" s="309"/>
      <c r="N85" s="309"/>
      <c r="O85" s="309"/>
      <c r="P85" s="309"/>
      <c r="Q85" s="309"/>
      <c r="R85" s="309"/>
      <c r="S85" s="309"/>
      <c r="T85" s="309"/>
      <c r="U85" s="309"/>
      <c r="V85" s="309"/>
      <c r="W85" s="309"/>
      <c r="X85" s="309"/>
      <c r="Y85" s="309"/>
      <c r="Z85" s="309"/>
    </row>
    <row r="86" spans="1:26" ht="12.75" customHeight="1" x14ac:dyDescent="0.2">
      <c r="A86" s="308"/>
      <c r="B86" s="309"/>
      <c r="C86" s="313"/>
      <c r="D86" s="313"/>
      <c r="E86" s="310"/>
      <c r="F86" s="309"/>
      <c r="G86" s="309"/>
      <c r="H86" s="309"/>
      <c r="I86" s="309"/>
      <c r="J86" s="309"/>
      <c r="K86" s="309"/>
      <c r="L86" s="309"/>
      <c r="M86" s="309"/>
      <c r="N86" s="309"/>
      <c r="O86" s="309"/>
      <c r="P86" s="309"/>
      <c r="Q86" s="309"/>
      <c r="R86" s="309"/>
      <c r="S86" s="309"/>
      <c r="T86" s="309"/>
      <c r="U86" s="309"/>
      <c r="V86" s="309"/>
      <c r="W86" s="309"/>
      <c r="X86" s="309"/>
      <c r="Y86" s="309"/>
      <c r="Z86" s="309"/>
    </row>
    <row r="87" spans="1:26" ht="12.75" customHeight="1" x14ac:dyDescent="0.2">
      <c r="A87" s="308"/>
      <c r="B87" s="309"/>
      <c r="C87" s="313"/>
      <c r="D87" s="313"/>
      <c r="E87" s="310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</row>
    <row r="88" spans="1:26" ht="12.75" customHeight="1" x14ac:dyDescent="0.2">
      <c r="A88" s="308"/>
      <c r="B88" s="309"/>
      <c r="C88" s="313"/>
      <c r="D88" s="313"/>
      <c r="E88" s="310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309"/>
      <c r="Q88" s="309"/>
      <c r="R88" s="309"/>
      <c r="S88" s="309"/>
      <c r="T88" s="309"/>
      <c r="U88" s="309"/>
      <c r="V88" s="309"/>
      <c r="W88" s="309"/>
      <c r="X88" s="309"/>
      <c r="Y88" s="309"/>
      <c r="Z88" s="309"/>
    </row>
    <row r="89" spans="1:26" ht="12.75" customHeight="1" x14ac:dyDescent="0.2">
      <c r="A89" s="308"/>
      <c r="B89" s="309"/>
      <c r="C89" s="313"/>
      <c r="D89" s="313"/>
      <c r="E89" s="310"/>
      <c r="F89" s="309"/>
      <c r="G89" s="309"/>
      <c r="H89" s="309"/>
      <c r="I89" s="309"/>
      <c r="J89" s="309"/>
      <c r="K89" s="309"/>
      <c r="L89" s="309"/>
      <c r="M89" s="309"/>
      <c r="N89" s="309"/>
      <c r="O89" s="309"/>
      <c r="P89" s="309"/>
      <c r="Q89" s="309"/>
      <c r="R89" s="309"/>
      <c r="S89" s="309"/>
      <c r="T89" s="309"/>
      <c r="U89" s="309"/>
      <c r="V89" s="309"/>
      <c r="W89" s="309"/>
      <c r="X89" s="309"/>
      <c r="Y89" s="309"/>
      <c r="Z89" s="309"/>
    </row>
    <row r="90" spans="1:26" ht="12.75" customHeight="1" x14ac:dyDescent="0.2">
      <c r="A90" s="308"/>
      <c r="B90" s="309"/>
      <c r="C90" s="313"/>
      <c r="D90" s="313"/>
      <c r="E90" s="310"/>
      <c r="F90" s="309"/>
      <c r="G90" s="309"/>
      <c r="H90" s="309"/>
      <c r="I90" s="309"/>
      <c r="J90" s="309"/>
      <c r="K90" s="309"/>
      <c r="L90" s="309"/>
      <c r="M90" s="309"/>
      <c r="N90" s="309"/>
      <c r="O90" s="309"/>
      <c r="P90" s="309"/>
      <c r="Q90" s="309"/>
      <c r="R90" s="309"/>
      <c r="S90" s="309"/>
      <c r="T90" s="309"/>
      <c r="U90" s="309"/>
      <c r="V90" s="309"/>
      <c r="W90" s="309"/>
      <c r="X90" s="309"/>
      <c r="Y90" s="309"/>
      <c r="Z90" s="309"/>
    </row>
    <row r="91" spans="1:26" ht="12.75" customHeight="1" x14ac:dyDescent="0.2">
      <c r="A91" s="308"/>
      <c r="B91" s="309"/>
      <c r="C91" s="313"/>
      <c r="D91" s="313"/>
      <c r="E91" s="310"/>
      <c r="F91" s="309"/>
      <c r="G91" s="309"/>
      <c r="H91" s="309"/>
      <c r="I91" s="309"/>
      <c r="J91" s="309"/>
      <c r="K91" s="309"/>
      <c r="L91" s="309"/>
      <c r="M91" s="309"/>
      <c r="N91" s="309"/>
      <c r="O91" s="309"/>
      <c r="P91" s="309"/>
      <c r="Q91" s="309"/>
      <c r="R91" s="309"/>
      <c r="S91" s="309"/>
      <c r="T91" s="309"/>
      <c r="U91" s="309"/>
      <c r="V91" s="309"/>
      <c r="W91" s="309"/>
      <c r="X91" s="309"/>
      <c r="Y91" s="309"/>
      <c r="Z91" s="309"/>
    </row>
    <row r="92" spans="1:26" ht="12.75" customHeight="1" x14ac:dyDescent="0.2">
      <c r="A92" s="308"/>
      <c r="B92" s="309"/>
      <c r="C92" s="313"/>
      <c r="D92" s="313"/>
      <c r="E92" s="310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</row>
    <row r="93" spans="1:26" ht="12.75" customHeight="1" x14ac:dyDescent="0.2">
      <c r="A93" s="308"/>
      <c r="B93" s="309"/>
      <c r="C93" s="313"/>
      <c r="D93" s="313"/>
      <c r="E93" s="310"/>
      <c r="F93" s="309"/>
      <c r="G93" s="309"/>
      <c r="H93" s="309"/>
      <c r="I93" s="309"/>
      <c r="J93" s="309"/>
      <c r="K93" s="309"/>
      <c r="L93" s="309"/>
      <c r="M93" s="309"/>
      <c r="N93" s="309"/>
      <c r="O93" s="309"/>
      <c r="P93" s="309"/>
      <c r="Q93" s="309"/>
      <c r="R93" s="309"/>
      <c r="S93" s="309"/>
      <c r="T93" s="309"/>
      <c r="U93" s="309"/>
      <c r="V93" s="309"/>
      <c r="W93" s="309"/>
      <c r="X93" s="309"/>
      <c r="Y93" s="309"/>
      <c r="Z93" s="309"/>
    </row>
    <row r="94" spans="1:26" ht="12.75" customHeight="1" x14ac:dyDescent="0.2">
      <c r="A94" s="308"/>
      <c r="B94" s="309"/>
      <c r="C94" s="313"/>
      <c r="D94" s="313"/>
      <c r="E94" s="310"/>
      <c r="F94" s="309"/>
      <c r="G94" s="309"/>
      <c r="H94" s="309"/>
      <c r="I94" s="309"/>
      <c r="J94" s="309"/>
      <c r="K94" s="309"/>
      <c r="L94" s="309"/>
      <c r="M94" s="309"/>
      <c r="N94" s="309"/>
      <c r="O94" s="309"/>
      <c r="P94" s="309"/>
      <c r="Q94" s="309"/>
      <c r="R94" s="309"/>
      <c r="S94" s="309"/>
      <c r="T94" s="309"/>
      <c r="U94" s="309"/>
      <c r="V94" s="309"/>
      <c r="W94" s="309"/>
      <c r="X94" s="309"/>
      <c r="Y94" s="309"/>
      <c r="Z94" s="309"/>
    </row>
    <row r="95" spans="1:26" ht="12.75" customHeight="1" x14ac:dyDescent="0.2">
      <c r="A95" s="308"/>
      <c r="B95" s="309"/>
      <c r="C95" s="313"/>
      <c r="D95" s="313"/>
      <c r="E95" s="310"/>
      <c r="F95" s="309"/>
      <c r="G95" s="309"/>
      <c r="H95" s="309"/>
      <c r="I95" s="309"/>
      <c r="J95" s="309"/>
      <c r="K95" s="309"/>
      <c r="L95" s="309"/>
      <c r="M95" s="309"/>
      <c r="N95" s="309"/>
      <c r="O95" s="309"/>
      <c r="P95" s="309"/>
      <c r="Q95" s="309"/>
      <c r="R95" s="309"/>
      <c r="S95" s="309"/>
      <c r="T95" s="309"/>
      <c r="U95" s="309"/>
      <c r="V95" s="309"/>
      <c r="W95" s="309"/>
      <c r="X95" s="309"/>
      <c r="Y95" s="309"/>
      <c r="Z95" s="309"/>
    </row>
    <row r="96" spans="1:26" ht="12.75" customHeight="1" x14ac:dyDescent="0.2">
      <c r="A96" s="308"/>
      <c r="B96" s="309"/>
      <c r="C96" s="313"/>
      <c r="D96" s="313"/>
      <c r="E96" s="310"/>
      <c r="F96" s="309"/>
      <c r="G96" s="309"/>
      <c r="H96" s="309"/>
      <c r="I96" s="309"/>
      <c r="J96" s="309"/>
      <c r="K96" s="309"/>
      <c r="L96" s="309"/>
      <c r="M96" s="309"/>
      <c r="N96" s="309"/>
      <c r="O96" s="309"/>
      <c r="P96" s="309"/>
      <c r="Q96" s="309"/>
      <c r="R96" s="309"/>
      <c r="S96" s="309"/>
      <c r="T96" s="309"/>
      <c r="U96" s="309"/>
      <c r="V96" s="309"/>
      <c r="W96" s="309"/>
      <c r="X96" s="309"/>
      <c r="Y96" s="309"/>
      <c r="Z96" s="309"/>
    </row>
    <row r="97" spans="1:26" ht="12.75" customHeight="1" x14ac:dyDescent="0.2">
      <c r="A97" s="308"/>
      <c r="B97" s="309"/>
      <c r="C97" s="313"/>
      <c r="D97" s="313"/>
      <c r="E97" s="310"/>
      <c r="F97" s="309"/>
      <c r="G97" s="309"/>
      <c r="H97" s="309"/>
      <c r="I97" s="309"/>
      <c r="J97" s="309"/>
      <c r="K97" s="309"/>
      <c r="L97" s="309"/>
      <c r="M97" s="309"/>
      <c r="N97" s="309"/>
      <c r="O97" s="309"/>
      <c r="P97" s="309"/>
      <c r="Q97" s="309"/>
      <c r="R97" s="309"/>
      <c r="S97" s="309"/>
      <c r="T97" s="309"/>
      <c r="U97" s="309"/>
      <c r="V97" s="309"/>
      <c r="W97" s="309"/>
      <c r="X97" s="309"/>
      <c r="Y97" s="309"/>
      <c r="Z97" s="309"/>
    </row>
    <row r="98" spans="1:26" ht="12.75" customHeight="1" x14ac:dyDescent="0.2">
      <c r="A98" s="308"/>
      <c r="B98" s="309"/>
      <c r="C98" s="313"/>
      <c r="D98" s="313"/>
      <c r="E98" s="310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</row>
    <row r="99" spans="1:26" ht="12.75" customHeight="1" x14ac:dyDescent="0.2">
      <c r="A99" s="308"/>
      <c r="B99" s="309"/>
      <c r="C99" s="313"/>
      <c r="D99" s="313"/>
      <c r="E99" s="310"/>
      <c r="F99" s="309"/>
      <c r="G99" s="309"/>
      <c r="H99" s="309"/>
      <c r="I99" s="309"/>
      <c r="J99" s="309"/>
      <c r="K99" s="309"/>
      <c r="L99" s="309"/>
      <c r="M99" s="309"/>
      <c r="N99" s="309"/>
      <c r="O99" s="309"/>
      <c r="P99" s="309"/>
      <c r="Q99" s="309"/>
      <c r="R99" s="309"/>
      <c r="S99" s="309"/>
      <c r="T99" s="309"/>
      <c r="U99" s="309"/>
      <c r="V99" s="309"/>
      <c r="W99" s="309"/>
      <c r="X99" s="309"/>
      <c r="Y99" s="309"/>
      <c r="Z99" s="309"/>
    </row>
    <row r="100" spans="1:26" ht="12.75" customHeight="1" x14ac:dyDescent="0.2">
      <c r="A100" s="308"/>
      <c r="B100" s="309"/>
      <c r="C100" s="313"/>
      <c r="D100" s="313"/>
      <c r="E100" s="310"/>
      <c r="F100" s="309"/>
      <c r="G100" s="309"/>
      <c r="H100" s="309"/>
      <c r="I100" s="309"/>
      <c r="J100" s="309"/>
      <c r="K100" s="309"/>
      <c r="L100" s="309"/>
      <c r="M100" s="309"/>
      <c r="N100" s="309"/>
      <c r="O100" s="309"/>
      <c r="P100" s="309"/>
      <c r="Q100" s="309"/>
      <c r="R100" s="309"/>
      <c r="S100" s="309"/>
      <c r="T100" s="309"/>
      <c r="U100" s="309"/>
      <c r="V100" s="309"/>
      <c r="W100" s="309"/>
      <c r="X100" s="309"/>
      <c r="Y100" s="309"/>
      <c r="Z100" s="309"/>
    </row>
    <row r="101" spans="1:26" ht="12.75" customHeight="1" x14ac:dyDescent="0.2">
      <c r="A101" s="308"/>
      <c r="B101" s="309"/>
      <c r="C101" s="313"/>
      <c r="D101" s="313"/>
      <c r="E101" s="310"/>
      <c r="F101" s="309"/>
      <c r="G101" s="309"/>
      <c r="H101" s="309"/>
      <c r="I101" s="309"/>
      <c r="J101" s="309"/>
      <c r="K101" s="309"/>
      <c r="L101" s="309"/>
      <c r="M101" s="309"/>
      <c r="N101" s="309"/>
      <c r="O101" s="309"/>
      <c r="P101" s="309"/>
      <c r="Q101" s="309"/>
      <c r="R101" s="309"/>
      <c r="S101" s="309"/>
      <c r="T101" s="309"/>
      <c r="U101" s="309"/>
      <c r="V101" s="309"/>
      <c r="W101" s="309"/>
      <c r="X101" s="309"/>
      <c r="Y101" s="309"/>
      <c r="Z101" s="309"/>
    </row>
    <row r="102" spans="1:26" ht="12.75" customHeight="1" x14ac:dyDescent="0.2">
      <c r="A102" s="308"/>
      <c r="B102" s="309"/>
      <c r="C102" s="313"/>
      <c r="D102" s="313"/>
      <c r="E102" s="310"/>
      <c r="F102" s="309"/>
      <c r="G102" s="309"/>
      <c r="H102" s="309"/>
      <c r="I102" s="309"/>
      <c r="J102" s="309"/>
      <c r="K102" s="309"/>
      <c r="L102" s="309"/>
      <c r="M102" s="309"/>
      <c r="N102" s="309"/>
      <c r="O102" s="309"/>
      <c r="P102" s="309"/>
      <c r="Q102" s="309"/>
      <c r="R102" s="309"/>
      <c r="S102" s="309"/>
      <c r="T102" s="309"/>
      <c r="U102" s="309"/>
      <c r="V102" s="309"/>
      <c r="W102" s="309"/>
      <c r="X102" s="309"/>
      <c r="Y102" s="309"/>
      <c r="Z102" s="309"/>
    </row>
    <row r="103" spans="1:26" ht="12.75" customHeight="1" x14ac:dyDescent="0.2">
      <c r="A103" s="308"/>
      <c r="B103" s="309"/>
      <c r="C103" s="313"/>
      <c r="D103" s="313"/>
      <c r="E103" s="310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309"/>
      <c r="Q103" s="309"/>
      <c r="R103" s="309"/>
      <c r="S103" s="309"/>
      <c r="T103" s="309"/>
      <c r="U103" s="309"/>
      <c r="V103" s="309"/>
      <c r="W103" s="309"/>
      <c r="X103" s="309"/>
      <c r="Y103" s="309"/>
      <c r="Z103" s="309"/>
    </row>
    <row r="104" spans="1:26" ht="12.75" customHeight="1" x14ac:dyDescent="0.2">
      <c r="A104" s="308"/>
      <c r="B104" s="309"/>
      <c r="C104" s="313"/>
      <c r="D104" s="313"/>
      <c r="E104" s="310"/>
      <c r="F104" s="309"/>
      <c r="G104" s="309"/>
      <c r="H104" s="309"/>
      <c r="I104" s="309"/>
      <c r="J104" s="309"/>
      <c r="K104" s="309"/>
      <c r="L104" s="309"/>
      <c r="M104" s="309"/>
      <c r="N104" s="309"/>
      <c r="O104" s="309"/>
      <c r="P104" s="309"/>
      <c r="Q104" s="309"/>
      <c r="R104" s="309"/>
      <c r="S104" s="309"/>
      <c r="T104" s="309"/>
      <c r="U104" s="309"/>
      <c r="V104" s="309"/>
      <c r="W104" s="309"/>
      <c r="X104" s="309"/>
      <c r="Y104" s="309"/>
      <c r="Z104" s="309"/>
    </row>
    <row r="105" spans="1:26" ht="12.75" customHeight="1" x14ac:dyDescent="0.2">
      <c r="A105" s="308"/>
      <c r="B105" s="309"/>
      <c r="C105" s="313"/>
      <c r="D105" s="313"/>
      <c r="E105" s="310"/>
      <c r="F105" s="309"/>
      <c r="G105" s="309"/>
      <c r="H105" s="309"/>
      <c r="I105" s="309"/>
      <c r="J105" s="309"/>
      <c r="K105" s="309"/>
      <c r="L105" s="309"/>
      <c r="M105" s="309"/>
      <c r="N105" s="309"/>
      <c r="O105" s="309"/>
      <c r="P105" s="309"/>
      <c r="Q105" s="309"/>
      <c r="R105" s="309"/>
      <c r="S105" s="309"/>
      <c r="T105" s="309"/>
      <c r="U105" s="309"/>
      <c r="V105" s="309"/>
      <c r="W105" s="309"/>
      <c r="X105" s="309"/>
      <c r="Y105" s="309"/>
      <c r="Z105" s="309"/>
    </row>
    <row r="106" spans="1:26" ht="12.75" customHeight="1" x14ac:dyDescent="0.2">
      <c r="A106" s="308"/>
      <c r="B106" s="309"/>
      <c r="C106" s="313"/>
      <c r="D106" s="313"/>
      <c r="E106" s="310"/>
      <c r="F106" s="309"/>
      <c r="G106" s="309"/>
      <c r="H106" s="309"/>
      <c r="I106" s="309"/>
      <c r="J106" s="309"/>
      <c r="K106" s="309"/>
      <c r="L106" s="309"/>
      <c r="M106" s="309"/>
      <c r="N106" s="309"/>
      <c r="O106" s="309"/>
      <c r="P106" s="309"/>
      <c r="Q106" s="309"/>
      <c r="R106" s="309"/>
      <c r="S106" s="309"/>
      <c r="T106" s="309"/>
      <c r="U106" s="309"/>
      <c r="V106" s="309"/>
      <c r="W106" s="309"/>
      <c r="X106" s="309"/>
      <c r="Y106" s="309"/>
      <c r="Z106" s="309"/>
    </row>
    <row r="107" spans="1:26" ht="12.75" customHeight="1" x14ac:dyDescent="0.2">
      <c r="A107" s="308"/>
      <c r="B107" s="309"/>
      <c r="C107" s="313"/>
      <c r="D107" s="313"/>
      <c r="E107" s="310"/>
      <c r="F107" s="309"/>
      <c r="G107" s="309"/>
      <c r="H107" s="309"/>
      <c r="I107" s="309"/>
      <c r="J107" s="309"/>
      <c r="K107" s="309"/>
      <c r="L107" s="309"/>
      <c r="M107" s="309"/>
      <c r="N107" s="309"/>
      <c r="O107" s="309"/>
      <c r="P107" s="309"/>
      <c r="Q107" s="309"/>
      <c r="R107" s="309"/>
      <c r="S107" s="309"/>
      <c r="T107" s="309"/>
      <c r="U107" s="309"/>
      <c r="V107" s="309"/>
      <c r="W107" s="309"/>
      <c r="X107" s="309"/>
      <c r="Y107" s="309"/>
      <c r="Z107" s="309"/>
    </row>
    <row r="108" spans="1:26" ht="12.75" customHeight="1" x14ac:dyDescent="0.2">
      <c r="A108" s="308"/>
      <c r="B108" s="309"/>
      <c r="C108" s="313"/>
      <c r="D108" s="313"/>
      <c r="E108" s="310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</row>
    <row r="109" spans="1:26" ht="12.75" customHeight="1" x14ac:dyDescent="0.2">
      <c r="A109" s="308"/>
      <c r="B109" s="309"/>
      <c r="C109" s="313"/>
      <c r="D109" s="313"/>
      <c r="E109" s="310"/>
      <c r="F109" s="309"/>
      <c r="G109" s="309"/>
      <c r="H109" s="309"/>
      <c r="I109" s="309"/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  <c r="X109" s="309"/>
      <c r="Y109" s="309"/>
      <c r="Z109" s="309"/>
    </row>
    <row r="110" spans="1:26" ht="12.75" customHeight="1" x14ac:dyDescent="0.2">
      <c r="A110" s="308"/>
      <c r="B110" s="309"/>
      <c r="C110" s="313"/>
      <c r="D110" s="313"/>
      <c r="E110" s="310"/>
      <c r="F110" s="309"/>
      <c r="G110" s="309"/>
      <c r="H110" s="309"/>
      <c r="I110" s="309"/>
      <c r="J110" s="309"/>
      <c r="K110" s="309"/>
      <c r="L110" s="309"/>
      <c r="M110" s="309"/>
      <c r="N110" s="309"/>
      <c r="O110" s="309"/>
      <c r="P110" s="309"/>
      <c r="Q110" s="309"/>
      <c r="R110" s="309"/>
      <c r="S110" s="309"/>
      <c r="T110" s="309"/>
      <c r="U110" s="309"/>
      <c r="V110" s="309"/>
      <c r="W110" s="309"/>
      <c r="X110" s="309"/>
      <c r="Y110" s="309"/>
      <c r="Z110" s="309"/>
    </row>
    <row r="111" spans="1:26" ht="12.75" customHeight="1" x14ac:dyDescent="0.2">
      <c r="A111" s="308"/>
      <c r="B111" s="309"/>
      <c r="C111" s="313"/>
      <c r="D111" s="313"/>
      <c r="E111" s="310"/>
      <c r="F111" s="309"/>
      <c r="G111" s="309"/>
      <c r="H111" s="309"/>
      <c r="I111" s="309"/>
      <c r="J111" s="309"/>
      <c r="K111" s="309"/>
      <c r="L111" s="309"/>
      <c r="M111" s="309"/>
      <c r="N111" s="309"/>
      <c r="O111" s="309"/>
      <c r="P111" s="309"/>
      <c r="Q111" s="309"/>
      <c r="R111" s="309"/>
      <c r="S111" s="309"/>
      <c r="T111" s="309"/>
      <c r="U111" s="309"/>
      <c r="V111" s="309"/>
      <c r="W111" s="309"/>
      <c r="X111" s="309"/>
      <c r="Y111" s="309"/>
      <c r="Z111" s="309"/>
    </row>
    <row r="112" spans="1:26" ht="12.75" customHeight="1" x14ac:dyDescent="0.2">
      <c r="A112" s="308"/>
      <c r="B112" s="309"/>
      <c r="C112" s="313"/>
      <c r="D112" s="313"/>
      <c r="E112" s="310"/>
      <c r="F112" s="309"/>
      <c r="G112" s="309"/>
      <c r="H112" s="309"/>
      <c r="I112" s="309"/>
      <c r="J112" s="309"/>
      <c r="K112" s="309"/>
      <c r="L112" s="309"/>
      <c r="M112" s="309"/>
      <c r="N112" s="309"/>
      <c r="O112" s="309"/>
      <c r="P112" s="309"/>
      <c r="Q112" s="309"/>
      <c r="R112" s="309"/>
      <c r="S112" s="309"/>
      <c r="T112" s="309"/>
      <c r="U112" s="309"/>
      <c r="V112" s="309"/>
      <c r="W112" s="309"/>
      <c r="X112" s="309"/>
      <c r="Y112" s="309"/>
      <c r="Z112" s="309"/>
    </row>
    <row r="113" spans="1:26" ht="12.75" customHeight="1" x14ac:dyDescent="0.2">
      <c r="A113" s="308"/>
      <c r="B113" s="309"/>
      <c r="C113" s="309"/>
      <c r="D113" s="309"/>
      <c r="E113" s="310"/>
      <c r="F113" s="309"/>
      <c r="G113" s="309"/>
      <c r="H113" s="309"/>
      <c r="I113" s="309"/>
      <c r="J113" s="309"/>
      <c r="K113" s="309"/>
      <c r="L113" s="309"/>
      <c r="M113" s="309"/>
      <c r="N113" s="309"/>
      <c r="O113" s="309"/>
      <c r="P113" s="309"/>
      <c r="Q113" s="309"/>
      <c r="R113" s="309"/>
      <c r="S113" s="309"/>
      <c r="T113" s="309"/>
      <c r="U113" s="309"/>
      <c r="V113" s="309"/>
      <c r="W113" s="309"/>
      <c r="X113" s="309"/>
      <c r="Y113" s="309"/>
      <c r="Z113" s="309"/>
    </row>
    <row r="114" spans="1:26" ht="12.75" customHeight="1" x14ac:dyDescent="0.2">
      <c r="A114" s="308"/>
      <c r="B114" s="309"/>
      <c r="C114" s="309"/>
      <c r="D114" s="309"/>
      <c r="E114" s="310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</row>
    <row r="115" spans="1:26" ht="12.75" customHeight="1" x14ac:dyDescent="0.2">
      <c r="A115" s="308"/>
      <c r="B115" s="309"/>
      <c r="C115" s="309"/>
      <c r="D115" s="309"/>
      <c r="E115" s="310"/>
      <c r="F115" s="309"/>
      <c r="G115" s="309"/>
      <c r="H115" s="309"/>
      <c r="I115" s="309"/>
      <c r="J115" s="309"/>
      <c r="K115" s="309"/>
      <c r="L115" s="309"/>
      <c r="M115" s="309"/>
      <c r="N115" s="309"/>
      <c r="O115" s="309"/>
      <c r="P115" s="309"/>
      <c r="Q115" s="309"/>
      <c r="R115" s="309"/>
      <c r="S115" s="309"/>
      <c r="T115" s="309"/>
      <c r="U115" s="309"/>
      <c r="V115" s="309"/>
      <c r="W115" s="309"/>
      <c r="X115" s="309"/>
      <c r="Y115" s="309"/>
      <c r="Z115" s="309"/>
    </row>
    <row r="116" spans="1:26" ht="12.75" customHeight="1" x14ac:dyDescent="0.2">
      <c r="A116" s="308"/>
      <c r="B116" s="309"/>
      <c r="C116" s="309"/>
      <c r="D116" s="309"/>
      <c r="E116" s="310"/>
      <c r="F116" s="309"/>
      <c r="G116" s="309"/>
      <c r="H116" s="309"/>
      <c r="I116" s="309"/>
      <c r="J116" s="309"/>
      <c r="K116" s="309"/>
      <c r="L116" s="309"/>
      <c r="M116" s="309"/>
      <c r="N116" s="309"/>
      <c r="O116" s="309"/>
      <c r="P116" s="309"/>
      <c r="Q116" s="309"/>
      <c r="R116" s="309"/>
      <c r="S116" s="309"/>
      <c r="T116" s="309"/>
      <c r="U116" s="309"/>
      <c r="V116" s="309"/>
      <c r="W116" s="309"/>
      <c r="X116" s="309"/>
      <c r="Y116" s="309"/>
      <c r="Z116" s="309"/>
    </row>
    <row r="117" spans="1:26" ht="12.75" customHeight="1" x14ac:dyDescent="0.2">
      <c r="A117" s="308"/>
      <c r="B117" s="309"/>
      <c r="C117" s="309"/>
      <c r="D117" s="309"/>
      <c r="E117" s="310"/>
      <c r="F117" s="309"/>
      <c r="G117" s="309"/>
      <c r="H117" s="309"/>
      <c r="I117" s="309"/>
      <c r="J117" s="309"/>
      <c r="K117" s="309"/>
      <c r="L117" s="309"/>
      <c r="M117" s="309"/>
      <c r="N117" s="309"/>
      <c r="O117" s="309"/>
      <c r="P117" s="309"/>
      <c r="Q117" s="309"/>
      <c r="R117" s="309"/>
      <c r="S117" s="309"/>
      <c r="T117" s="309"/>
      <c r="U117" s="309"/>
      <c r="V117" s="309"/>
      <c r="W117" s="309"/>
      <c r="X117" s="309"/>
      <c r="Y117" s="309"/>
      <c r="Z117" s="309"/>
    </row>
    <row r="118" spans="1:26" ht="12.75" customHeight="1" x14ac:dyDescent="0.2">
      <c r="A118" s="308"/>
      <c r="B118" s="309"/>
      <c r="C118" s="309"/>
      <c r="D118" s="309"/>
      <c r="E118" s="310"/>
      <c r="F118" s="309"/>
      <c r="G118" s="309"/>
      <c r="H118" s="309"/>
      <c r="I118" s="309"/>
      <c r="J118" s="309"/>
      <c r="K118" s="309"/>
      <c r="L118" s="309"/>
      <c r="M118" s="309"/>
      <c r="N118" s="309"/>
      <c r="O118" s="309"/>
      <c r="P118" s="309"/>
      <c r="Q118" s="309"/>
      <c r="R118" s="309"/>
      <c r="S118" s="309"/>
      <c r="T118" s="309"/>
      <c r="U118" s="309"/>
      <c r="V118" s="309"/>
      <c r="W118" s="309"/>
      <c r="X118" s="309"/>
      <c r="Y118" s="309"/>
      <c r="Z118" s="309"/>
    </row>
    <row r="119" spans="1:26" ht="12.75" customHeight="1" x14ac:dyDescent="0.2">
      <c r="A119" s="308"/>
      <c r="B119" s="309"/>
      <c r="C119" s="309"/>
      <c r="D119" s="309"/>
      <c r="E119" s="310"/>
      <c r="F119" s="309"/>
      <c r="G119" s="309"/>
      <c r="H119" s="309"/>
      <c r="I119" s="309"/>
      <c r="J119" s="309"/>
      <c r="K119" s="309"/>
      <c r="L119" s="309"/>
      <c r="M119" s="309"/>
      <c r="N119" s="309"/>
      <c r="O119" s="309"/>
      <c r="P119" s="309"/>
      <c r="Q119" s="309"/>
      <c r="R119" s="309"/>
      <c r="S119" s="309"/>
      <c r="T119" s="309"/>
      <c r="U119" s="309"/>
      <c r="V119" s="309"/>
      <c r="W119" s="309"/>
      <c r="X119" s="309"/>
      <c r="Y119" s="309"/>
      <c r="Z119" s="309"/>
    </row>
    <row r="120" spans="1:26" ht="12.75" customHeight="1" x14ac:dyDescent="0.2">
      <c r="A120" s="308"/>
      <c r="B120" s="309"/>
      <c r="C120" s="309"/>
      <c r="D120" s="309"/>
      <c r="E120" s="310"/>
      <c r="F120" s="309"/>
      <c r="G120" s="309"/>
      <c r="H120" s="309"/>
      <c r="I120" s="309"/>
      <c r="J120" s="309"/>
      <c r="K120" s="309"/>
      <c r="L120" s="309"/>
      <c r="M120" s="309"/>
      <c r="N120" s="309"/>
      <c r="O120" s="309"/>
      <c r="P120" s="309"/>
      <c r="Q120" s="309"/>
      <c r="R120" s="309"/>
      <c r="S120" s="309"/>
      <c r="T120" s="309"/>
      <c r="U120" s="309"/>
      <c r="V120" s="309"/>
      <c r="W120" s="309"/>
      <c r="X120" s="309"/>
      <c r="Y120" s="309"/>
      <c r="Z120" s="309"/>
    </row>
    <row r="121" spans="1:26" ht="12.75" customHeight="1" x14ac:dyDescent="0.2">
      <c r="A121" s="308"/>
      <c r="B121" s="309"/>
      <c r="C121" s="309"/>
      <c r="D121" s="309"/>
      <c r="E121" s="310"/>
      <c r="F121" s="309"/>
      <c r="G121" s="309"/>
      <c r="H121" s="309"/>
      <c r="I121" s="309"/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  <c r="X121" s="309"/>
      <c r="Y121" s="309"/>
      <c r="Z121" s="309"/>
    </row>
    <row r="122" spans="1:26" ht="12.75" customHeight="1" x14ac:dyDescent="0.2">
      <c r="A122" s="308"/>
      <c r="B122" s="309"/>
      <c r="C122" s="309"/>
      <c r="D122" s="309"/>
      <c r="E122" s="310"/>
      <c r="F122" s="309"/>
      <c r="G122" s="309"/>
      <c r="H122" s="309"/>
      <c r="I122" s="309"/>
      <c r="J122" s="309"/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09"/>
      <c r="X122" s="309"/>
      <c r="Y122" s="309"/>
      <c r="Z122" s="309"/>
    </row>
    <row r="123" spans="1:26" ht="12.75" customHeight="1" x14ac:dyDescent="0.2">
      <c r="A123" s="308"/>
      <c r="B123" s="309"/>
      <c r="C123" s="309"/>
      <c r="D123" s="309"/>
      <c r="E123" s="310"/>
      <c r="F123" s="309"/>
      <c r="G123" s="309"/>
      <c r="H123" s="309"/>
      <c r="I123" s="309"/>
      <c r="J123" s="309"/>
      <c r="K123" s="309"/>
      <c r="L123" s="309"/>
      <c r="M123" s="309"/>
      <c r="N123" s="309"/>
      <c r="O123" s="309"/>
      <c r="P123" s="309"/>
      <c r="Q123" s="309"/>
      <c r="R123" s="309"/>
      <c r="S123" s="309"/>
      <c r="T123" s="309"/>
      <c r="U123" s="309"/>
      <c r="V123" s="309"/>
      <c r="W123" s="309"/>
      <c r="X123" s="309"/>
      <c r="Y123" s="309"/>
      <c r="Z123" s="309"/>
    </row>
    <row r="124" spans="1:26" ht="12.75" customHeight="1" x14ac:dyDescent="0.2">
      <c r="A124" s="308"/>
      <c r="B124" s="309"/>
      <c r="C124" s="309"/>
      <c r="D124" s="309"/>
      <c r="E124" s="310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</row>
    <row r="125" spans="1:26" ht="12.75" customHeight="1" x14ac:dyDescent="0.2">
      <c r="A125" s="308"/>
      <c r="B125" s="309"/>
      <c r="C125" s="309"/>
      <c r="D125" s="309"/>
      <c r="E125" s="310"/>
      <c r="F125" s="309"/>
      <c r="G125" s="309"/>
      <c r="H125" s="309"/>
      <c r="I125" s="309"/>
      <c r="J125" s="309"/>
      <c r="K125" s="309"/>
      <c r="L125" s="309"/>
      <c r="M125" s="309"/>
      <c r="N125" s="309"/>
      <c r="O125" s="309"/>
      <c r="P125" s="309"/>
      <c r="Q125" s="309"/>
      <c r="R125" s="309"/>
      <c r="S125" s="309"/>
      <c r="T125" s="309"/>
      <c r="U125" s="309"/>
      <c r="V125" s="309"/>
      <c r="W125" s="309"/>
      <c r="X125" s="309"/>
      <c r="Y125" s="309"/>
      <c r="Z125" s="309"/>
    </row>
    <row r="126" spans="1:26" ht="12.75" customHeight="1" x14ac:dyDescent="0.2">
      <c r="A126" s="308"/>
      <c r="B126" s="309"/>
      <c r="C126" s="309"/>
      <c r="D126" s="309"/>
      <c r="E126" s="310"/>
      <c r="F126" s="309"/>
      <c r="G126" s="309"/>
      <c r="H126" s="309"/>
      <c r="I126" s="309"/>
      <c r="J126" s="309"/>
      <c r="K126" s="309"/>
      <c r="L126" s="309"/>
      <c r="M126" s="309"/>
      <c r="N126" s="309"/>
      <c r="O126" s="309"/>
      <c r="P126" s="309"/>
      <c r="Q126" s="309"/>
      <c r="R126" s="309"/>
      <c r="S126" s="309"/>
      <c r="T126" s="309"/>
      <c r="U126" s="309"/>
      <c r="V126" s="309"/>
      <c r="W126" s="309"/>
      <c r="X126" s="309"/>
      <c r="Y126" s="309"/>
      <c r="Z126" s="309"/>
    </row>
    <row r="127" spans="1:26" ht="12.75" customHeight="1" x14ac:dyDescent="0.2">
      <c r="A127" s="308"/>
      <c r="B127" s="309"/>
      <c r="C127" s="309"/>
      <c r="D127" s="309"/>
      <c r="E127" s="310"/>
      <c r="F127" s="309"/>
      <c r="G127" s="309"/>
      <c r="H127" s="309"/>
      <c r="I127" s="309"/>
      <c r="J127" s="309"/>
      <c r="K127" s="309"/>
      <c r="L127" s="309"/>
      <c r="M127" s="309"/>
      <c r="N127" s="309"/>
      <c r="O127" s="309"/>
      <c r="P127" s="309"/>
      <c r="Q127" s="309"/>
      <c r="R127" s="309"/>
      <c r="S127" s="309"/>
      <c r="T127" s="309"/>
      <c r="U127" s="309"/>
      <c r="V127" s="309"/>
      <c r="W127" s="309"/>
      <c r="X127" s="309"/>
      <c r="Y127" s="309"/>
      <c r="Z127" s="309"/>
    </row>
    <row r="128" spans="1:26" ht="12.75" customHeight="1" x14ac:dyDescent="0.2">
      <c r="A128" s="308"/>
      <c r="B128" s="309"/>
      <c r="C128" s="309"/>
      <c r="D128" s="309"/>
      <c r="E128" s="310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</row>
    <row r="129" spans="1:26" ht="12.75" customHeight="1" x14ac:dyDescent="0.2">
      <c r="A129" s="308"/>
      <c r="B129" s="309"/>
      <c r="C129" s="309"/>
      <c r="D129" s="309"/>
      <c r="E129" s="310"/>
      <c r="F129" s="309"/>
      <c r="G129" s="309"/>
      <c r="H129" s="309"/>
      <c r="I129" s="309"/>
      <c r="J129" s="309"/>
      <c r="K129" s="309"/>
      <c r="L129" s="309"/>
      <c r="M129" s="309"/>
      <c r="N129" s="309"/>
      <c r="O129" s="309"/>
      <c r="P129" s="309"/>
      <c r="Q129" s="309"/>
      <c r="R129" s="309"/>
      <c r="S129" s="309"/>
      <c r="T129" s="309"/>
      <c r="U129" s="309"/>
      <c r="V129" s="309"/>
      <c r="W129" s="309"/>
      <c r="X129" s="309"/>
      <c r="Y129" s="309"/>
      <c r="Z129" s="309"/>
    </row>
    <row r="130" spans="1:26" ht="12.75" customHeight="1" x14ac:dyDescent="0.2">
      <c r="A130" s="308"/>
      <c r="B130" s="309"/>
      <c r="C130" s="309"/>
      <c r="D130" s="309"/>
      <c r="E130" s="310"/>
      <c r="F130" s="309"/>
      <c r="G130" s="309"/>
      <c r="H130" s="309"/>
      <c r="I130" s="309"/>
      <c r="J130" s="309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  <c r="X130" s="309"/>
      <c r="Y130" s="309"/>
      <c r="Z130" s="309"/>
    </row>
    <row r="131" spans="1:26" ht="12.75" customHeight="1" x14ac:dyDescent="0.2">
      <c r="A131" s="308"/>
      <c r="B131" s="309"/>
      <c r="C131" s="309"/>
      <c r="D131" s="309"/>
      <c r="E131" s="310"/>
      <c r="F131" s="309"/>
      <c r="G131" s="309"/>
      <c r="H131" s="309"/>
      <c r="I131" s="309"/>
      <c r="J131" s="309"/>
      <c r="K131" s="309"/>
      <c r="L131" s="309"/>
      <c r="M131" s="309"/>
      <c r="N131" s="309"/>
      <c r="O131" s="309"/>
      <c r="P131" s="309"/>
      <c r="Q131" s="309"/>
      <c r="R131" s="309"/>
      <c r="S131" s="309"/>
      <c r="T131" s="309"/>
      <c r="U131" s="309"/>
      <c r="V131" s="309"/>
      <c r="W131" s="309"/>
      <c r="X131" s="309"/>
      <c r="Y131" s="309"/>
      <c r="Z131" s="309"/>
    </row>
    <row r="132" spans="1:26" ht="12.75" customHeight="1" x14ac:dyDescent="0.2">
      <c r="A132" s="308"/>
      <c r="B132" s="309"/>
      <c r="C132" s="309"/>
      <c r="D132" s="309"/>
      <c r="E132" s="310"/>
      <c r="F132" s="309"/>
      <c r="G132" s="309"/>
      <c r="H132" s="309"/>
      <c r="I132" s="309"/>
      <c r="J132" s="309"/>
      <c r="K132" s="309"/>
      <c r="L132" s="309"/>
      <c r="M132" s="309"/>
      <c r="N132" s="309"/>
      <c r="O132" s="309"/>
      <c r="P132" s="309"/>
      <c r="Q132" s="309"/>
      <c r="R132" s="309"/>
      <c r="S132" s="309"/>
      <c r="T132" s="309"/>
      <c r="U132" s="309"/>
      <c r="V132" s="309"/>
      <c r="W132" s="309"/>
      <c r="X132" s="309"/>
      <c r="Y132" s="309"/>
      <c r="Z132" s="309"/>
    </row>
    <row r="133" spans="1:26" ht="12.75" customHeight="1" x14ac:dyDescent="0.2">
      <c r="A133" s="308"/>
      <c r="B133" s="309"/>
      <c r="C133" s="309"/>
      <c r="D133" s="309"/>
      <c r="E133" s="310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</row>
    <row r="134" spans="1:26" ht="12.75" customHeight="1" x14ac:dyDescent="0.2">
      <c r="A134" s="308"/>
      <c r="B134" s="309"/>
      <c r="C134" s="309"/>
      <c r="D134" s="309"/>
      <c r="E134" s="310"/>
      <c r="F134" s="309"/>
      <c r="G134" s="309"/>
      <c r="H134" s="309"/>
      <c r="I134" s="309"/>
      <c r="J134" s="309"/>
      <c r="K134" s="309"/>
      <c r="L134" s="309"/>
      <c r="M134" s="309"/>
      <c r="N134" s="309"/>
      <c r="O134" s="309"/>
      <c r="P134" s="309"/>
      <c r="Q134" s="309"/>
      <c r="R134" s="309"/>
      <c r="S134" s="309"/>
      <c r="T134" s="309"/>
      <c r="U134" s="309"/>
      <c r="V134" s="309"/>
      <c r="W134" s="309"/>
      <c r="X134" s="309"/>
      <c r="Y134" s="309"/>
      <c r="Z134" s="309"/>
    </row>
    <row r="135" spans="1:26" ht="12.75" customHeight="1" x14ac:dyDescent="0.2">
      <c r="A135" s="308"/>
      <c r="B135" s="309"/>
      <c r="C135" s="309"/>
      <c r="D135" s="309"/>
      <c r="E135" s="310"/>
      <c r="F135" s="309"/>
      <c r="G135" s="309"/>
      <c r="H135" s="309"/>
      <c r="I135" s="309"/>
      <c r="J135" s="309"/>
      <c r="K135" s="309"/>
      <c r="L135" s="309"/>
      <c r="M135" s="309"/>
      <c r="N135" s="309"/>
      <c r="O135" s="309"/>
      <c r="P135" s="309"/>
      <c r="Q135" s="309"/>
      <c r="R135" s="309"/>
      <c r="S135" s="309"/>
      <c r="T135" s="309"/>
      <c r="U135" s="309"/>
      <c r="V135" s="309"/>
      <c r="W135" s="309"/>
      <c r="X135" s="309"/>
      <c r="Y135" s="309"/>
      <c r="Z135" s="309"/>
    </row>
    <row r="136" spans="1:26" ht="12.75" customHeight="1" x14ac:dyDescent="0.2">
      <c r="A136" s="308"/>
      <c r="B136" s="309"/>
      <c r="C136" s="309"/>
      <c r="D136" s="309"/>
      <c r="E136" s="310"/>
      <c r="F136" s="309"/>
      <c r="G136" s="309"/>
      <c r="H136" s="309"/>
      <c r="I136" s="309"/>
      <c r="J136" s="309"/>
      <c r="K136" s="309"/>
      <c r="L136" s="309"/>
      <c r="M136" s="309"/>
      <c r="N136" s="309"/>
      <c r="O136" s="309"/>
      <c r="P136" s="309"/>
      <c r="Q136" s="309"/>
      <c r="R136" s="309"/>
      <c r="S136" s="309"/>
      <c r="T136" s="309"/>
      <c r="U136" s="309"/>
      <c r="V136" s="309"/>
      <c r="W136" s="309"/>
      <c r="X136" s="309"/>
      <c r="Y136" s="309"/>
      <c r="Z136" s="309"/>
    </row>
    <row r="137" spans="1:26" ht="12.75" customHeight="1" x14ac:dyDescent="0.2">
      <c r="A137" s="308"/>
      <c r="B137" s="309"/>
      <c r="C137" s="309"/>
      <c r="D137" s="309"/>
      <c r="E137" s="310"/>
      <c r="F137" s="309"/>
      <c r="G137" s="309"/>
      <c r="H137" s="309"/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  <c r="X137" s="309"/>
      <c r="Y137" s="309"/>
      <c r="Z137" s="309"/>
    </row>
    <row r="138" spans="1:26" ht="12.75" customHeight="1" x14ac:dyDescent="0.2">
      <c r="A138" s="308"/>
      <c r="B138" s="309"/>
      <c r="C138" s="309"/>
      <c r="D138" s="309"/>
      <c r="E138" s="310"/>
      <c r="F138" s="309"/>
      <c r="G138" s="309"/>
      <c r="H138" s="309"/>
      <c r="I138" s="309"/>
      <c r="J138" s="309"/>
      <c r="K138" s="309"/>
      <c r="L138" s="309"/>
      <c r="M138" s="309"/>
      <c r="N138" s="309"/>
      <c r="O138" s="309"/>
      <c r="P138" s="309"/>
      <c r="Q138" s="309"/>
      <c r="R138" s="309"/>
      <c r="S138" s="309"/>
      <c r="T138" s="309"/>
      <c r="U138" s="309"/>
      <c r="V138" s="309"/>
      <c r="W138" s="309"/>
      <c r="X138" s="309"/>
      <c r="Y138" s="309"/>
      <c r="Z138" s="309"/>
    </row>
    <row r="139" spans="1:26" ht="12.75" customHeight="1" x14ac:dyDescent="0.2">
      <c r="A139" s="308"/>
      <c r="B139" s="309"/>
      <c r="C139" s="309"/>
      <c r="D139" s="309"/>
      <c r="E139" s="310"/>
      <c r="F139" s="309"/>
      <c r="G139" s="309"/>
      <c r="H139" s="309"/>
      <c r="I139" s="309"/>
      <c r="J139" s="309"/>
      <c r="K139" s="309"/>
      <c r="L139" s="309"/>
      <c r="M139" s="309"/>
      <c r="N139" s="309"/>
      <c r="O139" s="309"/>
      <c r="P139" s="309"/>
      <c r="Q139" s="309"/>
      <c r="R139" s="309"/>
      <c r="S139" s="309"/>
      <c r="T139" s="309"/>
      <c r="U139" s="309"/>
      <c r="V139" s="309"/>
      <c r="W139" s="309"/>
      <c r="X139" s="309"/>
      <c r="Y139" s="309"/>
      <c r="Z139" s="309"/>
    </row>
    <row r="140" spans="1:26" ht="12.75" customHeight="1" x14ac:dyDescent="0.2">
      <c r="A140" s="308"/>
      <c r="B140" s="309"/>
      <c r="C140" s="309"/>
      <c r="D140" s="309"/>
      <c r="E140" s="310"/>
      <c r="F140" s="309"/>
      <c r="G140" s="309"/>
      <c r="H140" s="309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</row>
    <row r="141" spans="1:26" ht="12.75" customHeight="1" x14ac:dyDescent="0.2">
      <c r="A141" s="308"/>
      <c r="B141" s="309"/>
      <c r="C141" s="309"/>
      <c r="D141" s="309"/>
      <c r="E141" s="310"/>
      <c r="F141" s="309"/>
      <c r="G141" s="309"/>
      <c r="H141" s="309"/>
      <c r="I141" s="309"/>
      <c r="J141" s="309"/>
      <c r="K141" s="309"/>
      <c r="L141" s="309"/>
      <c r="M141" s="309"/>
      <c r="N141" s="309"/>
      <c r="O141" s="309"/>
      <c r="P141" s="309"/>
      <c r="Q141" s="309"/>
      <c r="R141" s="309"/>
      <c r="S141" s="309"/>
      <c r="T141" s="309"/>
      <c r="U141" s="309"/>
      <c r="V141" s="309"/>
      <c r="W141" s="309"/>
      <c r="X141" s="309"/>
      <c r="Y141" s="309"/>
      <c r="Z141" s="309"/>
    </row>
    <row r="142" spans="1:26" ht="12.75" customHeight="1" x14ac:dyDescent="0.2">
      <c r="A142" s="308"/>
      <c r="B142" s="309"/>
      <c r="C142" s="309"/>
      <c r="D142" s="309"/>
      <c r="E142" s="310"/>
      <c r="F142" s="309"/>
      <c r="G142" s="309"/>
      <c r="H142" s="309"/>
      <c r="I142" s="309"/>
      <c r="J142" s="309"/>
      <c r="K142" s="309"/>
      <c r="L142" s="309"/>
      <c r="M142" s="309"/>
      <c r="N142" s="309"/>
      <c r="O142" s="309"/>
      <c r="P142" s="309"/>
      <c r="Q142" s="309"/>
      <c r="R142" s="309"/>
      <c r="S142" s="309"/>
      <c r="T142" s="309"/>
      <c r="U142" s="309"/>
      <c r="V142" s="309"/>
      <c r="W142" s="309"/>
      <c r="X142" s="309"/>
      <c r="Y142" s="309"/>
      <c r="Z142" s="309"/>
    </row>
    <row r="143" spans="1:26" ht="12.75" customHeight="1" x14ac:dyDescent="0.2">
      <c r="A143" s="308"/>
      <c r="B143" s="309"/>
      <c r="C143" s="309"/>
      <c r="D143" s="309"/>
      <c r="E143" s="310"/>
      <c r="F143" s="309"/>
      <c r="G143" s="309"/>
      <c r="H143" s="309"/>
      <c r="I143" s="309"/>
      <c r="J143" s="309"/>
      <c r="K143" s="309"/>
      <c r="L143" s="309"/>
      <c r="M143" s="309"/>
      <c r="N143" s="309"/>
      <c r="O143" s="309"/>
      <c r="P143" s="309"/>
      <c r="Q143" s="309"/>
      <c r="R143" s="309"/>
      <c r="S143" s="309"/>
      <c r="T143" s="309"/>
      <c r="U143" s="309"/>
      <c r="V143" s="309"/>
      <c r="W143" s="309"/>
      <c r="X143" s="309"/>
      <c r="Y143" s="309"/>
      <c r="Z143" s="309"/>
    </row>
    <row r="144" spans="1:26" ht="12.75" customHeight="1" x14ac:dyDescent="0.2">
      <c r="A144" s="308"/>
      <c r="B144" s="309"/>
      <c r="C144" s="309"/>
      <c r="D144" s="309"/>
      <c r="E144" s="310"/>
      <c r="F144" s="309"/>
      <c r="G144" s="309"/>
      <c r="H144" s="309"/>
      <c r="I144" s="309"/>
      <c r="J144" s="309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</row>
    <row r="145" spans="1:26" ht="12.75" customHeight="1" x14ac:dyDescent="0.2">
      <c r="A145" s="308"/>
      <c r="B145" s="309"/>
      <c r="C145" s="309"/>
      <c r="D145" s="309"/>
      <c r="E145" s="310"/>
      <c r="F145" s="309"/>
      <c r="G145" s="309"/>
      <c r="H145" s="309"/>
      <c r="I145" s="309"/>
      <c r="J145" s="309"/>
      <c r="K145" s="309"/>
      <c r="L145" s="309"/>
      <c r="M145" s="309"/>
      <c r="N145" s="309"/>
      <c r="O145" s="309"/>
      <c r="P145" s="309"/>
      <c r="Q145" s="309"/>
      <c r="R145" s="309"/>
      <c r="S145" s="309"/>
      <c r="T145" s="309"/>
      <c r="U145" s="309"/>
      <c r="V145" s="309"/>
      <c r="W145" s="309"/>
      <c r="X145" s="309"/>
      <c r="Y145" s="309"/>
      <c r="Z145" s="309"/>
    </row>
    <row r="146" spans="1:26" ht="12.75" customHeight="1" x14ac:dyDescent="0.2">
      <c r="A146" s="308"/>
      <c r="B146" s="309"/>
      <c r="C146" s="309"/>
      <c r="D146" s="309"/>
      <c r="E146" s="310"/>
      <c r="F146" s="309"/>
      <c r="G146" s="309"/>
      <c r="H146" s="309"/>
      <c r="I146" s="309"/>
      <c r="J146" s="309"/>
      <c r="K146" s="309"/>
      <c r="L146" s="309"/>
      <c r="M146" s="309"/>
      <c r="N146" s="309"/>
      <c r="O146" s="309"/>
      <c r="P146" s="309"/>
      <c r="Q146" s="309"/>
      <c r="R146" s="309"/>
      <c r="S146" s="309"/>
      <c r="T146" s="309"/>
      <c r="U146" s="309"/>
      <c r="V146" s="309"/>
      <c r="W146" s="309"/>
      <c r="X146" s="309"/>
      <c r="Y146" s="309"/>
      <c r="Z146" s="309"/>
    </row>
    <row r="147" spans="1:26" ht="12.75" customHeight="1" x14ac:dyDescent="0.2">
      <c r="A147" s="308"/>
      <c r="B147" s="309"/>
      <c r="C147" s="309"/>
      <c r="D147" s="309"/>
      <c r="E147" s="310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</row>
    <row r="148" spans="1:26" ht="12.75" customHeight="1" x14ac:dyDescent="0.2">
      <c r="A148" s="308"/>
      <c r="B148" s="309"/>
      <c r="C148" s="309"/>
      <c r="D148" s="309"/>
      <c r="E148" s="310"/>
      <c r="F148" s="309"/>
      <c r="G148" s="309"/>
      <c r="H148" s="309"/>
      <c r="I148" s="309"/>
      <c r="J148" s="309"/>
      <c r="K148" s="309"/>
      <c r="L148" s="309"/>
      <c r="M148" s="309"/>
      <c r="N148" s="309"/>
      <c r="O148" s="309"/>
      <c r="P148" s="309"/>
      <c r="Q148" s="309"/>
      <c r="R148" s="309"/>
      <c r="S148" s="309"/>
      <c r="T148" s="309"/>
      <c r="U148" s="309"/>
      <c r="V148" s="309"/>
      <c r="W148" s="309"/>
      <c r="X148" s="309"/>
      <c r="Y148" s="309"/>
      <c r="Z148" s="309"/>
    </row>
    <row r="149" spans="1:26" ht="12.75" customHeight="1" x14ac:dyDescent="0.2">
      <c r="A149" s="308"/>
      <c r="B149" s="309"/>
      <c r="C149" s="309"/>
      <c r="D149" s="309"/>
      <c r="E149" s="310"/>
      <c r="F149" s="309"/>
      <c r="G149" s="309"/>
      <c r="H149" s="309"/>
      <c r="I149" s="309"/>
      <c r="J149" s="309"/>
      <c r="K149" s="309"/>
      <c r="L149" s="309"/>
      <c r="M149" s="309"/>
      <c r="N149" s="309"/>
      <c r="O149" s="309"/>
      <c r="P149" s="309"/>
      <c r="Q149" s="309"/>
      <c r="R149" s="309"/>
      <c r="S149" s="309"/>
      <c r="T149" s="309"/>
      <c r="U149" s="309"/>
      <c r="V149" s="309"/>
      <c r="W149" s="309"/>
      <c r="X149" s="309"/>
      <c r="Y149" s="309"/>
      <c r="Z149" s="309"/>
    </row>
    <row r="150" spans="1:26" ht="12.75" customHeight="1" x14ac:dyDescent="0.2">
      <c r="A150" s="308"/>
      <c r="B150" s="309"/>
      <c r="C150" s="309"/>
      <c r="D150" s="309"/>
      <c r="E150" s="310"/>
      <c r="F150" s="309"/>
      <c r="G150" s="309"/>
      <c r="H150" s="309"/>
      <c r="I150" s="309"/>
      <c r="J150" s="309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</row>
    <row r="151" spans="1:26" ht="12.75" customHeight="1" x14ac:dyDescent="0.2">
      <c r="A151" s="308"/>
      <c r="B151" s="309"/>
      <c r="C151" s="309"/>
      <c r="D151" s="309"/>
      <c r="E151" s="310"/>
      <c r="F151" s="309"/>
      <c r="G151" s="309"/>
      <c r="H151" s="309"/>
      <c r="I151" s="309"/>
      <c r="J151" s="309"/>
      <c r="K151" s="309"/>
      <c r="L151" s="309"/>
      <c r="M151" s="309"/>
      <c r="N151" s="309"/>
      <c r="O151" s="309"/>
      <c r="P151" s="309"/>
      <c r="Q151" s="309"/>
      <c r="R151" s="309"/>
      <c r="S151" s="309"/>
      <c r="T151" s="309"/>
      <c r="U151" s="309"/>
      <c r="V151" s="309"/>
      <c r="W151" s="309"/>
      <c r="X151" s="309"/>
      <c r="Y151" s="309"/>
      <c r="Z151" s="309"/>
    </row>
    <row r="152" spans="1:26" ht="12.75" customHeight="1" x14ac:dyDescent="0.2">
      <c r="A152" s="308"/>
      <c r="B152" s="309"/>
      <c r="C152" s="309"/>
      <c r="D152" s="309"/>
      <c r="E152" s="310"/>
      <c r="F152" s="309"/>
      <c r="G152" s="309"/>
      <c r="H152" s="309"/>
      <c r="I152" s="309"/>
      <c r="J152" s="309"/>
      <c r="K152" s="309"/>
      <c r="L152" s="309"/>
      <c r="M152" s="309"/>
      <c r="N152" s="309"/>
      <c r="O152" s="309"/>
      <c r="P152" s="309"/>
      <c r="Q152" s="309"/>
      <c r="R152" s="309"/>
      <c r="S152" s="309"/>
      <c r="T152" s="309"/>
      <c r="U152" s="309"/>
      <c r="V152" s="309"/>
      <c r="W152" s="309"/>
      <c r="X152" s="309"/>
      <c r="Y152" s="309"/>
      <c r="Z152" s="309"/>
    </row>
    <row r="153" spans="1:26" ht="12.75" customHeight="1" x14ac:dyDescent="0.2">
      <c r="A153" s="308"/>
      <c r="B153" s="309"/>
      <c r="C153" s="309"/>
      <c r="D153" s="309"/>
      <c r="E153" s="310"/>
      <c r="F153" s="309"/>
      <c r="G153" s="309"/>
      <c r="H153" s="309"/>
      <c r="I153" s="309"/>
      <c r="J153" s="309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</row>
    <row r="154" spans="1:26" ht="12.75" customHeight="1" x14ac:dyDescent="0.2">
      <c r="A154" s="308"/>
      <c r="B154" s="309"/>
      <c r="C154" s="309"/>
      <c r="D154" s="309"/>
      <c r="E154" s="310"/>
      <c r="F154" s="309"/>
      <c r="G154" s="309"/>
      <c r="H154" s="309"/>
      <c r="I154" s="309"/>
      <c r="J154" s="309"/>
      <c r="K154" s="309"/>
      <c r="L154" s="309"/>
      <c r="M154" s="309"/>
      <c r="N154" s="309"/>
      <c r="O154" s="309"/>
      <c r="P154" s="309"/>
      <c r="Q154" s="309"/>
      <c r="R154" s="309"/>
      <c r="S154" s="309"/>
      <c r="T154" s="309"/>
      <c r="U154" s="309"/>
      <c r="V154" s="309"/>
      <c r="W154" s="309"/>
      <c r="X154" s="309"/>
      <c r="Y154" s="309"/>
      <c r="Z154" s="309"/>
    </row>
    <row r="155" spans="1:26" ht="12.75" customHeight="1" x14ac:dyDescent="0.2">
      <c r="A155" s="308"/>
      <c r="B155" s="309"/>
      <c r="C155" s="309"/>
      <c r="D155" s="309"/>
      <c r="E155" s="310"/>
      <c r="F155" s="309"/>
      <c r="G155" s="309"/>
      <c r="H155" s="309"/>
      <c r="I155" s="309"/>
      <c r="J155" s="309"/>
      <c r="K155" s="309"/>
      <c r="L155" s="309"/>
      <c r="M155" s="309"/>
      <c r="N155" s="309"/>
      <c r="O155" s="309"/>
      <c r="P155" s="309"/>
      <c r="Q155" s="309"/>
      <c r="R155" s="309"/>
      <c r="S155" s="309"/>
      <c r="T155" s="309"/>
      <c r="U155" s="309"/>
      <c r="V155" s="309"/>
      <c r="W155" s="309"/>
      <c r="X155" s="309"/>
      <c r="Y155" s="309"/>
      <c r="Z155" s="309"/>
    </row>
    <row r="156" spans="1:26" ht="12.75" customHeight="1" x14ac:dyDescent="0.2">
      <c r="A156" s="308"/>
      <c r="B156" s="309"/>
      <c r="C156" s="309"/>
      <c r="D156" s="309"/>
      <c r="E156" s="310"/>
      <c r="F156" s="309"/>
      <c r="G156" s="309"/>
      <c r="H156" s="309"/>
      <c r="I156" s="309"/>
      <c r="J156" s="309"/>
      <c r="K156" s="309"/>
      <c r="L156" s="309"/>
      <c r="M156" s="309"/>
      <c r="N156" s="309"/>
      <c r="O156" s="309"/>
      <c r="P156" s="309"/>
      <c r="Q156" s="309"/>
      <c r="R156" s="309"/>
      <c r="S156" s="309"/>
      <c r="T156" s="309"/>
      <c r="U156" s="309"/>
      <c r="V156" s="309"/>
      <c r="W156" s="309"/>
      <c r="X156" s="309"/>
      <c r="Y156" s="309"/>
      <c r="Z156" s="309"/>
    </row>
    <row r="157" spans="1:26" ht="12.75" customHeight="1" x14ac:dyDescent="0.2">
      <c r="A157" s="308"/>
      <c r="B157" s="309"/>
      <c r="C157" s="309"/>
      <c r="D157" s="309"/>
      <c r="E157" s="310"/>
      <c r="F157" s="309"/>
      <c r="G157" s="309"/>
      <c r="H157" s="309"/>
      <c r="I157" s="309"/>
      <c r="J157" s="309"/>
      <c r="K157" s="309"/>
      <c r="L157" s="309"/>
      <c r="M157" s="309"/>
      <c r="N157" s="309"/>
      <c r="O157" s="309"/>
      <c r="P157" s="309"/>
      <c r="Q157" s="309"/>
      <c r="R157" s="309"/>
      <c r="S157" s="309"/>
      <c r="T157" s="309"/>
      <c r="U157" s="309"/>
      <c r="V157" s="309"/>
      <c r="W157" s="309"/>
      <c r="X157" s="309"/>
      <c r="Y157" s="309"/>
      <c r="Z157" s="309"/>
    </row>
    <row r="158" spans="1:26" ht="12.75" customHeight="1" x14ac:dyDescent="0.2">
      <c r="A158" s="308"/>
      <c r="B158" s="309"/>
      <c r="C158" s="309"/>
      <c r="D158" s="309"/>
      <c r="E158" s="310"/>
      <c r="F158" s="309"/>
      <c r="G158" s="309"/>
      <c r="H158" s="309"/>
      <c r="I158" s="309"/>
      <c r="J158" s="309"/>
      <c r="K158" s="309"/>
      <c r="L158" s="309"/>
      <c r="M158" s="309"/>
      <c r="N158" s="309"/>
      <c r="O158" s="309"/>
      <c r="P158" s="309"/>
      <c r="Q158" s="309"/>
      <c r="R158" s="309"/>
      <c r="S158" s="309"/>
      <c r="T158" s="309"/>
      <c r="U158" s="309"/>
      <c r="V158" s="309"/>
      <c r="W158" s="309"/>
      <c r="X158" s="309"/>
      <c r="Y158" s="309"/>
      <c r="Z158" s="309"/>
    </row>
    <row r="159" spans="1:26" ht="12.75" customHeight="1" x14ac:dyDescent="0.2">
      <c r="A159" s="308"/>
      <c r="B159" s="309"/>
      <c r="C159" s="309"/>
      <c r="D159" s="309"/>
      <c r="E159" s="310"/>
      <c r="F159" s="309"/>
      <c r="G159" s="309"/>
      <c r="H159" s="309"/>
      <c r="I159" s="309"/>
      <c r="J159" s="309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</row>
    <row r="160" spans="1:26" ht="12.75" customHeight="1" x14ac:dyDescent="0.2">
      <c r="A160" s="308"/>
      <c r="B160" s="309"/>
      <c r="C160" s="309"/>
      <c r="D160" s="309"/>
      <c r="E160" s="310"/>
      <c r="F160" s="309"/>
      <c r="G160" s="309"/>
      <c r="H160" s="309"/>
      <c r="I160" s="309"/>
      <c r="J160" s="309"/>
      <c r="K160" s="309"/>
      <c r="L160" s="309"/>
      <c r="M160" s="309"/>
      <c r="N160" s="309"/>
      <c r="O160" s="309"/>
      <c r="P160" s="309"/>
      <c r="Q160" s="309"/>
      <c r="R160" s="309"/>
      <c r="S160" s="309"/>
      <c r="T160" s="309"/>
      <c r="U160" s="309"/>
      <c r="V160" s="309"/>
      <c r="W160" s="309"/>
      <c r="X160" s="309"/>
      <c r="Y160" s="309"/>
      <c r="Z160" s="309"/>
    </row>
    <row r="161" spans="1:26" ht="12.75" customHeight="1" x14ac:dyDescent="0.2">
      <c r="A161" s="308"/>
      <c r="B161" s="309"/>
      <c r="C161" s="309"/>
      <c r="D161" s="309"/>
      <c r="E161" s="310"/>
      <c r="F161" s="309"/>
      <c r="G161" s="309"/>
      <c r="H161" s="309"/>
      <c r="I161" s="309"/>
      <c r="J161" s="309"/>
      <c r="K161" s="309"/>
      <c r="L161" s="309"/>
      <c r="M161" s="309"/>
      <c r="N161" s="309"/>
      <c r="O161" s="309"/>
      <c r="P161" s="309"/>
      <c r="Q161" s="309"/>
      <c r="R161" s="309"/>
      <c r="S161" s="309"/>
      <c r="T161" s="309"/>
      <c r="U161" s="309"/>
      <c r="V161" s="309"/>
      <c r="W161" s="309"/>
      <c r="X161" s="309"/>
      <c r="Y161" s="309"/>
      <c r="Z161" s="309"/>
    </row>
    <row r="162" spans="1:26" ht="12.75" customHeight="1" x14ac:dyDescent="0.2">
      <c r="A162" s="308"/>
      <c r="B162" s="309"/>
      <c r="C162" s="309"/>
      <c r="D162" s="309"/>
      <c r="E162" s="310"/>
      <c r="F162" s="309"/>
      <c r="G162" s="309"/>
      <c r="H162" s="309"/>
      <c r="I162" s="309"/>
      <c r="J162" s="309"/>
      <c r="K162" s="309"/>
      <c r="L162" s="309"/>
      <c r="M162" s="309"/>
      <c r="N162" s="309"/>
      <c r="O162" s="309"/>
      <c r="P162" s="309"/>
      <c r="Q162" s="309"/>
      <c r="R162" s="309"/>
      <c r="S162" s="309"/>
      <c r="T162" s="309"/>
      <c r="U162" s="309"/>
      <c r="V162" s="309"/>
      <c r="W162" s="309"/>
      <c r="X162" s="309"/>
      <c r="Y162" s="309"/>
      <c r="Z162" s="309"/>
    </row>
    <row r="163" spans="1:26" ht="12.75" customHeight="1" x14ac:dyDescent="0.2">
      <c r="A163" s="308"/>
      <c r="B163" s="309"/>
      <c r="C163" s="309"/>
      <c r="D163" s="309"/>
      <c r="E163" s="310"/>
      <c r="F163" s="309"/>
      <c r="G163" s="309"/>
      <c r="H163" s="309"/>
      <c r="I163" s="309"/>
      <c r="J163" s="309"/>
      <c r="K163" s="309"/>
      <c r="L163" s="309"/>
      <c r="M163" s="309"/>
      <c r="N163" s="309"/>
      <c r="O163" s="309"/>
      <c r="P163" s="309"/>
      <c r="Q163" s="309"/>
      <c r="R163" s="309"/>
      <c r="S163" s="309"/>
      <c r="T163" s="309"/>
      <c r="U163" s="309"/>
      <c r="V163" s="309"/>
      <c r="W163" s="309"/>
      <c r="X163" s="309"/>
      <c r="Y163" s="309"/>
      <c r="Z163" s="309"/>
    </row>
    <row r="164" spans="1:26" ht="12.75" customHeight="1" x14ac:dyDescent="0.2">
      <c r="A164" s="308"/>
      <c r="B164" s="309"/>
      <c r="C164" s="309"/>
      <c r="D164" s="309"/>
      <c r="E164" s="310"/>
      <c r="F164" s="309"/>
      <c r="G164" s="309"/>
      <c r="H164" s="309"/>
      <c r="I164" s="309"/>
      <c r="J164" s="309"/>
      <c r="K164" s="309"/>
      <c r="L164" s="309"/>
      <c r="M164" s="309"/>
      <c r="N164" s="309"/>
      <c r="O164" s="309"/>
      <c r="P164" s="309"/>
      <c r="Q164" s="309"/>
      <c r="R164" s="309"/>
      <c r="S164" s="309"/>
      <c r="T164" s="309"/>
      <c r="U164" s="309"/>
      <c r="V164" s="309"/>
      <c r="W164" s="309"/>
      <c r="X164" s="309"/>
      <c r="Y164" s="309"/>
      <c r="Z164" s="309"/>
    </row>
    <row r="165" spans="1:26" ht="12.75" customHeight="1" x14ac:dyDescent="0.2">
      <c r="A165" s="308"/>
      <c r="B165" s="309"/>
      <c r="C165" s="309"/>
      <c r="D165" s="309"/>
      <c r="E165" s="310"/>
      <c r="F165" s="309"/>
      <c r="G165" s="309"/>
      <c r="H165" s="309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</row>
    <row r="166" spans="1:26" ht="12.75" customHeight="1" x14ac:dyDescent="0.2">
      <c r="A166" s="308"/>
      <c r="B166" s="309"/>
      <c r="C166" s="309"/>
      <c r="D166" s="309"/>
      <c r="E166" s="310"/>
      <c r="F166" s="309"/>
      <c r="G166" s="309"/>
      <c r="H166" s="309"/>
      <c r="I166" s="309"/>
      <c r="J166" s="309"/>
      <c r="K166" s="309"/>
      <c r="L166" s="309"/>
      <c r="M166" s="309"/>
      <c r="N166" s="309"/>
      <c r="O166" s="309"/>
      <c r="P166" s="309"/>
      <c r="Q166" s="309"/>
      <c r="R166" s="309"/>
      <c r="S166" s="309"/>
      <c r="T166" s="309"/>
      <c r="U166" s="309"/>
      <c r="V166" s="309"/>
      <c r="W166" s="309"/>
      <c r="X166" s="309"/>
      <c r="Y166" s="309"/>
      <c r="Z166" s="309"/>
    </row>
    <row r="167" spans="1:26" ht="12.75" customHeight="1" x14ac:dyDescent="0.2">
      <c r="A167" s="308"/>
      <c r="B167" s="309"/>
      <c r="C167" s="309"/>
      <c r="D167" s="309"/>
      <c r="E167" s="310"/>
      <c r="F167" s="309"/>
      <c r="G167" s="309"/>
      <c r="H167" s="309"/>
      <c r="I167" s="309"/>
      <c r="J167" s="309"/>
      <c r="K167" s="309"/>
      <c r="L167" s="309"/>
      <c r="M167" s="309"/>
      <c r="N167" s="309"/>
      <c r="O167" s="309"/>
      <c r="P167" s="309"/>
      <c r="Q167" s="309"/>
      <c r="R167" s="309"/>
      <c r="S167" s="309"/>
      <c r="T167" s="309"/>
      <c r="U167" s="309"/>
      <c r="V167" s="309"/>
      <c r="W167" s="309"/>
      <c r="X167" s="309"/>
      <c r="Y167" s="309"/>
      <c r="Z167" s="309"/>
    </row>
    <row r="168" spans="1:26" ht="12.75" customHeight="1" x14ac:dyDescent="0.2">
      <c r="A168" s="308"/>
      <c r="B168" s="309"/>
      <c r="C168" s="309"/>
      <c r="D168" s="309"/>
      <c r="E168" s="310"/>
      <c r="F168" s="309"/>
      <c r="G168" s="309"/>
      <c r="H168" s="309"/>
      <c r="I168" s="309"/>
      <c r="J168" s="309"/>
      <c r="K168" s="309"/>
      <c r="L168" s="309"/>
      <c r="M168" s="309"/>
      <c r="N168" s="309"/>
      <c r="O168" s="309"/>
      <c r="P168" s="309"/>
      <c r="Q168" s="309"/>
      <c r="R168" s="309"/>
      <c r="S168" s="309"/>
      <c r="T168" s="309"/>
      <c r="U168" s="309"/>
      <c r="V168" s="309"/>
      <c r="W168" s="309"/>
      <c r="X168" s="309"/>
      <c r="Y168" s="309"/>
      <c r="Z168" s="309"/>
    </row>
    <row r="169" spans="1:26" ht="12.75" customHeight="1" x14ac:dyDescent="0.2">
      <c r="A169" s="308"/>
      <c r="B169" s="309"/>
      <c r="C169" s="309"/>
      <c r="D169" s="309"/>
      <c r="E169" s="310"/>
      <c r="F169" s="309"/>
      <c r="G169" s="309"/>
      <c r="H169" s="309"/>
      <c r="I169" s="309"/>
      <c r="J169" s="309"/>
      <c r="K169" s="309"/>
      <c r="L169" s="309"/>
      <c r="M169" s="309"/>
      <c r="N169" s="309"/>
      <c r="O169" s="309"/>
      <c r="P169" s="309"/>
      <c r="Q169" s="309"/>
      <c r="R169" s="309"/>
      <c r="S169" s="309"/>
      <c r="T169" s="309"/>
      <c r="U169" s="309"/>
      <c r="V169" s="309"/>
      <c r="W169" s="309"/>
      <c r="X169" s="309"/>
      <c r="Y169" s="309"/>
      <c r="Z169" s="309"/>
    </row>
    <row r="170" spans="1:26" ht="12.75" customHeight="1" x14ac:dyDescent="0.2">
      <c r="A170" s="308"/>
      <c r="B170" s="309"/>
      <c r="C170" s="309"/>
      <c r="D170" s="309"/>
      <c r="E170" s="310"/>
      <c r="F170" s="309"/>
      <c r="G170" s="309"/>
      <c r="H170" s="309"/>
      <c r="I170" s="309"/>
      <c r="J170" s="309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</row>
    <row r="171" spans="1:26" ht="12.75" customHeight="1" x14ac:dyDescent="0.2">
      <c r="A171" s="308"/>
      <c r="B171" s="309"/>
      <c r="C171" s="309"/>
      <c r="D171" s="309"/>
      <c r="E171" s="310"/>
      <c r="F171" s="309"/>
      <c r="G171" s="309"/>
      <c r="H171" s="309"/>
      <c r="I171" s="309"/>
      <c r="J171" s="309"/>
      <c r="K171" s="309"/>
      <c r="L171" s="309"/>
      <c r="M171" s="309"/>
      <c r="N171" s="309"/>
      <c r="O171" s="309"/>
      <c r="P171" s="309"/>
      <c r="Q171" s="309"/>
      <c r="R171" s="309"/>
      <c r="S171" s="309"/>
      <c r="T171" s="309"/>
      <c r="U171" s="309"/>
      <c r="V171" s="309"/>
      <c r="W171" s="309"/>
      <c r="X171" s="309"/>
      <c r="Y171" s="309"/>
      <c r="Z171" s="309"/>
    </row>
    <row r="172" spans="1:26" ht="12.75" customHeight="1" x14ac:dyDescent="0.2">
      <c r="A172" s="308"/>
      <c r="B172" s="309"/>
      <c r="C172" s="309"/>
      <c r="D172" s="309"/>
      <c r="E172" s="310"/>
      <c r="F172" s="309"/>
      <c r="G172" s="309"/>
      <c r="H172" s="309"/>
      <c r="I172" s="309"/>
      <c r="J172" s="309"/>
      <c r="K172" s="309"/>
      <c r="L172" s="309"/>
      <c r="M172" s="309"/>
      <c r="N172" s="309"/>
      <c r="O172" s="309"/>
      <c r="P172" s="309"/>
      <c r="Q172" s="309"/>
      <c r="R172" s="309"/>
      <c r="S172" s="309"/>
      <c r="T172" s="309"/>
      <c r="U172" s="309"/>
      <c r="V172" s="309"/>
      <c r="W172" s="309"/>
      <c r="X172" s="309"/>
      <c r="Y172" s="309"/>
      <c r="Z172" s="309"/>
    </row>
    <row r="173" spans="1:26" ht="12.75" customHeight="1" x14ac:dyDescent="0.2">
      <c r="A173" s="308"/>
      <c r="B173" s="309"/>
      <c r="C173" s="309"/>
      <c r="D173" s="309"/>
      <c r="E173" s="310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</row>
    <row r="174" spans="1:26" ht="12.75" customHeight="1" x14ac:dyDescent="0.2">
      <c r="A174" s="308"/>
      <c r="B174" s="309"/>
      <c r="C174" s="309"/>
      <c r="D174" s="309"/>
      <c r="E174" s="310"/>
      <c r="F174" s="309"/>
      <c r="G174" s="309"/>
      <c r="H174" s="309"/>
      <c r="I174" s="309"/>
      <c r="J174" s="309"/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09"/>
      <c r="X174" s="309"/>
      <c r="Y174" s="309"/>
      <c r="Z174" s="309"/>
    </row>
    <row r="175" spans="1:26" ht="12.75" customHeight="1" x14ac:dyDescent="0.2">
      <c r="A175" s="308"/>
      <c r="B175" s="309"/>
      <c r="C175" s="309"/>
      <c r="D175" s="309"/>
      <c r="E175" s="310"/>
      <c r="F175" s="309"/>
      <c r="G175" s="309"/>
      <c r="H175" s="309"/>
      <c r="I175" s="309"/>
      <c r="J175" s="309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</row>
    <row r="176" spans="1:26" ht="12.75" customHeight="1" x14ac:dyDescent="0.2">
      <c r="A176" s="308"/>
      <c r="B176" s="309"/>
      <c r="C176" s="309"/>
      <c r="D176" s="309"/>
      <c r="E176" s="310"/>
      <c r="F176" s="309"/>
      <c r="G176" s="309"/>
      <c r="H176" s="309"/>
      <c r="I176" s="309"/>
      <c r="J176" s="309"/>
      <c r="K176" s="309"/>
      <c r="L176" s="309"/>
      <c r="M176" s="309"/>
      <c r="N176" s="309"/>
      <c r="O176" s="309"/>
      <c r="P176" s="309"/>
      <c r="Q176" s="309"/>
      <c r="R176" s="309"/>
      <c r="S176" s="309"/>
      <c r="T176" s="309"/>
      <c r="U176" s="309"/>
      <c r="V176" s="309"/>
      <c r="W176" s="309"/>
      <c r="X176" s="309"/>
      <c r="Y176" s="309"/>
      <c r="Z176" s="309"/>
    </row>
    <row r="177" spans="1:26" ht="12.75" customHeight="1" x14ac:dyDescent="0.2">
      <c r="A177" s="308"/>
      <c r="B177" s="309"/>
      <c r="C177" s="309"/>
      <c r="D177" s="309"/>
      <c r="E177" s="310"/>
      <c r="F177" s="309"/>
      <c r="G177" s="309"/>
      <c r="H177" s="309"/>
      <c r="I177" s="309"/>
      <c r="J177" s="309"/>
      <c r="K177" s="309"/>
      <c r="L177" s="309"/>
      <c r="M177" s="309"/>
      <c r="N177" s="309"/>
      <c r="O177" s="309"/>
      <c r="P177" s="309"/>
      <c r="Q177" s="309"/>
      <c r="R177" s="309"/>
      <c r="S177" s="309"/>
      <c r="T177" s="309"/>
      <c r="U177" s="309"/>
      <c r="V177" s="309"/>
      <c r="W177" s="309"/>
      <c r="X177" s="309"/>
      <c r="Y177" s="309"/>
      <c r="Z177" s="309"/>
    </row>
    <row r="178" spans="1:26" ht="12.75" customHeight="1" x14ac:dyDescent="0.2">
      <c r="A178" s="308"/>
      <c r="B178" s="309"/>
      <c r="C178" s="309"/>
      <c r="D178" s="309"/>
      <c r="E178" s="310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</row>
    <row r="179" spans="1:26" ht="12.75" customHeight="1" x14ac:dyDescent="0.2">
      <c r="A179" s="308"/>
      <c r="B179" s="309"/>
      <c r="C179" s="309"/>
      <c r="D179" s="309"/>
      <c r="E179" s="310"/>
      <c r="F179" s="309"/>
      <c r="G179" s="309"/>
      <c r="H179" s="309"/>
      <c r="I179" s="309"/>
      <c r="J179" s="309"/>
      <c r="K179" s="309"/>
      <c r="L179" s="309"/>
      <c r="M179" s="309"/>
      <c r="N179" s="309"/>
      <c r="O179" s="309"/>
      <c r="P179" s="309"/>
      <c r="Q179" s="309"/>
      <c r="R179" s="309"/>
      <c r="S179" s="309"/>
      <c r="T179" s="309"/>
      <c r="U179" s="309"/>
      <c r="V179" s="309"/>
      <c r="W179" s="309"/>
      <c r="X179" s="309"/>
      <c r="Y179" s="309"/>
      <c r="Z179" s="309"/>
    </row>
    <row r="180" spans="1:26" ht="12.75" customHeight="1" x14ac:dyDescent="0.2">
      <c r="A180" s="308"/>
      <c r="B180" s="309"/>
      <c r="C180" s="309"/>
      <c r="D180" s="309"/>
      <c r="E180" s="310"/>
      <c r="F180" s="309"/>
      <c r="G180" s="309"/>
      <c r="H180" s="309"/>
      <c r="I180" s="309"/>
      <c r="J180" s="309"/>
      <c r="K180" s="309"/>
      <c r="L180" s="309"/>
      <c r="M180" s="309"/>
      <c r="N180" s="309"/>
      <c r="O180" s="309"/>
      <c r="P180" s="309"/>
      <c r="Q180" s="309"/>
      <c r="R180" s="309"/>
      <c r="S180" s="309"/>
      <c r="T180" s="309"/>
      <c r="U180" s="309"/>
      <c r="V180" s="309"/>
      <c r="W180" s="309"/>
      <c r="X180" s="309"/>
      <c r="Y180" s="309"/>
      <c r="Z180" s="309"/>
    </row>
    <row r="181" spans="1:26" ht="12.75" customHeight="1" x14ac:dyDescent="0.2">
      <c r="A181" s="308"/>
      <c r="B181" s="309"/>
      <c r="C181" s="309"/>
      <c r="D181" s="309"/>
      <c r="E181" s="310"/>
      <c r="F181" s="309"/>
      <c r="G181" s="309"/>
      <c r="H181" s="309"/>
      <c r="I181" s="309"/>
      <c r="J181" s="309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</row>
    <row r="182" spans="1:26" ht="12.75" customHeight="1" x14ac:dyDescent="0.2">
      <c r="A182" s="308"/>
      <c r="B182" s="309"/>
      <c r="C182" s="309"/>
      <c r="D182" s="309"/>
      <c r="E182" s="310"/>
      <c r="F182" s="309"/>
      <c r="G182" s="309"/>
      <c r="H182" s="309"/>
      <c r="I182" s="309"/>
      <c r="J182" s="309"/>
      <c r="K182" s="309"/>
      <c r="L182" s="309"/>
      <c r="M182" s="309"/>
      <c r="N182" s="309"/>
      <c r="O182" s="309"/>
      <c r="P182" s="309"/>
      <c r="Q182" s="309"/>
      <c r="R182" s="309"/>
      <c r="S182" s="309"/>
      <c r="T182" s="309"/>
      <c r="U182" s="309"/>
      <c r="V182" s="309"/>
      <c r="W182" s="309"/>
      <c r="X182" s="309"/>
      <c r="Y182" s="309"/>
      <c r="Z182" s="309"/>
    </row>
    <row r="183" spans="1:26" ht="12.75" customHeight="1" x14ac:dyDescent="0.2">
      <c r="A183" s="308"/>
      <c r="B183" s="309"/>
      <c r="C183" s="309"/>
      <c r="D183" s="309"/>
      <c r="E183" s="310"/>
      <c r="F183" s="309"/>
      <c r="G183" s="309"/>
      <c r="H183" s="309"/>
      <c r="I183" s="309"/>
      <c r="J183" s="309"/>
      <c r="K183" s="309"/>
      <c r="L183" s="309"/>
      <c r="M183" s="309"/>
      <c r="N183" s="309"/>
      <c r="O183" s="309"/>
      <c r="P183" s="309"/>
      <c r="Q183" s="309"/>
      <c r="R183" s="309"/>
      <c r="S183" s="309"/>
      <c r="T183" s="309"/>
      <c r="U183" s="309"/>
      <c r="V183" s="309"/>
      <c r="W183" s="309"/>
      <c r="X183" s="309"/>
      <c r="Y183" s="309"/>
      <c r="Z183" s="309"/>
    </row>
    <row r="184" spans="1:26" ht="12.75" customHeight="1" x14ac:dyDescent="0.2">
      <c r="A184" s="308"/>
      <c r="B184" s="309"/>
      <c r="C184" s="309"/>
      <c r="D184" s="309"/>
      <c r="E184" s="310"/>
      <c r="F184" s="309"/>
      <c r="G184" s="309"/>
      <c r="H184" s="309"/>
      <c r="I184" s="309"/>
      <c r="J184" s="309"/>
      <c r="K184" s="309"/>
      <c r="L184" s="309"/>
      <c r="M184" s="309"/>
      <c r="N184" s="309"/>
      <c r="O184" s="309"/>
      <c r="P184" s="309"/>
      <c r="Q184" s="309"/>
      <c r="R184" s="309"/>
      <c r="S184" s="309"/>
      <c r="T184" s="309"/>
      <c r="U184" s="309"/>
      <c r="V184" s="309"/>
      <c r="W184" s="309"/>
      <c r="X184" s="309"/>
      <c r="Y184" s="309"/>
      <c r="Z184" s="309"/>
    </row>
    <row r="185" spans="1:26" ht="12.75" customHeight="1" x14ac:dyDescent="0.2">
      <c r="A185" s="308"/>
      <c r="B185" s="309"/>
      <c r="C185" s="309"/>
      <c r="D185" s="309"/>
      <c r="E185" s="310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</row>
    <row r="186" spans="1:26" ht="12.75" customHeight="1" x14ac:dyDescent="0.2">
      <c r="A186" s="308"/>
      <c r="B186" s="309"/>
      <c r="C186" s="309"/>
      <c r="D186" s="309"/>
      <c r="E186" s="310"/>
      <c r="F186" s="309"/>
      <c r="G186" s="309"/>
      <c r="H186" s="309"/>
      <c r="I186" s="309"/>
      <c r="J186" s="309"/>
      <c r="K186" s="309"/>
      <c r="L186" s="309"/>
      <c r="M186" s="309"/>
      <c r="N186" s="309"/>
      <c r="O186" s="309"/>
      <c r="P186" s="309"/>
      <c r="Q186" s="309"/>
      <c r="R186" s="309"/>
      <c r="S186" s="309"/>
      <c r="T186" s="309"/>
      <c r="U186" s="309"/>
      <c r="V186" s="309"/>
      <c r="W186" s="309"/>
      <c r="X186" s="309"/>
      <c r="Y186" s="309"/>
      <c r="Z186" s="309"/>
    </row>
    <row r="187" spans="1:26" ht="12.75" customHeight="1" x14ac:dyDescent="0.2">
      <c r="A187" s="308"/>
      <c r="B187" s="309"/>
      <c r="C187" s="309"/>
      <c r="D187" s="309"/>
      <c r="E187" s="310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</row>
    <row r="188" spans="1:26" ht="12.75" customHeight="1" x14ac:dyDescent="0.2">
      <c r="A188" s="308"/>
      <c r="B188" s="309"/>
      <c r="C188" s="309"/>
      <c r="D188" s="309"/>
      <c r="E188" s="310"/>
      <c r="F188" s="309"/>
      <c r="G188" s="309"/>
      <c r="H188" s="309"/>
      <c r="I188" s="309"/>
      <c r="J188" s="309"/>
      <c r="K188" s="309"/>
      <c r="L188" s="309"/>
      <c r="M188" s="309"/>
      <c r="N188" s="309"/>
      <c r="O188" s="309"/>
      <c r="P188" s="309"/>
      <c r="Q188" s="309"/>
      <c r="R188" s="309"/>
      <c r="S188" s="309"/>
      <c r="T188" s="309"/>
      <c r="U188" s="309"/>
      <c r="V188" s="309"/>
      <c r="W188" s="309"/>
      <c r="X188" s="309"/>
      <c r="Y188" s="309"/>
      <c r="Z188" s="309"/>
    </row>
    <row r="189" spans="1:26" ht="12.75" customHeight="1" x14ac:dyDescent="0.2">
      <c r="A189" s="308"/>
      <c r="B189" s="309"/>
      <c r="C189" s="309"/>
      <c r="D189" s="309"/>
      <c r="E189" s="310"/>
      <c r="F189" s="309"/>
      <c r="G189" s="309"/>
      <c r="H189" s="309"/>
      <c r="I189" s="309"/>
      <c r="J189" s="309"/>
      <c r="K189" s="309"/>
      <c r="L189" s="309"/>
      <c r="M189" s="309"/>
      <c r="N189" s="309"/>
      <c r="O189" s="309"/>
      <c r="P189" s="309"/>
      <c r="Q189" s="309"/>
      <c r="R189" s="309"/>
      <c r="S189" s="309"/>
      <c r="T189" s="309"/>
      <c r="U189" s="309"/>
      <c r="V189" s="309"/>
      <c r="W189" s="309"/>
      <c r="X189" s="309"/>
      <c r="Y189" s="309"/>
      <c r="Z189" s="309"/>
    </row>
    <row r="190" spans="1:26" ht="12.75" customHeight="1" x14ac:dyDescent="0.2">
      <c r="A190" s="308"/>
      <c r="B190" s="309"/>
      <c r="C190" s="309"/>
      <c r="D190" s="309"/>
      <c r="E190" s="310"/>
      <c r="F190" s="309"/>
      <c r="G190" s="309"/>
      <c r="H190" s="309"/>
      <c r="I190" s="309"/>
      <c r="J190" s="309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</row>
    <row r="191" spans="1:26" ht="12.75" customHeight="1" x14ac:dyDescent="0.2">
      <c r="A191" s="308"/>
      <c r="B191" s="309"/>
      <c r="C191" s="309"/>
      <c r="D191" s="309"/>
      <c r="E191" s="310"/>
      <c r="F191" s="309"/>
      <c r="G191" s="309"/>
      <c r="H191" s="309"/>
      <c r="I191" s="309"/>
      <c r="J191" s="309"/>
      <c r="K191" s="309"/>
      <c r="L191" s="309"/>
      <c r="M191" s="309"/>
      <c r="N191" s="309"/>
      <c r="O191" s="309"/>
      <c r="P191" s="309"/>
      <c r="Q191" s="309"/>
      <c r="R191" s="309"/>
      <c r="S191" s="309"/>
      <c r="T191" s="309"/>
      <c r="U191" s="309"/>
      <c r="V191" s="309"/>
      <c r="W191" s="309"/>
      <c r="X191" s="309"/>
      <c r="Y191" s="309"/>
      <c r="Z191" s="309"/>
    </row>
    <row r="192" spans="1:26" ht="12.75" customHeight="1" x14ac:dyDescent="0.2">
      <c r="A192" s="308"/>
      <c r="B192" s="309"/>
      <c r="C192" s="309"/>
      <c r="D192" s="309"/>
      <c r="E192" s="310"/>
      <c r="F192" s="309"/>
      <c r="G192" s="309"/>
      <c r="H192" s="309"/>
      <c r="I192" s="309"/>
      <c r="J192" s="309"/>
      <c r="K192" s="309"/>
      <c r="L192" s="309"/>
      <c r="M192" s="309"/>
      <c r="N192" s="309"/>
      <c r="O192" s="309"/>
      <c r="P192" s="309"/>
      <c r="Q192" s="309"/>
      <c r="R192" s="309"/>
      <c r="S192" s="309"/>
      <c r="T192" s="309"/>
      <c r="U192" s="309"/>
      <c r="V192" s="309"/>
      <c r="W192" s="309"/>
      <c r="X192" s="309"/>
      <c r="Y192" s="309"/>
      <c r="Z192" s="309"/>
    </row>
    <row r="193" spans="1:26" ht="12.75" customHeight="1" x14ac:dyDescent="0.2">
      <c r="A193" s="308"/>
      <c r="B193" s="309"/>
      <c r="C193" s="309"/>
      <c r="D193" s="309"/>
      <c r="E193" s="310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</row>
    <row r="194" spans="1:26" ht="12.75" customHeight="1" x14ac:dyDescent="0.2">
      <c r="A194" s="308"/>
      <c r="B194" s="309"/>
      <c r="C194" s="309"/>
      <c r="D194" s="309"/>
      <c r="E194" s="310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</row>
    <row r="195" spans="1:26" ht="12.75" customHeight="1" x14ac:dyDescent="0.2">
      <c r="A195" s="308"/>
      <c r="B195" s="309"/>
      <c r="C195" s="309"/>
      <c r="D195" s="309"/>
      <c r="E195" s="310"/>
      <c r="F195" s="309"/>
      <c r="G195" s="309"/>
      <c r="H195" s="309"/>
      <c r="I195" s="309"/>
      <c r="J195" s="309"/>
      <c r="K195" s="309"/>
      <c r="L195" s="309"/>
      <c r="M195" s="309"/>
      <c r="N195" s="309"/>
      <c r="O195" s="309"/>
      <c r="P195" s="309"/>
      <c r="Q195" s="309"/>
      <c r="R195" s="309"/>
      <c r="S195" s="309"/>
      <c r="T195" s="309"/>
      <c r="U195" s="309"/>
      <c r="V195" s="309"/>
      <c r="W195" s="309"/>
      <c r="X195" s="309"/>
      <c r="Y195" s="309"/>
      <c r="Z195" s="309"/>
    </row>
    <row r="196" spans="1:26" ht="12.75" customHeight="1" x14ac:dyDescent="0.2">
      <c r="A196" s="308"/>
      <c r="B196" s="309"/>
      <c r="C196" s="309"/>
      <c r="D196" s="309"/>
      <c r="E196" s="310"/>
      <c r="F196" s="309"/>
      <c r="G196" s="309"/>
      <c r="H196" s="309"/>
      <c r="I196" s="309"/>
      <c r="J196" s="309"/>
      <c r="K196" s="309"/>
      <c r="L196" s="309"/>
      <c r="M196" s="309"/>
      <c r="N196" s="309"/>
      <c r="O196" s="309"/>
      <c r="P196" s="309"/>
      <c r="Q196" s="309"/>
      <c r="R196" s="309"/>
      <c r="S196" s="309"/>
      <c r="T196" s="309"/>
      <c r="U196" s="309"/>
      <c r="V196" s="309"/>
      <c r="W196" s="309"/>
      <c r="X196" s="309"/>
      <c r="Y196" s="309"/>
      <c r="Z196" s="309"/>
    </row>
    <row r="197" spans="1:26" ht="12.75" customHeight="1" x14ac:dyDescent="0.2">
      <c r="A197" s="308"/>
      <c r="B197" s="309"/>
      <c r="C197" s="309"/>
      <c r="D197" s="309"/>
      <c r="E197" s="310"/>
      <c r="F197" s="309"/>
      <c r="G197" s="309"/>
      <c r="H197" s="309"/>
      <c r="I197" s="309"/>
      <c r="J197" s="309"/>
      <c r="K197" s="309"/>
      <c r="L197" s="309"/>
      <c r="M197" s="309"/>
      <c r="N197" s="309"/>
      <c r="O197" s="309"/>
      <c r="P197" s="309"/>
      <c r="Q197" s="309"/>
      <c r="R197" s="309"/>
      <c r="S197" s="309"/>
      <c r="T197" s="309"/>
      <c r="U197" s="309"/>
      <c r="V197" s="309"/>
      <c r="W197" s="309"/>
      <c r="X197" s="309"/>
      <c r="Y197" s="309"/>
      <c r="Z197" s="309"/>
    </row>
    <row r="198" spans="1:26" ht="12.75" customHeight="1" x14ac:dyDescent="0.2">
      <c r="A198" s="308"/>
      <c r="B198" s="309"/>
      <c r="C198" s="309"/>
      <c r="D198" s="309"/>
      <c r="E198" s="310"/>
      <c r="F198" s="309"/>
      <c r="G198" s="309"/>
      <c r="H198" s="309"/>
      <c r="I198" s="309"/>
      <c r="J198" s="309"/>
      <c r="K198" s="309"/>
      <c r="L198" s="309"/>
      <c r="M198" s="309"/>
      <c r="N198" s="309"/>
      <c r="O198" s="309"/>
      <c r="P198" s="309"/>
      <c r="Q198" s="309"/>
      <c r="R198" s="309"/>
      <c r="S198" s="309"/>
      <c r="T198" s="309"/>
      <c r="U198" s="309"/>
      <c r="V198" s="309"/>
      <c r="W198" s="309"/>
      <c r="X198" s="309"/>
      <c r="Y198" s="309"/>
      <c r="Z198" s="309"/>
    </row>
    <row r="199" spans="1:26" ht="12.75" customHeight="1" x14ac:dyDescent="0.2">
      <c r="A199" s="308"/>
      <c r="B199" s="309"/>
      <c r="C199" s="309"/>
      <c r="D199" s="309"/>
      <c r="E199" s="310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</row>
    <row r="200" spans="1:26" ht="12.75" customHeight="1" x14ac:dyDescent="0.2">
      <c r="A200" s="308"/>
      <c r="B200" s="309"/>
      <c r="C200" s="309"/>
      <c r="D200" s="309"/>
      <c r="E200" s="310"/>
      <c r="F200" s="309"/>
      <c r="G200" s="309"/>
      <c r="H200" s="309"/>
      <c r="I200" s="309"/>
      <c r="J200" s="309"/>
      <c r="K200" s="309"/>
      <c r="L200" s="309"/>
      <c r="M200" s="309"/>
      <c r="N200" s="309"/>
      <c r="O200" s="309"/>
      <c r="P200" s="309"/>
      <c r="Q200" s="309"/>
      <c r="R200" s="309"/>
      <c r="S200" s="309"/>
      <c r="T200" s="309"/>
      <c r="U200" s="309"/>
      <c r="V200" s="309"/>
      <c r="W200" s="309"/>
      <c r="X200" s="309"/>
      <c r="Y200" s="309"/>
      <c r="Z200" s="309"/>
    </row>
    <row r="201" spans="1:26" ht="12.75" customHeight="1" x14ac:dyDescent="0.2">
      <c r="A201" s="308"/>
      <c r="B201" s="309"/>
      <c r="C201" s="309"/>
      <c r="D201" s="309"/>
      <c r="E201" s="310"/>
      <c r="F201" s="309"/>
      <c r="G201" s="309"/>
      <c r="H201" s="309"/>
      <c r="I201" s="309"/>
      <c r="J201" s="309"/>
      <c r="K201" s="309"/>
      <c r="L201" s="309"/>
      <c r="M201" s="309"/>
      <c r="N201" s="309"/>
      <c r="O201" s="309"/>
      <c r="P201" s="309"/>
      <c r="Q201" s="309"/>
      <c r="R201" s="309"/>
      <c r="S201" s="309"/>
      <c r="T201" s="309"/>
      <c r="U201" s="309"/>
      <c r="V201" s="309"/>
      <c r="W201" s="309"/>
      <c r="X201" s="309"/>
      <c r="Y201" s="309"/>
      <c r="Z201" s="309"/>
    </row>
    <row r="202" spans="1:26" ht="12.75" customHeight="1" x14ac:dyDescent="0.2">
      <c r="A202" s="308"/>
      <c r="B202" s="309"/>
      <c r="C202" s="309"/>
      <c r="D202" s="309"/>
      <c r="E202" s="310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</row>
    <row r="203" spans="1:26" ht="12.75" customHeight="1" x14ac:dyDescent="0.2">
      <c r="A203" s="308"/>
      <c r="B203" s="309"/>
      <c r="C203" s="309"/>
      <c r="D203" s="309"/>
      <c r="E203" s="310"/>
      <c r="F203" s="309"/>
      <c r="G203" s="309"/>
      <c r="H203" s="309"/>
      <c r="I203" s="309"/>
      <c r="J203" s="309"/>
      <c r="K203" s="309"/>
      <c r="L203" s="309"/>
      <c r="M203" s="309"/>
      <c r="N203" s="309"/>
      <c r="O203" s="309"/>
      <c r="P203" s="309"/>
      <c r="Q203" s="309"/>
      <c r="R203" s="309"/>
      <c r="S203" s="309"/>
      <c r="T203" s="309"/>
      <c r="U203" s="309"/>
      <c r="V203" s="309"/>
      <c r="W203" s="309"/>
      <c r="X203" s="309"/>
      <c r="Y203" s="309"/>
      <c r="Z203" s="309"/>
    </row>
    <row r="204" spans="1:26" ht="12.75" customHeight="1" x14ac:dyDescent="0.2">
      <c r="A204" s="308"/>
      <c r="B204" s="309"/>
      <c r="C204" s="309"/>
      <c r="D204" s="309"/>
      <c r="E204" s="310"/>
      <c r="F204" s="309"/>
      <c r="G204" s="309"/>
      <c r="H204" s="309"/>
      <c r="I204" s="309"/>
      <c r="J204" s="309"/>
      <c r="K204" s="309"/>
      <c r="L204" s="309"/>
      <c r="M204" s="309"/>
      <c r="N204" s="309"/>
      <c r="O204" s="309"/>
      <c r="P204" s="309"/>
      <c r="Q204" s="309"/>
      <c r="R204" s="309"/>
      <c r="S204" s="309"/>
      <c r="T204" s="309"/>
      <c r="U204" s="309"/>
      <c r="V204" s="309"/>
      <c r="W204" s="309"/>
      <c r="X204" s="309"/>
      <c r="Y204" s="309"/>
      <c r="Z204" s="309"/>
    </row>
    <row r="205" spans="1:26" ht="12.75" customHeight="1" x14ac:dyDescent="0.2">
      <c r="A205" s="308"/>
      <c r="B205" s="309"/>
      <c r="C205" s="309"/>
      <c r="D205" s="309"/>
      <c r="E205" s="310"/>
      <c r="F205" s="309"/>
      <c r="G205" s="309"/>
      <c r="H205" s="309"/>
      <c r="I205" s="309"/>
      <c r="J205" s="309"/>
      <c r="K205" s="309"/>
      <c r="L205" s="309"/>
      <c r="M205" s="309"/>
      <c r="N205" s="309"/>
      <c r="O205" s="309"/>
      <c r="P205" s="309"/>
      <c r="Q205" s="309"/>
      <c r="R205" s="309"/>
      <c r="S205" s="309"/>
      <c r="T205" s="309"/>
      <c r="U205" s="309"/>
      <c r="V205" s="309"/>
      <c r="W205" s="309"/>
      <c r="X205" s="309"/>
      <c r="Y205" s="309"/>
      <c r="Z205" s="309"/>
    </row>
    <row r="206" spans="1:26" ht="12.75" customHeight="1" x14ac:dyDescent="0.2">
      <c r="A206" s="308"/>
      <c r="B206" s="309"/>
      <c r="C206" s="309"/>
      <c r="D206" s="309"/>
      <c r="E206" s="310"/>
      <c r="F206" s="309"/>
      <c r="G206" s="309"/>
      <c r="H206" s="309"/>
      <c r="I206" s="309"/>
      <c r="J206" s="309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</row>
    <row r="207" spans="1:26" ht="12.75" customHeight="1" x14ac:dyDescent="0.2">
      <c r="A207" s="308"/>
      <c r="B207" s="309"/>
      <c r="C207" s="309"/>
      <c r="D207" s="309"/>
      <c r="E207" s="310"/>
      <c r="F207" s="309"/>
      <c r="G207" s="309"/>
      <c r="H207" s="309"/>
      <c r="I207" s="309"/>
      <c r="J207" s="309"/>
      <c r="K207" s="309"/>
      <c r="L207" s="309"/>
      <c r="M207" s="309"/>
      <c r="N207" s="309"/>
      <c r="O207" s="309"/>
      <c r="P207" s="309"/>
      <c r="Q207" s="309"/>
      <c r="R207" s="309"/>
      <c r="S207" s="309"/>
      <c r="T207" s="309"/>
      <c r="U207" s="309"/>
      <c r="V207" s="309"/>
      <c r="W207" s="309"/>
      <c r="X207" s="309"/>
      <c r="Y207" s="309"/>
      <c r="Z207" s="309"/>
    </row>
    <row r="208" spans="1:26" ht="12.75" customHeight="1" x14ac:dyDescent="0.2">
      <c r="A208" s="308"/>
      <c r="B208" s="309"/>
      <c r="C208" s="309"/>
      <c r="D208" s="309"/>
      <c r="E208" s="310"/>
      <c r="F208" s="309"/>
      <c r="G208" s="309"/>
      <c r="H208" s="309"/>
      <c r="I208" s="309"/>
      <c r="J208" s="309"/>
      <c r="K208" s="309"/>
      <c r="L208" s="309"/>
      <c r="M208" s="309"/>
      <c r="N208" s="309"/>
      <c r="O208" s="309"/>
      <c r="P208" s="309"/>
      <c r="Q208" s="309"/>
      <c r="R208" s="309"/>
      <c r="S208" s="309"/>
      <c r="T208" s="309"/>
      <c r="U208" s="309"/>
      <c r="V208" s="309"/>
      <c r="W208" s="309"/>
      <c r="X208" s="309"/>
      <c r="Y208" s="309"/>
      <c r="Z208" s="309"/>
    </row>
    <row r="209" spans="1:26" ht="12.75" customHeight="1" x14ac:dyDescent="0.2">
      <c r="A209" s="308"/>
      <c r="B209" s="309"/>
      <c r="C209" s="309"/>
      <c r="D209" s="309"/>
      <c r="E209" s="310"/>
      <c r="F209" s="309"/>
      <c r="G209" s="309"/>
      <c r="H209" s="309"/>
      <c r="I209" s="309"/>
      <c r="J209" s="309"/>
      <c r="K209" s="309"/>
      <c r="L209" s="309"/>
      <c r="M209" s="309"/>
      <c r="N209" s="309"/>
      <c r="O209" s="309"/>
      <c r="P209" s="309"/>
      <c r="Q209" s="309"/>
      <c r="R209" s="309"/>
      <c r="S209" s="309"/>
      <c r="T209" s="309"/>
      <c r="U209" s="309"/>
      <c r="V209" s="309"/>
      <c r="W209" s="309"/>
      <c r="X209" s="309"/>
      <c r="Y209" s="309"/>
      <c r="Z209" s="309"/>
    </row>
    <row r="210" spans="1:26" ht="12.75" customHeight="1" x14ac:dyDescent="0.2">
      <c r="A210" s="308"/>
      <c r="B210" s="309"/>
      <c r="C210" s="309"/>
      <c r="D210" s="309"/>
      <c r="E210" s="310"/>
      <c r="F210" s="309"/>
      <c r="G210" s="309"/>
      <c r="H210" s="309"/>
      <c r="I210" s="309"/>
      <c r="J210" s="309"/>
      <c r="K210" s="309"/>
      <c r="L210" s="309"/>
      <c r="M210" s="309"/>
      <c r="N210" s="309"/>
      <c r="O210" s="309"/>
      <c r="P210" s="309"/>
      <c r="Q210" s="309"/>
      <c r="R210" s="309"/>
      <c r="S210" s="309"/>
      <c r="T210" s="309"/>
      <c r="U210" s="309"/>
      <c r="V210" s="309"/>
      <c r="W210" s="309"/>
      <c r="X210" s="309"/>
      <c r="Y210" s="309"/>
      <c r="Z210" s="309"/>
    </row>
    <row r="211" spans="1:26" ht="12.75" customHeight="1" x14ac:dyDescent="0.2">
      <c r="A211" s="308"/>
      <c r="B211" s="309"/>
      <c r="C211" s="309"/>
      <c r="D211" s="309"/>
      <c r="E211" s="310"/>
      <c r="F211" s="309"/>
      <c r="G211" s="309"/>
      <c r="H211" s="309"/>
      <c r="I211" s="309"/>
      <c r="J211" s="309"/>
      <c r="K211" s="309"/>
      <c r="L211" s="309"/>
      <c r="M211" s="309"/>
      <c r="N211" s="309"/>
      <c r="O211" s="309"/>
      <c r="P211" s="309"/>
      <c r="Q211" s="309"/>
      <c r="R211" s="309"/>
      <c r="S211" s="309"/>
      <c r="T211" s="309"/>
      <c r="U211" s="309"/>
      <c r="V211" s="309"/>
      <c r="W211" s="309"/>
      <c r="X211" s="309"/>
      <c r="Y211" s="309"/>
      <c r="Z211" s="309"/>
    </row>
    <row r="212" spans="1:26" ht="12.75" customHeight="1" x14ac:dyDescent="0.2">
      <c r="A212" s="308"/>
      <c r="B212" s="309"/>
      <c r="C212" s="309"/>
      <c r="D212" s="309"/>
      <c r="E212" s="310"/>
      <c r="F212" s="309"/>
      <c r="G212" s="309"/>
      <c r="H212" s="309"/>
      <c r="I212" s="309"/>
      <c r="J212" s="309"/>
      <c r="K212" s="309"/>
      <c r="L212" s="309"/>
      <c r="M212" s="309"/>
      <c r="N212" s="309"/>
      <c r="O212" s="309"/>
      <c r="P212" s="309"/>
      <c r="Q212" s="309"/>
      <c r="R212" s="309"/>
      <c r="S212" s="309"/>
      <c r="T212" s="309"/>
      <c r="U212" s="309"/>
      <c r="V212" s="309"/>
      <c r="W212" s="309"/>
      <c r="X212" s="309"/>
      <c r="Y212" s="309"/>
      <c r="Z212" s="309"/>
    </row>
    <row r="213" spans="1:26" ht="12.75" customHeight="1" x14ac:dyDescent="0.2">
      <c r="A213" s="308"/>
      <c r="B213" s="309"/>
      <c r="C213" s="309"/>
      <c r="D213" s="309"/>
      <c r="E213" s="310"/>
      <c r="F213" s="309"/>
      <c r="G213" s="309"/>
      <c r="H213" s="309"/>
      <c r="I213" s="309"/>
      <c r="J213" s="309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</row>
    <row r="214" spans="1:26" ht="12.75" customHeight="1" x14ac:dyDescent="0.2">
      <c r="A214" s="308"/>
      <c r="B214" s="309"/>
      <c r="C214" s="309"/>
      <c r="D214" s="309"/>
      <c r="E214" s="310"/>
      <c r="F214" s="309"/>
      <c r="G214" s="309"/>
      <c r="H214" s="309"/>
      <c r="I214" s="309"/>
      <c r="J214" s="309"/>
      <c r="K214" s="309"/>
      <c r="L214" s="309"/>
      <c r="M214" s="309"/>
      <c r="N214" s="309"/>
      <c r="O214" s="309"/>
      <c r="P214" s="309"/>
      <c r="Q214" s="309"/>
      <c r="R214" s="309"/>
      <c r="S214" s="309"/>
      <c r="T214" s="309"/>
      <c r="U214" s="309"/>
      <c r="V214" s="309"/>
      <c r="W214" s="309"/>
      <c r="X214" s="309"/>
      <c r="Y214" s="309"/>
      <c r="Z214" s="309"/>
    </row>
    <row r="215" spans="1:26" ht="12.75" customHeight="1" x14ac:dyDescent="0.2">
      <c r="A215" s="308"/>
      <c r="B215" s="309"/>
      <c r="C215" s="309"/>
      <c r="D215" s="309"/>
      <c r="E215" s="310"/>
      <c r="F215" s="309"/>
      <c r="G215" s="309"/>
      <c r="H215" s="309"/>
      <c r="I215" s="309"/>
      <c r="J215" s="309"/>
      <c r="K215" s="309"/>
      <c r="L215" s="309"/>
      <c r="M215" s="309"/>
      <c r="N215" s="309"/>
      <c r="O215" s="309"/>
      <c r="P215" s="309"/>
      <c r="Q215" s="309"/>
      <c r="R215" s="309"/>
      <c r="S215" s="309"/>
      <c r="T215" s="309"/>
      <c r="U215" s="309"/>
      <c r="V215" s="309"/>
      <c r="W215" s="309"/>
      <c r="X215" s="309"/>
      <c r="Y215" s="309"/>
      <c r="Z215" s="309"/>
    </row>
    <row r="216" spans="1:26" ht="12.75" customHeight="1" x14ac:dyDescent="0.2">
      <c r="A216" s="308"/>
      <c r="B216" s="309"/>
      <c r="C216" s="309"/>
      <c r="D216" s="309"/>
      <c r="E216" s="310"/>
      <c r="F216" s="309"/>
      <c r="G216" s="309"/>
      <c r="H216" s="309"/>
      <c r="I216" s="309"/>
      <c r="J216" s="309"/>
      <c r="K216" s="309"/>
      <c r="L216" s="309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</row>
    <row r="217" spans="1:26" ht="12.75" customHeight="1" x14ac:dyDescent="0.2">
      <c r="A217" s="308"/>
      <c r="B217" s="309"/>
      <c r="C217" s="309"/>
      <c r="D217" s="309"/>
      <c r="E217" s="310"/>
      <c r="F217" s="309"/>
      <c r="G217" s="309"/>
      <c r="H217" s="309"/>
      <c r="I217" s="309"/>
      <c r="J217" s="309"/>
      <c r="K217" s="309"/>
      <c r="L217" s="309"/>
      <c r="M217" s="309"/>
      <c r="N217" s="309"/>
      <c r="O217" s="309"/>
      <c r="P217" s="309"/>
      <c r="Q217" s="309"/>
      <c r="R217" s="309"/>
      <c r="S217" s="309"/>
      <c r="T217" s="309"/>
      <c r="U217" s="309"/>
      <c r="V217" s="309"/>
      <c r="W217" s="309"/>
      <c r="X217" s="309"/>
      <c r="Y217" s="309"/>
      <c r="Z217" s="309"/>
    </row>
    <row r="218" spans="1:26" ht="12.75" customHeight="1" x14ac:dyDescent="0.2">
      <c r="A218" s="308"/>
      <c r="B218" s="309"/>
      <c r="C218" s="309"/>
      <c r="D218" s="309"/>
      <c r="E218" s="310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</row>
    <row r="219" spans="1:26" ht="12.75" customHeight="1" x14ac:dyDescent="0.2">
      <c r="A219" s="308"/>
      <c r="B219" s="309"/>
      <c r="C219" s="309"/>
      <c r="D219" s="309"/>
      <c r="E219" s="310"/>
      <c r="F219" s="309"/>
      <c r="G219" s="309"/>
      <c r="H219" s="309"/>
      <c r="I219" s="309"/>
      <c r="J219" s="309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</row>
    <row r="220" spans="1:26" ht="12.75" customHeight="1" x14ac:dyDescent="0.2">
      <c r="A220" s="308"/>
      <c r="B220" s="309"/>
      <c r="C220" s="309"/>
      <c r="D220" s="309"/>
      <c r="E220" s="310"/>
      <c r="F220" s="309"/>
      <c r="G220" s="309"/>
      <c r="H220" s="309"/>
      <c r="I220" s="309"/>
      <c r="J220" s="309"/>
      <c r="K220" s="309"/>
      <c r="L220" s="309"/>
      <c r="M220" s="309"/>
      <c r="N220" s="309"/>
      <c r="O220" s="309"/>
      <c r="P220" s="309"/>
      <c r="Q220" s="309"/>
      <c r="R220" s="309"/>
      <c r="S220" s="309"/>
      <c r="T220" s="309"/>
      <c r="U220" s="309"/>
      <c r="V220" s="309"/>
      <c r="W220" s="309"/>
      <c r="X220" s="309"/>
      <c r="Y220" s="309"/>
      <c r="Z220" s="309"/>
    </row>
    <row r="221" spans="1:26" ht="12.75" customHeight="1" x14ac:dyDescent="0.2">
      <c r="A221" s="308"/>
      <c r="B221" s="309"/>
      <c r="C221" s="309"/>
      <c r="D221" s="309"/>
      <c r="E221" s="310"/>
      <c r="F221" s="309"/>
      <c r="G221" s="309"/>
      <c r="H221" s="309"/>
      <c r="I221" s="309"/>
      <c r="J221" s="309"/>
      <c r="K221" s="309"/>
      <c r="L221" s="309"/>
      <c r="M221" s="309"/>
      <c r="N221" s="309"/>
      <c r="O221" s="309"/>
      <c r="P221" s="309"/>
      <c r="Q221" s="309"/>
      <c r="R221" s="309"/>
      <c r="S221" s="309"/>
      <c r="T221" s="309"/>
      <c r="U221" s="309"/>
      <c r="V221" s="309"/>
      <c r="W221" s="309"/>
      <c r="X221" s="309"/>
      <c r="Y221" s="309"/>
      <c r="Z221" s="309"/>
    </row>
    <row r="222" spans="1:26" ht="12.75" customHeight="1" x14ac:dyDescent="0.2">
      <c r="A222" s="308"/>
      <c r="B222" s="309"/>
      <c r="C222" s="309"/>
      <c r="D222" s="309"/>
      <c r="E222" s="310"/>
      <c r="F222" s="309"/>
      <c r="G222" s="309"/>
      <c r="H222" s="309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</row>
    <row r="223" spans="1:26" ht="12.75" customHeight="1" x14ac:dyDescent="0.2">
      <c r="A223" s="308"/>
      <c r="B223" s="309"/>
      <c r="C223" s="309"/>
      <c r="D223" s="309"/>
      <c r="E223" s="310"/>
      <c r="F223" s="309"/>
      <c r="G223" s="309"/>
      <c r="H223" s="309"/>
      <c r="I223" s="309"/>
      <c r="J223" s="309"/>
      <c r="K223" s="309"/>
      <c r="L223" s="309"/>
      <c r="M223" s="309"/>
      <c r="N223" s="309"/>
      <c r="O223" s="309"/>
      <c r="P223" s="309"/>
      <c r="Q223" s="309"/>
      <c r="R223" s="309"/>
      <c r="S223" s="309"/>
      <c r="T223" s="309"/>
      <c r="U223" s="309"/>
      <c r="V223" s="309"/>
      <c r="W223" s="309"/>
      <c r="X223" s="309"/>
      <c r="Y223" s="309"/>
      <c r="Z223" s="309"/>
    </row>
    <row r="224" spans="1:26" ht="12.75" customHeight="1" x14ac:dyDescent="0.2">
      <c r="A224" s="308"/>
      <c r="B224" s="309"/>
      <c r="C224" s="309"/>
      <c r="D224" s="309"/>
      <c r="E224" s="310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</row>
    <row r="225" spans="1:26" ht="12.75" customHeight="1" x14ac:dyDescent="0.2">
      <c r="A225" s="308"/>
      <c r="B225" s="309"/>
      <c r="C225" s="309"/>
      <c r="D225" s="309"/>
      <c r="E225" s="310"/>
      <c r="F225" s="309"/>
      <c r="G225" s="309"/>
      <c r="H225" s="309"/>
      <c r="I225" s="309"/>
      <c r="J225" s="309"/>
      <c r="K225" s="309"/>
      <c r="L225" s="309"/>
      <c r="M225" s="309"/>
      <c r="N225" s="309"/>
      <c r="O225" s="309"/>
      <c r="P225" s="309"/>
      <c r="Q225" s="309"/>
      <c r="R225" s="309"/>
      <c r="S225" s="309"/>
      <c r="T225" s="309"/>
      <c r="U225" s="309"/>
      <c r="V225" s="309"/>
      <c r="W225" s="309"/>
      <c r="X225" s="309"/>
      <c r="Y225" s="309"/>
      <c r="Z225" s="309"/>
    </row>
    <row r="226" spans="1:26" ht="12.75" customHeight="1" x14ac:dyDescent="0.2">
      <c r="A226" s="308"/>
      <c r="B226" s="309"/>
      <c r="C226" s="309"/>
      <c r="D226" s="309"/>
      <c r="E226" s="310"/>
      <c r="F226" s="309"/>
      <c r="G226" s="309"/>
      <c r="H226" s="309"/>
      <c r="I226" s="309"/>
      <c r="J226" s="309"/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09"/>
      <c r="X226" s="309"/>
      <c r="Y226" s="309"/>
      <c r="Z226" s="309"/>
    </row>
    <row r="227" spans="1:26" ht="12.75" customHeight="1" x14ac:dyDescent="0.2">
      <c r="A227" s="308"/>
      <c r="B227" s="309"/>
      <c r="C227" s="309"/>
      <c r="D227" s="309"/>
      <c r="E227" s="310"/>
      <c r="F227" s="309"/>
      <c r="G227" s="309"/>
      <c r="H227" s="309"/>
      <c r="I227" s="309"/>
      <c r="J227" s="309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</row>
    <row r="228" spans="1:26" ht="12.75" customHeight="1" x14ac:dyDescent="0.2">
      <c r="A228" s="308"/>
      <c r="B228" s="309"/>
      <c r="C228" s="309"/>
      <c r="D228" s="309"/>
      <c r="E228" s="310"/>
      <c r="F228" s="309"/>
      <c r="G228" s="309"/>
      <c r="H228" s="309"/>
      <c r="I228" s="309"/>
      <c r="J228" s="309"/>
      <c r="K228" s="309"/>
      <c r="L228" s="309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  <c r="X228" s="309"/>
      <c r="Y228" s="309"/>
      <c r="Z228" s="309"/>
    </row>
    <row r="229" spans="1:26" ht="12.75" customHeight="1" x14ac:dyDescent="0.2">
      <c r="A229" s="308"/>
      <c r="B229" s="309"/>
      <c r="C229" s="309"/>
      <c r="D229" s="309"/>
      <c r="E229" s="310"/>
      <c r="F229" s="309"/>
      <c r="G229" s="309"/>
      <c r="H229" s="309"/>
      <c r="I229" s="309"/>
      <c r="J229" s="309"/>
      <c r="K229" s="309"/>
      <c r="L229" s="309"/>
      <c r="M229" s="309"/>
      <c r="N229" s="309"/>
      <c r="O229" s="309"/>
      <c r="P229" s="309"/>
      <c r="Q229" s="309"/>
      <c r="R229" s="309"/>
      <c r="S229" s="309"/>
      <c r="T229" s="309"/>
      <c r="U229" s="309"/>
      <c r="V229" s="309"/>
      <c r="W229" s="309"/>
      <c r="X229" s="309"/>
      <c r="Y229" s="309"/>
      <c r="Z229" s="309"/>
    </row>
    <row r="230" spans="1:26" ht="12.75" customHeight="1" x14ac:dyDescent="0.2">
      <c r="A230" s="308"/>
      <c r="B230" s="309"/>
      <c r="C230" s="309"/>
      <c r="D230" s="309"/>
      <c r="E230" s="310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</row>
    <row r="231" spans="1:26" ht="12.75" customHeight="1" x14ac:dyDescent="0.2">
      <c r="A231" s="308"/>
      <c r="B231" s="309"/>
      <c r="C231" s="309"/>
      <c r="D231" s="309"/>
      <c r="E231" s="310"/>
      <c r="F231" s="309"/>
      <c r="G231" s="309"/>
      <c r="H231" s="309"/>
      <c r="I231" s="309"/>
      <c r="J231" s="309"/>
      <c r="K231" s="309"/>
      <c r="L231" s="309"/>
      <c r="M231" s="309"/>
      <c r="N231" s="309"/>
      <c r="O231" s="309"/>
      <c r="P231" s="309"/>
      <c r="Q231" s="309"/>
      <c r="R231" s="309"/>
      <c r="S231" s="309"/>
      <c r="T231" s="309"/>
      <c r="U231" s="309"/>
      <c r="V231" s="309"/>
      <c r="W231" s="309"/>
      <c r="X231" s="309"/>
      <c r="Y231" s="309"/>
      <c r="Z231" s="309"/>
    </row>
    <row r="232" spans="1:26" ht="12.75" customHeight="1" x14ac:dyDescent="0.2">
      <c r="A232" s="308"/>
      <c r="B232" s="309"/>
      <c r="C232" s="309"/>
      <c r="D232" s="309"/>
      <c r="E232" s="310"/>
      <c r="F232" s="309"/>
      <c r="G232" s="309"/>
      <c r="H232" s="309"/>
      <c r="I232" s="309"/>
      <c r="J232" s="309"/>
      <c r="K232" s="309"/>
      <c r="L232" s="309"/>
      <c r="M232" s="309"/>
      <c r="N232" s="309"/>
      <c r="O232" s="309"/>
      <c r="P232" s="309"/>
      <c r="Q232" s="309"/>
      <c r="R232" s="309"/>
      <c r="S232" s="309"/>
      <c r="T232" s="309"/>
      <c r="U232" s="309"/>
      <c r="V232" s="309"/>
      <c r="W232" s="309"/>
      <c r="X232" s="309"/>
      <c r="Y232" s="309"/>
      <c r="Z232" s="309"/>
    </row>
    <row r="233" spans="1:26" ht="12.75" customHeight="1" x14ac:dyDescent="0.2">
      <c r="A233" s="308"/>
      <c r="B233" s="309"/>
      <c r="C233" s="309"/>
      <c r="D233" s="309"/>
      <c r="E233" s="310"/>
      <c r="F233" s="309"/>
      <c r="G233" s="309"/>
      <c r="H233" s="309"/>
      <c r="I233" s="309"/>
      <c r="J233" s="309"/>
      <c r="K233" s="309"/>
      <c r="L233" s="309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</row>
    <row r="234" spans="1:26" ht="12.75" customHeight="1" x14ac:dyDescent="0.2">
      <c r="A234" s="308"/>
      <c r="B234" s="309"/>
      <c r="C234" s="309"/>
      <c r="D234" s="309"/>
      <c r="E234" s="310"/>
      <c r="F234" s="309"/>
      <c r="G234" s="309"/>
      <c r="H234" s="309"/>
      <c r="I234" s="309"/>
      <c r="J234" s="309"/>
      <c r="K234" s="309"/>
      <c r="L234" s="309"/>
      <c r="M234" s="309"/>
      <c r="N234" s="309"/>
      <c r="O234" s="309"/>
      <c r="P234" s="309"/>
      <c r="Q234" s="309"/>
      <c r="R234" s="309"/>
      <c r="S234" s="309"/>
      <c r="T234" s="309"/>
      <c r="U234" s="309"/>
      <c r="V234" s="309"/>
      <c r="W234" s="309"/>
      <c r="X234" s="309"/>
      <c r="Y234" s="309"/>
      <c r="Z234" s="309"/>
    </row>
    <row r="235" spans="1:26" ht="12.75" customHeight="1" x14ac:dyDescent="0.2">
      <c r="A235" s="308"/>
      <c r="B235" s="309"/>
      <c r="C235" s="309"/>
      <c r="D235" s="309"/>
      <c r="E235" s="310"/>
      <c r="F235" s="309"/>
      <c r="G235" s="309"/>
      <c r="H235" s="309"/>
      <c r="I235" s="309"/>
      <c r="J235" s="309"/>
      <c r="K235" s="309"/>
      <c r="L235" s="309"/>
      <c r="M235" s="309"/>
      <c r="N235" s="309"/>
      <c r="O235" s="309"/>
      <c r="P235" s="309"/>
      <c r="Q235" s="309"/>
      <c r="R235" s="309"/>
      <c r="S235" s="309"/>
      <c r="T235" s="309"/>
      <c r="U235" s="309"/>
      <c r="V235" s="309"/>
      <c r="W235" s="309"/>
      <c r="X235" s="309"/>
      <c r="Y235" s="309"/>
      <c r="Z235" s="309"/>
    </row>
    <row r="236" spans="1:26" ht="12.75" customHeight="1" x14ac:dyDescent="0.2">
      <c r="A236" s="308"/>
      <c r="B236" s="309"/>
      <c r="C236" s="309"/>
      <c r="D236" s="309"/>
      <c r="E236" s="310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</row>
    <row r="237" spans="1:26" ht="12.75" customHeight="1" x14ac:dyDescent="0.2">
      <c r="A237" s="308"/>
      <c r="B237" s="309"/>
      <c r="C237" s="309"/>
      <c r="D237" s="309"/>
      <c r="E237" s="310"/>
      <c r="F237" s="309"/>
      <c r="G237" s="309"/>
      <c r="H237" s="309"/>
      <c r="I237" s="309"/>
      <c r="J237" s="309"/>
      <c r="K237" s="309"/>
      <c r="L237" s="309"/>
      <c r="M237" s="309"/>
      <c r="N237" s="309"/>
      <c r="O237" s="309"/>
      <c r="P237" s="309"/>
      <c r="Q237" s="309"/>
      <c r="R237" s="309"/>
      <c r="S237" s="309"/>
      <c r="T237" s="309"/>
      <c r="U237" s="309"/>
      <c r="V237" s="309"/>
      <c r="W237" s="309"/>
      <c r="X237" s="309"/>
      <c r="Y237" s="309"/>
      <c r="Z237" s="309"/>
    </row>
    <row r="238" spans="1:26" ht="12.75" customHeight="1" x14ac:dyDescent="0.2">
      <c r="A238" s="308"/>
      <c r="B238" s="309"/>
      <c r="C238" s="309"/>
      <c r="D238" s="309"/>
      <c r="E238" s="310"/>
      <c r="F238" s="309"/>
      <c r="G238" s="309"/>
      <c r="H238" s="309"/>
      <c r="I238" s="309"/>
      <c r="J238" s="309"/>
      <c r="K238" s="309"/>
      <c r="L238" s="309"/>
      <c r="M238" s="309"/>
      <c r="N238" s="309"/>
      <c r="O238" s="309"/>
      <c r="P238" s="309"/>
      <c r="Q238" s="309"/>
      <c r="R238" s="309"/>
      <c r="S238" s="309"/>
      <c r="T238" s="309"/>
      <c r="U238" s="309"/>
      <c r="V238" s="309"/>
      <c r="W238" s="309"/>
      <c r="X238" s="309"/>
      <c r="Y238" s="309"/>
      <c r="Z238" s="309"/>
    </row>
    <row r="239" spans="1:26" ht="12.75" customHeight="1" x14ac:dyDescent="0.2">
      <c r="A239" s="308"/>
      <c r="B239" s="309"/>
      <c r="C239" s="309"/>
      <c r="D239" s="309"/>
      <c r="E239" s="310"/>
      <c r="F239" s="309"/>
      <c r="G239" s="309"/>
      <c r="H239" s="309"/>
      <c r="I239" s="309"/>
      <c r="J239" s="309"/>
      <c r="K239" s="309"/>
      <c r="L239" s="309"/>
      <c r="M239" s="309"/>
      <c r="N239" s="309"/>
      <c r="O239" s="309"/>
      <c r="P239" s="309"/>
      <c r="Q239" s="309"/>
      <c r="R239" s="309"/>
      <c r="S239" s="309"/>
      <c r="T239" s="309"/>
      <c r="U239" s="309"/>
      <c r="V239" s="309"/>
      <c r="W239" s="309"/>
      <c r="X239" s="309"/>
      <c r="Y239" s="309"/>
      <c r="Z239" s="309"/>
    </row>
    <row r="240" spans="1:26" ht="12.75" customHeight="1" x14ac:dyDescent="0.2">
      <c r="A240" s="308"/>
      <c r="B240" s="309"/>
      <c r="C240" s="309"/>
      <c r="D240" s="309"/>
      <c r="E240" s="310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</row>
    <row r="241" spans="1:26" ht="12.75" customHeight="1" x14ac:dyDescent="0.2">
      <c r="A241" s="308"/>
      <c r="B241" s="309"/>
      <c r="C241" s="309"/>
      <c r="D241" s="309"/>
      <c r="E241" s="310"/>
      <c r="F241" s="309"/>
      <c r="G241" s="309"/>
      <c r="H241" s="309"/>
      <c r="I241" s="309"/>
      <c r="J241" s="309"/>
      <c r="K241" s="309"/>
      <c r="L241" s="309"/>
      <c r="M241" s="309"/>
      <c r="N241" s="309"/>
      <c r="O241" s="309"/>
      <c r="P241" s="309"/>
      <c r="Q241" s="309"/>
      <c r="R241" s="309"/>
      <c r="S241" s="309"/>
      <c r="T241" s="309"/>
      <c r="U241" s="309"/>
      <c r="V241" s="309"/>
      <c r="W241" s="309"/>
      <c r="X241" s="309"/>
      <c r="Y241" s="309"/>
      <c r="Z241" s="309"/>
    </row>
    <row r="242" spans="1:26" ht="12.75" customHeight="1" x14ac:dyDescent="0.2">
      <c r="A242" s="308"/>
      <c r="B242" s="309"/>
      <c r="C242" s="309"/>
      <c r="D242" s="309"/>
      <c r="E242" s="310"/>
      <c r="F242" s="309"/>
      <c r="G242" s="309"/>
      <c r="H242" s="309"/>
      <c r="I242" s="309"/>
      <c r="J242" s="309"/>
      <c r="K242" s="309"/>
      <c r="L242" s="309"/>
      <c r="M242" s="309"/>
      <c r="N242" s="309"/>
      <c r="O242" s="309"/>
      <c r="P242" s="309"/>
      <c r="Q242" s="309"/>
      <c r="R242" s="309"/>
      <c r="S242" s="309"/>
      <c r="T242" s="309"/>
      <c r="U242" s="309"/>
      <c r="V242" s="309"/>
      <c r="W242" s="309"/>
      <c r="X242" s="309"/>
      <c r="Y242" s="309"/>
      <c r="Z242" s="309"/>
    </row>
    <row r="243" spans="1:26" ht="12.75" customHeight="1" x14ac:dyDescent="0.2">
      <c r="A243" s="308"/>
      <c r="B243" s="309"/>
      <c r="C243" s="309"/>
      <c r="D243" s="309"/>
      <c r="E243" s="310"/>
      <c r="F243" s="309"/>
      <c r="G243" s="309"/>
      <c r="H243" s="309"/>
      <c r="I243" s="309"/>
      <c r="J243" s="309"/>
      <c r="K243" s="309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</row>
    <row r="244" spans="1:26" ht="12.75" customHeight="1" x14ac:dyDescent="0.2">
      <c r="A244" s="308"/>
      <c r="B244" s="309"/>
      <c r="C244" s="309"/>
      <c r="D244" s="309"/>
      <c r="E244" s="310"/>
      <c r="F244" s="309"/>
      <c r="G244" s="309"/>
      <c r="H244" s="309"/>
      <c r="I244" s="309"/>
      <c r="J244" s="309"/>
      <c r="K244" s="309"/>
      <c r="L244" s="309"/>
      <c r="M244" s="309"/>
      <c r="N244" s="309"/>
      <c r="O244" s="309"/>
      <c r="P244" s="309"/>
      <c r="Q244" s="309"/>
      <c r="R244" s="309"/>
      <c r="S244" s="309"/>
      <c r="T244" s="309"/>
      <c r="U244" s="309"/>
      <c r="V244" s="309"/>
      <c r="W244" s="309"/>
      <c r="X244" s="309"/>
      <c r="Y244" s="309"/>
      <c r="Z244" s="309"/>
    </row>
    <row r="245" spans="1:26" ht="12.75" customHeight="1" x14ac:dyDescent="0.2">
      <c r="A245" s="308"/>
      <c r="B245" s="309"/>
      <c r="C245" s="309"/>
      <c r="D245" s="309"/>
      <c r="E245" s="310"/>
      <c r="F245" s="309"/>
      <c r="G245" s="309"/>
      <c r="H245" s="309"/>
      <c r="I245" s="309"/>
      <c r="J245" s="309"/>
      <c r="K245" s="309"/>
      <c r="L245" s="309"/>
      <c r="M245" s="309"/>
      <c r="N245" s="309"/>
      <c r="O245" s="309"/>
      <c r="P245" s="309"/>
      <c r="Q245" s="309"/>
      <c r="R245" s="309"/>
      <c r="S245" s="309"/>
      <c r="T245" s="309"/>
      <c r="U245" s="309"/>
      <c r="V245" s="309"/>
      <c r="W245" s="309"/>
      <c r="X245" s="309"/>
      <c r="Y245" s="309"/>
      <c r="Z245" s="309"/>
    </row>
    <row r="246" spans="1:26" ht="12.75" customHeight="1" x14ac:dyDescent="0.2">
      <c r="A246" s="308"/>
      <c r="B246" s="309"/>
      <c r="C246" s="309"/>
      <c r="D246" s="309"/>
      <c r="E246" s="310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</row>
    <row r="247" spans="1:26" ht="12.75" customHeight="1" x14ac:dyDescent="0.2">
      <c r="A247" s="308"/>
      <c r="B247" s="309"/>
      <c r="C247" s="309"/>
      <c r="D247" s="309"/>
      <c r="E247" s="310"/>
      <c r="F247" s="309"/>
      <c r="G247" s="309"/>
      <c r="H247" s="309"/>
      <c r="I247" s="309"/>
      <c r="J247" s="309"/>
      <c r="K247" s="309"/>
      <c r="L247" s="309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  <c r="X247" s="309"/>
      <c r="Y247" s="309"/>
      <c r="Z247" s="309"/>
    </row>
    <row r="248" spans="1:26" ht="12.75" customHeight="1" x14ac:dyDescent="0.2">
      <c r="A248" s="308"/>
      <c r="B248" s="309"/>
      <c r="C248" s="309"/>
      <c r="D248" s="309"/>
      <c r="E248" s="310"/>
      <c r="F248" s="309"/>
      <c r="G248" s="309"/>
      <c r="H248" s="309"/>
      <c r="I248" s="309"/>
      <c r="J248" s="309"/>
      <c r="K248" s="309"/>
      <c r="L248" s="309"/>
      <c r="M248" s="309"/>
      <c r="N248" s="309"/>
      <c r="O248" s="309"/>
      <c r="P248" s="309"/>
      <c r="Q248" s="309"/>
      <c r="R248" s="309"/>
      <c r="S248" s="309"/>
      <c r="T248" s="309"/>
      <c r="U248" s="309"/>
      <c r="V248" s="309"/>
      <c r="W248" s="309"/>
      <c r="X248" s="309"/>
      <c r="Y248" s="309"/>
      <c r="Z248" s="309"/>
    </row>
    <row r="249" spans="1:26" ht="12.75" customHeight="1" x14ac:dyDescent="0.2">
      <c r="A249" s="308"/>
      <c r="B249" s="309"/>
      <c r="C249" s="309"/>
      <c r="D249" s="309"/>
      <c r="E249" s="310"/>
      <c r="F249" s="309"/>
      <c r="G249" s="309"/>
      <c r="H249" s="309"/>
      <c r="I249" s="309"/>
      <c r="J249" s="309"/>
      <c r="K249" s="309"/>
      <c r="L249" s="309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  <c r="X249" s="309"/>
      <c r="Y249" s="309"/>
      <c r="Z249" s="309"/>
    </row>
    <row r="250" spans="1:26" ht="12.75" customHeight="1" x14ac:dyDescent="0.2">
      <c r="A250" s="308"/>
      <c r="B250" s="309"/>
      <c r="C250" s="309"/>
      <c r="D250" s="309"/>
      <c r="E250" s="310"/>
      <c r="F250" s="309"/>
      <c r="G250" s="309"/>
      <c r="H250" s="309"/>
      <c r="I250" s="309"/>
      <c r="J250" s="309"/>
      <c r="K250" s="309"/>
      <c r="L250" s="309"/>
      <c r="M250" s="309"/>
      <c r="N250" s="309"/>
      <c r="O250" s="309"/>
      <c r="P250" s="309"/>
      <c r="Q250" s="309"/>
      <c r="R250" s="309"/>
      <c r="S250" s="309"/>
      <c r="T250" s="309"/>
      <c r="U250" s="309"/>
      <c r="V250" s="309"/>
      <c r="W250" s="309"/>
      <c r="X250" s="309"/>
      <c r="Y250" s="309"/>
      <c r="Z250" s="309"/>
    </row>
    <row r="251" spans="1:26" ht="12.75" customHeight="1" x14ac:dyDescent="0.2">
      <c r="A251" s="308"/>
      <c r="B251" s="309"/>
      <c r="C251" s="309"/>
      <c r="D251" s="309"/>
      <c r="E251" s="310"/>
      <c r="F251" s="309"/>
      <c r="G251" s="309"/>
      <c r="H251" s="309"/>
      <c r="I251" s="309"/>
      <c r="J251" s="309"/>
      <c r="K251" s="309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</row>
    <row r="252" spans="1:26" ht="12.75" customHeight="1" x14ac:dyDescent="0.2">
      <c r="A252" s="308"/>
      <c r="B252" s="309"/>
      <c r="C252" s="309"/>
      <c r="D252" s="309"/>
      <c r="E252" s="310"/>
      <c r="F252" s="309"/>
      <c r="G252" s="309"/>
      <c r="H252" s="309"/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</row>
    <row r="253" spans="1:26" ht="12.75" customHeight="1" x14ac:dyDescent="0.2">
      <c r="A253" s="308"/>
      <c r="B253" s="309"/>
      <c r="C253" s="309"/>
      <c r="D253" s="309"/>
      <c r="E253" s="310"/>
      <c r="F253" s="309"/>
      <c r="G253" s="309"/>
      <c r="H253" s="309"/>
      <c r="I253" s="309"/>
      <c r="J253" s="309"/>
      <c r="K253" s="309"/>
      <c r="L253" s="309"/>
      <c r="M253" s="309"/>
      <c r="N253" s="309"/>
      <c r="O253" s="309"/>
      <c r="P253" s="309"/>
      <c r="Q253" s="309"/>
      <c r="R253" s="309"/>
      <c r="S253" s="309"/>
      <c r="T253" s="309"/>
      <c r="U253" s="309"/>
      <c r="V253" s="309"/>
      <c r="W253" s="309"/>
      <c r="X253" s="309"/>
      <c r="Y253" s="309"/>
      <c r="Z253" s="309"/>
    </row>
    <row r="254" spans="1:26" ht="12.75" customHeight="1" x14ac:dyDescent="0.2">
      <c r="A254" s="308"/>
      <c r="B254" s="309"/>
      <c r="C254" s="309"/>
      <c r="D254" s="309"/>
      <c r="E254" s="310"/>
      <c r="F254" s="309"/>
      <c r="G254" s="309"/>
      <c r="H254" s="309"/>
      <c r="I254" s="309"/>
      <c r="J254" s="309"/>
      <c r="K254" s="309"/>
      <c r="L254" s="309"/>
      <c r="M254" s="309"/>
      <c r="N254" s="309"/>
      <c r="O254" s="309"/>
      <c r="P254" s="309"/>
      <c r="Q254" s="309"/>
      <c r="R254" s="309"/>
      <c r="S254" s="309"/>
      <c r="T254" s="309"/>
      <c r="U254" s="309"/>
      <c r="V254" s="309"/>
      <c r="W254" s="309"/>
      <c r="X254" s="309"/>
      <c r="Y254" s="309"/>
      <c r="Z254" s="309"/>
    </row>
    <row r="255" spans="1:26" ht="12.75" customHeight="1" x14ac:dyDescent="0.2">
      <c r="A255" s="308"/>
      <c r="B255" s="309"/>
      <c r="C255" s="309"/>
      <c r="D255" s="309"/>
      <c r="E255" s="310"/>
      <c r="F255" s="309"/>
      <c r="G255" s="309"/>
      <c r="H255" s="309"/>
      <c r="I255" s="309"/>
      <c r="J255" s="309"/>
      <c r="K255" s="309"/>
      <c r="L255" s="309"/>
      <c r="M255" s="309"/>
      <c r="N255" s="309"/>
      <c r="O255" s="309"/>
      <c r="P255" s="309"/>
      <c r="Q255" s="309"/>
      <c r="R255" s="309"/>
      <c r="S255" s="309"/>
      <c r="T255" s="309"/>
      <c r="U255" s="309"/>
      <c r="V255" s="309"/>
      <c r="W255" s="309"/>
      <c r="X255" s="309"/>
      <c r="Y255" s="309"/>
      <c r="Z255" s="309"/>
    </row>
    <row r="256" spans="1:26" ht="12.75" customHeight="1" x14ac:dyDescent="0.2">
      <c r="A256" s="308"/>
      <c r="B256" s="309"/>
      <c r="C256" s="309"/>
      <c r="D256" s="309"/>
      <c r="E256" s="310"/>
      <c r="F256" s="309"/>
      <c r="G256" s="309"/>
      <c r="H256" s="309"/>
      <c r="I256" s="309"/>
      <c r="J256" s="309"/>
      <c r="K256" s="309"/>
      <c r="L256" s="309"/>
      <c r="M256" s="309"/>
      <c r="N256" s="309"/>
      <c r="O256" s="309"/>
      <c r="P256" s="309"/>
      <c r="Q256" s="309"/>
      <c r="R256" s="309"/>
      <c r="S256" s="309"/>
      <c r="T256" s="309"/>
      <c r="U256" s="309"/>
      <c r="V256" s="309"/>
      <c r="W256" s="309"/>
      <c r="X256" s="309"/>
      <c r="Y256" s="309"/>
      <c r="Z256" s="309"/>
    </row>
    <row r="257" spans="1:26" ht="12.75" customHeight="1" x14ac:dyDescent="0.2">
      <c r="A257" s="308"/>
      <c r="B257" s="309"/>
      <c r="C257" s="309"/>
      <c r="D257" s="309"/>
      <c r="E257" s="310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</row>
    <row r="258" spans="1:26" ht="12.75" customHeight="1" x14ac:dyDescent="0.2">
      <c r="A258" s="308"/>
      <c r="B258" s="309"/>
      <c r="C258" s="309"/>
      <c r="D258" s="309"/>
      <c r="E258" s="310"/>
      <c r="F258" s="309"/>
      <c r="G258" s="309"/>
      <c r="H258" s="309"/>
      <c r="I258" s="309"/>
      <c r="J258" s="309"/>
      <c r="K258" s="309"/>
      <c r="L258" s="309"/>
      <c r="M258" s="309"/>
      <c r="N258" s="309"/>
      <c r="O258" s="309"/>
      <c r="P258" s="309"/>
      <c r="Q258" s="309"/>
      <c r="R258" s="309"/>
      <c r="S258" s="309"/>
      <c r="T258" s="309"/>
      <c r="U258" s="309"/>
      <c r="V258" s="309"/>
      <c r="W258" s="309"/>
      <c r="X258" s="309"/>
      <c r="Y258" s="309"/>
      <c r="Z258" s="309"/>
    </row>
    <row r="259" spans="1:26" ht="12.75" customHeight="1" x14ac:dyDescent="0.2">
      <c r="A259" s="308"/>
      <c r="B259" s="309"/>
      <c r="C259" s="309"/>
      <c r="D259" s="309"/>
      <c r="E259" s="310"/>
      <c r="F259" s="309"/>
      <c r="G259" s="309"/>
      <c r="H259" s="309"/>
      <c r="I259" s="309"/>
      <c r="J259" s="309"/>
      <c r="K259" s="309"/>
      <c r="L259" s="309"/>
      <c r="M259" s="309"/>
      <c r="N259" s="309"/>
      <c r="O259" s="309"/>
      <c r="P259" s="309"/>
      <c r="Q259" s="309"/>
      <c r="R259" s="309"/>
      <c r="S259" s="309"/>
      <c r="T259" s="309"/>
      <c r="U259" s="309"/>
      <c r="V259" s="309"/>
      <c r="W259" s="309"/>
      <c r="X259" s="309"/>
      <c r="Y259" s="309"/>
      <c r="Z259" s="309"/>
    </row>
    <row r="260" spans="1:26" ht="12.75" customHeight="1" x14ac:dyDescent="0.2">
      <c r="A260" s="308"/>
      <c r="B260" s="309"/>
      <c r="C260" s="309"/>
      <c r="D260" s="309"/>
      <c r="E260" s="310"/>
      <c r="F260" s="309"/>
      <c r="G260" s="309"/>
      <c r="H260" s="309"/>
      <c r="I260" s="309"/>
      <c r="J260" s="309"/>
      <c r="K260" s="309"/>
      <c r="L260" s="309"/>
      <c r="M260" s="309"/>
      <c r="N260" s="309"/>
      <c r="O260" s="309"/>
      <c r="P260" s="309"/>
      <c r="Q260" s="309"/>
      <c r="R260" s="309"/>
      <c r="S260" s="309"/>
      <c r="T260" s="309"/>
      <c r="U260" s="309"/>
      <c r="V260" s="309"/>
      <c r="W260" s="309"/>
      <c r="X260" s="309"/>
      <c r="Y260" s="309"/>
      <c r="Z260" s="309"/>
    </row>
    <row r="261" spans="1:26" ht="12.75" customHeight="1" x14ac:dyDescent="0.2">
      <c r="A261" s="308"/>
      <c r="B261" s="309"/>
      <c r="C261" s="309"/>
      <c r="D261" s="309"/>
      <c r="E261" s="310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</row>
    <row r="262" spans="1:26" ht="12.75" customHeight="1" x14ac:dyDescent="0.2">
      <c r="A262" s="308"/>
      <c r="B262" s="309"/>
      <c r="C262" s="309"/>
      <c r="D262" s="309"/>
      <c r="E262" s="310"/>
      <c r="F262" s="309"/>
      <c r="G262" s="309"/>
      <c r="H262" s="309"/>
      <c r="I262" s="309"/>
      <c r="J262" s="309"/>
      <c r="K262" s="309"/>
      <c r="L262" s="309"/>
      <c r="M262" s="309"/>
      <c r="N262" s="309"/>
      <c r="O262" s="309"/>
      <c r="P262" s="309"/>
      <c r="Q262" s="309"/>
      <c r="R262" s="309"/>
      <c r="S262" s="309"/>
      <c r="T262" s="309"/>
      <c r="U262" s="309"/>
      <c r="V262" s="309"/>
      <c r="W262" s="309"/>
      <c r="X262" s="309"/>
      <c r="Y262" s="309"/>
      <c r="Z262" s="309"/>
    </row>
    <row r="263" spans="1:26" ht="12.75" customHeight="1" x14ac:dyDescent="0.2">
      <c r="A263" s="308"/>
      <c r="B263" s="309"/>
      <c r="C263" s="309"/>
      <c r="D263" s="309"/>
      <c r="E263" s="310"/>
      <c r="F263" s="309"/>
      <c r="G263" s="309"/>
      <c r="H263" s="309"/>
      <c r="I263" s="309"/>
      <c r="J263" s="309"/>
      <c r="K263" s="309"/>
      <c r="L263" s="309"/>
      <c r="M263" s="309"/>
      <c r="N263" s="309"/>
      <c r="O263" s="309"/>
      <c r="P263" s="309"/>
      <c r="Q263" s="309"/>
      <c r="R263" s="309"/>
      <c r="S263" s="309"/>
      <c r="T263" s="309"/>
      <c r="U263" s="309"/>
      <c r="V263" s="309"/>
      <c r="W263" s="309"/>
      <c r="X263" s="309"/>
      <c r="Y263" s="309"/>
      <c r="Z263" s="309"/>
    </row>
    <row r="264" spans="1:26" ht="12.75" customHeight="1" x14ac:dyDescent="0.2">
      <c r="A264" s="308"/>
      <c r="B264" s="309"/>
      <c r="C264" s="309"/>
      <c r="D264" s="309"/>
      <c r="E264" s="310"/>
      <c r="F264" s="309"/>
      <c r="G264" s="309"/>
      <c r="H264" s="309"/>
      <c r="I264" s="309"/>
      <c r="J264" s="309"/>
      <c r="K264" s="309"/>
      <c r="L264" s="309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  <c r="X264" s="309"/>
      <c r="Y264" s="309"/>
      <c r="Z264" s="309"/>
    </row>
    <row r="265" spans="1:26" ht="12.75" customHeight="1" x14ac:dyDescent="0.2">
      <c r="A265" s="308"/>
      <c r="B265" s="309"/>
      <c r="C265" s="309"/>
      <c r="D265" s="309"/>
      <c r="E265" s="310"/>
      <c r="F265" s="309"/>
      <c r="G265" s="309"/>
      <c r="H265" s="309"/>
      <c r="I265" s="309"/>
      <c r="J265" s="309"/>
      <c r="K265" s="309"/>
      <c r="L265" s="309"/>
      <c r="M265" s="309"/>
      <c r="N265" s="309"/>
      <c r="O265" s="309"/>
      <c r="P265" s="309"/>
      <c r="Q265" s="309"/>
      <c r="R265" s="309"/>
      <c r="S265" s="309"/>
      <c r="T265" s="309"/>
      <c r="U265" s="309"/>
      <c r="V265" s="309"/>
      <c r="W265" s="309"/>
      <c r="X265" s="309"/>
      <c r="Y265" s="309"/>
      <c r="Z265" s="309"/>
    </row>
    <row r="266" spans="1:26" ht="12.75" customHeight="1" x14ac:dyDescent="0.2">
      <c r="A266" s="308"/>
      <c r="B266" s="309"/>
      <c r="C266" s="309"/>
      <c r="D266" s="309"/>
      <c r="E266" s="310"/>
      <c r="F266" s="309"/>
      <c r="G266" s="309"/>
      <c r="H266" s="309"/>
      <c r="I266" s="309"/>
      <c r="J266" s="309"/>
      <c r="K266" s="309"/>
      <c r="L266" s="309"/>
      <c r="M266" s="309"/>
      <c r="N266" s="309"/>
      <c r="O266" s="309"/>
      <c r="P266" s="309"/>
      <c r="Q266" s="309"/>
      <c r="R266" s="309"/>
      <c r="S266" s="309"/>
      <c r="T266" s="309"/>
      <c r="U266" s="309"/>
      <c r="V266" s="309"/>
      <c r="W266" s="309"/>
      <c r="X266" s="309"/>
      <c r="Y266" s="309"/>
      <c r="Z266" s="309"/>
    </row>
    <row r="267" spans="1:26" ht="12.75" customHeight="1" x14ac:dyDescent="0.2">
      <c r="A267" s="308"/>
      <c r="B267" s="309"/>
      <c r="C267" s="309"/>
      <c r="D267" s="309"/>
      <c r="E267" s="310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</row>
    <row r="268" spans="1:26" ht="12.75" customHeight="1" x14ac:dyDescent="0.2">
      <c r="A268" s="308"/>
      <c r="B268" s="309"/>
      <c r="C268" s="309"/>
      <c r="D268" s="309"/>
      <c r="E268" s="310"/>
      <c r="F268" s="309"/>
      <c r="G268" s="309"/>
      <c r="H268" s="309"/>
      <c r="I268" s="309"/>
      <c r="J268" s="309"/>
      <c r="K268" s="309"/>
      <c r="L268" s="309"/>
      <c r="M268" s="309"/>
      <c r="N268" s="309"/>
      <c r="O268" s="309"/>
      <c r="P268" s="309"/>
      <c r="Q268" s="309"/>
      <c r="R268" s="309"/>
      <c r="S268" s="309"/>
      <c r="T268" s="309"/>
      <c r="U268" s="309"/>
      <c r="V268" s="309"/>
      <c r="W268" s="309"/>
      <c r="X268" s="309"/>
      <c r="Y268" s="309"/>
      <c r="Z268" s="309"/>
    </row>
    <row r="269" spans="1:26" ht="12.75" customHeight="1" x14ac:dyDescent="0.2">
      <c r="A269" s="308"/>
      <c r="B269" s="309"/>
      <c r="C269" s="309"/>
      <c r="D269" s="309"/>
      <c r="E269" s="310"/>
      <c r="F269" s="309"/>
      <c r="G269" s="309"/>
      <c r="H269" s="309"/>
      <c r="I269" s="309"/>
      <c r="J269" s="309"/>
      <c r="K269" s="309"/>
      <c r="L269" s="309"/>
      <c r="M269" s="309"/>
      <c r="N269" s="309"/>
      <c r="O269" s="309"/>
      <c r="P269" s="309"/>
      <c r="Q269" s="309"/>
      <c r="R269" s="309"/>
      <c r="S269" s="309"/>
      <c r="T269" s="309"/>
      <c r="U269" s="309"/>
      <c r="V269" s="309"/>
      <c r="W269" s="309"/>
      <c r="X269" s="309"/>
      <c r="Y269" s="309"/>
      <c r="Z269" s="309"/>
    </row>
    <row r="270" spans="1:26" ht="12.75" customHeight="1" x14ac:dyDescent="0.2">
      <c r="A270" s="308"/>
      <c r="B270" s="309"/>
      <c r="C270" s="309"/>
      <c r="D270" s="309"/>
      <c r="E270" s="310"/>
      <c r="F270" s="309"/>
      <c r="G270" s="309"/>
      <c r="H270" s="309"/>
      <c r="I270" s="309"/>
      <c r="J270" s="309"/>
      <c r="K270" s="309"/>
      <c r="L270" s="309"/>
      <c r="M270" s="309"/>
      <c r="N270" s="309"/>
      <c r="O270" s="309"/>
      <c r="P270" s="309"/>
      <c r="Q270" s="309"/>
      <c r="R270" s="309"/>
      <c r="S270" s="309"/>
      <c r="T270" s="309"/>
      <c r="U270" s="309"/>
      <c r="V270" s="309"/>
      <c r="W270" s="309"/>
      <c r="X270" s="309"/>
      <c r="Y270" s="309"/>
      <c r="Z270" s="309"/>
    </row>
    <row r="271" spans="1:26" ht="12.75" customHeight="1" x14ac:dyDescent="0.2">
      <c r="A271" s="308"/>
      <c r="B271" s="309"/>
      <c r="C271" s="309"/>
      <c r="D271" s="309"/>
      <c r="E271" s="310"/>
      <c r="F271" s="309"/>
      <c r="G271" s="309"/>
      <c r="H271" s="309"/>
      <c r="I271" s="309"/>
      <c r="J271" s="309"/>
      <c r="K271" s="309"/>
      <c r="L271" s="309"/>
      <c r="M271" s="309"/>
      <c r="N271" s="309"/>
      <c r="O271" s="309"/>
      <c r="P271" s="309"/>
      <c r="Q271" s="309"/>
      <c r="R271" s="309"/>
      <c r="S271" s="309"/>
      <c r="T271" s="309"/>
      <c r="U271" s="309"/>
      <c r="V271" s="309"/>
      <c r="W271" s="309"/>
      <c r="X271" s="309"/>
      <c r="Y271" s="309"/>
      <c r="Z271" s="309"/>
    </row>
    <row r="272" spans="1:26" ht="12.75" customHeight="1" x14ac:dyDescent="0.2">
      <c r="A272" s="308"/>
      <c r="B272" s="309"/>
      <c r="C272" s="309"/>
      <c r="D272" s="309"/>
      <c r="E272" s="310"/>
      <c r="F272" s="309"/>
      <c r="G272" s="309"/>
      <c r="H272" s="309"/>
      <c r="I272" s="309"/>
      <c r="J272" s="309"/>
      <c r="K272" s="309"/>
      <c r="L272" s="309"/>
      <c r="M272" s="309"/>
      <c r="N272" s="309"/>
      <c r="O272" s="309"/>
      <c r="P272" s="309"/>
      <c r="Q272" s="309"/>
      <c r="R272" s="309"/>
      <c r="S272" s="309"/>
      <c r="T272" s="309"/>
      <c r="U272" s="309"/>
      <c r="V272" s="309"/>
      <c r="W272" s="309"/>
      <c r="X272" s="309"/>
      <c r="Y272" s="309"/>
      <c r="Z272" s="309"/>
    </row>
    <row r="273" spans="1:26" ht="12.75" customHeight="1" x14ac:dyDescent="0.2">
      <c r="A273" s="308"/>
      <c r="B273" s="309"/>
      <c r="C273" s="309"/>
      <c r="D273" s="309"/>
      <c r="E273" s="310"/>
      <c r="F273" s="309"/>
      <c r="G273" s="309"/>
      <c r="H273" s="309"/>
      <c r="I273" s="309"/>
      <c r="J273" s="309"/>
      <c r="K273" s="309"/>
      <c r="L273" s="309"/>
      <c r="M273" s="309"/>
      <c r="N273" s="309"/>
      <c r="O273" s="309"/>
      <c r="P273" s="309"/>
      <c r="Q273" s="309"/>
      <c r="R273" s="309"/>
      <c r="S273" s="309"/>
      <c r="T273" s="309"/>
      <c r="U273" s="309"/>
      <c r="V273" s="309"/>
      <c r="W273" s="309"/>
      <c r="X273" s="309"/>
      <c r="Y273" s="309"/>
      <c r="Z273" s="309"/>
    </row>
    <row r="274" spans="1:26" ht="12.75" customHeight="1" x14ac:dyDescent="0.2">
      <c r="A274" s="308"/>
      <c r="B274" s="309"/>
      <c r="C274" s="309"/>
      <c r="D274" s="309"/>
      <c r="E274" s="310"/>
      <c r="F274" s="309"/>
      <c r="G274" s="309"/>
      <c r="H274" s="309"/>
      <c r="I274" s="309"/>
      <c r="J274" s="309"/>
      <c r="K274" s="309"/>
      <c r="L274" s="309"/>
      <c r="M274" s="309"/>
      <c r="N274" s="309"/>
      <c r="O274" s="309"/>
      <c r="P274" s="309"/>
      <c r="Q274" s="309"/>
      <c r="R274" s="309"/>
      <c r="S274" s="309"/>
      <c r="T274" s="309"/>
      <c r="U274" s="309"/>
      <c r="V274" s="309"/>
      <c r="W274" s="309"/>
      <c r="X274" s="309"/>
      <c r="Y274" s="309"/>
      <c r="Z274" s="309"/>
    </row>
    <row r="275" spans="1:26" ht="12.75" customHeight="1" x14ac:dyDescent="0.2">
      <c r="A275" s="308"/>
      <c r="B275" s="309"/>
      <c r="C275" s="309"/>
      <c r="D275" s="309"/>
      <c r="E275" s="310"/>
      <c r="F275" s="309"/>
      <c r="G275" s="309"/>
      <c r="H275" s="309"/>
      <c r="I275" s="309"/>
      <c r="J275" s="309"/>
      <c r="K275" s="309"/>
      <c r="L275" s="309"/>
      <c r="M275" s="309"/>
      <c r="N275" s="309"/>
      <c r="O275" s="309"/>
      <c r="P275" s="309"/>
      <c r="Q275" s="309"/>
      <c r="R275" s="309"/>
      <c r="S275" s="309"/>
      <c r="T275" s="309"/>
      <c r="U275" s="309"/>
      <c r="V275" s="309"/>
      <c r="W275" s="309"/>
      <c r="X275" s="309"/>
      <c r="Y275" s="309"/>
      <c r="Z275" s="309"/>
    </row>
    <row r="276" spans="1:26" ht="12.75" customHeight="1" x14ac:dyDescent="0.2">
      <c r="A276" s="308"/>
      <c r="B276" s="309"/>
      <c r="C276" s="309"/>
      <c r="D276" s="309"/>
      <c r="E276" s="310"/>
      <c r="F276" s="309"/>
      <c r="G276" s="309"/>
      <c r="H276" s="309"/>
      <c r="I276" s="309"/>
      <c r="J276" s="309"/>
      <c r="K276" s="309"/>
      <c r="L276" s="309"/>
      <c r="M276" s="309"/>
      <c r="N276" s="309"/>
      <c r="O276" s="309"/>
      <c r="P276" s="309"/>
      <c r="Q276" s="309"/>
      <c r="R276" s="309"/>
      <c r="S276" s="309"/>
      <c r="T276" s="309"/>
      <c r="U276" s="309"/>
      <c r="V276" s="309"/>
      <c r="W276" s="309"/>
      <c r="X276" s="309"/>
      <c r="Y276" s="309"/>
      <c r="Z276" s="309"/>
    </row>
    <row r="277" spans="1:26" ht="12.75" customHeight="1" x14ac:dyDescent="0.2">
      <c r="A277" s="308"/>
      <c r="B277" s="309"/>
      <c r="C277" s="309"/>
      <c r="D277" s="309"/>
      <c r="E277" s="310"/>
      <c r="F277" s="309"/>
      <c r="G277" s="309"/>
      <c r="H277" s="309"/>
      <c r="I277" s="309"/>
      <c r="J277" s="309"/>
      <c r="K277" s="309"/>
      <c r="L277" s="309"/>
      <c r="M277" s="309"/>
      <c r="N277" s="309"/>
      <c r="O277" s="309"/>
      <c r="P277" s="309"/>
      <c r="Q277" s="309"/>
      <c r="R277" s="309"/>
      <c r="S277" s="309"/>
      <c r="T277" s="309"/>
      <c r="U277" s="309"/>
      <c r="V277" s="309"/>
      <c r="W277" s="309"/>
      <c r="X277" s="309"/>
      <c r="Y277" s="309"/>
      <c r="Z277" s="309"/>
    </row>
    <row r="278" spans="1:26" ht="12.75" customHeight="1" x14ac:dyDescent="0.2">
      <c r="A278" s="308"/>
      <c r="B278" s="309"/>
      <c r="C278" s="309"/>
      <c r="D278" s="309"/>
      <c r="E278" s="310"/>
      <c r="F278" s="309"/>
      <c r="G278" s="309"/>
      <c r="H278" s="309"/>
      <c r="I278" s="309"/>
      <c r="J278" s="309"/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09"/>
      <c r="X278" s="309"/>
      <c r="Y278" s="309"/>
      <c r="Z278" s="309"/>
    </row>
    <row r="279" spans="1:26" ht="12.75" customHeight="1" x14ac:dyDescent="0.2">
      <c r="A279" s="308"/>
      <c r="B279" s="309"/>
      <c r="C279" s="309"/>
      <c r="D279" s="309"/>
      <c r="E279" s="310"/>
      <c r="F279" s="309"/>
      <c r="G279" s="309"/>
      <c r="H279" s="309"/>
      <c r="I279" s="309"/>
      <c r="J279" s="309"/>
      <c r="K279" s="309"/>
      <c r="L279" s="309"/>
      <c r="M279" s="309"/>
      <c r="N279" s="309"/>
      <c r="O279" s="309"/>
      <c r="P279" s="309"/>
      <c r="Q279" s="309"/>
      <c r="R279" s="309"/>
      <c r="S279" s="309"/>
      <c r="T279" s="309"/>
      <c r="U279" s="309"/>
      <c r="V279" s="309"/>
      <c r="W279" s="309"/>
      <c r="X279" s="309"/>
      <c r="Y279" s="309"/>
      <c r="Z279" s="309"/>
    </row>
    <row r="280" spans="1:26" ht="12.75" customHeight="1" x14ac:dyDescent="0.2">
      <c r="A280" s="308"/>
      <c r="B280" s="309"/>
      <c r="C280" s="309"/>
      <c r="D280" s="309"/>
      <c r="E280" s="310"/>
      <c r="F280" s="309"/>
      <c r="G280" s="309"/>
      <c r="H280" s="309"/>
      <c r="I280" s="309"/>
      <c r="J280" s="309"/>
      <c r="K280" s="309"/>
      <c r="L280" s="309"/>
      <c r="M280" s="309"/>
      <c r="N280" s="309"/>
      <c r="O280" s="309"/>
      <c r="P280" s="309"/>
      <c r="Q280" s="309"/>
      <c r="R280" s="309"/>
      <c r="S280" s="309"/>
      <c r="T280" s="309"/>
      <c r="U280" s="309"/>
      <c r="V280" s="309"/>
      <c r="W280" s="309"/>
      <c r="X280" s="309"/>
      <c r="Y280" s="309"/>
      <c r="Z280" s="309"/>
    </row>
    <row r="281" spans="1:26" ht="12.75" customHeight="1" x14ac:dyDescent="0.2">
      <c r="A281" s="308"/>
      <c r="B281" s="309"/>
      <c r="C281" s="309"/>
      <c r="D281" s="309"/>
      <c r="E281" s="310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09"/>
      <c r="U281" s="309"/>
      <c r="V281" s="309"/>
      <c r="W281" s="309"/>
      <c r="X281" s="309"/>
      <c r="Y281" s="309"/>
      <c r="Z281" s="309"/>
    </row>
    <row r="282" spans="1:26" ht="12.75" customHeight="1" x14ac:dyDescent="0.2">
      <c r="A282" s="308"/>
      <c r="B282" s="309"/>
      <c r="C282" s="309"/>
      <c r="D282" s="309"/>
      <c r="E282" s="310"/>
      <c r="F282" s="309"/>
      <c r="G282" s="309"/>
      <c r="H282" s="309"/>
      <c r="I282" s="309"/>
      <c r="J282" s="309"/>
      <c r="K282" s="309"/>
      <c r="L282" s="309"/>
      <c r="M282" s="309"/>
      <c r="N282" s="309"/>
      <c r="O282" s="309"/>
      <c r="P282" s="309"/>
      <c r="Q282" s="309"/>
      <c r="R282" s="309"/>
      <c r="S282" s="309"/>
      <c r="T282" s="309"/>
      <c r="U282" s="309"/>
      <c r="V282" s="309"/>
      <c r="W282" s="309"/>
      <c r="X282" s="309"/>
      <c r="Y282" s="309"/>
      <c r="Z282" s="309"/>
    </row>
    <row r="283" spans="1:26" ht="12.75" customHeight="1" x14ac:dyDescent="0.2">
      <c r="A283" s="308"/>
      <c r="B283" s="309"/>
      <c r="C283" s="309"/>
      <c r="D283" s="309"/>
      <c r="E283" s="310"/>
      <c r="F283" s="309"/>
      <c r="G283" s="309"/>
      <c r="H283" s="309"/>
      <c r="I283" s="309"/>
      <c r="J283" s="309"/>
      <c r="K283" s="309"/>
      <c r="L283" s="309"/>
      <c r="M283" s="309"/>
      <c r="N283" s="309"/>
      <c r="O283" s="309"/>
      <c r="P283" s="309"/>
      <c r="Q283" s="309"/>
      <c r="R283" s="309"/>
      <c r="S283" s="309"/>
      <c r="T283" s="309"/>
      <c r="U283" s="309"/>
      <c r="V283" s="309"/>
      <c r="W283" s="309"/>
      <c r="X283" s="309"/>
      <c r="Y283" s="309"/>
      <c r="Z283" s="309"/>
    </row>
    <row r="284" spans="1:26" ht="12.75" customHeight="1" x14ac:dyDescent="0.2">
      <c r="A284" s="308"/>
      <c r="B284" s="309"/>
      <c r="C284" s="309"/>
      <c r="D284" s="309"/>
      <c r="E284" s="310"/>
      <c r="F284" s="309"/>
      <c r="G284" s="309"/>
      <c r="H284" s="309"/>
      <c r="I284" s="309"/>
      <c r="J284" s="309"/>
      <c r="K284" s="309"/>
      <c r="L284" s="309"/>
      <c r="M284" s="309"/>
      <c r="N284" s="309"/>
      <c r="O284" s="309"/>
      <c r="P284" s="309"/>
      <c r="Q284" s="309"/>
      <c r="R284" s="309"/>
      <c r="S284" s="309"/>
      <c r="T284" s="309"/>
      <c r="U284" s="309"/>
      <c r="V284" s="309"/>
      <c r="W284" s="309"/>
      <c r="X284" s="309"/>
      <c r="Y284" s="309"/>
      <c r="Z284" s="309"/>
    </row>
    <row r="285" spans="1:26" ht="12.75" customHeight="1" x14ac:dyDescent="0.2">
      <c r="A285" s="308"/>
      <c r="B285" s="309"/>
      <c r="C285" s="309"/>
      <c r="D285" s="309"/>
      <c r="E285" s="310"/>
      <c r="F285" s="309"/>
      <c r="G285" s="309"/>
      <c r="H285" s="309"/>
      <c r="I285" s="309"/>
      <c r="J285" s="309"/>
      <c r="K285" s="309"/>
      <c r="L285" s="309"/>
      <c r="M285" s="309"/>
      <c r="N285" s="309"/>
      <c r="O285" s="309"/>
      <c r="P285" s="309"/>
      <c r="Q285" s="309"/>
      <c r="R285" s="309"/>
      <c r="S285" s="309"/>
      <c r="T285" s="309"/>
      <c r="U285" s="309"/>
      <c r="V285" s="309"/>
      <c r="W285" s="309"/>
      <c r="X285" s="309"/>
      <c r="Y285" s="309"/>
      <c r="Z285" s="309"/>
    </row>
    <row r="286" spans="1:26" ht="12.75" customHeight="1" x14ac:dyDescent="0.2">
      <c r="A286" s="308"/>
      <c r="B286" s="309"/>
      <c r="C286" s="309"/>
      <c r="D286" s="309"/>
      <c r="E286" s="310"/>
      <c r="F286" s="309"/>
      <c r="G286" s="309"/>
      <c r="H286" s="309"/>
      <c r="I286" s="309"/>
      <c r="J286" s="309"/>
      <c r="K286" s="309"/>
      <c r="L286" s="309"/>
      <c r="M286" s="309"/>
      <c r="N286" s="309"/>
      <c r="O286" s="309"/>
      <c r="P286" s="309"/>
      <c r="Q286" s="309"/>
      <c r="R286" s="309"/>
      <c r="S286" s="309"/>
      <c r="T286" s="309"/>
      <c r="U286" s="309"/>
      <c r="V286" s="309"/>
      <c r="W286" s="309"/>
      <c r="X286" s="309"/>
      <c r="Y286" s="309"/>
      <c r="Z286" s="309"/>
    </row>
    <row r="287" spans="1:26" ht="12.75" customHeight="1" x14ac:dyDescent="0.2">
      <c r="A287" s="308"/>
      <c r="B287" s="309"/>
      <c r="C287" s="309"/>
      <c r="D287" s="309"/>
      <c r="E287" s="310"/>
      <c r="F287" s="309"/>
      <c r="G287" s="309"/>
      <c r="H287" s="309"/>
      <c r="I287" s="309"/>
      <c r="J287" s="309"/>
      <c r="K287" s="309"/>
      <c r="L287" s="309"/>
      <c r="M287" s="309"/>
      <c r="N287" s="309"/>
      <c r="O287" s="309"/>
      <c r="P287" s="309"/>
      <c r="Q287" s="309"/>
      <c r="R287" s="309"/>
      <c r="S287" s="309"/>
      <c r="T287" s="309"/>
      <c r="U287" s="309"/>
      <c r="V287" s="309"/>
      <c r="W287" s="309"/>
      <c r="X287" s="309"/>
      <c r="Y287" s="309"/>
      <c r="Z287" s="309"/>
    </row>
    <row r="288" spans="1:26" ht="12.75" customHeight="1" x14ac:dyDescent="0.2">
      <c r="A288" s="308"/>
      <c r="B288" s="309"/>
      <c r="C288" s="309"/>
      <c r="D288" s="309"/>
      <c r="E288" s="310"/>
      <c r="F288" s="309"/>
      <c r="G288" s="309"/>
      <c r="H288" s="309"/>
      <c r="I288" s="309"/>
      <c r="J288" s="309"/>
      <c r="K288" s="309"/>
      <c r="L288" s="309"/>
      <c r="M288" s="309"/>
      <c r="N288" s="309"/>
      <c r="O288" s="309"/>
      <c r="P288" s="309"/>
      <c r="Q288" s="309"/>
      <c r="R288" s="309"/>
      <c r="S288" s="309"/>
      <c r="T288" s="309"/>
      <c r="U288" s="309"/>
      <c r="V288" s="309"/>
      <c r="W288" s="309"/>
      <c r="X288" s="309"/>
      <c r="Y288" s="309"/>
      <c r="Z288" s="309"/>
    </row>
    <row r="289" spans="1:26" ht="12.75" customHeight="1" x14ac:dyDescent="0.2">
      <c r="A289" s="308"/>
      <c r="B289" s="309"/>
      <c r="C289" s="309"/>
      <c r="D289" s="309"/>
      <c r="E289" s="310"/>
      <c r="F289" s="309"/>
      <c r="G289" s="309"/>
      <c r="H289" s="309"/>
      <c r="I289" s="309"/>
      <c r="J289" s="309"/>
      <c r="K289" s="309"/>
      <c r="L289" s="309"/>
      <c r="M289" s="309"/>
      <c r="N289" s="309"/>
      <c r="O289" s="309"/>
      <c r="P289" s="309"/>
      <c r="Q289" s="309"/>
      <c r="R289" s="309"/>
      <c r="S289" s="309"/>
      <c r="T289" s="309"/>
      <c r="U289" s="309"/>
      <c r="V289" s="309"/>
      <c r="W289" s="309"/>
      <c r="X289" s="309"/>
      <c r="Y289" s="309"/>
      <c r="Z289" s="309"/>
    </row>
    <row r="290" spans="1:26" ht="12.75" customHeight="1" x14ac:dyDescent="0.2">
      <c r="A290" s="308"/>
      <c r="B290" s="309"/>
      <c r="C290" s="309"/>
      <c r="D290" s="309"/>
      <c r="E290" s="310"/>
      <c r="F290" s="309"/>
      <c r="G290" s="309"/>
      <c r="H290" s="309"/>
      <c r="I290" s="309"/>
      <c r="J290" s="309"/>
      <c r="K290" s="309"/>
      <c r="L290" s="309"/>
      <c r="M290" s="309"/>
      <c r="N290" s="309"/>
      <c r="O290" s="309"/>
      <c r="P290" s="309"/>
      <c r="Q290" s="309"/>
      <c r="R290" s="309"/>
      <c r="S290" s="309"/>
      <c r="T290" s="309"/>
      <c r="U290" s="309"/>
      <c r="V290" s="309"/>
      <c r="W290" s="309"/>
      <c r="X290" s="309"/>
      <c r="Y290" s="309"/>
      <c r="Z290" s="309"/>
    </row>
    <row r="291" spans="1:26" ht="12.75" customHeight="1" x14ac:dyDescent="0.2">
      <c r="A291" s="308"/>
      <c r="B291" s="309"/>
      <c r="C291" s="309"/>
      <c r="D291" s="309"/>
      <c r="E291" s="310"/>
      <c r="F291" s="309"/>
      <c r="G291" s="309"/>
      <c r="H291" s="309"/>
      <c r="I291" s="309"/>
      <c r="J291" s="309"/>
      <c r="K291" s="309"/>
      <c r="L291" s="309"/>
      <c r="M291" s="309"/>
      <c r="N291" s="309"/>
      <c r="O291" s="309"/>
      <c r="P291" s="309"/>
      <c r="Q291" s="309"/>
      <c r="R291" s="309"/>
      <c r="S291" s="309"/>
      <c r="T291" s="309"/>
      <c r="U291" s="309"/>
      <c r="V291" s="309"/>
      <c r="W291" s="309"/>
      <c r="X291" s="309"/>
      <c r="Y291" s="309"/>
      <c r="Z291" s="309"/>
    </row>
    <row r="292" spans="1:26" ht="12.75" customHeight="1" x14ac:dyDescent="0.2">
      <c r="A292" s="308"/>
      <c r="B292" s="309"/>
      <c r="C292" s="309"/>
      <c r="D292" s="309"/>
      <c r="E292" s="310"/>
      <c r="F292" s="309"/>
      <c r="G292" s="309"/>
      <c r="H292" s="309"/>
      <c r="I292" s="309"/>
      <c r="J292" s="309"/>
      <c r="K292" s="309"/>
      <c r="L292" s="309"/>
      <c r="M292" s="309"/>
      <c r="N292" s="309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</row>
    <row r="293" spans="1:26" ht="12.75" customHeight="1" x14ac:dyDescent="0.2">
      <c r="A293" s="308"/>
      <c r="B293" s="309"/>
      <c r="C293" s="309"/>
      <c r="D293" s="309"/>
      <c r="E293" s="310"/>
      <c r="F293" s="309"/>
      <c r="G293" s="309"/>
      <c r="H293" s="309"/>
      <c r="I293" s="309"/>
      <c r="J293" s="309"/>
      <c r="K293" s="309"/>
      <c r="L293" s="309"/>
      <c r="M293" s="309"/>
      <c r="N293" s="309"/>
      <c r="O293" s="309"/>
      <c r="P293" s="309"/>
      <c r="Q293" s="309"/>
      <c r="R293" s="309"/>
      <c r="S293" s="309"/>
      <c r="T293" s="309"/>
      <c r="U293" s="309"/>
      <c r="V293" s="309"/>
      <c r="W293" s="309"/>
      <c r="X293" s="309"/>
      <c r="Y293" s="309"/>
      <c r="Z293" s="309"/>
    </row>
    <row r="294" spans="1:26" ht="12.75" customHeight="1" x14ac:dyDescent="0.2">
      <c r="A294" s="308"/>
      <c r="B294" s="309"/>
      <c r="C294" s="309"/>
      <c r="D294" s="309"/>
      <c r="E294" s="310"/>
      <c r="F294" s="309"/>
      <c r="G294" s="309"/>
      <c r="H294" s="309"/>
      <c r="I294" s="309"/>
      <c r="J294" s="309"/>
      <c r="K294" s="309"/>
      <c r="L294" s="309"/>
      <c r="M294" s="309"/>
      <c r="N294" s="309"/>
      <c r="O294" s="309"/>
      <c r="P294" s="309"/>
      <c r="Q294" s="309"/>
      <c r="R294" s="309"/>
      <c r="S294" s="309"/>
      <c r="T294" s="309"/>
      <c r="U294" s="309"/>
      <c r="V294" s="309"/>
      <c r="W294" s="309"/>
      <c r="X294" s="309"/>
      <c r="Y294" s="309"/>
      <c r="Z294" s="309"/>
    </row>
    <row r="295" spans="1:26" ht="12.75" customHeight="1" x14ac:dyDescent="0.2">
      <c r="A295" s="308"/>
      <c r="B295" s="309"/>
      <c r="C295" s="309"/>
      <c r="D295" s="309"/>
      <c r="E295" s="310"/>
      <c r="F295" s="309"/>
      <c r="G295" s="309"/>
      <c r="H295" s="309"/>
      <c r="I295" s="309"/>
      <c r="J295" s="309"/>
      <c r="K295" s="309"/>
      <c r="L295" s="309"/>
      <c r="M295" s="309"/>
      <c r="N295" s="309"/>
      <c r="O295" s="309"/>
      <c r="P295" s="309"/>
      <c r="Q295" s="309"/>
      <c r="R295" s="309"/>
      <c r="S295" s="309"/>
      <c r="T295" s="309"/>
      <c r="U295" s="309"/>
      <c r="V295" s="309"/>
      <c r="W295" s="309"/>
      <c r="X295" s="309"/>
      <c r="Y295" s="309"/>
      <c r="Z295" s="309"/>
    </row>
    <row r="296" spans="1:26" ht="12.75" customHeight="1" x14ac:dyDescent="0.2">
      <c r="A296" s="308"/>
      <c r="B296" s="309"/>
      <c r="C296" s="309"/>
      <c r="D296" s="309"/>
      <c r="E296" s="310"/>
      <c r="F296" s="309"/>
      <c r="G296" s="309"/>
      <c r="H296" s="309"/>
      <c r="I296" s="309"/>
      <c r="J296" s="309"/>
      <c r="K296" s="309"/>
      <c r="L296" s="309"/>
      <c r="M296" s="309"/>
      <c r="N296" s="309"/>
      <c r="O296" s="309"/>
      <c r="P296" s="309"/>
      <c r="Q296" s="309"/>
      <c r="R296" s="309"/>
      <c r="S296" s="309"/>
      <c r="T296" s="309"/>
      <c r="U296" s="309"/>
      <c r="V296" s="309"/>
      <c r="W296" s="309"/>
      <c r="X296" s="309"/>
      <c r="Y296" s="309"/>
      <c r="Z296" s="309"/>
    </row>
    <row r="297" spans="1:26" ht="12.75" customHeight="1" x14ac:dyDescent="0.2">
      <c r="A297" s="308"/>
      <c r="B297" s="309"/>
      <c r="C297" s="309"/>
      <c r="D297" s="309"/>
      <c r="E297" s="310"/>
      <c r="F297" s="309"/>
      <c r="G297" s="309"/>
      <c r="H297" s="309"/>
      <c r="I297" s="309"/>
      <c r="J297" s="309"/>
      <c r="K297" s="309"/>
      <c r="L297" s="309"/>
      <c r="M297" s="309"/>
      <c r="N297" s="309"/>
      <c r="O297" s="309"/>
      <c r="P297" s="309"/>
      <c r="Q297" s="309"/>
      <c r="R297" s="309"/>
      <c r="S297" s="309"/>
      <c r="T297" s="309"/>
      <c r="U297" s="309"/>
      <c r="V297" s="309"/>
      <c r="W297" s="309"/>
      <c r="X297" s="309"/>
      <c r="Y297" s="309"/>
      <c r="Z297" s="309"/>
    </row>
    <row r="298" spans="1:26" ht="12.75" customHeight="1" x14ac:dyDescent="0.2">
      <c r="A298" s="308"/>
      <c r="B298" s="309"/>
      <c r="C298" s="309"/>
      <c r="D298" s="309"/>
      <c r="E298" s="310"/>
      <c r="F298" s="309"/>
      <c r="G298" s="309"/>
      <c r="H298" s="309"/>
      <c r="I298" s="309"/>
      <c r="J298" s="309"/>
      <c r="K298" s="309"/>
      <c r="L298" s="309"/>
      <c r="M298" s="309"/>
      <c r="N298" s="309"/>
      <c r="O298" s="309"/>
      <c r="P298" s="309"/>
      <c r="Q298" s="309"/>
      <c r="R298" s="309"/>
      <c r="S298" s="309"/>
      <c r="T298" s="309"/>
      <c r="U298" s="309"/>
      <c r="V298" s="309"/>
      <c r="W298" s="309"/>
      <c r="X298" s="309"/>
      <c r="Y298" s="309"/>
      <c r="Z298" s="309"/>
    </row>
    <row r="299" spans="1:26" ht="12.75" customHeight="1" x14ac:dyDescent="0.2">
      <c r="A299" s="308"/>
      <c r="B299" s="309"/>
      <c r="C299" s="309"/>
      <c r="D299" s="309"/>
      <c r="E299" s="310"/>
      <c r="F299" s="309"/>
      <c r="G299" s="309"/>
      <c r="H299" s="309"/>
      <c r="I299" s="309"/>
      <c r="J299" s="309"/>
      <c r="K299" s="309"/>
      <c r="L299" s="309"/>
      <c r="M299" s="309"/>
      <c r="N299" s="309"/>
      <c r="O299" s="309"/>
      <c r="P299" s="309"/>
      <c r="Q299" s="309"/>
      <c r="R299" s="309"/>
      <c r="S299" s="309"/>
      <c r="T299" s="309"/>
      <c r="U299" s="309"/>
      <c r="V299" s="309"/>
      <c r="W299" s="309"/>
      <c r="X299" s="309"/>
      <c r="Y299" s="309"/>
      <c r="Z299" s="309"/>
    </row>
    <row r="300" spans="1:26" ht="12.75" customHeight="1" x14ac:dyDescent="0.2">
      <c r="A300" s="308"/>
      <c r="B300" s="309"/>
      <c r="C300" s="309"/>
      <c r="D300" s="309"/>
      <c r="E300" s="310"/>
      <c r="F300" s="309"/>
      <c r="G300" s="309"/>
      <c r="H300" s="309"/>
      <c r="I300" s="309"/>
      <c r="J300" s="309"/>
      <c r="K300" s="309"/>
      <c r="L300" s="309"/>
      <c r="M300" s="309"/>
      <c r="N300" s="309"/>
      <c r="O300" s="309"/>
      <c r="P300" s="309"/>
      <c r="Q300" s="309"/>
      <c r="R300" s="309"/>
      <c r="S300" s="309"/>
      <c r="T300" s="309"/>
      <c r="U300" s="309"/>
      <c r="V300" s="309"/>
      <c r="W300" s="309"/>
      <c r="X300" s="309"/>
      <c r="Y300" s="309"/>
      <c r="Z300" s="309"/>
    </row>
    <row r="301" spans="1:26" ht="12.75" customHeight="1" x14ac:dyDescent="0.2">
      <c r="A301" s="308"/>
      <c r="B301" s="309"/>
      <c r="C301" s="309"/>
      <c r="D301" s="309"/>
      <c r="E301" s="310"/>
      <c r="F301" s="309"/>
      <c r="G301" s="309"/>
      <c r="H301" s="309"/>
      <c r="I301" s="309"/>
      <c r="J301" s="309"/>
      <c r="K301" s="309"/>
      <c r="L301" s="309"/>
      <c r="M301" s="309"/>
      <c r="N301" s="309"/>
      <c r="O301" s="309"/>
      <c r="P301" s="309"/>
      <c r="Q301" s="309"/>
      <c r="R301" s="309"/>
      <c r="S301" s="309"/>
      <c r="T301" s="309"/>
      <c r="U301" s="309"/>
      <c r="V301" s="309"/>
      <c r="W301" s="309"/>
      <c r="X301" s="309"/>
      <c r="Y301" s="309"/>
      <c r="Z301" s="309"/>
    </row>
    <row r="302" spans="1:26" ht="12.75" customHeight="1" x14ac:dyDescent="0.2">
      <c r="A302" s="308"/>
      <c r="B302" s="309"/>
      <c r="C302" s="309"/>
      <c r="D302" s="309"/>
      <c r="E302" s="310"/>
      <c r="F302" s="309"/>
      <c r="G302" s="309"/>
      <c r="H302" s="309"/>
      <c r="I302" s="309"/>
      <c r="J302" s="309"/>
      <c r="K302" s="309"/>
      <c r="L302" s="309"/>
      <c r="M302" s="309"/>
      <c r="N302" s="309"/>
      <c r="O302" s="309"/>
      <c r="P302" s="309"/>
      <c r="Q302" s="309"/>
      <c r="R302" s="309"/>
      <c r="S302" s="309"/>
      <c r="T302" s="309"/>
      <c r="U302" s="309"/>
      <c r="V302" s="309"/>
      <c r="W302" s="309"/>
      <c r="X302" s="309"/>
      <c r="Y302" s="309"/>
      <c r="Z302" s="309"/>
    </row>
    <row r="303" spans="1:26" ht="12.75" customHeight="1" x14ac:dyDescent="0.2">
      <c r="A303" s="308"/>
      <c r="B303" s="309"/>
      <c r="C303" s="309"/>
      <c r="D303" s="309"/>
      <c r="E303" s="310"/>
      <c r="F303" s="309"/>
      <c r="G303" s="309"/>
      <c r="H303" s="309"/>
      <c r="I303" s="309"/>
      <c r="J303" s="309"/>
      <c r="K303" s="309"/>
      <c r="L303" s="309"/>
      <c r="M303" s="309"/>
      <c r="N303" s="309"/>
      <c r="O303" s="309"/>
      <c r="P303" s="309"/>
      <c r="Q303" s="309"/>
      <c r="R303" s="309"/>
      <c r="S303" s="309"/>
      <c r="T303" s="309"/>
      <c r="U303" s="309"/>
      <c r="V303" s="309"/>
      <c r="W303" s="309"/>
      <c r="X303" s="309"/>
      <c r="Y303" s="309"/>
      <c r="Z303" s="309"/>
    </row>
    <row r="304" spans="1:26" ht="12.75" customHeight="1" x14ac:dyDescent="0.2">
      <c r="A304" s="308"/>
      <c r="B304" s="309"/>
      <c r="C304" s="309"/>
      <c r="D304" s="309"/>
      <c r="E304" s="310"/>
      <c r="F304" s="309"/>
      <c r="G304" s="309"/>
      <c r="H304" s="309"/>
      <c r="I304" s="309"/>
      <c r="J304" s="309"/>
      <c r="K304" s="309"/>
      <c r="L304" s="309"/>
      <c r="M304" s="309"/>
      <c r="N304" s="309"/>
      <c r="O304" s="309"/>
      <c r="P304" s="309"/>
      <c r="Q304" s="309"/>
      <c r="R304" s="309"/>
      <c r="S304" s="309"/>
      <c r="T304" s="309"/>
      <c r="U304" s="309"/>
      <c r="V304" s="309"/>
      <c r="W304" s="309"/>
      <c r="X304" s="309"/>
      <c r="Y304" s="309"/>
      <c r="Z304" s="309"/>
    </row>
    <row r="305" spans="1:26" ht="12.75" customHeight="1" x14ac:dyDescent="0.2">
      <c r="A305" s="308"/>
      <c r="B305" s="309"/>
      <c r="C305" s="309"/>
      <c r="D305" s="309"/>
      <c r="E305" s="310"/>
      <c r="F305" s="309"/>
      <c r="G305" s="309"/>
      <c r="H305" s="309"/>
      <c r="I305" s="309"/>
      <c r="J305" s="309"/>
      <c r="K305" s="309"/>
      <c r="L305" s="309"/>
      <c r="M305" s="309"/>
      <c r="N305" s="309"/>
      <c r="O305" s="309"/>
      <c r="P305" s="309"/>
      <c r="Q305" s="309"/>
      <c r="R305" s="309"/>
      <c r="S305" s="309"/>
      <c r="T305" s="309"/>
      <c r="U305" s="309"/>
      <c r="V305" s="309"/>
      <c r="W305" s="309"/>
      <c r="X305" s="309"/>
      <c r="Y305" s="309"/>
      <c r="Z305" s="309"/>
    </row>
    <row r="306" spans="1:26" ht="12.75" customHeight="1" x14ac:dyDescent="0.2">
      <c r="A306" s="308"/>
      <c r="B306" s="309"/>
      <c r="C306" s="309"/>
      <c r="D306" s="309"/>
      <c r="E306" s="310"/>
      <c r="F306" s="309"/>
      <c r="G306" s="309"/>
      <c r="H306" s="309"/>
      <c r="I306" s="309"/>
      <c r="J306" s="309"/>
      <c r="K306" s="309"/>
      <c r="L306" s="309"/>
      <c r="M306" s="309"/>
      <c r="N306" s="309"/>
      <c r="O306" s="309"/>
      <c r="P306" s="309"/>
      <c r="Q306" s="309"/>
      <c r="R306" s="309"/>
      <c r="S306" s="309"/>
      <c r="T306" s="309"/>
      <c r="U306" s="309"/>
      <c r="V306" s="309"/>
      <c r="W306" s="309"/>
      <c r="X306" s="309"/>
      <c r="Y306" s="309"/>
      <c r="Z306" s="309"/>
    </row>
    <row r="307" spans="1:26" ht="12.75" customHeight="1" x14ac:dyDescent="0.2">
      <c r="A307" s="308"/>
      <c r="B307" s="309"/>
      <c r="C307" s="309"/>
      <c r="D307" s="309"/>
      <c r="E307" s="310"/>
      <c r="F307" s="309"/>
      <c r="G307" s="309"/>
      <c r="H307" s="309"/>
      <c r="I307" s="309"/>
      <c r="J307" s="309"/>
      <c r="K307" s="309"/>
      <c r="L307" s="309"/>
      <c r="M307" s="309"/>
      <c r="N307" s="309"/>
      <c r="O307" s="309"/>
      <c r="P307" s="309"/>
      <c r="Q307" s="309"/>
      <c r="R307" s="309"/>
      <c r="S307" s="309"/>
      <c r="T307" s="309"/>
      <c r="U307" s="309"/>
      <c r="V307" s="309"/>
      <c r="W307" s="309"/>
      <c r="X307" s="309"/>
      <c r="Y307" s="309"/>
      <c r="Z307" s="309"/>
    </row>
    <row r="308" spans="1:26" ht="12.75" customHeight="1" x14ac:dyDescent="0.2">
      <c r="A308" s="308"/>
      <c r="B308" s="309"/>
      <c r="C308" s="309"/>
      <c r="D308" s="309"/>
      <c r="E308" s="310"/>
      <c r="F308" s="309"/>
      <c r="G308" s="309"/>
      <c r="H308" s="309"/>
      <c r="I308" s="309"/>
      <c r="J308" s="309"/>
      <c r="K308" s="309"/>
      <c r="L308" s="309"/>
      <c r="M308" s="309"/>
      <c r="N308" s="309"/>
      <c r="O308" s="309"/>
      <c r="P308" s="309"/>
      <c r="Q308" s="309"/>
      <c r="R308" s="309"/>
      <c r="S308" s="309"/>
      <c r="T308" s="309"/>
      <c r="U308" s="309"/>
      <c r="V308" s="309"/>
      <c r="W308" s="309"/>
      <c r="X308" s="309"/>
      <c r="Y308" s="309"/>
      <c r="Z308" s="309"/>
    </row>
    <row r="309" spans="1:26" ht="12.75" customHeight="1" x14ac:dyDescent="0.2">
      <c r="A309" s="308"/>
      <c r="B309" s="309"/>
      <c r="C309" s="309"/>
      <c r="D309" s="309"/>
      <c r="E309" s="310"/>
      <c r="F309" s="309"/>
      <c r="G309" s="309"/>
      <c r="H309" s="309"/>
      <c r="I309" s="309"/>
      <c r="J309" s="309"/>
      <c r="K309" s="309"/>
      <c r="L309" s="309"/>
      <c r="M309" s="309"/>
      <c r="N309" s="309"/>
      <c r="O309" s="309"/>
      <c r="P309" s="309"/>
      <c r="Q309" s="309"/>
      <c r="R309" s="309"/>
      <c r="S309" s="309"/>
      <c r="T309" s="309"/>
      <c r="U309" s="309"/>
      <c r="V309" s="309"/>
      <c r="W309" s="309"/>
      <c r="X309" s="309"/>
      <c r="Y309" s="309"/>
      <c r="Z309" s="309"/>
    </row>
    <row r="310" spans="1:26" ht="12.75" customHeight="1" x14ac:dyDescent="0.2">
      <c r="A310" s="308"/>
      <c r="B310" s="309"/>
      <c r="C310" s="309"/>
      <c r="D310" s="309"/>
      <c r="E310" s="310"/>
      <c r="F310" s="309"/>
      <c r="G310" s="309"/>
      <c r="H310" s="309"/>
      <c r="I310" s="309"/>
      <c r="J310" s="309"/>
      <c r="K310" s="309"/>
      <c r="L310" s="309"/>
      <c r="M310" s="309"/>
      <c r="N310" s="309"/>
      <c r="O310" s="309"/>
      <c r="P310" s="309"/>
      <c r="Q310" s="309"/>
      <c r="R310" s="309"/>
      <c r="S310" s="309"/>
      <c r="T310" s="309"/>
      <c r="U310" s="309"/>
      <c r="V310" s="309"/>
      <c r="W310" s="309"/>
      <c r="X310" s="309"/>
      <c r="Y310" s="309"/>
      <c r="Z310" s="309"/>
    </row>
    <row r="311" spans="1:26" ht="12.75" customHeight="1" x14ac:dyDescent="0.2">
      <c r="A311" s="308"/>
      <c r="B311" s="309"/>
      <c r="C311" s="309"/>
      <c r="D311" s="309"/>
      <c r="E311" s="310"/>
      <c r="F311" s="309"/>
      <c r="G311" s="309"/>
      <c r="H311" s="309"/>
      <c r="I311" s="309"/>
      <c r="J311" s="309"/>
      <c r="K311" s="309"/>
      <c r="L311" s="309"/>
      <c r="M311" s="309"/>
      <c r="N311" s="309"/>
      <c r="O311" s="309"/>
      <c r="P311" s="309"/>
      <c r="Q311" s="309"/>
      <c r="R311" s="309"/>
      <c r="S311" s="309"/>
      <c r="T311" s="309"/>
      <c r="U311" s="309"/>
      <c r="V311" s="309"/>
      <c r="W311" s="309"/>
      <c r="X311" s="309"/>
      <c r="Y311" s="309"/>
      <c r="Z311" s="309"/>
    </row>
    <row r="312" spans="1:26" ht="12.75" customHeight="1" x14ac:dyDescent="0.2">
      <c r="A312" s="308"/>
      <c r="B312" s="309"/>
      <c r="C312" s="309"/>
      <c r="D312" s="309"/>
      <c r="E312" s="310"/>
      <c r="F312" s="309"/>
      <c r="G312" s="309"/>
      <c r="H312" s="309"/>
      <c r="I312" s="309"/>
      <c r="J312" s="309"/>
      <c r="K312" s="309"/>
      <c r="L312" s="309"/>
      <c r="M312" s="309"/>
      <c r="N312" s="309"/>
      <c r="O312" s="309"/>
      <c r="P312" s="309"/>
      <c r="Q312" s="309"/>
      <c r="R312" s="309"/>
      <c r="S312" s="309"/>
      <c r="T312" s="309"/>
      <c r="U312" s="309"/>
      <c r="V312" s="309"/>
      <c r="W312" s="309"/>
      <c r="X312" s="309"/>
      <c r="Y312" s="309"/>
      <c r="Z312" s="309"/>
    </row>
    <row r="313" spans="1:26" ht="12.75" customHeight="1" x14ac:dyDescent="0.2">
      <c r="A313" s="308"/>
      <c r="B313" s="309"/>
      <c r="C313" s="309"/>
      <c r="D313" s="309"/>
      <c r="E313" s="310"/>
      <c r="F313" s="309"/>
      <c r="G313" s="309"/>
      <c r="H313" s="309"/>
      <c r="I313" s="309"/>
      <c r="J313" s="309"/>
      <c r="K313" s="309"/>
      <c r="L313" s="309"/>
      <c r="M313" s="309"/>
      <c r="N313" s="309"/>
      <c r="O313" s="309"/>
      <c r="P313" s="309"/>
      <c r="Q313" s="309"/>
      <c r="R313" s="309"/>
      <c r="S313" s="309"/>
      <c r="T313" s="309"/>
      <c r="U313" s="309"/>
      <c r="V313" s="309"/>
      <c r="W313" s="309"/>
      <c r="X313" s="309"/>
      <c r="Y313" s="309"/>
      <c r="Z313" s="309"/>
    </row>
    <row r="314" spans="1:26" ht="12.75" customHeight="1" x14ac:dyDescent="0.2">
      <c r="A314" s="308"/>
      <c r="B314" s="309"/>
      <c r="C314" s="309"/>
      <c r="D314" s="309"/>
      <c r="E314" s="310"/>
      <c r="F314" s="309"/>
      <c r="G314" s="309"/>
      <c r="H314" s="309"/>
      <c r="I314" s="309"/>
      <c r="J314" s="309"/>
      <c r="K314" s="309"/>
      <c r="L314" s="309"/>
      <c r="M314" s="309"/>
      <c r="N314" s="309"/>
      <c r="O314" s="309"/>
      <c r="P314" s="309"/>
      <c r="Q314" s="309"/>
      <c r="R314" s="309"/>
      <c r="S314" s="309"/>
      <c r="T314" s="309"/>
      <c r="U314" s="309"/>
      <c r="V314" s="309"/>
      <c r="W314" s="309"/>
      <c r="X314" s="309"/>
      <c r="Y314" s="309"/>
      <c r="Z314" s="309"/>
    </row>
    <row r="315" spans="1:26" ht="12.75" customHeight="1" x14ac:dyDescent="0.2">
      <c r="A315" s="308"/>
      <c r="B315" s="309"/>
      <c r="C315" s="309"/>
      <c r="D315" s="309"/>
      <c r="E315" s="310"/>
      <c r="F315" s="309"/>
      <c r="G315" s="309"/>
      <c r="H315" s="309"/>
      <c r="I315" s="309"/>
      <c r="J315" s="309"/>
      <c r="K315" s="309"/>
      <c r="L315" s="309"/>
      <c r="M315" s="309"/>
      <c r="N315" s="309"/>
      <c r="O315" s="309"/>
      <c r="P315" s="309"/>
      <c r="Q315" s="309"/>
      <c r="R315" s="309"/>
      <c r="S315" s="309"/>
      <c r="T315" s="309"/>
      <c r="U315" s="309"/>
      <c r="V315" s="309"/>
      <c r="W315" s="309"/>
      <c r="X315" s="309"/>
      <c r="Y315" s="309"/>
      <c r="Z315" s="309"/>
    </row>
    <row r="316" spans="1:26" ht="12.75" customHeight="1" x14ac:dyDescent="0.2">
      <c r="A316" s="308"/>
      <c r="B316" s="309"/>
      <c r="C316" s="309"/>
      <c r="D316" s="309"/>
      <c r="E316" s="310"/>
      <c r="F316" s="309"/>
      <c r="G316" s="309"/>
      <c r="H316" s="309"/>
      <c r="I316" s="309"/>
      <c r="J316" s="309"/>
      <c r="K316" s="309"/>
      <c r="L316" s="309"/>
      <c r="M316" s="309"/>
      <c r="N316" s="309"/>
      <c r="O316" s="309"/>
      <c r="P316" s="309"/>
      <c r="Q316" s="309"/>
      <c r="R316" s="309"/>
      <c r="S316" s="309"/>
      <c r="T316" s="309"/>
      <c r="U316" s="309"/>
      <c r="V316" s="309"/>
      <c r="W316" s="309"/>
      <c r="X316" s="309"/>
      <c r="Y316" s="309"/>
      <c r="Z316" s="309"/>
    </row>
    <row r="317" spans="1:26" ht="12.75" customHeight="1" x14ac:dyDescent="0.2">
      <c r="A317" s="308"/>
      <c r="B317" s="309"/>
      <c r="C317" s="309"/>
      <c r="D317" s="309"/>
      <c r="E317" s="310"/>
      <c r="F317" s="309"/>
      <c r="G317" s="309"/>
      <c r="H317" s="309"/>
      <c r="I317" s="309"/>
      <c r="J317" s="309"/>
      <c r="K317" s="309"/>
      <c r="L317" s="309"/>
      <c r="M317" s="309"/>
      <c r="N317" s="309"/>
      <c r="O317" s="309"/>
      <c r="P317" s="309"/>
      <c r="Q317" s="309"/>
      <c r="R317" s="309"/>
      <c r="S317" s="309"/>
      <c r="T317" s="309"/>
      <c r="U317" s="309"/>
      <c r="V317" s="309"/>
      <c r="W317" s="309"/>
      <c r="X317" s="309"/>
      <c r="Y317" s="309"/>
      <c r="Z317" s="309"/>
    </row>
    <row r="318" spans="1:26" ht="12.75" customHeight="1" x14ac:dyDescent="0.2">
      <c r="A318" s="308"/>
      <c r="B318" s="309"/>
      <c r="C318" s="309"/>
      <c r="D318" s="309"/>
      <c r="E318" s="310"/>
      <c r="F318" s="309"/>
      <c r="G318" s="309"/>
      <c r="H318" s="309"/>
      <c r="I318" s="309"/>
      <c r="J318" s="309"/>
      <c r="K318" s="309"/>
      <c r="L318" s="309"/>
      <c r="M318" s="309"/>
      <c r="N318" s="309"/>
      <c r="O318" s="309"/>
      <c r="P318" s="309"/>
      <c r="Q318" s="309"/>
      <c r="R318" s="309"/>
      <c r="S318" s="309"/>
      <c r="T318" s="309"/>
      <c r="U318" s="309"/>
      <c r="V318" s="309"/>
      <c r="W318" s="309"/>
      <c r="X318" s="309"/>
      <c r="Y318" s="309"/>
      <c r="Z318" s="309"/>
    </row>
    <row r="319" spans="1:26" ht="12.75" customHeight="1" x14ac:dyDescent="0.2">
      <c r="A319" s="308"/>
      <c r="B319" s="309"/>
      <c r="C319" s="309"/>
      <c r="D319" s="309"/>
      <c r="E319" s="310"/>
      <c r="F319" s="309"/>
      <c r="G319" s="309"/>
      <c r="H319" s="309"/>
      <c r="I319" s="309"/>
      <c r="J319" s="309"/>
      <c r="K319" s="309"/>
      <c r="L319" s="309"/>
      <c r="M319" s="309"/>
      <c r="N319" s="309"/>
      <c r="O319" s="309"/>
      <c r="P319" s="309"/>
      <c r="Q319" s="309"/>
      <c r="R319" s="309"/>
      <c r="S319" s="309"/>
      <c r="T319" s="309"/>
      <c r="U319" s="309"/>
      <c r="V319" s="309"/>
      <c r="W319" s="309"/>
      <c r="X319" s="309"/>
      <c r="Y319" s="309"/>
      <c r="Z319" s="309"/>
    </row>
    <row r="320" spans="1:26" ht="12.75" customHeight="1" x14ac:dyDescent="0.2">
      <c r="A320" s="308"/>
      <c r="B320" s="309"/>
      <c r="C320" s="309"/>
      <c r="D320" s="309"/>
      <c r="E320" s="310"/>
      <c r="F320" s="309"/>
      <c r="G320" s="309"/>
      <c r="H320" s="309"/>
      <c r="I320" s="309"/>
      <c r="J320" s="309"/>
      <c r="K320" s="309"/>
      <c r="L320" s="309"/>
      <c r="M320" s="309"/>
      <c r="N320" s="309"/>
      <c r="O320" s="309"/>
      <c r="P320" s="309"/>
      <c r="Q320" s="309"/>
      <c r="R320" s="309"/>
      <c r="S320" s="309"/>
      <c r="T320" s="309"/>
      <c r="U320" s="309"/>
      <c r="V320" s="309"/>
      <c r="W320" s="309"/>
      <c r="X320" s="309"/>
      <c r="Y320" s="309"/>
      <c r="Z320" s="309"/>
    </row>
    <row r="321" spans="1:26" ht="12.75" customHeight="1" x14ac:dyDescent="0.2">
      <c r="A321" s="308"/>
      <c r="B321" s="309"/>
      <c r="C321" s="309"/>
      <c r="D321" s="309"/>
      <c r="E321" s="310"/>
      <c r="F321" s="309"/>
      <c r="G321" s="309"/>
      <c r="H321" s="309"/>
      <c r="I321" s="309"/>
      <c r="J321" s="309"/>
      <c r="K321" s="309"/>
      <c r="L321" s="309"/>
      <c r="M321" s="309"/>
      <c r="N321" s="309"/>
      <c r="O321" s="309"/>
      <c r="P321" s="309"/>
      <c r="Q321" s="309"/>
      <c r="R321" s="309"/>
      <c r="S321" s="309"/>
      <c r="T321" s="309"/>
      <c r="U321" s="309"/>
      <c r="V321" s="309"/>
      <c r="W321" s="309"/>
      <c r="X321" s="309"/>
      <c r="Y321" s="309"/>
      <c r="Z321" s="309"/>
    </row>
    <row r="322" spans="1:26" ht="12.75" customHeight="1" x14ac:dyDescent="0.2">
      <c r="A322" s="308"/>
      <c r="B322" s="309"/>
      <c r="C322" s="309"/>
      <c r="D322" s="309"/>
      <c r="E322" s="310"/>
      <c r="F322" s="309"/>
      <c r="G322" s="309"/>
      <c r="H322" s="309"/>
      <c r="I322" s="309"/>
      <c r="J322" s="309"/>
      <c r="K322" s="309"/>
      <c r="L322" s="309"/>
      <c r="M322" s="309"/>
      <c r="N322" s="309"/>
      <c r="O322" s="309"/>
      <c r="P322" s="309"/>
      <c r="Q322" s="309"/>
      <c r="R322" s="309"/>
      <c r="S322" s="309"/>
      <c r="T322" s="309"/>
      <c r="U322" s="309"/>
      <c r="V322" s="309"/>
      <c r="W322" s="309"/>
      <c r="X322" s="309"/>
      <c r="Y322" s="309"/>
      <c r="Z322" s="309"/>
    </row>
    <row r="323" spans="1:26" ht="12.75" customHeight="1" x14ac:dyDescent="0.2">
      <c r="A323" s="308"/>
      <c r="B323" s="309"/>
      <c r="C323" s="309"/>
      <c r="D323" s="309"/>
      <c r="E323" s="310"/>
      <c r="F323" s="309"/>
      <c r="G323" s="309"/>
      <c r="H323" s="309"/>
      <c r="I323" s="309"/>
      <c r="J323" s="309"/>
      <c r="K323" s="309"/>
      <c r="L323" s="309"/>
      <c r="M323" s="309"/>
      <c r="N323" s="309"/>
      <c r="O323" s="309"/>
      <c r="P323" s="309"/>
      <c r="Q323" s="309"/>
      <c r="R323" s="309"/>
      <c r="S323" s="309"/>
      <c r="T323" s="309"/>
      <c r="U323" s="309"/>
      <c r="V323" s="309"/>
      <c r="W323" s="309"/>
      <c r="X323" s="309"/>
      <c r="Y323" s="309"/>
      <c r="Z323" s="309"/>
    </row>
    <row r="324" spans="1:26" ht="12.75" customHeight="1" x14ac:dyDescent="0.2">
      <c r="A324" s="308"/>
      <c r="B324" s="309"/>
      <c r="C324" s="309"/>
      <c r="D324" s="309"/>
      <c r="E324" s="310"/>
      <c r="F324" s="309"/>
      <c r="G324" s="309"/>
      <c r="H324" s="309"/>
      <c r="I324" s="309"/>
      <c r="J324" s="309"/>
      <c r="K324" s="309"/>
      <c r="L324" s="309"/>
      <c r="M324" s="309"/>
      <c r="N324" s="309"/>
      <c r="O324" s="309"/>
      <c r="P324" s="309"/>
      <c r="Q324" s="309"/>
      <c r="R324" s="309"/>
      <c r="S324" s="309"/>
      <c r="T324" s="309"/>
      <c r="U324" s="309"/>
      <c r="V324" s="309"/>
      <c r="W324" s="309"/>
      <c r="X324" s="309"/>
      <c r="Y324" s="309"/>
      <c r="Z324" s="309"/>
    </row>
    <row r="325" spans="1:26" ht="12.75" customHeight="1" x14ac:dyDescent="0.2">
      <c r="A325" s="308"/>
      <c r="B325" s="309"/>
      <c r="C325" s="309"/>
      <c r="D325" s="309"/>
      <c r="E325" s="310"/>
      <c r="F325" s="309"/>
      <c r="G325" s="309"/>
      <c r="H325" s="309"/>
      <c r="I325" s="309"/>
      <c r="J325" s="309"/>
      <c r="K325" s="309"/>
      <c r="L325" s="309"/>
      <c r="M325" s="309"/>
      <c r="N325" s="309"/>
      <c r="O325" s="309"/>
      <c r="P325" s="309"/>
      <c r="Q325" s="309"/>
      <c r="R325" s="309"/>
      <c r="S325" s="309"/>
      <c r="T325" s="309"/>
      <c r="U325" s="309"/>
      <c r="V325" s="309"/>
      <c r="W325" s="309"/>
      <c r="X325" s="309"/>
      <c r="Y325" s="309"/>
      <c r="Z325" s="309"/>
    </row>
    <row r="326" spans="1:26" ht="12.75" customHeight="1" x14ac:dyDescent="0.2">
      <c r="A326" s="308"/>
      <c r="B326" s="309"/>
      <c r="C326" s="309"/>
      <c r="D326" s="309"/>
      <c r="E326" s="310"/>
      <c r="F326" s="309"/>
      <c r="G326" s="309"/>
      <c r="H326" s="309"/>
      <c r="I326" s="309"/>
      <c r="J326" s="309"/>
      <c r="K326" s="309"/>
      <c r="L326" s="309"/>
      <c r="M326" s="309"/>
      <c r="N326" s="309"/>
      <c r="O326" s="309"/>
      <c r="P326" s="309"/>
      <c r="Q326" s="309"/>
      <c r="R326" s="309"/>
      <c r="S326" s="309"/>
      <c r="T326" s="309"/>
      <c r="U326" s="309"/>
      <c r="V326" s="309"/>
      <c r="W326" s="309"/>
      <c r="X326" s="309"/>
      <c r="Y326" s="309"/>
      <c r="Z326" s="309"/>
    </row>
    <row r="327" spans="1:26" ht="12.75" customHeight="1" x14ac:dyDescent="0.2">
      <c r="A327" s="308"/>
      <c r="B327" s="309"/>
      <c r="C327" s="309"/>
      <c r="D327" s="309"/>
      <c r="E327" s="310"/>
      <c r="F327" s="309"/>
      <c r="G327" s="309"/>
      <c r="H327" s="309"/>
      <c r="I327" s="309"/>
      <c r="J327" s="309"/>
      <c r="K327" s="309"/>
      <c r="L327" s="309"/>
      <c r="M327" s="309"/>
      <c r="N327" s="309"/>
      <c r="O327" s="309"/>
      <c r="P327" s="309"/>
      <c r="Q327" s="309"/>
      <c r="R327" s="309"/>
      <c r="S327" s="309"/>
      <c r="T327" s="309"/>
      <c r="U327" s="309"/>
      <c r="V327" s="309"/>
      <c r="W327" s="309"/>
      <c r="X327" s="309"/>
      <c r="Y327" s="309"/>
      <c r="Z327" s="309"/>
    </row>
    <row r="328" spans="1:26" ht="12.75" customHeight="1" x14ac:dyDescent="0.2">
      <c r="A328" s="308"/>
      <c r="B328" s="309"/>
      <c r="C328" s="309"/>
      <c r="D328" s="309"/>
      <c r="E328" s="310"/>
      <c r="F328" s="309"/>
      <c r="G328" s="309"/>
      <c r="H328" s="309"/>
      <c r="I328" s="309"/>
      <c r="J328" s="309"/>
      <c r="K328" s="309"/>
      <c r="L328" s="309"/>
      <c r="M328" s="309"/>
      <c r="N328" s="309"/>
      <c r="O328" s="309"/>
      <c r="P328" s="309"/>
      <c r="Q328" s="309"/>
      <c r="R328" s="309"/>
      <c r="S328" s="309"/>
      <c r="T328" s="309"/>
      <c r="U328" s="309"/>
      <c r="V328" s="309"/>
      <c r="W328" s="309"/>
      <c r="X328" s="309"/>
      <c r="Y328" s="309"/>
      <c r="Z328" s="309"/>
    </row>
    <row r="329" spans="1:26" ht="12.75" customHeight="1" x14ac:dyDescent="0.2">
      <c r="A329" s="308"/>
      <c r="B329" s="309"/>
      <c r="C329" s="309"/>
      <c r="D329" s="309"/>
      <c r="E329" s="310"/>
      <c r="F329" s="309"/>
      <c r="G329" s="309"/>
      <c r="H329" s="309"/>
      <c r="I329" s="309"/>
      <c r="J329" s="309"/>
      <c r="K329" s="309"/>
      <c r="L329" s="309"/>
      <c r="M329" s="309"/>
      <c r="N329" s="309"/>
      <c r="O329" s="309"/>
      <c r="P329" s="309"/>
      <c r="Q329" s="309"/>
      <c r="R329" s="309"/>
      <c r="S329" s="309"/>
      <c r="T329" s="309"/>
      <c r="U329" s="309"/>
      <c r="V329" s="309"/>
      <c r="W329" s="309"/>
      <c r="X329" s="309"/>
      <c r="Y329" s="309"/>
      <c r="Z329" s="309"/>
    </row>
    <row r="330" spans="1:26" ht="12.75" customHeight="1" x14ac:dyDescent="0.2">
      <c r="A330" s="308"/>
      <c r="B330" s="309"/>
      <c r="C330" s="309"/>
      <c r="D330" s="309"/>
      <c r="E330" s="310"/>
      <c r="F330" s="309"/>
      <c r="G330" s="309"/>
      <c r="H330" s="309"/>
      <c r="I330" s="309"/>
      <c r="J330" s="309"/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  <c r="X330" s="309"/>
      <c r="Y330" s="309"/>
      <c r="Z330" s="309"/>
    </row>
    <row r="331" spans="1:26" ht="12.75" customHeight="1" x14ac:dyDescent="0.2">
      <c r="A331" s="308"/>
      <c r="B331" s="309"/>
      <c r="C331" s="309"/>
      <c r="D331" s="309"/>
      <c r="E331" s="310"/>
      <c r="F331" s="309"/>
      <c r="G331" s="309"/>
      <c r="H331" s="309"/>
      <c r="I331" s="309"/>
      <c r="J331" s="309"/>
      <c r="K331" s="309"/>
      <c r="L331" s="309"/>
      <c r="M331" s="309"/>
      <c r="N331" s="309"/>
      <c r="O331" s="309"/>
      <c r="P331" s="309"/>
      <c r="Q331" s="309"/>
      <c r="R331" s="309"/>
      <c r="S331" s="309"/>
      <c r="T331" s="309"/>
      <c r="U331" s="309"/>
      <c r="V331" s="309"/>
      <c r="W331" s="309"/>
      <c r="X331" s="309"/>
      <c r="Y331" s="309"/>
      <c r="Z331" s="309"/>
    </row>
    <row r="332" spans="1:26" ht="12.75" customHeight="1" x14ac:dyDescent="0.2">
      <c r="A332" s="308"/>
      <c r="B332" s="309"/>
      <c r="C332" s="309"/>
      <c r="D332" s="309"/>
      <c r="E332" s="310"/>
      <c r="F332" s="309"/>
      <c r="G332" s="309"/>
      <c r="H332" s="309"/>
      <c r="I332" s="309"/>
      <c r="J332" s="309"/>
      <c r="K332" s="309"/>
      <c r="L332" s="309"/>
      <c r="M332" s="309"/>
      <c r="N332" s="309"/>
      <c r="O332" s="309"/>
      <c r="P332" s="309"/>
      <c r="Q332" s="309"/>
      <c r="R332" s="309"/>
      <c r="S332" s="309"/>
      <c r="T332" s="309"/>
      <c r="U332" s="309"/>
      <c r="V332" s="309"/>
      <c r="W332" s="309"/>
      <c r="X332" s="309"/>
      <c r="Y332" s="309"/>
      <c r="Z332" s="309"/>
    </row>
    <row r="333" spans="1:26" ht="12.75" customHeight="1" x14ac:dyDescent="0.2">
      <c r="A333" s="308"/>
      <c r="B333" s="309"/>
      <c r="C333" s="309"/>
      <c r="D333" s="309"/>
      <c r="E333" s="310"/>
      <c r="F333" s="309"/>
      <c r="G333" s="309"/>
      <c r="H333" s="309"/>
      <c r="I333" s="309"/>
      <c r="J333" s="309"/>
      <c r="K333" s="309"/>
      <c r="L333" s="309"/>
      <c r="M333" s="309"/>
      <c r="N333" s="309"/>
      <c r="O333" s="309"/>
      <c r="P333" s="309"/>
      <c r="Q333" s="309"/>
      <c r="R333" s="309"/>
      <c r="S333" s="309"/>
      <c r="T333" s="309"/>
      <c r="U333" s="309"/>
      <c r="V333" s="309"/>
      <c r="W333" s="309"/>
      <c r="X333" s="309"/>
      <c r="Y333" s="309"/>
      <c r="Z333" s="309"/>
    </row>
    <row r="334" spans="1:26" ht="12.75" customHeight="1" x14ac:dyDescent="0.2">
      <c r="A334" s="308"/>
      <c r="B334" s="309"/>
      <c r="C334" s="309"/>
      <c r="D334" s="309"/>
      <c r="E334" s="310"/>
      <c r="F334" s="309"/>
      <c r="G334" s="309"/>
      <c r="H334" s="309"/>
      <c r="I334" s="309"/>
      <c r="J334" s="309"/>
      <c r="K334" s="309"/>
      <c r="L334" s="309"/>
      <c r="M334" s="309"/>
      <c r="N334" s="309"/>
      <c r="O334" s="309"/>
      <c r="P334" s="309"/>
      <c r="Q334" s="309"/>
      <c r="R334" s="309"/>
      <c r="S334" s="309"/>
      <c r="T334" s="309"/>
      <c r="U334" s="309"/>
      <c r="V334" s="309"/>
      <c r="W334" s="309"/>
      <c r="X334" s="309"/>
      <c r="Y334" s="309"/>
      <c r="Z334" s="309"/>
    </row>
    <row r="335" spans="1:26" ht="12.75" customHeight="1" x14ac:dyDescent="0.2">
      <c r="A335" s="308"/>
      <c r="B335" s="309"/>
      <c r="C335" s="309"/>
      <c r="D335" s="309"/>
      <c r="E335" s="310"/>
      <c r="F335" s="309"/>
      <c r="G335" s="309"/>
      <c r="H335" s="309"/>
      <c r="I335" s="309"/>
      <c r="J335" s="309"/>
      <c r="K335" s="309"/>
      <c r="L335" s="309"/>
      <c r="M335" s="309"/>
      <c r="N335" s="309"/>
      <c r="O335" s="309"/>
      <c r="P335" s="309"/>
      <c r="Q335" s="309"/>
      <c r="R335" s="309"/>
      <c r="S335" s="309"/>
      <c r="T335" s="309"/>
      <c r="U335" s="309"/>
      <c r="V335" s="309"/>
      <c r="W335" s="309"/>
      <c r="X335" s="309"/>
      <c r="Y335" s="309"/>
      <c r="Z335" s="309"/>
    </row>
    <row r="336" spans="1:26" ht="12.75" customHeight="1" x14ac:dyDescent="0.2">
      <c r="A336" s="308"/>
      <c r="B336" s="309"/>
      <c r="C336" s="309"/>
      <c r="D336" s="309"/>
      <c r="E336" s="310"/>
      <c r="F336" s="309"/>
      <c r="G336" s="309"/>
      <c r="H336" s="309"/>
      <c r="I336" s="309"/>
      <c r="J336" s="309"/>
      <c r="K336" s="309"/>
      <c r="L336" s="309"/>
      <c r="M336" s="309"/>
      <c r="N336" s="309"/>
      <c r="O336" s="309"/>
      <c r="P336" s="309"/>
      <c r="Q336" s="309"/>
      <c r="R336" s="309"/>
      <c r="S336" s="309"/>
      <c r="T336" s="309"/>
      <c r="U336" s="309"/>
      <c r="V336" s="309"/>
      <c r="W336" s="309"/>
      <c r="X336" s="309"/>
      <c r="Y336" s="309"/>
      <c r="Z336" s="309"/>
    </row>
    <row r="337" spans="1:26" ht="12.75" customHeight="1" x14ac:dyDescent="0.2">
      <c r="A337" s="308"/>
      <c r="B337" s="309"/>
      <c r="C337" s="309"/>
      <c r="D337" s="309"/>
      <c r="E337" s="310"/>
      <c r="F337" s="309"/>
      <c r="G337" s="309"/>
      <c r="H337" s="309"/>
      <c r="I337" s="309"/>
      <c r="J337" s="309"/>
      <c r="K337" s="309"/>
      <c r="L337" s="309"/>
      <c r="M337" s="309"/>
      <c r="N337" s="309"/>
      <c r="O337" s="309"/>
      <c r="P337" s="309"/>
      <c r="Q337" s="309"/>
      <c r="R337" s="309"/>
      <c r="S337" s="309"/>
      <c r="T337" s="309"/>
      <c r="U337" s="309"/>
      <c r="V337" s="309"/>
      <c r="W337" s="309"/>
      <c r="X337" s="309"/>
      <c r="Y337" s="309"/>
      <c r="Z337" s="309"/>
    </row>
    <row r="338" spans="1:26" ht="12.75" customHeight="1" x14ac:dyDescent="0.2">
      <c r="A338" s="308"/>
      <c r="B338" s="309"/>
      <c r="C338" s="309"/>
      <c r="D338" s="309"/>
      <c r="E338" s="310"/>
      <c r="F338" s="309"/>
      <c r="G338" s="309"/>
      <c r="H338" s="309"/>
      <c r="I338" s="309"/>
      <c r="J338" s="309"/>
      <c r="K338" s="309"/>
      <c r="L338" s="309"/>
      <c r="M338" s="309"/>
      <c r="N338" s="309"/>
      <c r="O338" s="309"/>
      <c r="P338" s="309"/>
      <c r="Q338" s="309"/>
      <c r="R338" s="309"/>
      <c r="S338" s="309"/>
      <c r="T338" s="309"/>
      <c r="U338" s="309"/>
      <c r="V338" s="309"/>
      <c r="W338" s="309"/>
      <c r="X338" s="309"/>
      <c r="Y338" s="309"/>
      <c r="Z338" s="309"/>
    </row>
    <row r="339" spans="1:26" ht="12.75" customHeight="1" x14ac:dyDescent="0.2">
      <c r="A339" s="308"/>
      <c r="B339" s="309"/>
      <c r="C339" s="309"/>
      <c r="D339" s="309"/>
      <c r="E339" s="310"/>
      <c r="F339" s="309"/>
      <c r="G339" s="309"/>
      <c r="H339" s="309"/>
      <c r="I339" s="309"/>
      <c r="J339" s="309"/>
      <c r="K339" s="309"/>
      <c r="L339" s="309"/>
      <c r="M339" s="309"/>
      <c r="N339" s="309"/>
      <c r="O339" s="309"/>
      <c r="P339" s="309"/>
      <c r="Q339" s="309"/>
      <c r="R339" s="309"/>
      <c r="S339" s="309"/>
      <c r="T339" s="309"/>
      <c r="U339" s="309"/>
      <c r="V339" s="309"/>
      <c r="W339" s="309"/>
      <c r="X339" s="309"/>
      <c r="Y339" s="309"/>
      <c r="Z339" s="309"/>
    </row>
    <row r="340" spans="1:26" ht="12.75" customHeight="1" x14ac:dyDescent="0.2">
      <c r="A340" s="308"/>
      <c r="B340" s="309"/>
      <c r="C340" s="309"/>
      <c r="D340" s="309"/>
      <c r="E340" s="310"/>
      <c r="F340" s="309"/>
      <c r="G340" s="309"/>
      <c r="H340" s="309"/>
      <c r="I340" s="309"/>
      <c r="J340" s="309"/>
      <c r="K340" s="309"/>
      <c r="L340" s="309"/>
      <c r="M340" s="309"/>
      <c r="N340" s="309"/>
      <c r="O340" s="309"/>
      <c r="P340" s="309"/>
      <c r="Q340" s="309"/>
      <c r="R340" s="309"/>
      <c r="S340" s="309"/>
      <c r="T340" s="309"/>
      <c r="U340" s="309"/>
      <c r="V340" s="309"/>
      <c r="W340" s="309"/>
      <c r="X340" s="309"/>
      <c r="Y340" s="309"/>
      <c r="Z340" s="309"/>
    </row>
    <row r="341" spans="1:26" ht="12.75" customHeight="1" x14ac:dyDescent="0.2">
      <c r="A341" s="308"/>
      <c r="B341" s="309"/>
      <c r="C341" s="309"/>
      <c r="D341" s="309"/>
      <c r="E341" s="310"/>
      <c r="F341" s="309"/>
      <c r="G341" s="309"/>
      <c r="H341" s="309"/>
      <c r="I341" s="309"/>
      <c r="J341" s="309"/>
      <c r="K341" s="309"/>
      <c r="L341" s="309"/>
      <c r="M341" s="309"/>
      <c r="N341" s="309"/>
      <c r="O341" s="309"/>
      <c r="P341" s="309"/>
      <c r="Q341" s="309"/>
      <c r="R341" s="309"/>
      <c r="S341" s="309"/>
      <c r="T341" s="309"/>
      <c r="U341" s="309"/>
      <c r="V341" s="309"/>
      <c r="W341" s="309"/>
      <c r="X341" s="309"/>
      <c r="Y341" s="309"/>
      <c r="Z341" s="309"/>
    </row>
    <row r="342" spans="1:26" ht="12.75" customHeight="1" x14ac:dyDescent="0.2">
      <c r="A342" s="308"/>
      <c r="B342" s="309"/>
      <c r="C342" s="309"/>
      <c r="D342" s="309"/>
      <c r="E342" s="310"/>
      <c r="F342" s="309"/>
      <c r="G342" s="309"/>
      <c r="H342" s="309"/>
      <c r="I342" s="309"/>
      <c r="J342" s="309"/>
      <c r="K342" s="309"/>
      <c r="L342" s="309"/>
      <c r="M342" s="309"/>
      <c r="N342" s="309"/>
      <c r="O342" s="309"/>
      <c r="P342" s="309"/>
      <c r="Q342" s="309"/>
      <c r="R342" s="309"/>
      <c r="S342" s="309"/>
      <c r="T342" s="309"/>
      <c r="U342" s="309"/>
      <c r="V342" s="309"/>
      <c r="W342" s="309"/>
      <c r="X342" s="309"/>
      <c r="Y342" s="309"/>
      <c r="Z342" s="309"/>
    </row>
    <row r="343" spans="1:26" ht="12.75" customHeight="1" x14ac:dyDescent="0.2">
      <c r="A343" s="308"/>
      <c r="B343" s="309"/>
      <c r="C343" s="309"/>
      <c r="D343" s="309"/>
      <c r="E343" s="310"/>
      <c r="F343" s="309"/>
      <c r="G343" s="309"/>
      <c r="H343" s="309"/>
      <c r="I343" s="309"/>
      <c r="J343" s="309"/>
      <c r="K343" s="309"/>
      <c r="L343" s="309"/>
      <c r="M343" s="309"/>
      <c r="N343" s="309"/>
      <c r="O343" s="309"/>
      <c r="P343" s="309"/>
      <c r="Q343" s="309"/>
      <c r="R343" s="309"/>
      <c r="S343" s="309"/>
      <c r="T343" s="309"/>
      <c r="U343" s="309"/>
      <c r="V343" s="309"/>
      <c r="W343" s="309"/>
      <c r="X343" s="309"/>
      <c r="Y343" s="309"/>
      <c r="Z343" s="309"/>
    </row>
    <row r="344" spans="1:26" ht="12.75" customHeight="1" x14ac:dyDescent="0.2">
      <c r="A344" s="308"/>
      <c r="B344" s="309"/>
      <c r="C344" s="309"/>
      <c r="D344" s="309"/>
      <c r="E344" s="310"/>
      <c r="F344" s="309"/>
      <c r="G344" s="309"/>
      <c r="H344" s="309"/>
      <c r="I344" s="309"/>
      <c r="J344" s="309"/>
      <c r="K344" s="309"/>
      <c r="L344" s="309"/>
      <c r="M344" s="309"/>
      <c r="N344" s="309"/>
      <c r="O344" s="309"/>
      <c r="P344" s="309"/>
      <c r="Q344" s="309"/>
      <c r="R344" s="309"/>
      <c r="S344" s="309"/>
      <c r="T344" s="309"/>
      <c r="U344" s="309"/>
      <c r="V344" s="309"/>
      <c r="W344" s="309"/>
      <c r="X344" s="309"/>
      <c r="Y344" s="309"/>
      <c r="Z344" s="309"/>
    </row>
    <row r="345" spans="1:26" ht="12.75" customHeight="1" x14ac:dyDescent="0.2">
      <c r="A345" s="308"/>
      <c r="B345" s="309"/>
      <c r="C345" s="309"/>
      <c r="D345" s="309"/>
      <c r="E345" s="310"/>
      <c r="F345" s="309"/>
      <c r="G345" s="309"/>
      <c r="H345" s="309"/>
      <c r="I345" s="309"/>
      <c r="J345" s="309"/>
      <c r="K345" s="309"/>
      <c r="L345" s="309"/>
      <c r="M345" s="309"/>
      <c r="N345" s="309"/>
      <c r="O345" s="309"/>
      <c r="P345" s="309"/>
      <c r="Q345" s="309"/>
      <c r="R345" s="309"/>
      <c r="S345" s="309"/>
      <c r="T345" s="309"/>
      <c r="U345" s="309"/>
      <c r="V345" s="309"/>
      <c r="W345" s="309"/>
      <c r="X345" s="309"/>
      <c r="Y345" s="309"/>
      <c r="Z345" s="309"/>
    </row>
    <row r="346" spans="1:26" ht="12.75" customHeight="1" x14ac:dyDescent="0.2">
      <c r="A346" s="308"/>
      <c r="B346" s="309"/>
      <c r="C346" s="309"/>
      <c r="D346" s="309"/>
      <c r="E346" s="310"/>
      <c r="F346" s="309"/>
      <c r="G346" s="309"/>
      <c r="H346" s="309"/>
      <c r="I346" s="309"/>
      <c r="J346" s="309"/>
      <c r="K346" s="309"/>
      <c r="L346" s="309"/>
      <c r="M346" s="309"/>
      <c r="N346" s="309"/>
      <c r="O346" s="309"/>
      <c r="P346" s="309"/>
      <c r="Q346" s="309"/>
      <c r="R346" s="309"/>
      <c r="S346" s="309"/>
      <c r="T346" s="309"/>
      <c r="U346" s="309"/>
      <c r="V346" s="309"/>
      <c r="W346" s="309"/>
      <c r="X346" s="309"/>
      <c r="Y346" s="309"/>
      <c r="Z346" s="309"/>
    </row>
    <row r="347" spans="1:26" ht="12.75" customHeight="1" x14ac:dyDescent="0.2">
      <c r="A347" s="308"/>
      <c r="B347" s="309"/>
      <c r="C347" s="309"/>
      <c r="D347" s="309"/>
      <c r="E347" s="310"/>
      <c r="F347" s="309"/>
      <c r="G347" s="309"/>
      <c r="H347" s="309"/>
      <c r="I347" s="309"/>
      <c r="J347" s="309"/>
      <c r="K347" s="309"/>
      <c r="L347" s="309"/>
      <c r="M347" s="309"/>
      <c r="N347" s="309"/>
      <c r="O347" s="309"/>
      <c r="P347" s="309"/>
      <c r="Q347" s="309"/>
      <c r="R347" s="309"/>
      <c r="S347" s="309"/>
      <c r="T347" s="309"/>
      <c r="U347" s="309"/>
      <c r="V347" s="309"/>
      <c r="W347" s="309"/>
      <c r="X347" s="309"/>
      <c r="Y347" s="309"/>
      <c r="Z347" s="309"/>
    </row>
    <row r="348" spans="1:26" ht="12.75" customHeight="1" x14ac:dyDescent="0.2">
      <c r="A348" s="308"/>
      <c r="B348" s="309"/>
      <c r="C348" s="309"/>
      <c r="D348" s="309"/>
      <c r="E348" s="310"/>
      <c r="F348" s="309"/>
      <c r="G348" s="309"/>
      <c r="H348" s="309"/>
      <c r="I348" s="309"/>
      <c r="J348" s="309"/>
      <c r="K348" s="309"/>
      <c r="L348" s="309"/>
      <c r="M348" s="309"/>
      <c r="N348" s="309"/>
      <c r="O348" s="309"/>
      <c r="P348" s="309"/>
      <c r="Q348" s="309"/>
      <c r="R348" s="309"/>
      <c r="S348" s="309"/>
      <c r="T348" s="309"/>
      <c r="U348" s="309"/>
      <c r="V348" s="309"/>
      <c r="W348" s="309"/>
      <c r="X348" s="309"/>
      <c r="Y348" s="309"/>
      <c r="Z348" s="309"/>
    </row>
    <row r="349" spans="1:26" ht="12.75" customHeight="1" x14ac:dyDescent="0.2">
      <c r="A349" s="308"/>
      <c r="B349" s="309"/>
      <c r="C349" s="309"/>
      <c r="D349" s="309"/>
      <c r="E349" s="310"/>
      <c r="F349" s="309"/>
      <c r="G349" s="309"/>
      <c r="H349" s="309"/>
      <c r="I349" s="309"/>
      <c r="J349" s="309"/>
      <c r="K349" s="309"/>
      <c r="L349" s="309"/>
      <c r="M349" s="309"/>
      <c r="N349" s="309"/>
      <c r="O349" s="309"/>
      <c r="P349" s="309"/>
      <c r="Q349" s="309"/>
      <c r="R349" s="309"/>
      <c r="S349" s="309"/>
      <c r="T349" s="309"/>
      <c r="U349" s="309"/>
      <c r="V349" s="309"/>
      <c r="W349" s="309"/>
      <c r="X349" s="309"/>
      <c r="Y349" s="309"/>
      <c r="Z349" s="309"/>
    </row>
    <row r="350" spans="1:26" ht="12.75" customHeight="1" x14ac:dyDescent="0.2">
      <c r="A350" s="308"/>
      <c r="B350" s="309"/>
      <c r="C350" s="309"/>
      <c r="D350" s="309"/>
      <c r="E350" s="310"/>
      <c r="F350" s="309"/>
      <c r="G350" s="309"/>
      <c r="H350" s="309"/>
      <c r="I350" s="309"/>
      <c r="J350" s="309"/>
      <c r="K350" s="309"/>
      <c r="L350" s="309"/>
      <c r="M350" s="309"/>
      <c r="N350" s="309"/>
      <c r="O350" s="309"/>
      <c r="P350" s="309"/>
      <c r="Q350" s="309"/>
      <c r="R350" s="309"/>
      <c r="S350" s="309"/>
      <c r="T350" s="309"/>
      <c r="U350" s="309"/>
      <c r="V350" s="309"/>
      <c r="W350" s="309"/>
      <c r="X350" s="309"/>
      <c r="Y350" s="309"/>
      <c r="Z350" s="309"/>
    </row>
    <row r="351" spans="1:26" ht="12.75" customHeight="1" x14ac:dyDescent="0.2">
      <c r="A351" s="308"/>
      <c r="B351" s="309"/>
      <c r="C351" s="309"/>
      <c r="D351" s="309"/>
      <c r="E351" s="310"/>
      <c r="F351" s="309"/>
      <c r="G351" s="309"/>
      <c r="H351" s="309"/>
      <c r="I351" s="309"/>
      <c r="J351" s="309"/>
      <c r="K351" s="309"/>
      <c r="L351" s="309"/>
      <c r="M351" s="309"/>
      <c r="N351" s="309"/>
      <c r="O351" s="309"/>
      <c r="P351" s="309"/>
      <c r="Q351" s="309"/>
      <c r="R351" s="309"/>
      <c r="S351" s="309"/>
      <c r="T351" s="309"/>
      <c r="U351" s="309"/>
      <c r="V351" s="309"/>
      <c r="W351" s="309"/>
      <c r="X351" s="309"/>
      <c r="Y351" s="309"/>
      <c r="Z351" s="309"/>
    </row>
    <row r="352" spans="1:26" ht="12.75" customHeight="1" x14ac:dyDescent="0.2">
      <c r="A352" s="308"/>
      <c r="B352" s="309"/>
      <c r="C352" s="309"/>
      <c r="D352" s="309"/>
      <c r="E352" s="310"/>
      <c r="F352" s="309"/>
      <c r="G352" s="309"/>
      <c r="H352" s="309"/>
      <c r="I352" s="309"/>
      <c r="J352" s="309"/>
      <c r="K352" s="309"/>
      <c r="L352" s="309"/>
      <c r="M352" s="309"/>
      <c r="N352" s="309"/>
      <c r="O352" s="309"/>
      <c r="P352" s="309"/>
      <c r="Q352" s="309"/>
      <c r="R352" s="309"/>
      <c r="S352" s="309"/>
      <c r="T352" s="309"/>
      <c r="U352" s="309"/>
      <c r="V352" s="309"/>
      <c r="W352" s="309"/>
      <c r="X352" s="309"/>
      <c r="Y352" s="309"/>
      <c r="Z352" s="309"/>
    </row>
    <row r="353" spans="1:26" ht="12.75" customHeight="1" x14ac:dyDescent="0.2">
      <c r="A353" s="308"/>
      <c r="B353" s="309"/>
      <c r="C353" s="309"/>
      <c r="D353" s="309"/>
      <c r="E353" s="310"/>
      <c r="F353" s="309"/>
      <c r="G353" s="309"/>
      <c r="H353" s="309"/>
      <c r="I353" s="309"/>
      <c r="J353" s="309"/>
      <c r="K353" s="309"/>
      <c r="L353" s="309"/>
      <c r="M353" s="309"/>
      <c r="N353" s="309"/>
      <c r="O353" s="309"/>
      <c r="P353" s="309"/>
      <c r="Q353" s="309"/>
      <c r="R353" s="309"/>
      <c r="S353" s="309"/>
      <c r="T353" s="309"/>
      <c r="U353" s="309"/>
      <c r="V353" s="309"/>
      <c r="W353" s="309"/>
      <c r="X353" s="309"/>
      <c r="Y353" s="309"/>
      <c r="Z353" s="309"/>
    </row>
    <row r="354" spans="1:26" ht="12.75" customHeight="1" x14ac:dyDescent="0.2">
      <c r="A354" s="308"/>
      <c r="B354" s="309"/>
      <c r="C354" s="309"/>
      <c r="D354" s="309"/>
      <c r="E354" s="310"/>
      <c r="F354" s="309"/>
      <c r="G354" s="309"/>
      <c r="H354" s="309"/>
      <c r="I354" s="309"/>
      <c r="J354" s="309"/>
      <c r="K354" s="309"/>
      <c r="L354" s="309"/>
      <c r="M354" s="309"/>
      <c r="N354" s="309"/>
      <c r="O354" s="309"/>
      <c r="P354" s="309"/>
      <c r="Q354" s="309"/>
      <c r="R354" s="309"/>
      <c r="S354" s="309"/>
      <c r="T354" s="309"/>
      <c r="U354" s="309"/>
      <c r="V354" s="309"/>
      <c r="W354" s="309"/>
      <c r="X354" s="309"/>
      <c r="Y354" s="309"/>
      <c r="Z354" s="309"/>
    </row>
    <row r="355" spans="1:26" ht="12.75" customHeight="1" x14ac:dyDescent="0.2">
      <c r="A355" s="308"/>
      <c r="B355" s="309"/>
      <c r="C355" s="309"/>
      <c r="D355" s="309"/>
      <c r="E355" s="310"/>
      <c r="F355" s="309"/>
      <c r="G355" s="309"/>
      <c r="H355" s="309"/>
      <c r="I355" s="309"/>
      <c r="J355" s="309"/>
      <c r="K355" s="309"/>
      <c r="L355" s="309"/>
      <c r="M355" s="309"/>
      <c r="N355" s="309"/>
      <c r="O355" s="309"/>
      <c r="P355" s="309"/>
      <c r="Q355" s="309"/>
      <c r="R355" s="309"/>
      <c r="S355" s="309"/>
      <c r="T355" s="309"/>
      <c r="U355" s="309"/>
      <c r="V355" s="309"/>
      <c r="W355" s="309"/>
      <c r="X355" s="309"/>
      <c r="Y355" s="309"/>
      <c r="Z355" s="309"/>
    </row>
    <row r="356" spans="1:26" ht="12.75" customHeight="1" x14ac:dyDescent="0.2">
      <c r="A356" s="308"/>
      <c r="B356" s="309"/>
      <c r="C356" s="309"/>
      <c r="D356" s="309"/>
      <c r="E356" s="310"/>
      <c r="F356" s="309"/>
      <c r="G356" s="309"/>
      <c r="H356" s="309"/>
      <c r="I356" s="309"/>
      <c r="J356" s="309"/>
      <c r="K356" s="309"/>
      <c r="L356" s="309"/>
      <c r="M356" s="309"/>
      <c r="N356" s="309"/>
      <c r="O356" s="309"/>
      <c r="P356" s="309"/>
      <c r="Q356" s="309"/>
      <c r="R356" s="309"/>
      <c r="S356" s="309"/>
      <c r="T356" s="309"/>
      <c r="U356" s="309"/>
      <c r="V356" s="309"/>
      <c r="W356" s="309"/>
      <c r="X356" s="309"/>
      <c r="Y356" s="309"/>
      <c r="Z356" s="309"/>
    </row>
    <row r="357" spans="1:26" ht="12.75" customHeight="1" x14ac:dyDescent="0.2">
      <c r="A357" s="308"/>
      <c r="B357" s="309"/>
      <c r="C357" s="309"/>
      <c r="D357" s="309"/>
      <c r="E357" s="310"/>
      <c r="F357" s="309"/>
      <c r="G357" s="309"/>
      <c r="H357" s="309"/>
      <c r="I357" s="309"/>
      <c r="J357" s="309"/>
      <c r="K357" s="309"/>
      <c r="L357" s="309"/>
      <c r="M357" s="309"/>
      <c r="N357" s="309"/>
      <c r="O357" s="309"/>
      <c r="P357" s="309"/>
      <c r="Q357" s="309"/>
      <c r="R357" s="309"/>
      <c r="S357" s="309"/>
      <c r="T357" s="309"/>
      <c r="U357" s="309"/>
      <c r="V357" s="309"/>
      <c r="W357" s="309"/>
      <c r="X357" s="309"/>
      <c r="Y357" s="309"/>
      <c r="Z357" s="309"/>
    </row>
    <row r="358" spans="1:26" ht="12.75" customHeight="1" x14ac:dyDescent="0.2">
      <c r="A358" s="308"/>
      <c r="B358" s="309"/>
      <c r="C358" s="309"/>
      <c r="D358" s="309"/>
      <c r="E358" s="310"/>
      <c r="F358" s="309"/>
      <c r="G358" s="309"/>
      <c r="H358" s="309"/>
      <c r="I358" s="309"/>
      <c r="J358" s="309"/>
      <c r="K358" s="309"/>
      <c r="L358" s="309"/>
      <c r="M358" s="309"/>
      <c r="N358" s="309"/>
      <c r="O358" s="309"/>
      <c r="P358" s="309"/>
      <c r="Q358" s="309"/>
      <c r="R358" s="309"/>
      <c r="S358" s="309"/>
      <c r="T358" s="309"/>
      <c r="U358" s="309"/>
      <c r="V358" s="309"/>
      <c r="W358" s="309"/>
      <c r="X358" s="309"/>
      <c r="Y358" s="309"/>
      <c r="Z358" s="309"/>
    </row>
    <row r="359" spans="1:26" ht="12.75" customHeight="1" x14ac:dyDescent="0.2">
      <c r="A359" s="308"/>
      <c r="B359" s="309"/>
      <c r="C359" s="309"/>
      <c r="D359" s="309"/>
      <c r="E359" s="310"/>
      <c r="F359" s="309"/>
      <c r="G359" s="309"/>
      <c r="H359" s="309"/>
      <c r="I359" s="309"/>
      <c r="J359" s="309"/>
      <c r="K359" s="309"/>
      <c r="L359" s="309"/>
      <c r="M359" s="309"/>
      <c r="N359" s="309"/>
      <c r="O359" s="309"/>
      <c r="P359" s="309"/>
      <c r="Q359" s="309"/>
      <c r="R359" s="309"/>
      <c r="S359" s="309"/>
      <c r="T359" s="309"/>
      <c r="U359" s="309"/>
      <c r="V359" s="309"/>
      <c r="W359" s="309"/>
      <c r="X359" s="309"/>
      <c r="Y359" s="309"/>
      <c r="Z359" s="309"/>
    </row>
    <row r="360" spans="1:26" ht="12.75" customHeight="1" x14ac:dyDescent="0.2">
      <c r="A360" s="308"/>
      <c r="B360" s="309"/>
      <c r="C360" s="309"/>
      <c r="D360" s="309"/>
      <c r="E360" s="310"/>
      <c r="F360" s="309"/>
      <c r="G360" s="309"/>
      <c r="H360" s="309"/>
      <c r="I360" s="309"/>
      <c r="J360" s="309"/>
      <c r="K360" s="309"/>
      <c r="L360" s="309"/>
      <c r="M360" s="309"/>
      <c r="N360" s="309"/>
      <c r="O360" s="309"/>
      <c r="P360" s="309"/>
      <c r="Q360" s="309"/>
      <c r="R360" s="309"/>
      <c r="S360" s="309"/>
      <c r="T360" s="309"/>
      <c r="U360" s="309"/>
      <c r="V360" s="309"/>
      <c r="W360" s="309"/>
      <c r="X360" s="309"/>
      <c r="Y360" s="309"/>
      <c r="Z360" s="309"/>
    </row>
    <row r="361" spans="1:26" ht="12.75" customHeight="1" x14ac:dyDescent="0.2">
      <c r="A361" s="308"/>
      <c r="B361" s="309"/>
      <c r="C361" s="309"/>
      <c r="D361" s="309"/>
      <c r="E361" s="310"/>
      <c r="F361" s="309"/>
      <c r="G361" s="309"/>
      <c r="H361" s="309"/>
      <c r="I361" s="309"/>
      <c r="J361" s="309"/>
      <c r="K361" s="309"/>
      <c r="L361" s="309"/>
      <c r="M361" s="309"/>
      <c r="N361" s="309"/>
      <c r="O361" s="309"/>
      <c r="P361" s="309"/>
      <c r="Q361" s="309"/>
      <c r="R361" s="309"/>
      <c r="S361" s="309"/>
      <c r="T361" s="309"/>
      <c r="U361" s="309"/>
      <c r="V361" s="309"/>
      <c r="W361" s="309"/>
      <c r="X361" s="309"/>
      <c r="Y361" s="309"/>
      <c r="Z361" s="309"/>
    </row>
    <row r="362" spans="1:26" ht="12.75" customHeight="1" x14ac:dyDescent="0.2">
      <c r="A362" s="308"/>
      <c r="B362" s="309"/>
      <c r="C362" s="309"/>
      <c r="D362" s="309"/>
      <c r="E362" s="310"/>
      <c r="F362" s="309"/>
      <c r="G362" s="309"/>
      <c r="H362" s="309"/>
      <c r="I362" s="309"/>
      <c r="J362" s="309"/>
      <c r="K362" s="309"/>
      <c r="L362" s="309"/>
      <c r="M362" s="309"/>
      <c r="N362" s="309"/>
      <c r="O362" s="309"/>
      <c r="P362" s="309"/>
      <c r="Q362" s="309"/>
      <c r="R362" s="309"/>
      <c r="S362" s="309"/>
      <c r="T362" s="309"/>
      <c r="U362" s="309"/>
      <c r="V362" s="309"/>
      <c r="W362" s="309"/>
      <c r="X362" s="309"/>
      <c r="Y362" s="309"/>
      <c r="Z362" s="309"/>
    </row>
    <row r="363" spans="1:26" ht="12.75" customHeight="1" x14ac:dyDescent="0.2">
      <c r="A363" s="308"/>
      <c r="B363" s="309"/>
      <c r="C363" s="309"/>
      <c r="D363" s="309"/>
      <c r="E363" s="310"/>
      <c r="F363" s="309"/>
      <c r="G363" s="309"/>
      <c r="H363" s="309"/>
      <c r="I363" s="309"/>
      <c r="J363" s="309"/>
      <c r="K363" s="309"/>
      <c r="L363" s="309"/>
      <c r="M363" s="309"/>
      <c r="N363" s="309"/>
      <c r="O363" s="309"/>
      <c r="P363" s="309"/>
      <c r="Q363" s="309"/>
      <c r="R363" s="309"/>
      <c r="S363" s="309"/>
      <c r="T363" s="309"/>
      <c r="U363" s="309"/>
      <c r="V363" s="309"/>
      <c r="W363" s="309"/>
      <c r="X363" s="309"/>
      <c r="Y363" s="309"/>
      <c r="Z363" s="309"/>
    </row>
    <row r="364" spans="1:26" ht="12.75" customHeight="1" x14ac:dyDescent="0.2">
      <c r="A364" s="308"/>
      <c r="B364" s="309"/>
      <c r="C364" s="309"/>
      <c r="D364" s="309"/>
      <c r="E364" s="310"/>
      <c r="F364" s="309"/>
      <c r="G364" s="309"/>
      <c r="H364" s="309"/>
      <c r="I364" s="309"/>
      <c r="J364" s="309"/>
      <c r="K364" s="309"/>
      <c r="L364" s="309"/>
      <c r="M364" s="309"/>
      <c r="N364" s="309"/>
      <c r="O364" s="309"/>
      <c r="P364" s="309"/>
      <c r="Q364" s="309"/>
      <c r="R364" s="309"/>
      <c r="S364" s="309"/>
      <c r="T364" s="309"/>
      <c r="U364" s="309"/>
      <c r="V364" s="309"/>
      <c r="W364" s="309"/>
      <c r="X364" s="309"/>
      <c r="Y364" s="309"/>
      <c r="Z364" s="309"/>
    </row>
    <row r="365" spans="1:26" ht="12.75" customHeight="1" x14ac:dyDescent="0.2">
      <c r="A365" s="308"/>
      <c r="B365" s="309"/>
      <c r="C365" s="309"/>
      <c r="D365" s="309"/>
      <c r="E365" s="310"/>
      <c r="F365" s="309"/>
      <c r="G365" s="309"/>
      <c r="H365" s="309"/>
      <c r="I365" s="309"/>
      <c r="J365" s="309"/>
      <c r="K365" s="309"/>
      <c r="L365" s="309"/>
      <c r="M365" s="309"/>
      <c r="N365" s="309"/>
      <c r="O365" s="309"/>
      <c r="P365" s="309"/>
      <c r="Q365" s="309"/>
      <c r="R365" s="309"/>
      <c r="S365" s="309"/>
      <c r="T365" s="309"/>
      <c r="U365" s="309"/>
      <c r="V365" s="309"/>
      <c r="W365" s="309"/>
      <c r="X365" s="309"/>
      <c r="Y365" s="309"/>
      <c r="Z365" s="309"/>
    </row>
    <row r="366" spans="1:26" ht="12.75" customHeight="1" x14ac:dyDescent="0.2">
      <c r="A366" s="308"/>
      <c r="B366" s="309"/>
      <c r="C366" s="309"/>
      <c r="D366" s="309"/>
      <c r="E366" s="310"/>
      <c r="F366" s="309"/>
      <c r="G366" s="309"/>
      <c r="H366" s="309"/>
      <c r="I366" s="309"/>
      <c r="J366" s="309"/>
      <c r="K366" s="309"/>
      <c r="L366" s="309"/>
      <c r="M366" s="309"/>
      <c r="N366" s="309"/>
      <c r="O366" s="309"/>
      <c r="P366" s="309"/>
      <c r="Q366" s="309"/>
      <c r="R366" s="309"/>
      <c r="S366" s="309"/>
      <c r="T366" s="309"/>
      <c r="U366" s="309"/>
      <c r="V366" s="309"/>
      <c r="W366" s="309"/>
      <c r="X366" s="309"/>
      <c r="Y366" s="309"/>
      <c r="Z366" s="309"/>
    </row>
    <row r="367" spans="1:26" ht="12.75" customHeight="1" x14ac:dyDescent="0.2">
      <c r="A367" s="308"/>
      <c r="B367" s="309"/>
      <c r="C367" s="309"/>
      <c r="D367" s="309"/>
      <c r="E367" s="310"/>
      <c r="F367" s="309"/>
      <c r="G367" s="309"/>
      <c r="H367" s="309"/>
      <c r="I367" s="309"/>
      <c r="J367" s="309"/>
      <c r="K367" s="309"/>
      <c r="L367" s="309"/>
      <c r="M367" s="309"/>
      <c r="N367" s="309"/>
      <c r="O367" s="309"/>
      <c r="P367" s="309"/>
      <c r="Q367" s="309"/>
      <c r="R367" s="309"/>
      <c r="S367" s="309"/>
      <c r="T367" s="309"/>
      <c r="U367" s="309"/>
      <c r="V367" s="309"/>
      <c r="W367" s="309"/>
      <c r="X367" s="309"/>
      <c r="Y367" s="309"/>
      <c r="Z367" s="309"/>
    </row>
    <row r="368" spans="1:26" ht="12.75" customHeight="1" x14ac:dyDescent="0.2">
      <c r="A368" s="308"/>
      <c r="B368" s="309"/>
      <c r="C368" s="309"/>
      <c r="D368" s="309"/>
      <c r="E368" s="310"/>
      <c r="F368" s="309"/>
      <c r="G368" s="309"/>
      <c r="H368" s="309"/>
      <c r="I368" s="309"/>
      <c r="J368" s="309"/>
      <c r="K368" s="309"/>
      <c r="L368" s="309"/>
      <c r="M368" s="309"/>
      <c r="N368" s="309"/>
      <c r="O368" s="309"/>
      <c r="P368" s="309"/>
      <c r="Q368" s="309"/>
      <c r="R368" s="309"/>
      <c r="S368" s="309"/>
      <c r="T368" s="309"/>
      <c r="U368" s="309"/>
      <c r="V368" s="309"/>
      <c r="W368" s="309"/>
      <c r="X368" s="309"/>
      <c r="Y368" s="309"/>
      <c r="Z368" s="309"/>
    </row>
    <row r="369" spans="1:26" ht="12.75" customHeight="1" x14ac:dyDescent="0.2">
      <c r="A369" s="308"/>
      <c r="B369" s="309"/>
      <c r="C369" s="309"/>
      <c r="D369" s="309"/>
      <c r="E369" s="310"/>
      <c r="F369" s="309"/>
      <c r="G369" s="309"/>
      <c r="H369" s="309"/>
      <c r="I369" s="309"/>
      <c r="J369" s="309"/>
      <c r="K369" s="309"/>
      <c r="L369" s="309"/>
      <c r="M369" s="309"/>
      <c r="N369" s="309"/>
      <c r="O369" s="309"/>
      <c r="P369" s="309"/>
      <c r="Q369" s="309"/>
      <c r="R369" s="309"/>
      <c r="S369" s="309"/>
      <c r="T369" s="309"/>
      <c r="U369" s="309"/>
      <c r="V369" s="309"/>
      <c r="W369" s="309"/>
      <c r="X369" s="309"/>
      <c r="Y369" s="309"/>
      <c r="Z369" s="309"/>
    </row>
    <row r="370" spans="1:26" ht="12.75" customHeight="1" x14ac:dyDescent="0.2">
      <c r="A370" s="308"/>
      <c r="B370" s="309"/>
      <c r="C370" s="309"/>
      <c r="D370" s="309"/>
      <c r="E370" s="310"/>
      <c r="F370" s="309"/>
      <c r="G370" s="309"/>
      <c r="H370" s="309"/>
      <c r="I370" s="309"/>
      <c r="J370" s="309"/>
      <c r="K370" s="309"/>
      <c r="L370" s="309"/>
      <c r="M370" s="309"/>
      <c r="N370" s="309"/>
      <c r="O370" s="309"/>
      <c r="P370" s="309"/>
      <c r="Q370" s="309"/>
      <c r="R370" s="309"/>
      <c r="S370" s="309"/>
      <c r="T370" s="309"/>
      <c r="U370" s="309"/>
      <c r="V370" s="309"/>
      <c r="W370" s="309"/>
      <c r="X370" s="309"/>
      <c r="Y370" s="309"/>
      <c r="Z370" s="309"/>
    </row>
    <row r="371" spans="1:26" ht="12.75" customHeight="1" x14ac:dyDescent="0.2">
      <c r="A371" s="308"/>
      <c r="B371" s="309"/>
      <c r="C371" s="309"/>
      <c r="D371" s="309"/>
      <c r="E371" s="310"/>
      <c r="F371" s="309"/>
      <c r="G371" s="309"/>
      <c r="H371" s="309"/>
      <c r="I371" s="309"/>
      <c r="J371" s="309"/>
      <c r="K371" s="309"/>
      <c r="L371" s="309"/>
      <c r="M371" s="309"/>
      <c r="N371" s="309"/>
      <c r="O371" s="309"/>
      <c r="P371" s="309"/>
      <c r="Q371" s="309"/>
      <c r="R371" s="309"/>
      <c r="S371" s="309"/>
      <c r="T371" s="309"/>
      <c r="U371" s="309"/>
      <c r="V371" s="309"/>
      <c r="W371" s="309"/>
      <c r="X371" s="309"/>
      <c r="Y371" s="309"/>
      <c r="Z371" s="309"/>
    </row>
    <row r="372" spans="1:26" ht="12.75" customHeight="1" x14ac:dyDescent="0.2">
      <c r="A372" s="308"/>
      <c r="B372" s="309"/>
      <c r="C372" s="309"/>
      <c r="D372" s="309"/>
      <c r="E372" s="310"/>
      <c r="F372" s="309"/>
      <c r="G372" s="309"/>
      <c r="H372" s="309"/>
      <c r="I372" s="309"/>
      <c r="J372" s="309"/>
      <c r="K372" s="309"/>
      <c r="L372" s="309"/>
      <c r="M372" s="309"/>
      <c r="N372" s="309"/>
      <c r="O372" s="309"/>
      <c r="P372" s="309"/>
      <c r="Q372" s="309"/>
      <c r="R372" s="309"/>
      <c r="S372" s="309"/>
      <c r="T372" s="309"/>
      <c r="U372" s="309"/>
      <c r="V372" s="309"/>
      <c r="W372" s="309"/>
      <c r="X372" s="309"/>
      <c r="Y372" s="309"/>
      <c r="Z372" s="309"/>
    </row>
    <row r="373" spans="1:26" ht="12.75" customHeight="1" x14ac:dyDescent="0.2">
      <c r="A373" s="308"/>
      <c r="B373" s="309"/>
      <c r="C373" s="309"/>
      <c r="D373" s="309"/>
      <c r="E373" s="310"/>
      <c r="F373" s="309"/>
      <c r="G373" s="309"/>
      <c r="H373" s="309"/>
      <c r="I373" s="309"/>
      <c r="J373" s="309"/>
      <c r="K373" s="309"/>
      <c r="L373" s="309"/>
      <c r="M373" s="309"/>
      <c r="N373" s="309"/>
      <c r="O373" s="309"/>
      <c r="P373" s="309"/>
      <c r="Q373" s="309"/>
      <c r="R373" s="309"/>
      <c r="S373" s="309"/>
      <c r="T373" s="309"/>
      <c r="U373" s="309"/>
      <c r="V373" s="309"/>
      <c r="W373" s="309"/>
      <c r="X373" s="309"/>
      <c r="Y373" s="309"/>
      <c r="Z373" s="309"/>
    </row>
    <row r="374" spans="1:26" ht="12.75" customHeight="1" x14ac:dyDescent="0.2">
      <c r="A374" s="308"/>
      <c r="B374" s="309"/>
      <c r="C374" s="309"/>
      <c r="D374" s="309"/>
      <c r="E374" s="310"/>
      <c r="F374" s="309"/>
      <c r="G374" s="309"/>
      <c r="H374" s="309"/>
      <c r="I374" s="309"/>
      <c r="J374" s="309"/>
      <c r="K374" s="309"/>
      <c r="L374" s="309"/>
      <c r="M374" s="309"/>
      <c r="N374" s="309"/>
      <c r="O374" s="309"/>
      <c r="P374" s="309"/>
      <c r="Q374" s="309"/>
      <c r="R374" s="309"/>
      <c r="S374" s="309"/>
      <c r="T374" s="309"/>
      <c r="U374" s="309"/>
      <c r="V374" s="309"/>
      <c r="W374" s="309"/>
      <c r="X374" s="309"/>
      <c r="Y374" s="309"/>
      <c r="Z374" s="309"/>
    </row>
    <row r="375" spans="1:26" ht="12.75" customHeight="1" x14ac:dyDescent="0.2">
      <c r="A375" s="308"/>
      <c r="B375" s="309"/>
      <c r="C375" s="309"/>
      <c r="D375" s="309"/>
      <c r="E375" s="310"/>
      <c r="F375" s="309"/>
      <c r="G375" s="309"/>
      <c r="H375" s="309"/>
      <c r="I375" s="309"/>
      <c r="J375" s="309"/>
      <c r="K375" s="309"/>
      <c r="L375" s="309"/>
      <c r="M375" s="309"/>
      <c r="N375" s="309"/>
      <c r="O375" s="309"/>
      <c r="P375" s="309"/>
      <c r="Q375" s="309"/>
      <c r="R375" s="309"/>
      <c r="S375" s="309"/>
      <c r="T375" s="309"/>
      <c r="U375" s="309"/>
      <c r="V375" s="309"/>
      <c r="W375" s="309"/>
      <c r="X375" s="309"/>
      <c r="Y375" s="309"/>
      <c r="Z375" s="309"/>
    </row>
    <row r="376" spans="1:26" ht="12.75" customHeight="1" x14ac:dyDescent="0.2">
      <c r="A376" s="308"/>
      <c r="B376" s="309"/>
      <c r="C376" s="309"/>
      <c r="D376" s="309"/>
      <c r="E376" s="310"/>
      <c r="F376" s="309"/>
      <c r="G376" s="309"/>
      <c r="H376" s="309"/>
      <c r="I376" s="309"/>
      <c r="J376" s="309"/>
      <c r="K376" s="309"/>
      <c r="L376" s="309"/>
      <c r="M376" s="309"/>
      <c r="N376" s="309"/>
      <c r="O376" s="309"/>
      <c r="P376" s="309"/>
      <c r="Q376" s="309"/>
      <c r="R376" s="309"/>
      <c r="S376" s="309"/>
      <c r="T376" s="309"/>
      <c r="U376" s="309"/>
      <c r="V376" s="309"/>
      <c r="W376" s="309"/>
      <c r="X376" s="309"/>
      <c r="Y376" s="309"/>
      <c r="Z376" s="309"/>
    </row>
    <row r="377" spans="1:26" ht="12.75" customHeight="1" x14ac:dyDescent="0.2">
      <c r="A377" s="308"/>
      <c r="B377" s="309"/>
      <c r="C377" s="309"/>
      <c r="D377" s="309"/>
      <c r="E377" s="310"/>
      <c r="F377" s="309"/>
      <c r="G377" s="309"/>
      <c r="H377" s="309"/>
      <c r="I377" s="309"/>
      <c r="J377" s="309"/>
      <c r="K377" s="309"/>
      <c r="L377" s="309"/>
      <c r="M377" s="309"/>
      <c r="N377" s="309"/>
      <c r="O377" s="309"/>
      <c r="P377" s="309"/>
      <c r="Q377" s="309"/>
      <c r="R377" s="309"/>
      <c r="S377" s="309"/>
      <c r="T377" s="309"/>
      <c r="U377" s="309"/>
      <c r="V377" s="309"/>
      <c r="W377" s="309"/>
      <c r="X377" s="309"/>
      <c r="Y377" s="309"/>
      <c r="Z377" s="309"/>
    </row>
    <row r="378" spans="1:26" ht="12.75" customHeight="1" x14ac:dyDescent="0.2">
      <c r="A378" s="308"/>
      <c r="B378" s="309"/>
      <c r="C378" s="309"/>
      <c r="D378" s="309"/>
      <c r="E378" s="310"/>
      <c r="F378" s="309"/>
      <c r="G378" s="309"/>
      <c r="H378" s="309"/>
      <c r="I378" s="309"/>
      <c r="J378" s="309"/>
      <c r="K378" s="309"/>
      <c r="L378" s="309"/>
      <c r="M378" s="309"/>
      <c r="N378" s="309"/>
      <c r="O378" s="309"/>
      <c r="P378" s="309"/>
      <c r="Q378" s="309"/>
      <c r="R378" s="309"/>
      <c r="S378" s="309"/>
      <c r="T378" s="309"/>
      <c r="U378" s="309"/>
      <c r="V378" s="309"/>
      <c r="W378" s="309"/>
      <c r="X378" s="309"/>
      <c r="Y378" s="309"/>
      <c r="Z378" s="309"/>
    </row>
    <row r="379" spans="1:26" ht="12.75" customHeight="1" x14ac:dyDescent="0.2">
      <c r="A379" s="308"/>
      <c r="B379" s="309"/>
      <c r="C379" s="309"/>
      <c r="D379" s="309"/>
      <c r="E379" s="310"/>
      <c r="F379" s="309"/>
      <c r="G379" s="309"/>
      <c r="H379" s="309"/>
      <c r="I379" s="309"/>
      <c r="J379" s="309"/>
      <c r="K379" s="309"/>
      <c r="L379" s="309"/>
      <c r="M379" s="309"/>
      <c r="N379" s="309"/>
      <c r="O379" s="309"/>
      <c r="P379" s="309"/>
      <c r="Q379" s="309"/>
      <c r="R379" s="309"/>
      <c r="S379" s="309"/>
      <c r="T379" s="309"/>
      <c r="U379" s="309"/>
      <c r="V379" s="309"/>
      <c r="W379" s="309"/>
      <c r="X379" s="309"/>
      <c r="Y379" s="309"/>
      <c r="Z379" s="309"/>
    </row>
    <row r="380" spans="1:26" ht="12.75" customHeight="1" x14ac:dyDescent="0.2">
      <c r="A380" s="308"/>
      <c r="B380" s="309"/>
      <c r="C380" s="309"/>
      <c r="D380" s="309"/>
      <c r="E380" s="310"/>
      <c r="F380" s="309"/>
      <c r="G380" s="309"/>
      <c r="H380" s="309"/>
      <c r="I380" s="309"/>
      <c r="J380" s="309"/>
      <c r="K380" s="309"/>
      <c r="L380" s="309"/>
      <c r="M380" s="309"/>
      <c r="N380" s="309"/>
      <c r="O380" s="309"/>
      <c r="P380" s="309"/>
      <c r="Q380" s="309"/>
      <c r="R380" s="309"/>
      <c r="S380" s="309"/>
      <c r="T380" s="309"/>
      <c r="U380" s="309"/>
      <c r="V380" s="309"/>
      <c r="W380" s="309"/>
      <c r="X380" s="309"/>
      <c r="Y380" s="309"/>
      <c r="Z380" s="309"/>
    </row>
    <row r="381" spans="1:26" ht="12.75" customHeight="1" x14ac:dyDescent="0.2">
      <c r="A381" s="308"/>
      <c r="B381" s="309"/>
      <c r="C381" s="309"/>
      <c r="D381" s="309"/>
      <c r="E381" s="310"/>
      <c r="F381" s="309"/>
      <c r="G381" s="309"/>
      <c r="H381" s="309"/>
      <c r="I381" s="309"/>
      <c r="J381" s="309"/>
      <c r="K381" s="309"/>
      <c r="L381" s="309"/>
      <c r="M381" s="309"/>
      <c r="N381" s="309"/>
      <c r="O381" s="309"/>
      <c r="P381" s="309"/>
      <c r="Q381" s="309"/>
      <c r="R381" s="309"/>
      <c r="S381" s="309"/>
      <c r="T381" s="309"/>
      <c r="U381" s="309"/>
      <c r="V381" s="309"/>
      <c r="W381" s="309"/>
      <c r="X381" s="309"/>
      <c r="Y381" s="309"/>
      <c r="Z381" s="309"/>
    </row>
    <row r="382" spans="1:26" ht="12.75" customHeight="1" x14ac:dyDescent="0.2">
      <c r="A382" s="308"/>
      <c r="B382" s="309"/>
      <c r="C382" s="309"/>
      <c r="D382" s="309"/>
      <c r="E382" s="310"/>
      <c r="F382" s="309"/>
      <c r="G382" s="309"/>
      <c r="H382" s="309"/>
      <c r="I382" s="309"/>
      <c r="J382" s="309"/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09"/>
      <c r="X382" s="309"/>
      <c r="Y382" s="309"/>
      <c r="Z382" s="309"/>
    </row>
    <row r="383" spans="1:26" ht="12.75" customHeight="1" x14ac:dyDescent="0.2">
      <c r="A383" s="308"/>
      <c r="B383" s="309"/>
      <c r="C383" s="309"/>
      <c r="D383" s="309"/>
      <c r="E383" s="310"/>
      <c r="F383" s="309"/>
      <c r="G383" s="309"/>
      <c r="H383" s="309"/>
      <c r="I383" s="309"/>
      <c r="J383" s="309"/>
      <c r="K383" s="309"/>
      <c r="L383" s="309"/>
      <c r="M383" s="309"/>
      <c r="N383" s="309"/>
      <c r="O383" s="309"/>
      <c r="P383" s="309"/>
      <c r="Q383" s="309"/>
      <c r="R383" s="309"/>
      <c r="S383" s="309"/>
      <c r="T383" s="309"/>
      <c r="U383" s="309"/>
      <c r="V383" s="309"/>
      <c r="W383" s="309"/>
      <c r="X383" s="309"/>
      <c r="Y383" s="309"/>
      <c r="Z383" s="309"/>
    </row>
    <row r="384" spans="1:26" ht="12.75" customHeight="1" x14ac:dyDescent="0.2">
      <c r="A384" s="308"/>
      <c r="B384" s="309"/>
      <c r="C384" s="309"/>
      <c r="D384" s="309"/>
      <c r="E384" s="310"/>
      <c r="F384" s="309"/>
      <c r="G384" s="309"/>
      <c r="H384" s="309"/>
      <c r="I384" s="309"/>
      <c r="J384" s="309"/>
      <c r="K384" s="309"/>
      <c r="L384" s="309"/>
      <c r="M384" s="309"/>
      <c r="N384" s="309"/>
      <c r="O384" s="309"/>
      <c r="P384" s="309"/>
      <c r="Q384" s="309"/>
      <c r="R384" s="309"/>
      <c r="S384" s="309"/>
      <c r="T384" s="309"/>
      <c r="U384" s="309"/>
      <c r="V384" s="309"/>
      <c r="W384" s="309"/>
      <c r="X384" s="309"/>
      <c r="Y384" s="309"/>
      <c r="Z384" s="309"/>
    </row>
    <row r="385" spans="1:26" ht="12.75" customHeight="1" x14ac:dyDescent="0.2">
      <c r="A385" s="308"/>
      <c r="B385" s="309"/>
      <c r="C385" s="309"/>
      <c r="D385" s="309"/>
      <c r="E385" s="310"/>
      <c r="F385" s="309"/>
      <c r="G385" s="309"/>
      <c r="H385" s="309"/>
      <c r="I385" s="309"/>
      <c r="J385" s="309"/>
      <c r="K385" s="309"/>
      <c r="L385" s="309"/>
      <c r="M385" s="309"/>
      <c r="N385" s="309"/>
      <c r="O385" s="309"/>
      <c r="P385" s="309"/>
      <c r="Q385" s="309"/>
      <c r="R385" s="309"/>
      <c r="S385" s="309"/>
      <c r="T385" s="309"/>
      <c r="U385" s="309"/>
      <c r="V385" s="309"/>
      <c r="W385" s="309"/>
      <c r="X385" s="309"/>
      <c r="Y385" s="309"/>
      <c r="Z385" s="309"/>
    </row>
    <row r="386" spans="1:26" ht="12.75" customHeight="1" x14ac:dyDescent="0.2">
      <c r="A386" s="308"/>
      <c r="B386" s="309"/>
      <c r="C386" s="309"/>
      <c r="D386" s="309"/>
      <c r="E386" s="310"/>
      <c r="F386" s="309"/>
      <c r="G386" s="309"/>
      <c r="H386" s="309"/>
      <c r="I386" s="309"/>
      <c r="J386" s="309"/>
      <c r="K386" s="309"/>
      <c r="L386" s="309"/>
      <c r="M386" s="309"/>
      <c r="N386" s="309"/>
      <c r="O386" s="309"/>
      <c r="P386" s="309"/>
      <c r="Q386" s="309"/>
      <c r="R386" s="309"/>
      <c r="S386" s="309"/>
      <c r="T386" s="309"/>
      <c r="U386" s="309"/>
      <c r="V386" s="309"/>
      <c r="W386" s="309"/>
      <c r="X386" s="309"/>
      <c r="Y386" s="309"/>
      <c r="Z386" s="309"/>
    </row>
    <row r="387" spans="1:26" ht="12.75" customHeight="1" x14ac:dyDescent="0.2">
      <c r="A387" s="308"/>
      <c r="B387" s="309"/>
      <c r="C387" s="309"/>
      <c r="D387" s="309"/>
      <c r="E387" s="310"/>
      <c r="F387" s="309"/>
      <c r="G387" s="309"/>
      <c r="H387" s="309"/>
      <c r="I387" s="309"/>
      <c r="J387" s="309"/>
      <c r="K387" s="309"/>
      <c r="L387" s="309"/>
      <c r="M387" s="309"/>
      <c r="N387" s="309"/>
      <c r="O387" s="309"/>
      <c r="P387" s="309"/>
      <c r="Q387" s="309"/>
      <c r="R387" s="309"/>
      <c r="S387" s="309"/>
      <c r="T387" s="309"/>
      <c r="U387" s="309"/>
      <c r="V387" s="309"/>
      <c r="W387" s="309"/>
      <c r="X387" s="309"/>
      <c r="Y387" s="309"/>
      <c r="Z387" s="309"/>
    </row>
    <row r="388" spans="1:26" ht="12.75" customHeight="1" x14ac:dyDescent="0.2">
      <c r="A388" s="308"/>
      <c r="B388" s="309"/>
      <c r="C388" s="309"/>
      <c r="D388" s="309"/>
      <c r="E388" s="310"/>
      <c r="F388" s="309"/>
      <c r="G388" s="309"/>
      <c r="H388" s="309"/>
      <c r="I388" s="309"/>
      <c r="J388" s="309"/>
      <c r="K388" s="309"/>
      <c r="L388" s="309"/>
      <c r="M388" s="309"/>
      <c r="N388" s="309"/>
      <c r="O388" s="309"/>
      <c r="P388" s="309"/>
      <c r="Q388" s="309"/>
      <c r="R388" s="309"/>
      <c r="S388" s="309"/>
      <c r="T388" s="309"/>
      <c r="U388" s="309"/>
      <c r="V388" s="309"/>
      <c r="W388" s="309"/>
      <c r="X388" s="309"/>
      <c r="Y388" s="309"/>
      <c r="Z388" s="309"/>
    </row>
    <row r="389" spans="1:26" ht="12.75" customHeight="1" x14ac:dyDescent="0.2">
      <c r="A389" s="308"/>
      <c r="B389" s="309"/>
      <c r="C389" s="309"/>
      <c r="D389" s="309"/>
      <c r="E389" s="310"/>
      <c r="F389" s="309"/>
      <c r="G389" s="309"/>
      <c r="H389" s="309"/>
      <c r="I389" s="309"/>
      <c r="J389" s="309"/>
      <c r="K389" s="309"/>
      <c r="L389" s="309"/>
      <c r="M389" s="309"/>
      <c r="N389" s="309"/>
      <c r="O389" s="309"/>
      <c r="P389" s="309"/>
      <c r="Q389" s="309"/>
      <c r="R389" s="309"/>
      <c r="S389" s="309"/>
      <c r="T389" s="309"/>
      <c r="U389" s="309"/>
      <c r="V389" s="309"/>
      <c r="W389" s="309"/>
      <c r="X389" s="309"/>
      <c r="Y389" s="309"/>
      <c r="Z389" s="309"/>
    </row>
    <row r="390" spans="1:26" ht="12.75" customHeight="1" x14ac:dyDescent="0.2">
      <c r="A390" s="308"/>
      <c r="B390" s="309"/>
      <c r="C390" s="309"/>
      <c r="D390" s="309"/>
      <c r="E390" s="310"/>
      <c r="F390" s="309"/>
      <c r="G390" s="309"/>
      <c r="H390" s="309"/>
      <c r="I390" s="309"/>
      <c r="J390" s="309"/>
      <c r="K390" s="309"/>
      <c r="L390" s="309"/>
      <c r="M390" s="309"/>
      <c r="N390" s="309"/>
      <c r="O390" s="309"/>
      <c r="P390" s="309"/>
      <c r="Q390" s="309"/>
      <c r="R390" s="309"/>
      <c r="S390" s="309"/>
      <c r="T390" s="309"/>
      <c r="U390" s="309"/>
      <c r="V390" s="309"/>
      <c r="W390" s="309"/>
      <c r="X390" s="309"/>
      <c r="Y390" s="309"/>
      <c r="Z390" s="309"/>
    </row>
    <row r="391" spans="1:26" ht="12.75" customHeight="1" x14ac:dyDescent="0.2">
      <c r="A391" s="308"/>
      <c r="B391" s="309"/>
      <c r="C391" s="309"/>
      <c r="D391" s="309"/>
      <c r="E391" s="310"/>
      <c r="F391" s="309"/>
      <c r="G391" s="309"/>
      <c r="H391" s="309"/>
      <c r="I391" s="309"/>
      <c r="J391" s="309"/>
      <c r="K391" s="309"/>
      <c r="L391" s="309"/>
      <c r="M391" s="309"/>
      <c r="N391" s="309"/>
      <c r="O391" s="309"/>
      <c r="P391" s="309"/>
      <c r="Q391" s="309"/>
      <c r="R391" s="309"/>
      <c r="S391" s="309"/>
      <c r="T391" s="309"/>
      <c r="U391" s="309"/>
      <c r="V391" s="309"/>
      <c r="W391" s="309"/>
      <c r="X391" s="309"/>
      <c r="Y391" s="309"/>
      <c r="Z391" s="309"/>
    </row>
    <row r="392" spans="1:26" ht="12.75" customHeight="1" x14ac:dyDescent="0.2">
      <c r="A392" s="308"/>
      <c r="B392" s="309"/>
      <c r="C392" s="309"/>
      <c r="D392" s="309"/>
      <c r="E392" s="310"/>
      <c r="F392" s="309"/>
      <c r="G392" s="309"/>
      <c r="H392" s="309"/>
      <c r="I392" s="309"/>
      <c r="J392" s="309"/>
      <c r="K392" s="309"/>
      <c r="L392" s="309"/>
      <c r="M392" s="309"/>
      <c r="N392" s="309"/>
      <c r="O392" s="309"/>
      <c r="P392" s="309"/>
      <c r="Q392" s="309"/>
      <c r="R392" s="309"/>
      <c r="S392" s="309"/>
      <c r="T392" s="309"/>
      <c r="U392" s="309"/>
      <c r="V392" s="309"/>
      <c r="W392" s="309"/>
      <c r="X392" s="309"/>
      <c r="Y392" s="309"/>
      <c r="Z392" s="309"/>
    </row>
    <row r="393" spans="1:26" ht="12.75" customHeight="1" x14ac:dyDescent="0.2">
      <c r="A393" s="308"/>
      <c r="B393" s="309"/>
      <c r="C393" s="309"/>
      <c r="D393" s="309"/>
      <c r="E393" s="310"/>
      <c r="F393" s="309"/>
      <c r="G393" s="309"/>
      <c r="H393" s="309"/>
      <c r="I393" s="309"/>
      <c r="J393" s="309"/>
      <c r="K393" s="309"/>
      <c r="L393" s="309"/>
      <c r="M393" s="309"/>
      <c r="N393" s="309"/>
      <c r="O393" s="309"/>
      <c r="P393" s="309"/>
      <c r="Q393" s="309"/>
      <c r="R393" s="309"/>
      <c r="S393" s="309"/>
      <c r="T393" s="309"/>
      <c r="U393" s="309"/>
      <c r="V393" s="309"/>
      <c r="W393" s="309"/>
      <c r="X393" s="309"/>
      <c r="Y393" s="309"/>
      <c r="Z393" s="309"/>
    </row>
    <row r="394" spans="1:26" ht="12.75" customHeight="1" x14ac:dyDescent="0.2">
      <c r="A394" s="308"/>
      <c r="B394" s="309"/>
      <c r="C394" s="309"/>
      <c r="D394" s="309"/>
      <c r="E394" s="310"/>
      <c r="F394" s="309"/>
      <c r="G394" s="309"/>
      <c r="H394" s="309"/>
      <c r="I394" s="309"/>
      <c r="J394" s="309"/>
      <c r="K394" s="309"/>
      <c r="L394" s="309"/>
      <c r="M394" s="309"/>
      <c r="N394" s="309"/>
      <c r="O394" s="309"/>
      <c r="P394" s="309"/>
      <c r="Q394" s="309"/>
      <c r="R394" s="309"/>
      <c r="S394" s="309"/>
      <c r="T394" s="309"/>
      <c r="U394" s="309"/>
      <c r="V394" s="309"/>
      <c r="W394" s="309"/>
      <c r="X394" s="309"/>
      <c r="Y394" s="309"/>
      <c r="Z394" s="309"/>
    </row>
    <row r="395" spans="1:26" ht="12.75" customHeight="1" x14ac:dyDescent="0.2">
      <c r="A395" s="308"/>
      <c r="B395" s="309"/>
      <c r="C395" s="309"/>
      <c r="D395" s="309"/>
      <c r="E395" s="310"/>
      <c r="F395" s="309"/>
      <c r="G395" s="309"/>
      <c r="H395" s="309"/>
      <c r="I395" s="309"/>
      <c r="J395" s="309"/>
      <c r="K395" s="309"/>
      <c r="L395" s="309"/>
      <c r="M395" s="309"/>
      <c r="N395" s="309"/>
      <c r="O395" s="309"/>
      <c r="P395" s="309"/>
      <c r="Q395" s="309"/>
      <c r="R395" s="309"/>
      <c r="S395" s="309"/>
      <c r="T395" s="309"/>
      <c r="U395" s="309"/>
      <c r="V395" s="309"/>
      <c r="W395" s="309"/>
      <c r="X395" s="309"/>
      <c r="Y395" s="309"/>
      <c r="Z395" s="309"/>
    </row>
    <row r="396" spans="1:26" ht="12.75" customHeight="1" x14ac:dyDescent="0.2">
      <c r="A396" s="308"/>
      <c r="B396" s="309"/>
      <c r="C396" s="309"/>
      <c r="D396" s="309"/>
      <c r="E396" s="310"/>
      <c r="F396" s="309"/>
      <c r="G396" s="309"/>
      <c r="H396" s="309"/>
      <c r="I396" s="309"/>
      <c r="J396" s="309"/>
      <c r="K396" s="309"/>
      <c r="L396" s="309"/>
      <c r="M396" s="309"/>
      <c r="N396" s="309"/>
      <c r="O396" s="309"/>
      <c r="P396" s="309"/>
      <c r="Q396" s="309"/>
      <c r="R396" s="309"/>
      <c r="S396" s="309"/>
      <c r="T396" s="309"/>
      <c r="U396" s="309"/>
      <c r="V396" s="309"/>
      <c r="W396" s="309"/>
      <c r="X396" s="309"/>
      <c r="Y396" s="309"/>
      <c r="Z396" s="309"/>
    </row>
    <row r="397" spans="1:26" ht="12.75" customHeight="1" x14ac:dyDescent="0.2">
      <c r="A397" s="308"/>
      <c r="B397" s="309"/>
      <c r="C397" s="309"/>
      <c r="D397" s="309"/>
      <c r="E397" s="310"/>
      <c r="F397" s="309"/>
      <c r="G397" s="309"/>
      <c r="H397" s="309"/>
      <c r="I397" s="309"/>
      <c r="J397" s="309"/>
      <c r="K397" s="309"/>
      <c r="L397" s="309"/>
      <c r="M397" s="309"/>
      <c r="N397" s="309"/>
      <c r="O397" s="309"/>
      <c r="P397" s="309"/>
      <c r="Q397" s="309"/>
      <c r="R397" s="309"/>
      <c r="S397" s="309"/>
      <c r="T397" s="309"/>
      <c r="U397" s="309"/>
      <c r="V397" s="309"/>
      <c r="W397" s="309"/>
      <c r="X397" s="309"/>
      <c r="Y397" s="309"/>
      <c r="Z397" s="309"/>
    </row>
    <row r="398" spans="1:26" ht="12.75" customHeight="1" x14ac:dyDescent="0.2">
      <c r="A398" s="308"/>
      <c r="B398" s="309"/>
      <c r="C398" s="309"/>
      <c r="D398" s="309"/>
      <c r="E398" s="310"/>
      <c r="F398" s="309"/>
      <c r="G398" s="309"/>
      <c r="H398" s="309"/>
      <c r="I398" s="309"/>
      <c r="J398" s="309"/>
      <c r="K398" s="309"/>
      <c r="L398" s="309"/>
      <c r="M398" s="309"/>
      <c r="N398" s="309"/>
      <c r="O398" s="309"/>
      <c r="P398" s="309"/>
      <c r="Q398" s="309"/>
      <c r="R398" s="309"/>
      <c r="S398" s="309"/>
      <c r="T398" s="309"/>
      <c r="U398" s="309"/>
      <c r="V398" s="309"/>
      <c r="W398" s="309"/>
      <c r="X398" s="309"/>
      <c r="Y398" s="309"/>
      <c r="Z398" s="309"/>
    </row>
    <row r="399" spans="1:26" ht="12.75" customHeight="1" x14ac:dyDescent="0.2">
      <c r="A399" s="308"/>
      <c r="B399" s="309"/>
      <c r="C399" s="309"/>
      <c r="D399" s="309"/>
      <c r="E399" s="310"/>
      <c r="F399" s="309"/>
      <c r="G399" s="309"/>
      <c r="H399" s="309"/>
      <c r="I399" s="309"/>
      <c r="J399" s="309"/>
      <c r="K399" s="309"/>
      <c r="L399" s="309"/>
      <c r="M399" s="309"/>
      <c r="N399" s="309"/>
      <c r="O399" s="309"/>
      <c r="P399" s="309"/>
      <c r="Q399" s="309"/>
      <c r="R399" s="309"/>
      <c r="S399" s="309"/>
      <c r="T399" s="309"/>
      <c r="U399" s="309"/>
      <c r="V399" s="309"/>
      <c r="W399" s="309"/>
      <c r="X399" s="309"/>
      <c r="Y399" s="309"/>
      <c r="Z399" s="309"/>
    </row>
    <row r="400" spans="1:26" ht="12.75" customHeight="1" x14ac:dyDescent="0.2">
      <c r="A400" s="308"/>
      <c r="B400" s="309"/>
      <c r="C400" s="309"/>
      <c r="D400" s="309"/>
      <c r="E400" s="310"/>
      <c r="F400" s="309"/>
      <c r="G400" s="309"/>
      <c r="H400" s="309"/>
      <c r="I400" s="309"/>
      <c r="J400" s="309"/>
      <c r="K400" s="309"/>
      <c r="L400" s="309"/>
      <c r="M400" s="309"/>
      <c r="N400" s="309"/>
      <c r="O400" s="309"/>
      <c r="P400" s="309"/>
      <c r="Q400" s="309"/>
      <c r="R400" s="309"/>
      <c r="S400" s="309"/>
      <c r="T400" s="309"/>
      <c r="U400" s="309"/>
      <c r="V400" s="309"/>
      <c r="W400" s="309"/>
      <c r="X400" s="309"/>
      <c r="Y400" s="309"/>
      <c r="Z400" s="309"/>
    </row>
    <row r="401" spans="1:26" ht="12.75" customHeight="1" x14ac:dyDescent="0.2">
      <c r="A401" s="308"/>
      <c r="B401" s="309"/>
      <c r="C401" s="309"/>
      <c r="D401" s="309"/>
      <c r="E401" s="310"/>
      <c r="F401" s="309"/>
      <c r="G401" s="309"/>
      <c r="H401" s="309"/>
      <c r="I401" s="309"/>
      <c r="J401" s="309"/>
      <c r="K401" s="309"/>
      <c r="L401" s="309"/>
      <c r="M401" s="309"/>
      <c r="N401" s="309"/>
      <c r="O401" s="309"/>
      <c r="P401" s="309"/>
      <c r="Q401" s="309"/>
      <c r="R401" s="309"/>
      <c r="S401" s="309"/>
      <c r="T401" s="309"/>
      <c r="U401" s="309"/>
      <c r="V401" s="309"/>
      <c r="W401" s="309"/>
      <c r="X401" s="309"/>
      <c r="Y401" s="309"/>
      <c r="Z401" s="309"/>
    </row>
    <row r="402" spans="1:26" ht="12.75" customHeight="1" x14ac:dyDescent="0.2">
      <c r="A402" s="308"/>
      <c r="B402" s="309"/>
      <c r="C402" s="309"/>
      <c r="D402" s="309"/>
      <c r="E402" s="310"/>
      <c r="F402" s="309"/>
      <c r="G402" s="309"/>
      <c r="H402" s="309"/>
      <c r="I402" s="309"/>
      <c r="J402" s="309"/>
      <c r="K402" s="309"/>
      <c r="L402" s="309"/>
      <c r="M402" s="309"/>
      <c r="N402" s="309"/>
      <c r="O402" s="309"/>
      <c r="P402" s="309"/>
      <c r="Q402" s="309"/>
      <c r="R402" s="309"/>
      <c r="S402" s="309"/>
      <c r="T402" s="309"/>
      <c r="U402" s="309"/>
      <c r="V402" s="309"/>
      <c r="W402" s="309"/>
      <c r="X402" s="309"/>
      <c r="Y402" s="309"/>
      <c r="Z402" s="309"/>
    </row>
    <row r="403" spans="1:26" ht="12.75" customHeight="1" x14ac:dyDescent="0.2">
      <c r="A403" s="308"/>
      <c r="B403" s="309"/>
      <c r="C403" s="309"/>
      <c r="D403" s="309"/>
      <c r="E403" s="310"/>
      <c r="F403" s="309"/>
      <c r="G403" s="309"/>
      <c r="H403" s="309"/>
      <c r="I403" s="309"/>
      <c r="J403" s="309"/>
      <c r="K403" s="309"/>
      <c r="L403" s="309"/>
      <c r="M403" s="309"/>
      <c r="N403" s="309"/>
      <c r="O403" s="309"/>
      <c r="P403" s="309"/>
      <c r="Q403" s="309"/>
      <c r="R403" s="309"/>
      <c r="S403" s="309"/>
      <c r="T403" s="309"/>
      <c r="U403" s="309"/>
      <c r="V403" s="309"/>
      <c r="W403" s="309"/>
      <c r="X403" s="309"/>
      <c r="Y403" s="309"/>
      <c r="Z403" s="309"/>
    </row>
    <row r="404" spans="1:26" ht="12.75" customHeight="1" x14ac:dyDescent="0.2">
      <c r="A404" s="308"/>
      <c r="B404" s="309"/>
      <c r="C404" s="309"/>
      <c r="D404" s="309"/>
      <c r="E404" s="310"/>
      <c r="F404" s="309"/>
      <c r="G404" s="309"/>
      <c r="H404" s="309"/>
      <c r="I404" s="309"/>
      <c r="J404" s="309"/>
      <c r="K404" s="309"/>
      <c r="L404" s="309"/>
      <c r="M404" s="309"/>
      <c r="N404" s="309"/>
      <c r="O404" s="309"/>
      <c r="P404" s="309"/>
      <c r="Q404" s="309"/>
      <c r="R404" s="309"/>
      <c r="S404" s="309"/>
      <c r="T404" s="309"/>
      <c r="U404" s="309"/>
      <c r="V404" s="309"/>
      <c r="W404" s="309"/>
      <c r="X404" s="309"/>
      <c r="Y404" s="309"/>
      <c r="Z404" s="309"/>
    </row>
    <row r="405" spans="1:26" ht="12.75" customHeight="1" x14ac:dyDescent="0.2">
      <c r="A405" s="308"/>
      <c r="B405" s="309"/>
      <c r="C405" s="309"/>
      <c r="D405" s="309"/>
      <c r="E405" s="310"/>
      <c r="F405" s="309"/>
      <c r="G405" s="309"/>
      <c r="H405" s="309"/>
      <c r="I405" s="309"/>
      <c r="J405" s="309"/>
      <c r="K405" s="309"/>
      <c r="L405" s="309"/>
      <c r="M405" s="309"/>
      <c r="N405" s="309"/>
      <c r="O405" s="309"/>
      <c r="P405" s="309"/>
      <c r="Q405" s="309"/>
      <c r="R405" s="309"/>
      <c r="S405" s="309"/>
      <c r="T405" s="309"/>
      <c r="U405" s="309"/>
      <c r="V405" s="309"/>
      <c r="W405" s="309"/>
      <c r="X405" s="309"/>
      <c r="Y405" s="309"/>
      <c r="Z405" s="309"/>
    </row>
    <row r="406" spans="1:26" ht="12.75" customHeight="1" x14ac:dyDescent="0.2">
      <c r="A406" s="308"/>
      <c r="B406" s="309"/>
      <c r="C406" s="309"/>
      <c r="D406" s="309"/>
      <c r="E406" s="310"/>
      <c r="F406" s="309"/>
      <c r="G406" s="309"/>
      <c r="H406" s="309"/>
      <c r="I406" s="309"/>
      <c r="J406" s="309"/>
      <c r="K406" s="309"/>
      <c r="L406" s="309"/>
      <c r="M406" s="309"/>
      <c r="N406" s="309"/>
      <c r="O406" s="309"/>
      <c r="P406" s="309"/>
      <c r="Q406" s="309"/>
      <c r="R406" s="309"/>
      <c r="S406" s="309"/>
      <c r="T406" s="309"/>
      <c r="U406" s="309"/>
      <c r="V406" s="309"/>
      <c r="W406" s="309"/>
      <c r="X406" s="309"/>
      <c r="Y406" s="309"/>
      <c r="Z406" s="309"/>
    </row>
    <row r="407" spans="1:26" ht="12.75" customHeight="1" x14ac:dyDescent="0.2">
      <c r="A407" s="308"/>
      <c r="B407" s="309"/>
      <c r="C407" s="309"/>
      <c r="D407" s="309"/>
      <c r="E407" s="310"/>
      <c r="F407" s="309"/>
      <c r="G407" s="309"/>
      <c r="H407" s="309"/>
      <c r="I407" s="309"/>
      <c r="J407" s="309"/>
      <c r="K407" s="309"/>
      <c r="L407" s="309"/>
      <c r="M407" s="309"/>
      <c r="N407" s="309"/>
      <c r="O407" s="309"/>
      <c r="P407" s="309"/>
      <c r="Q407" s="309"/>
      <c r="R407" s="309"/>
      <c r="S407" s="309"/>
      <c r="T407" s="309"/>
      <c r="U407" s="309"/>
      <c r="V407" s="309"/>
      <c r="W407" s="309"/>
      <c r="X407" s="309"/>
      <c r="Y407" s="309"/>
      <c r="Z407" s="309"/>
    </row>
    <row r="408" spans="1:26" ht="12.75" customHeight="1" x14ac:dyDescent="0.2">
      <c r="A408" s="308"/>
      <c r="B408" s="309"/>
      <c r="C408" s="309"/>
      <c r="D408" s="309"/>
      <c r="E408" s="310"/>
      <c r="F408" s="309"/>
      <c r="G408" s="309"/>
      <c r="H408" s="309"/>
      <c r="I408" s="309"/>
      <c r="J408" s="309"/>
      <c r="K408" s="309"/>
      <c r="L408" s="309"/>
      <c r="M408" s="309"/>
      <c r="N408" s="309"/>
      <c r="O408" s="309"/>
      <c r="P408" s="309"/>
      <c r="Q408" s="309"/>
      <c r="R408" s="309"/>
      <c r="S408" s="309"/>
      <c r="T408" s="309"/>
      <c r="U408" s="309"/>
      <c r="V408" s="309"/>
      <c r="W408" s="309"/>
      <c r="X408" s="309"/>
      <c r="Y408" s="309"/>
      <c r="Z408" s="309"/>
    </row>
    <row r="409" spans="1:26" ht="12.75" customHeight="1" x14ac:dyDescent="0.2">
      <c r="A409" s="308"/>
      <c r="B409" s="309"/>
      <c r="C409" s="309"/>
      <c r="D409" s="309"/>
      <c r="E409" s="310"/>
      <c r="F409" s="309"/>
      <c r="G409" s="309"/>
      <c r="H409" s="309"/>
      <c r="I409" s="309"/>
      <c r="J409" s="309"/>
      <c r="K409" s="309"/>
      <c r="L409" s="309"/>
      <c r="M409" s="309"/>
      <c r="N409" s="309"/>
      <c r="O409" s="309"/>
      <c r="P409" s="309"/>
      <c r="Q409" s="309"/>
      <c r="R409" s="309"/>
      <c r="S409" s="309"/>
      <c r="T409" s="309"/>
      <c r="U409" s="309"/>
      <c r="V409" s="309"/>
      <c r="W409" s="309"/>
      <c r="X409" s="309"/>
      <c r="Y409" s="309"/>
      <c r="Z409" s="309"/>
    </row>
    <row r="410" spans="1:26" ht="12.75" customHeight="1" x14ac:dyDescent="0.2">
      <c r="A410" s="308"/>
      <c r="B410" s="309"/>
      <c r="C410" s="309"/>
      <c r="D410" s="309"/>
      <c r="E410" s="310"/>
      <c r="F410" s="309"/>
      <c r="G410" s="309"/>
      <c r="H410" s="309"/>
      <c r="I410" s="309"/>
      <c r="J410" s="309"/>
      <c r="K410" s="309"/>
      <c r="L410" s="309"/>
      <c r="M410" s="309"/>
      <c r="N410" s="309"/>
      <c r="O410" s="309"/>
      <c r="P410" s="309"/>
      <c r="Q410" s="309"/>
      <c r="R410" s="309"/>
      <c r="S410" s="309"/>
      <c r="T410" s="309"/>
      <c r="U410" s="309"/>
      <c r="V410" s="309"/>
      <c r="W410" s="309"/>
      <c r="X410" s="309"/>
      <c r="Y410" s="309"/>
      <c r="Z410" s="309"/>
    </row>
    <row r="411" spans="1:26" ht="12.75" customHeight="1" x14ac:dyDescent="0.2">
      <c r="A411" s="308"/>
      <c r="B411" s="309"/>
      <c r="C411" s="309"/>
      <c r="D411" s="309"/>
      <c r="E411" s="310"/>
      <c r="F411" s="309"/>
      <c r="G411" s="309"/>
      <c r="H411" s="309"/>
      <c r="I411" s="309"/>
      <c r="J411" s="309"/>
      <c r="K411" s="309"/>
      <c r="L411" s="309"/>
      <c r="M411" s="309"/>
      <c r="N411" s="309"/>
      <c r="O411" s="309"/>
      <c r="P411" s="309"/>
      <c r="Q411" s="309"/>
      <c r="R411" s="309"/>
      <c r="S411" s="309"/>
      <c r="T411" s="309"/>
      <c r="U411" s="309"/>
      <c r="V411" s="309"/>
      <c r="W411" s="309"/>
      <c r="X411" s="309"/>
      <c r="Y411" s="309"/>
      <c r="Z411" s="309"/>
    </row>
    <row r="412" spans="1:26" ht="12.75" customHeight="1" x14ac:dyDescent="0.2">
      <c r="A412" s="308"/>
      <c r="B412" s="309"/>
      <c r="C412" s="309"/>
      <c r="D412" s="309"/>
      <c r="E412" s="310"/>
      <c r="F412" s="309"/>
      <c r="G412" s="309"/>
      <c r="H412" s="309"/>
      <c r="I412" s="309"/>
      <c r="J412" s="309"/>
      <c r="K412" s="309"/>
      <c r="L412" s="309"/>
      <c r="M412" s="309"/>
      <c r="N412" s="309"/>
      <c r="O412" s="309"/>
      <c r="P412" s="309"/>
      <c r="Q412" s="309"/>
      <c r="R412" s="309"/>
      <c r="S412" s="309"/>
      <c r="T412" s="309"/>
      <c r="U412" s="309"/>
      <c r="V412" s="309"/>
      <c r="W412" s="309"/>
      <c r="X412" s="309"/>
      <c r="Y412" s="309"/>
      <c r="Z412" s="309"/>
    </row>
    <row r="413" spans="1:26" ht="12.75" customHeight="1" x14ac:dyDescent="0.2">
      <c r="A413" s="308"/>
      <c r="B413" s="309"/>
      <c r="C413" s="309"/>
      <c r="D413" s="309"/>
      <c r="E413" s="310"/>
      <c r="F413" s="309"/>
      <c r="G413" s="309"/>
      <c r="H413" s="309"/>
      <c r="I413" s="309"/>
      <c r="J413" s="309"/>
      <c r="K413" s="309"/>
      <c r="L413" s="309"/>
      <c r="M413" s="309"/>
      <c r="N413" s="309"/>
      <c r="O413" s="309"/>
      <c r="P413" s="309"/>
      <c r="Q413" s="309"/>
      <c r="R413" s="309"/>
      <c r="S413" s="309"/>
      <c r="T413" s="309"/>
      <c r="U413" s="309"/>
      <c r="V413" s="309"/>
      <c r="W413" s="309"/>
      <c r="X413" s="309"/>
      <c r="Y413" s="309"/>
      <c r="Z413" s="309"/>
    </row>
    <row r="414" spans="1:26" ht="12.75" customHeight="1" x14ac:dyDescent="0.2">
      <c r="A414" s="308"/>
      <c r="B414" s="309"/>
      <c r="C414" s="309"/>
      <c r="D414" s="309"/>
      <c r="E414" s="310"/>
      <c r="F414" s="309"/>
      <c r="G414" s="309"/>
      <c r="H414" s="309"/>
      <c r="I414" s="309"/>
      <c r="J414" s="309"/>
      <c r="K414" s="309"/>
      <c r="L414" s="309"/>
      <c r="M414" s="309"/>
      <c r="N414" s="309"/>
      <c r="O414" s="309"/>
      <c r="P414" s="309"/>
      <c r="Q414" s="309"/>
      <c r="R414" s="309"/>
      <c r="S414" s="309"/>
      <c r="T414" s="309"/>
      <c r="U414" s="309"/>
      <c r="V414" s="309"/>
      <c r="W414" s="309"/>
      <c r="X414" s="309"/>
      <c r="Y414" s="309"/>
      <c r="Z414" s="309"/>
    </row>
    <row r="415" spans="1:26" ht="12.75" customHeight="1" x14ac:dyDescent="0.2">
      <c r="A415" s="308"/>
      <c r="B415" s="309"/>
      <c r="C415" s="309"/>
      <c r="D415" s="309"/>
      <c r="E415" s="310"/>
      <c r="F415" s="309"/>
      <c r="G415" s="309"/>
      <c r="H415" s="309"/>
      <c r="I415" s="309"/>
      <c r="J415" s="309"/>
      <c r="K415" s="309"/>
      <c r="L415" s="309"/>
      <c r="M415" s="309"/>
      <c r="N415" s="309"/>
      <c r="O415" s="309"/>
      <c r="P415" s="309"/>
      <c r="Q415" s="309"/>
      <c r="R415" s="309"/>
      <c r="S415" s="309"/>
      <c r="T415" s="309"/>
      <c r="U415" s="309"/>
      <c r="V415" s="309"/>
      <c r="W415" s="309"/>
      <c r="X415" s="309"/>
      <c r="Y415" s="309"/>
      <c r="Z415" s="309"/>
    </row>
    <row r="416" spans="1:26" ht="12.75" customHeight="1" x14ac:dyDescent="0.2">
      <c r="A416" s="308"/>
      <c r="B416" s="309"/>
      <c r="C416" s="309"/>
      <c r="D416" s="309"/>
      <c r="E416" s="310"/>
      <c r="F416" s="309"/>
      <c r="G416" s="309"/>
      <c r="H416" s="309"/>
      <c r="I416" s="309"/>
      <c r="J416" s="309"/>
      <c r="K416" s="309"/>
      <c r="L416" s="309"/>
      <c r="M416" s="309"/>
      <c r="N416" s="309"/>
      <c r="O416" s="309"/>
      <c r="P416" s="309"/>
      <c r="Q416" s="309"/>
      <c r="R416" s="309"/>
      <c r="S416" s="309"/>
      <c r="T416" s="309"/>
      <c r="U416" s="309"/>
      <c r="V416" s="309"/>
      <c r="W416" s="309"/>
      <c r="X416" s="309"/>
      <c r="Y416" s="309"/>
      <c r="Z416" s="309"/>
    </row>
    <row r="417" spans="1:26" ht="12.75" customHeight="1" x14ac:dyDescent="0.2">
      <c r="A417" s="308"/>
      <c r="B417" s="309"/>
      <c r="C417" s="309"/>
      <c r="D417" s="309"/>
      <c r="E417" s="310"/>
      <c r="F417" s="309"/>
      <c r="G417" s="309"/>
      <c r="H417" s="309"/>
      <c r="I417" s="309"/>
      <c r="J417" s="309"/>
      <c r="K417" s="309"/>
      <c r="L417" s="309"/>
      <c r="M417" s="309"/>
      <c r="N417" s="309"/>
      <c r="O417" s="309"/>
      <c r="P417" s="309"/>
      <c r="Q417" s="309"/>
      <c r="R417" s="309"/>
      <c r="S417" s="309"/>
      <c r="T417" s="309"/>
      <c r="U417" s="309"/>
      <c r="V417" s="309"/>
      <c r="W417" s="309"/>
      <c r="X417" s="309"/>
      <c r="Y417" s="309"/>
      <c r="Z417" s="309"/>
    </row>
    <row r="418" spans="1:26" ht="12.75" customHeight="1" x14ac:dyDescent="0.2">
      <c r="A418" s="308"/>
      <c r="B418" s="309"/>
      <c r="C418" s="309"/>
      <c r="D418" s="309"/>
      <c r="E418" s="310"/>
      <c r="F418" s="309"/>
      <c r="G418" s="309"/>
      <c r="H418" s="309"/>
      <c r="I418" s="309"/>
      <c r="J418" s="309"/>
      <c r="K418" s="309"/>
      <c r="L418" s="309"/>
      <c r="M418" s="309"/>
      <c r="N418" s="309"/>
      <c r="O418" s="309"/>
      <c r="P418" s="309"/>
      <c r="Q418" s="309"/>
      <c r="R418" s="309"/>
      <c r="S418" s="309"/>
      <c r="T418" s="309"/>
      <c r="U418" s="309"/>
      <c r="V418" s="309"/>
      <c r="W418" s="309"/>
      <c r="X418" s="309"/>
      <c r="Y418" s="309"/>
      <c r="Z418" s="309"/>
    </row>
    <row r="419" spans="1:26" ht="12.75" customHeight="1" x14ac:dyDescent="0.2">
      <c r="A419" s="308"/>
      <c r="B419" s="309"/>
      <c r="C419" s="309"/>
      <c r="D419" s="309"/>
      <c r="E419" s="310"/>
      <c r="F419" s="309"/>
      <c r="G419" s="309"/>
      <c r="H419" s="309"/>
      <c r="I419" s="309"/>
      <c r="J419" s="309"/>
      <c r="K419" s="309"/>
      <c r="L419" s="309"/>
      <c r="M419" s="309"/>
      <c r="N419" s="309"/>
      <c r="O419" s="309"/>
      <c r="P419" s="309"/>
      <c r="Q419" s="309"/>
      <c r="R419" s="309"/>
      <c r="S419" s="309"/>
      <c r="T419" s="309"/>
      <c r="U419" s="309"/>
      <c r="V419" s="309"/>
      <c r="W419" s="309"/>
      <c r="X419" s="309"/>
      <c r="Y419" s="309"/>
      <c r="Z419" s="309"/>
    </row>
    <row r="420" spans="1:26" ht="12.75" customHeight="1" x14ac:dyDescent="0.2">
      <c r="A420" s="308"/>
      <c r="B420" s="309"/>
      <c r="C420" s="309"/>
      <c r="D420" s="309"/>
      <c r="E420" s="310"/>
      <c r="F420" s="309"/>
      <c r="G420" s="309"/>
      <c r="H420" s="309"/>
      <c r="I420" s="309"/>
      <c r="J420" s="309"/>
      <c r="K420" s="309"/>
      <c r="L420" s="309"/>
      <c r="M420" s="309"/>
      <c r="N420" s="309"/>
      <c r="O420" s="309"/>
      <c r="P420" s="309"/>
      <c r="Q420" s="309"/>
      <c r="R420" s="309"/>
      <c r="S420" s="309"/>
      <c r="T420" s="309"/>
      <c r="U420" s="309"/>
      <c r="V420" s="309"/>
      <c r="W420" s="309"/>
      <c r="X420" s="309"/>
      <c r="Y420" s="309"/>
      <c r="Z420" s="309"/>
    </row>
    <row r="421" spans="1:26" ht="12.75" customHeight="1" x14ac:dyDescent="0.2">
      <c r="A421" s="308"/>
      <c r="B421" s="309"/>
      <c r="C421" s="309"/>
      <c r="D421" s="309"/>
      <c r="E421" s="310"/>
      <c r="F421" s="309"/>
      <c r="G421" s="309"/>
      <c r="H421" s="309"/>
      <c r="I421" s="309"/>
      <c r="J421" s="309"/>
      <c r="K421" s="309"/>
      <c r="L421" s="309"/>
      <c r="M421" s="309"/>
      <c r="N421" s="309"/>
      <c r="O421" s="309"/>
      <c r="P421" s="309"/>
      <c r="Q421" s="309"/>
      <c r="R421" s="309"/>
      <c r="S421" s="309"/>
      <c r="T421" s="309"/>
      <c r="U421" s="309"/>
      <c r="V421" s="309"/>
      <c r="W421" s="309"/>
      <c r="X421" s="309"/>
      <c r="Y421" s="309"/>
      <c r="Z421" s="309"/>
    </row>
    <row r="422" spans="1:26" ht="12.75" customHeight="1" x14ac:dyDescent="0.2">
      <c r="A422" s="308"/>
      <c r="B422" s="309"/>
      <c r="C422" s="309"/>
      <c r="D422" s="309"/>
      <c r="E422" s="310"/>
      <c r="F422" s="309"/>
      <c r="G422" s="309"/>
      <c r="H422" s="309"/>
      <c r="I422" s="309"/>
      <c r="J422" s="309"/>
      <c r="K422" s="309"/>
      <c r="L422" s="309"/>
      <c r="M422" s="309"/>
      <c r="N422" s="309"/>
      <c r="O422" s="309"/>
      <c r="P422" s="309"/>
      <c r="Q422" s="309"/>
      <c r="R422" s="309"/>
      <c r="S422" s="309"/>
      <c r="T422" s="309"/>
      <c r="U422" s="309"/>
      <c r="V422" s="309"/>
      <c r="W422" s="309"/>
      <c r="X422" s="309"/>
      <c r="Y422" s="309"/>
      <c r="Z422" s="309"/>
    </row>
    <row r="423" spans="1:26" ht="12.75" customHeight="1" x14ac:dyDescent="0.2">
      <c r="A423" s="308"/>
      <c r="B423" s="309"/>
      <c r="C423" s="309"/>
      <c r="D423" s="309"/>
      <c r="E423" s="310"/>
      <c r="F423" s="309"/>
      <c r="G423" s="309"/>
      <c r="H423" s="309"/>
      <c r="I423" s="309"/>
      <c r="J423" s="309"/>
      <c r="K423" s="309"/>
      <c r="L423" s="309"/>
      <c r="M423" s="309"/>
      <c r="N423" s="309"/>
      <c r="O423" s="309"/>
      <c r="P423" s="309"/>
      <c r="Q423" s="309"/>
      <c r="R423" s="309"/>
      <c r="S423" s="309"/>
      <c r="T423" s="309"/>
      <c r="U423" s="309"/>
      <c r="V423" s="309"/>
      <c r="W423" s="309"/>
      <c r="X423" s="309"/>
      <c r="Y423" s="309"/>
      <c r="Z423" s="309"/>
    </row>
    <row r="424" spans="1:26" ht="12.75" customHeight="1" x14ac:dyDescent="0.2">
      <c r="A424" s="308"/>
      <c r="B424" s="309"/>
      <c r="C424" s="309"/>
      <c r="D424" s="309"/>
      <c r="E424" s="310"/>
      <c r="F424" s="309"/>
      <c r="G424" s="309"/>
      <c r="H424" s="309"/>
      <c r="I424" s="309"/>
      <c r="J424" s="309"/>
      <c r="K424" s="309"/>
      <c r="L424" s="309"/>
      <c r="M424" s="309"/>
      <c r="N424" s="309"/>
      <c r="O424" s="309"/>
      <c r="P424" s="309"/>
      <c r="Q424" s="309"/>
      <c r="R424" s="309"/>
      <c r="S424" s="309"/>
      <c r="T424" s="309"/>
      <c r="U424" s="309"/>
      <c r="V424" s="309"/>
      <c r="W424" s="309"/>
      <c r="X424" s="309"/>
      <c r="Y424" s="309"/>
      <c r="Z424" s="309"/>
    </row>
    <row r="425" spans="1:26" ht="12.75" customHeight="1" x14ac:dyDescent="0.2">
      <c r="A425" s="308"/>
      <c r="B425" s="309"/>
      <c r="C425" s="309"/>
      <c r="D425" s="309"/>
      <c r="E425" s="310"/>
      <c r="F425" s="309"/>
      <c r="G425" s="309"/>
      <c r="H425" s="309"/>
      <c r="I425" s="309"/>
      <c r="J425" s="309"/>
      <c r="K425" s="309"/>
      <c r="L425" s="309"/>
      <c r="M425" s="309"/>
      <c r="N425" s="309"/>
      <c r="O425" s="309"/>
      <c r="P425" s="309"/>
      <c r="Q425" s="309"/>
      <c r="R425" s="309"/>
      <c r="S425" s="309"/>
      <c r="T425" s="309"/>
      <c r="U425" s="309"/>
      <c r="V425" s="309"/>
      <c r="W425" s="309"/>
      <c r="X425" s="309"/>
      <c r="Y425" s="309"/>
      <c r="Z425" s="309"/>
    </row>
    <row r="426" spans="1:26" ht="12.75" customHeight="1" x14ac:dyDescent="0.2">
      <c r="A426" s="308"/>
      <c r="B426" s="309"/>
      <c r="C426" s="309"/>
      <c r="D426" s="309"/>
      <c r="E426" s="310"/>
      <c r="F426" s="309"/>
      <c r="G426" s="309"/>
      <c r="H426" s="309"/>
      <c r="I426" s="309"/>
      <c r="J426" s="309"/>
      <c r="K426" s="309"/>
      <c r="L426" s="309"/>
      <c r="M426" s="309"/>
      <c r="N426" s="309"/>
      <c r="O426" s="309"/>
      <c r="P426" s="309"/>
      <c r="Q426" s="309"/>
      <c r="R426" s="309"/>
      <c r="S426" s="309"/>
      <c r="T426" s="309"/>
      <c r="U426" s="309"/>
      <c r="V426" s="309"/>
      <c r="W426" s="309"/>
      <c r="X426" s="309"/>
      <c r="Y426" s="309"/>
      <c r="Z426" s="309"/>
    </row>
    <row r="427" spans="1:26" ht="12.75" customHeight="1" x14ac:dyDescent="0.2">
      <c r="A427" s="308"/>
      <c r="B427" s="309"/>
      <c r="C427" s="309"/>
      <c r="D427" s="309"/>
      <c r="E427" s="310"/>
      <c r="F427" s="309"/>
      <c r="G427" s="309"/>
      <c r="H427" s="309"/>
      <c r="I427" s="309"/>
      <c r="J427" s="309"/>
      <c r="K427" s="309"/>
      <c r="L427" s="309"/>
      <c r="M427" s="309"/>
      <c r="N427" s="309"/>
      <c r="O427" s="309"/>
      <c r="P427" s="309"/>
      <c r="Q427" s="309"/>
      <c r="R427" s="309"/>
      <c r="S427" s="309"/>
      <c r="T427" s="309"/>
      <c r="U427" s="309"/>
      <c r="V427" s="309"/>
      <c r="W427" s="309"/>
      <c r="X427" s="309"/>
      <c r="Y427" s="309"/>
      <c r="Z427" s="309"/>
    </row>
    <row r="428" spans="1:26" ht="12.75" customHeight="1" x14ac:dyDescent="0.2">
      <c r="A428" s="308"/>
      <c r="B428" s="309"/>
      <c r="C428" s="309"/>
      <c r="D428" s="309"/>
      <c r="E428" s="310"/>
      <c r="F428" s="309"/>
      <c r="G428" s="309"/>
      <c r="H428" s="309"/>
      <c r="I428" s="309"/>
      <c r="J428" s="309"/>
      <c r="K428" s="309"/>
      <c r="L428" s="309"/>
      <c r="M428" s="309"/>
      <c r="N428" s="309"/>
      <c r="O428" s="309"/>
      <c r="P428" s="309"/>
      <c r="Q428" s="309"/>
      <c r="R428" s="309"/>
      <c r="S428" s="309"/>
      <c r="T428" s="309"/>
      <c r="U428" s="309"/>
      <c r="V428" s="309"/>
      <c r="W428" s="309"/>
      <c r="X428" s="309"/>
      <c r="Y428" s="309"/>
      <c r="Z428" s="309"/>
    </row>
    <row r="429" spans="1:26" ht="12.75" customHeight="1" x14ac:dyDescent="0.2">
      <c r="A429" s="308"/>
      <c r="B429" s="309"/>
      <c r="C429" s="309"/>
      <c r="D429" s="309"/>
      <c r="E429" s="310"/>
      <c r="F429" s="309"/>
      <c r="G429" s="309"/>
      <c r="H429" s="309"/>
      <c r="I429" s="309"/>
      <c r="J429" s="309"/>
      <c r="K429" s="309"/>
      <c r="L429" s="309"/>
      <c r="M429" s="309"/>
      <c r="N429" s="309"/>
      <c r="O429" s="309"/>
      <c r="P429" s="309"/>
      <c r="Q429" s="309"/>
      <c r="R429" s="309"/>
      <c r="S429" s="309"/>
      <c r="T429" s="309"/>
      <c r="U429" s="309"/>
      <c r="V429" s="309"/>
      <c r="W429" s="309"/>
      <c r="X429" s="309"/>
      <c r="Y429" s="309"/>
      <c r="Z429" s="309"/>
    </row>
    <row r="430" spans="1:26" ht="12.75" customHeight="1" x14ac:dyDescent="0.2">
      <c r="A430" s="308"/>
      <c r="B430" s="309"/>
      <c r="C430" s="309"/>
      <c r="D430" s="309"/>
      <c r="E430" s="310"/>
      <c r="F430" s="309"/>
      <c r="G430" s="309"/>
      <c r="H430" s="309"/>
      <c r="I430" s="309"/>
      <c r="J430" s="309"/>
      <c r="K430" s="309"/>
      <c r="L430" s="309"/>
      <c r="M430" s="309"/>
      <c r="N430" s="309"/>
      <c r="O430" s="309"/>
      <c r="P430" s="309"/>
      <c r="Q430" s="309"/>
      <c r="R430" s="309"/>
      <c r="S430" s="309"/>
      <c r="T430" s="309"/>
      <c r="U430" s="309"/>
      <c r="V430" s="309"/>
      <c r="W430" s="309"/>
      <c r="X430" s="309"/>
      <c r="Y430" s="309"/>
      <c r="Z430" s="309"/>
    </row>
    <row r="431" spans="1:26" ht="12.75" customHeight="1" x14ac:dyDescent="0.2">
      <c r="A431" s="308"/>
      <c r="B431" s="309"/>
      <c r="C431" s="309"/>
      <c r="D431" s="309"/>
      <c r="E431" s="310"/>
      <c r="F431" s="309"/>
      <c r="G431" s="309"/>
      <c r="H431" s="309"/>
      <c r="I431" s="309"/>
      <c r="J431" s="309"/>
      <c r="K431" s="309"/>
      <c r="L431" s="309"/>
      <c r="M431" s="309"/>
      <c r="N431" s="309"/>
      <c r="O431" s="309"/>
      <c r="P431" s="309"/>
      <c r="Q431" s="309"/>
      <c r="R431" s="309"/>
      <c r="S431" s="309"/>
      <c r="T431" s="309"/>
      <c r="U431" s="309"/>
      <c r="V431" s="309"/>
      <c r="W431" s="309"/>
      <c r="X431" s="309"/>
      <c r="Y431" s="309"/>
      <c r="Z431" s="309"/>
    </row>
    <row r="432" spans="1:26" ht="12.75" customHeight="1" x14ac:dyDescent="0.2">
      <c r="A432" s="308"/>
      <c r="B432" s="309"/>
      <c r="C432" s="309"/>
      <c r="D432" s="309"/>
      <c r="E432" s="310"/>
      <c r="F432" s="309"/>
      <c r="G432" s="309"/>
      <c r="H432" s="309"/>
      <c r="I432" s="309"/>
      <c r="J432" s="309"/>
      <c r="K432" s="309"/>
      <c r="L432" s="309"/>
      <c r="M432" s="309"/>
      <c r="N432" s="309"/>
      <c r="O432" s="309"/>
      <c r="P432" s="309"/>
      <c r="Q432" s="309"/>
      <c r="R432" s="309"/>
      <c r="S432" s="309"/>
      <c r="T432" s="309"/>
      <c r="U432" s="309"/>
      <c r="V432" s="309"/>
      <c r="W432" s="309"/>
      <c r="X432" s="309"/>
      <c r="Y432" s="309"/>
      <c r="Z432" s="309"/>
    </row>
    <row r="433" spans="1:26" ht="12.75" customHeight="1" x14ac:dyDescent="0.2">
      <c r="A433" s="308"/>
      <c r="B433" s="309"/>
      <c r="C433" s="309"/>
      <c r="D433" s="309"/>
      <c r="E433" s="310"/>
      <c r="F433" s="309"/>
      <c r="G433" s="309"/>
      <c r="H433" s="309"/>
      <c r="I433" s="309"/>
      <c r="J433" s="309"/>
      <c r="K433" s="309"/>
      <c r="L433" s="309"/>
      <c r="M433" s="309"/>
      <c r="N433" s="309"/>
      <c r="O433" s="309"/>
      <c r="P433" s="309"/>
      <c r="Q433" s="309"/>
      <c r="R433" s="309"/>
      <c r="S433" s="309"/>
      <c r="T433" s="309"/>
      <c r="U433" s="309"/>
      <c r="V433" s="309"/>
      <c r="W433" s="309"/>
      <c r="X433" s="309"/>
      <c r="Y433" s="309"/>
      <c r="Z433" s="309"/>
    </row>
    <row r="434" spans="1:26" ht="12.75" customHeight="1" x14ac:dyDescent="0.2">
      <c r="A434" s="308"/>
      <c r="B434" s="309"/>
      <c r="C434" s="309"/>
      <c r="D434" s="309"/>
      <c r="E434" s="310"/>
      <c r="F434" s="309"/>
      <c r="G434" s="309"/>
      <c r="H434" s="309"/>
      <c r="I434" s="309"/>
      <c r="J434" s="309"/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09"/>
      <c r="X434" s="309"/>
      <c r="Y434" s="309"/>
      <c r="Z434" s="309"/>
    </row>
    <row r="435" spans="1:26" ht="12.75" customHeight="1" x14ac:dyDescent="0.2">
      <c r="A435" s="308"/>
      <c r="B435" s="309"/>
      <c r="C435" s="309"/>
      <c r="D435" s="309"/>
      <c r="E435" s="310"/>
      <c r="F435" s="309"/>
      <c r="G435" s="309"/>
      <c r="H435" s="309"/>
      <c r="I435" s="309"/>
      <c r="J435" s="309"/>
      <c r="K435" s="309"/>
      <c r="L435" s="309"/>
      <c r="M435" s="309"/>
      <c r="N435" s="309"/>
      <c r="O435" s="309"/>
      <c r="P435" s="309"/>
      <c r="Q435" s="309"/>
      <c r="R435" s="309"/>
      <c r="S435" s="309"/>
      <c r="T435" s="309"/>
      <c r="U435" s="309"/>
      <c r="V435" s="309"/>
      <c r="W435" s="309"/>
      <c r="X435" s="309"/>
      <c r="Y435" s="309"/>
      <c r="Z435" s="309"/>
    </row>
    <row r="436" spans="1:26" ht="12.75" customHeight="1" x14ac:dyDescent="0.2">
      <c r="A436" s="308"/>
      <c r="B436" s="309"/>
      <c r="C436" s="309"/>
      <c r="D436" s="309"/>
      <c r="E436" s="310"/>
      <c r="F436" s="309"/>
      <c r="G436" s="309"/>
      <c r="H436" s="309"/>
      <c r="I436" s="309"/>
      <c r="J436" s="309"/>
      <c r="K436" s="309"/>
      <c r="L436" s="309"/>
      <c r="M436" s="309"/>
      <c r="N436" s="309"/>
      <c r="O436" s="309"/>
      <c r="P436" s="309"/>
      <c r="Q436" s="309"/>
      <c r="R436" s="309"/>
      <c r="S436" s="309"/>
      <c r="T436" s="309"/>
      <c r="U436" s="309"/>
      <c r="V436" s="309"/>
      <c r="W436" s="309"/>
      <c r="X436" s="309"/>
      <c r="Y436" s="309"/>
      <c r="Z436" s="309"/>
    </row>
    <row r="437" spans="1:26" ht="12.75" customHeight="1" x14ac:dyDescent="0.2">
      <c r="A437" s="308"/>
      <c r="B437" s="309"/>
      <c r="C437" s="309"/>
      <c r="D437" s="309"/>
      <c r="E437" s="310"/>
      <c r="F437" s="309"/>
      <c r="G437" s="309"/>
      <c r="H437" s="309"/>
      <c r="I437" s="309"/>
      <c r="J437" s="309"/>
      <c r="K437" s="309"/>
      <c r="L437" s="309"/>
      <c r="M437" s="309"/>
      <c r="N437" s="309"/>
      <c r="O437" s="309"/>
      <c r="P437" s="309"/>
      <c r="Q437" s="309"/>
      <c r="R437" s="309"/>
      <c r="S437" s="309"/>
      <c r="T437" s="309"/>
      <c r="U437" s="309"/>
      <c r="V437" s="309"/>
      <c r="W437" s="309"/>
      <c r="X437" s="309"/>
      <c r="Y437" s="309"/>
      <c r="Z437" s="309"/>
    </row>
    <row r="438" spans="1:26" ht="12.75" customHeight="1" x14ac:dyDescent="0.2">
      <c r="A438" s="308"/>
      <c r="B438" s="309"/>
      <c r="C438" s="309"/>
      <c r="D438" s="309"/>
      <c r="E438" s="310"/>
      <c r="F438" s="309"/>
      <c r="G438" s="309"/>
      <c r="H438" s="309"/>
      <c r="I438" s="309"/>
      <c r="J438" s="309"/>
      <c r="K438" s="309"/>
      <c r="L438" s="309"/>
      <c r="M438" s="309"/>
      <c r="N438" s="309"/>
      <c r="O438" s="309"/>
      <c r="P438" s="309"/>
      <c r="Q438" s="309"/>
      <c r="R438" s="309"/>
      <c r="S438" s="309"/>
      <c r="T438" s="309"/>
      <c r="U438" s="309"/>
      <c r="V438" s="309"/>
      <c r="W438" s="309"/>
      <c r="X438" s="309"/>
      <c r="Y438" s="309"/>
      <c r="Z438" s="309"/>
    </row>
    <row r="439" spans="1:26" ht="12.75" customHeight="1" x14ac:dyDescent="0.2">
      <c r="A439" s="308"/>
      <c r="B439" s="309"/>
      <c r="C439" s="309"/>
      <c r="D439" s="309"/>
      <c r="E439" s="310"/>
      <c r="F439" s="309"/>
      <c r="G439" s="309"/>
      <c r="H439" s="309"/>
      <c r="I439" s="309"/>
      <c r="J439" s="309"/>
      <c r="K439" s="309"/>
      <c r="L439" s="309"/>
      <c r="M439" s="309"/>
      <c r="N439" s="309"/>
      <c r="O439" s="309"/>
      <c r="P439" s="309"/>
      <c r="Q439" s="309"/>
      <c r="R439" s="309"/>
      <c r="S439" s="309"/>
      <c r="T439" s="309"/>
      <c r="U439" s="309"/>
      <c r="V439" s="309"/>
      <c r="W439" s="309"/>
      <c r="X439" s="309"/>
      <c r="Y439" s="309"/>
      <c r="Z439" s="309"/>
    </row>
    <row r="440" spans="1:26" ht="12.75" customHeight="1" x14ac:dyDescent="0.2">
      <c r="A440" s="308"/>
      <c r="B440" s="309"/>
      <c r="C440" s="309"/>
      <c r="D440" s="309"/>
      <c r="E440" s="310"/>
      <c r="F440" s="309"/>
      <c r="G440" s="309"/>
      <c r="H440" s="309"/>
      <c r="I440" s="309"/>
      <c r="J440" s="309"/>
      <c r="K440" s="309"/>
      <c r="L440" s="309"/>
      <c r="M440" s="309"/>
      <c r="N440" s="309"/>
      <c r="O440" s="309"/>
      <c r="P440" s="309"/>
      <c r="Q440" s="309"/>
      <c r="R440" s="309"/>
      <c r="S440" s="309"/>
      <c r="T440" s="309"/>
      <c r="U440" s="309"/>
      <c r="V440" s="309"/>
      <c r="W440" s="309"/>
      <c r="X440" s="309"/>
      <c r="Y440" s="309"/>
      <c r="Z440" s="309"/>
    </row>
    <row r="441" spans="1:26" ht="12.75" customHeight="1" x14ac:dyDescent="0.2">
      <c r="A441" s="308"/>
      <c r="B441" s="309"/>
      <c r="C441" s="309"/>
      <c r="D441" s="309"/>
      <c r="E441" s="310"/>
      <c r="F441" s="309"/>
      <c r="G441" s="309"/>
      <c r="H441" s="309"/>
      <c r="I441" s="309"/>
      <c r="J441" s="309"/>
      <c r="K441" s="309"/>
      <c r="L441" s="309"/>
      <c r="M441" s="309"/>
      <c r="N441" s="309"/>
      <c r="O441" s="309"/>
      <c r="P441" s="309"/>
      <c r="Q441" s="309"/>
      <c r="R441" s="309"/>
      <c r="S441" s="309"/>
      <c r="T441" s="309"/>
      <c r="U441" s="309"/>
      <c r="V441" s="309"/>
      <c r="W441" s="309"/>
      <c r="X441" s="309"/>
      <c r="Y441" s="309"/>
      <c r="Z441" s="309"/>
    </row>
    <row r="442" spans="1:26" ht="12.75" customHeight="1" x14ac:dyDescent="0.2">
      <c r="A442" s="308"/>
      <c r="B442" s="309"/>
      <c r="C442" s="309"/>
      <c r="D442" s="309"/>
      <c r="E442" s="310"/>
      <c r="F442" s="309"/>
      <c r="G442" s="309"/>
      <c r="H442" s="309"/>
      <c r="I442" s="309"/>
      <c r="J442" s="309"/>
      <c r="K442" s="309"/>
      <c r="L442" s="309"/>
      <c r="M442" s="309"/>
      <c r="N442" s="309"/>
      <c r="O442" s="309"/>
      <c r="P442" s="309"/>
      <c r="Q442" s="309"/>
      <c r="R442" s="309"/>
      <c r="S442" s="309"/>
      <c r="T442" s="309"/>
      <c r="U442" s="309"/>
      <c r="V442" s="309"/>
      <c r="W442" s="309"/>
      <c r="X442" s="309"/>
      <c r="Y442" s="309"/>
      <c r="Z442" s="309"/>
    </row>
    <row r="443" spans="1:26" ht="12.75" customHeight="1" x14ac:dyDescent="0.2">
      <c r="A443" s="308"/>
      <c r="B443" s="309"/>
      <c r="C443" s="309"/>
      <c r="D443" s="309"/>
      <c r="E443" s="310"/>
      <c r="F443" s="309"/>
      <c r="G443" s="309"/>
      <c r="H443" s="309"/>
      <c r="I443" s="309"/>
      <c r="J443" s="309"/>
      <c r="K443" s="309"/>
      <c r="L443" s="309"/>
      <c r="M443" s="309"/>
      <c r="N443" s="309"/>
      <c r="O443" s="309"/>
      <c r="P443" s="309"/>
      <c r="Q443" s="309"/>
      <c r="R443" s="309"/>
      <c r="S443" s="309"/>
      <c r="T443" s="309"/>
      <c r="U443" s="309"/>
      <c r="V443" s="309"/>
      <c r="W443" s="309"/>
      <c r="X443" s="309"/>
      <c r="Y443" s="309"/>
      <c r="Z443" s="309"/>
    </row>
    <row r="444" spans="1:26" ht="12.75" customHeight="1" x14ac:dyDescent="0.2">
      <c r="A444" s="308"/>
      <c r="B444" s="309"/>
      <c r="C444" s="309"/>
      <c r="D444" s="309"/>
      <c r="E444" s="310"/>
      <c r="F444" s="309"/>
      <c r="G444" s="309"/>
      <c r="H444" s="309"/>
      <c r="I444" s="309"/>
      <c r="J444" s="309"/>
      <c r="K444" s="309"/>
      <c r="L444" s="309"/>
      <c r="M444" s="309"/>
      <c r="N444" s="309"/>
      <c r="O444" s="309"/>
      <c r="P444" s="309"/>
      <c r="Q444" s="309"/>
      <c r="R444" s="309"/>
      <c r="S444" s="309"/>
      <c r="T444" s="309"/>
      <c r="U444" s="309"/>
      <c r="V444" s="309"/>
      <c r="W444" s="309"/>
      <c r="X444" s="309"/>
      <c r="Y444" s="309"/>
      <c r="Z444" s="309"/>
    </row>
    <row r="445" spans="1:26" ht="12.75" customHeight="1" x14ac:dyDescent="0.2">
      <c r="A445" s="308"/>
      <c r="B445" s="309"/>
      <c r="C445" s="309"/>
      <c r="D445" s="309"/>
      <c r="E445" s="310"/>
      <c r="F445" s="309"/>
      <c r="G445" s="309"/>
      <c r="H445" s="309"/>
      <c r="I445" s="309"/>
      <c r="J445" s="309"/>
      <c r="K445" s="309"/>
      <c r="L445" s="309"/>
      <c r="M445" s="309"/>
      <c r="N445" s="309"/>
      <c r="O445" s="309"/>
      <c r="P445" s="309"/>
      <c r="Q445" s="309"/>
      <c r="R445" s="309"/>
      <c r="S445" s="309"/>
      <c r="T445" s="309"/>
      <c r="U445" s="309"/>
      <c r="V445" s="309"/>
      <c r="W445" s="309"/>
      <c r="X445" s="309"/>
      <c r="Y445" s="309"/>
      <c r="Z445" s="309"/>
    </row>
    <row r="446" spans="1:26" ht="12.75" customHeight="1" x14ac:dyDescent="0.2">
      <c r="A446" s="308"/>
      <c r="B446" s="309"/>
      <c r="C446" s="309"/>
      <c r="D446" s="309"/>
      <c r="E446" s="310"/>
      <c r="F446" s="309"/>
      <c r="G446" s="309"/>
      <c r="H446" s="309"/>
      <c r="I446" s="309"/>
      <c r="J446" s="309"/>
      <c r="K446" s="309"/>
      <c r="L446" s="309"/>
      <c r="M446" s="309"/>
      <c r="N446" s="309"/>
      <c r="O446" s="309"/>
      <c r="P446" s="309"/>
      <c r="Q446" s="309"/>
      <c r="R446" s="309"/>
      <c r="S446" s="309"/>
      <c r="T446" s="309"/>
      <c r="U446" s="309"/>
      <c r="V446" s="309"/>
      <c r="W446" s="309"/>
      <c r="X446" s="309"/>
      <c r="Y446" s="309"/>
      <c r="Z446" s="309"/>
    </row>
    <row r="447" spans="1:26" ht="12.75" customHeight="1" x14ac:dyDescent="0.2">
      <c r="A447" s="308"/>
      <c r="B447" s="309"/>
      <c r="C447" s="309"/>
      <c r="D447" s="309"/>
      <c r="E447" s="310"/>
      <c r="F447" s="309"/>
      <c r="G447" s="309"/>
      <c r="H447" s="309"/>
      <c r="I447" s="309"/>
      <c r="J447" s="309"/>
      <c r="K447" s="309"/>
      <c r="L447" s="309"/>
      <c r="M447" s="309"/>
      <c r="N447" s="309"/>
      <c r="O447" s="309"/>
      <c r="P447" s="309"/>
      <c r="Q447" s="309"/>
      <c r="R447" s="309"/>
      <c r="S447" s="309"/>
      <c r="T447" s="309"/>
      <c r="U447" s="309"/>
      <c r="V447" s="309"/>
      <c r="W447" s="309"/>
      <c r="X447" s="309"/>
      <c r="Y447" s="309"/>
      <c r="Z447" s="309"/>
    </row>
    <row r="448" spans="1:26" ht="12.75" customHeight="1" x14ac:dyDescent="0.2">
      <c r="A448" s="308"/>
      <c r="B448" s="309"/>
      <c r="C448" s="309"/>
      <c r="D448" s="309"/>
      <c r="E448" s="310"/>
      <c r="F448" s="309"/>
      <c r="G448" s="309"/>
      <c r="H448" s="309"/>
      <c r="I448" s="309"/>
      <c r="J448" s="309"/>
      <c r="K448" s="309"/>
      <c r="L448" s="309"/>
      <c r="M448" s="309"/>
      <c r="N448" s="309"/>
      <c r="O448" s="309"/>
      <c r="P448" s="309"/>
      <c r="Q448" s="309"/>
      <c r="R448" s="309"/>
      <c r="S448" s="309"/>
      <c r="T448" s="309"/>
      <c r="U448" s="309"/>
      <c r="V448" s="309"/>
      <c r="W448" s="309"/>
      <c r="X448" s="309"/>
      <c r="Y448" s="309"/>
      <c r="Z448" s="309"/>
    </row>
    <row r="449" spans="1:26" ht="12.75" customHeight="1" x14ac:dyDescent="0.2">
      <c r="A449" s="308"/>
      <c r="B449" s="309"/>
      <c r="C449" s="309"/>
      <c r="D449" s="309"/>
      <c r="E449" s="310"/>
      <c r="F449" s="309"/>
      <c r="G449" s="309"/>
      <c r="H449" s="309"/>
      <c r="I449" s="309"/>
      <c r="J449" s="309"/>
      <c r="K449" s="309"/>
      <c r="L449" s="309"/>
      <c r="M449" s="309"/>
      <c r="N449" s="309"/>
      <c r="O449" s="309"/>
      <c r="P449" s="309"/>
      <c r="Q449" s="309"/>
      <c r="R449" s="309"/>
      <c r="S449" s="309"/>
      <c r="T449" s="309"/>
      <c r="U449" s="309"/>
      <c r="V449" s="309"/>
      <c r="W449" s="309"/>
      <c r="X449" s="309"/>
      <c r="Y449" s="309"/>
      <c r="Z449" s="309"/>
    </row>
    <row r="450" spans="1:26" ht="12.75" customHeight="1" x14ac:dyDescent="0.2">
      <c r="A450" s="308"/>
      <c r="B450" s="309"/>
      <c r="C450" s="309"/>
      <c r="D450" s="309"/>
      <c r="E450" s="310"/>
      <c r="F450" s="309"/>
      <c r="G450" s="309"/>
      <c r="H450" s="309"/>
      <c r="I450" s="309"/>
      <c r="J450" s="309"/>
      <c r="K450" s="309"/>
      <c r="L450" s="309"/>
      <c r="M450" s="309"/>
      <c r="N450" s="309"/>
      <c r="O450" s="309"/>
      <c r="P450" s="309"/>
      <c r="Q450" s="309"/>
      <c r="R450" s="309"/>
      <c r="S450" s="309"/>
      <c r="T450" s="309"/>
      <c r="U450" s="309"/>
      <c r="V450" s="309"/>
      <c r="W450" s="309"/>
      <c r="X450" s="309"/>
      <c r="Y450" s="309"/>
      <c r="Z450" s="309"/>
    </row>
    <row r="451" spans="1:26" ht="12.75" customHeight="1" x14ac:dyDescent="0.2">
      <c r="A451" s="308"/>
      <c r="B451" s="309"/>
      <c r="C451" s="309"/>
      <c r="D451" s="309"/>
      <c r="E451" s="310"/>
      <c r="F451" s="309"/>
      <c r="G451" s="309"/>
      <c r="H451" s="309"/>
      <c r="I451" s="309"/>
      <c r="J451" s="309"/>
      <c r="K451" s="309"/>
      <c r="L451" s="309"/>
      <c r="M451" s="309"/>
      <c r="N451" s="309"/>
      <c r="O451" s="309"/>
      <c r="P451" s="309"/>
      <c r="Q451" s="309"/>
      <c r="R451" s="309"/>
      <c r="S451" s="309"/>
      <c r="T451" s="309"/>
      <c r="U451" s="309"/>
      <c r="V451" s="309"/>
      <c r="W451" s="309"/>
      <c r="X451" s="309"/>
      <c r="Y451" s="309"/>
      <c r="Z451" s="309"/>
    </row>
    <row r="452" spans="1:26" ht="12.75" customHeight="1" x14ac:dyDescent="0.2">
      <c r="A452" s="308"/>
      <c r="B452" s="309"/>
      <c r="C452" s="309"/>
      <c r="D452" s="309"/>
      <c r="E452" s="310"/>
      <c r="F452" s="309"/>
      <c r="G452" s="309"/>
      <c r="H452" s="309"/>
      <c r="I452" s="309"/>
      <c r="J452" s="309"/>
      <c r="K452" s="309"/>
      <c r="L452" s="309"/>
      <c r="M452" s="309"/>
      <c r="N452" s="309"/>
      <c r="O452" s="309"/>
      <c r="P452" s="309"/>
      <c r="Q452" s="309"/>
      <c r="R452" s="309"/>
      <c r="S452" s="309"/>
      <c r="T452" s="309"/>
      <c r="U452" s="309"/>
      <c r="V452" s="309"/>
      <c r="W452" s="309"/>
      <c r="X452" s="309"/>
      <c r="Y452" s="309"/>
      <c r="Z452" s="309"/>
    </row>
    <row r="453" spans="1:26" ht="12.75" customHeight="1" x14ac:dyDescent="0.2">
      <c r="A453" s="308"/>
      <c r="B453" s="309"/>
      <c r="C453" s="309"/>
      <c r="D453" s="309"/>
      <c r="E453" s="310"/>
      <c r="F453" s="309"/>
      <c r="G453" s="309"/>
      <c r="H453" s="309"/>
      <c r="I453" s="309"/>
      <c r="J453" s="309"/>
      <c r="K453" s="309"/>
      <c r="L453" s="309"/>
      <c r="M453" s="309"/>
      <c r="N453" s="309"/>
      <c r="O453" s="309"/>
      <c r="P453" s="309"/>
      <c r="Q453" s="309"/>
      <c r="R453" s="309"/>
      <c r="S453" s="309"/>
      <c r="T453" s="309"/>
      <c r="U453" s="309"/>
      <c r="V453" s="309"/>
      <c r="W453" s="309"/>
      <c r="X453" s="309"/>
      <c r="Y453" s="309"/>
      <c r="Z453" s="309"/>
    </row>
    <row r="454" spans="1:26" ht="12.75" customHeight="1" x14ac:dyDescent="0.2">
      <c r="A454" s="308"/>
      <c r="B454" s="309"/>
      <c r="C454" s="309"/>
      <c r="D454" s="309"/>
      <c r="E454" s="310"/>
      <c r="F454" s="309"/>
      <c r="G454" s="309"/>
      <c r="H454" s="309"/>
      <c r="I454" s="309"/>
      <c r="J454" s="309"/>
      <c r="K454" s="309"/>
      <c r="L454" s="309"/>
      <c r="M454" s="309"/>
      <c r="N454" s="309"/>
      <c r="O454" s="309"/>
      <c r="P454" s="309"/>
      <c r="Q454" s="309"/>
      <c r="R454" s="309"/>
      <c r="S454" s="309"/>
      <c r="T454" s="309"/>
      <c r="U454" s="309"/>
      <c r="V454" s="309"/>
      <c r="W454" s="309"/>
      <c r="X454" s="309"/>
      <c r="Y454" s="309"/>
      <c r="Z454" s="309"/>
    </row>
    <row r="455" spans="1:26" ht="12.75" customHeight="1" x14ac:dyDescent="0.2">
      <c r="A455" s="308"/>
      <c r="B455" s="309"/>
      <c r="C455" s="309"/>
      <c r="D455" s="309"/>
      <c r="E455" s="310"/>
      <c r="F455" s="309"/>
      <c r="G455" s="309"/>
      <c r="H455" s="309"/>
      <c r="I455" s="309"/>
      <c r="J455" s="309"/>
      <c r="K455" s="309"/>
      <c r="L455" s="309"/>
      <c r="M455" s="309"/>
      <c r="N455" s="309"/>
      <c r="O455" s="309"/>
      <c r="P455" s="309"/>
      <c r="Q455" s="309"/>
      <c r="R455" s="309"/>
      <c r="S455" s="309"/>
      <c r="T455" s="309"/>
      <c r="U455" s="309"/>
      <c r="V455" s="309"/>
      <c r="W455" s="309"/>
      <c r="X455" s="309"/>
      <c r="Y455" s="309"/>
      <c r="Z455" s="309"/>
    </row>
    <row r="456" spans="1:26" ht="12.75" customHeight="1" x14ac:dyDescent="0.2">
      <c r="A456" s="308"/>
      <c r="B456" s="309"/>
      <c r="C456" s="309"/>
      <c r="D456" s="309"/>
      <c r="E456" s="310"/>
      <c r="F456" s="309"/>
      <c r="G456" s="309"/>
      <c r="H456" s="309"/>
      <c r="I456" s="309"/>
      <c r="J456" s="309"/>
      <c r="K456" s="309"/>
      <c r="L456" s="309"/>
      <c r="M456" s="309"/>
      <c r="N456" s="309"/>
      <c r="O456" s="309"/>
      <c r="P456" s="309"/>
      <c r="Q456" s="309"/>
      <c r="R456" s="309"/>
      <c r="S456" s="309"/>
      <c r="T456" s="309"/>
      <c r="U456" s="309"/>
      <c r="V456" s="309"/>
      <c r="W456" s="309"/>
      <c r="X456" s="309"/>
      <c r="Y456" s="309"/>
      <c r="Z456" s="309"/>
    </row>
    <row r="457" spans="1:26" ht="12.75" customHeight="1" x14ac:dyDescent="0.2">
      <c r="A457" s="308"/>
      <c r="B457" s="309"/>
      <c r="C457" s="309"/>
      <c r="D457" s="309"/>
      <c r="E457" s="310"/>
      <c r="F457" s="309"/>
      <c r="G457" s="309"/>
      <c r="H457" s="309"/>
      <c r="I457" s="309"/>
      <c r="J457" s="309"/>
      <c r="K457" s="309"/>
      <c r="L457" s="309"/>
      <c r="M457" s="309"/>
      <c r="N457" s="309"/>
      <c r="O457" s="309"/>
      <c r="P457" s="309"/>
      <c r="Q457" s="309"/>
      <c r="R457" s="309"/>
      <c r="S457" s="309"/>
      <c r="T457" s="309"/>
      <c r="U457" s="309"/>
      <c r="V457" s="309"/>
      <c r="W457" s="309"/>
      <c r="X457" s="309"/>
      <c r="Y457" s="309"/>
      <c r="Z457" s="309"/>
    </row>
    <row r="458" spans="1:26" ht="12.75" customHeight="1" x14ac:dyDescent="0.2">
      <c r="A458" s="308"/>
      <c r="B458" s="309"/>
      <c r="C458" s="309"/>
      <c r="D458" s="309"/>
      <c r="E458" s="310"/>
      <c r="F458" s="309"/>
      <c r="G458" s="309"/>
      <c r="H458" s="309"/>
      <c r="I458" s="309"/>
      <c r="J458" s="309"/>
      <c r="K458" s="309"/>
      <c r="L458" s="309"/>
      <c r="M458" s="309"/>
      <c r="N458" s="309"/>
      <c r="O458" s="309"/>
      <c r="P458" s="309"/>
      <c r="Q458" s="309"/>
      <c r="R458" s="309"/>
      <c r="S458" s="309"/>
      <c r="T458" s="309"/>
      <c r="U458" s="309"/>
      <c r="V458" s="309"/>
      <c r="W458" s="309"/>
      <c r="X458" s="309"/>
      <c r="Y458" s="309"/>
      <c r="Z458" s="309"/>
    </row>
    <row r="459" spans="1:26" ht="12.75" customHeight="1" x14ac:dyDescent="0.2">
      <c r="A459" s="308"/>
      <c r="B459" s="309"/>
      <c r="C459" s="309"/>
      <c r="D459" s="309"/>
      <c r="E459" s="310"/>
      <c r="F459" s="309"/>
      <c r="G459" s="309"/>
      <c r="H459" s="309"/>
      <c r="I459" s="309"/>
      <c r="J459" s="309"/>
      <c r="K459" s="309"/>
      <c r="L459" s="309"/>
      <c r="M459" s="309"/>
      <c r="N459" s="309"/>
      <c r="O459" s="309"/>
      <c r="P459" s="309"/>
      <c r="Q459" s="309"/>
      <c r="R459" s="309"/>
      <c r="S459" s="309"/>
      <c r="T459" s="309"/>
      <c r="U459" s="309"/>
      <c r="V459" s="309"/>
      <c r="W459" s="309"/>
      <c r="X459" s="309"/>
      <c r="Y459" s="309"/>
      <c r="Z459" s="309"/>
    </row>
    <row r="460" spans="1:26" ht="12.75" customHeight="1" x14ac:dyDescent="0.2">
      <c r="A460" s="308"/>
      <c r="B460" s="309"/>
      <c r="C460" s="309"/>
      <c r="D460" s="309"/>
      <c r="E460" s="310"/>
      <c r="F460" s="309"/>
      <c r="G460" s="309"/>
      <c r="H460" s="309"/>
      <c r="I460" s="309"/>
      <c r="J460" s="309"/>
      <c r="K460" s="309"/>
      <c r="L460" s="309"/>
      <c r="M460" s="309"/>
      <c r="N460" s="309"/>
      <c r="O460" s="309"/>
      <c r="P460" s="309"/>
      <c r="Q460" s="309"/>
      <c r="R460" s="309"/>
      <c r="S460" s="309"/>
      <c r="T460" s="309"/>
      <c r="U460" s="309"/>
      <c r="V460" s="309"/>
      <c r="W460" s="309"/>
      <c r="X460" s="309"/>
      <c r="Y460" s="309"/>
      <c r="Z460" s="309"/>
    </row>
    <row r="461" spans="1:26" ht="12.75" customHeight="1" x14ac:dyDescent="0.2">
      <c r="A461" s="308"/>
      <c r="B461" s="309"/>
      <c r="C461" s="309"/>
      <c r="D461" s="309"/>
      <c r="E461" s="310"/>
      <c r="F461" s="309"/>
      <c r="G461" s="309"/>
      <c r="H461" s="309"/>
      <c r="I461" s="309"/>
      <c r="J461" s="309"/>
      <c r="K461" s="309"/>
      <c r="L461" s="309"/>
      <c r="M461" s="309"/>
      <c r="N461" s="309"/>
      <c r="O461" s="309"/>
      <c r="P461" s="309"/>
      <c r="Q461" s="309"/>
      <c r="R461" s="309"/>
      <c r="S461" s="309"/>
      <c r="T461" s="309"/>
      <c r="U461" s="309"/>
      <c r="V461" s="309"/>
      <c r="W461" s="309"/>
      <c r="X461" s="309"/>
      <c r="Y461" s="309"/>
      <c r="Z461" s="309"/>
    </row>
    <row r="462" spans="1:26" ht="12.75" customHeight="1" x14ac:dyDescent="0.2">
      <c r="A462" s="308"/>
      <c r="B462" s="309"/>
      <c r="C462" s="309"/>
      <c r="D462" s="309"/>
      <c r="E462" s="310"/>
      <c r="F462" s="309"/>
      <c r="G462" s="309"/>
      <c r="H462" s="309"/>
      <c r="I462" s="309"/>
      <c r="J462" s="309"/>
      <c r="K462" s="309"/>
      <c r="L462" s="309"/>
      <c r="M462" s="309"/>
      <c r="N462" s="309"/>
      <c r="O462" s="309"/>
      <c r="P462" s="309"/>
      <c r="Q462" s="309"/>
      <c r="R462" s="309"/>
      <c r="S462" s="309"/>
      <c r="T462" s="309"/>
      <c r="U462" s="309"/>
      <c r="V462" s="309"/>
      <c r="W462" s="309"/>
      <c r="X462" s="309"/>
      <c r="Y462" s="309"/>
      <c r="Z462" s="309"/>
    </row>
    <row r="463" spans="1:26" ht="12.75" customHeight="1" x14ac:dyDescent="0.2">
      <c r="A463" s="308"/>
      <c r="B463" s="309"/>
      <c r="C463" s="309"/>
      <c r="D463" s="309"/>
      <c r="E463" s="310"/>
      <c r="F463" s="309"/>
      <c r="G463" s="309"/>
      <c r="H463" s="309"/>
      <c r="I463" s="309"/>
      <c r="J463" s="309"/>
      <c r="K463" s="309"/>
      <c r="L463" s="309"/>
      <c r="M463" s="309"/>
      <c r="N463" s="309"/>
      <c r="O463" s="309"/>
      <c r="P463" s="309"/>
      <c r="Q463" s="309"/>
      <c r="R463" s="309"/>
      <c r="S463" s="309"/>
      <c r="T463" s="309"/>
      <c r="U463" s="309"/>
      <c r="V463" s="309"/>
      <c r="W463" s="309"/>
      <c r="X463" s="309"/>
      <c r="Y463" s="309"/>
      <c r="Z463" s="309"/>
    </row>
    <row r="464" spans="1:26" ht="12.75" customHeight="1" x14ac:dyDescent="0.2">
      <c r="A464" s="308"/>
      <c r="B464" s="309"/>
      <c r="C464" s="309"/>
      <c r="D464" s="309"/>
      <c r="E464" s="310"/>
      <c r="F464" s="309"/>
      <c r="G464" s="309"/>
      <c r="H464" s="309"/>
      <c r="I464" s="309"/>
      <c r="J464" s="309"/>
      <c r="K464" s="309"/>
      <c r="L464" s="309"/>
      <c r="M464" s="309"/>
      <c r="N464" s="309"/>
      <c r="O464" s="309"/>
      <c r="P464" s="309"/>
      <c r="Q464" s="309"/>
      <c r="R464" s="309"/>
      <c r="S464" s="309"/>
      <c r="T464" s="309"/>
      <c r="U464" s="309"/>
      <c r="V464" s="309"/>
      <c r="W464" s="309"/>
      <c r="X464" s="309"/>
      <c r="Y464" s="309"/>
      <c r="Z464" s="309"/>
    </row>
    <row r="465" spans="1:26" ht="12.75" customHeight="1" x14ac:dyDescent="0.2">
      <c r="A465" s="308"/>
      <c r="B465" s="309"/>
      <c r="C465" s="309"/>
      <c r="D465" s="309"/>
      <c r="E465" s="310"/>
      <c r="F465" s="309"/>
      <c r="G465" s="309"/>
      <c r="H465" s="309"/>
      <c r="I465" s="309"/>
      <c r="J465" s="309"/>
      <c r="K465" s="309"/>
      <c r="L465" s="309"/>
      <c r="M465" s="309"/>
      <c r="N465" s="309"/>
      <c r="O465" s="309"/>
      <c r="P465" s="309"/>
      <c r="Q465" s="309"/>
      <c r="R465" s="309"/>
      <c r="S465" s="309"/>
      <c r="T465" s="309"/>
      <c r="U465" s="309"/>
      <c r="V465" s="309"/>
      <c r="W465" s="309"/>
      <c r="X465" s="309"/>
      <c r="Y465" s="309"/>
      <c r="Z465" s="309"/>
    </row>
    <row r="466" spans="1:26" ht="12.75" customHeight="1" x14ac:dyDescent="0.2">
      <c r="A466" s="308"/>
      <c r="B466" s="309"/>
      <c r="C466" s="309"/>
      <c r="D466" s="309"/>
      <c r="E466" s="310"/>
      <c r="F466" s="309"/>
      <c r="G466" s="309"/>
      <c r="H466" s="309"/>
      <c r="I466" s="309"/>
      <c r="J466" s="309"/>
      <c r="K466" s="309"/>
      <c r="L466" s="309"/>
      <c r="M466" s="309"/>
      <c r="N466" s="309"/>
      <c r="O466" s="309"/>
      <c r="P466" s="309"/>
      <c r="Q466" s="309"/>
      <c r="R466" s="309"/>
      <c r="S466" s="309"/>
      <c r="T466" s="309"/>
      <c r="U466" s="309"/>
      <c r="V466" s="309"/>
      <c r="W466" s="309"/>
      <c r="X466" s="309"/>
      <c r="Y466" s="309"/>
      <c r="Z466" s="309"/>
    </row>
    <row r="467" spans="1:26" ht="12.75" customHeight="1" x14ac:dyDescent="0.2">
      <c r="A467" s="308"/>
      <c r="B467" s="309"/>
      <c r="C467" s="309"/>
      <c r="D467" s="309"/>
      <c r="E467" s="310"/>
      <c r="F467" s="309"/>
      <c r="G467" s="309"/>
      <c r="H467" s="309"/>
      <c r="I467" s="309"/>
      <c r="J467" s="309"/>
      <c r="K467" s="309"/>
      <c r="L467" s="309"/>
      <c r="M467" s="309"/>
      <c r="N467" s="309"/>
      <c r="O467" s="309"/>
      <c r="P467" s="309"/>
      <c r="Q467" s="309"/>
      <c r="R467" s="309"/>
      <c r="S467" s="309"/>
      <c r="T467" s="309"/>
      <c r="U467" s="309"/>
      <c r="V467" s="309"/>
      <c r="W467" s="309"/>
      <c r="X467" s="309"/>
      <c r="Y467" s="309"/>
      <c r="Z467" s="309"/>
    </row>
    <row r="468" spans="1:26" ht="12.75" customHeight="1" x14ac:dyDescent="0.2">
      <c r="A468" s="308"/>
      <c r="B468" s="309"/>
      <c r="C468" s="309"/>
      <c r="D468" s="309"/>
      <c r="E468" s="310"/>
      <c r="F468" s="309"/>
      <c r="G468" s="309"/>
      <c r="H468" s="309"/>
      <c r="I468" s="309"/>
      <c r="J468" s="309"/>
      <c r="K468" s="309"/>
      <c r="L468" s="309"/>
      <c r="M468" s="309"/>
      <c r="N468" s="309"/>
      <c r="O468" s="309"/>
      <c r="P468" s="309"/>
      <c r="Q468" s="309"/>
      <c r="R468" s="309"/>
      <c r="S468" s="309"/>
      <c r="T468" s="309"/>
      <c r="U468" s="309"/>
      <c r="V468" s="309"/>
      <c r="W468" s="309"/>
      <c r="X468" s="309"/>
      <c r="Y468" s="309"/>
      <c r="Z468" s="309"/>
    </row>
    <row r="469" spans="1:26" ht="12.75" customHeight="1" x14ac:dyDescent="0.2">
      <c r="A469" s="308"/>
      <c r="B469" s="309"/>
      <c r="C469" s="309"/>
      <c r="D469" s="309"/>
      <c r="E469" s="310"/>
      <c r="F469" s="309"/>
      <c r="G469" s="309"/>
      <c r="H469" s="309"/>
      <c r="I469" s="309"/>
      <c r="J469" s="309"/>
      <c r="K469" s="309"/>
      <c r="L469" s="309"/>
      <c r="M469" s="309"/>
      <c r="N469" s="309"/>
      <c r="O469" s="309"/>
      <c r="P469" s="309"/>
      <c r="Q469" s="309"/>
      <c r="R469" s="309"/>
      <c r="S469" s="309"/>
      <c r="T469" s="309"/>
      <c r="U469" s="309"/>
      <c r="V469" s="309"/>
      <c r="W469" s="309"/>
      <c r="X469" s="309"/>
      <c r="Y469" s="309"/>
      <c r="Z469" s="309"/>
    </row>
    <row r="470" spans="1:26" ht="12.75" customHeight="1" x14ac:dyDescent="0.2">
      <c r="A470" s="308"/>
      <c r="B470" s="309"/>
      <c r="C470" s="309"/>
      <c r="D470" s="309"/>
      <c r="E470" s="310"/>
      <c r="F470" s="309"/>
      <c r="G470" s="309"/>
      <c r="H470" s="309"/>
      <c r="I470" s="309"/>
      <c r="J470" s="309"/>
      <c r="K470" s="309"/>
      <c r="L470" s="309"/>
      <c r="M470" s="309"/>
      <c r="N470" s="309"/>
      <c r="O470" s="309"/>
      <c r="P470" s="309"/>
      <c r="Q470" s="309"/>
      <c r="R470" s="309"/>
      <c r="S470" s="309"/>
      <c r="T470" s="309"/>
      <c r="U470" s="309"/>
      <c r="V470" s="309"/>
      <c r="W470" s="309"/>
      <c r="X470" s="309"/>
      <c r="Y470" s="309"/>
      <c r="Z470" s="309"/>
    </row>
    <row r="471" spans="1:26" ht="12.75" customHeight="1" x14ac:dyDescent="0.2">
      <c r="A471" s="308"/>
      <c r="B471" s="309"/>
      <c r="C471" s="309"/>
      <c r="D471" s="309"/>
      <c r="E471" s="310"/>
      <c r="F471" s="309"/>
      <c r="G471" s="309"/>
      <c r="H471" s="309"/>
      <c r="I471" s="309"/>
      <c r="J471" s="309"/>
      <c r="K471" s="309"/>
      <c r="L471" s="309"/>
      <c r="M471" s="309"/>
      <c r="N471" s="309"/>
      <c r="O471" s="309"/>
      <c r="P471" s="309"/>
      <c r="Q471" s="309"/>
      <c r="R471" s="309"/>
      <c r="S471" s="309"/>
      <c r="T471" s="309"/>
      <c r="U471" s="309"/>
      <c r="V471" s="309"/>
      <c r="W471" s="309"/>
      <c r="X471" s="309"/>
      <c r="Y471" s="309"/>
      <c r="Z471" s="309"/>
    </row>
    <row r="472" spans="1:26" ht="12.75" customHeight="1" x14ac:dyDescent="0.2">
      <c r="A472" s="308"/>
      <c r="B472" s="309"/>
      <c r="C472" s="309"/>
      <c r="D472" s="309"/>
      <c r="E472" s="310"/>
      <c r="F472" s="309"/>
      <c r="G472" s="309"/>
      <c r="H472" s="309"/>
      <c r="I472" s="309"/>
      <c r="J472" s="309"/>
      <c r="K472" s="309"/>
      <c r="L472" s="309"/>
      <c r="M472" s="309"/>
      <c r="N472" s="309"/>
      <c r="O472" s="309"/>
      <c r="P472" s="309"/>
      <c r="Q472" s="309"/>
      <c r="R472" s="309"/>
      <c r="S472" s="309"/>
      <c r="T472" s="309"/>
      <c r="U472" s="309"/>
      <c r="V472" s="309"/>
      <c r="W472" s="309"/>
      <c r="X472" s="309"/>
      <c r="Y472" s="309"/>
      <c r="Z472" s="309"/>
    </row>
    <row r="473" spans="1:26" ht="12.75" customHeight="1" x14ac:dyDescent="0.2">
      <c r="A473" s="308"/>
      <c r="B473" s="309"/>
      <c r="C473" s="309"/>
      <c r="D473" s="309"/>
      <c r="E473" s="310"/>
      <c r="F473" s="309"/>
      <c r="G473" s="309"/>
      <c r="H473" s="309"/>
      <c r="I473" s="309"/>
      <c r="J473" s="309"/>
      <c r="K473" s="309"/>
      <c r="L473" s="309"/>
      <c r="M473" s="309"/>
      <c r="N473" s="309"/>
      <c r="O473" s="309"/>
      <c r="P473" s="309"/>
      <c r="Q473" s="309"/>
      <c r="R473" s="309"/>
      <c r="S473" s="309"/>
      <c r="T473" s="309"/>
      <c r="U473" s="309"/>
      <c r="V473" s="309"/>
      <c r="W473" s="309"/>
      <c r="X473" s="309"/>
      <c r="Y473" s="309"/>
      <c r="Z473" s="309"/>
    </row>
    <row r="474" spans="1:26" ht="12.75" customHeight="1" x14ac:dyDescent="0.2">
      <c r="A474" s="308"/>
      <c r="B474" s="309"/>
      <c r="C474" s="309"/>
      <c r="D474" s="309"/>
      <c r="E474" s="310"/>
      <c r="F474" s="309"/>
      <c r="G474" s="309"/>
      <c r="H474" s="309"/>
      <c r="I474" s="309"/>
      <c r="J474" s="309"/>
      <c r="K474" s="309"/>
      <c r="L474" s="309"/>
      <c r="M474" s="309"/>
      <c r="N474" s="309"/>
      <c r="O474" s="309"/>
      <c r="P474" s="309"/>
      <c r="Q474" s="309"/>
      <c r="R474" s="309"/>
      <c r="S474" s="309"/>
      <c r="T474" s="309"/>
      <c r="U474" s="309"/>
      <c r="V474" s="309"/>
      <c r="W474" s="309"/>
      <c r="X474" s="309"/>
      <c r="Y474" s="309"/>
      <c r="Z474" s="309"/>
    </row>
    <row r="475" spans="1:26" ht="12.75" customHeight="1" x14ac:dyDescent="0.2">
      <c r="A475" s="308"/>
      <c r="B475" s="309"/>
      <c r="C475" s="309"/>
      <c r="D475" s="309"/>
      <c r="E475" s="310"/>
      <c r="F475" s="309"/>
      <c r="G475" s="309"/>
      <c r="H475" s="309"/>
      <c r="I475" s="309"/>
      <c r="J475" s="309"/>
      <c r="K475" s="309"/>
      <c r="L475" s="309"/>
      <c r="M475" s="309"/>
      <c r="N475" s="309"/>
      <c r="O475" s="309"/>
      <c r="P475" s="309"/>
      <c r="Q475" s="309"/>
      <c r="R475" s="309"/>
      <c r="S475" s="309"/>
      <c r="T475" s="309"/>
      <c r="U475" s="309"/>
      <c r="V475" s="309"/>
      <c r="W475" s="309"/>
      <c r="X475" s="309"/>
      <c r="Y475" s="309"/>
      <c r="Z475" s="309"/>
    </row>
    <row r="476" spans="1:26" ht="12.75" customHeight="1" x14ac:dyDescent="0.2">
      <c r="A476" s="308"/>
      <c r="B476" s="309"/>
      <c r="C476" s="309"/>
      <c r="D476" s="309"/>
      <c r="E476" s="310"/>
      <c r="F476" s="309"/>
      <c r="G476" s="309"/>
      <c r="H476" s="309"/>
      <c r="I476" s="309"/>
      <c r="J476" s="309"/>
      <c r="K476" s="309"/>
      <c r="L476" s="309"/>
      <c r="M476" s="309"/>
      <c r="N476" s="309"/>
      <c r="O476" s="309"/>
      <c r="P476" s="309"/>
      <c r="Q476" s="309"/>
      <c r="R476" s="309"/>
      <c r="S476" s="309"/>
      <c r="T476" s="309"/>
      <c r="U476" s="309"/>
      <c r="V476" s="309"/>
      <c r="W476" s="309"/>
      <c r="X476" s="309"/>
      <c r="Y476" s="309"/>
      <c r="Z476" s="309"/>
    </row>
    <row r="477" spans="1:26" ht="12.75" customHeight="1" x14ac:dyDescent="0.2">
      <c r="A477" s="308"/>
      <c r="B477" s="309"/>
      <c r="C477" s="309"/>
      <c r="D477" s="309"/>
      <c r="E477" s="310"/>
      <c r="F477" s="309"/>
      <c r="G477" s="309"/>
      <c r="H477" s="309"/>
      <c r="I477" s="309"/>
      <c r="J477" s="309"/>
      <c r="K477" s="309"/>
      <c r="L477" s="309"/>
      <c r="M477" s="309"/>
      <c r="N477" s="309"/>
      <c r="O477" s="309"/>
      <c r="P477" s="309"/>
      <c r="Q477" s="309"/>
      <c r="R477" s="309"/>
      <c r="S477" s="309"/>
      <c r="T477" s="309"/>
      <c r="U477" s="309"/>
      <c r="V477" s="309"/>
      <c r="W477" s="309"/>
      <c r="X477" s="309"/>
      <c r="Y477" s="309"/>
      <c r="Z477" s="309"/>
    </row>
    <row r="478" spans="1:26" ht="12.75" customHeight="1" x14ac:dyDescent="0.2">
      <c r="A478" s="308"/>
      <c r="B478" s="309"/>
      <c r="C478" s="309"/>
      <c r="D478" s="309"/>
      <c r="E478" s="310"/>
      <c r="F478" s="309"/>
      <c r="G478" s="309"/>
      <c r="H478" s="309"/>
      <c r="I478" s="309"/>
      <c r="J478" s="309"/>
      <c r="K478" s="309"/>
      <c r="L478" s="309"/>
      <c r="M478" s="309"/>
      <c r="N478" s="309"/>
      <c r="O478" s="309"/>
      <c r="P478" s="309"/>
      <c r="Q478" s="309"/>
      <c r="R478" s="309"/>
      <c r="S478" s="309"/>
      <c r="T478" s="309"/>
      <c r="U478" s="309"/>
      <c r="V478" s="309"/>
      <c r="W478" s="309"/>
      <c r="X478" s="309"/>
      <c r="Y478" s="309"/>
      <c r="Z478" s="309"/>
    </row>
    <row r="479" spans="1:26" ht="12.75" customHeight="1" x14ac:dyDescent="0.2">
      <c r="A479" s="308"/>
      <c r="B479" s="309"/>
      <c r="C479" s="309"/>
      <c r="D479" s="309"/>
      <c r="E479" s="310"/>
      <c r="F479" s="309"/>
      <c r="G479" s="309"/>
      <c r="H479" s="309"/>
      <c r="I479" s="309"/>
      <c r="J479" s="309"/>
      <c r="K479" s="309"/>
      <c r="L479" s="309"/>
      <c r="M479" s="309"/>
      <c r="N479" s="309"/>
      <c r="O479" s="309"/>
      <c r="P479" s="309"/>
      <c r="Q479" s="309"/>
      <c r="R479" s="309"/>
      <c r="S479" s="309"/>
      <c r="T479" s="309"/>
      <c r="U479" s="309"/>
      <c r="V479" s="309"/>
      <c r="W479" s="309"/>
      <c r="X479" s="309"/>
      <c r="Y479" s="309"/>
      <c r="Z479" s="309"/>
    </row>
    <row r="480" spans="1:26" ht="12.75" customHeight="1" x14ac:dyDescent="0.2">
      <c r="A480" s="308"/>
      <c r="B480" s="309"/>
      <c r="C480" s="309"/>
      <c r="D480" s="309"/>
      <c r="E480" s="310"/>
      <c r="F480" s="309"/>
      <c r="G480" s="309"/>
      <c r="H480" s="309"/>
      <c r="I480" s="309"/>
      <c r="J480" s="309"/>
      <c r="K480" s="309"/>
      <c r="L480" s="309"/>
      <c r="M480" s="309"/>
      <c r="N480" s="309"/>
      <c r="O480" s="309"/>
      <c r="P480" s="309"/>
      <c r="Q480" s="309"/>
      <c r="R480" s="309"/>
      <c r="S480" s="309"/>
      <c r="T480" s="309"/>
      <c r="U480" s="309"/>
      <c r="V480" s="309"/>
      <c r="W480" s="309"/>
      <c r="X480" s="309"/>
      <c r="Y480" s="309"/>
      <c r="Z480" s="309"/>
    </row>
    <row r="481" spans="1:26" ht="12.75" customHeight="1" x14ac:dyDescent="0.2">
      <c r="A481" s="308"/>
      <c r="B481" s="309"/>
      <c r="C481" s="309"/>
      <c r="D481" s="309"/>
      <c r="E481" s="310"/>
      <c r="F481" s="309"/>
      <c r="G481" s="309"/>
      <c r="H481" s="309"/>
      <c r="I481" s="309"/>
      <c r="J481" s="309"/>
      <c r="K481" s="309"/>
      <c r="L481" s="309"/>
      <c r="M481" s="309"/>
      <c r="N481" s="309"/>
      <c r="O481" s="309"/>
      <c r="P481" s="309"/>
      <c r="Q481" s="309"/>
      <c r="R481" s="309"/>
      <c r="S481" s="309"/>
      <c r="T481" s="309"/>
      <c r="U481" s="309"/>
      <c r="V481" s="309"/>
      <c r="W481" s="309"/>
      <c r="X481" s="309"/>
      <c r="Y481" s="309"/>
      <c r="Z481" s="309"/>
    </row>
    <row r="482" spans="1:26" ht="12.75" customHeight="1" x14ac:dyDescent="0.2">
      <c r="A482" s="308"/>
      <c r="B482" s="309"/>
      <c r="C482" s="309"/>
      <c r="D482" s="309"/>
      <c r="E482" s="310"/>
      <c r="F482" s="309"/>
      <c r="G482" s="309"/>
      <c r="H482" s="309"/>
      <c r="I482" s="309"/>
      <c r="J482" s="309"/>
      <c r="K482" s="309"/>
      <c r="L482" s="309"/>
      <c r="M482" s="309"/>
      <c r="N482" s="309"/>
      <c r="O482" s="309"/>
      <c r="P482" s="309"/>
      <c r="Q482" s="309"/>
      <c r="R482" s="309"/>
      <c r="S482" s="309"/>
      <c r="T482" s="309"/>
      <c r="U482" s="309"/>
      <c r="V482" s="309"/>
      <c r="W482" s="309"/>
      <c r="X482" s="309"/>
      <c r="Y482" s="309"/>
      <c r="Z482" s="309"/>
    </row>
    <row r="483" spans="1:26" ht="12.75" customHeight="1" x14ac:dyDescent="0.2">
      <c r="A483" s="308"/>
      <c r="B483" s="309"/>
      <c r="C483" s="309"/>
      <c r="D483" s="309"/>
      <c r="E483" s="310"/>
      <c r="F483" s="309"/>
      <c r="G483" s="309"/>
      <c r="H483" s="309"/>
      <c r="I483" s="309"/>
      <c r="J483" s="309"/>
      <c r="K483" s="309"/>
      <c r="L483" s="309"/>
      <c r="M483" s="309"/>
      <c r="N483" s="309"/>
      <c r="O483" s="309"/>
      <c r="P483" s="309"/>
      <c r="Q483" s="309"/>
      <c r="R483" s="309"/>
      <c r="S483" s="309"/>
      <c r="T483" s="309"/>
      <c r="U483" s="309"/>
      <c r="V483" s="309"/>
      <c r="W483" s="309"/>
      <c r="X483" s="309"/>
      <c r="Y483" s="309"/>
      <c r="Z483" s="309"/>
    </row>
    <row r="484" spans="1:26" ht="12.75" customHeight="1" x14ac:dyDescent="0.2">
      <c r="A484" s="308"/>
      <c r="B484" s="309"/>
      <c r="C484" s="309"/>
      <c r="D484" s="309"/>
      <c r="E484" s="310"/>
      <c r="F484" s="309"/>
      <c r="G484" s="309"/>
      <c r="H484" s="309"/>
      <c r="I484" s="309"/>
      <c r="J484" s="309"/>
      <c r="K484" s="309"/>
      <c r="L484" s="309"/>
      <c r="M484" s="309"/>
      <c r="N484" s="309"/>
      <c r="O484" s="309"/>
      <c r="P484" s="309"/>
      <c r="Q484" s="309"/>
      <c r="R484" s="309"/>
      <c r="S484" s="309"/>
      <c r="T484" s="309"/>
      <c r="U484" s="309"/>
      <c r="V484" s="309"/>
      <c r="W484" s="309"/>
      <c r="X484" s="309"/>
      <c r="Y484" s="309"/>
      <c r="Z484" s="309"/>
    </row>
    <row r="485" spans="1:26" ht="12.75" customHeight="1" x14ac:dyDescent="0.2">
      <c r="A485" s="308"/>
      <c r="B485" s="309"/>
      <c r="C485" s="309"/>
      <c r="D485" s="309"/>
      <c r="E485" s="310"/>
      <c r="F485" s="309"/>
      <c r="G485" s="309"/>
      <c r="H485" s="309"/>
      <c r="I485" s="309"/>
      <c r="J485" s="309"/>
      <c r="K485" s="309"/>
      <c r="L485" s="309"/>
      <c r="M485" s="309"/>
      <c r="N485" s="309"/>
      <c r="O485" s="309"/>
      <c r="P485" s="309"/>
      <c r="Q485" s="309"/>
      <c r="R485" s="309"/>
      <c r="S485" s="309"/>
      <c r="T485" s="309"/>
      <c r="U485" s="309"/>
      <c r="V485" s="309"/>
      <c r="W485" s="309"/>
      <c r="X485" s="309"/>
      <c r="Y485" s="309"/>
      <c r="Z485" s="309"/>
    </row>
    <row r="486" spans="1:26" ht="12.75" customHeight="1" x14ac:dyDescent="0.2">
      <c r="A486" s="308"/>
      <c r="B486" s="309"/>
      <c r="C486" s="309"/>
      <c r="D486" s="309"/>
      <c r="E486" s="310"/>
      <c r="F486" s="309"/>
      <c r="G486" s="309"/>
      <c r="H486" s="309"/>
      <c r="I486" s="309"/>
      <c r="J486" s="309"/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09"/>
      <c r="X486" s="309"/>
      <c r="Y486" s="309"/>
      <c r="Z486" s="309"/>
    </row>
    <row r="487" spans="1:26" ht="12.75" customHeight="1" x14ac:dyDescent="0.2">
      <c r="A487" s="308"/>
      <c r="B487" s="309"/>
      <c r="C487" s="309"/>
      <c r="D487" s="309"/>
      <c r="E487" s="310"/>
      <c r="F487" s="309"/>
      <c r="G487" s="309"/>
      <c r="H487" s="309"/>
      <c r="I487" s="309"/>
      <c r="J487" s="309"/>
      <c r="K487" s="309"/>
      <c r="L487" s="309"/>
      <c r="M487" s="309"/>
      <c r="N487" s="309"/>
      <c r="O487" s="309"/>
      <c r="P487" s="309"/>
      <c r="Q487" s="309"/>
      <c r="R487" s="309"/>
      <c r="S487" s="309"/>
      <c r="T487" s="309"/>
      <c r="U487" s="309"/>
      <c r="V487" s="309"/>
      <c r="W487" s="309"/>
      <c r="X487" s="309"/>
      <c r="Y487" s="309"/>
      <c r="Z487" s="309"/>
    </row>
    <row r="488" spans="1:26" ht="12.75" customHeight="1" x14ac:dyDescent="0.2">
      <c r="A488" s="308"/>
      <c r="B488" s="309"/>
      <c r="C488" s="309"/>
      <c r="D488" s="309"/>
      <c r="E488" s="310"/>
      <c r="F488" s="309"/>
      <c r="G488" s="309"/>
      <c r="H488" s="309"/>
      <c r="I488" s="309"/>
      <c r="J488" s="309"/>
      <c r="K488" s="309"/>
      <c r="L488" s="309"/>
      <c r="M488" s="309"/>
      <c r="N488" s="309"/>
      <c r="O488" s="309"/>
      <c r="P488" s="309"/>
      <c r="Q488" s="309"/>
      <c r="R488" s="309"/>
      <c r="S488" s="309"/>
      <c r="T488" s="309"/>
      <c r="U488" s="309"/>
      <c r="V488" s="309"/>
      <c r="W488" s="309"/>
      <c r="X488" s="309"/>
      <c r="Y488" s="309"/>
      <c r="Z488" s="309"/>
    </row>
    <row r="489" spans="1:26" ht="12.75" customHeight="1" x14ac:dyDescent="0.2">
      <c r="A489" s="308"/>
      <c r="B489" s="309"/>
      <c r="C489" s="309"/>
      <c r="D489" s="309"/>
      <c r="E489" s="310"/>
      <c r="F489" s="309"/>
      <c r="G489" s="309"/>
      <c r="H489" s="309"/>
      <c r="I489" s="309"/>
      <c r="J489" s="309"/>
      <c r="K489" s="309"/>
      <c r="L489" s="309"/>
      <c r="M489" s="309"/>
      <c r="N489" s="309"/>
      <c r="O489" s="309"/>
      <c r="P489" s="309"/>
      <c r="Q489" s="309"/>
      <c r="R489" s="309"/>
      <c r="S489" s="309"/>
      <c r="T489" s="309"/>
      <c r="U489" s="309"/>
      <c r="V489" s="309"/>
      <c r="W489" s="309"/>
      <c r="X489" s="309"/>
      <c r="Y489" s="309"/>
      <c r="Z489" s="309"/>
    </row>
    <row r="490" spans="1:26" ht="12.75" customHeight="1" x14ac:dyDescent="0.2">
      <c r="A490" s="308"/>
      <c r="B490" s="309"/>
      <c r="C490" s="309"/>
      <c r="D490" s="309"/>
      <c r="E490" s="310"/>
      <c r="F490" s="309"/>
      <c r="G490" s="309"/>
      <c r="H490" s="309"/>
      <c r="I490" s="309"/>
      <c r="J490" s="309"/>
      <c r="K490" s="309"/>
      <c r="L490" s="309"/>
      <c r="M490" s="309"/>
      <c r="N490" s="309"/>
      <c r="O490" s="309"/>
      <c r="P490" s="309"/>
      <c r="Q490" s="309"/>
      <c r="R490" s="309"/>
      <c r="S490" s="309"/>
      <c r="T490" s="309"/>
      <c r="U490" s="309"/>
      <c r="V490" s="309"/>
      <c r="W490" s="309"/>
      <c r="X490" s="309"/>
      <c r="Y490" s="309"/>
      <c r="Z490" s="309"/>
    </row>
    <row r="491" spans="1:26" ht="12.75" customHeight="1" x14ac:dyDescent="0.2">
      <c r="A491" s="308"/>
      <c r="B491" s="309"/>
      <c r="C491" s="309"/>
      <c r="D491" s="309"/>
      <c r="E491" s="310"/>
      <c r="F491" s="309"/>
      <c r="G491" s="309"/>
      <c r="H491" s="309"/>
      <c r="I491" s="309"/>
      <c r="J491" s="309"/>
      <c r="K491" s="309"/>
      <c r="L491" s="309"/>
      <c r="M491" s="309"/>
      <c r="N491" s="309"/>
      <c r="O491" s="309"/>
      <c r="P491" s="309"/>
      <c r="Q491" s="309"/>
      <c r="R491" s="309"/>
      <c r="S491" s="309"/>
      <c r="T491" s="309"/>
      <c r="U491" s="309"/>
      <c r="V491" s="309"/>
      <c r="W491" s="309"/>
      <c r="X491" s="309"/>
      <c r="Y491" s="309"/>
      <c r="Z491" s="309"/>
    </row>
    <row r="492" spans="1:26" ht="12.75" customHeight="1" x14ac:dyDescent="0.2">
      <c r="A492" s="308"/>
      <c r="B492" s="309"/>
      <c r="C492" s="309"/>
      <c r="D492" s="309"/>
      <c r="E492" s="310"/>
      <c r="F492" s="309"/>
      <c r="G492" s="309"/>
      <c r="H492" s="309"/>
      <c r="I492" s="309"/>
      <c r="J492" s="309"/>
      <c r="K492" s="309"/>
      <c r="L492" s="309"/>
      <c r="M492" s="309"/>
      <c r="N492" s="309"/>
      <c r="O492" s="309"/>
      <c r="P492" s="309"/>
      <c r="Q492" s="309"/>
      <c r="R492" s="309"/>
      <c r="S492" s="309"/>
      <c r="T492" s="309"/>
      <c r="U492" s="309"/>
      <c r="V492" s="309"/>
      <c r="W492" s="309"/>
      <c r="X492" s="309"/>
      <c r="Y492" s="309"/>
      <c r="Z492" s="309"/>
    </row>
    <row r="493" spans="1:26" ht="12.75" customHeight="1" x14ac:dyDescent="0.2">
      <c r="A493" s="308"/>
      <c r="B493" s="309"/>
      <c r="C493" s="309"/>
      <c r="D493" s="309"/>
      <c r="E493" s="310"/>
      <c r="F493" s="309"/>
      <c r="G493" s="309"/>
      <c r="H493" s="309"/>
      <c r="I493" s="309"/>
      <c r="J493" s="309"/>
      <c r="K493" s="309"/>
      <c r="L493" s="309"/>
      <c r="M493" s="309"/>
      <c r="N493" s="309"/>
      <c r="O493" s="309"/>
      <c r="P493" s="309"/>
      <c r="Q493" s="309"/>
      <c r="R493" s="309"/>
      <c r="S493" s="309"/>
      <c r="T493" s="309"/>
      <c r="U493" s="309"/>
      <c r="V493" s="309"/>
      <c r="W493" s="309"/>
      <c r="X493" s="309"/>
      <c r="Y493" s="309"/>
      <c r="Z493" s="309"/>
    </row>
    <row r="494" spans="1:26" ht="12.75" customHeight="1" x14ac:dyDescent="0.2">
      <c r="A494" s="308"/>
      <c r="B494" s="309"/>
      <c r="C494" s="309"/>
      <c r="D494" s="309"/>
      <c r="E494" s="310"/>
      <c r="F494" s="309"/>
      <c r="G494" s="309"/>
      <c r="H494" s="309"/>
      <c r="I494" s="309"/>
      <c r="J494" s="309"/>
      <c r="K494" s="309"/>
      <c r="L494" s="309"/>
      <c r="M494" s="309"/>
      <c r="N494" s="309"/>
      <c r="O494" s="309"/>
      <c r="P494" s="309"/>
      <c r="Q494" s="309"/>
      <c r="R494" s="309"/>
      <c r="S494" s="309"/>
      <c r="T494" s="309"/>
      <c r="U494" s="309"/>
      <c r="V494" s="309"/>
      <c r="W494" s="309"/>
      <c r="X494" s="309"/>
      <c r="Y494" s="309"/>
      <c r="Z494" s="309"/>
    </row>
    <row r="495" spans="1:26" ht="12.75" customHeight="1" x14ac:dyDescent="0.2">
      <c r="A495" s="308"/>
      <c r="B495" s="309"/>
      <c r="C495" s="309"/>
      <c r="D495" s="309"/>
      <c r="E495" s="310"/>
      <c r="F495" s="309"/>
      <c r="G495" s="309"/>
      <c r="H495" s="309"/>
      <c r="I495" s="309"/>
      <c r="J495" s="309"/>
      <c r="K495" s="309"/>
      <c r="L495" s="309"/>
      <c r="M495" s="309"/>
      <c r="N495" s="309"/>
      <c r="O495" s="309"/>
      <c r="P495" s="309"/>
      <c r="Q495" s="309"/>
      <c r="R495" s="309"/>
      <c r="S495" s="309"/>
      <c r="T495" s="309"/>
      <c r="U495" s="309"/>
      <c r="V495" s="309"/>
      <c r="W495" s="309"/>
      <c r="X495" s="309"/>
      <c r="Y495" s="309"/>
      <c r="Z495" s="309"/>
    </row>
    <row r="496" spans="1:26" ht="12.75" customHeight="1" x14ac:dyDescent="0.2">
      <c r="A496" s="308"/>
      <c r="B496" s="309"/>
      <c r="C496" s="309"/>
      <c r="D496" s="309"/>
      <c r="E496" s="310"/>
      <c r="F496" s="309"/>
      <c r="G496" s="309"/>
      <c r="H496" s="309"/>
      <c r="I496" s="309"/>
      <c r="J496" s="309"/>
      <c r="K496" s="309"/>
      <c r="L496" s="309"/>
      <c r="M496" s="309"/>
      <c r="N496" s="309"/>
      <c r="O496" s="309"/>
      <c r="P496" s="309"/>
      <c r="Q496" s="309"/>
      <c r="R496" s="309"/>
      <c r="S496" s="309"/>
      <c r="T496" s="309"/>
      <c r="U496" s="309"/>
      <c r="V496" s="309"/>
      <c r="W496" s="309"/>
      <c r="X496" s="309"/>
      <c r="Y496" s="309"/>
      <c r="Z496" s="309"/>
    </row>
    <row r="497" spans="1:26" ht="12.75" customHeight="1" x14ac:dyDescent="0.2">
      <c r="A497" s="308"/>
      <c r="B497" s="309"/>
      <c r="C497" s="309"/>
      <c r="D497" s="309"/>
      <c r="E497" s="310"/>
      <c r="F497" s="309"/>
      <c r="G497" s="309"/>
      <c r="H497" s="309"/>
      <c r="I497" s="309"/>
      <c r="J497" s="309"/>
      <c r="K497" s="309"/>
      <c r="L497" s="309"/>
      <c r="M497" s="309"/>
      <c r="N497" s="309"/>
      <c r="O497" s="309"/>
      <c r="P497" s="309"/>
      <c r="Q497" s="309"/>
      <c r="R497" s="309"/>
      <c r="S497" s="309"/>
      <c r="T497" s="309"/>
      <c r="U497" s="309"/>
      <c r="V497" s="309"/>
      <c r="W497" s="309"/>
      <c r="X497" s="309"/>
      <c r="Y497" s="309"/>
      <c r="Z497" s="309"/>
    </row>
    <row r="498" spans="1:26" ht="12.75" customHeight="1" x14ac:dyDescent="0.2">
      <c r="A498" s="308"/>
      <c r="B498" s="309"/>
      <c r="C498" s="309"/>
      <c r="D498" s="309"/>
      <c r="E498" s="310"/>
      <c r="F498" s="309"/>
      <c r="G498" s="309"/>
      <c r="H498" s="309"/>
      <c r="I498" s="309"/>
      <c r="J498" s="309"/>
      <c r="K498" s="309"/>
      <c r="L498" s="309"/>
      <c r="M498" s="309"/>
      <c r="N498" s="309"/>
      <c r="O498" s="309"/>
      <c r="P498" s="309"/>
      <c r="Q498" s="309"/>
      <c r="R498" s="309"/>
      <c r="S498" s="309"/>
      <c r="T498" s="309"/>
      <c r="U498" s="309"/>
      <c r="V498" s="309"/>
      <c r="W498" s="309"/>
      <c r="X498" s="309"/>
      <c r="Y498" s="309"/>
      <c r="Z498" s="309"/>
    </row>
    <row r="499" spans="1:26" ht="12.75" customHeight="1" x14ac:dyDescent="0.2">
      <c r="A499" s="308"/>
      <c r="B499" s="309"/>
      <c r="C499" s="309"/>
      <c r="D499" s="309"/>
      <c r="E499" s="310"/>
      <c r="F499" s="309"/>
      <c r="G499" s="309"/>
      <c r="H499" s="309"/>
      <c r="I499" s="309"/>
      <c r="J499" s="309"/>
      <c r="K499" s="309"/>
      <c r="L499" s="309"/>
      <c r="M499" s="309"/>
      <c r="N499" s="309"/>
      <c r="O499" s="309"/>
      <c r="P499" s="309"/>
      <c r="Q499" s="309"/>
      <c r="R499" s="309"/>
      <c r="S499" s="309"/>
      <c r="T499" s="309"/>
      <c r="U499" s="309"/>
      <c r="V499" s="309"/>
      <c r="W499" s="309"/>
      <c r="X499" s="309"/>
      <c r="Y499" s="309"/>
      <c r="Z499" s="309"/>
    </row>
    <row r="500" spans="1:26" ht="12.75" customHeight="1" x14ac:dyDescent="0.2">
      <c r="A500" s="308"/>
      <c r="B500" s="309"/>
      <c r="C500" s="309"/>
      <c r="D500" s="309"/>
      <c r="E500" s="310"/>
      <c r="F500" s="309"/>
      <c r="G500" s="309"/>
      <c r="H500" s="309"/>
      <c r="I500" s="309"/>
      <c r="J500" s="309"/>
      <c r="K500" s="309"/>
      <c r="L500" s="309"/>
      <c r="M500" s="309"/>
      <c r="N500" s="309"/>
      <c r="O500" s="309"/>
      <c r="P500" s="309"/>
      <c r="Q500" s="309"/>
      <c r="R500" s="309"/>
      <c r="S500" s="309"/>
      <c r="T500" s="309"/>
      <c r="U500" s="309"/>
      <c r="V500" s="309"/>
      <c r="W500" s="309"/>
      <c r="X500" s="309"/>
      <c r="Y500" s="309"/>
      <c r="Z500" s="309"/>
    </row>
    <row r="501" spans="1:26" ht="12.75" customHeight="1" x14ac:dyDescent="0.2">
      <c r="A501" s="308"/>
      <c r="B501" s="309"/>
      <c r="C501" s="309"/>
      <c r="D501" s="309"/>
      <c r="E501" s="310"/>
      <c r="F501" s="309"/>
      <c r="G501" s="309"/>
      <c r="H501" s="309"/>
      <c r="I501" s="309"/>
      <c r="J501" s="309"/>
      <c r="K501" s="309"/>
      <c r="L501" s="309"/>
      <c r="M501" s="309"/>
      <c r="N501" s="309"/>
      <c r="O501" s="309"/>
      <c r="P501" s="309"/>
      <c r="Q501" s="309"/>
      <c r="R501" s="309"/>
      <c r="S501" s="309"/>
      <c r="T501" s="309"/>
      <c r="U501" s="309"/>
      <c r="V501" s="309"/>
      <c r="W501" s="309"/>
      <c r="X501" s="309"/>
      <c r="Y501" s="309"/>
      <c r="Z501" s="309"/>
    </row>
    <row r="502" spans="1:26" ht="12.75" customHeight="1" x14ac:dyDescent="0.2">
      <c r="A502" s="308"/>
      <c r="B502" s="309"/>
      <c r="C502" s="309"/>
      <c r="D502" s="309"/>
      <c r="E502" s="310"/>
      <c r="F502" s="309"/>
      <c r="G502" s="309"/>
      <c r="H502" s="309"/>
      <c r="I502" s="309"/>
      <c r="J502" s="309"/>
      <c r="K502" s="309"/>
      <c r="L502" s="309"/>
      <c r="M502" s="309"/>
      <c r="N502" s="309"/>
      <c r="O502" s="309"/>
      <c r="P502" s="309"/>
      <c r="Q502" s="309"/>
      <c r="R502" s="309"/>
      <c r="S502" s="309"/>
      <c r="T502" s="309"/>
      <c r="U502" s="309"/>
      <c r="V502" s="309"/>
      <c r="W502" s="309"/>
      <c r="X502" s="309"/>
      <c r="Y502" s="309"/>
      <c r="Z502" s="309"/>
    </row>
    <row r="503" spans="1:26" ht="12.75" customHeight="1" x14ac:dyDescent="0.2">
      <c r="A503" s="308"/>
      <c r="B503" s="309"/>
      <c r="C503" s="309"/>
      <c r="D503" s="309"/>
      <c r="E503" s="310"/>
      <c r="F503" s="309"/>
      <c r="G503" s="309"/>
      <c r="H503" s="309"/>
      <c r="I503" s="309"/>
      <c r="J503" s="309"/>
      <c r="K503" s="309"/>
      <c r="L503" s="309"/>
      <c r="M503" s="309"/>
      <c r="N503" s="309"/>
      <c r="O503" s="309"/>
      <c r="P503" s="309"/>
      <c r="Q503" s="309"/>
      <c r="R503" s="309"/>
      <c r="S503" s="309"/>
      <c r="T503" s="309"/>
      <c r="U503" s="309"/>
      <c r="V503" s="309"/>
      <c r="W503" s="309"/>
      <c r="X503" s="309"/>
      <c r="Y503" s="309"/>
      <c r="Z503" s="309"/>
    </row>
    <row r="504" spans="1:26" ht="12.75" customHeight="1" x14ac:dyDescent="0.2">
      <c r="A504" s="308"/>
      <c r="B504" s="309"/>
      <c r="C504" s="309"/>
      <c r="D504" s="309"/>
      <c r="E504" s="310"/>
      <c r="F504" s="309"/>
      <c r="G504" s="309"/>
      <c r="H504" s="309"/>
      <c r="I504" s="309"/>
      <c r="J504" s="309"/>
      <c r="K504" s="309"/>
      <c r="L504" s="309"/>
      <c r="M504" s="309"/>
      <c r="N504" s="309"/>
      <c r="O504" s="309"/>
      <c r="P504" s="309"/>
      <c r="Q504" s="309"/>
      <c r="R504" s="309"/>
      <c r="S504" s="309"/>
      <c r="T504" s="309"/>
      <c r="U504" s="309"/>
      <c r="V504" s="309"/>
      <c r="W504" s="309"/>
      <c r="X504" s="309"/>
      <c r="Y504" s="309"/>
      <c r="Z504" s="309"/>
    </row>
    <row r="505" spans="1:26" ht="12.75" customHeight="1" x14ac:dyDescent="0.2">
      <c r="A505" s="308"/>
      <c r="B505" s="309"/>
      <c r="C505" s="309"/>
      <c r="D505" s="309"/>
      <c r="E505" s="310"/>
      <c r="F505" s="309"/>
      <c r="G505" s="309"/>
      <c r="H505" s="309"/>
      <c r="I505" s="309"/>
      <c r="J505" s="309"/>
      <c r="K505" s="309"/>
      <c r="L505" s="309"/>
      <c r="M505" s="309"/>
      <c r="N505" s="309"/>
      <c r="O505" s="309"/>
      <c r="P505" s="309"/>
      <c r="Q505" s="309"/>
      <c r="R505" s="309"/>
      <c r="S505" s="309"/>
      <c r="T505" s="309"/>
      <c r="U505" s="309"/>
      <c r="V505" s="309"/>
      <c r="W505" s="309"/>
      <c r="X505" s="309"/>
      <c r="Y505" s="309"/>
      <c r="Z505" s="309"/>
    </row>
    <row r="506" spans="1:26" ht="12.75" customHeight="1" x14ac:dyDescent="0.2">
      <c r="A506" s="308"/>
      <c r="B506" s="309"/>
      <c r="C506" s="309"/>
      <c r="D506" s="309"/>
      <c r="E506" s="310"/>
      <c r="F506" s="309"/>
      <c r="G506" s="309"/>
      <c r="H506" s="309"/>
      <c r="I506" s="309"/>
      <c r="J506" s="309"/>
      <c r="K506" s="309"/>
      <c r="L506" s="309"/>
      <c r="M506" s="309"/>
      <c r="N506" s="309"/>
      <c r="O506" s="309"/>
      <c r="P506" s="309"/>
      <c r="Q506" s="309"/>
      <c r="R506" s="309"/>
      <c r="S506" s="309"/>
      <c r="T506" s="309"/>
      <c r="U506" s="309"/>
      <c r="V506" s="309"/>
      <c r="W506" s="309"/>
      <c r="X506" s="309"/>
      <c r="Y506" s="309"/>
      <c r="Z506" s="309"/>
    </row>
    <row r="507" spans="1:26" ht="12.75" customHeight="1" x14ac:dyDescent="0.2">
      <c r="A507" s="308"/>
      <c r="B507" s="309"/>
      <c r="C507" s="309"/>
      <c r="D507" s="309"/>
      <c r="E507" s="310"/>
      <c r="F507" s="309"/>
      <c r="G507" s="309"/>
      <c r="H507" s="309"/>
      <c r="I507" s="309"/>
      <c r="J507" s="309"/>
      <c r="K507" s="309"/>
      <c r="L507" s="309"/>
      <c r="M507" s="309"/>
      <c r="N507" s="309"/>
      <c r="O507" s="309"/>
      <c r="P507" s="309"/>
      <c r="Q507" s="309"/>
      <c r="R507" s="309"/>
      <c r="S507" s="309"/>
      <c r="T507" s="309"/>
      <c r="U507" s="309"/>
      <c r="V507" s="309"/>
      <c r="W507" s="309"/>
      <c r="X507" s="309"/>
      <c r="Y507" s="309"/>
      <c r="Z507" s="309"/>
    </row>
    <row r="508" spans="1:26" ht="12.75" customHeight="1" x14ac:dyDescent="0.2">
      <c r="A508" s="308"/>
      <c r="B508" s="309"/>
      <c r="C508" s="309"/>
      <c r="D508" s="309"/>
      <c r="E508" s="310"/>
      <c r="F508" s="309"/>
      <c r="G508" s="309"/>
      <c r="H508" s="309"/>
      <c r="I508" s="309"/>
      <c r="J508" s="309"/>
      <c r="K508" s="309"/>
      <c r="L508" s="309"/>
      <c r="M508" s="309"/>
      <c r="N508" s="309"/>
      <c r="O508" s="309"/>
      <c r="P508" s="309"/>
      <c r="Q508" s="309"/>
      <c r="R508" s="309"/>
      <c r="S508" s="309"/>
      <c r="T508" s="309"/>
      <c r="U508" s="309"/>
      <c r="V508" s="309"/>
      <c r="W508" s="309"/>
      <c r="X508" s="309"/>
      <c r="Y508" s="309"/>
      <c r="Z508" s="309"/>
    </row>
    <row r="509" spans="1:26" ht="12.75" customHeight="1" x14ac:dyDescent="0.2">
      <c r="A509" s="308"/>
      <c r="B509" s="309"/>
      <c r="C509" s="309"/>
      <c r="D509" s="309"/>
      <c r="E509" s="310"/>
      <c r="F509" s="309"/>
      <c r="G509" s="309"/>
      <c r="H509" s="309"/>
      <c r="I509" s="309"/>
      <c r="J509" s="309"/>
      <c r="K509" s="309"/>
      <c r="L509" s="309"/>
      <c r="M509" s="309"/>
      <c r="N509" s="309"/>
      <c r="O509" s="309"/>
      <c r="P509" s="309"/>
      <c r="Q509" s="309"/>
      <c r="R509" s="309"/>
      <c r="S509" s="309"/>
      <c r="T509" s="309"/>
      <c r="U509" s="309"/>
      <c r="V509" s="309"/>
      <c r="W509" s="309"/>
      <c r="X509" s="309"/>
      <c r="Y509" s="309"/>
      <c r="Z509" s="309"/>
    </row>
    <row r="510" spans="1:26" ht="12.75" customHeight="1" x14ac:dyDescent="0.2">
      <c r="A510" s="308"/>
      <c r="B510" s="309"/>
      <c r="C510" s="309"/>
      <c r="D510" s="309"/>
      <c r="E510" s="310"/>
      <c r="F510" s="309"/>
      <c r="G510" s="309"/>
      <c r="H510" s="309"/>
      <c r="I510" s="309"/>
      <c r="J510" s="309"/>
      <c r="K510" s="309"/>
      <c r="L510" s="309"/>
      <c r="M510" s="309"/>
      <c r="N510" s="309"/>
      <c r="O510" s="309"/>
      <c r="P510" s="309"/>
      <c r="Q510" s="309"/>
      <c r="R510" s="309"/>
      <c r="S510" s="309"/>
      <c r="T510" s="309"/>
      <c r="U510" s="309"/>
      <c r="V510" s="309"/>
      <c r="W510" s="309"/>
      <c r="X510" s="309"/>
      <c r="Y510" s="309"/>
      <c r="Z510" s="309"/>
    </row>
    <row r="511" spans="1:26" ht="12.75" customHeight="1" x14ac:dyDescent="0.2">
      <c r="A511" s="308"/>
      <c r="B511" s="309"/>
      <c r="C511" s="309"/>
      <c r="D511" s="309"/>
      <c r="E511" s="310"/>
      <c r="F511" s="309"/>
      <c r="G511" s="309"/>
      <c r="H511" s="309"/>
      <c r="I511" s="309"/>
      <c r="J511" s="309"/>
      <c r="K511" s="309"/>
      <c r="L511" s="309"/>
      <c r="M511" s="309"/>
      <c r="N511" s="309"/>
      <c r="O511" s="309"/>
      <c r="P511" s="309"/>
      <c r="Q511" s="309"/>
      <c r="R511" s="309"/>
      <c r="S511" s="309"/>
      <c r="T511" s="309"/>
      <c r="U511" s="309"/>
      <c r="V511" s="309"/>
      <c r="W511" s="309"/>
      <c r="X511" s="309"/>
      <c r="Y511" s="309"/>
      <c r="Z511" s="309"/>
    </row>
    <row r="512" spans="1:26" ht="12.75" customHeight="1" x14ac:dyDescent="0.2">
      <c r="A512" s="308"/>
      <c r="B512" s="309"/>
      <c r="C512" s="309"/>
      <c r="D512" s="309"/>
      <c r="E512" s="310"/>
      <c r="F512" s="309"/>
      <c r="G512" s="309"/>
      <c r="H512" s="309"/>
      <c r="I512" s="309"/>
      <c r="J512" s="309"/>
      <c r="K512" s="309"/>
      <c r="L512" s="309"/>
      <c r="M512" s="309"/>
      <c r="N512" s="309"/>
      <c r="O512" s="309"/>
      <c r="P512" s="309"/>
      <c r="Q512" s="309"/>
      <c r="R512" s="309"/>
      <c r="S512" s="309"/>
      <c r="T512" s="309"/>
      <c r="U512" s="309"/>
      <c r="V512" s="309"/>
      <c r="W512" s="309"/>
      <c r="X512" s="309"/>
      <c r="Y512" s="309"/>
      <c r="Z512" s="309"/>
    </row>
    <row r="513" spans="1:26" ht="12.75" customHeight="1" x14ac:dyDescent="0.2">
      <c r="A513" s="308"/>
      <c r="B513" s="309"/>
      <c r="C513" s="309"/>
      <c r="D513" s="309"/>
      <c r="E513" s="310"/>
      <c r="F513" s="309"/>
      <c r="G513" s="309"/>
      <c r="H513" s="309"/>
      <c r="I513" s="309"/>
      <c r="J513" s="309"/>
      <c r="K513" s="309"/>
      <c r="L513" s="309"/>
      <c r="M513" s="309"/>
      <c r="N513" s="309"/>
      <c r="O513" s="309"/>
      <c r="P513" s="309"/>
      <c r="Q513" s="309"/>
      <c r="R513" s="309"/>
      <c r="S513" s="309"/>
      <c r="T513" s="309"/>
      <c r="U513" s="309"/>
      <c r="V513" s="309"/>
      <c r="W513" s="309"/>
      <c r="X513" s="309"/>
      <c r="Y513" s="309"/>
      <c r="Z513" s="309"/>
    </row>
    <row r="514" spans="1:26" ht="12.75" customHeight="1" x14ac:dyDescent="0.2">
      <c r="A514" s="308"/>
      <c r="B514" s="309"/>
      <c r="C514" s="309"/>
      <c r="D514" s="309"/>
      <c r="E514" s="310"/>
      <c r="F514" s="309"/>
      <c r="G514" s="309"/>
      <c r="H514" s="309"/>
      <c r="I514" s="309"/>
      <c r="J514" s="309"/>
      <c r="K514" s="309"/>
      <c r="L514" s="309"/>
      <c r="M514" s="309"/>
      <c r="N514" s="309"/>
      <c r="O514" s="309"/>
      <c r="P514" s="309"/>
      <c r="Q514" s="309"/>
      <c r="R514" s="309"/>
      <c r="S514" s="309"/>
      <c r="T514" s="309"/>
      <c r="U514" s="309"/>
      <c r="V514" s="309"/>
      <c r="W514" s="309"/>
      <c r="X514" s="309"/>
      <c r="Y514" s="309"/>
      <c r="Z514" s="309"/>
    </row>
    <row r="515" spans="1:26" ht="12.75" customHeight="1" x14ac:dyDescent="0.2">
      <c r="A515" s="308"/>
      <c r="B515" s="309"/>
      <c r="C515" s="309"/>
      <c r="D515" s="309"/>
      <c r="E515" s="310"/>
      <c r="F515" s="309"/>
      <c r="G515" s="309"/>
      <c r="H515" s="309"/>
      <c r="I515" s="309"/>
      <c r="J515" s="309"/>
      <c r="K515" s="309"/>
      <c r="L515" s="309"/>
      <c r="M515" s="309"/>
      <c r="N515" s="309"/>
      <c r="O515" s="309"/>
      <c r="P515" s="309"/>
      <c r="Q515" s="309"/>
      <c r="R515" s="309"/>
      <c r="S515" s="309"/>
      <c r="T515" s="309"/>
      <c r="U515" s="309"/>
      <c r="V515" s="309"/>
      <c r="W515" s="309"/>
      <c r="X515" s="309"/>
      <c r="Y515" s="309"/>
      <c r="Z515" s="309"/>
    </row>
    <row r="516" spans="1:26" ht="12.75" customHeight="1" x14ac:dyDescent="0.2">
      <c r="A516" s="308"/>
      <c r="B516" s="309"/>
      <c r="C516" s="309"/>
      <c r="D516" s="309"/>
      <c r="E516" s="310"/>
      <c r="F516" s="309"/>
      <c r="G516" s="309"/>
      <c r="H516" s="309"/>
      <c r="I516" s="309"/>
      <c r="J516" s="309"/>
      <c r="K516" s="309"/>
      <c r="L516" s="309"/>
      <c r="M516" s="309"/>
      <c r="N516" s="309"/>
      <c r="O516" s="309"/>
      <c r="P516" s="309"/>
      <c r="Q516" s="309"/>
      <c r="R516" s="309"/>
      <c r="S516" s="309"/>
      <c r="T516" s="309"/>
      <c r="U516" s="309"/>
      <c r="V516" s="309"/>
      <c r="W516" s="309"/>
      <c r="X516" s="309"/>
      <c r="Y516" s="309"/>
      <c r="Z516" s="309"/>
    </row>
    <row r="517" spans="1:26" ht="12.75" customHeight="1" x14ac:dyDescent="0.2">
      <c r="A517" s="308"/>
      <c r="B517" s="309"/>
      <c r="C517" s="309"/>
      <c r="D517" s="309"/>
      <c r="E517" s="310"/>
      <c r="F517" s="309"/>
      <c r="G517" s="309"/>
      <c r="H517" s="309"/>
      <c r="I517" s="309"/>
      <c r="J517" s="309"/>
      <c r="K517" s="309"/>
      <c r="L517" s="309"/>
      <c r="M517" s="309"/>
      <c r="N517" s="309"/>
      <c r="O517" s="309"/>
      <c r="P517" s="309"/>
      <c r="Q517" s="309"/>
      <c r="R517" s="309"/>
      <c r="S517" s="309"/>
      <c r="T517" s="309"/>
      <c r="U517" s="309"/>
      <c r="V517" s="309"/>
      <c r="W517" s="309"/>
      <c r="X517" s="309"/>
      <c r="Y517" s="309"/>
      <c r="Z517" s="309"/>
    </row>
    <row r="518" spans="1:26" ht="12.75" customHeight="1" x14ac:dyDescent="0.2">
      <c r="A518" s="308"/>
      <c r="B518" s="309"/>
      <c r="C518" s="309"/>
      <c r="D518" s="309"/>
      <c r="E518" s="310"/>
      <c r="F518" s="309"/>
      <c r="G518" s="309"/>
      <c r="H518" s="309"/>
      <c r="I518" s="309"/>
      <c r="J518" s="309"/>
      <c r="K518" s="309"/>
      <c r="L518" s="309"/>
      <c r="M518" s="309"/>
      <c r="N518" s="309"/>
      <c r="O518" s="309"/>
      <c r="P518" s="309"/>
      <c r="Q518" s="309"/>
      <c r="R518" s="309"/>
      <c r="S518" s="309"/>
      <c r="T518" s="309"/>
      <c r="U518" s="309"/>
      <c r="V518" s="309"/>
      <c r="W518" s="309"/>
      <c r="X518" s="309"/>
      <c r="Y518" s="309"/>
      <c r="Z518" s="309"/>
    </row>
    <row r="519" spans="1:26" ht="12.75" customHeight="1" x14ac:dyDescent="0.2">
      <c r="A519" s="308"/>
      <c r="B519" s="309"/>
      <c r="C519" s="309"/>
      <c r="D519" s="309"/>
      <c r="E519" s="310"/>
      <c r="F519" s="309"/>
      <c r="G519" s="309"/>
      <c r="H519" s="309"/>
      <c r="I519" s="309"/>
      <c r="J519" s="309"/>
      <c r="K519" s="309"/>
      <c r="L519" s="309"/>
      <c r="M519" s="309"/>
      <c r="N519" s="309"/>
      <c r="O519" s="309"/>
      <c r="P519" s="309"/>
      <c r="Q519" s="309"/>
      <c r="R519" s="309"/>
      <c r="S519" s="309"/>
      <c r="T519" s="309"/>
      <c r="U519" s="309"/>
      <c r="V519" s="309"/>
      <c r="W519" s="309"/>
      <c r="X519" s="309"/>
      <c r="Y519" s="309"/>
      <c r="Z519" s="309"/>
    </row>
    <row r="520" spans="1:26" ht="12.75" customHeight="1" x14ac:dyDescent="0.2">
      <c r="A520" s="308"/>
      <c r="B520" s="309"/>
      <c r="C520" s="309"/>
      <c r="D520" s="309"/>
      <c r="E520" s="310"/>
      <c r="F520" s="309"/>
      <c r="G520" s="309"/>
      <c r="H520" s="309"/>
      <c r="I520" s="309"/>
      <c r="J520" s="309"/>
      <c r="K520" s="309"/>
      <c r="L520" s="309"/>
      <c r="M520" s="309"/>
      <c r="N520" s="309"/>
      <c r="O520" s="309"/>
      <c r="P520" s="309"/>
      <c r="Q520" s="309"/>
      <c r="R520" s="309"/>
      <c r="S520" s="309"/>
      <c r="T520" s="309"/>
      <c r="U520" s="309"/>
      <c r="V520" s="309"/>
      <c r="W520" s="309"/>
      <c r="X520" s="309"/>
      <c r="Y520" s="309"/>
      <c r="Z520" s="309"/>
    </row>
    <row r="521" spans="1:26" ht="12.75" customHeight="1" x14ac:dyDescent="0.2">
      <c r="A521" s="308"/>
      <c r="B521" s="309"/>
      <c r="C521" s="309"/>
      <c r="D521" s="309"/>
      <c r="E521" s="310"/>
      <c r="F521" s="309"/>
      <c r="G521" s="309"/>
      <c r="H521" s="309"/>
      <c r="I521" s="309"/>
      <c r="J521" s="309"/>
      <c r="K521" s="309"/>
      <c r="L521" s="309"/>
      <c r="M521" s="309"/>
      <c r="N521" s="309"/>
      <c r="O521" s="309"/>
      <c r="P521" s="309"/>
      <c r="Q521" s="309"/>
      <c r="R521" s="309"/>
      <c r="S521" s="309"/>
      <c r="T521" s="309"/>
      <c r="U521" s="309"/>
      <c r="V521" s="309"/>
      <c r="W521" s="309"/>
      <c r="X521" s="309"/>
      <c r="Y521" s="309"/>
      <c r="Z521" s="309"/>
    </row>
    <row r="522" spans="1:26" ht="12.75" customHeight="1" x14ac:dyDescent="0.2">
      <c r="A522" s="308"/>
      <c r="B522" s="309"/>
      <c r="C522" s="309"/>
      <c r="D522" s="309"/>
      <c r="E522" s="310"/>
      <c r="F522" s="309"/>
      <c r="G522" s="309"/>
      <c r="H522" s="309"/>
      <c r="I522" s="309"/>
      <c r="J522" s="309"/>
      <c r="K522" s="309"/>
      <c r="L522" s="309"/>
      <c r="M522" s="309"/>
      <c r="N522" s="309"/>
      <c r="O522" s="309"/>
      <c r="P522" s="309"/>
      <c r="Q522" s="309"/>
      <c r="R522" s="309"/>
      <c r="S522" s="309"/>
      <c r="T522" s="309"/>
      <c r="U522" s="309"/>
      <c r="V522" s="309"/>
      <c r="W522" s="309"/>
      <c r="X522" s="309"/>
      <c r="Y522" s="309"/>
      <c r="Z522" s="309"/>
    </row>
    <row r="523" spans="1:26" ht="12.75" customHeight="1" x14ac:dyDescent="0.2">
      <c r="A523" s="308"/>
      <c r="B523" s="309"/>
      <c r="C523" s="309"/>
      <c r="D523" s="309"/>
      <c r="E523" s="310"/>
      <c r="F523" s="309"/>
      <c r="G523" s="309"/>
      <c r="H523" s="309"/>
      <c r="I523" s="309"/>
      <c r="J523" s="309"/>
      <c r="K523" s="309"/>
      <c r="L523" s="309"/>
      <c r="M523" s="309"/>
      <c r="N523" s="309"/>
      <c r="O523" s="309"/>
      <c r="P523" s="309"/>
      <c r="Q523" s="309"/>
      <c r="R523" s="309"/>
      <c r="S523" s="309"/>
      <c r="T523" s="309"/>
      <c r="U523" s="309"/>
      <c r="V523" s="309"/>
      <c r="W523" s="309"/>
      <c r="X523" s="309"/>
      <c r="Y523" s="309"/>
      <c r="Z523" s="309"/>
    </row>
    <row r="524" spans="1:26" ht="12.75" customHeight="1" x14ac:dyDescent="0.2">
      <c r="A524" s="308"/>
      <c r="B524" s="309"/>
      <c r="C524" s="309"/>
      <c r="D524" s="309"/>
      <c r="E524" s="310"/>
      <c r="F524" s="309"/>
      <c r="G524" s="309"/>
      <c r="H524" s="309"/>
      <c r="I524" s="309"/>
      <c r="J524" s="309"/>
      <c r="K524" s="309"/>
      <c r="L524" s="309"/>
      <c r="M524" s="309"/>
      <c r="N524" s="309"/>
      <c r="O524" s="309"/>
      <c r="P524" s="309"/>
      <c r="Q524" s="309"/>
      <c r="R524" s="309"/>
      <c r="S524" s="309"/>
      <c r="T524" s="309"/>
      <c r="U524" s="309"/>
      <c r="V524" s="309"/>
      <c r="W524" s="309"/>
      <c r="X524" s="309"/>
      <c r="Y524" s="309"/>
      <c r="Z524" s="309"/>
    </row>
    <row r="525" spans="1:26" ht="12.75" customHeight="1" x14ac:dyDescent="0.2">
      <c r="A525" s="308"/>
      <c r="B525" s="309"/>
      <c r="C525" s="309"/>
      <c r="D525" s="309"/>
      <c r="E525" s="310"/>
      <c r="F525" s="309"/>
      <c r="G525" s="309"/>
      <c r="H525" s="309"/>
      <c r="I525" s="309"/>
      <c r="J525" s="309"/>
      <c r="K525" s="309"/>
      <c r="L525" s="309"/>
      <c r="M525" s="309"/>
      <c r="N525" s="309"/>
      <c r="O525" s="309"/>
      <c r="P525" s="309"/>
      <c r="Q525" s="309"/>
      <c r="R525" s="309"/>
      <c r="S525" s="309"/>
      <c r="T525" s="309"/>
      <c r="U525" s="309"/>
      <c r="V525" s="309"/>
      <c r="W525" s="309"/>
      <c r="X525" s="309"/>
      <c r="Y525" s="309"/>
      <c r="Z525" s="309"/>
    </row>
    <row r="526" spans="1:26" ht="12.75" customHeight="1" x14ac:dyDescent="0.2">
      <c r="A526" s="308"/>
      <c r="B526" s="309"/>
      <c r="C526" s="309"/>
      <c r="D526" s="309"/>
      <c r="E526" s="310"/>
      <c r="F526" s="309"/>
      <c r="G526" s="309"/>
      <c r="H526" s="309"/>
      <c r="I526" s="309"/>
      <c r="J526" s="309"/>
      <c r="K526" s="309"/>
      <c r="L526" s="309"/>
      <c r="M526" s="309"/>
      <c r="N526" s="309"/>
      <c r="O526" s="309"/>
      <c r="P526" s="309"/>
      <c r="Q526" s="309"/>
      <c r="R526" s="309"/>
      <c r="S526" s="309"/>
      <c r="T526" s="309"/>
      <c r="U526" s="309"/>
      <c r="V526" s="309"/>
      <c r="W526" s="309"/>
      <c r="X526" s="309"/>
      <c r="Y526" s="309"/>
      <c r="Z526" s="309"/>
    </row>
    <row r="527" spans="1:26" ht="12.75" customHeight="1" x14ac:dyDescent="0.2">
      <c r="A527" s="308"/>
      <c r="B527" s="309"/>
      <c r="C527" s="309"/>
      <c r="D527" s="309"/>
      <c r="E527" s="310"/>
      <c r="F527" s="309"/>
      <c r="G527" s="309"/>
      <c r="H527" s="309"/>
      <c r="I527" s="309"/>
      <c r="J527" s="309"/>
      <c r="K527" s="309"/>
      <c r="L527" s="309"/>
      <c r="M527" s="309"/>
      <c r="N527" s="309"/>
      <c r="O527" s="309"/>
      <c r="P527" s="309"/>
      <c r="Q527" s="309"/>
      <c r="R527" s="309"/>
      <c r="S527" s="309"/>
      <c r="T527" s="309"/>
      <c r="U527" s="309"/>
      <c r="V527" s="309"/>
      <c r="W527" s="309"/>
      <c r="X527" s="309"/>
      <c r="Y527" s="309"/>
      <c r="Z527" s="309"/>
    </row>
    <row r="528" spans="1:26" ht="12.75" customHeight="1" x14ac:dyDescent="0.2">
      <c r="A528" s="308"/>
      <c r="B528" s="309"/>
      <c r="C528" s="309"/>
      <c r="D528" s="309"/>
      <c r="E528" s="310"/>
      <c r="F528" s="309"/>
      <c r="G528" s="309"/>
      <c r="H528" s="309"/>
      <c r="I528" s="309"/>
      <c r="J528" s="309"/>
      <c r="K528" s="309"/>
      <c r="L528" s="309"/>
      <c r="M528" s="309"/>
      <c r="N528" s="309"/>
      <c r="O528" s="309"/>
      <c r="P528" s="309"/>
      <c r="Q528" s="309"/>
      <c r="R528" s="309"/>
      <c r="S528" s="309"/>
      <c r="T528" s="309"/>
      <c r="U528" s="309"/>
      <c r="V528" s="309"/>
      <c r="W528" s="309"/>
      <c r="X528" s="309"/>
      <c r="Y528" s="309"/>
      <c r="Z528" s="309"/>
    </row>
    <row r="529" spans="1:26" ht="12.75" customHeight="1" x14ac:dyDescent="0.2">
      <c r="A529" s="308"/>
      <c r="B529" s="309"/>
      <c r="C529" s="309"/>
      <c r="D529" s="309"/>
      <c r="E529" s="310"/>
      <c r="F529" s="309"/>
      <c r="G529" s="309"/>
      <c r="H529" s="309"/>
      <c r="I529" s="309"/>
      <c r="J529" s="309"/>
      <c r="K529" s="309"/>
      <c r="L529" s="309"/>
      <c r="M529" s="309"/>
      <c r="N529" s="309"/>
      <c r="O529" s="309"/>
      <c r="P529" s="309"/>
      <c r="Q529" s="309"/>
      <c r="R529" s="309"/>
      <c r="S529" s="309"/>
      <c r="T529" s="309"/>
      <c r="U529" s="309"/>
      <c r="V529" s="309"/>
      <c r="W529" s="309"/>
      <c r="X529" s="309"/>
      <c r="Y529" s="309"/>
      <c r="Z529" s="309"/>
    </row>
    <row r="530" spans="1:26" ht="12.75" customHeight="1" x14ac:dyDescent="0.2">
      <c r="A530" s="308"/>
      <c r="B530" s="309"/>
      <c r="C530" s="309"/>
      <c r="D530" s="309"/>
      <c r="E530" s="310"/>
      <c r="F530" s="309"/>
      <c r="G530" s="309"/>
      <c r="H530" s="309"/>
      <c r="I530" s="309"/>
      <c r="J530" s="309"/>
      <c r="K530" s="309"/>
      <c r="L530" s="309"/>
      <c r="M530" s="309"/>
      <c r="N530" s="309"/>
      <c r="O530" s="309"/>
      <c r="P530" s="309"/>
      <c r="Q530" s="309"/>
      <c r="R530" s="309"/>
      <c r="S530" s="309"/>
      <c r="T530" s="309"/>
      <c r="U530" s="309"/>
      <c r="V530" s="309"/>
      <c r="W530" s="309"/>
      <c r="X530" s="309"/>
      <c r="Y530" s="309"/>
      <c r="Z530" s="309"/>
    </row>
    <row r="531" spans="1:26" ht="12.75" customHeight="1" x14ac:dyDescent="0.2">
      <c r="A531" s="308"/>
      <c r="B531" s="309"/>
      <c r="C531" s="309"/>
      <c r="D531" s="309"/>
      <c r="E531" s="310"/>
      <c r="F531" s="309"/>
      <c r="G531" s="309"/>
      <c r="H531" s="309"/>
      <c r="I531" s="309"/>
      <c r="J531" s="309"/>
      <c r="K531" s="309"/>
      <c r="L531" s="309"/>
      <c r="M531" s="309"/>
      <c r="N531" s="309"/>
      <c r="O531" s="309"/>
      <c r="P531" s="309"/>
      <c r="Q531" s="309"/>
      <c r="R531" s="309"/>
      <c r="S531" s="309"/>
      <c r="T531" s="309"/>
      <c r="U531" s="309"/>
      <c r="V531" s="309"/>
      <c r="W531" s="309"/>
      <c r="X531" s="309"/>
      <c r="Y531" s="309"/>
      <c r="Z531" s="309"/>
    </row>
    <row r="532" spans="1:26" ht="12.75" customHeight="1" x14ac:dyDescent="0.2">
      <c r="A532" s="308"/>
      <c r="B532" s="309"/>
      <c r="C532" s="309"/>
      <c r="D532" s="309"/>
      <c r="E532" s="310"/>
      <c r="F532" s="309"/>
      <c r="G532" s="309"/>
      <c r="H532" s="309"/>
      <c r="I532" s="309"/>
      <c r="J532" s="309"/>
      <c r="K532" s="309"/>
      <c r="L532" s="309"/>
      <c r="M532" s="309"/>
      <c r="N532" s="309"/>
      <c r="O532" s="309"/>
      <c r="P532" s="309"/>
      <c r="Q532" s="309"/>
      <c r="R532" s="309"/>
      <c r="S532" s="309"/>
      <c r="T532" s="309"/>
      <c r="U532" s="309"/>
      <c r="V532" s="309"/>
      <c r="W532" s="309"/>
      <c r="X532" s="309"/>
      <c r="Y532" s="309"/>
      <c r="Z532" s="309"/>
    </row>
    <row r="533" spans="1:26" ht="12.75" customHeight="1" x14ac:dyDescent="0.2">
      <c r="A533" s="308"/>
      <c r="B533" s="309"/>
      <c r="C533" s="309"/>
      <c r="D533" s="309"/>
      <c r="E533" s="310"/>
      <c r="F533" s="309"/>
      <c r="G533" s="309"/>
      <c r="H533" s="309"/>
      <c r="I533" s="309"/>
      <c r="J533" s="309"/>
      <c r="K533" s="309"/>
      <c r="L533" s="309"/>
      <c r="M533" s="309"/>
      <c r="N533" s="309"/>
      <c r="O533" s="309"/>
      <c r="P533" s="309"/>
      <c r="Q533" s="309"/>
      <c r="R533" s="309"/>
      <c r="S533" s="309"/>
      <c r="T533" s="309"/>
      <c r="U533" s="309"/>
      <c r="V533" s="309"/>
      <c r="W533" s="309"/>
      <c r="X533" s="309"/>
      <c r="Y533" s="309"/>
      <c r="Z533" s="309"/>
    </row>
    <row r="534" spans="1:26" ht="12.75" customHeight="1" x14ac:dyDescent="0.2">
      <c r="A534" s="308"/>
      <c r="B534" s="309"/>
      <c r="C534" s="309"/>
      <c r="D534" s="309"/>
      <c r="E534" s="310"/>
      <c r="F534" s="309"/>
      <c r="G534" s="309"/>
      <c r="H534" s="309"/>
      <c r="I534" s="309"/>
      <c r="J534" s="309"/>
      <c r="K534" s="309"/>
      <c r="L534" s="309"/>
      <c r="M534" s="309"/>
      <c r="N534" s="309"/>
      <c r="O534" s="309"/>
      <c r="P534" s="309"/>
      <c r="Q534" s="309"/>
      <c r="R534" s="309"/>
      <c r="S534" s="309"/>
      <c r="T534" s="309"/>
      <c r="U534" s="309"/>
      <c r="V534" s="309"/>
      <c r="W534" s="309"/>
      <c r="X534" s="309"/>
      <c r="Y534" s="309"/>
      <c r="Z534" s="309"/>
    </row>
    <row r="535" spans="1:26" ht="12.75" customHeight="1" x14ac:dyDescent="0.2">
      <c r="A535" s="308"/>
      <c r="B535" s="309"/>
      <c r="C535" s="309"/>
      <c r="D535" s="309"/>
      <c r="E535" s="310"/>
      <c r="F535" s="309"/>
      <c r="G535" s="309"/>
      <c r="H535" s="309"/>
      <c r="I535" s="309"/>
      <c r="J535" s="309"/>
      <c r="K535" s="309"/>
      <c r="L535" s="309"/>
      <c r="M535" s="309"/>
      <c r="N535" s="309"/>
      <c r="O535" s="309"/>
      <c r="P535" s="309"/>
      <c r="Q535" s="309"/>
      <c r="R535" s="309"/>
      <c r="S535" s="309"/>
      <c r="T535" s="309"/>
      <c r="U535" s="309"/>
      <c r="V535" s="309"/>
      <c r="W535" s="309"/>
      <c r="X535" s="309"/>
      <c r="Y535" s="309"/>
      <c r="Z535" s="309"/>
    </row>
    <row r="536" spans="1:26" ht="12.75" customHeight="1" x14ac:dyDescent="0.2">
      <c r="A536" s="308"/>
      <c r="B536" s="309"/>
      <c r="C536" s="309"/>
      <c r="D536" s="309"/>
      <c r="E536" s="310"/>
      <c r="F536" s="309"/>
      <c r="G536" s="309"/>
      <c r="H536" s="309"/>
      <c r="I536" s="309"/>
      <c r="J536" s="309"/>
      <c r="K536" s="309"/>
      <c r="L536" s="309"/>
      <c r="M536" s="309"/>
      <c r="N536" s="309"/>
      <c r="O536" s="309"/>
      <c r="P536" s="309"/>
      <c r="Q536" s="309"/>
      <c r="R536" s="309"/>
      <c r="S536" s="309"/>
      <c r="T536" s="309"/>
      <c r="U536" s="309"/>
      <c r="V536" s="309"/>
      <c r="W536" s="309"/>
      <c r="X536" s="309"/>
      <c r="Y536" s="309"/>
      <c r="Z536" s="309"/>
    </row>
    <row r="537" spans="1:26" ht="12.75" customHeight="1" x14ac:dyDescent="0.2">
      <c r="A537" s="308"/>
      <c r="B537" s="309"/>
      <c r="C537" s="309"/>
      <c r="D537" s="309"/>
      <c r="E537" s="310"/>
      <c r="F537" s="309"/>
      <c r="G537" s="309"/>
      <c r="H537" s="309"/>
      <c r="I537" s="309"/>
      <c r="J537" s="309"/>
      <c r="K537" s="309"/>
      <c r="L537" s="309"/>
      <c r="M537" s="309"/>
      <c r="N537" s="309"/>
      <c r="O537" s="309"/>
      <c r="P537" s="309"/>
      <c r="Q537" s="309"/>
      <c r="R537" s="309"/>
      <c r="S537" s="309"/>
      <c r="T537" s="309"/>
      <c r="U537" s="309"/>
      <c r="V537" s="309"/>
      <c r="W537" s="309"/>
      <c r="X537" s="309"/>
      <c r="Y537" s="309"/>
      <c r="Z537" s="309"/>
    </row>
    <row r="538" spans="1:26" ht="12.75" customHeight="1" x14ac:dyDescent="0.2">
      <c r="A538" s="308"/>
      <c r="B538" s="309"/>
      <c r="C538" s="309"/>
      <c r="D538" s="309"/>
      <c r="E538" s="310"/>
      <c r="F538" s="309"/>
      <c r="G538" s="309"/>
      <c r="H538" s="309"/>
      <c r="I538" s="309"/>
      <c r="J538" s="309"/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09"/>
      <c r="X538" s="309"/>
      <c r="Y538" s="309"/>
      <c r="Z538" s="309"/>
    </row>
    <row r="539" spans="1:26" ht="12.75" customHeight="1" x14ac:dyDescent="0.2">
      <c r="A539" s="308"/>
      <c r="B539" s="309"/>
      <c r="C539" s="309"/>
      <c r="D539" s="309"/>
      <c r="E539" s="310"/>
      <c r="F539" s="309"/>
      <c r="G539" s="309"/>
      <c r="H539" s="309"/>
      <c r="I539" s="309"/>
      <c r="J539" s="309"/>
      <c r="K539" s="309"/>
      <c r="L539" s="309"/>
      <c r="M539" s="309"/>
      <c r="N539" s="309"/>
      <c r="O539" s="309"/>
      <c r="P539" s="309"/>
      <c r="Q539" s="309"/>
      <c r="R539" s="309"/>
      <c r="S539" s="309"/>
      <c r="T539" s="309"/>
      <c r="U539" s="309"/>
      <c r="V539" s="309"/>
      <c r="W539" s="309"/>
      <c r="X539" s="309"/>
      <c r="Y539" s="309"/>
      <c r="Z539" s="309"/>
    </row>
    <row r="540" spans="1:26" ht="12.75" customHeight="1" x14ac:dyDescent="0.2">
      <c r="A540" s="308"/>
      <c r="B540" s="309"/>
      <c r="C540" s="309"/>
      <c r="D540" s="309"/>
      <c r="E540" s="310"/>
      <c r="F540" s="309"/>
      <c r="G540" s="309"/>
      <c r="H540" s="309"/>
      <c r="I540" s="309"/>
      <c r="J540" s="309"/>
      <c r="K540" s="309"/>
      <c r="L540" s="309"/>
      <c r="M540" s="309"/>
      <c r="N540" s="309"/>
      <c r="O540" s="309"/>
      <c r="P540" s="309"/>
      <c r="Q540" s="309"/>
      <c r="R540" s="309"/>
      <c r="S540" s="309"/>
      <c r="T540" s="309"/>
      <c r="U540" s="309"/>
      <c r="V540" s="309"/>
      <c r="W540" s="309"/>
      <c r="X540" s="309"/>
      <c r="Y540" s="309"/>
      <c r="Z540" s="309"/>
    </row>
    <row r="541" spans="1:26" ht="12.75" customHeight="1" x14ac:dyDescent="0.2">
      <c r="A541" s="308"/>
      <c r="B541" s="309"/>
      <c r="C541" s="309"/>
      <c r="D541" s="309"/>
      <c r="E541" s="310"/>
      <c r="F541" s="309"/>
      <c r="G541" s="309"/>
      <c r="H541" s="309"/>
      <c r="I541" s="309"/>
      <c r="J541" s="309"/>
      <c r="K541" s="309"/>
      <c r="L541" s="309"/>
      <c r="M541" s="309"/>
      <c r="N541" s="309"/>
      <c r="O541" s="309"/>
      <c r="P541" s="309"/>
      <c r="Q541" s="309"/>
      <c r="R541" s="309"/>
      <c r="S541" s="309"/>
      <c r="T541" s="309"/>
      <c r="U541" s="309"/>
      <c r="V541" s="309"/>
      <c r="W541" s="309"/>
      <c r="X541" s="309"/>
      <c r="Y541" s="309"/>
      <c r="Z541" s="309"/>
    </row>
    <row r="542" spans="1:26" ht="12.75" customHeight="1" x14ac:dyDescent="0.2">
      <c r="A542" s="308"/>
      <c r="B542" s="309"/>
      <c r="C542" s="309"/>
      <c r="D542" s="309"/>
      <c r="E542" s="310"/>
      <c r="F542" s="309"/>
      <c r="G542" s="309"/>
      <c r="H542" s="309"/>
      <c r="I542" s="309"/>
      <c r="J542" s="309"/>
      <c r="K542" s="309"/>
      <c r="L542" s="309"/>
      <c r="M542" s="309"/>
      <c r="N542" s="309"/>
      <c r="O542" s="309"/>
      <c r="P542" s="309"/>
      <c r="Q542" s="309"/>
      <c r="R542" s="309"/>
      <c r="S542" s="309"/>
      <c r="T542" s="309"/>
      <c r="U542" s="309"/>
      <c r="V542" s="309"/>
      <c r="W542" s="309"/>
      <c r="X542" s="309"/>
      <c r="Y542" s="309"/>
      <c r="Z542" s="309"/>
    </row>
    <row r="543" spans="1:26" ht="12.75" customHeight="1" x14ac:dyDescent="0.2">
      <c r="A543" s="308"/>
      <c r="B543" s="309"/>
      <c r="C543" s="309"/>
      <c r="D543" s="309"/>
      <c r="E543" s="310"/>
      <c r="F543" s="309"/>
      <c r="G543" s="309"/>
      <c r="H543" s="309"/>
      <c r="I543" s="309"/>
      <c r="J543" s="309"/>
      <c r="K543" s="309"/>
      <c r="L543" s="309"/>
      <c r="M543" s="309"/>
      <c r="N543" s="309"/>
      <c r="O543" s="309"/>
      <c r="P543" s="309"/>
      <c r="Q543" s="309"/>
      <c r="R543" s="309"/>
      <c r="S543" s="309"/>
      <c r="T543" s="309"/>
      <c r="U543" s="309"/>
      <c r="V543" s="309"/>
      <c r="W543" s="309"/>
      <c r="X543" s="309"/>
      <c r="Y543" s="309"/>
      <c r="Z543" s="309"/>
    </row>
    <row r="544" spans="1:26" ht="12.75" customHeight="1" x14ac:dyDescent="0.2">
      <c r="A544" s="308"/>
      <c r="B544" s="309"/>
      <c r="C544" s="309"/>
      <c r="D544" s="309"/>
      <c r="E544" s="310"/>
      <c r="F544" s="309"/>
      <c r="G544" s="309"/>
      <c r="H544" s="309"/>
      <c r="I544" s="309"/>
      <c r="J544" s="309"/>
      <c r="K544" s="309"/>
      <c r="L544" s="309"/>
      <c r="M544" s="309"/>
      <c r="N544" s="309"/>
      <c r="O544" s="309"/>
      <c r="P544" s="309"/>
      <c r="Q544" s="309"/>
      <c r="R544" s="309"/>
      <c r="S544" s="309"/>
      <c r="T544" s="309"/>
      <c r="U544" s="309"/>
      <c r="V544" s="309"/>
      <c r="W544" s="309"/>
      <c r="X544" s="309"/>
      <c r="Y544" s="309"/>
      <c r="Z544" s="309"/>
    </row>
    <row r="545" spans="1:26" ht="12.75" customHeight="1" x14ac:dyDescent="0.2">
      <c r="A545" s="308"/>
      <c r="B545" s="309"/>
      <c r="C545" s="309"/>
      <c r="D545" s="309"/>
      <c r="E545" s="310"/>
      <c r="F545" s="309"/>
      <c r="G545" s="309"/>
      <c r="H545" s="309"/>
      <c r="I545" s="309"/>
      <c r="J545" s="309"/>
      <c r="K545" s="309"/>
      <c r="L545" s="309"/>
      <c r="M545" s="309"/>
      <c r="N545" s="309"/>
      <c r="O545" s="309"/>
      <c r="P545" s="309"/>
      <c r="Q545" s="309"/>
      <c r="R545" s="309"/>
      <c r="S545" s="309"/>
      <c r="T545" s="309"/>
      <c r="U545" s="309"/>
      <c r="V545" s="309"/>
      <c r="W545" s="309"/>
      <c r="X545" s="309"/>
      <c r="Y545" s="309"/>
      <c r="Z545" s="309"/>
    </row>
    <row r="546" spans="1:26" ht="12.75" customHeight="1" x14ac:dyDescent="0.2">
      <c r="A546" s="308"/>
      <c r="B546" s="309"/>
      <c r="C546" s="309"/>
      <c r="D546" s="309"/>
      <c r="E546" s="310"/>
      <c r="F546" s="309"/>
      <c r="G546" s="309"/>
      <c r="H546" s="309"/>
      <c r="I546" s="309"/>
      <c r="J546" s="309"/>
      <c r="K546" s="309"/>
      <c r="L546" s="309"/>
      <c r="M546" s="309"/>
      <c r="N546" s="309"/>
      <c r="O546" s="309"/>
      <c r="P546" s="309"/>
      <c r="Q546" s="309"/>
      <c r="R546" s="309"/>
      <c r="S546" s="309"/>
      <c r="T546" s="309"/>
      <c r="U546" s="309"/>
      <c r="V546" s="309"/>
      <c r="W546" s="309"/>
      <c r="X546" s="309"/>
      <c r="Y546" s="309"/>
      <c r="Z546" s="309"/>
    </row>
    <row r="547" spans="1:26" ht="12.75" customHeight="1" x14ac:dyDescent="0.2">
      <c r="A547" s="308"/>
      <c r="B547" s="309"/>
      <c r="C547" s="309"/>
      <c r="D547" s="309"/>
      <c r="E547" s="310"/>
      <c r="F547" s="309"/>
      <c r="G547" s="309"/>
      <c r="H547" s="309"/>
      <c r="I547" s="309"/>
      <c r="J547" s="309"/>
      <c r="K547" s="309"/>
      <c r="L547" s="309"/>
      <c r="M547" s="309"/>
      <c r="N547" s="309"/>
      <c r="O547" s="309"/>
      <c r="P547" s="309"/>
      <c r="Q547" s="309"/>
      <c r="R547" s="309"/>
      <c r="S547" s="309"/>
      <c r="T547" s="309"/>
      <c r="U547" s="309"/>
      <c r="V547" s="309"/>
      <c r="W547" s="309"/>
      <c r="X547" s="309"/>
      <c r="Y547" s="309"/>
      <c r="Z547" s="309"/>
    </row>
    <row r="548" spans="1:26" ht="12.75" customHeight="1" x14ac:dyDescent="0.2">
      <c r="A548" s="308"/>
      <c r="B548" s="309"/>
      <c r="C548" s="309"/>
      <c r="D548" s="309"/>
      <c r="E548" s="310"/>
      <c r="F548" s="309"/>
      <c r="G548" s="309"/>
      <c r="H548" s="309"/>
      <c r="I548" s="309"/>
      <c r="J548" s="309"/>
      <c r="K548" s="309"/>
      <c r="L548" s="309"/>
      <c r="M548" s="309"/>
      <c r="N548" s="309"/>
      <c r="O548" s="309"/>
      <c r="P548" s="309"/>
      <c r="Q548" s="309"/>
      <c r="R548" s="309"/>
      <c r="S548" s="309"/>
      <c r="T548" s="309"/>
      <c r="U548" s="309"/>
      <c r="V548" s="309"/>
      <c r="W548" s="309"/>
      <c r="X548" s="309"/>
      <c r="Y548" s="309"/>
      <c r="Z548" s="309"/>
    </row>
    <row r="549" spans="1:26" ht="12.75" customHeight="1" x14ac:dyDescent="0.2">
      <c r="A549" s="308"/>
      <c r="B549" s="309"/>
      <c r="C549" s="309"/>
      <c r="D549" s="309"/>
      <c r="E549" s="310"/>
      <c r="F549" s="309"/>
      <c r="G549" s="309"/>
      <c r="H549" s="309"/>
      <c r="I549" s="309"/>
      <c r="J549" s="309"/>
      <c r="K549" s="309"/>
      <c r="L549" s="309"/>
      <c r="M549" s="309"/>
      <c r="N549" s="309"/>
      <c r="O549" s="309"/>
      <c r="P549" s="309"/>
      <c r="Q549" s="309"/>
      <c r="R549" s="309"/>
      <c r="S549" s="309"/>
      <c r="T549" s="309"/>
      <c r="U549" s="309"/>
      <c r="V549" s="309"/>
      <c r="W549" s="309"/>
      <c r="X549" s="309"/>
      <c r="Y549" s="309"/>
      <c r="Z549" s="309"/>
    </row>
    <row r="550" spans="1:26" ht="12.75" customHeight="1" x14ac:dyDescent="0.2">
      <c r="A550" s="308"/>
      <c r="B550" s="309"/>
      <c r="C550" s="309"/>
      <c r="D550" s="309"/>
      <c r="E550" s="310"/>
      <c r="F550" s="309"/>
      <c r="G550" s="309"/>
      <c r="H550" s="309"/>
      <c r="I550" s="309"/>
      <c r="J550" s="309"/>
      <c r="K550" s="309"/>
      <c r="L550" s="309"/>
      <c r="M550" s="309"/>
      <c r="N550" s="309"/>
      <c r="O550" s="309"/>
      <c r="P550" s="309"/>
      <c r="Q550" s="309"/>
      <c r="R550" s="309"/>
      <c r="S550" s="309"/>
      <c r="T550" s="309"/>
      <c r="U550" s="309"/>
      <c r="V550" s="309"/>
      <c r="W550" s="309"/>
      <c r="X550" s="309"/>
      <c r="Y550" s="309"/>
      <c r="Z550" s="309"/>
    </row>
    <row r="551" spans="1:26" ht="12.75" customHeight="1" x14ac:dyDescent="0.2">
      <c r="A551" s="308"/>
      <c r="B551" s="309"/>
      <c r="C551" s="309"/>
      <c r="D551" s="309"/>
      <c r="E551" s="310"/>
      <c r="F551" s="309"/>
      <c r="G551" s="309"/>
      <c r="H551" s="309"/>
      <c r="I551" s="309"/>
      <c r="J551" s="309"/>
      <c r="K551" s="309"/>
      <c r="L551" s="309"/>
      <c r="M551" s="309"/>
      <c r="N551" s="309"/>
      <c r="O551" s="309"/>
      <c r="P551" s="309"/>
      <c r="Q551" s="309"/>
      <c r="R551" s="309"/>
      <c r="S551" s="309"/>
      <c r="T551" s="309"/>
      <c r="U551" s="309"/>
      <c r="V551" s="309"/>
      <c r="W551" s="309"/>
      <c r="X551" s="309"/>
      <c r="Y551" s="309"/>
      <c r="Z551" s="309"/>
    </row>
    <row r="552" spans="1:26" ht="12.75" customHeight="1" x14ac:dyDescent="0.2">
      <c r="A552" s="308"/>
      <c r="B552" s="309"/>
      <c r="C552" s="309"/>
      <c r="D552" s="309"/>
      <c r="E552" s="310"/>
      <c r="F552" s="309"/>
      <c r="G552" s="309"/>
      <c r="H552" s="309"/>
      <c r="I552" s="309"/>
      <c r="J552" s="309"/>
      <c r="K552" s="309"/>
      <c r="L552" s="309"/>
      <c r="M552" s="309"/>
      <c r="N552" s="309"/>
      <c r="O552" s="309"/>
      <c r="P552" s="309"/>
      <c r="Q552" s="309"/>
      <c r="R552" s="309"/>
      <c r="S552" s="309"/>
      <c r="T552" s="309"/>
      <c r="U552" s="309"/>
      <c r="V552" s="309"/>
      <c r="W552" s="309"/>
      <c r="X552" s="309"/>
      <c r="Y552" s="309"/>
      <c r="Z552" s="309"/>
    </row>
    <row r="553" spans="1:26" ht="12.75" customHeight="1" x14ac:dyDescent="0.2">
      <c r="A553" s="308"/>
      <c r="B553" s="309"/>
      <c r="C553" s="309"/>
      <c r="D553" s="309"/>
      <c r="E553" s="310"/>
      <c r="F553" s="309"/>
      <c r="G553" s="309"/>
      <c r="H553" s="309"/>
      <c r="I553" s="309"/>
      <c r="J553" s="309"/>
      <c r="K553" s="309"/>
      <c r="L553" s="309"/>
      <c r="M553" s="309"/>
      <c r="N553" s="309"/>
      <c r="O553" s="309"/>
      <c r="P553" s="309"/>
      <c r="Q553" s="309"/>
      <c r="R553" s="309"/>
      <c r="S553" s="309"/>
      <c r="T553" s="309"/>
      <c r="U553" s="309"/>
      <c r="V553" s="309"/>
      <c r="W553" s="309"/>
      <c r="X553" s="309"/>
      <c r="Y553" s="309"/>
      <c r="Z553" s="309"/>
    </row>
    <row r="554" spans="1:26" ht="12.75" customHeight="1" x14ac:dyDescent="0.2">
      <c r="A554" s="308"/>
      <c r="B554" s="309"/>
      <c r="C554" s="309"/>
      <c r="D554" s="309"/>
      <c r="E554" s="310"/>
      <c r="F554" s="309"/>
      <c r="G554" s="309"/>
      <c r="H554" s="309"/>
      <c r="I554" s="309"/>
      <c r="J554" s="309"/>
      <c r="K554" s="309"/>
      <c r="L554" s="309"/>
      <c r="M554" s="309"/>
      <c r="N554" s="309"/>
      <c r="O554" s="309"/>
      <c r="P554" s="309"/>
      <c r="Q554" s="309"/>
      <c r="R554" s="309"/>
      <c r="S554" s="309"/>
      <c r="T554" s="309"/>
      <c r="U554" s="309"/>
      <c r="V554" s="309"/>
      <c r="W554" s="309"/>
      <c r="X554" s="309"/>
      <c r="Y554" s="309"/>
      <c r="Z554" s="309"/>
    </row>
    <row r="555" spans="1:26" ht="12.75" customHeight="1" x14ac:dyDescent="0.2">
      <c r="A555" s="308"/>
      <c r="B555" s="309"/>
      <c r="C555" s="309"/>
      <c r="D555" s="309"/>
      <c r="E555" s="310"/>
      <c r="F555" s="309"/>
      <c r="G555" s="309"/>
      <c r="H555" s="309"/>
      <c r="I555" s="309"/>
      <c r="J555" s="309"/>
      <c r="K555" s="309"/>
      <c r="L555" s="309"/>
      <c r="M555" s="309"/>
      <c r="N555" s="309"/>
      <c r="O555" s="309"/>
      <c r="P555" s="309"/>
      <c r="Q555" s="309"/>
      <c r="R555" s="309"/>
      <c r="S555" s="309"/>
      <c r="T555" s="309"/>
      <c r="U555" s="309"/>
      <c r="V555" s="309"/>
      <c r="W555" s="309"/>
      <c r="X555" s="309"/>
      <c r="Y555" s="309"/>
      <c r="Z555" s="309"/>
    </row>
    <row r="556" spans="1:26" ht="12.75" customHeight="1" x14ac:dyDescent="0.2">
      <c r="A556" s="308"/>
      <c r="B556" s="309"/>
      <c r="C556" s="309"/>
      <c r="D556" s="309"/>
      <c r="E556" s="310"/>
      <c r="F556" s="309"/>
      <c r="G556" s="309"/>
      <c r="H556" s="309"/>
      <c r="I556" s="309"/>
      <c r="J556" s="309"/>
      <c r="K556" s="309"/>
      <c r="L556" s="309"/>
      <c r="M556" s="309"/>
      <c r="N556" s="309"/>
      <c r="O556" s="309"/>
      <c r="P556" s="309"/>
      <c r="Q556" s="309"/>
      <c r="R556" s="309"/>
      <c r="S556" s="309"/>
      <c r="T556" s="309"/>
      <c r="U556" s="309"/>
      <c r="V556" s="309"/>
      <c r="W556" s="309"/>
      <c r="X556" s="309"/>
      <c r="Y556" s="309"/>
      <c r="Z556" s="309"/>
    </row>
    <row r="557" spans="1:26" ht="12.75" customHeight="1" x14ac:dyDescent="0.2">
      <c r="A557" s="308"/>
      <c r="B557" s="309"/>
      <c r="C557" s="309"/>
      <c r="D557" s="309"/>
      <c r="E557" s="310"/>
      <c r="F557" s="309"/>
      <c r="G557" s="309"/>
      <c r="H557" s="309"/>
      <c r="I557" s="309"/>
      <c r="J557" s="309"/>
      <c r="K557" s="309"/>
      <c r="L557" s="309"/>
      <c r="M557" s="309"/>
      <c r="N557" s="309"/>
      <c r="O557" s="309"/>
      <c r="P557" s="309"/>
      <c r="Q557" s="309"/>
      <c r="R557" s="309"/>
      <c r="S557" s="309"/>
      <c r="T557" s="309"/>
      <c r="U557" s="309"/>
      <c r="V557" s="309"/>
      <c r="W557" s="309"/>
      <c r="X557" s="309"/>
      <c r="Y557" s="309"/>
      <c r="Z557" s="309"/>
    </row>
    <row r="558" spans="1:26" ht="12.75" customHeight="1" x14ac:dyDescent="0.2">
      <c r="A558" s="308"/>
      <c r="B558" s="309"/>
      <c r="C558" s="309"/>
      <c r="D558" s="309"/>
      <c r="E558" s="310"/>
      <c r="F558" s="309"/>
      <c r="G558" s="309"/>
      <c r="H558" s="309"/>
      <c r="I558" s="309"/>
      <c r="J558" s="309"/>
      <c r="K558" s="309"/>
      <c r="L558" s="309"/>
      <c r="M558" s="309"/>
      <c r="N558" s="309"/>
      <c r="O558" s="309"/>
      <c r="P558" s="309"/>
      <c r="Q558" s="309"/>
      <c r="R558" s="309"/>
      <c r="S558" s="309"/>
      <c r="T558" s="309"/>
      <c r="U558" s="309"/>
      <c r="V558" s="309"/>
      <c r="W558" s="309"/>
      <c r="X558" s="309"/>
      <c r="Y558" s="309"/>
      <c r="Z558" s="309"/>
    </row>
    <row r="559" spans="1:26" ht="12.75" customHeight="1" x14ac:dyDescent="0.2">
      <c r="A559" s="308"/>
      <c r="B559" s="309"/>
      <c r="C559" s="309"/>
      <c r="D559" s="309"/>
      <c r="E559" s="310"/>
      <c r="F559" s="309"/>
      <c r="G559" s="309"/>
      <c r="H559" s="309"/>
      <c r="I559" s="309"/>
      <c r="J559" s="309"/>
      <c r="K559" s="309"/>
      <c r="L559" s="309"/>
      <c r="M559" s="309"/>
      <c r="N559" s="309"/>
      <c r="O559" s="309"/>
      <c r="P559" s="309"/>
      <c r="Q559" s="309"/>
      <c r="R559" s="309"/>
      <c r="S559" s="309"/>
      <c r="T559" s="309"/>
      <c r="U559" s="309"/>
      <c r="V559" s="309"/>
      <c r="W559" s="309"/>
      <c r="X559" s="309"/>
      <c r="Y559" s="309"/>
      <c r="Z559" s="309"/>
    </row>
    <row r="560" spans="1:26" ht="12.75" customHeight="1" x14ac:dyDescent="0.2">
      <c r="A560" s="308"/>
      <c r="B560" s="309"/>
      <c r="C560" s="309"/>
      <c r="D560" s="309"/>
      <c r="E560" s="310"/>
      <c r="F560" s="309"/>
      <c r="G560" s="309"/>
      <c r="H560" s="309"/>
      <c r="I560" s="309"/>
      <c r="J560" s="309"/>
      <c r="K560" s="309"/>
      <c r="L560" s="309"/>
      <c r="M560" s="309"/>
      <c r="N560" s="309"/>
      <c r="O560" s="309"/>
      <c r="P560" s="309"/>
      <c r="Q560" s="309"/>
      <c r="R560" s="309"/>
      <c r="S560" s="309"/>
      <c r="T560" s="309"/>
      <c r="U560" s="309"/>
      <c r="V560" s="309"/>
      <c r="W560" s="309"/>
      <c r="X560" s="309"/>
      <c r="Y560" s="309"/>
      <c r="Z560" s="309"/>
    </row>
    <row r="561" spans="1:26" ht="12.75" customHeight="1" x14ac:dyDescent="0.2">
      <c r="A561" s="308"/>
      <c r="B561" s="309"/>
      <c r="C561" s="309"/>
      <c r="D561" s="309"/>
      <c r="E561" s="310"/>
      <c r="F561" s="309"/>
      <c r="G561" s="309"/>
      <c r="H561" s="309"/>
      <c r="I561" s="309"/>
      <c r="J561" s="309"/>
      <c r="K561" s="309"/>
      <c r="L561" s="309"/>
      <c r="M561" s="309"/>
      <c r="N561" s="309"/>
      <c r="O561" s="309"/>
      <c r="P561" s="309"/>
      <c r="Q561" s="309"/>
      <c r="R561" s="309"/>
      <c r="S561" s="309"/>
      <c r="T561" s="309"/>
      <c r="U561" s="309"/>
      <c r="V561" s="309"/>
      <c r="W561" s="309"/>
      <c r="X561" s="309"/>
      <c r="Y561" s="309"/>
      <c r="Z561" s="309"/>
    </row>
    <row r="562" spans="1:26" ht="12.75" customHeight="1" x14ac:dyDescent="0.2">
      <c r="A562" s="308"/>
      <c r="B562" s="309"/>
      <c r="C562" s="309"/>
      <c r="D562" s="309"/>
      <c r="E562" s="310"/>
      <c r="F562" s="309"/>
      <c r="G562" s="309"/>
      <c r="H562" s="309"/>
      <c r="I562" s="309"/>
      <c r="J562" s="309"/>
      <c r="K562" s="309"/>
      <c r="L562" s="309"/>
      <c r="M562" s="309"/>
      <c r="N562" s="309"/>
      <c r="O562" s="309"/>
      <c r="P562" s="309"/>
      <c r="Q562" s="309"/>
      <c r="R562" s="309"/>
      <c r="S562" s="309"/>
      <c r="T562" s="309"/>
      <c r="U562" s="309"/>
      <c r="V562" s="309"/>
      <c r="W562" s="309"/>
      <c r="X562" s="309"/>
      <c r="Y562" s="309"/>
      <c r="Z562" s="309"/>
    </row>
    <row r="563" spans="1:26" ht="12.75" customHeight="1" x14ac:dyDescent="0.2">
      <c r="A563" s="308"/>
      <c r="B563" s="309"/>
      <c r="C563" s="309"/>
      <c r="D563" s="309"/>
      <c r="E563" s="310"/>
      <c r="F563" s="309"/>
      <c r="G563" s="309"/>
      <c r="H563" s="309"/>
      <c r="I563" s="309"/>
      <c r="J563" s="309"/>
      <c r="K563" s="309"/>
      <c r="L563" s="309"/>
      <c r="M563" s="309"/>
      <c r="N563" s="309"/>
      <c r="O563" s="309"/>
      <c r="P563" s="309"/>
      <c r="Q563" s="309"/>
      <c r="R563" s="309"/>
      <c r="S563" s="309"/>
      <c r="T563" s="309"/>
      <c r="U563" s="309"/>
      <c r="V563" s="309"/>
      <c r="W563" s="309"/>
      <c r="X563" s="309"/>
      <c r="Y563" s="309"/>
      <c r="Z563" s="309"/>
    </row>
    <row r="564" spans="1:26" ht="12.75" customHeight="1" x14ac:dyDescent="0.2">
      <c r="A564" s="308"/>
      <c r="B564" s="309"/>
      <c r="C564" s="309"/>
      <c r="D564" s="309"/>
      <c r="E564" s="310"/>
      <c r="F564" s="309"/>
      <c r="G564" s="309"/>
      <c r="H564" s="309"/>
      <c r="I564" s="309"/>
      <c r="J564" s="309"/>
      <c r="K564" s="309"/>
      <c r="L564" s="309"/>
      <c r="M564" s="309"/>
      <c r="N564" s="309"/>
      <c r="O564" s="309"/>
      <c r="P564" s="309"/>
      <c r="Q564" s="309"/>
      <c r="R564" s="309"/>
      <c r="S564" s="309"/>
      <c r="T564" s="309"/>
      <c r="U564" s="309"/>
      <c r="V564" s="309"/>
      <c r="W564" s="309"/>
      <c r="X564" s="309"/>
      <c r="Y564" s="309"/>
      <c r="Z564" s="309"/>
    </row>
    <row r="565" spans="1:26" ht="12.75" customHeight="1" x14ac:dyDescent="0.2">
      <c r="A565" s="308"/>
      <c r="B565" s="309"/>
      <c r="C565" s="309"/>
      <c r="D565" s="309"/>
      <c r="E565" s="310"/>
      <c r="F565" s="309"/>
      <c r="G565" s="309"/>
      <c r="H565" s="309"/>
      <c r="I565" s="309"/>
      <c r="J565" s="309"/>
      <c r="K565" s="309"/>
      <c r="L565" s="309"/>
      <c r="M565" s="309"/>
      <c r="N565" s="309"/>
      <c r="O565" s="309"/>
      <c r="P565" s="309"/>
      <c r="Q565" s="309"/>
      <c r="R565" s="309"/>
      <c r="S565" s="309"/>
      <c r="T565" s="309"/>
      <c r="U565" s="309"/>
      <c r="V565" s="309"/>
      <c r="W565" s="309"/>
      <c r="X565" s="309"/>
      <c r="Y565" s="309"/>
      <c r="Z565" s="309"/>
    </row>
    <row r="566" spans="1:26" ht="12.75" customHeight="1" x14ac:dyDescent="0.2">
      <c r="A566" s="308"/>
      <c r="B566" s="309"/>
      <c r="C566" s="309"/>
      <c r="D566" s="309"/>
      <c r="E566" s="310"/>
      <c r="F566" s="309"/>
      <c r="G566" s="309"/>
      <c r="H566" s="309"/>
      <c r="I566" s="309"/>
      <c r="J566" s="309"/>
      <c r="K566" s="309"/>
      <c r="L566" s="309"/>
      <c r="M566" s="309"/>
      <c r="N566" s="309"/>
      <c r="O566" s="309"/>
      <c r="P566" s="309"/>
      <c r="Q566" s="309"/>
      <c r="R566" s="309"/>
      <c r="S566" s="309"/>
      <c r="T566" s="309"/>
      <c r="U566" s="309"/>
      <c r="V566" s="309"/>
      <c r="W566" s="309"/>
      <c r="X566" s="309"/>
      <c r="Y566" s="309"/>
      <c r="Z566" s="309"/>
    </row>
    <row r="567" spans="1:26" ht="12.75" customHeight="1" x14ac:dyDescent="0.2">
      <c r="A567" s="308"/>
      <c r="B567" s="309"/>
      <c r="C567" s="309"/>
      <c r="D567" s="309"/>
      <c r="E567" s="310"/>
      <c r="F567" s="309"/>
      <c r="G567" s="309"/>
      <c r="H567" s="309"/>
      <c r="I567" s="309"/>
      <c r="J567" s="309"/>
      <c r="K567" s="309"/>
      <c r="L567" s="309"/>
      <c r="M567" s="309"/>
      <c r="N567" s="309"/>
      <c r="O567" s="309"/>
      <c r="P567" s="309"/>
      <c r="Q567" s="309"/>
      <c r="R567" s="309"/>
      <c r="S567" s="309"/>
      <c r="T567" s="309"/>
      <c r="U567" s="309"/>
      <c r="V567" s="309"/>
      <c r="W567" s="309"/>
      <c r="X567" s="309"/>
      <c r="Y567" s="309"/>
      <c r="Z567" s="309"/>
    </row>
    <row r="568" spans="1:26" ht="12.75" customHeight="1" x14ac:dyDescent="0.2">
      <c r="A568" s="308"/>
      <c r="B568" s="309"/>
      <c r="C568" s="309"/>
      <c r="D568" s="309"/>
      <c r="E568" s="310"/>
      <c r="F568" s="309"/>
      <c r="G568" s="309"/>
      <c r="H568" s="309"/>
      <c r="I568" s="309"/>
      <c r="J568" s="309"/>
      <c r="K568" s="309"/>
      <c r="L568" s="309"/>
      <c r="M568" s="309"/>
      <c r="N568" s="309"/>
      <c r="O568" s="309"/>
      <c r="P568" s="309"/>
      <c r="Q568" s="309"/>
      <c r="R568" s="309"/>
      <c r="S568" s="309"/>
      <c r="T568" s="309"/>
      <c r="U568" s="309"/>
      <c r="V568" s="309"/>
      <c r="W568" s="309"/>
      <c r="X568" s="309"/>
      <c r="Y568" s="309"/>
      <c r="Z568" s="309"/>
    </row>
    <row r="569" spans="1:26" ht="12.75" customHeight="1" x14ac:dyDescent="0.2">
      <c r="A569" s="308"/>
      <c r="B569" s="309"/>
      <c r="C569" s="309"/>
      <c r="D569" s="309"/>
      <c r="E569" s="310"/>
      <c r="F569" s="309"/>
      <c r="G569" s="309"/>
      <c r="H569" s="309"/>
      <c r="I569" s="309"/>
      <c r="J569" s="309"/>
      <c r="K569" s="309"/>
      <c r="L569" s="309"/>
      <c r="M569" s="309"/>
      <c r="N569" s="309"/>
      <c r="O569" s="309"/>
      <c r="P569" s="309"/>
      <c r="Q569" s="309"/>
      <c r="R569" s="309"/>
      <c r="S569" s="309"/>
      <c r="T569" s="309"/>
      <c r="U569" s="309"/>
      <c r="V569" s="309"/>
      <c r="W569" s="309"/>
      <c r="X569" s="309"/>
      <c r="Y569" s="309"/>
      <c r="Z569" s="309"/>
    </row>
    <row r="570" spans="1:26" ht="12.75" customHeight="1" x14ac:dyDescent="0.2">
      <c r="A570" s="308"/>
      <c r="B570" s="309"/>
      <c r="C570" s="309"/>
      <c r="D570" s="309"/>
      <c r="E570" s="310"/>
      <c r="F570" s="309"/>
      <c r="G570" s="309"/>
      <c r="H570" s="309"/>
      <c r="I570" s="309"/>
      <c r="J570" s="309"/>
      <c r="K570" s="309"/>
      <c r="L570" s="309"/>
      <c r="M570" s="309"/>
      <c r="N570" s="309"/>
      <c r="O570" s="309"/>
      <c r="P570" s="309"/>
      <c r="Q570" s="309"/>
      <c r="R570" s="309"/>
      <c r="S570" s="309"/>
      <c r="T570" s="309"/>
      <c r="U570" s="309"/>
      <c r="V570" s="309"/>
      <c r="W570" s="309"/>
      <c r="X570" s="309"/>
      <c r="Y570" s="309"/>
      <c r="Z570" s="309"/>
    </row>
    <row r="571" spans="1:26" ht="12.75" customHeight="1" x14ac:dyDescent="0.2">
      <c r="A571" s="308"/>
      <c r="B571" s="309"/>
      <c r="C571" s="309"/>
      <c r="D571" s="309"/>
      <c r="E571" s="310"/>
      <c r="F571" s="309"/>
      <c r="G571" s="309"/>
      <c r="H571" s="309"/>
      <c r="I571" s="309"/>
      <c r="J571" s="309"/>
      <c r="K571" s="309"/>
      <c r="L571" s="309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  <c r="X571" s="309"/>
      <c r="Y571" s="309"/>
      <c r="Z571" s="309"/>
    </row>
    <row r="572" spans="1:26" ht="12.75" customHeight="1" x14ac:dyDescent="0.2">
      <c r="A572" s="308"/>
      <c r="B572" s="309"/>
      <c r="C572" s="309"/>
      <c r="D572" s="309"/>
      <c r="E572" s="310"/>
      <c r="F572" s="309"/>
      <c r="G572" s="309"/>
      <c r="H572" s="309"/>
      <c r="I572" s="309"/>
      <c r="J572" s="309"/>
      <c r="K572" s="309"/>
      <c r="L572" s="309"/>
      <c r="M572" s="309"/>
      <c r="N572" s="309"/>
      <c r="O572" s="309"/>
      <c r="P572" s="309"/>
      <c r="Q572" s="309"/>
      <c r="R572" s="309"/>
      <c r="S572" s="309"/>
      <c r="T572" s="309"/>
      <c r="U572" s="309"/>
      <c r="V572" s="309"/>
      <c r="W572" s="309"/>
      <c r="X572" s="309"/>
      <c r="Y572" s="309"/>
      <c r="Z572" s="309"/>
    </row>
    <row r="573" spans="1:26" ht="12.75" customHeight="1" x14ac:dyDescent="0.2">
      <c r="A573" s="308"/>
      <c r="B573" s="309"/>
      <c r="C573" s="309"/>
      <c r="D573" s="309"/>
      <c r="E573" s="310"/>
      <c r="F573" s="309"/>
      <c r="G573" s="309"/>
      <c r="H573" s="309"/>
      <c r="I573" s="309"/>
      <c r="J573" s="309"/>
      <c r="K573" s="309"/>
      <c r="L573" s="309"/>
      <c r="M573" s="309"/>
      <c r="N573" s="309"/>
      <c r="O573" s="309"/>
      <c r="P573" s="309"/>
      <c r="Q573" s="309"/>
      <c r="R573" s="309"/>
      <c r="S573" s="309"/>
      <c r="T573" s="309"/>
      <c r="U573" s="309"/>
      <c r="V573" s="309"/>
      <c r="W573" s="309"/>
      <c r="X573" s="309"/>
      <c r="Y573" s="309"/>
      <c r="Z573" s="309"/>
    </row>
    <row r="574" spans="1:26" ht="12.75" customHeight="1" x14ac:dyDescent="0.2">
      <c r="A574" s="308"/>
      <c r="B574" s="309"/>
      <c r="C574" s="309"/>
      <c r="D574" s="309"/>
      <c r="E574" s="310"/>
      <c r="F574" s="309"/>
      <c r="G574" s="309"/>
      <c r="H574" s="309"/>
      <c r="I574" s="309"/>
      <c r="J574" s="309"/>
      <c r="K574" s="309"/>
      <c r="L574" s="309"/>
      <c r="M574" s="309"/>
      <c r="N574" s="309"/>
      <c r="O574" s="309"/>
      <c r="P574" s="309"/>
      <c r="Q574" s="309"/>
      <c r="R574" s="309"/>
      <c r="S574" s="309"/>
      <c r="T574" s="309"/>
      <c r="U574" s="309"/>
      <c r="V574" s="309"/>
      <c r="W574" s="309"/>
      <c r="X574" s="309"/>
      <c r="Y574" s="309"/>
      <c r="Z574" s="309"/>
    </row>
    <row r="575" spans="1:26" ht="12.75" customHeight="1" x14ac:dyDescent="0.2">
      <c r="A575" s="308"/>
      <c r="B575" s="309"/>
      <c r="C575" s="309"/>
      <c r="D575" s="309"/>
      <c r="E575" s="310"/>
      <c r="F575" s="309"/>
      <c r="G575" s="309"/>
      <c r="H575" s="309"/>
      <c r="I575" s="309"/>
      <c r="J575" s="309"/>
      <c r="K575" s="309"/>
      <c r="L575" s="309"/>
      <c r="M575" s="309"/>
      <c r="N575" s="309"/>
      <c r="O575" s="309"/>
      <c r="P575" s="309"/>
      <c r="Q575" s="309"/>
      <c r="R575" s="309"/>
      <c r="S575" s="309"/>
      <c r="T575" s="309"/>
      <c r="U575" s="309"/>
      <c r="V575" s="309"/>
      <c r="W575" s="309"/>
      <c r="X575" s="309"/>
      <c r="Y575" s="309"/>
      <c r="Z575" s="309"/>
    </row>
    <row r="576" spans="1:26" ht="12.75" customHeight="1" x14ac:dyDescent="0.2">
      <c r="A576" s="308"/>
      <c r="B576" s="309"/>
      <c r="C576" s="309"/>
      <c r="D576" s="309"/>
      <c r="E576" s="310"/>
      <c r="F576" s="309"/>
      <c r="G576" s="309"/>
      <c r="H576" s="309"/>
      <c r="I576" s="309"/>
      <c r="J576" s="309"/>
      <c r="K576" s="309"/>
      <c r="L576" s="309"/>
      <c r="M576" s="309"/>
      <c r="N576" s="309"/>
      <c r="O576" s="309"/>
      <c r="P576" s="309"/>
      <c r="Q576" s="309"/>
      <c r="R576" s="309"/>
      <c r="S576" s="309"/>
      <c r="T576" s="309"/>
      <c r="U576" s="309"/>
      <c r="V576" s="309"/>
      <c r="W576" s="309"/>
      <c r="X576" s="309"/>
      <c r="Y576" s="309"/>
      <c r="Z576" s="309"/>
    </row>
    <row r="577" spans="1:26" ht="12.75" customHeight="1" x14ac:dyDescent="0.2">
      <c r="A577" s="308"/>
      <c r="B577" s="309"/>
      <c r="C577" s="309"/>
      <c r="D577" s="309"/>
      <c r="E577" s="310"/>
      <c r="F577" s="309"/>
      <c r="G577" s="309"/>
      <c r="H577" s="309"/>
      <c r="I577" s="309"/>
      <c r="J577" s="309"/>
      <c r="K577" s="309"/>
      <c r="L577" s="309"/>
      <c r="M577" s="309"/>
      <c r="N577" s="309"/>
      <c r="O577" s="309"/>
      <c r="P577" s="309"/>
      <c r="Q577" s="309"/>
      <c r="R577" s="309"/>
      <c r="S577" s="309"/>
      <c r="T577" s="309"/>
      <c r="U577" s="309"/>
      <c r="V577" s="309"/>
      <c r="W577" s="309"/>
      <c r="X577" s="309"/>
      <c r="Y577" s="309"/>
      <c r="Z577" s="309"/>
    </row>
    <row r="578" spans="1:26" ht="12.75" customHeight="1" x14ac:dyDescent="0.2">
      <c r="A578" s="308"/>
      <c r="B578" s="309"/>
      <c r="C578" s="309"/>
      <c r="D578" s="309"/>
      <c r="E578" s="310"/>
      <c r="F578" s="309"/>
      <c r="G578" s="309"/>
      <c r="H578" s="309"/>
      <c r="I578" s="309"/>
      <c r="J578" s="309"/>
      <c r="K578" s="309"/>
      <c r="L578" s="309"/>
      <c r="M578" s="309"/>
      <c r="N578" s="309"/>
      <c r="O578" s="309"/>
      <c r="P578" s="309"/>
      <c r="Q578" s="309"/>
      <c r="R578" s="309"/>
      <c r="S578" s="309"/>
      <c r="T578" s="309"/>
      <c r="U578" s="309"/>
      <c r="V578" s="309"/>
      <c r="W578" s="309"/>
      <c r="X578" s="309"/>
      <c r="Y578" s="309"/>
      <c r="Z578" s="309"/>
    </row>
    <row r="579" spans="1:26" ht="12.75" customHeight="1" x14ac:dyDescent="0.2">
      <c r="A579" s="308"/>
      <c r="B579" s="309"/>
      <c r="C579" s="309"/>
      <c r="D579" s="309"/>
      <c r="E579" s="310"/>
      <c r="F579" s="309"/>
      <c r="G579" s="309"/>
      <c r="H579" s="309"/>
      <c r="I579" s="309"/>
      <c r="J579" s="309"/>
      <c r="K579" s="309"/>
      <c r="L579" s="309"/>
      <c r="M579" s="309"/>
      <c r="N579" s="309"/>
      <c r="O579" s="309"/>
      <c r="P579" s="309"/>
      <c r="Q579" s="309"/>
      <c r="R579" s="309"/>
      <c r="S579" s="309"/>
      <c r="T579" s="309"/>
      <c r="U579" s="309"/>
      <c r="V579" s="309"/>
      <c r="W579" s="309"/>
      <c r="X579" s="309"/>
      <c r="Y579" s="309"/>
      <c r="Z579" s="309"/>
    </row>
    <row r="580" spans="1:26" ht="12.75" customHeight="1" x14ac:dyDescent="0.2">
      <c r="A580" s="308"/>
      <c r="B580" s="309"/>
      <c r="C580" s="309"/>
      <c r="D580" s="309"/>
      <c r="E580" s="310"/>
      <c r="F580" s="309"/>
      <c r="G580" s="309"/>
      <c r="H580" s="309"/>
      <c r="I580" s="309"/>
      <c r="J580" s="309"/>
      <c r="K580" s="309"/>
      <c r="L580" s="309"/>
      <c r="M580" s="309"/>
      <c r="N580" s="309"/>
      <c r="O580" s="309"/>
      <c r="P580" s="309"/>
      <c r="Q580" s="309"/>
      <c r="R580" s="309"/>
      <c r="S580" s="309"/>
      <c r="T580" s="309"/>
      <c r="U580" s="309"/>
      <c r="V580" s="309"/>
      <c r="W580" s="309"/>
      <c r="X580" s="309"/>
      <c r="Y580" s="309"/>
      <c r="Z580" s="309"/>
    </row>
    <row r="581" spans="1:26" ht="12.75" customHeight="1" x14ac:dyDescent="0.2">
      <c r="A581" s="308"/>
      <c r="B581" s="309"/>
      <c r="C581" s="309"/>
      <c r="D581" s="309"/>
      <c r="E581" s="310"/>
      <c r="F581" s="309"/>
      <c r="G581" s="309"/>
      <c r="H581" s="309"/>
      <c r="I581" s="309"/>
      <c r="J581" s="309"/>
      <c r="K581" s="309"/>
      <c r="L581" s="309"/>
      <c r="M581" s="309"/>
      <c r="N581" s="309"/>
      <c r="O581" s="309"/>
      <c r="P581" s="309"/>
      <c r="Q581" s="309"/>
      <c r="R581" s="309"/>
      <c r="S581" s="309"/>
      <c r="T581" s="309"/>
      <c r="U581" s="309"/>
      <c r="V581" s="309"/>
      <c r="W581" s="309"/>
      <c r="X581" s="309"/>
      <c r="Y581" s="309"/>
      <c r="Z581" s="309"/>
    </row>
    <row r="582" spans="1:26" ht="12.75" customHeight="1" x14ac:dyDescent="0.2">
      <c r="A582" s="308"/>
      <c r="B582" s="309"/>
      <c r="C582" s="309"/>
      <c r="D582" s="309"/>
      <c r="E582" s="310"/>
      <c r="F582" s="309"/>
      <c r="G582" s="309"/>
      <c r="H582" s="309"/>
      <c r="I582" s="309"/>
      <c r="J582" s="309"/>
      <c r="K582" s="309"/>
      <c r="L582" s="309"/>
      <c r="M582" s="309"/>
      <c r="N582" s="309"/>
      <c r="O582" s="309"/>
      <c r="P582" s="309"/>
      <c r="Q582" s="309"/>
      <c r="R582" s="309"/>
      <c r="S582" s="309"/>
      <c r="T582" s="309"/>
      <c r="U582" s="309"/>
      <c r="V582" s="309"/>
      <c r="W582" s="309"/>
      <c r="X582" s="309"/>
      <c r="Y582" s="309"/>
      <c r="Z582" s="309"/>
    </row>
    <row r="583" spans="1:26" ht="12.75" customHeight="1" x14ac:dyDescent="0.2">
      <c r="A583" s="308"/>
      <c r="B583" s="309"/>
      <c r="C583" s="309"/>
      <c r="D583" s="309"/>
      <c r="E583" s="310"/>
      <c r="F583" s="309"/>
      <c r="G583" s="309"/>
      <c r="H583" s="309"/>
      <c r="I583" s="309"/>
      <c r="J583" s="309"/>
      <c r="K583" s="309"/>
      <c r="L583" s="309"/>
      <c r="M583" s="309"/>
      <c r="N583" s="309"/>
      <c r="O583" s="309"/>
      <c r="P583" s="309"/>
      <c r="Q583" s="309"/>
      <c r="R583" s="309"/>
      <c r="S583" s="309"/>
      <c r="T583" s="309"/>
      <c r="U583" s="309"/>
      <c r="V583" s="309"/>
      <c r="W583" s="309"/>
      <c r="X583" s="309"/>
      <c r="Y583" s="309"/>
      <c r="Z583" s="309"/>
    </row>
    <row r="584" spans="1:26" ht="12.75" customHeight="1" x14ac:dyDescent="0.2">
      <c r="A584" s="308"/>
      <c r="B584" s="309"/>
      <c r="C584" s="309"/>
      <c r="D584" s="309"/>
      <c r="E584" s="310"/>
      <c r="F584" s="309"/>
      <c r="G584" s="309"/>
      <c r="H584" s="309"/>
      <c r="I584" s="309"/>
      <c r="J584" s="309"/>
      <c r="K584" s="309"/>
      <c r="L584" s="309"/>
      <c r="M584" s="309"/>
      <c r="N584" s="309"/>
      <c r="O584" s="309"/>
      <c r="P584" s="309"/>
      <c r="Q584" s="309"/>
      <c r="R584" s="309"/>
      <c r="S584" s="309"/>
      <c r="T584" s="309"/>
      <c r="U584" s="309"/>
      <c r="V584" s="309"/>
      <c r="W584" s="309"/>
      <c r="X584" s="309"/>
      <c r="Y584" s="309"/>
      <c r="Z584" s="309"/>
    </row>
    <row r="585" spans="1:26" ht="12.75" customHeight="1" x14ac:dyDescent="0.2">
      <c r="A585" s="308"/>
      <c r="B585" s="309"/>
      <c r="C585" s="309"/>
      <c r="D585" s="309"/>
      <c r="E585" s="310"/>
      <c r="F585" s="309"/>
      <c r="G585" s="309"/>
      <c r="H585" s="309"/>
      <c r="I585" s="309"/>
      <c r="J585" s="309"/>
      <c r="K585" s="309"/>
      <c r="L585" s="309"/>
      <c r="M585" s="309"/>
      <c r="N585" s="309"/>
      <c r="O585" s="309"/>
      <c r="P585" s="309"/>
      <c r="Q585" s="309"/>
      <c r="R585" s="309"/>
      <c r="S585" s="309"/>
      <c r="T585" s="309"/>
      <c r="U585" s="309"/>
      <c r="V585" s="309"/>
      <c r="W585" s="309"/>
      <c r="X585" s="309"/>
      <c r="Y585" s="309"/>
      <c r="Z585" s="309"/>
    </row>
    <row r="586" spans="1:26" ht="12.75" customHeight="1" x14ac:dyDescent="0.2">
      <c r="A586" s="308"/>
      <c r="B586" s="309"/>
      <c r="C586" s="309"/>
      <c r="D586" s="309"/>
      <c r="E586" s="310"/>
      <c r="F586" s="309"/>
      <c r="G586" s="309"/>
      <c r="H586" s="309"/>
      <c r="I586" s="309"/>
      <c r="J586" s="309"/>
      <c r="K586" s="309"/>
      <c r="L586" s="309"/>
      <c r="M586" s="309"/>
      <c r="N586" s="309"/>
      <c r="O586" s="309"/>
      <c r="P586" s="309"/>
      <c r="Q586" s="309"/>
      <c r="R586" s="309"/>
      <c r="S586" s="309"/>
      <c r="T586" s="309"/>
      <c r="U586" s="309"/>
      <c r="V586" s="309"/>
      <c r="W586" s="309"/>
      <c r="X586" s="309"/>
      <c r="Y586" s="309"/>
      <c r="Z586" s="309"/>
    </row>
    <row r="587" spans="1:26" ht="12.75" customHeight="1" x14ac:dyDescent="0.2">
      <c r="A587" s="308"/>
      <c r="B587" s="309"/>
      <c r="C587" s="309"/>
      <c r="D587" s="309"/>
      <c r="E587" s="310"/>
      <c r="F587" s="309"/>
      <c r="G587" s="309"/>
      <c r="H587" s="309"/>
      <c r="I587" s="309"/>
      <c r="J587" s="309"/>
      <c r="K587" s="309"/>
      <c r="L587" s="309"/>
      <c r="M587" s="309"/>
      <c r="N587" s="309"/>
      <c r="O587" s="309"/>
      <c r="P587" s="309"/>
      <c r="Q587" s="309"/>
      <c r="R587" s="309"/>
      <c r="S587" s="309"/>
      <c r="T587" s="309"/>
      <c r="U587" s="309"/>
      <c r="V587" s="309"/>
      <c r="W587" s="309"/>
      <c r="X587" s="309"/>
      <c r="Y587" s="309"/>
      <c r="Z587" s="309"/>
    </row>
    <row r="588" spans="1:26" ht="12.75" customHeight="1" x14ac:dyDescent="0.2">
      <c r="A588" s="308"/>
      <c r="B588" s="309"/>
      <c r="C588" s="309"/>
      <c r="D588" s="309"/>
      <c r="E588" s="310"/>
      <c r="F588" s="309"/>
      <c r="G588" s="309"/>
      <c r="H588" s="309"/>
      <c r="I588" s="309"/>
      <c r="J588" s="309"/>
      <c r="K588" s="309"/>
      <c r="L588" s="309"/>
      <c r="M588" s="309"/>
      <c r="N588" s="309"/>
      <c r="O588" s="309"/>
      <c r="P588" s="309"/>
      <c r="Q588" s="309"/>
      <c r="R588" s="309"/>
      <c r="S588" s="309"/>
      <c r="T588" s="309"/>
      <c r="U588" s="309"/>
      <c r="V588" s="309"/>
      <c r="W588" s="309"/>
      <c r="X588" s="309"/>
      <c r="Y588" s="309"/>
      <c r="Z588" s="309"/>
    </row>
    <row r="589" spans="1:26" ht="12.75" customHeight="1" x14ac:dyDescent="0.2">
      <c r="A589" s="308"/>
      <c r="B589" s="309"/>
      <c r="C589" s="309"/>
      <c r="D589" s="309"/>
      <c r="E589" s="310"/>
      <c r="F589" s="309"/>
      <c r="G589" s="309"/>
      <c r="H589" s="309"/>
      <c r="I589" s="309"/>
      <c r="J589" s="309"/>
      <c r="K589" s="309"/>
      <c r="L589" s="309"/>
      <c r="M589" s="309"/>
      <c r="N589" s="309"/>
      <c r="O589" s="309"/>
      <c r="P589" s="309"/>
      <c r="Q589" s="309"/>
      <c r="R589" s="309"/>
      <c r="S589" s="309"/>
      <c r="T589" s="309"/>
      <c r="U589" s="309"/>
      <c r="V589" s="309"/>
      <c r="W589" s="309"/>
      <c r="X589" s="309"/>
      <c r="Y589" s="309"/>
      <c r="Z589" s="309"/>
    </row>
    <row r="590" spans="1:26" ht="12.75" customHeight="1" x14ac:dyDescent="0.2">
      <c r="A590" s="308"/>
      <c r="B590" s="309"/>
      <c r="C590" s="309"/>
      <c r="D590" s="309"/>
      <c r="E590" s="310"/>
      <c r="F590" s="309"/>
      <c r="G590" s="309"/>
      <c r="H590" s="309"/>
      <c r="I590" s="309"/>
      <c r="J590" s="309"/>
      <c r="K590" s="309"/>
      <c r="L590" s="309"/>
      <c r="M590" s="309"/>
      <c r="N590" s="309"/>
      <c r="O590" s="309"/>
      <c r="P590" s="309"/>
      <c r="Q590" s="309"/>
      <c r="R590" s="309"/>
      <c r="S590" s="309"/>
      <c r="T590" s="309"/>
      <c r="U590" s="309"/>
      <c r="V590" s="309"/>
      <c r="W590" s="309"/>
      <c r="X590" s="309"/>
      <c r="Y590" s="309"/>
      <c r="Z590" s="309"/>
    </row>
    <row r="591" spans="1:26" ht="12.75" customHeight="1" x14ac:dyDescent="0.2">
      <c r="A591" s="308"/>
      <c r="B591" s="309"/>
      <c r="C591" s="309"/>
      <c r="D591" s="309"/>
      <c r="E591" s="310"/>
      <c r="F591" s="309"/>
      <c r="G591" s="309"/>
      <c r="H591" s="309"/>
      <c r="I591" s="309"/>
      <c r="J591" s="309"/>
      <c r="K591" s="309"/>
      <c r="L591" s="309"/>
      <c r="M591" s="309"/>
      <c r="N591" s="309"/>
      <c r="O591" s="309"/>
      <c r="P591" s="309"/>
      <c r="Q591" s="309"/>
      <c r="R591" s="309"/>
      <c r="S591" s="309"/>
      <c r="T591" s="309"/>
      <c r="U591" s="309"/>
      <c r="V591" s="309"/>
      <c r="W591" s="309"/>
      <c r="X591" s="309"/>
      <c r="Y591" s="309"/>
      <c r="Z591" s="309"/>
    </row>
    <row r="592" spans="1:26" ht="12.75" customHeight="1" x14ac:dyDescent="0.2">
      <c r="A592" s="308"/>
      <c r="B592" s="309"/>
      <c r="C592" s="309"/>
      <c r="D592" s="309"/>
      <c r="E592" s="310"/>
      <c r="F592" s="309"/>
      <c r="G592" s="309"/>
      <c r="H592" s="309"/>
      <c r="I592" s="309"/>
      <c r="J592" s="309"/>
      <c r="K592" s="309"/>
      <c r="L592" s="309"/>
      <c r="M592" s="309"/>
      <c r="N592" s="309"/>
      <c r="O592" s="309"/>
      <c r="P592" s="309"/>
      <c r="Q592" s="309"/>
      <c r="R592" s="309"/>
      <c r="S592" s="309"/>
      <c r="T592" s="309"/>
      <c r="U592" s="309"/>
      <c r="V592" s="309"/>
      <c r="W592" s="309"/>
      <c r="X592" s="309"/>
      <c r="Y592" s="309"/>
      <c r="Z592" s="309"/>
    </row>
    <row r="593" spans="1:26" ht="12.75" customHeight="1" x14ac:dyDescent="0.2">
      <c r="A593" s="308"/>
      <c r="B593" s="309"/>
      <c r="C593" s="309"/>
      <c r="D593" s="309"/>
      <c r="E593" s="310"/>
      <c r="F593" s="309"/>
      <c r="G593" s="309"/>
      <c r="H593" s="309"/>
      <c r="I593" s="309"/>
      <c r="J593" s="309"/>
      <c r="K593" s="309"/>
      <c r="L593" s="309"/>
      <c r="M593" s="309"/>
      <c r="N593" s="309"/>
      <c r="O593" s="309"/>
      <c r="P593" s="309"/>
      <c r="Q593" s="309"/>
      <c r="R593" s="309"/>
      <c r="S593" s="309"/>
      <c r="T593" s="309"/>
      <c r="U593" s="309"/>
      <c r="V593" s="309"/>
      <c r="W593" s="309"/>
      <c r="X593" s="309"/>
      <c r="Y593" s="309"/>
      <c r="Z593" s="309"/>
    </row>
    <row r="594" spans="1:26" ht="12.75" customHeight="1" x14ac:dyDescent="0.2">
      <c r="A594" s="308"/>
      <c r="B594" s="309"/>
      <c r="C594" s="309"/>
      <c r="D594" s="309"/>
      <c r="E594" s="310"/>
      <c r="F594" s="309"/>
      <c r="G594" s="309"/>
      <c r="H594" s="309"/>
      <c r="I594" s="309"/>
      <c r="J594" s="309"/>
      <c r="K594" s="309"/>
      <c r="L594" s="309"/>
      <c r="M594" s="309"/>
      <c r="N594" s="309"/>
      <c r="O594" s="309"/>
      <c r="P594" s="309"/>
      <c r="Q594" s="309"/>
      <c r="R594" s="309"/>
      <c r="S594" s="309"/>
      <c r="T594" s="309"/>
      <c r="U594" s="309"/>
      <c r="V594" s="309"/>
      <c r="W594" s="309"/>
      <c r="X594" s="309"/>
      <c r="Y594" s="309"/>
      <c r="Z594" s="309"/>
    </row>
    <row r="595" spans="1:26" ht="12.75" customHeight="1" x14ac:dyDescent="0.2">
      <c r="A595" s="308"/>
      <c r="B595" s="309"/>
      <c r="C595" s="309"/>
      <c r="D595" s="309"/>
      <c r="E595" s="310"/>
      <c r="F595" s="309"/>
      <c r="G595" s="309"/>
      <c r="H595" s="309"/>
      <c r="I595" s="309"/>
      <c r="J595" s="309"/>
      <c r="K595" s="309"/>
      <c r="L595" s="309"/>
      <c r="M595" s="309"/>
      <c r="N595" s="309"/>
      <c r="O595" s="309"/>
      <c r="P595" s="309"/>
      <c r="Q595" s="309"/>
      <c r="R595" s="309"/>
      <c r="S595" s="309"/>
      <c r="T595" s="309"/>
      <c r="U595" s="309"/>
      <c r="V595" s="309"/>
      <c r="W595" s="309"/>
      <c r="X595" s="309"/>
      <c r="Y595" s="309"/>
      <c r="Z595" s="309"/>
    </row>
    <row r="596" spans="1:26" ht="12.75" customHeight="1" x14ac:dyDescent="0.2">
      <c r="A596" s="308"/>
      <c r="B596" s="309"/>
      <c r="C596" s="309"/>
      <c r="D596" s="309"/>
      <c r="E596" s="310"/>
      <c r="F596" s="309"/>
      <c r="G596" s="309"/>
      <c r="H596" s="309"/>
      <c r="I596" s="309"/>
      <c r="J596" s="309"/>
      <c r="K596" s="309"/>
      <c r="L596" s="309"/>
      <c r="M596" s="309"/>
      <c r="N596" s="309"/>
      <c r="O596" s="309"/>
      <c r="P596" s="309"/>
      <c r="Q596" s="309"/>
      <c r="R596" s="309"/>
      <c r="S596" s="309"/>
      <c r="T596" s="309"/>
      <c r="U596" s="309"/>
      <c r="V596" s="309"/>
      <c r="W596" s="309"/>
      <c r="X596" s="309"/>
      <c r="Y596" s="309"/>
      <c r="Z596" s="309"/>
    </row>
    <row r="597" spans="1:26" ht="12.75" customHeight="1" x14ac:dyDescent="0.2">
      <c r="A597" s="308"/>
      <c r="B597" s="309"/>
      <c r="C597" s="309"/>
      <c r="D597" s="309"/>
      <c r="E597" s="310"/>
      <c r="F597" s="309"/>
      <c r="G597" s="309"/>
      <c r="H597" s="309"/>
      <c r="I597" s="309"/>
      <c r="J597" s="309"/>
      <c r="K597" s="309"/>
      <c r="L597" s="309"/>
      <c r="M597" s="309"/>
      <c r="N597" s="309"/>
      <c r="O597" s="309"/>
      <c r="P597" s="309"/>
      <c r="Q597" s="309"/>
      <c r="R597" s="309"/>
      <c r="S597" s="309"/>
      <c r="T597" s="309"/>
      <c r="U597" s="309"/>
      <c r="V597" s="309"/>
      <c r="W597" s="309"/>
      <c r="X597" s="309"/>
      <c r="Y597" s="309"/>
      <c r="Z597" s="309"/>
    </row>
    <row r="598" spans="1:26" ht="12.75" customHeight="1" x14ac:dyDescent="0.2">
      <c r="A598" s="308"/>
      <c r="B598" s="309"/>
      <c r="C598" s="309"/>
      <c r="D598" s="309"/>
      <c r="E598" s="310"/>
      <c r="F598" s="309"/>
      <c r="G598" s="309"/>
      <c r="H598" s="309"/>
      <c r="I598" s="309"/>
      <c r="J598" s="309"/>
      <c r="K598" s="309"/>
      <c r="L598" s="309"/>
      <c r="M598" s="309"/>
      <c r="N598" s="309"/>
      <c r="O598" s="309"/>
      <c r="P598" s="309"/>
      <c r="Q598" s="309"/>
      <c r="R598" s="309"/>
      <c r="S598" s="309"/>
      <c r="T598" s="309"/>
      <c r="U598" s="309"/>
      <c r="V598" s="309"/>
      <c r="W598" s="309"/>
      <c r="X598" s="309"/>
      <c r="Y598" s="309"/>
      <c r="Z598" s="309"/>
    </row>
    <row r="599" spans="1:26" ht="12.75" customHeight="1" x14ac:dyDescent="0.2">
      <c r="A599" s="308"/>
      <c r="B599" s="309"/>
      <c r="C599" s="309"/>
      <c r="D599" s="309"/>
      <c r="E599" s="310"/>
      <c r="F599" s="309"/>
      <c r="G599" s="309"/>
      <c r="H599" s="309"/>
      <c r="I599" s="309"/>
      <c r="J599" s="309"/>
      <c r="K599" s="309"/>
      <c r="L599" s="309"/>
      <c r="M599" s="309"/>
      <c r="N599" s="309"/>
      <c r="O599" s="309"/>
      <c r="P599" s="309"/>
      <c r="Q599" s="309"/>
      <c r="R599" s="309"/>
      <c r="S599" s="309"/>
      <c r="T599" s="309"/>
      <c r="U599" s="309"/>
      <c r="V599" s="309"/>
      <c r="W599" s="309"/>
      <c r="X599" s="309"/>
      <c r="Y599" s="309"/>
      <c r="Z599" s="309"/>
    </row>
    <row r="600" spans="1:26" ht="12.75" customHeight="1" x14ac:dyDescent="0.2">
      <c r="A600" s="308"/>
      <c r="B600" s="309"/>
      <c r="C600" s="309"/>
      <c r="D600" s="309"/>
      <c r="E600" s="310"/>
      <c r="F600" s="309"/>
      <c r="G600" s="309"/>
      <c r="H600" s="309"/>
      <c r="I600" s="309"/>
      <c r="J600" s="309"/>
      <c r="K600" s="309"/>
      <c r="L600" s="309"/>
      <c r="M600" s="309"/>
      <c r="N600" s="309"/>
      <c r="O600" s="309"/>
      <c r="P600" s="309"/>
      <c r="Q600" s="309"/>
      <c r="R600" s="309"/>
      <c r="S600" s="309"/>
      <c r="T600" s="309"/>
      <c r="U600" s="309"/>
      <c r="V600" s="309"/>
      <c r="W600" s="309"/>
      <c r="X600" s="309"/>
      <c r="Y600" s="309"/>
      <c r="Z600" s="309"/>
    </row>
    <row r="601" spans="1:26" ht="12.75" customHeight="1" x14ac:dyDescent="0.2">
      <c r="A601" s="308"/>
      <c r="B601" s="309"/>
      <c r="C601" s="309"/>
      <c r="D601" s="309"/>
      <c r="E601" s="310"/>
      <c r="F601" s="309"/>
      <c r="G601" s="309"/>
      <c r="H601" s="309"/>
      <c r="I601" s="309"/>
      <c r="J601" s="309"/>
      <c r="K601" s="309"/>
      <c r="L601" s="309"/>
      <c r="M601" s="309"/>
      <c r="N601" s="309"/>
      <c r="O601" s="309"/>
      <c r="P601" s="309"/>
      <c r="Q601" s="309"/>
      <c r="R601" s="309"/>
      <c r="S601" s="309"/>
      <c r="T601" s="309"/>
      <c r="U601" s="309"/>
      <c r="V601" s="309"/>
      <c r="W601" s="309"/>
      <c r="X601" s="309"/>
      <c r="Y601" s="309"/>
      <c r="Z601" s="309"/>
    </row>
    <row r="602" spans="1:26" ht="12.75" customHeight="1" x14ac:dyDescent="0.2">
      <c r="A602" s="308"/>
      <c r="B602" s="309"/>
      <c r="C602" s="309"/>
      <c r="D602" s="309"/>
      <c r="E602" s="310"/>
      <c r="F602" s="309"/>
      <c r="G602" s="309"/>
      <c r="H602" s="309"/>
      <c r="I602" s="309"/>
      <c r="J602" s="309"/>
      <c r="K602" s="309"/>
      <c r="L602" s="309"/>
      <c r="M602" s="309"/>
      <c r="N602" s="309"/>
      <c r="O602" s="309"/>
      <c r="P602" s="309"/>
      <c r="Q602" s="309"/>
      <c r="R602" s="309"/>
      <c r="S602" s="309"/>
      <c r="T602" s="309"/>
      <c r="U602" s="309"/>
      <c r="V602" s="309"/>
      <c r="W602" s="309"/>
      <c r="X602" s="309"/>
      <c r="Y602" s="309"/>
      <c r="Z602" s="309"/>
    </row>
    <row r="603" spans="1:26" ht="12.75" customHeight="1" x14ac:dyDescent="0.2">
      <c r="A603" s="308"/>
      <c r="B603" s="309"/>
      <c r="C603" s="309"/>
      <c r="D603" s="309"/>
      <c r="E603" s="310"/>
      <c r="F603" s="309"/>
      <c r="G603" s="309"/>
      <c r="H603" s="309"/>
      <c r="I603" s="309"/>
      <c r="J603" s="309"/>
      <c r="K603" s="309"/>
      <c r="L603" s="309"/>
      <c r="M603" s="309"/>
      <c r="N603" s="309"/>
      <c r="O603" s="309"/>
      <c r="P603" s="309"/>
      <c r="Q603" s="309"/>
      <c r="R603" s="309"/>
      <c r="S603" s="309"/>
      <c r="T603" s="309"/>
      <c r="U603" s="309"/>
      <c r="V603" s="309"/>
      <c r="W603" s="309"/>
      <c r="X603" s="309"/>
      <c r="Y603" s="309"/>
      <c r="Z603" s="309"/>
    </row>
    <row r="604" spans="1:26" ht="12.75" customHeight="1" x14ac:dyDescent="0.2">
      <c r="A604" s="308"/>
      <c r="B604" s="309"/>
      <c r="C604" s="309"/>
      <c r="D604" s="309"/>
      <c r="E604" s="310"/>
      <c r="F604" s="309"/>
      <c r="G604" s="309"/>
      <c r="H604" s="309"/>
      <c r="I604" s="309"/>
      <c r="J604" s="309"/>
      <c r="K604" s="309"/>
      <c r="L604" s="309"/>
      <c r="M604" s="309"/>
      <c r="N604" s="309"/>
      <c r="O604" s="309"/>
      <c r="P604" s="309"/>
      <c r="Q604" s="309"/>
      <c r="R604" s="309"/>
      <c r="S604" s="309"/>
      <c r="T604" s="309"/>
      <c r="U604" s="309"/>
      <c r="V604" s="309"/>
      <c r="W604" s="309"/>
      <c r="X604" s="309"/>
      <c r="Y604" s="309"/>
      <c r="Z604" s="309"/>
    </row>
    <row r="605" spans="1:26" ht="12.75" customHeight="1" x14ac:dyDescent="0.2">
      <c r="A605" s="308"/>
      <c r="B605" s="309"/>
      <c r="C605" s="309"/>
      <c r="D605" s="309"/>
      <c r="E605" s="310"/>
      <c r="F605" s="309"/>
      <c r="G605" s="309"/>
      <c r="H605" s="309"/>
      <c r="I605" s="309"/>
      <c r="J605" s="309"/>
      <c r="K605" s="309"/>
      <c r="L605" s="309"/>
      <c r="M605" s="309"/>
      <c r="N605" s="309"/>
      <c r="O605" s="309"/>
      <c r="P605" s="309"/>
      <c r="Q605" s="309"/>
      <c r="R605" s="309"/>
      <c r="S605" s="309"/>
      <c r="T605" s="309"/>
      <c r="U605" s="309"/>
      <c r="V605" s="309"/>
      <c r="W605" s="309"/>
      <c r="X605" s="309"/>
      <c r="Y605" s="309"/>
      <c r="Z605" s="309"/>
    </row>
    <row r="606" spans="1:26" ht="12.75" customHeight="1" x14ac:dyDescent="0.2">
      <c r="A606" s="308"/>
      <c r="B606" s="309"/>
      <c r="C606" s="309"/>
      <c r="D606" s="309"/>
      <c r="E606" s="310"/>
      <c r="F606" s="309"/>
      <c r="G606" s="309"/>
      <c r="H606" s="309"/>
      <c r="I606" s="309"/>
      <c r="J606" s="309"/>
      <c r="K606" s="309"/>
      <c r="L606" s="309"/>
      <c r="M606" s="309"/>
      <c r="N606" s="309"/>
      <c r="O606" s="309"/>
      <c r="P606" s="309"/>
      <c r="Q606" s="309"/>
      <c r="R606" s="309"/>
      <c r="S606" s="309"/>
      <c r="T606" s="309"/>
      <c r="U606" s="309"/>
      <c r="V606" s="309"/>
      <c r="W606" s="309"/>
      <c r="X606" s="309"/>
      <c r="Y606" s="309"/>
      <c r="Z606" s="309"/>
    </row>
    <row r="607" spans="1:26" ht="12.75" customHeight="1" x14ac:dyDescent="0.2">
      <c r="A607" s="308"/>
      <c r="B607" s="309"/>
      <c r="C607" s="309"/>
      <c r="D607" s="309"/>
      <c r="E607" s="310"/>
      <c r="F607" s="309"/>
      <c r="G607" s="309"/>
      <c r="H607" s="309"/>
      <c r="I607" s="309"/>
      <c r="J607" s="309"/>
      <c r="K607" s="309"/>
      <c r="L607" s="309"/>
      <c r="M607" s="309"/>
      <c r="N607" s="309"/>
      <c r="O607" s="309"/>
      <c r="P607" s="309"/>
      <c r="Q607" s="309"/>
      <c r="R607" s="309"/>
      <c r="S607" s="309"/>
      <c r="T607" s="309"/>
      <c r="U607" s="309"/>
      <c r="V607" s="309"/>
      <c r="W607" s="309"/>
      <c r="X607" s="309"/>
      <c r="Y607" s="309"/>
      <c r="Z607" s="309"/>
    </row>
    <row r="608" spans="1:26" ht="12.75" customHeight="1" x14ac:dyDescent="0.2">
      <c r="A608" s="308"/>
      <c r="B608" s="309"/>
      <c r="C608" s="309"/>
      <c r="D608" s="309"/>
      <c r="E608" s="310"/>
      <c r="F608" s="309"/>
      <c r="G608" s="309"/>
      <c r="H608" s="309"/>
      <c r="I608" s="309"/>
      <c r="J608" s="309"/>
      <c r="K608" s="309"/>
      <c r="L608" s="309"/>
      <c r="M608" s="309"/>
      <c r="N608" s="309"/>
      <c r="O608" s="309"/>
      <c r="P608" s="309"/>
      <c r="Q608" s="309"/>
      <c r="R608" s="309"/>
      <c r="S608" s="309"/>
      <c r="T608" s="309"/>
      <c r="U608" s="309"/>
      <c r="V608" s="309"/>
      <c r="W608" s="309"/>
      <c r="X608" s="309"/>
      <c r="Y608" s="309"/>
      <c r="Z608" s="309"/>
    </row>
    <row r="609" spans="1:26" ht="12.75" customHeight="1" x14ac:dyDescent="0.2">
      <c r="A609" s="308"/>
      <c r="B609" s="309"/>
      <c r="C609" s="309"/>
      <c r="D609" s="309"/>
      <c r="E609" s="310"/>
      <c r="F609" s="309"/>
      <c r="G609" s="309"/>
      <c r="H609" s="309"/>
      <c r="I609" s="309"/>
      <c r="J609" s="309"/>
      <c r="K609" s="309"/>
      <c r="L609" s="309"/>
      <c r="M609" s="309"/>
      <c r="N609" s="309"/>
      <c r="O609" s="309"/>
      <c r="P609" s="309"/>
      <c r="Q609" s="309"/>
      <c r="R609" s="309"/>
      <c r="S609" s="309"/>
      <c r="T609" s="309"/>
      <c r="U609" s="309"/>
      <c r="V609" s="309"/>
      <c r="W609" s="309"/>
      <c r="X609" s="309"/>
      <c r="Y609" s="309"/>
      <c r="Z609" s="309"/>
    </row>
    <row r="610" spans="1:26" ht="12.75" customHeight="1" x14ac:dyDescent="0.2">
      <c r="A610" s="308"/>
      <c r="B610" s="309"/>
      <c r="C610" s="309"/>
      <c r="D610" s="309"/>
      <c r="E610" s="310"/>
      <c r="F610" s="309"/>
      <c r="G610" s="309"/>
      <c r="H610" s="309"/>
      <c r="I610" s="309"/>
      <c r="J610" s="309"/>
      <c r="K610" s="309"/>
      <c r="L610" s="309"/>
      <c r="M610" s="309"/>
      <c r="N610" s="309"/>
      <c r="O610" s="309"/>
      <c r="P610" s="309"/>
      <c r="Q610" s="309"/>
      <c r="R610" s="309"/>
      <c r="S610" s="309"/>
      <c r="T610" s="309"/>
      <c r="U610" s="309"/>
      <c r="V610" s="309"/>
      <c r="W610" s="309"/>
      <c r="X610" s="309"/>
      <c r="Y610" s="309"/>
      <c r="Z610" s="309"/>
    </row>
    <row r="611" spans="1:26" ht="12.75" customHeight="1" x14ac:dyDescent="0.2">
      <c r="A611" s="308"/>
      <c r="B611" s="309"/>
      <c r="C611" s="309"/>
      <c r="D611" s="309"/>
      <c r="E611" s="310"/>
      <c r="F611" s="309"/>
      <c r="G611" s="309"/>
      <c r="H611" s="309"/>
      <c r="I611" s="309"/>
      <c r="J611" s="309"/>
      <c r="K611" s="309"/>
      <c r="L611" s="309"/>
      <c r="M611" s="309"/>
      <c r="N611" s="309"/>
      <c r="O611" s="309"/>
      <c r="P611" s="309"/>
      <c r="Q611" s="309"/>
      <c r="R611" s="309"/>
      <c r="S611" s="309"/>
      <c r="T611" s="309"/>
      <c r="U611" s="309"/>
      <c r="V611" s="309"/>
      <c r="W611" s="309"/>
      <c r="X611" s="309"/>
      <c r="Y611" s="309"/>
      <c r="Z611" s="309"/>
    </row>
    <row r="612" spans="1:26" ht="12.75" customHeight="1" x14ac:dyDescent="0.2">
      <c r="A612" s="308"/>
      <c r="B612" s="309"/>
      <c r="C612" s="309"/>
      <c r="D612" s="309"/>
      <c r="E612" s="310"/>
      <c r="F612" s="309"/>
      <c r="G612" s="309"/>
      <c r="H612" s="309"/>
      <c r="I612" s="309"/>
      <c r="J612" s="309"/>
      <c r="K612" s="309"/>
      <c r="L612" s="309"/>
      <c r="M612" s="309"/>
      <c r="N612" s="309"/>
      <c r="O612" s="309"/>
      <c r="P612" s="309"/>
      <c r="Q612" s="309"/>
      <c r="R612" s="309"/>
      <c r="S612" s="309"/>
      <c r="T612" s="309"/>
      <c r="U612" s="309"/>
      <c r="V612" s="309"/>
      <c r="W612" s="309"/>
      <c r="X612" s="309"/>
      <c r="Y612" s="309"/>
      <c r="Z612" s="309"/>
    </row>
    <row r="613" spans="1:26" ht="12.75" customHeight="1" x14ac:dyDescent="0.2">
      <c r="A613" s="308"/>
      <c r="B613" s="309"/>
      <c r="C613" s="309"/>
      <c r="D613" s="309"/>
      <c r="E613" s="310"/>
      <c r="F613" s="309"/>
      <c r="G613" s="309"/>
      <c r="H613" s="309"/>
      <c r="I613" s="309"/>
      <c r="J613" s="309"/>
      <c r="K613" s="309"/>
      <c r="L613" s="309"/>
      <c r="M613" s="309"/>
      <c r="N613" s="309"/>
      <c r="O613" s="309"/>
      <c r="P613" s="309"/>
      <c r="Q613" s="309"/>
      <c r="R613" s="309"/>
      <c r="S613" s="309"/>
      <c r="T613" s="309"/>
      <c r="U613" s="309"/>
      <c r="V613" s="309"/>
      <c r="W613" s="309"/>
      <c r="X613" s="309"/>
      <c r="Y613" s="309"/>
      <c r="Z613" s="309"/>
    </row>
    <row r="614" spans="1:26" ht="12.75" customHeight="1" x14ac:dyDescent="0.2">
      <c r="A614" s="308"/>
      <c r="B614" s="309"/>
      <c r="C614" s="309"/>
      <c r="D614" s="309"/>
      <c r="E614" s="310"/>
      <c r="F614" s="309"/>
      <c r="G614" s="309"/>
      <c r="H614" s="309"/>
      <c r="I614" s="309"/>
      <c r="J614" s="309"/>
      <c r="K614" s="309"/>
      <c r="L614" s="309"/>
      <c r="M614" s="309"/>
      <c r="N614" s="309"/>
      <c r="O614" s="309"/>
      <c r="P614" s="309"/>
      <c r="Q614" s="309"/>
      <c r="R614" s="309"/>
      <c r="S614" s="309"/>
      <c r="T614" s="309"/>
      <c r="U614" s="309"/>
      <c r="V614" s="309"/>
      <c r="W614" s="309"/>
      <c r="X614" s="309"/>
      <c r="Y614" s="309"/>
      <c r="Z614" s="309"/>
    </row>
    <row r="615" spans="1:26" ht="12.75" customHeight="1" x14ac:dyDescent="0.2">
      <c r="A615" s="308"/>
      <c r="B615" s="309"/>
      <c r="C615" s="309"/>
      <c r="D615" s="309"/>
      <c r="E615" s="310"/>
      <c r="F615" s="309"/>
      <c r="G615" s="309"/>
      <c r="H615" s="309"/>
      <c r="I615" s="309"/>
      <c r="J615" s="309"/>
      <c r="K615" s="309"/>
      <c r="L615" s="309"/>
      <c r="M615" s="309"/>
      <c r="N615" s="309"/>
      <c r="O615" s="309"/>
      <c r="P615" s="309"/>
      <c r="Q615" s="309"/>
      <c r="R615" s="309"/>
      <c r="S615" s="309"/>
      <c r="T615" s="309"/>
      <c r="U615" s="309"/>
      <c r="V615" s="309"/>
      <c r="W615" s="309"/>
      <c r="X615" s="309"/>
      <c r="Y615" s="309"/>
      <c r="Z615" s="309"/>
    </row>
    <row r="616" spans="1:26" ht="12.75" customHeight="1" x14ac:dyDescent="0.2">
      <c r="A616" s="308"/>
      <c r="B616" s="309"/>
      <c r="C616" s="309"/>
      <c r="D616" s="309"/>
      <c r="E616" s="310"/>
      <c r="F616" s="309"/>
      <c r="G616" s="309"/>
      <c r="H616" s="309"/>
      <c r="I616" s="309"/>
      <c r="J616" s="309"/>
      <c r="K616" s="309"/>
      <c r="L616" s="309"/>
      <c r="M616" s="309"/>
      <c r="N616" s="309"/>
      <c r="O616" s="309"/>
      <c r="P616" s="309"/>
      <c r="Q616" s="309"/>
      <c r="R616" s="309"/>
      <c r="S616" s="309"/>
      <c r="T616" s="309"/>
      <c r="U616" s="309"/>
      <c r="V616" s="309"/>
      <c r="W616" s="309"/>
      <c r="X616" s="309"/>
      <c r="Y616" s="309"/>
      <c r="Z616" s="309"/>
    </row>
    <row r="617" spans="1:26" ht="12.75" customHeight="1" x14ac:dyDescent="0.2">
      <c r="A617" s="308"/>
      <c r="B617" s="309"/>
      <c r="C617" s="309"/>
      <c r="D617" s="309"/>
      <c r="E617" s="310"/>
      <c r="F617" s="309"/>
      <c r="G617" s="309"/>
      <c r="H617" s="309"/>
      <c r="I617" s="309"/>
      <c r="J617" s="309"/>
      <c r="K617" s="309"/>
      <c r="L617" s="309"/>
      <c r="M617" s="309"/>
      <c r="N617" s="309"/>
      <c r="O617" s="309"/>
      <c r="P617" s="309"/>
      <c r="Q617" s="309"/>
      <c r="R617" s="309"/>
      <c r="S617" s="309"/>
      <c r="T617" s="309"/>
      <c r="U617" s="309"/>
      <c r="V617" s="309"/>
      <c r="W617" s="309"/>
      <c r="X617" s="309"/>
      <c r="Y617" s="309"/>
      <c r="Z617" s="309"/>
    </row>
    <row r="618" spans="1:26" ht="12.75" customHeight="1" x14ac:dyDescent="0.2">
      <c r="A618" s="308"/>
      <c r="B618" s="309"/>
      <c r="C618" s="309"/>
      <c r="D618" s="309"/>
      <c r="E618" s="310"/>
      <c r="F618" s="309"/>
      <c r="G618" s="309"/>
      <c r="H618" s="309"/>
      <c r="I618" s="309"/>
      <c r="J618" s="309"/>
      <c r="K618" s="309"/>
      <c r="L618" s="309"/>
      <c r="M618" s="309"/>
      <c r="N618" s="309"/>
      <c r="O618" s="309"/>
      <c r="P618" s="309"/>
      <c r="Q618" s="309"/>
      <c r="R618" s="309"/>
      <c r="S618" s="309"/>
      <c r="T618" s="309"/>
      <c r="U618" s="309"/>
      <c r="V618" s="309"/>
      <c r="W618" s="309"/>
      <c r="X618" s="309"/>
      <c r="Y618" s="309"/>
      <c r="Z618" s="309"/>
    </row>
    <row r="619" spans="1:26" ht="12.75" customHeight="1" x14ac:dyDescent="0.2">
      <c r="A619" s="308"/>
      <c r="B619" s="309"/>
      <c r="C619" s="309"/>
      <c r="D619" s="309"/>
      <c r="E619" s="310"/>
      <c r="F619" s="309"/>
      <c r="G619" s="309"/>
      <c r="H619" s="309"/>
      <c r="I619" s="309"/>
      <c r="J619" s="309"/>
      <c r="K619" s="309"/>
      <c r="L619" s="309"/>
      <c r="M619" s="309"/>
      <c r="N619" s="309"/>
      <c r="O619" s="309"/>
      <c r="P619" s="309"/>
      <c r="Q619" s="309"/>
      <c r="R619" s="309"/>
      <c r="S619" s="309"/>
      <c r="T619" s="309"/>
      <c r="U619" s="309"/>
      <c r="V619" s="309"/>
      <c r="W619" s="309"/>
      <c r="X619" s="309"/>
      <c r="Y619" s="309"/>
      <c r="Z619" s="309"/>
    </row>
    <row r="620" spans="1:26" ht="12.75" customHeight="1" x14ac:dyDescent="0.2">
      <c r="A620" s="308"/>
      <c r="B620" s="309"/>
      <c r="C620" s="309"/>
      <c r="D620" s="309"/>
      <c r="E620" s="310"/>
      <c r="F620" s="309"/>
      <c r="G620" s="309"/>
      <c r="H620" s="309"/>
      <c r="I620" s="309"/>
      <c r="J620" s="309"/>
      <c r="K620" s="309"/>
      <c r="L620" s="309"/>
      <c r="M620" s="309"/>
      <c r="N620" s="309"/>
      <c r="O620" s="309"/>
      <c r="P620" s="309"/>
      <c r="Q620" s="309"/>
      <c r="R620" s="309"/>
      <c r="S620" s="309"/>
      <c r="T620" s="309"/>
      <c r="U620" s="309"/>
      <c r="V620" s="309"/>
      <c r="W620" s="309"/>
      <c r="X620" s="309"/>
      <c r="Y620" s="309"/>
      <c r="Z620" s="309"/>
    </row>
    <row r="621" spans="1:26" ht="12.75" customHeight="1" x14ac:dyDescent="0.2">
      <c r="A621" s="308"/>
      <c r="B621" s="309"/>
      <c r="C621" s="309"/>
      <c r="D621" s="309"/>
      <c r="E621" s="310"/>
      <c r="F621" s="309"/>
      <c r="G621" s="309"/>
      <c r="H621" s="309"/>
      <c r="I621" s="309"/>
      <c r="J621" s="309"/>
      <c r="K621" s="309"/>
      <c r="L621" s="309"/>
      <c r="M621" s="309"/>
      <c r="N621" s="309"/>
      <c r="O621" s="309"/>
      <c r="P621" s="309"/>
      <c r="Q621" s="309"/>
      <c r="R621" s="309"/>
      <c r="S621" s="309"/>
      <c r="T621" s="309"/>
      <c r="U621" s="309"/>
      <c r="V621" s="309"/>
      <c r="W621" s="309"/>
      <c r="X621" s="309"/>
      <c r="Y621" s="309"/>
      <c r="Z621" s="309"/>
    </row>
    <row r="622" spans="1:26" ht="12.75" customHeight="1" x14ac:dyDescent="0.2">
      <c r="A622" s="308"/>
      <c r="B622" s="309"/>
      <c r="C622" s="309"/>
      <c r="D622" s="309"/>
      <c r="E622" s="310"/>
      <c r="F622" s="309"/>
      <c r="G622" s="309"/>
      <c r="H622" s="309"/>
      <c r="I622" s="309"/>
      <c r="J622" s="309"/>
      <c r="K622" s="309"/>
      <c r="L622" s="309"/>
      <c r="M622" s="309"/>
      <c r="N622" s="309"/>
      <c r="O622" s="309"/>
      <c r="P622" s="309"/>
      <c r="Q622" s="309"/>
      <c r="R622" s="309"/>
      <c r="S622" s="309"/>
      <c r="T622" s="309"/>
      <c r="U622" s="309"/>
      <c r="V622" s="309"/>
      <c r="W622" s="309"/>
      <c r="X622" s="309"/>
      <c r="Y622" s="309"/>
      <c r="Z622" s="309"/>
    </row>
    <row r="623" spans="1:26" ht="12.75" customHeight="1" x14ac:dyDescent="0.2">
      <c r="A623" s="308"/>
      <c r="B623" s="309"/>
      <c r="C623" s="309"/>
      <c r="D623" s="309"/>
      <c r="E623" s="310"/>
      <c r="F623" s="309"/>
      <c r="G623" s="309"/>
      <c r="H623" s="309"/>
      <c r="I623" s="309"/>
      <c r="J623" s="309"/>
      <c r="K623" s="309"/>
      <c r="L623" s="309"/>
      <c r="M623" s="309"/>
      <c r="N623" s="309"/>
      <c r="O623" s="309"/>
      <c r="P623" s="309"/>
      <c r="Q623" s="309"/>
      <c r="R623" s="309"/>
      <c r="S623" s="309"/>
      <c r="T623" s="309"/>
      <c r="U623" s="309"/>
      <c r="V623" s="309"/>
      <c r="W623" s="309"/>
      <c r="X623" s="309"/>
      <c r="Y623" s="309"/>
      <c r="Z623" s="309"/>
    </row>
    <row r="624" spans="1:26" ht="12.75" customHeight="1" x14ac:dyDescent="0.2">
      <c r="A624" s="308"/>
      <c r="B624" s="309"/>
      <c r="C624" s="309"/>
      <c r="D624" s="309"/>
      <c r="E624" s="310"/>
      <c r="F624" s="309"/>
      <c r="G624" s="309"/>
      <c r="H624" s="309"/>
      <c r="I624" s="309"/>
      <c r="J624" s="309"/>
      <c r="K624" s="309"/>
      <c r="L624" s="309"/>
      <c r="M624" s="309"/>
      <c r="N624" s="309"/>
      <c r="O624" s="309"/>
      <c r="P624" s="309"/>
      <c r="Q624" s="309"/>
      <c r="R624" s="309"/>
      <c r="S624" s="309"/>
      <c r="T624" s="309"/>
      <c r="U624" s="309"/>
      <c r="V624" s="309"/>
      <c r="W624" s="309"/>
      <c r="X624" s="309"/>
      <c r="Y624" s="309"/>
      <c r="Z624" s="309"/>
    </row>
    <row r="625" spans="1:26" ht="12.75" customHeight="1" x14ac:dyDescent="0.2">
      <c r="A625" s="308"/>
      <c r="B625" s="309"/>
      <c r="C625" s="309"/>
      <c r="D625" s="309"/>
      <c r="E625" s="310"/>
      <c r="F625" s="309"/>
      <c r="G625" s="309"/>
      <c r="H625" s="309"/>
      <c r="I625" s="309"/>
      <c r="J625" s="309"/>
      <c r="K625" s="309"/>
      <c r="L625" s="309"/>
      <c r="M625" s="309"/>
      <c r="N625" s="309"/>
      <c r="O625" s="309"/>
      <c r="P625" s="309"/>
      <c r="Q625" s="309"/>
      <c r="R625" s="309"/>
      <c r="S625" s="309"/>
      <c r="T625" s="309"/>
      <c r="U625" s="309"/>
      <c r="V625" s="309"/>
      <c r="W625" s="309"/>
      <c r="X625" s="309"/>
      <c r="Y625" s="309"/>
      <c r="Z625" s="309"/>
    </row>
    <row r="626" spans="1:26" ht="12.75" customHeight="1" x14ac:dyDescent="0.2">
      <c r="A626" s="308"/>
      <c r="B626" s="309"/>
      <c r="C626" s="309"/>
      <c r="D626" s="309"/>
      <c r="E626" s="310"/>
      <c r="F626" s="309"/>
      <c r="G626" s="309"/>
      <c r="H626" s="309"/>
      <c r="I626" s="309"/>
      <c r="J626" s="309"/>
      <c r="K626" s="309"/>
      <c r="L626" s="309"/>
      <c r="M626" s="309"/>
      <c r="N626" s="309"/>
      <c r="O626" s="309"/>
      <c r="P626" s="309"/>
      <c r="Q626" s="309"/>
      <c r="R626" s="309"/>
      <c r="S626" s="309"/>
      <c r="T626" s="309"/>
      <c r="U626" s="309"/>
      <c r="V626" s="309"/>
      <c r="W626" s="309"/>
      <c r="X626" s="309"/>
      <c r="Y626" s="309"/>
      <c r="Z626" s="309"/>
    </row>
    <row r="627" spans="1:26" ht="12.75" customHeight="1" x14ac:dyDescent="0.2">
      <c r="A627" s="308"/>
      <c r="B627" s="309"/>
      <c r="C627" s="309"/>
      <c r="D627" s="309"/>
      <c r="E627" s="310"/>
      <c r="F627" s="309"/>
      <c r="G627" s="309"/>
      <c r="H627" s="309"/>
      <c r="I627" s="309"/>
      <c r="J627" s="309"/>
      <c r="K627" s="309"/>
      <c r="L627" s="309"/>
      <c r="M627" s="309"/>
      <c r="N627" s="309"/>
      <c r="O627" s="309"/>
      <c r="P627" s="309"/>
      <c r="Q627" s="309"/>
      <c r="R627" s="309"/>
      <c r="S627" s="309"/>
      <c r="T627" s="309"/>
      <c r="U627" s="309"/>
      <c r="V627" s="309"/>
      <c r="W627" s="309"/>
      <c r="X627" s="309"/>
      <c r="Y627" s="309"/>
      <c r="Z627" s="309"/>
    </row>
    <row r="628" spans="1:26" ht="12.75" customHeight="1" x14ac:dyDescent="0.2">
      <c r="A628" s="308"/>
      <c r="B628" s="309"/>
      <c r="C628" s="309"/>
      <c r="D628" s="309"/>
      <c r="E628" s="310"/>
      <c r="F628" s="309"/>
      <c r="G628" s="309"/>
      <c r="H628" s="309"/>
      <c r="I628" s="309"/>
      <c r="J628" s="309"/>
      <c r="K628" s="309"/>
      <c r="L628" s="309"/>
      <c r="M628" s="309"/>
      <c r="N628" s="309"/>
      <c r="O628" s="309"/>
      <c r="P628" s="309"/>
      <c r="Q628" s="309"/>
      <c r="R628" s="309"/>
      <c r="S628" s="309"/>
      <c r="T628" s="309"/>
      <c r="U628" s="309"/>
      <c r="V628" s="309"/>
      <c r="W628" s="309"/>
      <c r="X628" s="309"/>
      <c r="Y628" s="309"/>
      <c r="Z628" s="309"/>
    </row>
    <row r="629" spans="1:26" ht="12.75" customHeight="1" x14ac:dyDescent="0.2">
      <c r="A629" s="308"/>
      <c r="B629" s="309"/>
      <c r="C629" s="309"/>
      <c r="D629" s="309"/>
      <c r="E629" s="310"/>
      <c r="F629" s="309"/>
      <c r="G629" s="309"/>
      <c r="H629" s="309"/>
      <c r="I629" s="309"/>
      <c r="J629" s="309"/>
      <c r="K629" s="309"/>
      <c r="L629" s="309"/>
      <c r="M629" s="309"/>
      <c r="N629" s="309"/>
      <c r="O629" s="309"/>
      <c r="P629" s="309"/>
      <c r="Q629" s="309"/>
      <c r="R629" s="309"/>
      <c r="S629" s="309"/>
      <c r="T629" s="309"/>
      <c r="U629" s="309"/>
      <c r="V629" s="309"/>
      <c r="W629" s="309"/>
      <c r="X629" s="309"/>
      <c r="Y629" s="309"/>
      <c r="Z629" s="309"/>
    </row>
    <row r="630" spans="1:26" ht="12.75" customHeight="1" x14ac:dyDescent="0.2">
      <c r="A630" s="308"/>
      <c r="B630" s="309"/>
      <c r="C630" s="309"/>
      <c r="D630" s="309"/>
      <c r="E630" s="310"/>
      <c r="F630" s="309"/>
      <c r="G630" s="309"/>
      <c r="H630" s="309"/>
      <c r="I630" s="309"/>
      <c r="J630" s="309"/>
      <c r="K630" s="309"/>
      <c r="L630" s="309"/>
      <c r="M630" s="309"/>
      <c r="N630" s="309"/>
      <c r="O630" s="309"/>
      <c r="P630" s="309"/>
      <c r="Q630" s="309"/>
      <c r="R630" s="309"/>
      <c r="S630" s="309"/>
      <c r="T630" s="309"/>
      <c r="U630" s="309"/>
      <c r="V630" s="309"/>
      <c r="W630" s="309"/>
      <c r="X630" s="309"/>
      <c r="Y630" s="309"/>
      <c r="Z630" s="309"/>
    </row>
    <row r="631" spans="1:26" ht="12.75" customHeight="1" x14ac:dyDescent="0.2">
      <c r="A631" s="308"/>
      <c r="B631" s="309"/>
      <c r="C631" s="309"/>
      <c r="D631" s="309"/>
      <c r="E631" s="310"/>
      <c r="F631" s="309"/>
      <c r="G631" s="309"/>
      <c r="H631" s="309"/>
      <c r="I631" s="309"/>
      <c r="J631" s="309"/>
      <c r="K631" s="309"/>
      <c r="L631" s="309"/>
      <c r="M631" s="309"/>
      <c r="N631" s="309"/>
      <c r="O631" s="309"/>
      <c r="P631" s="309"/>
      <c r="Q631" s="309"/>
      <c r="R631" s="309"/>
      <c r="S631" s="309"/>
      <c r="T631" s="309"/>
      <c r="U631" s="309"/>
      <c r="V631" s="309"/>
      <c r="W631" s="309"/>
      <c r="X631" s="309"/>
      <c r="Y631" s="309"/>
      <c r="Z631" s="309"/>
    </row>
    <row r="632" spans="1:26" ht="12.75" customHeight="1" x14ac:dyDescent="0.2">
      <c r="A632" s="308"/>
      <c r="B632" s="309"/>
      <c r="C632" s="309"/>
      <c r="D632" s="309"/>
      <c r="E632" s="310"/>
      <c r="F632" s="309"/>
      <c r="G632" s="309"/>
      <c r="H632" s="309"/>
      <c r="I632" s="309"/>
      <c r="J632" s="309"/>
      <c r="K632" s="309"/>
      <c r="L632" s="309"/>
      <c r="M632" s="309"/>
      <c r="N632" s="309"/>
      <c r="O632" s="309"/>
      <c r="P632" s="309"/>
      <c r="Q632" s="309"/>
      <c r="R632" s="309"/>
      <c r="S632" s="309"/>
      <c r="T632" s="309"/>
      <c r="U632" s="309"/>
      <c r="V632" s="309"/>
      <c r="W632" s="309"/>
      <c r="X632" s="309"/>
      <c r="Y632" s="309"/>
      <c r="Z632" s="309"/>
    </row>
    <row r="633" spans="1:26" ht="12.75" customHeight="1" x14ac:dyDescent="0.2">
      <c r="A633" s="308"/>
      <c r="B633" s="309"/>
      <c r="C633" s="309"/>
      <c r="D633" s="309"/>
      <c r="E633" s="310"/>
      <c r="F633" s="309"/>
      <c r="G633" s="309"/>
      <c r="H633" s="309"/>
      <c r="I633" s="309"/>
      <c r="J633" s="309"/>
      <c r="K633" s="309"/>
      <c r="L633" s="309"/>
      <c r="M633" s="309"/>
      <c r="N633" s="309"/>
      <c r="O633" s="309"/>
      <c r="P633" s="309"/>
      <c r="Q633" s="309"/>
      <c r="R633" s="309"/>
      <c r="S633" s="309"/>
      <c r="T633" s="309"/>
      <c r="U633" s="309"/>
      <c r="V633" s="309"/>
      <c r="W633" s="309"/>
      <c r="X633" s="309"/>
      <c r="Y633" s="309"/>
      <c r="Z633" s="309"/>
    </row>
    <row r="634" spans="1:26" ht="12.75" customHeight="1" x14ac:dyDescent="0.2">
      <c r="A634" s="308"/>
      <c r="B634" s="309"/>
      <c r="C634" s="309"/>
      <c r="D634" s="309"/>
      <c r="E634" s="310"/>
      <c r="F634" s="309"/>
      <c r="G634" s="309"/>
      <c r="H634" s="309"/>
      <c r="I634" s="309"/>
      <c r="J634" s="309"/>
      <c r="K634" s="309"/>
      <c r="L634" s="309"/>
      <c r="M634" s="309"/>
      <c r="N634" s="309"/>
      <c r="O634" s="309"/>
      <c r="P634" s="309"/>
      <c r="Q634" s="309"/>
      <c r="R634" s="309"/>
      <c r="S634" s="309"/>
      <c r="T634" s="309"/>
      <c r="U634" s="309"/>
      <c r="V634" s="309"/>
      <c r="W634" s="309"/>
      <c r="X634" s="309"/>
      <c r="Y634" s="309"/>
      <c r="Z634" s="309"/>
    </row>
    <row r="635" spans="1:26" ht="12.75" customHeight="1" x14ac:dyDescent="0.2">
      <c r="A635" s="308"/>
      <c r="B635" s="309"/>
      <c r="C635" s="309"/>
      <c r="D635" s="309"/>
      <c r="E635" s="310"/>
      <c r="F635" s="309"/>
      <c r="G635" s="309"/>
      <c r="H635" s="309"/>
      <c r="I635" s="309"/>
      <c r="J635" s="309"/>
      <c r="K635" s="309"/>
      <c r="L635" s="309"/>
      <c r="M635" s="309"/>
      <c r="N635" s="309"/>
      <c r="O635" s="309"/>
      <c r="P635" s="309"/>
      <c r="Q635" s="309"/>
      <c r="R635" s="309"/>
      <c r="S635" s="309"/>
      <c r="T635" s="309"/>
      <c r="U635" s="309"/>
      <c r="V635" s="309"/>
      <c r="W635" s="309"/>
      <c r="X635" s="309"/>
      <c r="Y635" s="309"/>
      <c r="Z635" s="309"/>
    </row>
    <row r="636" spans="1:26" ht="12.75" customHeight="1" x14ac:dyDescent="0.2">
      <c r="A636" s="308"/>
      <c r="B636" s="309"/>
      <c r="C636" s="309"/>
      <c r="D636" s="309"/>
      <c r="E636" s="310"/>
      <c r="F636" s="309"/>
      <c r="G636" s="309"/>
      <c r="H636" s="309"/>
      <c r="I636" s="309"/>
      <c r="J636" s="309"/>
      <c r="K636" s="309"/>
      <c r="L636" s="309"/>
      <c r="M636" s="309"/>
      <c r="N636" s="309"/>
      <c r="O636" s="309"/>
      <c r="P636" s="309"/>
      <c r="Q636" s="309"/>
      <c r="R636" s="309"/>
      <c r="S636" s="309"/>
      <c r="T636" s="309"/>
      <c r="U636" s="309"/>
      <c r="V636" s="309"/>
      <c r="W636" s="309"/>
      <c r="X636" s="309"/>
      <c r="Y636" s="309"/>
      <c r="Z636" s="309"/>
    </row>
    <row r="637" spans="1:26" ht="12.75" customHeight="1" x14ac:dyDescent="0.2">
      <c r="A637" s="308"/>
      <c r="B637" s="309"/>
      <c r="C637" s="309"/>
      <c r="D637" s="309"/>
      <c r="E637" s="310"/>
      <c r="F637" s="309"/>
      <c r="G637" s="309"/>
      <c r="H637" s="309"/>
      <c r="I637" s="309"/>
      <c r="J637" s="309"/>
      <c r="K637" s="309"/>
      <c r="L637" s="309"/>
      <c r="M637" s="309"/>
      <c r="N637" s="309"/>
      <c r="O637" s="309"/>
      <c r="P637" s="309"/>
      <c r="Q637" s="309"/>
      <c r="R637" s="309"/>
      <c r="S637" s="309"/>
      <c r="T637" s="309"/>
      <c r="U637" s="309"/>
      <c r="V637" s="309"/>
      <c r="W637" s="309"/>
      <c r="X637" s="309"/>
      <c r="Y637" s="309"/>
      <c r="Z637" s="309"/>
    </row>
    <row r="638" spans="1:26" ht="12.75" customHeight="1" x14ac:dyDescent="0.2">
      <c r="A638" s="308"/>
      <c r="B638" s="309"/>
      <c r="C638" s="309"/>
      <c r="D638" s="309"/>
      <c r="E638" s="310"/>
      <c r="F638" s="309"/>
      <c r="G638" s="309"/>
      <c r="H638" s="309"/>
      <c r="I638" s="309"/>
      <c r="J638" s="309"/>
      <c r="K638" s="309"/>
      <c r="L638" s="309"/>
      <c r="M638" s="309"/>
      <c r="N638" s="309"/>
      <c r="O638" s="309"/>
      <c r="P638" s="309"/>
      <c r="Q638" s="309"/>
      <c r="R638" s="309"/>
      <c r="S638" s="309"/>
      <c r="T638" s="309"/>
      <c r="U638" s="309"/>
      <c r="V638" s="309"/>
      <c r="W638" s="309"/>
      <c r="X638" s="309"/>
      <c r="Y638" s="309"/>
      <c r="Z638" s="309"/>
    </row>
    <row r="639" spans="1:26" ht="12.75" customHeight="1" x14ac:dyDescent="0.2">
      <c r="A639" s="308"/>
      <c r="B639" s="309"/>
      <c r="C639" s="309"/>
      <c r="D639" s="309"/>
      <c r="E639" s="310"/>
      <c r="F639" s="309"/>
      <c r="G639" s="309"/>
      <c r="H639" s="309"/>
      <c r="I639" s="309"/>
      <c r="J639" s="309"/>
      <c r="K639" s="309"/>
      <c r="L639" s="309"/>
      <c r="M639" s="309"/>
      <c r="N639" s="309"/>
      <c r="O639" s="309"/>
      <c r="P639" s="309"/>
      <c r="Q639" s="309"/>
      <c r="R639" s="309"/>
      <c r="S639" s="309"/>
      <c r="T639" s="309"/>
      <c r="U639" s="309"/>
      <c r="V639" s="309"/>
      <c r="W639" s="309"/>
      <c r="X639" s="309"/>
      <c r="Y639" s="309"/>
      <c r="Z639" s="309"/>
    </row>
    <row r="640" spans="1:26" ht="12.75" customHeight="1" x14ac:dyDescent="0.2">
      <c r="A640" s="308"/>
      <c r="B640" s="309"/>
      <c r="C640" s="309"/>
      <c r="D640" s="309"/>
      <c r="E640" s="310"/>
      <c r="F640" s="309"/>
      <c r="G640" s="309"/>
      <c r="H640" s="309"/>
      <c r="I640" s="309"/>
      <c r="J640" s="309"/>
      <c r="K640" s="309"/>
      <c r="L640" s="309"/>
      <c r="M640" s="309"/>
      <c r="N640" s="309"/>
      <c r="O640" s="309"/>
      <c r="P640" s="309"/>
      <c r="Q640" s="309"/>
      <c r="R640" s="309"/>
      <c r="S640" s="309"/>
      <c r="T640" s="309"/>
      <c r="U640" s="309"/>
      <c r="V640" s="309"/>
      <c r="W640" s="309"/>
      <c r="X640" s="309"/>
      <c r="Y640" s="309"/>
      <c r="Z640" s="309"/>
    </row>
    <row r="641" spans="1:26" ht="12.75" customHeight="1" x14ac:dyDescent="0.2">
      <c r="A641" s="308"/>
      <c r="B641" s="309"/>
      <c r="C641" s="309"/>
      <c r="D641" s="309"/>
      <c r="E641" s="310"/>
      <c r="F641" s="309"/>
      <c r="G641" s="309"/>
      <c r="H641" s="309"/>
      <c r="I641" s="309"/>
      <c r="J641" s="309"/>
      <c r="K641" s="309"/>
      <c r="L641" s="309"/>
      <c r="M641" s="309"/>
      <c r="N641" s="309"/>
      <c r="O641" s="309"/>
      <c r="P641" s="309"/>
      <c r="Q641" s="309"/>
      <c r="R641" s="309"/>
      <c r="S641" s="309"/>
      <c r="T641" s="309"/>
      <c r="U641" s="309"/>
      <c r="V641" s="309"/>
      <c r="W641" s="309"/>
      <c r="X641" s="309"/>
      <c r="Y641" s="309"/>
      <c r="Z641" s="309"/>
    </row>
    <row r="642" spans="1:26" ht="12.75" customHeight="1" x14ac:dyDescent="0.2">
      <c r="A642" s="308"/>
      <c r="B642" s="309"/>
      <c r="C642" s="309"/>
      <c r="D642" s="309"/>
      <c r="E642" s="310"/>
      <c r="F642" s="309"/>
      <c r="G642" s="309"/>
      <c r="H642" s="309"/>
      <c r="I642" s="309"/>
      <c r="J642" s="309"/>
      <c r="K642" s="309"/>
      <c r="L642" s="309"/>
      <c r="M642" s="309"/>
      <c r="N642" s="309"/>
      <c r="O642" s="309"/>
      <c r="P642" s="309"/>
      <c r="Q642" s="309"/>
      <c r="R642" s="309"/>
      <c r="S642" s="309"/>
      <c r="T642" s="309"/>
      <c r="U642" s="309"/>
      <c r="V642" s="309"/>
      <c r="W642" s="309"/>
      <c r="X642" s="309"/>
      <c r="Y642" s="309"/>
      <c r="Z642" s="309"/>
    </row>
    <row r="643" spans="1:26" ht="12.75" customHeight="1" x14ac:dyDescent="0.2">
      <c r="A643" s="308"/>
      <c r="B643" s="309"/>
      <c r="C643" s="309"/>
      <c r="D643" s="309"/>
      <c r="E643" s="310"/>
      <c r="F643" s="309"/>
      <c r="G643" s="309"/>
      <c r="H643" s="309"/>
      <c r="I643" s="309"/>
      <c r="J643" s="309"/>
      <c r="K643" s="309"/>
      <c r="L643" s="309"/>
      <c r="M643" s="309"/>
      <c r="N643" s="309"/>
      <c r="O643" s="309"/>
      <c r="P643" s="309"/>
      <c r="Q643" s="309"/>
      <c r="R643" s="309"/>
      <c r="S643" s="309"/>
      <c r="T643" s="309"/>
      <c r="U643" s="309"/>
      <c r="V643" s="309"/>
      <c r="W643" s="309"/>
      <c r="X643" s="309"/>
      <c r="Y643" s="309"/>
      <c r="Z643" s="309"/>
    </row>
    <row r="644" spans="1:26" ht="12.75" customHeight="1" x14ac:dyDescent="0.2">
      <c r="A644" s="308"/>
      <c r="B644" s="309"/>
      <c r="C644" s="309"/>
      <c r="D644" s="309"/>
      <c r="E644" s="310"/>
      <c r="F644" s="309"/>
      <c r="G644" s="309"/>
      <c r="H644" s="309"/>
      <c r="I644" s="309"/>
      <c r="J644" s="309"/>
      <c r="K644" s="309"/>
      <c r="L644" s="309"/>
      <c r="M644" s="309"/>
      <c r="N644" s="309"/>
      <c r="O644" s="309"/>
      <c r="P644" s="309"/>
      <c r="Q644" s="309"/>
      <c r="R644" s="309"/>
      <c r="S644" s="309"/>
      <c r="T644" s="309"/>
      <c r="U644" s="309"/>
      <c r="V644" s="309"/>
      <c r="W644" s="309"/>
      <c r="X644" s="309"/>
      <c r="Y644" s="309"/>
      <c r="Z644" s="309"/>
    </row>
    <row r="645" spans="1:26" ht="12.75" customHeight="1" x14ac:dyDescent="0.2">
      <c r="A645" s="308"/>
      <c r="B645" s="309"/>
      <c r="C645" s="309"/>
      <c r="D645" s="309"/>
      <c r="E645" s="310"/>
      <c r="F645" s="309"/>
      <c r="G645" s="309"/>
      <c r="H645" s="309"/>
      <c r="I645" s="309"/>
      <c r="J645" s="309"/>
      <c r="K645" s="309"/>
      <c r="L645" s="309"/>
      <c r="M645" s="309"/>
      <c r="N645" s="309"/>
      <c r="O645" s="309"/>
      <c r="P645" s="309"/>
      <c r="Q645" s="309"/>
      <c r="R645" s="309"/>
      <c r="S645" s="309"/>
      <c r="T645" s="309"/>
      <c r="U645" s="309"/>
      <c r="V645" s="309"/>
      <c r="W645" s="309"/>
      <c r="X645" s="309"/>
      <c r="Y645" s="309"/>
      <c r="Z645" s="309"/>
    </row>
    <row r="646" spans="1:26" ht="12.75" customHeight="1" x14ac:dyDescent="0.2">
      <c r="A646" s="308"/>
      <c r="B646" s="309"/>
      <c r="C646" s="309"/>
      <c r="D646" s="309"/>
      <c r="E646" s="310"/>
      <c r="F646" s="309"/>
      <c r="G646" s="309"/>
      <c r="H646" s="309"/>
      <c r="I646" s="309"/>
      <c r="J646" s="309"/>
      <c r="K646" s="309"/>
      <c r="L646" s="309"/>
      <c r="M646" s="309"/>
      <c r="N646" s="309"/>
      <c r="O646" s="309"/>
      <c r="P646" s="309"/>
      <c r="Q646" s="309"/>
      <c r="R646" s="309"/>
      <c r="S646" s="309"/>
      <c r="T646" s="309"/>
      <c r="U646" s="309"/>
      <c r="V646" s="309"/>
      <c r="W646" s="309"/>
      <c r="X646" s="309"/>
      <c r="Y646" s="309"/>
      <c r="Z646" s="309"/>
    </row>
    <row r="647" spans="1:26" ht="12.75" customHeight="1" x14ac:dyDescent="0.2">
      <c r="A647" s="308"/>
      <c r="B647" s="309"/>
      <c r="C647" s="309"/>
      <c r="D647" s="309"/>
      <c r="E647" s="310"/>
      <c r="F647" s="309"/>
      <c r="G647" s="309"/>
      <c r="H647" s="309"/>
      <c r="I647" s="309"/>
      <c r="J647" s="309"/>
      <c r="K647" s="309"/>
      <c r="L647" s="309"/>
      <c r="M647" s="309"/>
      <c r="N647" s="309"/>
      <c r="O647" s="309"/>
      <c r="P647" s="309"/>
      <c r="Q647" s="309"/>
      <c r="R647" s="309"/>
      <c r="S647" s="309"/>
      <c r="T647" s="309"/>
      <c r="U647" s="309"/>
      <c r="V647" s="309"/>
      <c r="W647" s="309"/>
      <c r="X647" s="309"/>
      <c r="Y647" s="309"/>
      <c r="Z647" s="309"/>
    </row>
    <row r="648" spans="1:26" ht="12.75" customHeight="1" x14ac:dyDescent="0.2">
      <c r="A648" s="308"/>
      <c r="B648" s="309"/>
      <c r="C648" s="309"/>
      <c r="D648" s="309"/>
      <c r="E648" s="310"/>
      <c r="F648" s="309"/>
      <c r="G648" s="309"/>
      <c r="H648" s="309"/>
      <c r="I648" s="309"/>
      <c r="J648" s="309"/>
      <c r="K648" s="309"/>
      <c r="L648" s="309"/>
      <c r="M648" s="309"/>
      <c r="N648" s="309"/>
      <c r="O648" s="309"/>
      <c r="P648" s="309"/>
      <c r="Q648" s="309"/>
      <c r="R648" s="309"/>
      <c r="S648" s="309"/>
      <c r="T648" s="309"/>
      <c r="U648" s="309"/>
      <c r="V648" s="309"/>
      <c r="W648" s="309"/>
      <c r="X648" s="309"/>
      <c r="Y648" s="309"/>
      <c r="Z648" s="309"/>
    </row>
    <row r="649" spans="1:26" ht="12.75" customHeight="1" x14ac:dyDescent="0.2">
      <c r="A649" s="308"/>
      <c r="B649" s="309"/>
      <c r="C649" s="309"/>
      <c r="D649" s="309"/>
      <c r="E649" s="310"/>
      <c r="F649" s="309"/>
      <c r="G649" s="309"/>
      <c r="H649" s="309"/>
      <c r="I649" s="309"/>
      <c r="J649" s="309"/>
      <c r="K649" s="309"/>
      <c r="L649" s="309"/>
      <c r="M649" s="309"/>
      <c r="N649" s="309"/>
      <c r="O649" s="309"/>
      <c r="P649" s="309"/>
      <c r="Q649" s="309"/>
      <c r="R649" s="309"/>
      <c r="S649" s="309"/>
      <c r="T649" s="309"/>
      <c r="U649" s="309"/>
      <c r="V649" s="309"/>
      <c r="W649" s="309"/>
      <c r="X649" s="309"/>
      <c r="Y649" s="309"/>
      <c r="Z649" s="309"/>
    </row>
    <row r="650" spans="1:26" ht="12.75" customHeight="1" x14ac:dyDescent="0.2">
      <c r="A650" s="308"/>
      <c r="B650" s="309"/>
      <c r="C650" s="309"/>
      <c r="D650" s="309"/>
      <c r="E650" s="310"/>
      <c r="F650" s="309"/>
      <c r="G650" s="309"/>
      <c r="H650" s="309"/>
      <c r="I650" s="309"/>
      <c r="J650" s="309"/>
      <c r="K650" s="309"/>
      <c r="L650" s="309"/>
      <c r="M650" s="309"/>
      <c r="N650" s="309"/>
      <c r="O650" s="309"/>
      <c r="P650" s="309"/>
      <c r="Q650" s="309"/>
      <c r="R650" s="309"/>
      <c r="S650" s="309"/>
      <c r="T650" s="309"/>
      <c r="U650" s="309"/>
      <c r="V650" s="309"/>
      <c r="W650" s="309"/>
      <c r="X650" s="309"/>
      <c r="Y650" s="309"/>
      <c r="Z650" s="309"/>
    </row>
    <row r="651" spans="1:26" ht="12.75" customHeight="1" x14ac:dyDescent="0.2">
      <c r="A651" s="308"/>
      <c r="B651" s="309"/>
      <c r="C651" s="309"/>
      <c r="D651" s="309"/>
      <c r="E651" s="310"/>
      <c r="F651" s="309"/>
      <c r="G651" s="309"/>
      <c r="H651" s="309"/>
      <c r="I651" s="309"/>
      <c r="J651" s="309"/>
      <c r="K651" s="309"/>
      <c r="L651" s="309"/>
      <c r="M651" s="309"/>
      <c r="N651" s="309"/>
      <c r="O651" s="309"/>
      <c r="P651" s="309"/>
      <c r="Q651" s="309"/>
      <c r="R651" s="309"/>
      <c r="S651" s="309"/>
      <c r="T651" s="309"/>
      <c r="U651" s="309"/>
      <c r="V651" s="309"/>
      <c r="W651" s="309"/>
      <c r="X651" s="309"/>
      <c r="Y651" s="309"/>
      <c r="Z651" s="309"/>
    </row>
    <row r="652" spans="1:26" ht="12.75" customHeight="1" x14ac:dyDescent="0.2">
      <c r="A652" s="308"/>
      <c r="B652" s="309"/>
      <c r="C652" s="309"/>
      <c r="D652" s="309"/>
      <c r="E652" s="310"/>
      <c r="F652" s="309"/>
      <c r="G652" s="309"/>
      <c r="H652" s="309"/>
      <c r="I652" s="309"/>
      <c r="J652" s="309"/>
      <c r="K652" s="309"/>
      <c r="L652" s="309"/>
      <c r="M652" s="309"/>
      <c r="N652" s="309"/>
      <c r="O652" s="309"/>
      <c r="P652" s="309"/>
      <c r="Q652" s="309"/>
      <c r="R652" s="309"/>
      <c r="S652" s="309"/>
      <c r="T652" s="309"/>
      <c r="U652" s="309"/>
      <c r="V652" s="309"/>
      <c r="W652" s="309"/>
      <c r="X652" s="309"/>
      <c r="Y652" s="309"/>
      <c r="Z652" s="309"/>
    </row>
    <row r="653" spans="1:26" ht="12.75" customHeight="1" x14ac:dyDescent="0.2">
      <c r="A653" s="308"/>
      <c r="B653" s="309"/>
      <c r="C653" s="309"/>
      <c r="D653" s="309"/>
      <c r="E653" s="310"/>
      <c r="F653" s="309"/>
      <c r="G653" s="309"/>
      <c r="H653" s="309"/>
      <c r="I653" s="309"/>
      <c r="J653" s="309"/>
      <c r="K653" s="309"/>
      <c r="L653" s="309"/>
      <c r="M653" s="309"/>
      <c r="N653" s="309"/>
      <c r="O653" s="309"/>
      <c r="P653" s="309"/>
      <c r="Q653" s="309"/>
      <c r="R653" s="309"/>
      <c r="S653" s="309"/>
      <c r="T653" s="309"/>
      <c r="U653" s="309"/>
      <c r="V653" s="309"/>
      <c r="W653" s="309"/>
      <c r="X653" s="309"/>
      <c r="Y653" s="309"/>
      <c r="Z653" s="309"/>
    </row>
    <row r="654" spans="1:26" ht="12.75" customHeight="1" x14ac:dyDescent="0.2">
      <c r="A654" s="308"/>
      <c r="B654" s="309"/>
      <c r="C654" s="309"/>
      <c r="D654" s="309"/>
      <c r="E654" s="310"/>
      <c r="F654" s="309"/>
      <c r="G654" s="309"/>
      <c r="H654" s="309"/>
      <c r="I654" s="309"/>
      <c r="J654" s="309"/>
      <c r="K654" s="309"/>
      <c r="L654" s="309"/>
      <c r="M654" s="309"/>
      <c r="N654" s="309"/>
      <c r="O654" s="309"/>
      <c r="P654" s="309"/>
      <c r="Q654" s="309"/>
      <c r="R654" s="309"/>
      <c r="S654" s="309"/>
      <c r="T654" s="309"/>
      <c r="U654" s="309"/>
      <c r="V654" s="309"/>
      <c r="W654" s="309"/>
      <c r="X654" s="309"/>
      <c r="Y654" s="309"/>
      <c r="Z654" s="309"/>
    </row>
    <row r="655" spans="1:26" ht="12.75" customHeight="1" x14ac:dyDescent="0.2">
      <c r="A655" s="308"/>
      <c r="B655" s="309"/>
      <c r="C655" s="309"/>
      <c r="D655" s="309"/>
      <c r="E655" s="310"/>
      <c r="F655" s="309"/>
      <c r="G655" s="309"/>
      <c r="H655" s="309"/>
      <c r="I655" s="309"/>
      <c r="J655" s="309"/>
      <c r="K655" s="309"/>
      <c r="L655" s="309"/>
      <c r="M655" s="309"/>
      <c r="N655" s="309"/>
      <c r="O655" s="309"/>
      <c r="P655" s="309"/>
      <c r="Q655" s="309"/>
      <c r="R655" s="309"/>
      <c r="S655" s="309"/>
      <c r="T655" s="309"/>
      <c r="U655" s="309"/>
      <c r="V655" s="309"/>
      <c r="W655" s="309"/>
      <c r="X655" s="309"/>
      <c r="Y655" s="309"/>
      <c r="Z655" s="309"/>
    </row>
    <row r="656" spans="1:26" ht="12.75" customHeight="1" x14ac:dyDescent="0.2">
      <c r="A656" s="308"/>
      <c r="B656" s="309"/>
      <c r="C656" s="309"/>
      <c r="D656" s="309"/>
      <c r="E656" s="310"/>
      <c r="F656" s="309"/>
      <c r="G656" s="309"/>
      <c r="H656" s="309"/>
      <c r="I656" s="309"/>
      <c r="J656" s="309"/>
      <c r="K656" s="309"/>
      <c r="L656" s="309"/>
      <c r="M656" s="309"/>
      <c r="N656" s="309"/>
      <c r="O656" s="309"/>
      <c r="P656" s="309"/>
      <c r="Q656" s="309"/>
      <c r="R656" s="309"/>
      <c r="S656" s="309"/>
      <c r="T656" s="309"/>
      <c r="U656" s="309"/>
      <c r="V656" s="309"/>
      <c r="W656" s="309"/>
      <c r="X656" s="309"/>
      <c r="Y656" s="309"/>
      <c r="Z656" s="309"/>
    </row>
    <row r="657" spans="1:26" ht="12.75" customHeight="1" x14ac:dyDescent="0.2">
      <c r="A657" s="308"/>
      <c r="B657" s="309"/>
      <c r="C657" s="309"/>
      <c r="D657" s="309"/>
      <c r="E657" s="310"/>
      <c r="F657" s="309"/>
      <c r="G657" s="309"/>
      <c r="H657" s="309"/>
      <c r="I657" s="309"/>
      <c r="J657" s="309"/>
      <c r="K657" s="309"/>
      <c r="L657" s="309"/>
      <c r="M657" s="309"/>
      <c r="N657" s="309"/>
      <c r="O657" s="309"/>
      <c r="P657" s="309"/>
      <c r="Q657" s="309"/>
      <c r="R657" s="309"/>
      <c r="S657" s="309"/>
      <c r="T657" s="309"/>
      <c r="U657" s="309"/>
      <c r="V657" s="309"/>
      <c r="W657" s="309"/>
      <c r="X657" s="309"/>
      <c r="Y657" s="309"/>
      <c r="Z657" s="309"/>
    </row>
    <row r="658" spans="1:26" ht="12.75" customHeight="1" x14ac:dyDescent="0.2">
      <c r="A658" s="308"/>
      <c r="B658" s="309"/>
      <c r="C658" s="309"/>
      <c r="D658" s="309"/>
      <c r="E658" s="310"/>
      <c r="F658" s="309"/>
      <c r="G658" s="309"/>
      <c r="H658" s="309"/>
      <c r="I658" s="309"/>
      <c r="J658" s="309"/>
      <c r="K658" s="309"/>
      <c r="L658" s="309"/>
      <c r="M658" s="309"/>
      <c r="N658" s="309"/>
      <c r="O658" s="309"/>
      <c r="P658" s="309"/>
      <c r="Q658" s="309"/>
      <c r="R658" s="309"/>
      <c r="S658" s="309"/>
      <c r="T658" s="309"/>
      <c r="U658" s="309"/>
      <c r="V658" s="309"/>
      <c r="W658" s="309"/>
      <c r="X658" s="309"/>
      <c r="Y658" s="309"/>
      <c r="Z658" s="309"/>
    </row>
    <row r="659" spans="1:26" ht="12.75" customHeight="1" x14ac:dyDescent="0.2">
      <c r="A659" s="308"/>
      <c r="B659" s="309"/>
      <c r="C659" s="309"/>
      <c r="D659" s="309"/>
      <c r="E659" s="310"/>
      <c r="F659" s="309"/>
      <c r="G659" s="309"/>
      <c r="H659" s="309"/>
      <c r="I659" s="309"/>
      <c r="J659" s="309"/>
      <c r="K659" s="309"/>
      <c r="L659" s="309"/>
      <c r="M659" s="309"/>
      <c r="N659" s="309"/>
      <c r="O659" s="309"/>
      <c r="P659" s="309"/>
      <c r="Q659" s="309"/>
      <c r="R659" s="309"/>
      <c r="S659" s="309"/>
      <c r="T659" s="309"/>
      <c r="U659" s="309"/>
      <c r="V659" s="309"/>
      <c r="W659" s="309"/>
      <c r="X659" s="309"/>
      <c r="Y659" s="309"/>
      <c r="Z659" s="309"/>
    </row>
    <row r="660" spans="1:26" ht="12.75" customHeight="1" x14ac:dyDescent="0.2">
      <c r="A660" s="308"/>
      <c r="B660" s="309"/>
      <c r="C660" s="309"/>
      <c r="D660" s="309"/>
      <c r="E660" s="310"/>
      <c r="F660" s="309"/>
      <c r="G660" s="309"/>
      <c r="H660" s="309"/>
      <c r="I660" s="309"/>
      <c r="J660" s="309"/>
      <c r="K660" s="309"/>
      <c r="L660" s="309"/>
      <c r="M660" s="309"/>
      <c r="N660" s="309"/>
      <c r="O660" s="309"/>
      <c r="P660" s="309"/>
      <c r="Q660" s="309"/>
      <c r="R660" s="309"/>
      <c r="S660" s="309"/>
      <c r="T660" s="309"/>
      <c r="U660" s="309"/>
      <c r="V660" s="309"/>
      <c r="W660" s="309"/>
      <c r="X660" s="309"/>
      <c r="Y660" s="309"/>
      <c r="Z660" s="309"/>
    </row>
    <row r="661" spans="1:26" ht="12.75" customHeight="1" x14ac:dyDescent="0.2">
      <c r="A661" s="308"/>
      <c r="B661" s="309"/>
      <c r="C661" s="309"/>
      <c r="D661" s="309"/>
      <c r="E661" s="310"/>
      <c r="F661" s="309"/>
      <c r="G661" s="309"/>
      <c r="H661" s="309"/>
      <c r="I661" s="309"/>
      <c r="J661" s="309"/>
      <c r="K661" s="309"/>
      <c r="L661" s="309"/>
      <c r="M661" s="309"/>
      <c r="N661" s="309"/>
      <c r="O661" s="309"/>
      <c r="P661" s="309"/>
      <c r="Q661" s="309"/>
      <c r="R661" s="309"/>
      <c r="S661" s="309"/>
      <c r="T661" s="309"/>
      <c r="U661" s="309"/>
      <c r="V661" s="309"/>
      <c r="W661" s="309"/>
      <c r="X661" s="309"/>
      <c r="Y661" s="309"/>
      <c r="Z661" s="309"/>
    </row>
    <row r="662" spans="1:26" ht="12.75" customHeight="1" x14ac:dyDescent="0.2">
      <c r="A662" s="308"/>
      <c r="B662" s="309"/>
      <c r="C662" s="309"/>
      <c r="D662" s="309"/>
      <c r="E662" s="310"/>
      <c r="F662" s="309"/>
      <c r="G662" s="309"/>
      <c r="H662" s="309"/>
      <c r="I662" s="309"/>
      <c r="J662" s="309"/>
      <c r="K662" s="309"/>
      <c r="L662" s="309"/>
      <c r="M662" s="309"/>
      <c r="N662" s="309"/>
      <c r="O662" s="309"/>
      <c r="P662" s="309"/>
      <c r="Q662" s="309"/>
      <c r="R662" s="309"/>
      <c r="S662" s="309"/>
      <c r="T662" s="309"/>
      <c r="U662" s="309"/>
      <c r="V662" s="309"/>
      <c r="W662" s="309"/>
      <c r="X662" s="309"/>
      <c r="Y662" s="309"/>
      <c r="Z662" s="309"/>
    </row>
    <row r="663" spans="1:26" ht="12.75" customHeight="1" x14ac:dyDescent="0.2">
      <c r="A663" s="308"/>
      <c r="B663" s="309"/>
      <c r="C663" s="309"/>
      <c r="D663" s="309"/>
      <c r="E663" s="310"/>
      <c r="F663" s="309"/>
      <c r="G663" s="309"/>
      <c r="H663" s="309"/>
      <c r="I663" s="309"/>
      <c r="J663" s="309"/>
      <c r="K663" s="309"/>
      <c r="L663" s="309"/>
      <c r="M663" s="309"/>
      <c r="N663" s="309"/>
      <c r="O663" s="309"/>
      <c r="P663" s="309"/>
      <c r="Q663" s="309"/>
      <c r="R663" s="309"/>
      <c r="S663" s="309"/>
      <c r="T663" s="309"/>
      <c r="U663" s="309"/>
      <c r="V663" s="309"/>
      <c r="W663" s="309"/>
      <c r="X663" s="309"/>
      <c r="Y663" s="309"/>
      <c r="Z663" s="309"/>
    </row>
    <row r="664" spans="1:26" ht="12.75" customHeight="1" x14ac:dyDescent="0.2">
      <c r="A664" s="308"/>
      <c r="B664" s="309"/>
      <c r="C664" s="309"/>
      <c r="D664" s="309"/>
      <c r="E664" s="310"/>
      <c r="F664" s="309"/>
      <c r="G664" s="309"/>
      <c r="H664" s="309"/>
      <c r="I664" s="309"/>
      <c r="J664" s="309"/>
      <c r="K664" s="309"/>
      <c r="L664" s="309"/>
      <c r="M664" s="309"/>
      <c r="N664" s="309"/>
      <c r="O664" s="309"/>
      <c r="P664" s="309"/>
      <c r="Q664" s="309"/>
      <c r="R664" s="309"/>
      <c r="S664" s="309"/>
      <c r="T664" s="309"/>
      <c r="U664" s="309"/>
      <c r="V664" s="309"/>
      <c r="W664" s="309"/>
      <c r="X664" s="309"/>
      <c r="Y664" s="309"/>
      <c r="Z664" s="309"/>
    </row>
    <row r="665" spans="1:26" ht="12.75" customHeight="1" x14ac:dyDescent="0.2">
      <c r="A665" s="308"/>
      <c r="B665" s="309"/>
      <c r="C665" s="309"/>
      <c r="D665" s="309"/>
      <c r="E665" s="310"/>
      <c r="F665" s="309"/>
      <c r="G665" s="309"/>
      <c r="H665" s="309"/>
      <c r="I665" s="309"/>
      <c r="J665" s="309"/>
      <c r="K665" s="309"/>
      <c r="L665" s="309"/>
      <c r="M665" s="309"/>
      <c r="N665" s="309"/>
      <c r="O665" s="309"/>
      <c r="P665" s="309"/>
      <c r="Q665" s="309"/>
      <c r="R665" s="309"/>
      <c r="S665" s="309"/>
      <c r="T665" s="309"/>
      <c r="U665" s="309"/>
      <c r="V665" s="309"/>
      <c r="W665" s="309"/>
      <c r="X665" s="309"/>
      <c r="Y665" s="309"/>
      <c r="Z665" s="309"/>
    </row>
    <row r="666" spans="1:26" ht="12.75" customHeight="1" x14ac:dyDescent="0.2">
      <c r="A666" s="308"/>
      <c r="B666" s="309"/>
      <c r="C666" s="309"/>
      <c r="D666" s="309"/>
      <c r="E666" s="310"/>
      <c r="F666" s="309"/>
      <c r="G666" s="309"/>
      <c r="H666" s="309"/>
      <c r="I666" s="309"/>
      <c r="J666" s="309"/>
      <c r="K666" s="309"/>
      <c r="L666" s="309"/>
      <c r="M666" s="309"/>
      <c r="N666" s="309"/>
      <c r="O666" s="309"/>
      <c r="P666" s="309"/>
      <c r="Q666" s="309"/>
      <c r="R666" s="309"/>
      <c r="S666" s="309"/>
      <c r="T666" s="309"/>
      <c r="U666" s="309"/>
      <c r="V666" s="309"/>
      <c r="W666" s="309"/>
      <c r="X666" s="309"/>
      <c r="Y666" s="309"/>
      <c r="Z666" s="309"/>
    </row>
    <row r="667" spans="1:26" ht="12.75" customHeight="1" x14ac:dyDescent="0.2">
      <c r="A667" s="308"/>
      <c r="B667" s="309"/>
      <c r="C667" s="309"/>
      <c r="D667" s="309"/>
      <c r="E667" s="310"/>
      <c r="F667" s="309"/>
      <c r="G667" s="309"/>
      <c r="H667" s="309"/>
      <c r="I667" s="309"/>
      <c r="J667" s="309"/>
      <c r="K667" s="309"/>
      <c r="L667" s="309"/>
      <c r="M667" s="309"/>
      <c r="N667" s="309"/>
      <c r="O667" s="309"/>
      <c r="P667" s="309"/>
      <c r="Q667" s="309"/>
      <c r="R667" s="309"/>
      <c r="S667" s="309"/>
      <c r="T667" s="309"/>
      <c r="U667" s="309"/>
      <c r="V667" s="309"/>
      <c r="W667" s="309"/>
      <c r="X667" s="309"/>
      <c r="Y667" s="309"/>
      <c r="Z667" s="309"/>
    </row>
    <row r="668" spans="1:26" ht="12.75" customHeight="1" x14ac:dyDescent="0.2">
      <c r="A668" s="308"/>
      <c r="B668" s="309"/>
      <c r="C668" s="309"/>
      <c r="D668" s="309"/>
      <c r="E668" s="310"/>
      <c r="F668" s="309"/>
      <c r="G668" s="309"/>
      <c r="H668" s="309"/>
      <c r="I668" s="309"/>
      <c r="J668" s="309"/>
      <c r="K668" s="309"/>
      <c r="L668" s="309"/>
      <c r="M668" s="309"/>
      <c r="N668" s="309"/>
      <c r="O668" s="309"/>
      <c r="P668" s="309"/>
      <c r="Q668" s="309"/>
      <c r="R668" s="309"/>
      <c r="S668" s="309"/>
      <c r="T668" s="309"/>
      <c r="U668" s="309"/>
      <c r="V668" s="309"/>
      <c r="W668" s="309"/>
      <c r="X668" s="309"/>
      <c r="Y668" s="309"/>
      <c r="Z668" s="309"/>
    </row>
    <row r="669" spans="1:26" ht="12.75" customHeight="1" x14ac:dyDescent="0.2">
      <c r="A669" s="308"/>
      <c r="B669" s="309"/>
      <c r="C669" s="309"/>
      <c r="D669" s="309"/>
      <c r="E669" s="310"/>
      <c r="F669" s="309"/>
      <c r="G669" s="309"/>
      <c r="H669" s="309"/>
      <c r="I669" s="309"/>
      <c r="J669" s="309"/>
      <c r="K669" s="309"/>
      <c r="L669" s="309"/>
      <c r="M669" s="309"/>
      <c r="N669" s="309"/>
      <c r="O669" s="309"/>
      <c r="P669" s="309"/>
      <c r="Q669" s="309"/>
      <c r="R669" s="309"/>
      <c r="S669" s="309"/>
      <c r="T669" s="309"/>
      <c r="U669" s="309"/>
      <c r="V669" s="309"/>
      <c r="W669" s="309"/>
      <c r="X669" s="309"/>
      <c r="Y669" s="309"/>
      <c r="Z669" s="309"/>
    </row>
    <row r="670" spans="1:26" ht="12.75" customHeight="1" x14ac:dyDescent="0.2">
      <c r="A670" s="308"/>
      <c r="B670" s="309"/>
      <c r="C670" s="309"/>
      <c r="D670" s="309"/>
      <c r="E670" s="310"/>
      <c r="F670" s="309"/>
      <c r="G670" s="309"/>
      <c r="H670" s="309"/>
      <c r="I670" s="309"/>
      <c r="J670" s="309"/>
      <c r="K670" s="309"/>
      <c r="L670" s="309"/>
      <c r="M670" s="309"/>
      <c r="N670" s="309"/>
      <c r="O670" s="309"/>
      <c r="P670" s="309"/>
      <c r="Q670" s="309"/>
      <c r="R670" s="309"/>
      <c r="S670" s="309"/>
      <c r="T670" s="309"/>
      <c r="U670" s="309"/>
      <c r="V670" s="309"/>
      <c r="W670" s="309"/>
      <c r="X670" s="309"/>
      <c r="Y670" s="309"/>
      <c r="Z670" s="309"/>
    </row>
    <row r="671" spans="1:26" ht="12.75" customHeight="1" x14ac:dyDescent="0.2">
      <c r="A671" s="308"/>
      <c r="B671" s="309"/>
      <c r="C671" s="309"/>
      <c r="D671" s="309"/>
      <c r="E671" s="310"/>
      <c r="F671" s="309"/>
      <c r="G671" s="309"/>
      <c r="H671" s="309"/>
      <c r="I671" s="309"/>
      <c r="J671" s="309"/>
      <c r="K671" s="309"/>
      <c r="L671" s="309"/>
      <c r="M671" s="309"/>
      <c r="N671" s="309"/>
      <c r="O671" s="309"/>
      <c r="P671" s="309"/>
      <c r="Q671" s="309"/>
      <c r="R671" s="309"/>
      <c r="S671" s="309"/>
      <c r="T671" s="309"/>
      <c r="U671" s="309"/>
      <c r="V671" s="309"/>
      <c r="W671" s="309"/>
      <c r="X671" s="309"/>
      <c r="Y671" s="309"/>
      <c r="Z671" s="309"/>
    </row>
    <row r="672" spans="1:26" ht="12.75" customHeight="1" x14ac:dyDescent="0.2">
      <c r="A672" s="308"/>
      <c r="B672" s="309"/>
      <c r="C672" s="309"/>
      <c r="D672" s="309"/>
      <c r="E672" s="310"/>
      <c r="F672" s="309"/>
      <c r="G672" s="309"/>
      <c r="H672" s="309"/>
      <c r="I672" s="309"/>
      <c r="J672" s="309"/>
      <c r="K672" s="309"/>
      <c r="L672" s="309"/>
      <c r="M672" s="309"/>
      <c r="N672" s="309"/>
      <c r="O672" s="309"/>
      <c r="P672" s="309"/>
      <c r="Q672" s="309"/>
      <c r="R672" s="309"/>
      <c r="S672" s="309"/>
      <c r="T672" s="309"/>
      <c r="U672" s="309"/>
      <c r="V672" s="309"/>
      <c r="W672" s="309"/>
      <c r="X672" s="309"/>
      <c r="Y672" s="309"/>
      <c r="Z672" s="309"/>
    </row>
    <row r="673" spans="1:26" ht="12.75" customHeight="1" x14ac:dyDescent="0.2">
      <c r="A673" s="308"/>
      <c r="B673" s="309"/>
      <c r="C673" s="309"/>
      <c r="D673" s="309"/>
      <c r="E673" s="310"/>
      <c r="F673" s="309"/>
      <c r="G673" s="309"/>
      <c r="H673" s="309"/>
      <c r="I673" s="309"/>
      <c r="J673" s="309"/>
      <c r="K673" s="309"/>
      <c r="L673" s="309"/>
      <c r="M673" s="309"/>
      <c r="N673" s="309"/>
      <c r="O673" s="309"/>
      <c r="P673" s="309"/>
      <c r="Q673" s="309"/>
      <c r="R673" s="309"/>
      <c r="S673" s="309"/>
      <c r="T673" s="309"/>
      <c r="U673" s="309"/>
      <c r="V673" s="309"/>
      <c r="W673" s="309"/>
      <c r="X673" s="309"/>
      <c r="Y673" s="309"/>
      <c r="Z673" s="309"/>
    </row>
    <row r="674" spans="1:26" ht="12.75" customHeight="1" x14ac:dyDescent="0.2">
      <c r="A674" s="308"/>
      <c r="B674" s="309"/>
      <c r="C674" s="309"/>
      <c r="D674" s="309"/>
      <c r="E674" s="310"/>
      <c r="F674" s="309"/>
      <c r="G674" s="309"/>
      <c r="H674" s="309"/>
      <c r="I674" s="309"/>
      <c r="J674" s="309"/>
      <c r="K674" s="309"/>
      <c r="L674" s="309"/>
      <c r="M674" s="309"/>
      <c r="N674" s="309"/>
      <c r="O674" s="309"/>
      <c r="P674" s="309"/>
      <c r="Q674" s="309"/>
      <c r="R674" s="309"/>
      <c r="S674" s="309"/>
      <c r="T674" s="309"/>
      <c r="U674" s="309"/>
      <c r="V674" s="309"/>
      <c r="W674" s="309"/>
      <c r="X674" s="309"/>
      <c r="Y674" s="309"/>
      <c r="Z674" s="309"/>
    </row>
    <row r="675" spans="1:26" ht="12.75" customHeight="1" x14ac:dyDescent="0.2">
      <c r="A675" s="308"/>
      <c r="B675" s="309"/>
      <c r="C675" s="309"/>
      <c r="D675" s="309"/>
      <c r="E675" s="310"/>
      <c r="F675" s="309"/>
      <c r="G675" s="309"/>
      <c r="H675" s="309"/>
      <c r="I675" s="309"/>
      <c r="J675" s="309"/>
      <c r="K675" s="309"/>
      <c r="L675" s="309"/>
      <c r="M675" s="309"/>
      <c r="N675" s="309"/>
      <c r="O675" s="309"/>
      <c r="P675" s="309"/>
      <c r="Q675" s="309"/>
      <c r="R675" s="309"/>
      <c r="S675" s="309"/>
      <c r="T675" s="309"/>
      <c r="U675" s="309"/>
      <c r="V675" s="309"/>
      <c r="W675" s="309"/>
      <c r="X675" s="309"/>
      <c r="Y675" s="309"/>
      <c r="Z675" s="309"/>
    </row>
    <row r="676" spans="1:26" ht="12.75" customHeight="1" x14ac:dyDescent="0.2">
      <c r="A676" s="308"/>
      <c r="B676" s="309"/>
      <c r="C676" s="309"/>
      <c r="D676" s="309"/>
      <c r="E676" s="310"/>
      <c r="F676" s="309"/>
      <c r="G676" s="309"/>
      <c r="H676" s="309"/>
      <c r="I676" s="309"/>
      <c r="J676" s="309"/>
      <c r="K676" s="309"/>
      <c r="L676" s="309"/>
      <c r="M676" s="309"/>
      <c r="N676" s="309"/>
      <c r="O676" s="309"/>
      <c r="P676" s="309"/>
      <c r="Q676" s="309"/>
      <c r="R676" s="309"/>
      <c r="S676" s="309"/>
      <c r="T676" s="309"/>
      <c r="U676" s="309"/>
      <c r="V676" s="309"/>
      <c r="W676" s="309"/>
      <c r="X676" s="309"/>
      <c r="Y676" s="309"/>
      <c r="Z676" s="309"/>
    </row>
    <row r="677" spans="1:26" ht="12.75" customHeight="1" x14ac:dyDescent="0.2">
      <c r="A677" s="308"/>
      <c r="B677" s="309"/>
      <c r="C677" s="309"/>
      <c r="D677" s="309"/>
      <c r="E677" s="310"/>
      <c r="F677" s="309"/>
      <c r="G677" s="309"/>
      <c r="H677" s="309"/>
      <c r="I677" s="309"/>
      <c r="J677" s="309"/>
      <c r="K677" s="309"/>
      <c r="L677" s="309"/>
      <c r="M677" s="309"/>
      <c r="N677" s="309"/>
      <c r="O677" s="309"/>
      <c r="P677" s="309"/>
      <c r="Q677" s="309"/>
      <c r="R677" s="309"/>
      <c r="S677" s="309"/>
      <c r="T677" s="309"/>
      <c r="U677" s="309"/>
      <c r="V677" s="309"/>
      <c r="W677" s="309"/>
      <c r="X677" s="309"/>
      <c r="Y677" s="309"/>
      <c r="Z677" s="309"/>
    </row>
    <row r="678" spans="1:26" ht="12.75" customHeight="1" x14ac:dyDescent="0.2">
      <c r="A678" s="308"/>
      <c r="B678" s="309"/>
      <c r="C678" s="309"/>
      <c r="D678" s="309"/>
      <c r="E678" s="310"/>
      <c r="F678" s="309"/>
      <c r="G678" s="309"/>
      <c r="H678" s="309"/>
      <c r="I678" s="309"/>
      <c r="J678" s="309"/>
      <c r="K678" s="309"/>
      <c r="L678" s="309"/>
      <c r="M678" s="309"/>
      <c r="N678" s="309"/>
      <c r="O678" s="309"/>
      <c r="P678" s="309"/>
      <c r="Q678" s="309"/>
      <c r="R678" s="309"/>
      <c r="S678" s="309"/>
      <c r="T678" s="309"/>
      <c r="U678" s="309"/>
      <c r="V678" s="309"/>
      <c r="W678" s="309"/>
      <c r="X678" s="309"/>
      <c r="Y678" s="309"/>
      <c r="Z678" s="309"/>
    </row>
    <row r="679" spans="1:26" ht="12.75" customHeight="1" x14ac:dyDescent="0.2">
      <c r="A679" s="308"/>
      <c r="B679" s="309"/>
      <c r="C679" s="309"/>
      <c r="D679" s="309"/>
      <c r="E679" s="310"/>
      <c r="F679" s="309"/>
      <c r="G679" s="309"/>
      <c r="H679" s="309"/>
      <c r="I679" s="309"/>
      <c r="J679" s="309"/>
      <c r="K679" s="309"/>
      <c r="L679" s="309"/>
      <c r="M679" s="309"/>
      <c r="N679" s="309"/>
      <c r="O679" s="309"/>
      <c r="P679" s="309"/>
      <c r="Q679" s="309"/>
      <c r="R679" s="309"/>
      <c r="S679" s="309"/>
      <c r="T679" s="309"/>
      <c r="U679" s="309"/>
      <c r="V679" s="309"/>
      <c r="W679" s="309"/>
      <c r="X679" s="309"/>
      <c r="Y679" s="309"/>
      <c r="Z679" s="309"/>
    </row>
    <row r="680" spans="1:26" ht="12.75" customHeight="1" x14ac:dyDescent="0.2">
      <c r="A680" s="308"/>
      <c r="B680" s="309"/>
      <c r="C680" s="309"/>
      <c r="D680" s="309"/>
      <c r="E680" s="310"/>
      <c r="F680" s="309"/>
      <c r="G680" s="309"/>
      <c r="H680" s="309"/>
      <c r="I680" s="309"/>
      <c r="J680" s="309"/>
      <c r="K680" s="309"/>
      <c r="L680" s="309"/>
      <c r="M680" s="309"/>
      <c r="N680" s="309"/>
      <c r="O680" s="309"/>
      <c r="P680" s="309"/>
      <c r="Q680" s="309"/>
      <c r="R680" s="309"/>
      <c r="S680" s="309"/>
      <c r="T680" s="309"/>
      <c r="U680" s="309"/>
      <c r="V680" s="309"/>
      <c r="W680" s="309"/>
      <c r="X680" s="309"/>
      <c r="Y680" s="309"/>
      <c r="Z680" s="309"/>
    </row>
    <row r="681" spans="1:26" ht="12.75" customHeight="1" x14ac:dyDescent="0.2">
      <c r="A681" s="308"/>
      <c r="B681" s="309"/>
      <c r="C681" s="309"/>
      <c r="D681" s="309"/>
      <c r="E681" s="310"/>
      <c r="F681" s="309"/>
      <c r="G681" s="309"/>
      <c r="H681" s="309"/>
      <c r="I681" s="309"/>
      <c r="J681" s="309"/>
      <c r="K681" s="309"/>
      <c r="L681" s="309"/>
      <c r="M681" s="309"/>
      <c r="N681" s="309"/>
      <c r="O681" s="309"/>
      <c r="P681" s="309"/>
      <c r="Q681" s="309"/>
      <c r="R681" s="309"/>
      <c r="S681" s="309"/>
      <c r="T681" s="309"/>
      <c r="U681" s="309"/>
      <c r="V681" s="309"/>
      <c r="W681" s="309"/>
      <c r="X681" s="309"/>
      <c r="Y681" s="309"/>
      <c r="Z681" s="309"/>
    </row>
    <row r="682" spans="1:26" ht="12.75" customHeight="1" x14ac:dyDescent="0.2">
      <c r="A682" s="308"/>
      <c r="B682" s="309"/>
      <c r="C682" s="309"/>
      <c r="D682" s="309"/>
      <c r="E682" s="310"/>
      <c r="F682" s="309"/>
      <c r="G682" s="309"/>
      <c r="H682" s="309"/>
      <c r="I682" s="309"/>
      <c r="J682" s="309"/>
      <c r="K682" s="309"/>
      <c r="L682" s="309"/>
      <c r="M682" s="309"/>
      <c r="N682" s="309"/>
      <c r="O682" s="309"/>
      <c r="P682" s="309"/>
      <c r="Q682" s="309"/>
      <c r="R682" s="309"/>
      <c r="S682" s="309"/>
      <c r="T682" s="309"/>
      <c r="U682" s="309"/>
      <c r="V682" s="309"/>
      <c r="W682" s="309"/>
      <c r="X682" s="309"/>
      <c r="Y682" s="309"/>
      <c r="Z682" s="309"/>
    </row>
    <row r="683" spans="1:26" ht="12.75" customHeight="1" x14ac:dyDescent="0.2">
      <c r="A683" s="308"/>
      <c r="B683" s="309"/>
      <c r="C683" s="309"/>
      <c r="D683" s="309"/>
      <c r="E683" s="310"/>
      <c r="F683" s="309"/>
      <c r="G683" s="309"/>
      <c r="H683" s="309"/>
      <c r="I683" s="309"/>
      <c r="J683" s="309"/>
      <c r="K683" s="309"/>
      <c r="L683" s="309"/>
      <c r="M683" s="309"/>
      <c r="N683" s="309"/>
      <c r="O683" s="309"/>
      <c r="P683" s="309"/>
      <c r="Q683" s="309"/>
      <c r="R683" s="309"/>
      <c r="S683" s="309"/>
      <c r="T683" s="309"/>
      <c r="U683" s="309"/>
      <c r="V683" s="309"/>
      <c r="W683" s="309"/>
      <c r="X683" s="309"/>
      <c r="Y683" s="309"/>
      <c r="Z683" s="309"/>
    </row>
    <row r="684" spans="1:26" ht="12.75" customHeight="1" x14ac:dyDescent="0.2">
      <c r="A684" s="308"/>
      <c r="B684" s="309"/>
      <c r="C684" s="309"/>
      <c r="D684" s="309"/>
      <c r="E684" s="310"/>
      <c r="F684" s="309"/>
      <c r="G684" s="309"/>
      <c r="H684" s="309"/>
      <c r="I684" s="309"/>
      <c r="J684" s="309"/>
      <c r="K684" s="309"/>
      <c r="L684" s="309"/>
      <c r="M684" s="309"/>
      <c r="N684" s="309"/>
      <c r="O684" s="309"/>
      <c r="P684" s="309"/>
      <c r="Q684" s="309"/>
      <c r="R684" s="309"/>
      <c r="S684" s="309"/>
      <c r="T684" s="309"/>
      <c r="U684" s="309"/>
      <c r="V684" s="309"/>
      <c r="W684" s="309"/>
      <c r="X684" s="309"/>
      <c r="Y684" s="309"/>
      <c r="Z684" s="309"/>
    </row>
    <row r="685" spans="1:26" ht="12.75" customHeight="1" x14ac:dyDescent="0.2">
      <c r="A685" s="308"/>
      <c r="B685" s="309"/>
      <c r="C685" s="309"/>
      <c r="D685" s="309"/>
      <c r="E685" s="310"/>
      <c r="F685" s="309"/>
      <c r="G685" s="309"/>
      <c r="H685" s="309"/>
      <c r="I685" s="309"/>
      <c r="J685" s="309"/>
      <c r="K685" s="309"/>
      <c r="L685" s="309"/>
      <c r="M685" s="309"/>
      <c r="N685" s="309"/>
      <c r="O685" s="309"/>
      <c r="P685" s="309"/>
      <c r="Q685" s="309"/>
      <c r="R685" s="309"/>
      <c r="S685" s="309"/>
      <c r="T685" s="309"/>
      <c r="U685" s="309"/>
      <c r="V685" s="309"/>
      <c r="W685" s="309"/>
      <c r="X685" s="309"/>
      <c r="Y685" s="309"/>
      <c r="Z685" s="309"/>
    </row>
    <row r="686" spans="1:26" ht="12.75" customHeight="1" x14ac:dyDescent="0.2">
      <c r="A686" s="308"/>
      <c r="B686" s="309"/>
      <c r="C686" s="309"/>
      <c r="D686" s="309"/>
      <c r="E686" s="310"/>
      <c r="F686" s="309"/>
      <c r="G686" s="309"/>
      <c r="H686" s="309"/>
      <c r="I686" s="309"/>
      <c r="J686" s="309"/>
      <c r="K686" s="309"/>
      <c r="L686" s="309"/>
      <c r="M686" s="309"/>
      <c r="N686" s="309"/>
      <c r="O686" s="309"/>
      <c r="P686" s="309"/>
      <c r="Q686" s="309"/>
      <c r="R686" s="309"/>
      <c r="S686" s="309"/>
      <c r="T686" s="309"/>
      <c r="U686" s="309"/>
      <c r="V686" s="309"/>
      <c r="W686" s="309"/>
      <c r="X686" s="309"/>
      <c r="Y686" s="309"/>
      <c r="Z686" s="309"/>
    </row>
    <row r="687" spans="1:26" ht="12.75" customHeight="1" x14ac:dyDescent="0.2">
      <c r="A687" s="308"/>
      <c r="B687" s="309"/>
      <c r="C687" s="309"/>
      <c r="D687" s="309"/>
      <c r="E687" s="310"/>
      <c r="F687" s="309"/>
      <c r="G687" s="309"/>
      <c r="H687" s="309"/>
      <c r="I687" s="309"/>
      <c r="J687" s="309"/>
      <c r="K687" s="309"/>
      <c r="L687" s="309"/>
      <c r="M687" s="309"/>
      <c r="N687" s="309"/>
      <c r="O687" s="309"/>
      <c r="P687" s="309"/>
      <c r="Q687" s="309"/>
      <c r="R687" s="309"/>
      <c r="S687" s="309"/>
      <c r="T687" s="309"/>
      <c r="U687" s="309"/>
      <c r="V687" s="309"/>
      <c r="W687" s="309"/>
      <c r="X687" s="309"/>
      <c r="Y687" s="309"/>
      <c r="Z687" s="309"/>
    </row>
    <row r="688" spans="1:26" ht="12.75" customHeight="1" x14ac:dyDescent="0.2">
      <c r="A688" s="308"/>
      <c r="B688" s="309"/>
      <c r="C688" s="309"/>
      <c r="D688" s="309"/>
      <c r="E688" s="310"/>
      <c r="F688" s="309"/>
      <c r="G688" s="309"/>
      <c r="H688" s="309"/>
      <c r="I688" s="309"/>
      <c r="J688" s="309"/>
      <c r="K688" s="309"/>
      <c r="L688" s="309"/>
      <c r="M688" s="309"/>
      <c r="N688" s="309"/>
      <c r="O688" s="309"/>
      <c r="P688" s="309"/>
      <c r="Q688" s="309"/>
      <c r="R688" s="309"/>
      <c r="S688" s="309"/>
      <c r="T688" s="309"/>
      <c r="U688" s="309"/>
      <c r="V688" s="309"/>
      <c r="W688" s="309"/>
      <c r="X688" s="309"/>
      <c r="Y688" s="309"/>
      <c r="Z688" s="309"/>
    </row>
    <row r="689" spans="1:26" ht="12.75" customHeight="1" x14ac:dyDescent="0.2">
      <c r="A689" s="308"/>
      <c r="B689" s="309"/>
      <c r="C689" s="309"/>
      <c r="D689" s="309"/>
      <c r="E689" s="310"/>
      <c r="F689" s="309"/>
      <c r="G689" s="309"/>
      <c r="H689" s="309"/>
      <c r="I689" s="309"/>
      <c r="J689" s="309"/>
      <c r="K689" s="309"/>
      <c r="L689" s="309"/>
      <c r="M689" s="309"/>
      <c r="N689" s="309"/>
      <c r="O689" s="309"/>
      <c r="P689" s="309"/>
      <c r="Q689" s="309"/>
      <c r="R689" s="309"/>
      <c r="S689" s="309"/>
      <c r="T689" s="309"/>
      <c r="U689" s="309"/>
      <c r="V689" s="309"/>
      <c r="W689" s="309"/>
      <c r="X689" s="309"/>
      <c r="Y689" s="309"/>
      <c r="Z689" s="309"/>
    </row>
    <row r="690" spans="1:26" ht="12.75" customHeight="1" x14ac:dyDescent="0.2">
      <c r="A690" s="308"/>
      <c r="B690" s="309"/>
      <c r="C690" s="309"/>
      <c r="D690" s="309"/>
      <c r="E690" s="310"/>
      <c r="F690" s="309"/>
      <c r="G690" s="309"/>
      <c r="H690" s="309"/>
      <c r="I690" s="309"/>
      <c r="J690" s="309"/>
      <c r="K690" s="309"/>
      <c r="L690" s="309"/>
      <c r="M690" s="309"/>
      <c r="N690" s="309"/>
      <c r="O690" s="309"/>
      <c r="P690" s="309"/>
      <c r="Q690" s="309"/>
      <c r="R690" s="309"/>
      <c r="S690" s="309"/>
      <c r="T690" s="309"/>
      <c r="U690" s="309"/>
      <c r="V690" s="309"/>
      <c r="W690" s="309"/>
      <c r="X690" s="309"/>
      <c r="Y690" s="309"/>
      <c r="Z690" s="309"/>
    </row>
    <row r="691" spans="1:26" ht="12.75" customHeight="1" x14ac:dyDescent="0.2">
      <c r="A691" s="308"/>
      <c r="B691" s="309"/>
      <c r="C691" s="309"/>
      <c r="D691" s="309"/>
      <c r="E691" s="310"/>
      <c r="F691" s="309"/>
      <c r="G691" s="309"/>
      <c r="H691" s="309"/>
      <c r="I691" s="309"/>
      <c r="J691" s="309"/>
      <c r="K691" s="309"/>
      <c r="L691" s="309"/>
      <c r="M691" s="309"/>
      <c r="N691" s="309"/>
      <c r="O691" s="309"/>
      <c r="P691" s="309"/>
      <c r="Q691" s="309"/>
      <c r="R691" s="309"/>
      <c r="S691" s="309"/>
      <c r="T691" s="309"/>
      <c r="U691" s="309"/>
      <c r="V691" s="309"/>
      <c r="W691" s="309"/>
      <c r="X691" s="309"/>
      <c r="Y691" s="309"/>
      <c r="Z691" s="309"/>
    </row>
    <row r="692" spans="1:26" ht="12.75" customHeight="1" x14ac:dyDescent="0.2">
      <c r="A692" s="308"/>
      <c r="B692" s="309"/>
      <c r="C692" s="309"/>
      <c r="D692" s="309"/>
      <c r="E692" s="310"/>
      <c r="F692" s="309"/>
      <c r="G692" s="309"/>
      <c r="H692" s="309"/>
      <c r="I692" s="309"/>
      <c r="J692" s="309"/>
      <c r="K692" s="309"/>
      <c r="L692" s="309"/>
      <c r="M692" s="309"/>
      <c r="N692" s="309"/>
      <c r="O692" s="309"/>
      <c r="P692" s="309"/>
      <c r="Q692" s="309"/>
      <c r="R692" s="309"/>
      <c r="S692" s="309"/>
      <c r="T692" s="309"/>
      <c r="U692" s="309"/>
      <c r="V692" s="309"/>
      <c r="W692" s="309"/>
      <c r="X692" s="309"/>
      <c r="Y692" s="309"/>
      <c r="Z692" s="309"/>
    </row>
    <row r="693" spans="1:26" ht="12.75" customHeight="1" x14ac:dyDescent="0.2">
      <c r="A693" s="308"/>
      <c r="B693" s="309"/>
      <c r="C693" s="309"/>
      <c r="D693" s="309"/>
      <c r="E693" s="310"/>
      <c r="F693" s="309"/>
      <c r="G693" s="309"/>
      <c r="H693" s="309"/>
      <c r="I693" s="309"/>
      <c r="J693" s="309"/>
      <c r="K693" s="309"/>
      <c r="L693" s="309"/>
      <c r="M693" s="309"/>
      <c r="N693" s="309"/>
      <c r="O693" s="309"/>
      <c r="P693" s="309"/>
      <c r="Q693" s="309"/>
      <c r="R693" s="309"/>
      <c r="S693" s="309"/>
      <c r="T693" s="309"/>
      <c r="U693" s="309"/>
      <c r="V693" s="309"/>
      <c r="W693" s="309"/>
      <c r="X693" s="309"/>
      <c r="Y693" s="309"/>
      <c r="Z693" s="309"/>
    </row>
    <row r="694" spans="1:26" ht="12.75" customHeight="1" x14ac:dyDescent="0.2">
      <c r="A694" s="308"/>
      <c r="B694" s="309"/>
      <c r="C694" s="309"/>
      <c r="D694" s="309"/>
      <c r="E694" s="310"/>
      <c r="F694" s="309"/>
      <c r="G694" s="309"/>
      <c r="H694" s="309"/>
      <c r="I694" s="309"/>
      <c r="J694" s="309"/>
      <c r="K694" s="309"/>
      <c r="L694" s="309"/>
      <c r="M694" s="309"/>
      <c r="N694" s="309"/>
      <c r="O694" s="309"/>
      <c r="P694" s="309"/>
      <c r="Q694" s="309"/>
      <c r="R694" s="309"/>
      <c r="S694" s="309"/>
      <c r="T694" s="309"/>
      <c r="U694" s="309"/>
      <c r="V694" s="309"/>
      <c r="W694" s="309"/>
      <c r="X694" s="309"/>
      <c r="Y694" s="309"/>
      <c r="Z694" s="309"/>
    </row>
    <row r="695" spans="1:26" ht="12.75" customHeight="1" x14ac:dyDescent="0.2">
      <c r="A695" s="308"/>
      <c r="B695" s="309"/>
      <c r="C695" s="309"/>
      <c r="D695" s="309"/>
      <c r="E695" s="310"/>
      <c r="F695" s="309"/>
      <c r="G695" s="309"/>
      <c r="H695" s="309"/>
      <c r="I695" s="309"/>
      <c r="J695" s="309"/>
      <c r="K695" s="309"/>
      <c r="L695" s="309"/>
      <c r="M695" s="309"/>
      <c r="N695" s="309"/>
      <c r="O695" s="309"/>
      <c r="P695" s="309"/>
      <c r="Q695" s="309"/>
      <c r="R695" s="309"/>
      <c r="S695" s="309"/>
      <c r="T695" s="309"/>
      <c r="U695" s="309"/>
      <c r="V695" s="309"/>
      <c r="W695" s="309"/>
      <c r="X695" s="309"/>
      <c r="Y695" s="309"/>
      <c r="Z695" s="309"/>
    </row>
    <row r="696" spans="1:26" ht="12.75" customHeight="1" x14ac:dyDescent="0.2">
      <c r="A696" s="308"/>
      <c r="B696" s="309"/>
      <c r="C696" s="309"/>
      <c r="D696" s="309"/>
      <c r="E696" s="310"/>
      <c r="F696" s="309"/>
      <c r="G696" s="309"/>
      <c r="H696" s="309"/>
      <c r="I696" s="309"/>
      <c r="J696" s="309"/>
      <c r="K696" s="309"/>
      <c r="L696" s="309"/>
      <c r="M696" s="309"/>
      <c r="N696" s="309"/>
      <c r="O696" s="309"/>
      <c r="P696" s="309"/>
      <c r="Q696" s="309"/>
      <c r="R696" s="309"/>
      <c r="S696" s="309"/>
      <c r="T696" s="309"/>
      <c r="U696" s="309"/>
      <c r="V696" s="309"/>
      <c r="W696" s="309"/>
      <c r="X696" s="309"/>
      <c r="Y696" s="309"/>
      <c r="Z696" s="309"/>
    </row>
    <row r="697" spans="1:26" ht="12.75" customHeight="1" x14ac:dyDescent="0.2">
      <c r="A697" s="308"/>
      <c r="B697" s="309"/>
      <c r="C697" s="309"/>
      <c r="D697" s="309"/>
      <c r="E697" s="310"/>
      <c r="F697" s="309"/>
      <c r="G697" s="309"/>
      <c r="H697" s="309"/>
      <c r="I697" s="309"/>
      <c r="J697" s="309"/>
      <c r="K697" s="309"/>
      <c r="L697" s="309"/>
      <c r="M697" s="309"/>
      <c r="N697" s="309"/>
      <c r="O697" s="309"/>
      <c r="P697" s="309"/>
      <c r="Q697" s="309"/>
      <c r="R697" s="309"/>
      <c r="S697" s="309"/>
      <c r="T697" s="309"/>
      <c r="U697" s="309"/>
      <c r="V697" s="309"/>
      <c r="W697" s="309"/>
      <c r="X697" s="309"/>
      <c r="Y697" s="309"/>
      <c r="Z697" s="309"/>
    </row>
    <row r="698" spans="1:26" ht="12.75" customHeight="1" x14ac:dyDescent="0.2">
      <c r="A698" s="308"/>
      <c r="B698" s="309"/>
      <c r="C698" s="309"/>
      <c r="D698" s="309"/>
      <c r="E698" s="310"/>
      <c r="F698" s="309"/>
      <c r="G698" s="309"/>
      <c r="H698" s="309"/>
      <c r="I698" s="309"/>
      <c r="J698" s="309"/>
      <c r="K698" s="309"/>
      <c r="L698" s="309"/>
      <c r="M698" s="309"/>
      <c r="N698" s="309"/>
      <c r="O698" s="309"/>
      <c r="P698" s="309"/>
      <c r="Q698" s="309"/>
      <c r="R698" s="309"/>
      <c r="S698" s="309"/>
      <c r="T698" s="309"/>
      <c r="U698" s="309"/>
      <c r="V698" s="309"/>
      <c r="W698" s="309"/>
      <c r="X698" s="309"/>
      <c r="Y698" s="309"/>
      <c r="Z698" s="309"/>
    </row>
    <row r="699" spans="1:26" ht="12.75" customHeight="1" x14ac:dyDescent="0.2">
      <c r="A699" s="308"/>
      <c r="B699" s="309"/>
      <c r="C699" s="309"/>
      <c r="D699" s="309"/>
      <c r="E699" s="310"/>
      <c r="F699" s="309"/>
      <c r="G699" s="309"/>
      <c r="H699" s="309"/>
      <c r="I699" s="309"/>
      <c r="J699" s="309"/>
      <c r="K699" s="309"/>
      <c r="L699" s="309"/>
      <c r="M699" s="309"/>
      <c r="N699" s="309"/>
      <c r="O699" s="309"/>
      <c r="P699" s="309"/>
      <c r="Q699" s="309"/>
      <c r="R699" s="309"/>
      <c r="S699" s="309"/>
      <c r="T699" s="309"/>
      <c r="U699" s="309"/>
      <c r="V699" s="309"/>
      <c r="W699" s="309"/>
      <c r="X699" s="309"/>
      <c r="Y699" s="309"/>
      <c r="Z699" s="309"/>
    </row>
    <row r="700" spans="1:26" ht="12.75" customHeight="1" x14ac:dyDescent="0.2">
      <c r="A700" s="308"/>
      <c r="B700" s="309"/>
      <c r="C700" s="309"/>
      <c r="D700" s="309"/>
      <c r="E700" s="310"/>
      <c r="F700" s="309"/>
      <c r="G700" s="309"/>
      <c r="H700" s="309"/>
      <c r="I700" s="309"/>
      <c r="J700" s="309"/>
      <c r="K700" s="309"/>
      <c r="L700" s="309"/>
      <c r="M700" s="309"/>
      <c r="N700" s="309"/>
      <c r="O700" s="309"/>
      <c r="P700" s="309"/>
      <c r="Q700" s="309"/>
      <c r="R700" s="309"/>
      <c r="S700" s="309"/>
      <c r="T700" s="309"/>
      <c r="U700" s="309"/>
      <c r="V700" s="309"/>
      <c r="W700" s="309"/>
      <c r="X700" s="309"/>
      <c r="Y700" s="309"/>
      <c r="Z700" s="309"/>
    </row>
    <row r="701" spans="1:26" ht="12.75" customHeight="1" x14ac:dyDescent="0.2">
      <c r="A701" s="308"/>
      <c r="B701" s="309"/>
      <c r="C701" s="309"/>
      <c r="D701" s="309"/>
      <c r="E701" s="310"/>
      <c r="F701" s="309"/>
      <c r="G701" s="309"/>
      <c r="H701" s="309"/>
      <c r="I701" s="309"/>
      <c r="J701" s="309"/>
      <c r="K701" s="309"/>
      <c r="L701" s="309"/>
      <c r="M701" s="309"/>
      <c r="N701" s="309"/>
      <c r="O701" s="309"/>
      <c r="P701" s="309"/>
      <c r="Q701" s="309"/>
      <c r="R701" s="309"/>
      <c r="S701" s="309"/>
      <c r="T701" s="309"/>
      <c r="U701" s="309"/>
      <c r="V701" s="309"/>
      <c r="W701" s="309"/>
      <c r="X701" s="309"/>
      <c r="Y701" s="309"/>
      <c r="Z701" s="309"/>
    </row>
    <row r="702" spans="1:26" ht="12.75" customHeight="1" x14ac:dyDescent="0.2">
      <c r="A702" s="308"/>
      <c r="B702" s="309"/>
      <c r="C702" s="309"/>
      <c r="D702" s="309"/>
      <c r="E702" s="310"/>
      <c r="F702" s="309"/>
      <c r="G702" s="309"/>
      <c r="H702" s="309"/>
      <c r="I702" s="309"/>
      <c r="J702" s="309"/>
      <c r="K702" s="309"/>
      <c r="L702" s="309"/>
      <c r="M702" s="309"/>
      <c r="N702" s="309"/>
      <c r="O702" s="309"/>
      <c r="P702" s="309"/>
      <c r="Q702" s="309"/>
      <c r="R702" s="309"/>
      <c r="S702" s="309"/>
      <c r="T702" s="309"/>
      <c r="U702" s="309"/>
      <c r="V702" s="309"/>
      <c r="W702" s="309"/>
      <c r="X702" s="309"/>
      <c r="Y702" s="309"/>
      <c r="Z702" s="309"/>
    </row>
    <row r="703" spans="1:26" ht="12.75" customHeight="1" x14ac:dyDescent="0.2">
      <c r="A703" s="308"/>
      <c r="B703" s="309"/>
      <c r="C703" s="309"/>
      <c r="D703" s="309"/>
      <c r="E703" s="310"/>
      <c r="F703" s="309"/>
      <c r="G703" s="309"/>
      <c r="H703" s="309"/>
      <c r="I703" s="309"/>
      <c r="J703" s="309"/>
      <c r="K703" s="309"/>
      <c r="L703" s="309"/>
      <c r="M703" s="309"/>
      <c r="N703" s="309"/>
      <c r="O703" s="309"/>
      <c r="P703" s="309"/>
      <c r="Q703" s="309"/>
      <c r="R703" s="309"/>
      <c r="S703" s="309"/>
      <c r="T703" s="309"/>
      <c r="U703" s="309"/>
      <c r="V703" s="309"/>
      <c r="W703" s="309"/>
      <c r="X703" s="309"/>
      <c r="Y703" s="309"/>
      <c r="Z703" s="309"/>
    </row>
    <row r="704" spans="1:26" ht="12.75" customHeight="1" x14ac:dyDescent="0.2">
      <c r="A704" s="308"/>
      <c r="B704" s="309"/>
      <c r="C704" s="309"/>
      <c r="D704" s="309"/>
      <c r="E704" s="310"/>
      <c r="F704" s="309"/>
      <c r="G704" s="309"/>
      <c r="H704" s="309"/>
      <c r="I704" s="309"/>
      <c r="J704" s="309"/>
      <c r="K704" s="309"/>
      <c r="L704" s="309"/>
      <c r="M704" s="309"/>
      <c r="N704" s="309"/>
      <c r="O704" s="309"/>
      <c r="P704" s="309"/>
      <c r="Q704" s="309"/>
      <c r="R704" s="309"/>
      <c r="S704" s="309"/>
      <c r="T704" s="309"/>
      <c r="U704" s="309"/>
      <c r="V704" s="309"/>
      <c r="W704" s="309"/>
      <c r="X704" s="309"/>
      <c r="Y704" s="309"/>
      <c r="Z704" s="309"/>
    </row>
    <row r="705" spans="1:26" ht="12.75" customHeight="1" x14ac:dyDescent="0.2">
      <c r="A705" s="308"/>
      <c r="B705" s="309"/>
      <c r="C705" s="309"/>
      <c r="D705" s="309"/>
      <c r="E705" s="310"/>
      <c r="F705" s="309"/>
      <c r="G705" s="309"/>
      <c r="H705" s="309"/>
      <c r="I705" s="309"/>
      <c r="J705" s="309"/>
      <c r="K705" s="309"/>
      <c r="L705" s="309"/>
      <c r="M705" s="309"/>
      <c r="N705" s="309"/>
      <c r="O705" s="309"/>
      <c r="P705" s="309"/>
      <c r="Q705" s="309"/>
      <c r="R705" s="309"/>
      <c r="S705" s="309"/>
      <c r="T705" s="309"/>
      <c r="U705" s="309"/>
      <c r="V705" s="309"/>
      <c r="W705" s="309"/>
      <c r="X705" s="309"/>
      <c r="Y705" s="309"/>
      <c r="Z705" s="309"/>
    </row>
    <row r="706" spans="1:26" ht="12.75" customHeight="1" x14ac:dyDescent="0.2">
      <c r="A706" s="308"/>
      <c r="B706" s="309"/>
      <c r="C706" s="309"/>
      <c r="D706" s="309"/>
      <c r="E706" s="310"/>
      <c r="F706" s="309"/>
      <c r="G706" s="309"/>
      <c r="H706" s="309"/>
      <c r="I706" s="309"/>
      <c r="J706" s="309"/>
      <c r="K706" s="309"/>
      <c r="L706" s="309"/>
      <c r="M706" s="309"/>
      <c r="N706" s="309"/>
      <c r="O706" s="309"/>
      <c r="P706" s="309"/>
      <c r="Q706" s="309"/>
      <c r="R706" s="309"/>
      <c r="S706" s="309"/>
      <c r="T706" s="309"/>
      <c r="U706" s="309"/>
      <c r="V706" s="309"/>
      <c r="W706" s="309"/>
      <c r="X706" s="309"/>
      <c r="Y706" s="309"/>
      <c r="Z706" s="309"/>
    </row>
    <row r="707" spans="1:26" ht="12.75" customHeight="1" x14ac:dyDescent="0.2">
      <c r="A707" s="308"/>
      <c r="B707" s="309"/>
      <c r="C707" s="309"/>
      <c r="D707" s="309"/>
      <c r="E707" s="310"/>
      <c r="F707" s="309"/>
      <c r="G707" s="309"/>
      <c r="H707" s="309"/>
      <c r="I707" s="309"/>
      <c r="J707" s="309"/>
      <c r="K707" s="309"/>
      <c r="L707" s="309"/>
      <c r="M707" s="309"/>
      <c r="N707" s="309"/>
      <c r="O707" s="309"/>
      <c r="P707" s="309"/>
      <c r="Q707" s="309"/>
      <c r="R707" s="309"/>
      <c r="S707" s="309"/>
      <c r="T707" s="309"/>
      <c r="U707" s="309"/>
      <c r="V707" s="309"/>
      <c r="W707" s="309"/>
      <c r="X707" s="309"/>
      <c r="Y707" s="309"/>
      <c r="Z707" s="309"/>
    </row>
    <row r="708" spans="1:26" ht="12.75" customHeight="1" x14ac:dyDescent="0.2">
      <c r="A708" s="308"/>
      <c r="B708" s="309"/>
      <c r="C708" s="309"/>
      <c r="D708" s="309"/>
      <c r="E708" s="310"/>
      <c r="F708" s="309"/>
      <c r="G708" s="309"/>
      <c r="H708" s="309"/>
      <c r="I708" s="309"/>
      <c r="J708" s="309"/>
      <c r="K708" s="309"/>
      <c r="L708" s="309"/>
      <c r="M708" s="309"/>
      <c r="N708" s="309"/>
      <c r="O708" s="309"/>
      <c r="P708" s="309"/>
      <c r="Q708" s="309"/>
      <c r="R708" s="309"/>
      <c r="S708" s="309"/>
      <c r="T708" s="309"/>
      <c r="U708" s="309"/>
      <c r="V708" s="309"/>
      <c r="W708" s="309"/>
      <c r="X708" s="309"/>
      <c r="Y708" s="309"/>
      <c r="Z708" s="309"/>
    </row>
    <row r="709" spans="1:26" ht="12.75" customHeight="1" x14ac:dyDescent="0.2">
      <c r="A709" s="308"/>
      <c r="B709" s="309"/>
      <c r="C709" s="309"/>
      <c r="D709" s="309"/>
      <c r="E709" s="310"/>
      <c r="F709" s="309"/>
      <c r="G709" s="309"/>
      <c r="H709" s="309"/>
      <c r="I709" s="309"/>
      <c r="J709" s="309"/>
      <c r="K709" s="309"/>
      <c r="L709" s="309"/>
      <c r="M709" s="309"/>
      <c r="N709" s="309"/>
      <c r="O709" s="309"/>
      <c r="P709" s="309"/>
      <c r="Q709" s="309"/>
      <c r="R709" s="309"/>
      <c r="S709" s="309"/>
      <c r="T709" s="309"/>
      <c r="U709" s="309"/>
      <c r="V709" s="309"/>
      <c r="W709" s="309"/>
      <c r="X709" s="309"/>
      <c r="Y709" s="309"/>
      <c r="Z709" s="309"/>
    </row>
    <row r="710" spans="1:26" ht="12.75" customHeight="1" x14ac:dyDescent="0.2">
      <c r="A710" s="308"/>
      <c r="B710" s="309"/>
      <c r="C710" s="309"/>
      <c r="D710" s="309"/>
      <c r="E710" s="310"/>
      <c r="F710" s="309"/>
      <c r="G710" s="309"/>
      <c r="H710" s="309"/>
      <c r="I710" s="309"/>
      <c r="J710" s="309"/>
      <c r="K710" s="309"/>
      <c r="L710" s="309"/>
      <c r="M710" s="309"/>
      <c r="N710" s="309"/>
      <c r="O710" s="309"/>
      <c r="P710" s="309"/>
      <c r="Q710" s="309"/>
      <c r="R710" s="309"/>
      <c r="S710" s="309"/>
      <c r="T710" s="309"/>
      <c r="U710" s="309"/>
      <c r="V710" s="309"/>
      <c r="W710" s="309"/>
      <c r="X710" s="309"/>
      <c r="Y710" s="309"/>
      <c r="Z710" s="309"/>
    </row>
    <row r="711" spans="1:26" ht="12.75" customHeight="1" x14ac:dyDescent="0.2">
      <c r="A711" s="308"/>
      <c r="B711" s="309"/>
      <c r="C711" s="309"/>
      <c r="D711" s="309"/>
      <c r="E711" s="310"/>
      <c r="F711" s="309"/>
      <c r="G711" s="309"/>
      <c r="H711" s="309"/>
      <c r="I711" s="309"/>
      <c r="J711" s="309"/>
      <c r="K711" s="309"/>
      <c r="L711" s="309"/>
      <c r="M711" s="309"/>
      <c r="N711" s="309"/>
      <c r="O711" s="309"/>
      <c r="P711" s="309"/>
      <c r="Q711" s="309"/>
      <c r="R711" s="309"/>
      <c r="S711" s="309"/>
      <c r="T711" s="309"/>
      <c r="U711" s="309"/>
      <c r="V711" s="309"/>
      <c r="W711" s="309"/>
      <c r="X711" s="309"/>
      <c r="Y711" s="309"/>
      <c r="Z711" s="309"/>
    </row>
    <row r="712" spans="1:26" ht="12.75" customHeight="1" x14ac:dyDescent="0.2">
      <c r="A712" s="308"/>
      <c r="B712" s="309"/>
      <c r="C712" s="309"/>
      <c r="D712" s="309"/>
      <c r="E712" s="310"/>
      <c r="F712" s="309"/>
      <c r="G712" s="309"/>
      <c r="H712" s="309"/>
      <c r="I712" s="309"/>
      <c r="J712" s="309"/>
      <c r="K712" s="309"/>
      <c r="L712" s="309"/>
      <c r="M712" s="309"/>
      <c r="N712" s="309"/>
      <c r="O712" s="309"/>
      <c r="P712" s="309"/>
      <c r="Q712" s="309"/>
      <c r="R712" s="309"/>
      <c r="S712" s="309"/>
      <c r="T712" s="309"/>
      <c r="U712" s="309"/>
      <c r="V712" s="309"/>
      <c r="W712" s="309"/>
      <c r="X712" s="309"/>
      <c r="Y712" s="309"/>
      <c r="Z712" s="309"/>
    </row>
    <row r="713" spans="1:26" ht="12.75" customHeight="1" x14ac:dyDescent="0.2">
      <c r="A713" s="308"/>
      <c r="B713" s="309"/>
      <c r="C713" s="309"/>
      <c r="D713" s="309"/>
      <c r="E713" s="310"/>
      <c r="F713" s="309"/>
      <c r="G713" s="309"/>
      <c r="H713" s="309"/>
      <c r="I713" s="309"/>
      <c r="J713" s="309"/>
      <c r="K713" s="309"/>
      <c r="L713" s="309"/>
      <c r="M713" s="309"/>
      <c r="N713" s="309"/>
      <c r="O713" s="309"/>
      <c r="P713" s="309"/>
      <c r="Q713" s="309"/>
      <c r="R713" s="309"/>
      <c r="S713" s="309"/>
      <c r="T713" s="309"/>
      <c r="U713" s="309"/>
      <c r="V713" s="309"/>
      <c r="W713" s="309"/>
      <c r="X713" s="309"/>
      <c r="Y713" s="309"/>
      <c r="Z713" s="309"/>
    </row>
    <row r="714" spans="1:26" ht="12.75" customHeight="1" x14ac:dyDescent="0.2">
      <c r="A714" s="308"/>
      <c r="B714" s="309"/>
      <c r="C714" s="309"/>
      <c r="D714" s="309"/>
      <c r="E714" s="310"/>
      <c r="F714" s="309"/>
      <c r="G714" s="309"/>
      <c r="H714" s="309"/>
      <c r="I714" s="309"/>
      <c r="J714" s="309"/>
      <c r="K714" s="309"/>
      <c r="L714" s="309"/>
      <c r="M714" s="309"/>
      <c r="N714" s="309"/>
      <c r="O714" s="309"/>
      <c r="P714" s="309"/>
      <c r="Q714" s="309"/>
      <c r="R714" s="309"/>
      <c r="S714" s="309"/>
      <c r="T714" s="309"/>
      <c r="U714" s="309"/>
      <c r="V714" s="309"/>
      <c r="W714" s="309"/>
      <c r="X714" s="309"/>
      <c r="Y714" s="309"/>
      <c r="Z714" s="309"/>
    </row>
    <row r="715" spans="1:26" ht="12.75" customHeight="1" x14ac:dyDescent="0.2">
      <c r="A715" s="308"/>
      <c r="B715" s="309"/>
      <c r="C715" s="309"/>
      <c r="D715" s="309"/>
      <c r="E715" s="310"/>
      <c r="F715" s="309"/>
      <c r="G715" s="309"/>
      <c r="H715" s="309"/>
      <c r="I715" s="309"/>
      <c r="J715" s="309"/>
      <c r="K715" s="309"/>
      <c r="L715" s="309"/>
      <c r="M715" s="309"/>
      <c r="N715" s="309"/>
      <c r="O715" s="309"/>
      <c r="P715" s="309"/>
      <c r="Q715" s="309"/>
      <c r="R715" s="309"/>
      <c r="S715" s="309"/>
      <c r="T715" s="309"/>
      <c r="U715" s="309"/>
      <c r="V715" s="309"/>
      <c r="W715" s="309"/>
      <c r="X715" s="309"/>
      <c r="Y715" s="309"/>
      <c r="Z715" s="309"/>
    </row>
    <row r="716" spans="1:26" ht="12.75" customHeight="1" x14ac:dyDescent="0.2">
      <c r="A716" s="308"/>
      <c r="B716" s="309"/>
      <c r="C716" s="309"/>
      <c r="D716" s="309"/>
      <c r="E716" s="310"/>
      <c r="F716" s="309"/>
      <c r="G716" s="309"/>
      <c r="H716" s="309"/>
      <c r="I716" s="309"/>
      <c r="J716" s="309"/>
      <c r="K716" s="309"/>
      <c r="L716" s="309"/>
      <c r="M716" s="309"/>
      <c r="N716" s="309"/>
      <c r="O716" s="309"/>
      <c r="P716" s="309"/>
      <c r="Q716" s="309"/>
      <c r="R716" s="309"/>
      <c r="S716" s="309"/>
      <c r="T716" s="309"/>
      <c r="U716" s="309"/>
      <c r="V716" s="309"/>
      <c r="W716" s="309"/>
      <c r="X716" s="309"/>
      <c r="Y716" s="309"/>
      <c r="Z716" s="309"/>
    </row>
    <row r="717" spans="1:26" ht="12.75" customHeight="1" x14ac:dyDescent="0.2">
      <c r="A717" s="308"/>
      <c r="B717" s="309"/>
      <c r="C717" s="309"/>
      <c r="D717" s="309"/>
      <c r="E717" s="310"/>
      <c r="F717" s="309"/>
      <c r="G717" s="309"/>
      <c r="H717" s="309"/>
      <c r="I717" s="309"/>
      <c r="J717" s="309"/>
      <c r="K717" s="309"/>
      <c r="L717" s="309"/>
      <c r="M717" s="309"/>
      <c r="N717" s="309"/>
      <c r="O717" s="309"/>
      <c r="P717" s="309"/>
      <c r="Q717" s="309"/>
      <c r="R717" s="309"/>
      <c r="S717" s="309"/>
      <c r="T717" s="309"/>
      <c r="U717" s="309"/>
      <c r="V717" s="309"/>
      <c r="W717" s="309"/>
      <c r="X717" s="309"/>
      <c r="Y717" s="309"/>
      <c r="Z717" s="309"/>
    </row>
    <row r="718" spans="1:26" ht="12.75" customHeight="1" x14ac:dyDescent="0.2">
      <c r="A718" s="308"/>
      <c r="B718" s="309"/>
      <c r="C718" s="309"/>
      <c r="D718" s="309"/>
      <c r="E718" s="310"/>
      <c r="F718" s="309"/>
      <c r="G718" s="309"/>
      <c r="H718" s="309"/>
      <c r="I718" s="309"/>
      <c r="J718" s="309"/>
      <c r="K718" s="309"/>
      <c r="L718" s="309"/>
      <c r="M718" s="309"/>
      <c r="N718" s="309"/>
      <c r="O718" s="309"/>
      <c r="P718" s="309"/>
      <c r="Q718" s="309"/>
      <c r="R718" s="309"/>
      <c r="S718" s="309"/>
      <c r="T718" s="309"/>
      <c r="U718" s="309"/>
      <c r="V718" s="309"/>
      <c r="W718" s="309"/>
      <c r="X718" s="309"/>
      <c r="Y718" s="309"/>
      <c r="Z718" s="309"/>
    </row>
    <row r="719" spans="1:26" ht="12.75" customHeight="1" x14ac:dyDescent="0.2">
      <c r="A719" s="308"/>
      <c r="B719" s="309"/>
      <c r="C719" s="309"/>
      <c r="D719" s="309"/>
      <c r="E719" s="310"/>
      <c r="F719" s="309"/>
      <c r="G719" s="309"/>
      <c r="H719" s="309"/>
      <c r="I719" s="309"/>
      <c r="J719" s="309"/>
      <c r="K719" s="309"/>
      <c r="L719" s="309"/>
      <c r="M719" s="309"/>
      <c r="N719" s="309"/>
      <c r="O719" s="309"/>
      <c r="P719" s="309"/>
      <c r="Q719" s="309"/>
      <c r="R719" s="309"/>
      <c r="S719" s="309"/>
      <c r="T719" s="309"/>
      <c r="U719" s="309"/>
      <c r="V719" s="309"/>
      <c r="W719" s="309"/>
      <c r="X719" s="309"/>
      <c r="Y719" s="309"/>
      <c r="Z719" s="309"/>
    </row>
    <row r="720" spans="1:26" ht="12.75" customHeight="1" x14ac:dyDescent="0.2">
      <c r="A720" s="308"/>
      <c r="B720" s="309"/>
      <c r="C720" s="309"/>
      <c r="D720" s="309"/>
      <c r="E720" s="310"/>
      <c r="F720" s="309"/>
      <c r="G720" s="309"/>
      <c r="H720" s="309"/>
      <c r="I720" s="309"/>
      <c r="J720" s="309"/>
      <c r="K720" s="309"/>
      <c r="L720" s="309"/>
      <c r="M720" s="309"/>
      <c r="N720" s="309"/>
      <c r="O720" s="309"/>
      <c r="P720" s="309"/>
      <c r="Q720" s="309"/>
      <c r="R720" s="309"/>
      <c r="S720" s="309"/>
      <c r="T720" s="309"/>
      <c r="U720" s="309"/>
      <c r="V720" s="309"/>
      <c r="W720" s="309"/>
      <c r="X720" s="309"/>
      <c r="Y720" s="309"/>
      <c r="Z720" s="309"/>
    </row>
    <row r="721" spans="1:26" ht="12.75" customHeight="1" x14ac:dyDescent="0.2">
      <c r="A721" s="308"/>
      <c r="B721" s="309"/>
      <c r="C721" s="309"/>
      <c r="D721" s="309"/>
      <c r="E721" s="310"/>
      <c r="F721" s="309"/>
      <c r="G721" s="309"/>
      <c r="H721" s="309"/>
      <c r="I721" s="309"/>
      <c r="J721" s="309"/>
      <c r="K721" s="309"/>
      <c r="L721" s="309"/>
      <c r="M721" s="309"/>
      <c r="N721" s="309"/>
      <c r="O721" s="309"/>
      <c r="P721" s="309"/>
      <c r="Q721" s="309"/>
      <c r="R721" s="309"/>
      <c r="S721" s="309"/>
      <c r="T721" s="309"/>
      <c r="U721" s="309"/>
      <c r="V721" s="309"/>
      <c r="W721" s="309"/>
      <c r="X721" s="309"/>
      <c r="Y721" s="309"/>
      <c r="Z721" s="309"/>
    </row>
    <row r="722" spans="1:26" ht="12.75" customHeight="1" x14ac:dyDescent="0.2">
      <c r="A722" s="308"/>
      <c r="B722" s="309"/>
      <c r="C722" s="309"/>
      <c r="D722" s="309"/>
      <c r="E722" s="310"/>
      <c r="F722" s="309"/>
      <c r="G722" s="309"/>
      <c r="H722" s="309"/>
      <c r="I722" s="309"/>
      <c r="J722" s="309"/>
      <c r="K722" s="309"/>
      <c r="L722" s="309"/>
      <c r="M722" s="309"/>
      <c r="N722" s="309"/>
      <c r="O722" s="309"/>
      <c r="P722" s="309"/>
      <c r="Q722" s="309"/>
      <c r="R722" s="309"/>
      <c r="S722" s="309"/>
      <c r="T722" s="309"/>
      <c r="U722" s="309"/>
      <c r="V722" s="309"/>
      <c r="W722" s="309"/>
      <c r="X722" s="309"/>
      <c r="Y722" s="309"/>
      <c r="Z722" s="309"/>
    </row>
    <row r="723" spans="1:26" ht="12.75" customHeight="1" x14ac:dyDescent="0.2">
      <c r="A723" s="308"/>
      <c r="B723" s="309"/>
      <c r="C723" s="309"/>
      <c r="D723" s="309"/>
      <c r="E723" s="310"/>
      <c r="F723" s="309"/>
      <c r="G723" s="309"/>
      <c r="H723" s="309"/>
      <c r="I723" s="309"/>
      <c r="J723" s="309"/>
      <c r="K723" s="309"/>
      <c r="L723" s="309"/>
      <c r="M723" s="309"/>
      <c r="N723" s="309"/>
      <c r="O723" s="309"/>
      <c r="P723" s="309"/>
      <c r="Q723" s="309"/>
      <c r="R723" s="309"/>
      <c r="S723" s="309"/>
      <c r="T723" s="309"/>
      <c r="U723" s="309"/>
      <c r="V723" s="309"/>
      <c r="W723" s="309"/>
      <c r="X723" s="309"/>
      <c r="Y723" s="309"/>
      <c r="Z723" s="309"/>
    </row>
    <row r="724" spans="1:26" ht="12.75" customHeight="1" x14ac:dyDescent="0.2">
      <c r="A724" s="308"/>
      <c r="B724" s="309"/>
      <c r="C724" s="309"/>
      <c r="D724" s="309"/>
      <c r="E724" s="310"/>
      <c r="F724" s="309"/>
      <c r="G724" s="309"/>
      <c r="H724" s="309"/>
      <c r="I724" s="309"/>
      <c r="J724" s="309"/>
      <c r="K724" s="309"/>
      <c r="L724" s="309"/>
      <c r="M724" s="309"/>
      <c r="N724" s="309"/>
      <c r="O724" s="309"/>
      <c r="P724" s="309"/>
      <c r="Q724" s="309"/>
      <c r="R724" s="309"/>
      <c r="S724" s="309"/>
      <c r="T724" s="309"/>
      <c r="U724" s="309"/>
      <c r="V724" s="309"/>
      <c r="W724" s="309"/>
      <c r="X724" s="309"/>
      <c r="Y724" s="309"/>
      <c r="Z724" s="309"/>
    </row>
    <row r="725" spans="1:26" ht="12.75" customHeight="1" x14ac:dyDescent="0.2">
      <c r="A725" s="308"/>
      <c r="B725" s="309"/>
      <c r="C725" s="309"/>
      <c r="D725" s="309"/>
      <c r="E725" s="310"/>
      <c r="F725" s="309"/>
      <c r="G725" s="309"/>
      <c r="H725" s="309"/>
      <c r="I725" s="309"/>
      <c r="J725" s="309"/>
      <c r="K725" s="309"/>
      <c r="L725" s="309"/>
      <c r="M725" s="309"/>
      <c r="N725" s="309"/>
      <c r="O725" s="309"/>
      <c r="P725" s="309"/>
      <c r="Q725" s="309"/>
      <c r="R725" s="309"/>
      <c r="S725" s="309"/>
      <c r="T725" s="309"/>
      <c r="U725" s="309"/>
      <c r="V725" s="309"/>
      <c r="W725" s="309"/>
      <c r="X725" s="309"/>
      <c r="Y725" s="309"/>
      <c r="Z725" s="309"/>
    </row>
    <row r="726" spans="1:26" ht="12.75" customHeight="1" x14ac:dyDescent="0.2">
      <c r="A726" s="308"/>
      <c r="B726" s="309"/>
      <c r="C726" s="309"/>
      <c r="D726" s="309"/>
      <c r="E726" s="310"/>
      <c r="F726" s="309"/>
      <c r="G726" s="309"/>
      <c r="H726" s="309"/>
      <c r="I726" s="309"/>
      <c r="J726" s="309"/>
      <c r="K726" s="309"/>
      <c r="L726" s="309"/>
      <c r="M726" s="309"/>
      <c r="N726" s="309"/>
      <c r="O726" s="309"/>
      <c r="P726" s="309"/>
      <c r="Q726" s="309"/>
      <c r="R726" s="309"/>
      <c r="S726" s="309"/>
      <c r="T726" s="309"/>
      <c r="U726" s="309"/>
      <c r="V726" s="309"/>
      <c r="W726" s="309"/>
      <c r="X726" s="309"/>
      <c r="Y726" s="309"/>
      <c r="Z726" s="309"/>
    </row>
    <row r="727" spans="1:26" ht="12.75" customHeight="1" x14ac:dyDescent="0.2">
      <c r="A727" s="308"/>
      <c r="B727" s="309"/>
      <c r="C727" s="309"/>
      <c r="D727" s="309"/>
      <c r="E727" s="310"/>
      <c r="F727" s="309"/>
      <c r="G727" s="309"/>
      <c r="H727" s="309"/>
      <c r="I727" s="309"/>
      <c r="J727" s="309"/>
      <c r="K727" s="309"/>
      <c r="L727" s="309"/>
      <c r="M727" s="309"/>
      <c r="N727" s="309"/>
      <c r="O727" s="309"/>
      <c r="P727" s="309"/>
      <c r="Q727" s="309"/>
      <c r="R727" s="309"/>
      <c r="S727" s="309"/>
      <c r="T727" s="309"/>
      <c r="U727" s="309"/>
      <c r="V727" s="309"/>
      <c r="W727" s="309"/>
      <c r="X727" s="309"/>
      <c r="Y727" s="309"/>
      <c r="Z727" s="309"/>
    </row>
    <row r="728" spans="1:26" ht="12.75" customHeight="1" x14ac:dyDescent="0.2">
      <c r="A728" s="308"/>
      <c r="B728" s="309"/>
      <c r="C728" s="309"/>
      <c r="D728" s="309"/>
      <c r="E728" s="310"/>
      <c r="F728" s="309"/>
      <c r="G728" s="309"/>
      <c r="H728" s="309"/>
      <c r="I728" s="309"/>
      <c r="J728" s="309"/>
      <c r="K728" s="309"/>
      <c r="L728" s="309"/>
      <c r="M728" s="309"/>
      <c r="N728" s="309"/>
      <c r="O728" s="309"/>
      <c r="P728" s="309"/>
      <c r="Q728" s="309"/>
      <c r="R728" s="309"/>
      <c r="S728" s="309"/>
      <c r="T728" s="309"/>
      <c r="U728" s="309"/>
      <c r="V728" s="309"/>
      <c r="W728" s="309"/>
      <c r="X728" s="309"/>
      <c r="Y728" s="309"/>
      <c r="Z728" s="309"/>
    </row>
    <row r="729" spans="1:26" ht="12.75" customHeight="1" x14ac:dyDescent="0.2">
      <c r="A729" s="308"/>
      <c r="B729" s="309"/>
      <c r="C729" s="309"/>
      <c r="D729" s="309"/>
      <c r="E729" s="310"/>
      <c r="F729" s="309"/>
      <c r="G729" s="309"/>
      <c r="H729" s="309"/>
      <c r="I729" s="309"/>
      <c r="J729" s="309"/>
      <c r="K729" s="309"/>
      <c r="L729" s="309"/>
      <c r="M729" s="309"/>
      <c r="N729" s="309"/>
      <c r="O729" s="309"/>
      <c r="P729" s="309"/>
      <c r="Q729" s="309"/>
      <c r="R729" s="309"/>
      <c r="S729" s="309"/>
      <c r="T729" s="309"/>
      <c r="U729" s="309"/>
      <c r="V729" s="309"/>
      <c r="W729" s="309"/>
      <c r="X729" s="309"/>
      <c r="Y729" s="309"/>
      <c r="Z729" s="309"/>
    </row>
    <row r="730" spans="1:26" ht="12.75" customHeight="1" x14ac:dyDescent="0.2">
      <c r="A730" s="308"/>
      <c r="B730" s="309"/>
      <c r="C730" s="309"/>
      <c r="D730" s="309"/>
      <c r="E730" s="310"/>
      <c r="F730" s="309"/>
      <c r="G730" s="309"/>
      <c r="H730" s="309"/>
      <c r="I730" s="309"/>
      <c r="J730" s="309"/>
      <c r="K730" s="309"/>
      <c r="L730" s="309"/>
      <c r="M730" s="309"/>
      <c r="N730" s="309"/>
      <c r="O730" s="309"/>
      <c r="P730" s="309"/>
      <c r="Q730" s="309"/>
      <c r="R730" s="309"/>
      <c r="S730" s="309"/>
      <c r="T730" s="309"/>
      <c r="U730" s="309"/>
      <c r="V730" s="309"/>
      <c r="W730" s="309"/>
      <c r="X730" s="309"/>
      <c r="Y730" s="309"/>
      <c r="Z730" s="309"/>
    </row>
    <row r="731" spans="1:26" ht="12.75" customHeight="1" x14ac:dyDescent="0.2">
      <c r="A731" s="308"/>
      <c r="B731" s="309"/>
      <c r="C731" s="309"/>
      <c r="D731" s="309"/>
      <c r="E731" s="310"/>
      <c r="F731" s="309"/>
      <c r="G731" s="309"/>
      <c r="H731" s="309"/>
      <c r="I731" s="309"/>
      <c r="J731" s="309"/>
      <c r="K731" s="309"/>
      <c r="L731" s="309"/>
      <c r="M731" s="309"/>
      <c r="N731" s="309"/>
      <c r="O731" s="309"/>
      <c r="P731" s="309"/>
      <c r="Q731" s="309"/>
      <c r="R731" s="309"/>
      <c r="S731" s="309"/>
      <c r="T731" s="309"/>
      <c r="U731" s="309"/>
      <c r="V731" s="309"/>
      <c r="W731" s="309"/>
      <c r="X731" s="309"/>
      <c r="Y731" s="309"/>
      <c r="Z731" s="309"/>
    </row>
    <row r="732" spans="1:26" ht="12.75" customHeight="1" x14ac:dyDescent="0.2">
      <c r="A732" s="308"/>
      <c r="B732" s="309"/>
      <c r="C732" s="309"/>
      <c r="D732" s="309"/>
      <c r="E732" s="310"/>
      <c r="F732" s="309"/>
      <c r="G732" s="309"/>
      <c r="H732" s="309"/>
      <c r="I732" s="309"/>
      <c r="J732" s="309"/>
      <c r="K732" s="309"/>
      <c r="L732" s="309"/>
      <c r="M732" s="309"/>
      <c r="N732" s="309"/>
      <c r="O732" s="309"/>
      <c r="P732" s="309"/>
      <c r="Q732" s="309"/>
      <c r="R732" s="309"/>
      <c r="S732" s="309"/>
      <c r="T732" s="309"/>
      <c r="U732" s="309"/>
      <c r="V732" s="309"/>
      <c r="W732" s="309"/>
      <c r="X732" s="309"/>
      <c r="Y732" s="309"/>
      <c r="Z732" s="309"/>
    </row>
    <row r="733" spans="1:26" ht="12.75" customHeight="1" x14ac:dyDescent="0.2">
      <c r="A733" s="308"/>
      <c r="B733" s="309"/>
      <c r="C733" s="309"/>
      <c r="D733" s="309"/>
      <c r="E733" s="310"/>
      <c r="F733" s="309"/>
      <c r="G733" s="309"/>
      <c r="H733" s="309"/>
      <c r="I733" s="309"/>
      <c r="J733" s="309"/>
      <c r="K733" s="309"/>
      <c r="L733" s="309"/>
      <c r="M733" s="309"/>
      <c r="N733" s="309"/>
      <c r="O733" s="309"/>
      <c r="P733" s="309"/>
      <c r="Q733" s="309"/>
      <c r="R733" s="309"/>
      <c r="S733" s="309"/>
      <c r="T733" s="309"/>
      <c r="U733" s="309"/>
      <c r="V733" s="309"/>
      <c r="W733" s="309"/>
      <c r="X733" s="309"/>
      <c r="Y733" s="309"/>
      <c r="Z733" s="309"/>
    </row>
    <row r="734" spans="1:26" ht="12.75" customHeight="1" x14ac:dyDescent="0.2">
      <c r="A734" s="308"/>
      <c r="B734" s="309"/>
      <c r="C734" s="309"/>
      <c r="D734" s="309"/>
      <c r="E734" s="310"/>
      <c r="F734" s="309"/>
      <c r="G734" s="309"/>
      <c r="H734" s="309"/>
      <c r="I734" s="309"/>
      <c r="J734" s="309"/>
      <c r="K734" s="309"/>
      <c r="L734" s="309"/>
      <c r="M734" s="309"/>
      <c r="N734" s="309"/>
      <c r="O734" s="309"/>
      <c r="P734" s="309"/>
      <c r="Q734" s="309"/>
      <c r="R734" s="309"/>
      <c r="S734" s="309"/>
      <c r="T734" s="309"/>
      <c r="U734" s="309"/>
      <c r="V734" s="309"/>
      <c r="W734" s="309"/>
      <c r="X734" s="309"/>
      <c r="Y734" s="309"/>
      <c r="Z734" s="309"/>
    </row>
    <row r="735" spans="1:26" ht="12.75" customHeight="1" x14ac:dyDescent="0.2">
      <c r="A735" s="308"/>
      <c r="B735" s="309"/>
      <c r="C735" s="309"/>
      <c r="D735" s="309"/>
      <c r="E735" s="310"/>
      <c r="F735" s="309"/>
      <c r="G735" s="309"/>
      <c r="H735" s="309"/>
      <c r="I735" s="309"/>
      <c r="J735" s="309"/>
      <c r="K735" s="309"/>
      <c r="L735" s="309"/>
      <c r="M735" s="309"/>
      <c r="N735" s="309"/>
      <c r="O735" s="309"/>
      <c r="P735" s="309"/>
      <c r="Q735" s="309"/>
      <c r="R735" s="309"/>
      <c r="S735" s="309"/>
      <c r="T735" s="309"/>
      <c r="U735" s="309"/>
      <c r="V735" s="309"/>
      <c r="W735" s="309"/>
      <c r="X735" s="309"/>
      <c r="Y735" s="309"/>
      <c r="Z735" s="309"/>
    </row>
    <row r="736" spans="1:26" ht="12.75" customHeight="1" x14ac:dyDescent="0.2">
      <c r="A736" s="308"/>
      <c r="B736" s="309"/>
      <c r="C736" s="309"/>
      <c r="D736" s="309"/>
      <c r="E736" s="310"/>
      <c r="F736" s="309"/>
      <c r="G736" s="309"/>
      <c r="H736" s="309"/>
      <c r="I736" s="309"/>
      <c r="J736" s="309"/>
      <c r="K736" s="309"/>
      <c r="L736" s="309"/>
      <c r="M736" s="309"/>
      <c r="N736" s="309"/>
      <c r="O736" s="309"/>
      <c r="P736" s="309"/>
      <c r="Q736" s="309"/>
      <c r="R736" s="309"/>
      <c r="S736" s="309"/>
      <c r="T736" s="309"/>
      <c r="U736" s="309"/>
      <c r="V736" s="309"/>
      <c r="W736" s="309"/>
      <c r="X736" s="309"/>
      <c r="Y736" s="309"/>
      <c r="Z736" s="309"/>
    </row>
    <row r="737" spans="1:26" ht="12.75" customHeight="1" x14ac:dyDescent="0.2">
      <c r="A737" s="308"/>
      <c r="B737" s="309"/>
      <c r="C737" s="309"/>
      <c r="D737" s="309"/>
      <c r="E737" s="310"/>
      <c r="F737" s="309"/>
      <c r="G737" s="309"/>
      <c r="H737" s="309"/>
      <c r="I737" s="309"/>
      <c r="J737" s="309"/>
      <c r="K737" s="309"/>
      <c r="L737" s="309"/>
      <c r="M737" s="309"/>
      <c r="N737" s="309"/>
      <c r="O737" s="309"/>
      <c r="P737" s="309"/>
      <c r="Q737" s="309"/>
      <c r="R737" s="309"/>
      <c r="S737" s="309"/>
      <c r="T737" s="309"/>
      <c r="U737" s="309"/>
      <c r="V737" s="309"/>
      <c r="W737" s="309"/>
      <c r="X737" s="309"/>
      <c r="Y737" s="309"/>
      <c r="Z737" s="309"/>
    </row>
    <row r="738" spans="1:26" ht="12.75" customHeight="1" x14ac:dyDescent="0.2">
      <c r="A738" s="308"/>
      <c r="B738" s="309"/>
      <c r="C738" s="309"/>
      <c r="D738" s="309"/>
      <c r="E738" s="310"/>
      <c r="F738" s="309"/>
      <c r="G738" s="309"/>
      <c r="H738" s="309"/>
      <c r="I738" s="309"/>
      <c r="J738" s="309"/>
      <c r="K738" s="309"/>
      <c r="L738" s="309"/>
      <c r="M738" s="309"/>
      <c r="N738" s="309"/>
      <c r="O738" s="309"/>
      <c r="P738" s="309"/>
      <c r="Q738" s="309"/>
      <c r="R738" s="309"/>
      <c r="S738" s="309"/>
      <c r="T738" s="309"/>
      <c r="U738" s="309"/>
      <c r="V738" s="309"/>
      <c r="W738" s="309"/>
      <c r="X738" s="309"/>
      <c r="Y738" s="309"/>
      <c r="Z738" s="309"/>
    </row>
    <row r="739" spans="1:26" ht="12.75" customHeight="1" x14ac:dyDescent="0.2">
      <c r="A739" s="308"/>
      <c r="B739" s="309"/>
      <c r="C739" s="309"/>
      <c r="D739" s="309"/>
      <c r="E739" s="310"/>
      <c r="F739" s="309"/>
      <c r="G739" s="309"/>
      <c r="H739" s="309"/>
      <c r="I739" s="309"/>
      <c r="J739" s="309"/>
      <c r="K739" s="309"/>
      <c r="L739" s="309"/>
      <c r="M739" s="309"/>
      <c r="N739" s="309"/>
      <c r="O739" s="309"/>
      <c r="P739" s="309"/>
      <c r="Q739" s="309"/>
      <c r="R739" s="309"/>
      <c r="S739" s="309"/>
      <c r="T739" s="309"/>
      <c r="U739" s="309"/>
      <c r="V739" s="309"/>
      <c r="W739" s="309"/>
      <c r="X739" s="309"/>
      <c r="Y739" s="309"/>
      <c r="Z739" s="309"/>
    </row>
    <row r="740" spans="1:26" ht="12.75" customHeight="1" x14ac:dyDescent="0.2">
      <c r="A740" s="308"/>
      <c r="B740" s="309"/>
      <c r="C740" s="309"/>
      <c r="D740" s="309"/>
      <c r="E740" s="310"/>
      <c r="F740" s="309"/>
      <c r="G740" s="309"/>
      <c r="H740" s="309"/>
      <c r="I740" s="309"/>
      <c r="J740" s="309"/>
      <c r="K740" s="309"/>
      <c r="L740" s="309"/>
      <c r="M740" s="309"/>
      <c r="N740" s="309"/>
      <c r="O740" s="309"/>
      <c r="P740" s="309"/>
      <c r="Q740" s="309"/>
      <c r="R740" s="309"/>
      <c r="S740" s="309"/>
      <c r="T740" s="309"/>
      <c r="U740" s="309"/>
      <c r="V740" s="309"/>
      <c r="W740" s="309"/>
      <c r="X740" s="309"/>
      <c r="Y740" s="309"/>
      <c r="Z740" s="309"/>
    </row>
    <row r="741" spans="1:26" ht="12.75" customHeight="1" x14ac:dyDescent="0.2">
      <c r="A741" s="308"/>
      <c r="B741" s="309"/>
      <c r="C741" s="309"/>
      <c r="D741" s="309"/>
      <c r="E741" s="310"/>
      <c r="F741" s="309"/>
      <c r="G741" s="309"/>
      <c r="H741" s="309"/>
      <c r="I741" s="309"/>
      <c r="J741" s="309"/>
      <c r="K741" s="309"/>
      <c r="L741" s="309"/>
      <c r="M741" s="309"/>
      <c r="N741" s="309"/>
      <c r="O741" s="309"/>
      <c r="P741" s="309"/>
      <c r="Q741" s="309"/>
      <c r="R741" s="309"/>
      <c r="S741" s="309"/>
      <c r="T741" s="309"/>
      <c r="U741" s="309"/>
      <c r="V741" s="309"/>
      <c r="W741" s="309"/>
      <c r="X741" s="309"/>
      <c r="Y741" s="309"/>
      <c r="Z741" s="309"/>
    </row>
    <row r="742" spans="1:26" ht="12.75" customHeight="1" x14ac:dyDescent="0.2">
      <c r="A742" s="308"/>
      <c r="B742" s="309"/>
      <c r="C742" s="309"/>
      <c r="D742" s="309"/>
      <c r="E742" s="310"/>
      <c r="F742" s="309"/>
      <c r="G742" s="309"/>
      <c r="H742" s="309"/>
      <c r="I742" s="309"/>
      <c r="J742" s="309"/>
      <c r="K742" s="309"/>
      <c r="L742" s="309"/>
      <c r="M742" s="309"/>
      <c r="N742" s="309"/>
      <c r="O742" s="309"/>
      <c r="P742" s="309"/>
      <c r="Q742" s="309"/>
      <c r="R742" s="309"/>
      <c r="S742" s="309"/>
      <c r="T742" s="309"/>
      <c r="U742" s="309"/>
      <c r="V742" s="309"/>
      <c r="W742" s="309"/>
      <c r="X742" s="309"/>
      <c r="Y742" s="309"/>
      <c r="Z742" s="309"/>
    </row>
    <row r="743" spans="1:26" ht="12.75" customHeight="1" x14ac:dyDescent="0.2">
      <c r="A743" s="308"/>
      <c r="B743" s="309"/>
      <c r="C743" s="309"/>
      <c r="D743" s="309"/>
      <c r="E743" s="310"/>
      <c r="F743" s="309"/>
      <c r="G743" s="309"/>
      <c r="H743" s="309"/>
      <c r="I743" s="309"/>
      <c r="J743" s="309"/>
      <c r="K743" s="309"/>
      <c r="L743" s="309"/>
      <c r="M743" s="309"/>
      <c r="N743" s="309"/>
      <c r="O743" s="309"/>
      <c r="P743" s="309"/>
      <c r="Q743" s="309"/>
      <c r="R743" s="309"/>
      <c r="S743" s="309"/>
      <c r="T743" s="309"/>
      <c r="U743" s="309"/>
      <c r="V743" s="309"/>
      <c r="W743" s="309"/>
      <c r="X743" s="309"/>
      <c r="Y743" s="309"/>
      <c r="Z743" s="309"/>
    </row>
    <row r="744" spans="1:26" ht="12.75" customHeight="1" x14ac:dyDescent="0.2">
      <c r="A744" s="308"/>
      <c r="B744" s="309"/>
      <c r="C744" s="309"/>
      <c r="D744" s="309"/>
      <c r="E744" s="310"/>
      <c r="F744" s="309"/>
      <c r="G744" s="309"/>
      <c r="H744" s="309"/>
      <c r="I744" s="309"/>
      <c r="J744" s="309"/>
      <c r="K744" s="309"/>
      <c r="L744" s="309"/>
      <c r="M744" s="309"/>
      <c r="N744" s="309"/>
      <c r="O744" s="309"/>
      <c r="P744" s="309"/>
      <c r="Q744" s="309"/>
      <c r="R744" s="309"/>
      <c r="S744" s="309"/>
      <c r="T744" s="309"/>
      <c r="U744" s="309"/>
      <c r="V744" s="309"/>
      <c r="W744" s="309"/>
      <c r="X744" s="309"/>
      <c r="Y744" s="309"/>
      <c r="Z744" s="309"/>
    </row>
    <row r="745" spans="1:26" ht="12.75" customHeight="1" x14ac:dyDescent="0.2">
      <c r="A745" s="308"/>
      <c r="B745" s="309"/>
      <c r="C745" s="309"/>
      <c r="D745" s="309"/>
      <c r="E745" s="310"/>
      <c r="F745" s="309"/>
      <c r="G745" s="309"/>
      <c r="H745" s="309"/>
      <c r="I745" s="309"/>
      <c r="J745" s="309"/>
      <c r="K745" s="309"/>
      <c r="L745" s="309"/>
      <c r="M745" s="309"/>
      <c r="N745" s="309"/>
      <c r="O745" s="309"/>
      <c r="P745" s="309"/>
      <c r="Q745" s="309"/>
      <c r="R745" s="309"/>
      <c r="S745" s="309"/>
      <c r="T745" s="309"/>
      <c r="U745" s="309"/>
      <c r="V745" s="309"/>
      <c r="W745" s="309"/>
      <c r="X745" s="309"/>
      <c r="Y745" s="309"/>
      <c r="Z745" s="309"/>
    </row>
    <row r="746" spans="1:26" ht="12.75" customHeight="1" x14ac:dyDescent="0.2">
      <c r="A746" s="308"/>
      <c r="B746" s="309"/>
      <c r="C746" s="309"/>
      <c r="D746" s="309"/>
      <c r="E746" s="310"/>
      <c r="F746" s="309"/>
      <c r="G746" s="309"/>
      <c r="H746" s="309"/>
      <c r="I746" s="309"/>
      <c r="J746" s="309"/>
      <c r="K746" s="309"/>
      <c r="L746" s="309"/>
      <c r="M746" s="309"/>
      <c r="N746" s="309"/>
      <c r="O746" s="309"/>
      <c r="P746" s="309"/>
      <c r="Q746" s="309"/>
      <c r="R746" s="309"/>
      <c r="S746" s="309"/>
      <c r="T746" s="309"/>
      <c r="U746" s="309"/>
      <c r="V746" s="309"/>
      <c r="W746" s="309"/>
      <c r="X746" s="309"/>
      <c r="Y746" s="309"/>
      <c r="Z746" s="309"/>
    </row>
    <row r="747" spans="1:26" ht="12.75" customHeight="1" x14ac:dyDescent="0.2">
      <c r="A747" s="308"/>
      <c r="B747" s="309"/>
      <c r="C747" s="309"/>
      <c r="D747" s="309"/>
      <c r="E747" s="310"/>
      <c r="F747" s="309"/>
      <c r="G747" s="309"/>
      <c r="H747" s="309"/>
      <c r="I747" s="309"/>
      <c r="J747" s="309"/>
      <c r="K747" s="309"/>
      <c r="L747" s="309"/>
      <c r="M747" s="309"/>
      <c r="N747" s="309"/>
      <c r="O747" s="309"/>
      <c r="P747" s="309"/>
      <c r="Q747" s="309"/>
      <c r="R747" s="309"/>
      <c r="S747" s="309"/>
      <c r="T747" s="309"/>
      <c r="U747" s="309"/>
      <c r="V747" s="309"/>
      <c r="W747" s="309"/>
      <c r="X747" s="309"/>
      <c r="Y747" s="309"/>
      <c r="Z747" s="309"/>
    </row>
    <row r="748" spans="1:26" ht="12.75" customHeight="1" x14ac:dyDescent="0.2">
      <c r="A748" s="308"/>
      <c r="B748" s="309"/>
      <c r="C748" s="309"/>
      <c r="D748" s="309"/>
      <c r="E748" s="310"/>
      <c r="F748" s="309"/>
      <c r="G748" s="309"/>
      <c r="H748" s="309"/>
      <c r="I748" s="309"/>
      <c r="J748" s="309"/>
      <c r="K748" s="309"/>
      <c r="L748" s="309"/>
      <c r="M748" s="309"/>
      <c r="N748" s="309"/>
      <c r="O748" s="309"/>
      <c r="P748" s="309"/>
      <c r="Q748" s="309"/>
      <c r="R748" s="309"/>
      <c r="S748" s="309"/>
      <c r="T748" s="309"/>
      <c r="U748" s="309"/>
      <c r="V748" s="309"/>
      <c r="W748" s="309"/>
      <c r="X748" s="309"/>
      <c r="Y748" s="309"/>
      <c r="Z748" s="309"/>
    </row>
    <row r="749" spans="1:26" ht="12.75" customHeight="1" x14ac:dyDescent="0.2">
      <c r="A749" s="308"/>
      <c r="B749" s="309"/>
      <c r="C749" s="309"/>
      <c r="D749" s="309"/>
      <c r="E749" s="310"/>
      <c r="F749" s="309"/>
      <c r="G749" s="309"/>
      <c r="H749" s="309"/>
      <c r="I749" s="309"/>
      <c r="J749" s="309"/>
      <c r="K749" s="309"/>
      <c r="L749" s="309"/>
      <c r="M749" s="309"/>
      <c r="N749" s="309"/>
      <c r="O749" s="309"/>
      <c r="P749" s="309"/>
      <c r="Q749" s="309"/>
      <c r="R749" s="309"/>
      <c r="S749" s="309"/>
      <c r="T749" s="309"/>
      <c r="U749" s="309"/>
      <c r="V749" s="309"/>
      <c r="W749" s="309"/>
      <c r="X749" s="309"/>
      <c r="Y749" s="309"/>
      <c r="Z749" s="309"/>
    </row>
    <row r="750" spans="1:26" ht="12.75" customHeight="1" x14ac:dyDescent="0.2">
      <c r="A750" s="308"/>
      <c r="B750" s="309"/>
      <c r="C750" s="309"/>
      <c r="D750" s="309"/>
      <c r="E750" s="310"/>
      <c r="F750" s="309"/>
      <c r="G750" s="309"/>
      <c r="H750" s="309"/>
      <c r="I750" s="309"/>
      <c r="J750" s="309"/>
      <c r="K750" s="309"/>
      <c r="L750" s="309"/>
      <c r="M750" s="309"/>
      <c r="N750" s="309"/>
      <c r="O750" s="309"/>
      <c r="P750" s="309"/>
      <c r="Q750" s="309"/>
      <c r="R750" s="309"/>
      <c r="S750" s="309"/>
      <c r="T750" s="309"/>
      <c r="U750" s="309"/>
      <c r="V750" s="309"/>
      <c r="W750" s="309"/>
      <c r="X750" s="309"/>
      <c r="Y750" s="309"/>
      <c r="Z750" s="309"/>
    </row>
    <row r="751" spans="1:26" ht="12.75" customHeight="1" x14ac:dyDescent="0.2">
      <c r="A751" s="308"/>
      <c r="B751" s="309"/>
      <c r="C751" s="309"/>
      <c r="D751" s="309"/>
      <c r="E751" s="310"/>
      <c r="F751" s="309"/>
      <c r="G751" s="309"/>
      <c r="H751" s="309"/>
      <c r="I751" s="309"/>
      <c r="J751" s="309"/>
      <c r="K751" s="309"/>
      <c r="L751" s="309"/>
      <c r="M751" s="309"/>
      <c r="N751" s="309"/>
      <c r="O751" s="309"/>
      <c r="P751" s="309"/>
      <c r="Q751" s="309"/>
      <c r="R751" s="309"/>
      <c r="S751" s="309"/>
      <c r="T751" s="309"/>
      <c r="U751" s="309"/>
      <c r="V751" s="309"/>
      <c r="W751" s="309"/>
      <c r="X751" s="309"/>
      <c r="Y751" s="309"/>
      <c r="Z751" s="309"/>
    </row>
    <row r="752" spans="1:26" ht="12.75" customHeight="1" x14ac:dyDescent="0.2">
      <c r="A752" s="308"/>
      <c r="B752" s="309"/>
      <c r="C752" s="309"/>
      <c r="D752" s="309"/>
      <c r="E752" s="310"/>
      <c r="F752" s="309"/>
      <c r="G752" s="309"/>
      <c r="H752" s="309"/>
      <c r="I752" s="309"/>
      <c r="J752" s="309"/>
      <c r="K752" s="309"/>
      <c r="L752" s="309"/>
      <c r="M752" s="309"/>
      <c r="N752" s="309"/>
      <c r="O752" s="309"/>
      <c r="P752" s="309"/>
      <c r="Q752" s="309"/>
      <c r="R752" s="309"/>
      <c r="S752" s="309"/>
      <c r="T752" s="309"/>
      <c r="U752" s="309"/>
      <c r="V752" s="309"/>
      <c r="W752" s="309"/>
      <c r="X752" s="309"/>
      <c r="Y752" s="309"/>
      <c r="Z752" s="309"/>
    </row>
    <row r="753" spans="1:26" ht="12.75" customHeight="1" x14ac:dyDescent="0.2">
      <c r="A753" s="308"/>
      <c r="B753" s="309"/>
      <c r="C753" s="309"/>
      <c r="D753" s="309"/>
      <c r="E753" s="310"/>
      <c r="F753" s="309"/>
      <c r="G753" s="309"/>
      <c r="H753" s="309"/>
      <c r="I753" s="309"/>
      <c r="J753" s="309"/>
      <c r="K753" s="309"/>
      <c r="L753" s="309"/>
      <c r="M753" s="309"/>
      <c r="N753" s="309"/>
      <c r="O753" s="309"/>
      <c r="P753" s="309"/>
      <c r="Q753" s="309"/>
      <c r="R753" s="309"/>
      <c r="S753" s="309"/>
      <c r="T753" s="309"/>
      <c r="U753" s="309"/>
      <c r="V753" s="309"/>
      <c r="W753" s="309"/>
      <c r="X753" s="309"/>
      <c r="Y753" s="309"/>
      <c r="Z753" s="309"/>
    </row>
    <row r="754" spans="1:26" ht="12.75" customHeight="1" x14ac:dyDescent="0.2">
      <c r="A754" s="308"/>
      <c r="B754" s="309"/>
      <c r="C754" s="309"/>
      <c r="D754" s="309"/>
      <c r="E754" s="310"/>
      <c r="F754" s="309"/>
      <c r="G754" s="309"/>
      <c r="H754" s="309"/>
      <c r="I754" s="309"/>
      <c r="J754" s="309"/>
      <c r="K754" s="309"/>
      <c r="L754" s="309"/>
      <c r="M754" s="309"/>
      <c r="N754" s="309"/>
      <c r="O754" s="309"/>
      <c r="P754" s="309"/>
      <c r="Q754" s="309"/>
      <c r="R754" s="309"/>
      <c r="S754" s="309"/>
      <c r="T754" s="309"/>
      <c r="U754" s="309"/>
      <c r="V754" s="309"/>
      <c r="W754" s="309"/>
      <c r="X754" s="309"/>
      <c r="Y754" s="309"/>
      <c r="Z754" s="309"/>
    </row>
    <row r="755" spans="1:26" ht="12.75" customHeight="1" x14ac:dyDescent="0.2">
      <c r="A755" s="308"/>
      <c r="B755" s="309"/>
      <c r="C755" s="309"/>
      <c r="D755" s="309"/>
      <c r="E755" s="310"/>
      <c r="F755" s="309"/>
      <c r="G755" s="309"/>
      <c r="H755" s="309"/>
      <c r="I755" s="309"/>
      <c r="J755" s="309"/>
      <c r="K755" s="309"/>
      <c r="L755" s="309"/>
      <c r="M755" s="309"/>
      <c r="N755" s="309"/>
      <c r="O755" s="309"/>
      <c r="P755" s="309"/>
      <c r="Q755" s="309"/>
      <c r="R755" s="309"/>
      <c r="S755" s="309"/>
      <c r="T755" s="309"/>
      <c r="U755" s="309"/>
      <c r="V755" s="309"/>
      <c r="W755" s="309"/>
      <c r="X755" s="309"/>
      <c r="Y755" s="309"/>
      <c r="Z755" s="309"/>
    </row>
    <row r="756" spans="1:26" ht="12.75" customHeight="1" x14ac:dyDescent="0.2">
      <c r="A756" s="308"/>
      <c r="B756" s="309"/>
      <c r="C756" s="309"/>
      <c r="D756" s="309"/>
      <c r="E756" s="310"/>
      <c r="F756" s="309"/>
      <c r="G756" s="309"/>
      <c r="H756" s="309"/>
      <c r="I756" s="309"/>
      <c r="J756" s="309"/>
      <c r="K756" s="309"/>
      <c r="L756" s="309"/>
      <c r="M756" s="309"/>
      <c r="N756" s="309"/>
      <c r="O756" s="309"/>
      <c r="P756" s="309"/>
      <c r="Q756" s="309"/>
      <c r="R756" s="309"/>
      <c r="S756" s="309"/>
      <c r="T756" s="309"/>
      <c r="U756" s="309"/>
      <c r="V756" s="309"/>
      <c r="W756" s="309"/>
      <c r="X756" s="309"/>
      <c r="Y756" s="309"/>
      <c r="Z756" s="309"/>
    </row>
    <row r="757" spans="1:26" ht="12.75" customHeight="1" x14ac:dyDescent="0.2">
      <c r="A757" s="308"/>
      <c r="B757" s="309"/>
      <c r="C757" s="309"/>
      <c r="D757" s="309"/>
      <c r="E757" s="310"/>
      <c r="F757" s="309"/>
      <c r="G757" s="309"/>
      <c r="H757" s="309"/>
      <c r="I757" s="309"/>
      <c r="J757" s="309"/>
      <c r="K757" s="309"/>
      <c r="L757" s="309"/>
      <c r="M757" s="309"/>
      <c r="N757" s="309"/>
      <c r="O757" s="309"/>
      <c r="P757" s="309"/>
      <c r="Q757" s="309"/>
      <c r="R757" s="309"/>
      <c r="S757" s="309"/>
      <c r="T757" s="309"/>
      <c r="U757" s="309"/>
      <c r="V757" s="309"/>
      <c r="W757" s="309"/>
      <c r="X757" s="309"/>
      <c r="Y757" s="309"/>
      <c r="Z757" s="309"/>
    </row>
    <row r="758" spans="1:26" ht="12.75" customHeight="1" x14ac:dyDescent="0.2">
      <c r="A758" s="308"/>
      <c r="B758" s="309"/>
      <c r="C758" s="309"/>
      <c r="D758" s="309"/>
      <c r="E758" s="310"/>
      <c r="F758" s="309"/>
      <c r="G758" s="309"/>
      <c r="H758" s="309"/>
      <c r="I758" s="309"/>
      <c r="J758" s="309"/>
      <c r="K758" s="309"/>
      <c r="L758" s="309"/>
      <c r="M758" s="309"/>
      <c r="N758" s="309"/>
      <c r="O758" s="309"/>
      <c r="P758" s="309"/>
      <c r="Q758" s="309"/>
      <c r="R758" s="309"/>
      <c r="S758" s="309"/>
      <c r="T758" s="309"/>
      <c r="U758" s="309"/>
      <c r="V758" s="309"/>
      <c r="W758" s="309"/>
      <c r="X758" s="309"/>
      <c r="Y758" s="309"/>
      <c r="Z758" s="309"/>
    </row>
    <row r="759" spans="1:26" ht="12.75" customHeight="1" x14ac:dyDescent="0.2">
      <c r="A759" s="308"/>
      <c r="B759" s="309"/>
      <c r="C759" s="309"/>
      <c r="D759" s="309"/>
      <c r="E759" s="310"/>
      <c r="F759" s="309"/>
      <c r="G759" s="309"/>
      <c r="H759" s="309"/>
      <c r="I759" s="309"/>
      <c r="J759" s="309"/>
      <c r="K759" s="309"/>
      <c r="L759" s="309"/>
      <c r="M759" s="309"/>
      <c r="N759" s="309"/>
      <c r="O759" s="309"/>
      <c r="P759" s="309"/>
      <c r="Q759" s="309"/>
      <c r="R759" s="309"/>
      <c r="S759" s="309"/>
      <c r="T759" s="309"/>
      <c r="U759" s="309"/>
      <c r="V759" s="309"/>
      <c r="W759" s="309"/>
      <c r="X759" s="309"/>
      <c r="Y759" s="309"/>
      <c r="Z759" s="309"/>
    </row>
    <row r="760" spans="1:26" ht="12.75" customHeight="1" x14ac:dyDescent="0.2">
      <c r="A760" s="308"/>
      <c r="B760" s="309"/>
      <c r="C760" s="309"/>
      <c r="D760" s="309"/>
      <c r="E760" s="310"/>
      <c r="F760" s="309"/>
      <c r="G760" s="309"/>
      <c r="H760" s="309"/>
      <c r="I760" s="309"/>
      <c r="J760" s="309"/>
      <c r="K760" s="309"/>
      <c r="L760" s="309"/>
      <c r="M760" s="309"/>
      <c r="N760" s="309"/>
      <c r="O760" s="309"/>
      <c r="P760" s="309"/>
      <c r="Q760" s="309"/>
      <c r="R760" s="309"/>
      <c r="S760" s="309"/>
      <c r="T760" s="309"/>
      <c r="U760" s="309"/>
      <c r="V760" s="309"/>
      <c r="W760" s="309"/>
      <c r="X760" s="309"/>
      <c r="Y760" s="309"/>
      <c r="Z760" s="309"/>
    </row>
    <row r="761" spans="1:26" ht="12.75" customHeight="1" x14ac:dyDescent="0.2">
      <c r="A761" s="308"/>
      <c r="B761" s="309"/>
      <c r="C761" s="309"/>
      <c r="D761" s="309"/>
      <c r="E761" s="310"/>
      <c r="F761" s="309"/>
      <c r="G761" s="309"/>
      <c r="H761" s="309"/>
      <c r="I761" s="309"/>
      <c r="J761" s="309"/>
      <c r="K761" s="309"/>
      <c r="L761" s="309"/>
      <c r="M761" s="309"/>
      <c r="N761" s="309"/>
      <c r="O761" s="309"/>
      <c r="P761" s="309"/>
      <c r="Q761" s="309"/>
      <c r="R761" s="309"/>
      <c r="S761" s="309"/>
      <c r="T761" s="309"/>
      <c r="U761" s="309"/>
      <c r="V761" s="309"/>
      <c r="W761" s="309"/>
      <c r="X761" s="309"/>
      <c r="Y761" s="309"/>
      <c r="Z761" s="309"/>
    </row>
    <row r="762" spans="1:26" ht="12.75" customHeight="1" x14ac:dyDescent="0.2">
      <c r="A762" s="308"/>
      <c r="B762" s="309"/>
      <c r="C762" s="309"/>
      <c r="D762" s="309"/>
      <c r="E762" s="310"/>
      <c r="F762" s="309"/>
      <c r="G762" s="309"/>
      <c r="H762" s="309"/>
      <c r="I762" s="309"/>
      <c r="J762" s="309"/>
      <c r="K762" s="309"/>
      <c r="L762" s="309"/>
      <c r="M762" s="309"/>
      <c r="N762" s="309"/>
      <c r="O762" s="309"/>
      <c r="P762" s="309"/>
      <c r="Q762" s="309"/>
      <c r="R762" s="309"/>
      <c r="S762" s="309"/>
      <c r="T762" s="309"/>
      <c r="U762" s="309"/>
      <c r="V762" s="309"/>
      <c r="W762" s="309"/>
      <c r="X762" s="309"/>
      <c r="Y762" s="309"/>
      <c r="Z762" s="309"/>
    </row>
    <row r="763" spans="1:26" ht="12.75" customHeight="1" x14ac:dyDescent="0.2">
      <c r="A763" s="308"/>
      <c r="B763" s="309"/>
      <c r="C763" s="309"/>
      <c r="D763" s="309"/>
      <c r="E763" s="310"/>
      <c r="F763" s="309"/>
      <c r="G763" s="309"/>
      <c r="H763" s="309"/>
      <c r="I763" s="309"/>
      <c r="J763" s="309"/>
      <c r="K763" s="309"/>
      <c r="L763" s="309"/>
      <c r="M763" s="309"/>
      <c r="N763" s="309"/>
      <c r="O763" s="309"/>
      <c r="P763" s="309"/>
      <c r="Q763" s="309"/>
      <c r="R763" s="309"/>
      <c r="S763" s="309"/>
      <c r="T763" s="309"/>
      <c r="U763" s="309"/>
      <c r="V763" s="309"/>
      <c r="W763" s="309"/>
      <c r="X763" s="309"/>
      <c r="Y763" s="309"/>
      <c r="Z763" s="309"/>
    </row>
    <row r="764" spans="1:26" ht="12.75" customHeight="1" x14ac:dyDescent="0.2">
      <c r="A764" s="308"/>
      <c r="B764" s="309"/>
      <c r="C764" s="309"/>
      <c r="D764" s="309"/>
      <c r="E764" s="310"/>
      <c r="F764" s="309"/>
      <c r="G764" s="309"/>
      <c r="H764" s="309"/>
      <c r="I764" s="309"/>
      <c r="J764" s="309"/>
      <c r="K764" s="309"/>
      <c r="L764" s="309"/>
      <c r="M764" s="309"/>
      <c r="N764" s="309"/>
      <c r="O764" s="309"/>
      <c r="P764" s="309"/>
      <c r="Q764" s="309"/>
      <c r="R764" s="309"/>
      <c r="S764" s="309"/>
      <c r="T764" s="309"/>
      <c r="U764" s="309"/>
      <c r="V764" s="309"/>
      <c r="W764" s="309"/>
      <c r="X764" s="309"/>
      <c r="Y764" s="309"/>
      <c r="Z764" s="309"/>
    </row>
    <row r="765" spans="1:26" ht="12.75" customHeight="1" x14ac:dyDescent="0.2">
      <c r="A765" s="308"/>
      <c r="B765" s="309"/>
      <c r="C765" s="309"/>
      <c r="D765" s="309"/>
      <c r="E765" s="310"/>
      <c r="F765" s="309"/>
      <c r="G765" s="309"/>
      <c r="H765" s="309"/>
      <c r="I765" s="309"/>
      <c r="J765" s="309"/>
      <c r="K765" s="309"/>
      <c r="L765" s="309"/>
      <c r="M765" s="309"/>
      <c r="N765" s="309"/>
      <c r="O765" s="309"/>
      <c r="P765" s="309"/>
      <c r="Q765" s="309"/>
      <c r="R765" s="309"/>
      <c r="S765" s="309"/>
      <c r="T765" s="309"/>
      <c r="U765" s="309"/>
      <c r="V765" s="309"/>
      <c r="W765" s="309"/>
      <c r="X765" s="309"/>
      <c r="Y765" s="309"/>
      <c r="Z765" s="309"/>
    </row>
    <row r="766" spans="1:26" ht="12.75" customHeight="1" x14ac:dyDescent="0.2">
      <c r="A766" s="308"/>
      <c r="B766" s="309"/>
      <c r="C766" s="309"/>
      <c r="D766" s="309"/>
      <c r="E766" s="310"/>
      <c r="F766" s="309"/>
      <c r="G766" s="309"/>
      <c r="H766" s="309"/>
      <c r="I766" s="309"/>
      <c r="J766" s="309"/>
      <c r="K766" s="309"/>
      <c r="L766" s="309"/>
      <c r="M766" s="309"/>
      <c r="N766" s="309"/>
      <c r="O766" s="309"/>
      <c r="P766" s="309"/>
      <c r="Q766" s="309"/>
      <c r="R766" s="309"/>
      <c r="S766" s="309"/>
      <c r="T766" s="309"/>
      <c r="U766" s="309"/>
      <c r="V766" s="309"/>
      <c r="W766" s="309"/>
      <c r="X766" s="309"/>
      <c r="Y766" s="309"/>
      <c r="Z766" s="309"/>
    </row>
    <row r="767" spans="1:26" ht="12.75" customHeight="1" x14ac:dyDescent="0.2">
      <c r="A767" s="308"/>
      <c r="B767" s="309"/>
      <c r="C767" s="309"/>
      <c r="D767" s="309"/>
      <c r="E767" s="310"/>
      <c r="F767" s="309"/>
      <c r="G767" s="309"/>
      <c r="H767" s="309"/>
      <c r="I767" s="309"/>
      <c r="J767" s="309"/>
      <c r="K767" s="309"/>
      <c r="L767" s="309"/>
      <c r="M767" s="309"/>
      <c r="N767" s="309"/>
      <c r="O767" s="309"/>
      <c r="P767" s="309"/>
      <c r="Q767" s="309"/>
      <c r="R767" s="309"/>
      <c r="S767" s="309"/>
      <c r="T767" s="309"/>
      <c r="U767" s="309"/>
      <c r="V767" s="309"/>
      <c r="W767" s="309"/>
      <c r="X767" s="309"/>
      <c r="Y767" s="309"/>
      <c r="Z767" s="309"/>
    </row>
    <row r="768" spans="1:26" ht="12.75" customHeight="1" x14ac:dyDescent="0.2">
      <c r="A768" s="308"/>
      <c r="B768" s="309"/>
      <c r="C768" s="309"/>
      <c r="D768" s="309"/>
      <c r="E768" s="310"/>
      <c r="F768" s="309"/>
      <c r="G768" s="309"/>
      <c r="H768" s="309"/>
      <c r="I768" s="309"/>
      <c r="J768" s="309"/>
      <c r="K768" s="309"/>
      <c r="L768" s="309"/>
      <c r="M768" s="309"/>
      <c r="N768" s="309"/>
      <c r="O768" s="309"/>
      <c r="P768" s="309"/>
      <c r="Q768" s="309"/>
      <c r="R768" s="309"/>
      <c r="S768" s="309"/>
      <c r="T768" s="309"/>
      <c r="U768" s="309"/>
      <c r="V768" s="309"/>
      <c r="W768" s="309"/>
      <c r="X768" s="309"/>
      <c r="Y768" s="309"/>
      <c r="Z768" s="309"/>
    </row>
    <row r="769" spans="1:26" ht="12.75" customHeight="1" x14ac:dyDescent="0.2">
      <c r="A769" s="308"/>
      <c r="B769" s="309"/>
      <c r="C769" s="309"/>
      <c r="D769" s="309"/>
      <c r="E769" s="310"/>
      <c r="F769" s="309"/>
      <c r="G769" s="309"/>
      <c r="H769" s="309"/>
      <c r="I769" s="309"/>
      <c r="J769" s="309"/>
      <c r="K769" s="309"/>
      <c r="L769" s="309"/>
      <c r="M769" s="309"/>
      <c r="N769" s="309"/>
      <c r="O769" s="309"/>
      <c r="P769" s="309"/>
      <c r="Q769" s="309"/>
      <c r="R769" s="309"/>
      <c r="S769" s="309"/>
      <c r="T769" s="309"/>
      <c r="U769" s="309"/>
      <c r="V769" s="309"/>
      <c r="W769" s="309"/>
      <c r="X769" s="309"/>
      <c r="Y769" s="309"/>
      <c r="Z769" s="309"/>
    </row>
    <row r="770" spans="1:26" ht="12.75" customHeight="1" x14ac:dyDescent="0.2">
      <c r="A770" s="308"/>
      <c r="B770" s="309"/>
      <c r="C770" s="309"/>
      <c r="D770" s="309"/>
      <c r="E770" s="310"/>
      <c r="F770" s="309"/>
      <c r="G770" s="309"/>
      <c r="H770" s="309"/>
      <c r="I770" s="309"/>
      <c r="J770" s="309"/>
      <c r="K770" s="309"/>
      <c r="L770" s="309"/>
      <c r="M770" s="309"/>
      <c r="N770" s="309"/>
      <c r="O770" s="309"/>
      <c r="P770" s="309"/>
      <c r="Q770" s="309"/>
      <c r="R770" s="309"/>
      <c r="S770" s="309"/>
      <c r="T770" s="309"/>
      <c r="U770" s="309"/>
      <c r="V770" s="309"/>
      <c r="W770" s="309"/>
      <c r="X770" s="309"/>
      <c r="Y770" s="309"/>
      <c r="Z770" s="309"/>
    </row>
    <row r="771" spans="1:26" ht="12.75" customHeight="1" x14ac:dyDescent="0.2">
      <c r="A771" s="308"/>
      <c r="B771" s="309"/>
      <c r="C771" s="309"/>
      <c r="D771" s="309"/>
      <c r="E771" s="310"/>
      <c r="F771" s="309"/>
      <c r="G771" s="309"/>
      <c r="H771" s="309"/>
      <c r="I771" s="309"/>
      <c r="J771" s="309"/>
      <c r="K771" s="309"/>
      <c r="L771" s="309"/>
      <c r="M771" s="309"/>
      <c r="N771" s="309"/>
      <c r="O771" s="309"/>
      <c r="P771" s="309"/>
      <c r="Q771" s="309"/>
      <c r="R771" s="309"/>
      <c r="S771" s="309"/>
      <c r="T771" s="309"/>
      <c r="U771" s="309"/>
      <c r="V771" s="309"/>
      <c r="W771" s="309"/>
      <c r="X771" s="309"/>
      <c r="Y771" s="309"/>
      <c r="Z771" s="309"/>
    </row>
    <row r="772" spans="1:26" ht="12.75" customHeight="1" x14ac:dyDescent="0.2">
      <c r="A772" s="308"/>
      <c r="B772" s="309"/>
      <c r="C772" s="309"/>
      <c r="D772" s="309"/>
      <c r="E772" s="310"/>
      <c r="F772" s="309"/>
      <c r="G772" s="309"/>
      <c r="H772" s="309"/>
      <c r="I772" s="309"/>
      <c r="J772" s="309"/>
      <c r="K772" s="309"/>
      <c r="L772" s="309"/>
      <c r="M772" s="309"/>
      <c r="N772" s="309"/>
      <c r="O772" s="309"/>
      <c r="P772" s="309"/>
      <c r="Q772" s="309"/>
      <c r="R772" s="309"/>
      <c r="S772" s="309"/>
      <c r="T772" s="309"/>
      <c r="U772" s="309"/>
      <c r="V772" s="309"/>
      <c r="W772" s="309"/>
      <c r="X772" s="309"/>
      <c r="Y772" s="309"/>
      <c r="Z772" s="309"/>
    </row>
    <row r="773" spans="1:26" ht="12.75" customHeight="1" x14ac:dyDescent="0.2">
      <c r="A773" s="308"/>
      <c r="B773" s="309"/>
      <c r="C773" s="309"/>
      <c r="D773" s="309"/>
      <c r="E773" s="310"/>
      <c r="F773" s="309"/>
      <c r="G773" s="309"/>
      <c r="H773" s="309"/>
      <c r="I773" s="309"/>
      <c r="J773" s="309"/>
      <c r="K773" s="309"/>
      <c r="L773" s="309"/>
      <c r="M773" s="309"/>
      <c r="N773" s="309"/>
      <c r="O773" s="309"/>
      <c r="P773" s="309"/>
      <c r="Q773" s="309"/>
      <c r="R773" s="309"/>
      <c r="S773" s="309"/>
      <c r="T773" s="309"/>
      <c r="U773" s="309"/>
      <c r="V773" s="309"/>
      <c r="W773" s="309"/>
      <c r="X773" s="309"/>
      <c r="Y773" s="309"/>
      <c r="Z773" s="309"/>
    </row>
    <row r="774" spans="1:26" ht="12.75" customHeight="1" x14ac:dyDescent="0.2">
      <c r="A774" s="308"/>
      <c r="B774" s="309"/>
      <c r="C774" s="309"/>
      <c r="D774" s="309"/>
      <c r="E774" s="310"/>
      <c r="F774" s="309"/>
      <c r="G774" s="309"/>
      <c r="H774" s="309"/>
      <c r="I774" s="309"/>
      <c r="J774" s="309"/>
      <c r="K774" s="309"/>
      <c r="L774" s="309"/>
      <c r="M774" s="309"/>
      <c r="N774" s="309"/>
      <c r="O774" s="309"/>
      <c r="P774" s="309"/>
      <c r="Q774" s="309"/>
      <c r="R774" s="309"/>
      <c r="S774" s="309"/>
      <c r="T774" s="309"/>
      <c r="U774" s="309"/>
      <c r="V774" s="309"/>
      <c r="W774" s="309"/>
      <c r="X774" s="309"/>
      <c r="Y774" s="309"/>
      <c r="Z774" s="309"/>
    </row>
    <row r="775" spans="1:26" ht="12.75" customHeight="1" x14ac:dyDescent="0.2">
      <c r="A775" s="308"/>
      <c r="B775" s="309"/>
      <c r="C775" s="309"/>
      <c r="D775" s="309"/>
      <c r="E775" s="310"/>
      <c r="F775" s="309"/>
      <c r="G775" s="309"/>
      <c r="H775" s="309"/>
      <c r="I775" s="309"/>
      <c r="J775" s="309"/>
      <c r="K775" s="309"/>
      <c r="L775" s="309"/>
      <c r="M775" s="309"/>
      <c r="N775" s="309"/>
      <c r="O775" s="309"/>
      <c r="P775" s="309"/>
      <c r="Q775" s="309"/>
      <c r="R775" s="309"/>
      <c r="S775" s="309"/>
      <c r="T775" s="309"/>
      <c r="U775" s="309"/>
      <c r="V775" s="309"/>
      <c r="W775" s="309"/>
      <c r="X775" s="309"/>
      <c r="Y775" s="309"/>
      <c r="Z775" s="309"/>
    </row>
    <row r="776" spans="1:26" ht="12.75" customHeight="1" x14ac:dyDescent="0.2">
      <c r="A776" s="308"/>
      <c r="B776" s="309"/>
      <c r="C776" s="309"/>
      <c r="D776" s="309"/>
      <c r="E776" s="310"/>
      <c r="F776" s="309"/>
      <c r="G776" s="309"/>
      <c r="H776" s="309"/>
      <c r="I776" s="309"/>
      <c r="J776" s="309"/>
      <c r="K776" s="309"/>
      <c r="L776" s="309"/>
      <c r="M776" s="309"/>
      <c r="N776" s="309"/>
      <c r="O776" s="309"/>
      <c r="P776" s="309"/>
      <c r="Q776" s="309"/>
      <c r="R776" s="309"/>
      <c r="S776" s="309"/>
      <c r="T776" s="309"/>
      <c r="U776" s="309"/>
      <c r="V776" s="309"/>
      <c r="W776" s="309"/>
      <c r="X776" s="309"/>
      <c r="Y776" s="309"/>
      <c r="Z776" s="309"/>
    </row>
    <row r="777" spans="1:26" ht="12.75" customHeight="1" x14ac:dyDescent="0.2">
      <c r="A777" s="308"/>
      <c r="B777" s="309"/>
      <c r="C777" s="309"/>
      <c r="D777" s="309"/>
      <c r="E777" s="310"/>
      <c r="F777" s="309"/>
      <c r="G777" s="309"/>
      <c r="H777" s="309"/>
      <c r="I777" s="309"/>
      <c r="J777" s="309"/>
      <c r="K777" s="309"/>
      <c r="L777" s="309"/>
      <c r="M777" s="309"/>
      <c r="N777" s="309"/>
      <c r="O777" s="309"/>
      <c r="P777" s="309"/>
      <c r="Q777" s="309"/>
      <c r="R777" s="309"/>
      <c r="S777" s="309"/>
      <c r="T777" s="309"/>
      <c r="U777" s="309"/>
      <c r="V777" s="309"/>
      <c r="W777" s="309"/>
      <c r="X777" s="309"/>
      <c r="Y777" s="309"/>
      <c r="Z777" s="309"/>
    </row>
    <row r="778" spans="1:26" ht="12.75" customHeight="1" x14ac:dyDescent="0.2">
      <c r="A778" s="308"/>
      <c r="B778" s="309"/>
      <c r="C778" s="309"/>
      <c r="D778" s="309"/>
      <c r="E778" s="310"/>
      <c r="F778" s="309"/>
      <c r="G778" s="309"/>
      <c r="H778" s="309"/>
      <c r="I778" s="309"/>
      <c r="J778" s="309"/>
      <c r="K778" s="309"/>
      <c r="L778" s="309"/>
      <c r="M778" s="309"/>
      <c r="N778" s="309"/>
      <c r="O778" s="309"/>
      <c r="P778" s="309"/>
      <c r="Q778" s="309"/>
      <c r="R778" s="309"/>
      <c r="S778" s="309"/>
      <c r="T778" s="309"/>
      <c r="U778" s="309"/>
      <c r="V778" s="309"/>
      <c r="W778" s="309"/>
      <c r="X778" s="309"/>
      <c r="Y778" s="309"/>
      <c r="Z778" s="309"/>
    </row>
    <row r="779" spans="1:26" ht="12.75" customHeight="1" x14ac:dyDescent="0.2">
      <c r="A779" s="308"/>
      <c r="B779" s="309"/>
      <c r="C779" s="309"/>
      <c r="D779" s="309"/>
      <c r="E779" s="310"/>
      <c r="F779" s="309"/>
      <c r="G779" s="309"/>
      <c r="H779" s="309"/>
      <c r="I779" s="309"/>
      <c r="J779" s="309"/>
      <c r="K779" s="309"/>
      <c r="L779" s="309"/>
      <c r="M779" s="309"/>
      <c r="N779" s="309"/>
      <c r="O779" s="309"/>
      <c r="P779" s="309"/>
      <c r="Q779" s="309"/>
      <c r="R779" s="309"/>
      <c r="S779" s="309"/>
      <c r="T779" s="309"/>
      <c r="U779" s="309"/>
      <c r="V779" s="309"/>
      <c r="W779" s="309"/>
      <c r="X779" s="309"/>
      <c r="Y779" s="309"/>
      <c r="Z779" s="309"/>
    </row>
    <row r="780" spans="1:26" ht="12.75" customHeight="1" x14ac:dyDescent="0.2">
      <c r="A780" s="308"/>
      <c r="B780" s="309"/>
      <c r="C780" s="309"/>
      <c r="D780" s="309"/>
      <c r="E780" s="310"/>
      <c r="F780" s="309"/>
      <c r="G780" s="309"/>
      <c r="H780" s="309"/>
      <c r="I780" s="309"/>
      <c r="J780" s="309"/>
      <c r="K780" s="309"/>
      <c r="L780" s="309"/>
      <c r="M780" s="309"/>
      <c r="N780" s="309"/>
      <c r="O780" s="309"/>
      <c r="P780" s="309"/>
      <c r="Q780" s="309"/>
      <c r="R780" s="309"/>
      <c r="S780" s="309"/>
      <c r="T780" s="309"/>
      <c r="U780" s="309"/>
      <c r="V780" s="309"/>
      <c r="W780" s="309"/>
      <c r="X780" s="309"/>
      <c r="Y780" s="309"/>
      <c r="Z780" s="309"/>
    </row>
    <row r="781" spans="1:26" ht="12.75" customHeight="1" x14ac:dyDescent="0.2">
      <c r="A781" s="308"/>
      <c r="B781" s="309"/>
      <c r="C781" s="309"/>
      <c r="D781" s="309"/>
      <c r="E781" s="310"/>
      <c r="F781" s="309"/>
      <c r="G781" s="309"/>
      <c r="H781" s="309"/>
      <c r="I781" s="309"/>
      <c r="J781" s="309"/>
      <c r="K781" s="309"/>
      <c r="L781" s="309"/>
      <c r="M781" s="309"/>
      <c r="N781" s="309"/>
      <c r="O781" s="309"/>
      <c r="P781" s="309"/>
      <c r="Q781" s="309"/>
      <c r="R781" s="309"/>
      <c r="S781" s="309"/>
      <c r="T781" s="309"/>
      <c r="U781" s="309"/>
      <c r="V781" s="309"/>
      <c r="W781" s="309"/>
      <c r="X781" s="309"/>
      <c r="Y781" s="309"/>
      <c r="Z781" s="309"/>
    </row>
    <row r="782" spans="1:26" ht="12.75" customHeight="1" x14ac:dyDescent="0.2">
      <c r="A782" s="308"/>
      <c r="B782" s="309"/>
      <c r="C782" s="309"/>
      <c r="D782" s="309"/>
      <c r="E782" s="310"/>
      <c r="F782" s="309"/>
      <c r="G782" s="309"/>
      <c r="H782" s="309"/>
      <c r="I782" s="309"/>
      <c r="J782" s="309"/>
      <c r="K782" s="309"/>
      <c r="L782" s="309"/>
      <c r="M782" s="309"/>
      <c r="N782" s="309"/>
      <c r="O782" s="309"/>
      <c r="P782" s="309"/>
      <c r="Q782" s="309"/>
      <c r="R782" s="309"/>
      <c r="S782" s="309"/>
      <c r="T782" s="309"/>
      <c r="U782" s="309"/>
      <c r="V782" s="309"/>
      <c r="W782" s="309"/>
      <c r="X782" s="309"/>
      <c r="Y782" s="309"/>
      <c r="Z782" s="309"/>
    </row>
    <row r="783" spans="1:26" ht="12.75" customHeight="1" x14ac:dyDescent="0.2">
      <c r="A783" s="308"/>
      <c r="B783" s="309"/>
      <c r="C783" s="309"/>
      <c r="D783" s="309"/>
      <c r="E783" s="310"/>
      <c r="F783" s="309"/>
      <c r="G783" s="309"/>
      <c r="H783" s="309"/>
      <c r="I783" s="309"/>
      <c r="J783" s="309"/>
      <c r="K783" s="309"/>
      <c r="L783" s="309"/>
      <c r="M783" s="309"/>
      <c r="N783" s="309"/>
      <c r="O783" s="309"/>
      <c r="P783" s="309"/>
      <c r="Q783" s="309"/>
      <c r="R783" s="309"/>
      <c r="S783" s="309"/>
      <c r="T783" s="309"/>
      <c r="U783" s="309"/>
      <c r="V783" s="309"/>
      <c r="W783" s="309"/>
      <c r="X783" s="309"/>
      <c r="Y783" s="309"/>
      <c r="Z783" s="309"/>
    </row>
    <row r="784" spans="1:26" ht="12.75" customHeight="1" x14ac:dyDescent="0.2">
      <c r="A784" s="308"/>
      <c r="B784" s="309"/>
      <c r="C784" s="309"/>
      <c r="D784" s="309"/>
      <c r="E784" s="310"/>
      <c r="F784" s="309"/>
      <c r="G784" s="309"/>
      <c r="H784" s="309"/>
      <c r="I784" s="309"/>
      <c r="J784" s="309"/>
      <c r="K784" s="309"/>
      <c r="L784" s="309"/>
      <c r="M784" s="309"/>
      <c r="N784" s="309"/>
      <c r="O784" s="309"/>
      <c r="P784" s="309"/>
      <c r="Q784" s="309"/>
      <c r="R784" s="309"/>
      <c r="S784" s="309"/>
      <c r="T784" s="309"/>
      <c r="U784" s="309"/>
      <c r="V784" s="309"/>
      <c r="W784" s="309"/>
      <c r="X784" s="309"/>
      <c r="Y784" s="309"/>
      <c r="Z784" s="309"/>
    </row>
    <row r="785" spans="1:26" ht="12.75" customHeight="1" x14ac:dyDescent="0.2">
      <c r="A785" s="308"/>
      <c r="B785" s="309"/>
      <c r="C785" s="309"/>
      <c r="D785" s="309"/>
      <c r="E785" s="310"/>
      <c r="F785" s="309"/>
      <c r="G785" s="309"/>
      <c r="H785" s="309"/>
      <c r="I785" s="309"/>
      <c r="J785" s="309"/>
      <c r="K785" s="309"/>
      <c r="L785" s="309"/>
      <c r="M785" s="309"/>
      <c r="N785" s="309"/>
      <c r="O785" s="309"/>
      <c r="P785" s="309"/>
      <c r="Q785" s="309"/>
      <c r="R785" s="309"/>
      <c r="S785" s="309"/>
      <c r="T785" s="309"/>
      <c r="U785" s="309"/>
      <c r="V785" s="309"/>
      <c r="W785" s="309"/>
      <c r="X785" s="309"/>
      <c r="Y785" s="309"/>
      <c r="Z785" s="309"/>
    </row>
    <row r="786" spans="1:26" ht="12.75" customHeight="1" x14ac:dyDescent="0.2">
      <c r="A786" s="308"/>
      <c r="B786" s="309"/>
      <c r="C786" s="309"/>
      <c r="D786" s="309"/>
      <c r="E786" s="310"/>
      <c r="F786" s="309"/>
      <c r="G786" s="309"/>
      <c r="H786" s="309"/>
      <c r="I786" s="309"/>
      <c r="J786" s="309"/>
      <c r="K786" s="309"/>
      <c r="L786" s="309"/>
      <c r="M786" s="309"/>
      <c r="N786" s="309"/>
      <c r="O786" s="309"/>
      <c r="P786" s="309"/>
      <c r="Q786" s="309"/>
      <c r="R786" s="309"/>
      <c r="S786" s="309"/>
      <c r="T786" s="309"/>
      <c r="U786" s="309"/>
      <c r="V786" s="309"/>
      <c r="W786" s="309"/>
      <c r="X786" s="309"/>
      <c r="Y786" s="309"/>
      <c r="Z786" s="309"/>
    </row>
    <row r="787" spans="1:26" ht="12.75" customHeight="1" x14ac:dyDescent="0.2">
      <c r="A787" s="308"/>
      <c r="B787" s="309"/>
      <c r="C787" s="309"/>
      <c r="D787" s="309"/>
      <c r="E787" s="310"/>
      <c r="F787" s="309"/>
      <c r="G787" s="309"/>
      <c r="H787" s="309"/>
      <c r="I787" s="309"/>
      <c r="J787" s="309"/>
      <c r="K787" s="309"/>
      <c r="L787" s="309"/>
      <c r="M787" s="309"/>
      <c r="N787" s="309"/>
      <c r="O787" s="309"/>
      <c r="P787" s="309"/>
      <c r="Q787" s="309"/>
      <c r="R787" s="309"/>
      <c r="S787" s="309"/>
      <c r="T787" s="309"/>
      <c r="U787" s="309"/>
      <c r="V787" s="309"/>
      <c r="W787" s="309"/>
      <c r="X787" s="309"/>
      <c r="Y787" s="309"/>
      <c r="Z787" s="309"/>
    </row>
    <row r="788" spans="1:26" ht="12.75" customHeight="1" x14ac:dyDescent="0.2">
      <c r="A788" s="308"/>
      <c r="B788" s="309"/>
      <c r="C788" s="309"/>
      <c r="D788" s="309"/>
      <c r="E788" s="310"/>
      <c r="F788" s="309"/>
      <c r="G788" s="309"/>
      <c r="H788" s="309"/>
      <c r="I788" s="309"/>
      <c r="J788" s="309"/>
      <c r="K788" s="309"/>
      <c r="L788" s="309"/>
      <c r="M788" s="309"/>
      <c r="N788" s="309"/>
      <c r="O788" s="309"/>
      <c r="P788" s="309"/>
      <c r="Q788" s="309"/>
      <c r="R788" s="309"/>
      <c r="S788" s="309"/>
      <c r="T788" s="309"/>
      <c r="U788" s="309"/>
      <c r="V788" s="309"/>
      <c r="W788" s="309"/>
      <c r="X788" s="309"/>
      <c r="Y788" s="309"/>
      <c r="Z788" s="309"/>
    </row>
    <row r="789" spans="1:26" ht="12.75" customHeight="1" x14ac:dyDescent="0.2">
      <c r="A789" s="308"/>
      <c r="B789" s="309"/>
      <c r="C789" s="309"/>
      <c r="D789" s="309"/>
      <c r="E789" s="310"/>
      <c r="F789" s="309"/>
      <c r="G789" s="309"/>
      <c r="H789" s="309"/>
      <c r="I789" s="309"/>
      <c r="J789" s="309"/>
      <c r="K789" s="309"/>
      <c r="L789" s="309"/>
      <c r="M789" s="309"/>
      <c r="N789" s="309"/>
      <c r="O789" s="309"/>
      <c r="P789" s="309"/>
      <c r="Q789" s="309"/>
      <c r="R789" s="309"/>
      <c r="S789" s="309"/>
      <c r="T789" s="309"/>
      <c r="U789" s="309"/>
      <c r="V789" s="309"/>
      <c r="W789" s="309"/>
      <c r="X789" s="309"/>
      <c r="Y789" s="309"/>
      <c r="Z789" s="309"/>
    </row>
    <row r="790" spans="1:26" ht="12.75" customHeight="1" x14ac:dyDescent="0.2">
      <c r="A790" s="308"/>
      <c r="B790" s="309"/>
      <c r="C790" s="309"/>
      <c r="D790" s="309"/>
      <c r="E790" s="310"/>
      <c r="F790" s="309"/>
      <c r="G790" s="309"/>
      <c r="H790" s="309"/>
      <c r="I790" s="309"/>
      <c r="J790" s="309"/>
      <c r="K790" s="309"/>
      <c r="L790" s="309"/>
      <c r="M790" s="309"/>
      <c r="N790" s="309"/>
      <c r="O790" s="309"/>
      <c r="P790" s="309"/>
      <c r="Q790" s="309"/>
      <c r="R790" s="309"/>
      <c r="S790" s="309"/>
      <c r="T790" s="309"/>
      <c r="U790" s="309"/>
      <c r="V790" s="309"/>
      <c r="W790" s="309"/>
      <c r="X790" s="309"/>
      <c r="Y790" s="309"/>
      <c r="Z790" s="309"/>
    </row>
    <row r="791" spans="1:26" ht="12.75" customHeight="1" x14ac:dyDescent="0.2">
      <c r="A791" s="308"/>
      <c r="B791" s="309"/>
      <c r="C791" s="309"/>
      <c r="D791" s="309"/>
      <c r="E791" s="310"/>
      <c r="F791" s="309"/>
      <c r="G791" s="309"/>
      <c r="H791" s="309"/>
      <c r="I791" s="309"/>
      <c r="J791" s="309"/>
      <c r="K791" s="309"/>
      <c r="L791" s="309"/>
      <c r="M791" s="309"/>
      <c r="N791" s="309"/>
      <c r="O791" s="309"/>
      <c r="P791" s="309"/>
      <c r="Q791" s="309"/>
      <c r="R791" s="309"/>
      <c r="S791" s="309"/>
      <c r="T791" s="309"/>
      <c r="U791" s="309"/>
      <c r="V791" s="309"/>
      <c r="W791" s="309"/>
      <c r="X791" s="309"/>
      <c r="Y791" s="309"/>
      <c r="Z791" s="309"/>
    </row>
    <row r="792" spans="1:26" ht="12.75" customHeight="1" x14ac:dyDescent="0.2">
      <c r="A792" s="308"/>
      <c r="B792" s="309"/>
      <c r="C792" s="309"/>
      <c r="D792" s="309"/>
      <c r="E792" s="310"/>
      <c r="F792" s="309"/>
      <c r="G792" s="309"/>
      <c r="H792" s="309"/>
      <c r="I792" s="309"/>
      <c r="J792" s="309"/>
      <c r="K792" s="309"/>
      <c r="L792" s="309"/>
      <c r="M792" s="309"/>
      <c r="N792" s="309"/>
      <c r="O792" s="309"/>
      <c r="P792" s="309"/>
      <c r="Q792" s="309"/>
      <c r="R792" s="309"/>
      <c r="S792" s="309"/>
      <c r="T792" s="309"/>
      <c r="U792" s="309"/>
      <c r="V792" s="309"/>
      <c r="W792" s="309"/>
      <c r="X792" s="309"/>
      <c r="Y792" s="309"/>
      <c r="Z792" s="309"/>
    </row>
    <row r="793" spans="1:26" ht="12.75" customHeight="1" x14ac:dyDescent="0.2">
      <c r="A793" s="308"/>
      <c r="B793" s="309"/>
      <c r="C793" s="309"/>
      <c r="D793" s="309"/>
      <c r="E793" s="310"/>
      <c r="F793" s="309"/>
      <c r="G793" s="309"/>
      <c r="H793" s="309"/>
      <c r="I793" s="309"/>
      <c r="J793" s="309"/>
      <c r="K793" s="309"/>
      <c r="L793" s="309"/>
      <c r="M793" s="309"/>
      <c r="N793" s="309"/>
      <c r="O793" s="309"/>
      <c r="P793" s="309"/>
      <c r="Q793" s="309"/>
      <c r="R793" s="309"/>
      <c r="S793" s="309"/>
      <c r="T793" s="309"/>
      <c r="U793" s="309"/>
      <c r="V793" s="309"/>
      <c r="W793" s="309"/>
      <c r="X793" s="309"/>
      <c r="Y793" s="309"/>
      <c r="Z793" s="309"/>
    </row>
    <row r="794" spans="1:26" ht="12.75" customHeight="1" x14ac:dyDescent="0.2">
      <c r="A794" s="308"/>
      <c r="B794" s="309"/>
      <c r="C794" s="309"/>
      <c r="D794" s="309"/>
      <c r="E794" s="310"/>
      <c r="F794" s="309"/>
      <c r="G794" s="309"/>
      <c r="H794" s="309"/>
      <c r="I794" s="309"/>
      <c r="J794" s="309"/>
      <c r="K794" s="309"/>
      <c r="L794" s="309"/>
      <c r="M794" s="309"/>
      <c r="N794" s="309"/>
      <c r="O794" s="309"/>
      <c r="P794" s="309"/>
      <c r="Q794" s="309"/>
      <c r="R794" s="309"/>
      <c r="S794" s="309"/>
      <c r="T794" s="309"/>
      <c r="U794" s="309"/>
      <c r="V794" s="309"/>
      <c r="W794" s="309"/>
      <c r="X794" s="309"/>
      <c r="Y794" s="309"/>
      <c r="Z794" s="309"/>
    </row>
    <row r="795" spans="1:26" ht="12.75" customHeight="1" x14ac:dyDescent="0.2">
      <c r="A795" s="308"/>
      <c r="B795" s="309"/>
      <c r="C795" s="309"/>
      <c r="D795" s="309"/>
      <c r="E795" s="310"/>
      <c r="F795" s="309"/>
      <c r="G795" s="309"/>
      <c r="H795" s="309"/>
      <c r="I795" s="309"/>
      <c r="J795" s="309"/>
      <c r="K795" s="309"/>
      <c r="L795" s="309"/>
      <c r="M795" s="309"/>
      <c r="N795" s="309"/>
      <c r="O795" s="309"/>
      <c r="P795" s="309"/>
      <c r="Q795" s="309"/>
      <c r="R795" s="309"/>
      <c r="S795" s="309"/>
      <c r="T795" s="309"/>
      <c r="U795" s="309"/>
      <c r="V795" s="309"/>
      <c r="W795" s="309"/>
      <c r="X795" s="309"/>
      <c r="Y795" s="309"/>
      <c r="Z795" s="309"/>
    </row>
    <row r="796" spans="1:26" ht="12.75" customHeight="1" x14ac:dyDescent="0.2">
      <c r="A796" s="308"/>
      <c r="B796" s="309"/>
      <c r="C796" s="309"/>
      <c r="D796" s="309"/>
      <c r="E796" s="310"/>
      <c r="F796" s="309"/>
      <c r="G796" s="309"/>
      <c r="H796" s="309"/>
      <c r="I796" s="309"/>
      <c r="J796" s="309"/>
      <c r="K796" s="309"/>
      <c r="L796" s="309"/>
      <c r="M796" s="309"/>
      <c r="N796" s="309"/>
      <c r="O796" s="309"/>
      <c r="P796" s="309"/>
      <c r="Q796" s="309"/>
      <c r="R796" s="309"/>
      <c r="S796" s="309"/>
      <c r="T796" s="309"/>
      <c r="U796" s="309"/>
      <c r="V796" s="309"/>
      <c r="W796" s="309"/>
      <c r="X796" s="309"/>
      <c r="Y796" s="309"/>
      <c r="Z796" s="309"/>
    </row>
    <row r="797" spans="1:26" ht="12.75" customHeight="1" x14ac:dyDescent="0.2">
      <c r="A797" s="308"/>
      <c r="B797" s="309"/>
      <c r="C797" s="309"/>
      <c r="D797" s="309"/>
      <c r="E797" s="310"/>
      <c r="F797" s="309"/>
      <c r="G797" s="309"/>
      <c r="H797" s="309"/>
      <c r="I797" s="309"/>
      <c r="J797" s="309"/>
      <c r="K797" s="309"/>
      <c r="L797" s="309"/>
      <c r="M797" s="309"/>
      <c r="N797" s="309"/>
      <c r="O797" s="309"/>
      <c r="P797" s="309"/>
      <c r="Q797" s="309"/>
      <c r="R797" s="309"/>
      <c r="S797" s="309"/>
      <c r="T797" s="309"/>
      <c r="U797" s="309"/>
      <c r="V797" s="309"/>
      <c r="W797" s="309"/>
      <c r="X797" s="309"/>
      <c r="Y797" s="309"/>
      <c r="Z797" s="309"/>
    </row>
    <row r="798" spans="1:26" ht="12.75" customHeight="1" x14ac:dyDescent="0.2">
      <c r="A798" s="308"/>
      <c r="B798" s="309"/>
      <c r="C798" s="309"/>
      <c r="D798" s="309"/>
      <c r="E798" s="310"/>
      <c r="F798" s="309"/>
      <c r="G798" s="309"/>
      <c r="H798" s="309"/>
      <c r="I798" s="309"/>
      <c r="J798" s="309"/>
      <c r="K798" s="309"/>
      <c r="L798" s="309"/>
      <c r="M798" s="309"/>
      <c r="N798" s="309"/>
      <c r="O798" s="309"/>
      <c r="P798" s="309"/>
      <c r="Q798" s="309"/>
      <c r="R798" s="309"/>
      <c r="S798" s="309"/>
      <c r="T798" s="309"/>
      <c r="U798" s="309"/>
      <c r="V798" s="309"/>
      <c r="W798" s="309"/>
      <c r="X798" s="309"/>
      <c r="Y798" s="309"/>
      <c r="Z798" s="309"/>
    </row>
    <row r="799" spans="1:26" ht="12.75" customHeight="1" x14ac:dyDescent="0.2">
      <c r="A799" s="308"/>
      <c r="B799" s="309"/>
      <c r="C799" s="309"/>
      <c r="D799" s="309"/>
      <c r="E799" s="310"/>
      <c r="F799" s="309"/>
      <c r="G799" s="309"/>
      <c r="H799" s="309"/>
      <c r="I799" s="309"/>
      <c r="J799" s="309"/>
      <c r="K799" s="309"/>
      <c r="L799" s="309"/>
      <c r="M799" s="309"/>
      <c r="N799" s="309"/>
      <c r="O799" s="309"/>
      <c r="P799" s="309"/>
      <c r="Q799" s="309"/>
      <c r="R799" s="309"/>
      <c r="S799" s="309"/>
      <c r="T799" s="309"/>
      <c r="U799" s="309"/>
      <c r="V799" s="309"/>
      <c r="W799" s="309"/>
      <c r="X799" s="309"/>
      <c r="Y799" s="309"/>
      <c r="Z799" s="309"/>
    </row>
    <row r="800" spans="1:26" ht="12.75" customHeight="1" x14ac:dyDescent="0.2">
      <c r="A800" s="308"/>
      <c r="B800" s="309"/>
      <c r="C800" s="309"/>
      <c r="D800" s="309"/>
      <c r="E800" s="310"/>
      <c r="F800" s="309"/>
      <c r="G800" s="309"/>
      <c r="H800" s="309"/>
      <c r="I800" s="309"/>
      <c r="J800" s="309"/>
      <c r="K800" s="309"/>
      <c r="L800" s="309"/>
      <c r="M800" s="309"/>
      <c r="N800" s="309"/>
      <c r="O800" s="309"/>
      <c r="P800" s="309"/>
      <c r="Q800" s="309"/>
      <c r="R800" s="309"/>
      <c r="S800" s="309"/>
      <c r="T800" s="309"/>
      <c r="U800" s="309"/>
      <c r="V800" s="309"/>
      <c r="W800" s="309"/>
      <c r="X800" s="309"/>
      <c r="Y800" s="309"/>
      <c r="Z800" s="309"/>
    </row>
    <row r="801" spans="1:26" ht="12.75" customHeight="1" x14ac:dyDescent="0.2">
      <c r="A801" s="308"/>
      <c r="B801" s="309"/>
      <c r="C801" s="309"/>
      <c r="D801" s="309"/>
      <c r="E801" s="310"/>
      <c r="F801" s="309"/>
      <c r="G801" s="309"/>
      <c r="H801" s="309"/>
      <c r="I801" s="309"/>
      <c r="J801" s="309"/>
      <c r="K801" s="309"/>
      <c r="L801" s="309"/>
      <c r="M801" s="309"/>
      <c r="N801" s="309"/>
      <c r="O801" s="309"/>
      <c r="P801" s="309"/>
      <c r="Q801" s="309"/>
      <c r="R801" s="309"/>
      <c r="S801" s="309"/>
      <c r="T801" s="309"/>
      <c r="U801" s="309"/>
      <c r="V801" s="309"/>
      <c r="W801" s="309"/>
      <c r="X801" s="309"/>
      <c r="Y801" s="309"/>
      <c r="Z801" s="309"/>
    </row>
    <row r="802" spans="1:26" ht="12.75" customHeight="1" x14ac:dyDescent="0.2">
      <c r="A802" s="308"/>
      <c r="B802" s="309"/>
      <c r="C802" s="309"/>
      <c r="D802" s="309"/>
      <c r="E802" s="310"/>
      <c r="F802" s="309"/>
      <c r="G802" s="309"/>
      <c r="H802" s="309"/>
      <c r="I802" s="309"/>
      <c r="J802" s="309"/>
      <c r="K802" s="309"/>
      <c r="L802" s="309"/>
      <c r="M802" s="309"/>
      <c r="N802" s="309"/>
      <c r="O802" s="309"/>
      <c r="P802" s="309"/>
      <c r="Q802" s="309"/>
      <c r="R802" s="309"/>
      <c r="S802" s="309"/>
      <c r="T802" s="309"/>
      <c r="U802" s="309"/>
      <c r="V802" s="309"/>
      <c r="W802" s="309"/>
      <c r="X802" s="309"/>
      <c r="Y802" s="309"/>
      <c r="Z802" s="309"/>
    </row>
    <row r="803" spans="1:26" ht="12.75" customHeight="1" x14ac:dyDescent="0.2">
      <c r="A803" s="308"/>
      <c r="B803" s="309"/>
      <c r="C803" s="309"/>
      <c r="D803" s="309"/>
      <c r="E803" s="310"/>
      <c r="F803" s="309"/>
      <c r="G803" s="309"/>
      <c r="H803" s="309"/>
      <c r="I803" s="309"/>
      <c r="J803" s="309"/>
      <c r="K803" s="309"/>
      <c r="L803" s="309"/>
      <c r="M803" s="309"/>
      <c r="N803" s="309"/>
      <c r="O803" s="309"/>
      <c r="P803" s="309"/>
      <c r="Q803" s="309"/>
      <c r="R803" s="309"/>
      <c r="S803" s="309"/>
      <c r="T803" s="309"/>
      <c r="U803" s="309"/>
      <c r="V803" s="309"/>
      <c r="W803" s="309"/>
      <c r="X803" s="309"/>
      <c r="Y803" s="309"/>
      <c r="Z803" s="309"/>
    </row>
    <row r="804" spans="1:26" ht="12.75" customHeight="1" x14ac:dyDescent="0.2">
      <c r="A804" s="308"/>
      <c r="B804" s="309"/>
      <c r="C804" s="309"/>
      <c r="D804" s="309"/>
      <c r="E804" s="310"/>
      <c r="F804" s="309"/>
      <c r="G804" s="309"/>
      <c r="H804" s="309"/>
      <c r="I804" s="309"/>
      <c r="J804" s="309"/>
      <c r="K804" s="309"/>
      <c r="L804" s="309"/>
      <c r="M804" s="309"/>
      <c r="N804" s="309"/>
      <c r="O804" s="309"/>
      <c r="P804" s="309"/>
      <c r="Q804" s="309"/>
      <c r="R804" s="309"/>
      <c r="S804" s="309"/>
      <c r="T804" s="309"/>
      <c r="U804" s="309"/>
      <c r="V804" s="309"/>
      <c r="W804" s="309"/>
      <c r="X804" s="309"/>
      <c r="Y804" s="309"/>
      <c r="Z804" s="309"/>
    </row>
    <row r="805" spans="1:26" ht="12.75" customHeight="1" x14ac:dyDescent="0.2">
      <c r="A805" s="308"/>
      <c r="B805" s="309"/>
      <c r="C805" s="309"/>
      <c r="D805" s="309"/>
      <c r="E805" s="310"/>
      <c r="F805" s="309"/>
      <c r="G805" s="309"/>
      <c r="H805" s="309"/>
      <c r="I805" s="309"/>
      <c r="J805" s="309"/>
      <c r="K805" s="309"/>
      <c r="L805" s="309"/>
      <c r="M805" s="309"/>
      <c r="N805" s="309"/>
      <c r="O805" s="309"/>
      <c r="P805" s="309"/>
      <c r="Q805" s="309"/>
      <c r="R805" s="309"/>
      <c r="S805" s="309"/>
      <c r="T805" s="309"/>
      <c r="U805" s="309"/>
      <c r="V805" s="309"/>
      <c r="W805" s="309"/>
      <c r="X805" s="309"/>
      <c r="Y805" s="309"/>
      <c r="Z805" s="309"/>
    </row>
    <row r="806" spans="1:26" ht="12.75" customHeight="1" x14ac:dyDescent="0.2">
      <c r="A806" s="308"/>
      <c r="B806" s="309"/>
      <c r="C806" s="309"/>
      <c r="D806" s="309"/>
      <c r="E806" s="310"/>
      <c r="F806" s="309"/>
      <c r="G806" s="309"/>
      <c r="H806" s="309"/>
      <c r="I806" s="309"/>
      <c r="J806" s="309"/>
      <c r="K806" s="309"/>
      <c r="L806" s="309"/>
      <c r="M806" s="309"/>
      <c r="N806" s="309"/>
      <c r="O806" s="309"/>
      <c r="P806" s="309"/>
      <c r="Q806" s="309"/>
      <c r="R806" s="309"/>
      <c r="S806" s="309"/>
      <c r="T806" s="309"/>
      <c r="U806" s="309"/>
      <c r="V806" s="309"/>
      <c r="W806" s="309"/>
      <c r="X806" s="309"/>
      <c r="Y806" s="309"/>
      <c r="Z806" s="309"/>
    </row>
    <row r="807" spans="1:26" ht="12.75" customHeight="1" x14ac:dyDescent="0.2">
      <c r="A807" s="308"/>
      <c r="B807" s="309"/>
      <c r="C807" s="309"/>
      <c r="D807" s="309"/>
      <c r="E807" s="310"/>
      <c r="F807" s="309"/>
      <c r="G807" s="309"/>
      <c r="H807" s="309"/>
      <c r="I807" s="309"/>
      <c r="J807" s="309"/>
      <c r="K807" s="309"/>
      <c r="L807" s="309"/>
      <c r="M807" s="309"/>
      <c r="N807" s="309"/>
      <c r="O807" s="309"/>
      <c r="P807" s="309"/>
      <c r="Q807" s="309"/>
      <c r="R807" s="309"/>
      <c r="S807" s="309"/>
      <c r="T807" s="309"/>
      <c r="U807" s="309"/>
      <c r="V807" s="309"/>
      <c r="W807" s="309"/>
      <c r="X807" s="309"/>
      <c r="Y807" s="309"/>
      <c r="Z807" s="309"/>
    </row>
    <row r="808" spans="1:26" ht="12.75" customHeight="1" x14ac:dyDescent="0.2">
      <c r="A808" s="308"/>
      <c r="B808" s="309"/>
      <c r="C808" s="309"/>
      <c r="D808" s="309"/>
      <c r="E808" s="310"/>
      <c r="F808" s="309"/>
      <c r="G808" s="309"/>
      <c r="H808" s="309"/>
      <c r="I808" s="309"/>
      <c r="J808" s="309"/>
      <c r="K808" s="309"/>
      <c r="L808" s="309"/>
      <c r="M808" s="309"/>
      <c r="N808" s="309"/>
      <c r="O808" s="309"/>
      <c r="P808" s="309"/>
      <c r="Q808" s="309"/>
      <c r="R808" s="309"/>
      <c r="S808" s="309"/>
      <c r="T808" s="309"/>
      <c r="U808" s="309"/>
      <c r="V808" s="309"/>
      <c r="W808" s="309"/>
      <c r="X808" s="309"/>
      <c r="Y808" s="309"/>
      <c r="Z808" s="309"/>
    </row>
    <row r="809" spans="1:26" ht="12.75" customHeight="1" x14ac:dyDescent="0.2">
      <c r="A809" s="308"/>
      <c r="B809" s="309"/>
      <c r="C809" s="309"/>
      <c r="D809" s="309"/>
      <c r="E809" s="310"/>
      <c r="F809" s="309"/>
      <c r="G809" s="309"/>
      <c r="H809" s="309"/>
      <c r="I809" s="309"/>
      <c r="J809" s="309"/>
      <c r="K809" s="309"/>
      <c r="L809" s="309"/>
      <c r="M809" s="309"/>
      <c r="N809" s="309"/>
      <c r="O809" s="309"/>
      <c r="P809" s="309"/>
      <c r="Q809" s="309"/>
      <c r="R809" s="309"/>
      <c r="S809" s="309"/>
      <c r="T809" s="309"/>
      <c r="U809" s="309"/>
      <c r="V809" s="309"/>
      <c r="W809" s="309"/>
      <c r="X809" s="309"/>
      <c r="Y809" s="309"/>
      <c r="Z809" s="309"/>
    </row>
    <row r="810" spans="1:26" ht="12.75" customHeight="1" x14ac:dyDescent="0.2">
      <c r="A810" s="308"/>
      <c r="B810" s="309"/>
      <c r="C810" s="309"/>
      <c r="D810" s="309"/>
      <c r="E810" s="310"/>
      <c r="F810" s="309"/>
      <c r="G810" s="309"/>
      <c r="H810" s="309"/>
      <c r="I810" s="309"/>
      <c r="J810" s="309"/>
      <c r="K810" s="309"/>
      <c r="L810" s="309"/>
      <c r="M810" s="309"/>
      <c r="N810" s="309"/>
      <c r="O810" s="309"/>
      <c r="P810" s="309"/>
      <c r="Q810" s="309"/>
      <c r="R810" s="309"/>
      <c r="S810" s="309"/>
      <c r="T810" s="309"/>
      <c r="U810" s="309"/>
      <c r="V810" s="309"/>
      <c r="W810" s="309"/>
      <c r="X810" s="309"/>
      <c r="Y810" s="309"/>
      <c r="Z810" s="309"/>
    </row>
    <row r="811" spans="1:26" ht="12.75" customHeight="1" x14ac:dyDescent="0.2">
      <c r="A811" s="308"/>
      <c r="B811" s="309"/>
      <c r="C811" s="309"/>
      <c r="D811" s="309"/>
      <c r="E811" s="310"/>
      <c r="F811" s="309"/>
      <c r="G811" s="309"/>
      <c r="H811" s="309"/>
      <c r="I811" s="309"/>
      <c r="J811" s="309"/>
      <c r="K811" s="309"/>
      <c r="L811" s="309"/>
      <c r="M811" s="309"/>
      <c r="N811" s="309"/>
      <c r="O811" s="309"/>
      <c r="P811" s="309"/>
      <c r="Q811" s="309"/>
      <c r="R811" s="309"/>
      <c r="S811" s="309"/>
      <c r="T811" s="309"/>
      <c r="U811" s="309"/>
      <c r="V811" s="309"/>
      <c r="W811" s="309"/>
      <c r="X811" s="309"/>
      <c r="Y811" s="309"/>
      <c r="Z811" s="309"/>
    </row>
    <row r="812" spans="1:26" ht="12.75" customHeight="1" x14ac:dyDescent="0.2">
      <c r="A812" s="308"/>
      <c r="B812" s="309"/>
      <c r="C812" s="309"/>
      <c r="D812" s="309"/>
      <c r="E812" s="310"/>
      <c r="F812" s="309"/>
      <c r="G812" s="309"/>
      <c r="H812" s="309"/>
      <c r="I812" s="309"/>
      <c r="J812" s="309"/>
      <c r="K812" s="309"/>
      <c r="L812" s="309"/>
      <c r="M812" s="309"/>
      <c r="N812" s="309"/>
      <c r="O812" s="309"/>
      <c r="P812" s="309"/>
      <c r="Q812" s="309"/>
      <c r="R812" s="309"/>
      <c r="S812" s="309"/>
      <c r="T812" s="309"/>
      <c r="U812" s="309"/>
      <c r="V812" s="309"/>
      <c r="W812" s="309"/>
      <c r="X812" s="309"/>
      <c r="Y812" s="309"/>
      <c r="Z812" s="309"/>
    </row>
    <row r="813" spans="1:26" ht="12.75" customHeight="1" x14ac:dyDescent="0.2">
      <c r="A813" s="308"/>
      <c r="B813" s="309"/>
      <c r="C813" s="309"/>
      <c r="D813" s="309"/>
      <c r="E813" s="310"/>
      <c r="F813" s="309"/>
      <c r="G813" s="309"/>
      <c r="H813" s="309"/>
      <c r="I813" s="309"/>
      <c r="J813" s="309"/>
      <c r="K813" s="309"/>
      <c r="L813" s="309"/>
      <c r="M813" s="309"/>
      <c r="N813" s="309"/>
      <c r="O813" s="309"/>
      <c r="P813" s="309"/>
      <c r="Q813" s="309"/>
      <c r="R813" s="309"/>
      <c r="S813" s="309"/>
      <c r="T813" s="309"/>
      <c r="U813" s="309"/>
      <c r="V813" s="309"/>
      <c r="W813" s="309"/>
      <c r="X813" s="309"/>
      <c r="Y813" s="309"/>
      <c r="Z813" s="309"/>
    </row>
    <row r="814" spans="1:26" ht="12.75" customHeight="1" x14ac:dyDescent="0.2">
      <c r="A814" s="308"/>
      <c r="B814" s="309"/>
      <c r="C814" s="309"/>
      <c r="D814" s="309"/>
      <c r="E814" s="310"/>
      <c r="F814" s="309"/>
      <c r="G814" s="309"/>
      <c r="H814" s="309"/>
      <c r="I814" s="309"/>
      <c r="J814" s="309"/>
      <c r="K814" s="309"/>
      <c r="L814" s="309"/>
      <c r="M814" s="309"/>
      <c r="N814" s="309"/>
      <c r="O814" s="309"/>
      <c r="P814" s="309"/>
      <c r="Q814" s="309"/>
      <c r="R814" s="309"/>
      <c r="S814" s="309"/>
      <c r="T814" s="309"/>
      <c r="U814" s="309"/>
      <c r="V814" s="309"/>
      <c r="W814" s="309"/>
      <c r="X814" s="309"/>
      <c r="Y814" s="309"/>
      <c r="Z814" s="309"/>
    </row>
    <row r="815" spans="1:26" ht="12.75" customHeight="1" x14ac:dyDescent="0.2">
      <c r="A815" s="308"/>
      <c r="B815" s="309"/>
      <c r="C815" s="309"/>
      <c r="D815" s="309"/>
      <c r="E815" s="310"/>
      <c r="F815" s="309"/>
      <c r="G815" s="309"/>
      <c r="H815" s="309"/>
      <c r="I815" s="309"/>
      <c r="J815" s="309"/>
      <c r="K815" s="309"/>
      <c r="L815" s="309"/>
      <c r="M815" s="309"/>
      <c r="N815" s="309"/>
      <c r="O815" s="309"/>
      <c r="P815" s="309"/>
      <c r="Q815" s="309"/>
      <c r="R815" s="309"/>
      <c r="S815" s="309"/>
      <c r="T815" s="309"/>
      <c r="U815" s="309"/>
      <c r="V815" s="309"/>
      <c r="W815" s="309"/>
      <c r="X815" s="309"/>
      <c r="Y815" s="309"/>
      <c r="Z815" s="309"/>
    </row>
    <row r="816" spans="1:26" ht="12.75" customHeight="1" x14ac:dyDescent="0.2">
      <c r="A816" s="308"/>
      <c r="B816" s="309"/>
      <c r="C816" s="309"/>
      <c r="D816" s="309"/>
      <c r="E816" s="310"/>
      <c r="F816" s="309"/>
      <c r="G816" s="309"/>
      <c r="H816" s="309"/>
      <c r="I816" s="309"/>
      <c r="J816" s="309"/>
      <c r="K816" s="309"/>
      <c r="L816" s="309"/>
      <c r="M816" s="309"/>
      <c r="N816" s="309"/>
      <c r="O816" s="309"/>
      <c r="P816" s="309"/>
      <c r="Q816" s="309"/>
      <c r="R816" s="309"/>
      <c r="S816" s="309"/>
      <c r="T816" s="309"/>
      <c r="U816" s="309"/>
      <c r="V816" s="309"/>
      <c r="W816" s="309"/>
      <c r="X816" s="309"/>
      <c r="Y816" s="309"/>
      <c r="Z816" s="309"/>
    </row>
    <row r="817" spans="1:26" ht="12.75" customHeight="1" x14ac:dyDescent="0.2">
      <c r="A817" s="308"/>
      <c r="B817" s="309"/>
      <c r="C817" s="309"/>
      <c r="D817" s="309"/>
      <c r="E817" s="310"/>
      <c r="F817" s="309"/>
      <c r="G817" s="309"/>
      <c r="H817" s="309"/>
      <c r="I817" s="309"/>
      <c r="J817" s="309"/>
      <c r="K817" s="309"/>
      <c r="L817" s="309"/>
      <c r="M817" s="309"/>
      <c r="N817" s="309"/>
      <c r="O817" s="309"/>
      <c r="P817" s="309"/>
      <c r="Q817" s="309"/>
      <c r="R817" s="309"/>
      <c r="S817" s="309"/>
      <c r="T817" s="309"/>
      <c r="U817" s="309"/>
      <c r="V817" s="309"/>
      <c r="W817" s="309"/>
      <c r="X817" s="309"/>
      <c r="Y817" s="309"/>
      <c r="Z817" s="309"/>
    </row>
    <row r="818" spans="1:26" ht="12.75" customHeight="1" x14ac:dyDescent="0.2">
      <c r="A818" s="308"/>
      <c r="B818" s="309"/>
      <c r="C818" s="309"/>
      <c r="D818" s="309"/>
      <c r="E818" s="310"/>
      <c r="F818" s="309"/>
      <c r="G818" s="309"/>
      <c r="H818" s="309"/>
      <c r="I818" s="309"/>
      <c r="J818" s="309"/>
      <c r="K818" s="309"/>
      <c r="L818" s="309"/>
      <c r="M818" s="309"/>
      <c r="N818" s="309"/>
      <c r="O818" s="309"/>
      <c r="P818" s="309"/>
      <c r="Q818" s="309"/>
      <c r="R818" s="309"/>
      <c r="S818" s="309"/>
      <c r="T818" s="309"/>
      <c r="U818" s="309"/>
      <c r="V818" s="309"/>
      <c r="W818" s="309"/>
      <c r="X818" s="309"/>
      <c r="Y818" s="309"/>
      <c r="Z818" s="309"/>
    </row>
    <row r="819" spans="1:26" ht="12.75" customHeight="1" x14ac:dyDescent="0.2">
      <c r="A819" s="308"/>
      <c r="B819" s="309"/>
      <c r="C819" s="309"/>
      <c r="D819" s="309"/>
      <c r="E819" s="310"/>
      <c r="F819" s="309"/>
      <c r="G819" s="309"/>
      <c r="H819" s="309"/>
      <c r="I819" s="309"/>
      <c r="J819" s="309"/>
      <c r="K819" s="309"/>
      <c r="L819" s="309"/>
      <c r="M819" s="309"/>
      <c r="N819" s="309"/>
      <c r="O819" s="309"/>
      <c r="P819" s="309"/>
      <c r="Q819" s="309"/>
      <c r="R819" s="309"/>
      <c r="S819" s="309"/>
      <c r="T819" s="309"/>
      <c r="U819" s="309"/>
      <c r="V819" s="309"/>
      <c r="W819" s="309"/>
      <c r="X819" s="309"/>
      <c r="Y819" s="309"/>
      <c r="Z819" s="309"/>
    </row>
    <row r="820" spans="1:26" ht="12.75" customHeight="1" x14ac:dyDescent="0.2">
      <c r="A820" s="308"/>
      <c r="B820" s="309"/>
      <c r="C820" s="309"/>
      <c r="D820" s="309"/>
      <c r="E820" s="310"/>
      <c r="F820" s="309"/>
      <c r="G820" s="309"/>
      <c r="H820" s="309"/>
      <c r="I820" s="309"/>
      <c r="J820" s="309"/>
      <c r="K820" s="309"/>
      <c r="L820" s="309"/>
      <c r="M820" s="309"/>
      <c r="N820" s="309"/>
      <c r="O820" s="309"/>
      <c r="P820" s="309"/>
      <c r="Q820" s="309"/>
      <c r="R820" s="309"/>
      <c r="S820" s="309"/>
      <c r="T820" s="309"/>
      <c r="U820" s="309"/>
      <c r="V820" s="309"/>
      <c r="W820" s="309"/>
      <c r="X820" s="309"/>
      <c r="Y820" s="309"/>
      <c r="Z820" s="309"/>
    </row>
    <row r="821" spans="1:26" ht="12.75" customHeight="1" x14ac:dyDescent="0.2">
      <c r="A821" s="308"/>
      <c r="B821" s="309"/>
      <c r="C821" s="309"/>
      <c r="D821" s="309"/>
      <c r="E821" s="310"/>
      <c r="F821" s="309"/>
      <c r="G821" s="309"/>
      <c r="H821" s="309"/>
      <c r="I821" s="309"/>
      <c r="J821" s="309"/>
      <c r="K821" s="309"/>
      <c r="L821" s="309"/>
      <c r="M821" s="309"/>
      <c r="N821" s="309"/>
      <c r="O821" s="309"/>
      <c r="P821" s="309"/>
      <c r="Q821" s="309"/>
      <c r="R821" s="309"/>
      <c r="S821" s="309"/>
      <c r="T821" s="309"/>
      <c r="U821" s="309"/>
      <c r="V821" s="309"/>
      <c r="W821" s="309"/>
      <c r="X821" s="309"/>
      <c r="Y821" s="309"/>
      <c r="Z821" s="309"/>
    </row>
    <row r="822" spans="1:26" ht="12.75" customHeight="1" x14ac:dyDescent="0.2">
      <c r="A822" s="308"/>
      <c r="B822" s="309"/>
      <c r="C822" s="309"/>
      <c r="D822" s="309"/>
      <c r="E822" s="310"/>
      <c r="F822" s="309"/>
      <c r="G822" s="309"/>
      <c r="H822" s="309"/>
      <c r="I822" s="309"/>
      <c r="J822" s="309"/>
      <c r="K822" s="309"/>
      <c r="L822" s="309"/>
      <c r="M822" s="309"/>
      <c r="N822" s="309"/>
      <c r="O822" s="309"/>
      <c r="P822" s="309"/>
      <c r="Q822" s="309"/>
      <c r="R822" s="309"/>
      <c r="S822" s="309"/>
      <c r="T822" s="309"/>
      <c r="U822" s="309"/>
      <c r="V822" s="309"/>
      <c r="W822" s="309"/>
      <c r="X822" s="309"/>
      <c r="Y822" s="309"/>
      <c r="Z822" s="309"/>
    </row>
    <row r="823" spans="1:26" ht="12.75" customHeight="1" x14ac:dyDescent="0.2">
      <c r="A823" s="308"/>
      <c r="B823" s="309"/>
      <c r="C823" s="309"/>
      <c r="D823" s="309"/>
      <c r="E823" s="310"/>
      <c r="F823" s="309"/>
      <c r="G823" s="309"/>
      <c r="H823" s="309"/>
      <c r="I823" s="309"/>
      <c r="J823" s="309"/>
      <c r="K823" s="309"/>
      <c r="L823" s="309"/>
      <c r="M823" s="309"/>
      <c r="N823" s="309"/>
      <c r="O823" s="309"/>
      <c r="P823" s="309"/>
      <c r="Q823" s="309"/>
      <c r="R823" s="309"/>
      <c r="S823" s="309"/>
      <c r="T823" s="309"/>
      <c r="U823" s="309"/>
      <c r="V823" s="309"/>
      <c r="W823" s="309"/>
      <c r="X823" s="309"/>
      <c r="Y823" s="309"/>
      <c r="Z823" s="309"/>
    </row>
    <row r="824" spans="1:26" ht="12.75" customHeight="1" x14ac:dyDescent="0.2">
      <c r="A824" s="308"/>
      <c r="B824" s="309"/>
      <c r="C824" s="309"/>
      <c r="D824" s="309"/>
      <c r="E824" s="310"/>
      <c r="F824" s="309"/>
      <c r="G824" s="309"/>
      <c r="H824" s="309"/>
      <c r="I824" s="309"/>
      <c r="J824" s="309"/>
      <c r="K824" s="309"/>
      <c r="L824" s="309"/>
      <c r="M824" s="309"/>
      <c r="N824" s="309"/>
      <c r="O824" s="309"/>
      <c r="P824" s="309"/>
      <c r="Q824" s="309"/>
      <c r="R824" s="309"/>
      <c r="S824" s="309"/>
      <c r="T824" s="309"/>
      <c r="U824" s="309"/>
      <c r="V824" s="309"/>
      <c r="W824" s="309"/>
      <c r="X824" s="309"/>
      <c r="Y824" s="309"/>
      <c r="Z824" s="309"/>
    </row>
    <row r="825" spans="1:26" ht="12.75" customHeight="1" x14ac:dyDescent="0.2">
      <c r="A825" s="308"/>
      <c r="B825" s="309"/>
      <c r="C825" s="309"/>
      <c r="D825" s="309"/>
      <c r="E825" s="310"/>
      <c r="F825" s="309"/>
      <c r="G825" s="309"/>
      <c r="H825" s="309"/>
      <c r="I825" s="309"/>
      <c r="J825" s="309"/>
      <c r="K825" s="309"/>
      <c r="L825" s="309"/>
      <c r="M825" s="309"/>
      <c r="N825" s="309"/>
      <c r="O825" s="309"/>
      <c r="P825" s="309"/>
      <c r="Q825" s="309"/>
      <c r="R825" s="309"/>
      <c r="S825" s="309"/>
      <c r="T825" s="309"/>
      <c r="U825" s="309"/>
      <c r="V825" s="309"/>
      <c r="W825" s="309"/>
      <c r="X825" s="309"/>
      <c r="Y825" s="309"/>
      <c r="Z825" s="309"/>
    </row>
    <row r="826" spans="1:26" ht="12.75" customHeight="1" x14ac:dyDescent="0.2">
      <c r="A826" s="308"/>
      <c r="B826" s="309"/>
      <c r="C826" s="309"/>
      <c r="D826" s="309"/>
      <c r="E826" s="310"/>
      <c r="F826" s="309"/>
      <c r="G826" s="309"/>
      <c r="H826" s="309"/>
      <c r="I826" s="309"/>
      <c r="J826" s="309"/>
      <c r="K826" s="309"/>
      <c r="L826" s="309"/>
      <c r="M826" s="309"/>
      <c r="N826" s="309"/>
      <c r="O826" s="309"/>
      <c r="P826" s="309"/>
      <c r="Q826" s="309"/>
      <c r="R826" s="309"/>
      <c r="S826" s="309"/>
      <c r="T826" s="309"/>
      <c r="U826" s="309"/>
      <c r="V826" s="309"/>
      <c r="W826" s="309"/>
      <c r="X826" s="309"/>
      <c r="Y826" s="309"/>
      <c r="Z826" s="309"/>
    </row>
    <row r="827" spans="1:26" ht="12.75" customHeight="1" x14ac:dyDescent="0.2">
      <c r="A827" s="308"/>
      <c r="B827" s="309"/>
      <c r="C827" s="309"/>
      <c r="D827" s="309"/>
      <c r="E827" s="310"/>
      <c r="F827" s="309"/>
      <c r="G827" s="309"/>
      <c r="H827" s="309"/>
      <c r="I827" s="309"/>
      <c r="J827" s="309"/>
      <c r="K827" s="309"/>
      <c r="L827" s="309"/>
      <c r="M827" s="309"/>
      <c r="N827" s="309"/>
      <c r="O827" s="309"/>
      <c r="P827" s="309"/>
      <c r="Q827" s="309"/>
      <c r="R827" s="309"/>
      <c r="S827" s="309"/>
      <c r="T827" s="309"/>
      <c r="U827" s="309"/>
      <c r="V827" s="309"/>
      <c r="W827" s="309"/>
      <c r="X827" s="309"/>
      <c r="Y827" s="309"/>
      <c r="Z827" s="309"/>
    </row>
    <row r="828" spans="1:26" ht="12.75" customHeight="1" x14ac:dyDescent="0.2">
      <c r="A828" s="308"/>
      <c r="B828" s="309"/>
      <c r="C828" s="309"/>
      <c r="D828" s="309"/>
      <c r="E828" s="310"/>
      <c r="F828" s="309"/>
      <c r="G828" s="309"/>
      <c r="H828" s="309"/>
      <c r="I828" s="309"/>
      <c r="J828" s="309"/>
      <c r="K828" s="309"/>
      <c r="L828" s="309"/>
      <c r="M828" s="309"/>
      <c r="N828" s="309"/>
      <c r="O828" s="309"/>
      <c r="P828" s="309"/>
      <c r="Q828" s="309"/>
      <c r="R828" s="309"/>
      <c r="S828" s="309"/>
      <c r="T828" s="309"/>
      <c r="U828" s="309"/>
      <c r="V828" s="309"/>
      <c r="W828" s="309"/>
      <c r="X828" s="309"/>
      <c r="Y828" s="309"/>
      <c r="Z828" s="309"/>
    </row>
    <row r="829" spans="1:26" ht="12.75" customHeight="1" x14ac:dyDescent="0.2">
      <c r="A829" s="308"/>
      <c r="B829" s="309"/>
      <c r="C829" s="309"/>
      <c r="D829" s="309"/>
      <c r="E829" s="310"/>
      <c r="F829" s="309"/>
      <c r="G829" s="309"/>
      <c r="H829" s="309"/>
      <c r="I829" s="309"/>
      <c r="J829" s="309"/>
      <c r="K829" s="309"/>
      <c r="L829" s="309"/>
      <c r="M829" s="309"/>
      <c r="N829" s="309"/>
      <c r="O829" s="309"/>
      <c r="P829" s="309"/>
      <c r="Q829" s="309"/>
      <c r="R829" s="309"/>
      <c r="S829" s="309"/>
      <c r="T829" s="309"/>
      <c r="U829" s="309"/>
      <c r="V829" s="309"/>
      <c r="W829" s="309"/>
      <c r="X829" s="309"/>
      <c r="Y829" s="309"/>
      <c r="Z829" s="309"/>
    </row>
    <row r="830" spans="1:26" ht="12.75" customHeight="1" x14ac:dyDescent="0.2">
      <c r="A830" s="308"/>
      <c r="B830" s="309"/>
      <c r="C830" s="309"/>
      <c r="D830" s="309"/>
      <c r="E830" s="310"/>
      <c r="F830" s="309"/>
      <c r="G830" s="309"/>
      <c r="H830" s="309"/>
      <c r="I830" s="309"/>
      <c r="J830" s="309"/>
      <c r="K830" s="309"/>
      <c r="L830" s="309"/>
      <c r="M830" s="309"/>
      <c r="N830" s="309"/>
      <c r="O830" s="309"/>
      <c r="P830" s="309"/>
      <c r="Q830" s="309"/>
      <c r="R830" s="309"/>
      <c r="S830" s="309"/>
      <c r="T830" s="309"/>
      <c r="U830" s="309"/>
      <c r="V830" s="309"/>
      <c r="W830" s="309"/>
      <c r="X830" s="309"/>
      <c r="Y830" s="309"/>
      <c r="Z830" s="309"/>
    </row>
    <row r="831" spans="1:26" ht="12.75" customHeight="1" x14ac:dyDescent="0.2">
      <c r="A831" s="308"/>
      <c r="B831" s="309"/>
      <c r="C831" s="309"/>
      <c r="D831" s="309"/>
      <c r="E831" s="310"/>
      <c r="F831" s="309"/>
      <c r="G831" s="309"/>
      <c r="H831" s="309"/>
      <c r="I831" s="309"/>
      <c r="J831" s="309"/>
      <c r="K831" s="309"/>
      <c r="L831" s="309"/>
      <c r="M831" s="309"/>
      <c r="N831" s="309"/>
      <c r="O831" s="309"/>
      <c r="P831" s="309"/>
      <c r="Q831" s="309"/>
      <c r="R831" s="309"/>
      <c r="S831" s="309"/>
      <c r="T831" s="309"/>
      <c r="U831" s="309"/>
      <c r="V831" s="309"/>
      <c r="W831" s="309"/>
      <c r="X831" s="309"/>
      <c r="Y831" s="309"/>
      <c r="Z831" s="309"/>
    </row>
    <row r="832" spans="1:26" ht="12.75" customHeight="1" x14ac:dyDescent="0.2">
      <c r="A832" s="308"/>
      <c r="B832" s="309"/>
      <c r="C832" s="309"/>
      <c r="D832" s="309"/>
      <c r="E832" s="310"/>
      <c r="F832" s="309"/>
      <c r="G832" s="309"/>
      <c r="H832" s="309"/>
      <c r="I832" s="309"/>
      <c r="J832" s="309"/>
      <c r="K832" s="309"/>
      <c r="L832" s="309"/>
      <c r="M832" s="309"/>
      <c r="N832" s="309"/>
      <c r="O832" s="309"/>
      <c r="P832" s="309"/>
      <c r="Q832" s="309"/>
      <c r="R832" s="309"/>
      <c r="S832" s="309"/>
      <c r="T832" s="309"/>
      <c r="U832" s="309"/>
      <c r="V832" s="309"/>
      <c r="W832" s="309"/>
      <c r="X832" s="309"/>
      <c r="Y832" s="309"/>
      <c r="Z832" s="309"/>
    </row>
    <row r="833" spans="1:26" ht="12.75" customHeight="1" x14ac:dyDescent="0.2">
      <c r="A833" s="308"/>
      <c r="B833" s="309"/>
      <c r="C833" s="309"/>
      <c r="D833" s="309"/>
      <c r="E833" s="310"/>
      <c r="F833" s="309"/>
      <c r="G833" s="309"/>
      <c r="H833" s="309"/>
      <c r="I833" s="309"/>
      <c r="J833" s="309"/>
      <c r="K833" s="309"/>
      <c r="L833" s="309"/>
      <c r="M833" s="309"/>
      <c r="N833" s="309"/>
      <c r="O833" s="309"/>
      <c r="P833" s="309"/>
      <c r="Q833" s="309"/>
      <c r="R833" s="309"/>
      <c r="S833" s="309"/>
      <c r="T833" s="309"/>
      <c r="U833" s="309"/>
      <c r="V833" s="309"/>
      <c r="W833" s="309"/>
      <c r="X833" s="309"/>
      <c r="Y833" s="309"/>
      <c r="Z833" s="309"/>
    </row>
    <row r="834" spans="1:26" ht="12.75" customHeight="1" x14ac:dyDescent="0.2">
      <c r="A834" s="308"/>
      <c r="B834" s="309"/>
      <c r="C834" s="309"/>
      <c r="D834" s="309"/>
      <c r="E834" s="310"/>
      <c r="F834" s="309"/>
      <c r="G834" s="309"/>
      <c r="H834" s="309"/>
      <c r="I834" s="309"/>
      <c r="J834" s="309"/>
      <c r="K834" s="309"/>
      <c r="L834" s="309"/>
      <c r="M834" s="309"/>
      <c r="N834" s="309"/>
      <c r="O834" s="309"/>
      <c r="P834" s="309"/>
      <c r="Q834" s="309"/>
      <c r="R834" s="309"/>
      <c r="S834" s="309"/>
      <c r="T834" s="309"/>
      <c r="U834" s="309"/>
      <c r="V834" s="309"/>
      <c r="W834" s="309"/>
      <c r="X834" s="309"/>
      <c r="Y834" s="309"/>
      <c r="Z834" s="309"/>
    </row>
    <row r="835" spans="1:26" ht="12.75" customHeight="1" x14ac:dyDescent="0.2">
      <c r="A835" s="308"/>
      <c r="B835" s="309"/>
      <c r="C835" s="309"/>
      <c r="D835" s="309"/>
      <c r="E835" s="310"/>
      <c r="F835" s="309"/>
      <c r="G835" s="309"/>
      <c r="H835" s="309"/>
      <c r="I835" s="309"/>
      <c r="J835" s="309"/>
      <c r="K835" s="309"/>
      <c r="L835" s="309"/>
      <c r="M835" s="309"/>
      <c r="N835" s="309"/>
      <c r="O835" s="309"/>
      <c r="P835" s="309"/>
      <c r="Q835" s="309"/>
      <c r="R835" s="309"/>
      <c r="S835" s="309"/>
      <c r="T835" s="309"/>
      <c r="U835" s="309"/>
      <c r="V835" s="309"/>
      <c r="W835" s="309"/>
      <c r="X835" s="309"/>
      <c r="Y835" s="309"/>
      <c r="Z835" s="309"/>
    </row>
    <row r="836" spans="1:26" ht="12.75" customHeight="1" x14ac:dyDescent="0.2">
      <c r="A836" s="308"/>
      <c r="B836" s="309"/>
      <c r="C836" s="309"/>
      <c r="D836" s="309"/>
      <c r="E836" s="310"/>
      <c r="F836" s="309"/>
      <c r="G836" s="309"/>
      <c r="H836" s="309"/>
      <c r="I836" s="309"/>
      <c r="J836" s="309"/>
      <c r="K836" s="309"/>
      <c r="L836" s="309"/>
      <c r="M836" s="309"/>
      <c r="N836" s="309"/>
      <c r="O836" s="309"/>
      <c r="P836" s="309"/>
      <c r="Q836" s="309"/>
      <c r="R836" s="309"/>
      <c r="S836" s="309"/>
      <c r="T836" s="309"/>
      <c r="U836" s="309"/>
      <c r="V836" s="309"/>
      <c r="W836" s="309"/>
      <c r="X836" s="309"/>
      <c r="Y836" s="309"/>
      <c r="Z836" s="309"/>
    </row>
    <row r="837" spans="1:26" ht="12.75" customHeight="1" x14ac:dyDescent="0.2">
      <c r="A837" s="308"/>
      <c r="B837" s="309"/>
      <c r="C837" s="309"/>
      <c r="D837" s="309"/>
      <c r="E837" s="310"/>
      <c r="F837" s="309"/>
      <c r="G837" s="309"/>
      <c r="H837" s="309"/>
      <c r="I837" s="309"/>
      <c r="J837" s="309"/>
      <c r="K837" s="309"/>
      <c r="L837" s="309"/>
      <c r="M837" s="309"/>
      <c r="N837" s="309"/>
      <c r="O837" s="309"/>
      <c r="P837" s="309"/>
      <c r="Q837" s="309"/>
      <c r="R837" s="309"/>
      <c r="S837" s="309"/>
      <c r="T837" s="309"/>
      <c r="U837" s="309"/>
      <c r="V837" s="309"/>
      <c r="W837" s="309"/>
      <c r="X837" s="309"/>
      <c r="Y837" s="309"/>
      <c r="Z837" s="309"/>
    </row>
    <row r="838" spans="1:26" ht="12.75" customHeight="1" x14ac:dyDescent="0.2">
      <c r="A838" s="308"/>
      <c r="B838" s="309"/>
      <c r="C838" s="309"/>
      <c r="D838" s="309"/>
      <c r="E838" s="310"/>
      <c r="F838" s="309"/>
      <c r="G838" s="309"/>
      <c r="H838" s="309"/>
      <c r="I838" s="309"/>
      <c r="J838" s="309"/>
      <c r="K838" s="309"/>
      <c r="L838" s="309"/>
      <c r="M838" s="309"/>
      <c r="N838" s="309"/>
      <c r="O838" s="309"/>
      <c r="P838" s="309"/>
      <c r="Q838" s="309"/>
      <c r="R838" s="309"/>
      <c r="S838" s="309"/>
      <c r="T838" s="309"/>
      <c r="U838" s="309"/>
      <c r="V838" s="309"/>
      <c r="W838" s="309"/>
      <c r="X838" s="309"/>
      <c r="Y838" s="309"/>
      <c r="Z838" s="309"/>
    </row>
    <row r="839" spans="1:26" ht="12.75" customHeight="1" x14ac:dyDescent="0.2">
      <c r="A839" s="308"/>
      <c r="B839" s="309"/>
      <c r="C839" s="309"/>
      <c r="D839" s="309"/>
      <c r="E839" s="310"/>
      <c r="F839" s="309"/>
      <c r="G839" s="309"/>
      <c r="H839" s="309"/>
      <c r="I839" s="309"/>
      <c r="J839" s="309"/>
      <c r="K839" s="309"/>
      <c r="L839" s="309"/>
      <c r="M839" s="309"/>
      <c r="N839" s="309"/>
      <c r="O839" s="309"/>
      <c r="P839" s="309"/>
      <c r="Q839" s="309"/>
      <c r="R839" s="309"/>
      <c r="S839" s="309"/>
      <c r="T839" s="309"/>
      <c r="U839" s="309"/>
      <c r="V839" s="309"/>
      <c r="W839" s="309"/>
      <c r="X839" s="309"/>
      <c r="Y839" s="309"/>
      <c r="Z839" s="309"/>
    </row>
    <row r="840" spans="1:26" ht="12.75" customHeight="1" x14ac:dyDescent="0.2">
      <c r="A840" s="308"/>
      <c r="B840" s="309"/>
      <c r="C840" s="309"/>
      <c r="D840" s="309"/>
      <c r="E840" s="310"/>
      <c r="F840" s="309"/>
      <c r="G840" s="309"/>
      <c r="H840" s="309"/>
      <c r="I840" s="309"/>
      <c r="J840" s="309"/>
      <c r="K840" s="309"/>
      <c r="L840" s="309"/>
      <c r="M840" s="309"/>
      <c r="N840" s="309"/>
      <c r="O840" s="309"/>
      <c r="P840" s="309"/>
      <c r="Q840" s="309"/>
      <c r="R840" s="309"/>
      <c r="S840" s="309"/>
      <c r="T840" s="309"/>
      <c r="U840" s="309"/>
      <c r="V840" s="309"/>
      <c r="W840" s="309"/>
      <c r="X840" s="309"/>
      <c r="Y840" s="309"/>
      <c r="Z840" s="309"/>
    </row>
    <row r="841" spans="1:26" ht="12.75" customHeight="1" x14ac:dyDescent="0.2">
      <c r="A841" s="308"/>
      <c r="B841" s="309"/>
      <c r="C841" s="309"/>
      <c r="D841" s="309"/>
      <c r="E841" s="310"/>
      <c r="F841" s="309"/>
      <c r="G841" s="309"/>
      <c r="H841" s="309"/>
      <c r="I841" s="309"/>
      <c r="J841" s="309"/>
      <c r="K841" s="309"/>
      <c r="L841" s="309"/>
      <c r="M841" s="309"/>
      <c r="N841" s="309"/>
      <c r="O841" s="309"/>
      <c r="P841" s="309"/>
      <c r="Q841" s="309"/>
      <c r="R841" s="309"/>
      <c r="S841" s="309"/>
      <c r="T841" s="309"/>
      <c r="U841" s="309"/>
      <c r="V841" s="309"/>
      <c r="W841" s="309"/>
      <c r="X841" s="309"/>
      <c r="Y841" s="309"/>
      <c r="Z841" s="309"/>
    </row>
    <row r="842" spans="1:26" ht="12.75" customHeight="1" x14ac:dyDescent="0.2">
      <c r="A842" s="308"/>
      <c r="B842" s="309"/>
      <c r="C842" s="309"/>
      <c r="D842" s="309"/>
      <c r="E842" s="310"/>
      <c r="F842" s="309"/>
      <c r="G842" s="309"/>
      <c r="H842" s="309"/>
      <c r="I842" s="309"/>
      <c r="J842" s="309"/>
      <c r="K842" s="309"/>
      <c r="L842" s="309"/>
      <c r="M842" s="309"/>
      <c r="N842" s="309"/>
      <c r="O842" s="309"/>
      <c r="P842" s="309"/>
      <c r="Q842" s="309"/>
      <c r="R842" s="309"/>
      <c r="S842" s="309"/>
      <c r="T842" s="309"/>
      <c r="U842" s="309"/>
      <c r="V842" s="309"/>
      <c r="W842" s="309"/>
      <c r="X842" s="309"/>
      <c r="Y842" s="309"/>
      <c r="Z842" s="309"/>
    </row>
    <row r="843" spans="1:26" ht="12.75" customHeight="1" x14ac:dyDescent="0.2">
      <c r="A843" s="308"/>
      <c r="B843" s="309"/>
      <c r="C843" s="309"/>
      <c r="D843" s="309"/>
      <c r="E843" s="310"/>
      <c r="F843" s="309"/>
      <c r="G843" s="309"/>
      <c r="H843" s="309"/>
      <c r="I843" s="309"/>
      <c r="J843" s="309"/>
      <c r="K843" s="309"/>
      <c r="L843" s="309"/>
      <c r="M843" s="309"/>
      <c r="N843" s="309"/>
      <c r="O843" s="309"/>
      <c r="P843" s="309"/>
      <c r="Q843" s="309"/>
      <c r="R843" s="309"/>
      <c r="S843" s="309"/>
      <c r="T843" s="309"/>
      <c r="U843" s="309"/>
      <c r="V843" s="309"/>
      <c r="W843" s="309"/>
      <c r="X843" s="309"/>
      <c r="Y843" s="309"/>
      <c r="Z843" s="309"/>
    </row>
    <row r="844" spans="1:26" ht="12.75" customHeight="1" x14ac:dyDescent="0.2">
      <c r="A844" s="308"/>
      <c r="B844" s="309"/>
      <c r="C844" s="309"/>
      <c r="D844" s="309"/>
      <c r="E844" s="310"/>
      <c r="F844" s="309"/>
      <c r="G844" s="309"/>
      <c r="H844" s="309"/>
      <c r="I844" s="309"/>
      <c r="J844" s="309"/>
      <c r="K844" s="309"/>
      <c r="L844" s="309"/>
      <c r="M844" s="309"/>
      <c r="N844" s="309"/>
      <c r="O844" s="309"/>
      <c r="P844" s="309"/>
      <c r="Q844" s="309"/>
      <c r="R844" s="309"/>
      <c r="S844" s="309"/>
      <c r="T844" s="309"/>
      <c r="U844" s="309"/>
      <c r="V844" s="309"/>
      <c r="W844" s="309"/>
      <c r="X844" s="309"/>
      <c r="Y844" s="309"/>
      <c r="Z844" s="309"/>
    </row>
    <row r="845" spans="1:26" ht="12.75" customHeight="1" x14ac:dyDescent="0.2">
      <c r="A845" s="308"/>
      <c r="B845" s="309"/>
      <c r="C845" s="309"/>
      <c r="D845" s="309"/>
      <c r="E845" s="310"/>
      <c r="F845" s="309"/>
      <c r="G845" s="309"/>
      <c r="H845" s="309"/>
      <c r="I845" s="309"/>
      <c r="J845" s="309"/>
      <c r="K845" s="309"/>
      <c r="L845" s="309"/>
      <c r="M845" s="309"/>
      <c r="N845" s="309"/>
      <c r="O845" s="309"/>
      <c r="P845" s="309"/>
      <c r="Q845" s="309"/>
      <c r="R845" s="309"/>
      <c r="S845" s="309"/>
      <c r="T845" s="309"/>
      <c r="U845" s="309"/>
      <c r="V845" s="309"/>
      <c r="W845" s="309"/>
      <c r="X845" s="309"/>
      <c r="Y845" s="309"/>
      <c r="Z845" s="309"/>
    </row>
    <row r="846" spans="1:26" ht="12.75" customHeight="1" x14ac:dyDescent="0.2">
      <c r="A846" s="308"/>
      <c r="B846" s="309"/>
      <c r="C846" s="309"/>
      <c r="D846" s="309"/>
      <c r="E846" s="310"/>
      <c r="F846" s="309"/>
      <c r="G846" s="309"/>
      <c r="H846" s="309"/>
      <c r="I846" s="309"/>
      <c r="J846" s="309"/>
      <c r="K846" s="309"/>
      <c r="L846" s="309"/>
      <c r="M846" s="309"/>
      <c r="N846" s="309"/>
      <c r="O846" s="309"/>
      <c r="P846" s="309"/>
      <c r="Q846" s="309"/>
      <c r="R846" s="309"/>
      <c r="S846" s="309"/>
      <c r="T846" s="309"/>
      <c r="U846" s="309"/>
      <c r="V846" s="309"/>
      <c r="W846" s="309"/>
      <c r="X846" s="309"/>
      <c r="Y846" s="309"/>
      <c r="Z846" s="309"/>
    </row>
    <row r="847" spans="1:26" ht="12.75" customHeight="1" x14ac:dyDescent="0.2">
      <c r="A847" s="308"/>
      <c r="B847" s="309"/>
      <c r="C847" s="309"/>
      <c r="D847" s="309"/>
      <c r="E847" s="310"/>
      <c r="F847" s="309"/>
      <c r="G847" s="309"/>
      <c r="H847" s="309"/>
      <c r="I847" s="309"/>
      <c r="J847" s="309"/>
      <c r="K847" s="309"/>
      <c r="L847" s="309"/>
      <c r="M847" s="309"/>
      <c r="N847" s="309"/>
      <c r="O847" s="309"/>
      <c r="P847" s="309"/>
      <c r="Q847" s="309"/>
      <c r="R847" s="309"/>
      <c r="S847" s="309"/>
      <c r="T847" s="309"/>
      <c r="U847" s="309"/>
      <c r="V847" s="309"/>
      <c r="W847" s="309"/>
      <c r="X847" s="309"/>
      <c r="Y847" s="309"/>
      <c r="Z847" s="309"/>
    </row>
    <row r="848" spans="1:26" ht="12.75" customHeight="1" x14ac:dyDescent="0.2">
      <c r="A848" s="308"/>
      <c r="B848" s="309"/>
      <c r="C848" s="309"/>
      <c r="D848" s="309"/>
      <c r="E848" s="310"/>
      <c r="F848" s="309"/>
      <c r="G848" s="309"/>
      <c r="H848" s="309"/>
      <c r="I848" s="309"/>
      <c r="J848" s="309"/>
      <c r="K848" s="309"/>
      <c r="L848" s="309"/>
      <c r="M848" s="309"/>
      <c r="N848" s="309"/>
      <c r="O848" s="309"/>
      <c r="P848" s="309"/>
      <c r="Q848" s="309"/>
      <c r="R848" s="309"/>
      <c r="S848" s="309"/>
      <c r="T848" s="309"/>
      <c r="U848" s="309"/>
      <c r="V848" s="309"/>
      <c r="W848" s="309"/>
      <c r="X848" s="309"/>
      <c r="Y848" s="309"/>
      <c r="Z848" s="309"/>
    </row>
    <row r="849" spans="1:26" ht="12.75" customHeight="1" x14ac:dyDescent="0.2">
      <c r="A849" s="308"/>
      <c r="B849" s="309"/>
      <c r="C849" s="309"/>
      <c r="D849" s="309"/>
      <c r="E849" s="310"/>
      <c r="F849" s="309"/>
      <c r="G849" s="309"/>
      <c r="H849" s="309"/>
      <c r="I849" s="309"/>
      <c r="J849" s="309"/>
      <c r="K849" s="309"/>
      <c r="L849" s="309"/>
      <c r="M849" s="309"/>
      <c r="N849" s="309"/>
      <c r="O849" s="309"/>
      <c r="P849" s="309"/>
      <c r="Q849" s="309"/>
      <c r="R849" s="309"/>
      <c r="S849" s="309"/>
      <c r="T849" s="309"/>
      <c r="U849" s="309"/>
      <c r="V849" s="309"/>
      <c r="W849" s="309"/>
      <c r="X849" s="309"/>
      <c r="Y849" s="309"/>
      <c r="Z849" s="309"/>
    </row>
    <row r="850" spans="1:26" ht="12.75" customHeight="1" x14ac:dyDescent="0.2">
      <c r="A850" s="308"/>
      <c r="B850" s="309"/>
      <c r="C850" s="309"/>
      <c r="D850" s="309"/>
      <c r="E850" s="310"/>
      <c r="F850" s="309"/>
      <c r="G850" s="309"/>
      <c r="H850" s="309"/>
      <c r="I850" s="309"/>
      <c r="J850" s="309"/>
      <c r="K850" s="309"/>
      <c r="L850" s="309"/>
      <c r="M850" s="309"/>
      <c r="N850" s="309"/>
      <c r="O850" s="309"/>
      <c r="P850" s="309"/>
      <c r="Q850" s="309"/>
      <c r="R850" s="309"/>
      <c r="S850" s="309"/>
      <c r="T850" s="309"/>
      <c r="U850" s="309"/>
      <c r="V850" s="309"/>
      <c r="W850" s="309"/>
      <c r="X850" s="309"/>
      <c r="Y850" s="309"/>
      <c r="Z850" s="309"/>
    </row>
    <row r="851" spans="1:26" ht="12.75" customHeight="1" x14ac:dyDescent="0.2">
      <c r="A851" s="308"/>
      <c r="B851" s="309"/>
      <c r="C851" s="309"/>
      <c r="D851" s="309"/>
      <c r="E851" s="310"/>
      <c r="F851" s="309"/>
      <c r="G851" s="309"/>
      <c r="H851" s="309"/>
      <c r="I851" s="309"/>
      <c r="J851" s="309"/>
      <c r="K851" s="309"/>
      <c r="L851" s="309"/>
      <c r="M851" s="309"/>
      <c r="N851" s="309"/>
      <c r="O851" s="309"/>
      <c r="P851" s="309"/>
      <c r="Q851" s="309"/>
      <c r="R851" s="309"/>
      <c r="S851" s="309"/>
      <c r="T851" s="309"/>
      <c r="U851" s="309"/>
      <c r="V851" s="309"/>
      <c r="W851" s="309"/>
      <c r="X851" s="309"/>
      <c r="Y851" s="309"/>
      <c r="Z851" s="309"/>
    </row>
    <row r="852" spans="1:26" ht="12.75" customHeight="1" x14ac:dyDescent="0.2">
      <c r="A852" s="308"/>
      <c r="B852" s="309"/>
      <c r="C852" s="309"/>
      <c r="D852" s="309"/>
      <c r="E852" s="310"/>
      <c r="F852" s="309"/>
      <c r="G852" s="309"/>
      <c r="H852" s="309"/>
      <c r="I852" s="309"/>
      <c r="J852" s="309"/>
      <c r="K852" s="309"/>
      <c r="L852" s="309"/>
      <c r="M852" s="309"/>
      <c r="N852" s="309"/>
      <c r="O852" s="309"/>
      <c r="P852" s="309"/>
      <c r="Q852" s="309"/>
      <c r="R852" s="309"/>
      <c r="S852" s="309"/>
      <c r="T852" s="309"/>
      <c r="U852" s="309"/>
      <c r="V852" s="309"/>
      <c r="W852" s="309"/>
      <c r="X852" s="309"/>
      <c r="Y852" s="309"/>
      <c r="Z852" s="309"/>
    </row>
    <row r="853" spans="1:26" ht="12.75" customHeight="1" x14ac:dyDescent="0.2">
      <c r="A853" s="308"/>
      <c r="B853" s="309"/>
      <c r="C853" s="309"/>
      <c r="D853" s="309"/>
      <c r="E853" s="310"/>
      <c r="F853" s="309"/>
      <c r="G853" s="309"/>
      <c r="H853" s="309"/>
      <c r="I853" s="309"/>
      <c r="J853" s="309"/>
      <c r="K853" s="309"/>
      <c r="L853" s="309"/>
      <c r="M853" s="309"/>
      <c r="N853" s="309"/>
      <c r="O853" s="309"/>
      <c r="P853" s="309"/>
      <c r="Q853" s="309"/>
      <c r="R853" s="309"/>
      <c r="S853" s="309"/>
      <c r="T853" s="309"/>
      <c r="U853" s="309"/>
      <c r="V853" s="309"/>
      <c r="W853" s="309"/>
      <c r="X853" s="309"/>
      <c r="Y853" s="309"/>
      <c r="Z853" s="309"/>
    </row>
    <row r="854" spans="1:26" ht="12.75" customHeight="1" x14ac:dyDescent="0.2">
      <c r="A854" s="308"/>
      <c r="B854" s="309"/>
      <c r="C854" s="309"/>
      <c r="D854" s="309"/>
      <c r="E854" s="310"/>
      <c r="F854" s="309"/>
      <c r="G854" s="309"/>
      <c r="H854" s="309"/>
      <c r="I854" s="309"/>
      <c r="J854" s="309"/>
      <c r="K854" s="309"/>
      <c r="L854" s="309"/>
      <c r="M854" s="309"/>
      <c r="N854" s="309"/>
      <c r="O854" s="309"/>
      <c r="P854" s="309"/>
      <c r="Q854" s="309"/>
      <c r="R854" s="309"/>
      <c r="S854" s="309"/>
      <c r="T854" s="309"/>
      <c r="U854" s="309"/>
      <c r="V854" s="309"/>
      <c r="W854" s="309"/>
      <c r="X854" s="309"/>
      <c r="Y854" s="309"/>
      <c r="Z854" s="309"/>
    </row>
    <row r="855" spans="1:26" ht="12.75" customHeight="1" x14ac:dyDescent="0.2">
      <c r="A855" s="308"/>
      <c r="B855" s="309"/>
      <c r="C855" s="309"/>
      <c r="D855" s="309"/>
      <c r="E855" s="310"/>
      <c r="F855" s="309"/>
      <c r="G855" s="309"/>
      <c r="H855" s="309"/>
      <c r="I855" s="309"/>
      <c r="J855" s="309"/>
      <c r="K855" s="309"/>
      <c r="L855" s="309"/>
      <c r="M855" s="309"/>
      <c r="N855" s="309"/>
      <c r="O855" s="309"/>
      <c r="P855" s="309"/>
      <c r="Q855" s="309"/>
      <c r="R855" s="309"/>
      <c r="S855" s="309"/>
      <c r="T855" s="309"/>
      <c r="U855" s="309"/>
      <c r="V855" s="309"/>
      <c r="W855" s="309"/>
      <c r="X855" s="309"/>
      <c r="Y855" s="309"/>
      <c r="Z855" s="309"/>
    </row>
    <row r="856" spans="1:26" ht="12.75" customHeight="1" x14ac:dyDescent="0.2">
      <c r="A856" s="308"/>
      <c r="B856" s="309"/>
      <c r="C856" s="309"/>
      <c r="D856" s="309"/>
      <c r="E856" s="310"/>
      <c r="F856" s="309"/>
      <c r="G856" s="309"/>
      <c r="H856" s="309"/>
      <c r="I856" s="309"/>
      <c r="J856" s="309"/>
      <c r="K856" s="309"/>
      <c r="L856" s="309"/>
      <c r="M856" s="309"/>
      <c r="N856" s="309"/>
      <c r="O856" s="309"/>
      <c r="P856" s="309"/>
      <c r="Q856" s="309"/>
      <c r="R856" s="309"/>
      <c r="S856" s="309"/>
      <c r="T856" s="309"/>
      <c r="U856" s="309"/>
      <c r="V856" s="309"/>
      <c r="W856" s="309"/>
      <c r="X856" s="309"/>
      <c r="Y856" s="309"/>
      <c r="Z856" s="309"/>
    </row>
    <row r="857" spans="1:26" ht="12.75" customHeight="1" x14ac:dyDescent="0.2">
      <c r="A857" s="308"/>
      <c r="B857" s="309"/>
      <c r="C857" s="309"/>
      <c r="D857" s="309"/>
      <c r="E857" s="310"/>
      <c r="F857" s="309"/>
      <c r="G857" s="309"/>
      <c r="H857" s="309"/>
      <c r="I857" s="309"/>
      <c r="J857" s="309"/>
      <c r="K857" s="309"/>
      <c r="L857" s="309"/>
      <c r="M857" s="309"/>
      <c r="N857" s="309"/>
      <c r="O857" s="309"/>
      <c r="P857" s="309"/>
      <c r="Q857" s="309"/>
      <c r="R857" s="309"/>
      <c r="S857" s="309"/>
      <c r="T857" s="309"/>
      <c r="U857" s="309"/>
      <c r="V857" s="309"/>
      <c r="W857" s="309"/>
      <c r="X857" s="309"/>
      <c r="Y857" s="309"/>
      <c r="Z857" s="309"/>
    </row>
    <row r="858" spans="1:26" ht="12.75" customHeight="1" x14ac:dyDescent="0.2">
      <c r="A858" s="308"/>
      <c r="B858" s="309"/>
      <c r="C858" s="309"/>
      <c r="D858" s="309"/>
      <c r="E858" s="310"/>
      <c r="F858" s="309"/>
      <c r="G858" s="309"/>
      <c r="H858" s="309"/>
      <c r="I858" s="309"/>
      <c r="J858" s="309"/>
      <c r="K858" s="309"/>
      <c r="L858" s="309"/>
      <c r="M858" s="309"/>
      <c r="N858" s="309"/>
      <c r="O858" s="309"/>
      <c r="P858" s="309"/>
      <c r="Q858" s="309"/>
      <c r="R858" s="309"/>
      <c r="S858" s="309"/>
      <c r="T858" s="309"/>
      <c r="U858" s="309"/>
      <c r="V858" s="309"/>
      <c r="W858" s="309"/>
      <c r="X858" s="309"/>
      <c r="Y858" s="309"/>
      <c r="Z858" s="309"/>
    </row>
    <row r="859" spans="1:26" ht="12.75" customHeight="1" x14ac:dyDescent="0.2">
      <c r="A859" s="308"/>
      <c r="B859" s="309"/>
      <c r="C859" s="309"/>
      <c r="D859" s="309"/>
      <c r="E859" s="310"/>
      <c r="F859" s="309"/>
      <c r="G859" s="309"/>
      <c r="H859" s="309"/>
      <c r="I859" s="309"/>
      <c r="J859" s="309"/>
      <c r="K859" s="309"/>
      <c r="L859" s="309"/>
      <c r="M859" s="309"/>
      <c r="N859" s="309"/>
      <c r="O859" s="309"/>
      <c r="P859" s="309"/>
      <c r="Q859" s="309"/>
      <c r="R859" s="309"/>
      <c r="S859" s="309"/>
      <c r="T859" s="309"/>
      <c r="U859" s="309"/>
      <c r="V859" s="309"/>
      <c r="W859" s="309"/>
      <c r="X859" s="309"/>
      <c r="Y859" s="309"/>
      <c r="Z859" s="309"/>
    </row>
    <row r="860" spans="1:26" ht="12.75" customHeight="1" x14ac:dyDescent="0.2">
      <c r="A860" s="308"/>
      <c r="B860" s="309"/>
      <c r="C860" s="309"/>
      <c r="D860" s="309"/>
      <c r="E860" s="310"/>
      <c r="F860" s="309"/>
      <c r="G860" s="309"/>
      <c r="H860" s="309"/>
      <c r="I860" s="309"/>
      <c r="J860" s="309"/>
      <c r="K860" s="309"/>
      <c r="L860" s="309"/>
      <c r="M860" s="309"/>
      <c r="N860" s="309"/>
      <c r="O860" s="309"/>
      <c r="P860" s="309"/>
      <c r="Q860" s="309"/>
      <c r="R860" s="309"/>
      <c r="S860" s="309"/>
      <c r="T860" s="309"/>
      <c r="U860" s="309"/>
      <c r="V860" s="309"/>
      <c r="W860" s="309"/>
      <c r="X860" s="309"/>
      <c r="Y860" s="309"/>
      <c r="Z860" s="309"/>
    </row>
    <row r="861" spans="1:26" ht="12.75" customHeight="1" x14ac:dyDescent="0.2">
      <c r="A861" s="308"/>
      <c r="B861" s="309"/>
      <c r="C861" s="309"/>
      <c r="D861" s="309"/>
      <c r="E861" s="310"/>
      <c r="F861" s="309"/>
      <c r="G861" s="309"/>
      <c r="H861" s="309"/>
      <c r="I861" s="309"/>
      <c r="J861" s="309"/>
      <c r="K861" s="309"/>
      <c r="L861" s="309"/>
      <c r="M861" s="309"/>
      <c r="N861" s="309"/>
      <c r="O861" s="309"/>
      <c r="P861" s="309"/>
      <c r="Q861" s="309"/>
      <c r="R861" s="309"/>
      <c r="S861" s="309"/>
      <c r="T861" s="309"/>
      <c r="U861" s="309"/>
      <c r="V861" s="309"/>
      <c r="W861" s="309"/>
      <c r="X861" s="309"/>
      <c r="Y861" s="309"/>
      <c r="Z861" s="309"/>
    </row>
    <row r="862" spans="1:26" ht="12.75" customHeight="1" x14ac:dyDescent="0.2">
      <c r="A862" s="308"/>
      <c r="B862" s="309"/>
      <c r="C862" s="309"/>
      <c r="D862" s="309"/>
      <c r="E862" s="310"/>
      <c r="F862" s="309"/>
      <c r="G862" s="309"/>
      <c r="H862" s="309"/>
      <c r="I862" s="309"/>
      <c r="J862" s="309"/>
      <c r="K862" s="309"/>
      <c r="L862" s="309"/>
      <c r="M862" s="309"/>
      <c r="N862" s="309"/>
      <c r="O862" s="309"/>
      <c r="P862" s="309"/>
      <c r="Q862" s="309"/>
      <c r="R862" s="309"/>
      <c r="S862" s="309"/>
      <c r="T862" s="309"/>
      <c r="U862" s="309"/>
      <c r="V862" s="309"/>
      <c r="W862" s="309"/>
      <c r="X862" s="309"/>
      <c r="Y862" s="309"/>
      <c r="Z862" s="309"/>
    </row>
    <row r="863" spans="1:26" ht="12.75" customHeight="1" x14ac:dyDescent="0.2">
      <c r="A863" s="308"/>
      <c r="B863" s="309"/>
      <c r="C863" s="309"/>
      <c r="D863" s="309"/>
      <c r="E863" s="310"/>
      <c r="F863" s="309"/>
      <c r="G863" s="309"/>
      <c r="H863" s="309"/>
      <c r="I863" s="309"/>
      <c r="J863" s="309"/>
      <c r="K863" s="309"/>
      <c r="L863" s="309"/>
      <c r="M863" s="309"/>
      <c r="N863" s="309"/>
      <c r="O863" s="309"/>
      <c r="P863" s="309"/>
      <c r="Q863" s="309"/>
      <c r="R863" s="309"/>
      <c r="S863" s="309"/>
      <c r="T863" s="309"/>
      <c r="U863" s="309"/>
      <c r="V863" s="309"/>
      <c r="W863" s="309"/>
      <c r="X863" s="309"/>
      <c r="Y863" s="309"/>
      <c r="Z863" s="309"/>
    </row>
    <row r="864" spans="1:26" ht="12.75" customHeight="1" x14ac:dyDescent="0.2">
      <c r="A864" s="308"/>
      <c r="B864" s="309"/>
      <c r="C864" s="309"/>
      <c r="D864" s="309"/>
      <c r="E864" s="310"/>
      <c r="F864" s="309"/>
      <c r="G864" s="309"/>
      <c r="H864" s="309"/>
      <c r="I864" s="309"/>
      <c r="J864" s="309"/>
      <c r="K864" s="309"/>
      <c r="L864" s="309"/>
      <c r="M864" s="309"/>
      <c r="N864" s="309"/>
      <c r="O864" s="309"/>
      <c r="P864" s="309"/>
      <c r="Q864" s="309"/>
      <c r="R864" s="309"/>
      <c r="S864" s="309"/>
      <c r="T864" s="309"/>
      <c r="U864" s="309"/>
      <c r="V864" s="309"/>
      <c r="W864" s="309"/>
      <c r="X864" s="309"/>
      <c r="Y864" s="309"/>
      <c r="Z864" s="309"/>
    </row>
    <row r="865" spans="1:26" ht="12.75" customHeight="1" x14ac:dyDescent="0.2">
      <c r="A865" s="308"/>
      <c r="B865" s="309"/>
      <c r="C865" s="309"/>
      <c r="D865" s="309"/>
      <c r="E865" s="310"/>
      <c r="F865" s="309"/>
      <c r="G865" s="309"/>
      <c r="H865" s="309"/>
      <c r="I865" s="309"/>
      <c r="J865" s="309"/>
      <c r="K865" s="309"/>
      <c r="L865" s="309"/>
      <c r="M865" s="309"/>
      <c r="N865" s="309"/>
      <c r="O865" s="309"/>
      <c r="P865" s="309"/>
      <c r="Q865" s="309"/>
      <c r="R865" s="309"/>
      <c r="S865" s="309"/>
      <c r="T865" s="309"/>
      <c r="U865" s="309"/>
      <c r="V865" s="309"/>
      <c r="W865" s="309"/>
      <c r="X865" s="309"/>
      <c r="Y865" s="309"/>
      <c r="Z865" s="309"/>
    </row>
    <row r="866" spans="1:26" ht="12.75" customHeight="1" x14ac:dyDescent="0.2">
      <c r="A866" s="308"/>
      <c r="B866" s="309"/>
      <c r="C866" s="309"/>
      <c r="D866" s="309"/>
      <c r="E866" s="310"/>
      <c r="F866" s="309"/>
      <c r="G866" s="309"/>
      <c r="H866" s="309"/>
      <c r="I866" s="309"/>
      <c r="J866" s="309"/>
      <c r="K866" s="309"/>
      <c r="L866" s="309"/>
      <c r="M866" s="309"/>
      <c r="N866" s="309"/>
      <c r="O866" s="309"/>
      <c r="P866" s="309"/>
      <c r="Q866" s="309"/>
      <c r="R866" s="309"/>
      <c r="S866" s="309"/>
      <c r="T866" s="309"/>
      <c r="U866" s="309"/>
      <c r="V866" s="309"/>
      <c r="W866" s="309"/>
      <c r="X866" s="309"/>
      <c r="Y866" s="309"/>
      <c r="Z866" s="309"/>
    </row>
    <row r="867" spans="1:26" ht="12.75" customHeight="1" x14ac:dyDescent="0.2">
      <c r="A867" s="308"/>
      <c r="B867" s="309"/>
      <c r="C867" s="309"/>
      <c r="D867" s="309"/>
      <c r="E867" s="310"/>
      <c r="F867" s="309"/>
      <c r="G867" s="309"/>
      <c r="H867" s="309"/>
      <c r="I867" s="309"/>
      <c r="J867" s="309"/>
      <c r="K867" s="309"/>
      <c r="L867" s="309"/>
      <c r="M867" s="309"/>
      <c r="N867" s="309"/>
      <c r="O867" s="309"/>
      <c r="P867" s="309"/>
      <c r="Q867" s="309"/>
      <c r="R867" s="309"/>
      <c r="S867" s="309"/>
      <c r="T867" s="309"/>
      <c r="U867" s="309"/>
      <c r="V867" s="309"/>
      <c r="W867" s="309"/>
      <c r="X867" s="309"/>
      <c r="Y867" s="309"/>
      <c r="Z867" s="309"/>
    </row>
    <row r="868" spans="1:26" ht="12.75" customHeight="1" x14ac:dyDescent="0.2">
      <c r="A868" s="308"/>
      <c r="B868" s="309"/>
      <c r="C868" s="309"/>
      <c r="D868" s="309"/>
      <c r="E868" s="310"/>
      <c r="F868" s="309"/>
      <c r="G868" s="309"/>
      <c r="H868" s="309"/>
      <c r="I868" s="309"/>
      <c r="J868" s="309"/>
      <c r="K868" s="309"/>
      <c r="L868" s="309"/>
      <c r="M868" s="309"/>
      <c r="N868" s="309"/>
      <c r="O868" s="309"/>
      <c r="P868" s="309"/>
      <c r="Q868" s="309"/>
      <c r="R868" s="309"/>
      <c r="S868" s="309"/>
      <c r="T868" s="309"/>
      <c r="U868" s="309"/>
      <c r="V868" s="309"/>
      <c r="W868" s="309"/>
      <c r="X868" s="309"/>
      <c r="Y868" s="309"/>
      <c r="Z868" s="309"/>
    </row>
    <row r="869" spans="1:26" ht="12.75" customHeight="1" x14ac:dyDescent="0.2">
      <c r="A869" s="308"/>
      <c r="B869" s="309"/>
      <c r="C869" s="309"/>
      <c r="D869" s="309"/>
      <c r="E869" s="310"/>
      <c r="F869" s="309"/>
      <c r="G869" s="309"/>
      <c r="H869" s="309"/>
      <c r="I869" s="309"/>
      <c r="J869" s="309"/>
      <c r="K869" s="309"/>
      <c r="L869" s="309"/>
      <c r="M869" s="309"/>
      <c r="N869" s="309"/>
      <c r="O869" s="309"/>
      <c r="P869" s="309"/>
      <c r="Q869" s="309"/>
      <c r="R869" s="309"/>
      <c r="S869" s="309"/>
      <c r="T869" s="309"/>
      <c r="U869" s="309"/>
      <c r="V869" s="309"/>
      <c r="W869" s="309"/>
      <c r="X869" s="309"/>
      <c r="Y869" s="309"/>
      <c r="Z869" s="309"/>
    </row>
    <row r="870" spans="1:26" ht="12.75" customHeight="1" x14ac:dyDescent="0.2">
      <c r="A870" s="308"/>
      <c r="B870" s="309"/>
      <c r="C870" s="309"/>
      <c r="D870" s="309"/>
      <c r="E870" s="310"/>
      <c r="F870" s="309"/>
      <c r="G870" s="309"/>
      <c r="H870" s="309"/>
      <c r="I870" s="309"/>
      <c r="J870" s="309"/>
      <c r="K870" s="309"/>
      <c r="L870" s="309"/>
      <c r="M870" s="309"/>
      <c r="N870" s="309"/>
      <c r="O870" s="309"/>
      <c r="P870" s="309"/>
      <c r="Q870" s="309"/>
      <c r="R870" s="309"/>
      <c r="S870" s="309"/>
      <c r="T870" s="309"/>
      <c r="U870" s="309"/>
      <c r="V870" s="309"/>
      <c r="W870" s="309"/>
      <c r="X870" s="309"/>
      <c r="Y870" s="309"/>
      <c r="Z870" s="309"/>
    </row>
    <row r="871" spans="1:26" ht="12.75" customHeight="1" x14ac:dyDescent="0.2">
      <c r="A871" s="308"/>
      <c r="B871" s="309"/>
      <c r="C871" s="309"/>
      <c r="D871" s="309"/>
      <c r="E871" s="310"/>
      <c r="F871" s="309"/>
      <c r="G871" s="309"/>
      <c r="H871" s="309"/>
      <c r="I871" s="309"/>
      <c r="J871" s="309"/>
      <c r="K871" s="309"/>
      <c r="L871" s="309"/>
      <c r="M871" s="309"/>
      <c r="N871" s="309"/>
      <c r="O871" s="309"/>
      <c r="P871" s="309"/>
      <c r="Q871" s="309"/>
      <c r="R871" s="309"/>
      <c r="S871" s="309"/>
      <c r="T871" s="309"/>
      <c r="U871" s="309"/>
      <c r="V871" s="309"/>
      <c r="W871" s="309"/>
      <c r="X871" s="309"/>
      <c r="Y871" s="309"/>
      <c r="Z871" s="309"/>
    </row>
    <row r="872" spans="1:26" ht="12.75" customHeight="1" x14ac:dyDescent="0.2">
      <c r="A872" s="308"/>
      <c r="B872" s="309"/>
      <c r="C872" s="309"/>
      <c r="D872" s="309"/>
      <c r="E872" s="310"/>
      <c r="F872" s="309"/>
      <c r="G872" s="309"/>
      <c r="H872" s="309"/>
      <c r="I872" s="309"/>
      <c r="J872" s="309"/>
      <c r="K872" s="309"/>
      <c r="L872" s="309"/>
      <c r="M872" s="309"/>
      <c r="N872" s="309"/>
      <c r="O872" s="309"/>
      <c r="P872" s="309"/>
      <c r="Q872" s="309"/>
      <c r="R872" s="309"/>
      <c r="S872" s="309"/>
      <c r="T872" s="309"/>
      <c r="U872" s="309"/>
      <c r="V872" s="309"/>
      <c r="W872" s="309"/>
      <c r="X872" s="309"/>
      <c r="Y872" s="309"/>
      <c r="Z872" s="309"/>
    </row>
    <row r="873" spans="1:26" ht="12.75" customHeight="1" x14ac:dyDescent="0.2">
      <c r="A873" s="308"/>
      <c r="B873" s="309"/>
      <c r="C873" s="309"/>
      <c r="D873" s="309"/>
      <c r="E873" s="310"/>
      <c r="F873" s="309"/>
      <c r="G873" s="309"/>
      <c r="H873" s="309"/>
      <c r="I873" s="309"/>
      <c r="J873" s="309"/>
      <c r="K873" s="309"/>
      <c r="L873" s="309"/>
      <c r="M873" s="309"/>
      <c r="N873" s="309"/>
      <c r="O873" s="309"/>
      <c r="P873" s="309"/>
      <c r="Q873" s="309"/>
      <c r="R873" s="309"/>
      <c r="S873" s="309"/>
      <c r="T873" s="309"/>
      <c r="U873" s="309"/>
      <c r="V873" s="309"/>
      <c r="W873" s="309"/>
      <c r="X873" s="309"/>
      <c r="Y873" s="309"/>
      <c r="Z873" s="309"/>
    </row>
    <row r="874" spans="1:26" ht="12.75" customHeight="1" x14ac:dyDescent="0.2">
      <c r="A874" s="308"/>
      <c r="B874" s="309"/>
      <c r="C874" s="309"/>
      <c r="D874" s="309"/>
      <c r="E874" s="310"/>
      <c r="F874" s="309"/>
      <c r="G874" s="309"/>
      <c r="H874" s="309"/>
      <c r="I874" s="309"/>
      <c r="J874" s="309"/>
      <c r="K874" s="309"/>
      <c r="L874" s="309"/>
      <c r="M874" s="309"/>
      <c r="N874" s="309"/>
      <c r="O874" s="309"/>
      <c r="P874" s="309"/>
      <c r="Q874" s="309"/>
      <c r="R874" s="309"/>
      <c r="S874" s="309"/>
      <c r="T874" s="309"/>
      <c r="U874" s="309"/>
      <c r="V874" s="309"/>
      <c r="W874" s="309"/>
      <c r="X874" s="309"/>
      <c r="Y874" s="309"/>
      <c r="Z874" s="309"/>
    </row>
    <row r="875" spans="1:26" ht="12.75" customHeight="1" x14ac:dyDescent="0.2">
      <c r="A875" s="308"/>
      <c r="B875" s="309"/>
      <c r="C875" s="309"/>
      <c r="D875" s="309"/>
      <c r="E875" s="310"/>
      <c r="F875" s="309"/>
      <c r="G875" s="309"/>
      <c r="H875" s="309"/>
      <c r="I875" s="309"/>
      <c r="J875" s="309"/>
      <c r="K875" s="309"/>
      <c r="L875" s="309"/>
      <c r="M875" s="309"/>
      <c r="N875" s="309"/>
      <c r="O875" s="309"/>
      <c r="P875" s="309"/>
      <c r="Q875" s="309"/>
      <c r="R875" s="309"/>
      <c r="S875" s="309"/>
      <c r="T875" s="309"/>
      <c r="U875" s="309"/>
      <c r="V875" s="309"/>
      <c r="W875" s="309"/>
      <c r="X875" s="309"/>
      <c r="Y875" s="309"/>
      <c r="Z875" s="309"/>
    </row>
    <row r="876" spans="1:26" ht="12.75" customHeight="1" x14ac:dyDescent="0.2">
      <c r="A876" s="308"/>
      <c r="B876" s="309"/>
      <c r="C876" s="309"/>
      <c r="D876" s="309"/>
      <c r="E876" s="310"/>
      <c r="F876" s="309"/>
      <c r="G876" s="309"/>
      <c r="H876" s="309"/>
      <c r="I876" s="309"/>
      <c r="J876" s="309"/>
      <c r="K876" s="309"/>
      <c r="L876" s="309"/>
      <c r="M876" s="309"/>
      <c r="N876" s="309"/>
      <c r="O876" s="309"/>
      <c r="P876" s="309"/>
      <c r="Q876" s="309"/>
      <c r="R876" s="309"/>
      <c r="S876" s="309"/>
      <c r="T876" s="309"/>
      <c r="U876" s="309"/>
      <c r="V876" s="309"/>
      <c r="W876" s="309"/>
      <c r="X876" s="309"/>
      <c r="Y876" s="309"/>
      <c r="Z876" s="309"/>
    </row>
    <row r="877" spans="1:26" ht="12.75" customHeight="1" x14ac:dyDescent="0.2">
      <c r="A877" s="308"/>
      <c r="B877" s="309"/>
      <c r="C877" s="309"/>
      <c r="D877" s="309"/>
      <c r="E877" s="310"/>
      <c r="F877" s="309"/>
      <c r="G877" s="309"/>
      <c r="H877" s="309"/>
      <c r="I877" s="309"/>
      <c r="J877" s="309"/>
      <c r="K877" s="309"/>
      <c r="L877" s="309"/>
      <c r="M877" s="309"/>
      <c r="N877" s="309"/>
      <c r="O877" s="309"/>
      <c r="P877" s="309"/>
      <c r="Q877" s="309"/>
      <c r="R877" s="309"/>
      <c r="S877" s="309"/>
      <c r="T877" s="309"/>
      <c r="U877" s="309"/>
      <c r="V877" s="309"/>
      <c r="W877" s="309"/>
      <c r="X877" s="309"/>
      <c r="Y877" s="309"/>
      <c r="Z877" s="309"/>
    </row>
    <row r="878" spans="1:26" ht="12.75" customHeight="1" x14ac:dyDescent="0.2">
      <c r="A878" s="308"/>
      <c r="B878" s="309"/>
      <c r="C878" s="309"/>
      <c r="D878" s="309"/>
      <c r="E878" s="310"/>
      <c r="F878" s="309"/>
      <c r="G878" s="309"/>
      <c r="H878" s="309"/>
      <c r="I878" s="309"/>
      <c r="J878" s="309"/>
      <c r="K878" s="309"/>
      <c r="L878" s="309"/>
      <c r="M878" s="309"/>
      <c r="N878" s="309"/>
      <c r="O878" s="309"/>
      <c r="P878" s="309"/>
      <c r="Q878" s="309"/>
      <c r="R878" s="309"/>
      <c r="S878" s="309"/>
      <c r="T878" s="309"/>
      <c r="U878" s="309"/>
      <c r="V878" s="309"/>
      <c r="W878" s="309"/>
      <c r="X878" s="309"/>
      <c r="Y878" s="309"/>
      <c r="Z878" s="309"/>
    </row>
    <row r="879" spans="1:26" ht="12.75" customHeight="1" x14ac:dyDescent="0.2">
      <c r="A879" s="308"/>
      <c r="B879" s="309"/>
      <c r="C879" s="309"/>
      <c r="D879" s="309"/>
      <c r="E879" s="310"/>
      <c r="F879" s="309"/>
      <c r="G879" s="309"/>
      <c r="H879" s="309"/>
      <c r="I879" s="309"/>
      <c r="J879" s="309"/>
      <c r="K879" s="309"/>
      <c r="L879" s="309"/>
      <c r="M879" s="309"/>
      <c r="N879" s="309"/>
      <c r="O879" s="309"/>
      <c r="P879" s="309"/>
      <c r="Q879" s="309"/>
      <c r="R879" s="309"/>
      <c r="S879" s="309"/>
      <c r="T879" s="309"/>
      <c r="U879" s="309"/>
      <c r="V879" s="309"/>
      <c r="W879" s="309"/>
      <c r="X879" s="309"/>
      <c r="Y879" s="309"/>
      <c r="Z879" s="309"/>
    </row>
    <row r="880" spans="1:26" ht="12.75" customHeight="1" x14ac:dyDescent="0.2">
      <c r="A880" s="308"/>
      <c r="B880" s="309"/>
      <c r="C880" s="309"/>
      <c r="D880" s="309"/>
      <c r="E880" s="310"/>
      <c r="F880" s="309"/>
      <c r="G880" s="309"/>
      <c r="H880" s="309"/>
      <c r="I880" s="309"/>
      <c r="J880" s="309"/>
      <c r="K880" s="309"/>
      <c r="L880" s="309"/>
      <c r="M880" s="309"/>
      <c r="N880" s="309"/>
      <c r="O880" s="309"/>
      <c r="P880" s="309"/>
      <c r="Q880" s="309"/>
      <c r="R880" s="309"/>
      <c r="S880" s="309"/>
      <c r="T880" s="309"/>
      <c r="U880" s="309"/>
      <c r="V880" s="309"/>
      <c r="W880" s="309"/>
      <c r="X880" s="309"/>
      <c r="Y880" s="309"/>
      <c r="Z880" s="309"/>
    </row>
    <row r="881" spans="1:26" ht="12.75" customHeight="1" x14ac:dyDescent="0.2">
      <c r="A881" s="308"/>
      <c r="B881" s="309"/>
      <c r="C881" s="309"/>
      <c r="D881" s="309"/>
      <c r="E881" s="310"/>
      <c r="F881" s="309"/>
      <c r="G881" s="309"/>
      <c r="H881" s="309"/>
      <c r="I881" s="309"/>
      <c r="J881" s="309"/>
      <c r="K881" s="309"/>
      <c r="L881" s="309"/>
      <c r="M881" s="309"/>
      <c r="N881" s="309"/>
      <c r="O881" s="309"/>
      <c r="P881" s="309"/>
      <c r="Q881" s="309"/>
      <c r="R881" s="309"/>
      <c r="S881" s="309"/>
      <c r="T881" s="309"/>
      <c r="U881" s="309"/>
      <c r="V881" s="309"/>
      <c r="W881" s="309"/>
      <c r="X881" s="309"/>
      <c r="Y881" s="309"/>
      <c r="Z881" s="309"/>
    </row>
    <row r="882" spans="1:26" ht="12.75" customHeight="1" x14ac:dyDescent="0.2">
      <c r="A882" s="308"/>
      <c r="B882" s="309"/>
      <c r="C882" s="309"/>
      <c r="D882" s="309"/>
      <c r="E882" s="310"/>
      <c r="F882" s="309"/>
      <c r="G882" s="309"/>
      <c r="H882" s="309"/>
      <c r="I882" s="309"/>
      <c r="J882" s="309"/>
      <c r="K882" s="309"/>
      <c r="L882" s="309"/>
      <c r="M882" s="309"/>
      <c r="N882" s="309"/>
      <c r="O882" s="309"/>
      <c r="P882" s="309"/>
      <c r="Q882" s="309"/>
      <c r="R882" s="309"/>
      <c r="S882" s="309"/>
      <c r="T882" s="309"/>
      <c r="U882" s="309"/>
      <c r="V882" s="309"/>
      <c r="W882" s="309"/>
      <c r="X882" s="309"/>
      <c r="Y882" s="309"/>
      <c r="Z882" s="309"/>
    </row>
    <row r="883" spans="1:26" ht="12.75" customHeight="1" x14ac:dyDescent="0.2">
      <c r="A883" s="308"/>
      <c r="B883" s="309"/>
      <c r="C883" s="309"/>
      <c r="D883" s="309"/>
      <c r="E883" s="310"/>
      <c r="F883" s="309"/>
      <c r="G883" s="309"/>
      <c r="H883" s="309"/>
      <c r="I883" s="309"/>
      <c r="J883" s="309"/>
      <c r="K883" s="309"/>
      <c r="L883" s="309"/>
      <c r="M883" s="309"/>
      <c r="N883" s="309"/>
      <c r="O883" s="309"/>
      <c r="P883" s="309"/>
      <c r="Q883" s="309"/>
      <c r="R883" s="309"/>
      <c r="S883" s="309"/>
      <c r="T883" s="309"/>
      <c r="U883" s="309"/>
      <c r="V883" s="309"/>
      <c r="W883" s="309"/>
      <c r="X883" s="309"/>
      <c r="Y883" s="309"/>
      <c r="Z883" s="309"/>
    </row>
    <row r="884" spans="1:26" ht="12.75" customHeight="1" x14ac:dyDescent="0.2">
      <c r="A884" s="308"/>
      <c r="B884" s="309"/>
      <c r="C884" s="309"/>
      <c r="D884" s="309"/>
      <c r="E884" s="310"/>
      <c r="F884" s="309"/>
      <c r="G884" s="309"/>
      <c r="H884" s="309"/>
      <c r="I884" s="309"/>
      <c r="J884" s="309"/>
      <c r="K884" s="309"/>
      <c r="L884" s="309"/>
      <c r="M884" s="309"/>
      <c r="N884" s="309"/>
      <c r="O884" s="309"/>
      <c r="P884" s="309"/>
      <c r="Q884" s="309"/>
      <c r="R884" s="309"/>
      <c r="S884" s="309"/>
      <c r="T884" s="309"/>
      <c r="U884" s="309"/>
      <c r="V884" s="309"/>
      <c r="W884" s="309"/>
      <c r="X884" s="309"/>
      <c r="Y884" s="309"/>
      <c r="Z884" s="309"/>
    </row>
    <row r="885" spans="1:26" ht="12.75" customHeight="1" x14ac:dyDescent="0.2">
      <c r="A885" s="308"/>
      <c r="B885" s="309"/>
      <c r="C885" s="309"/>
      <c r="D885" s="309"/>
      <c r="E885" s="310"/>
      <c r="F885" s="309"/>
      <c r="G885" s="309"/>
      <c r="H885" s="309"/>
      <c r="I885" s="309"/>
      <c r="J885" s="309"/>
      <c r="K885" s="309"/>
      <c r="L885" s="309"/>
      <c r="M885" s="309"/>
      <c r="N885" s="309"/>
      <c r="O885" s="309"/>
      <c r="P885" s="309"/>
      <c r="Q885" s="309"/>
      <c r="R885" s="309"/>
      <c r="S885" s="309"/>
      <c r="T885" s="309"/>
      <c r="U885" s="309"/>
      <c r="V885" s="309"/>
      <c r="W885" s="309"/>
      <c r="X885" s="309"/>
      <c r="Y885" s="309"/>
      <c r="Z885" s="309"/>
    </row>
    <row r="886" spans="1:26" ht="12.75" customHeight="1" x14ac:dyDescent="0.2">
      <c r="A886" s="308"/>
      <c r="B886" s="309"/>
      <c r="C886" s="309"/>
      <c r="D886" s="309"/>
      <c r="E886" s="310"/>
      <c r="F886" s="309"/>
      <c r="G886" s="309"/>
      <c r="H886" s="309"/>
      <c r="I886" s="309"/>
      <c r="J886" s="309"/>
      <c r="K886" s="309"/>
      <c r="L886" s="309"/>
      <c r="M886" s="309"/>
      <c r="N886" s="309"/>
      <c r="O886" s="309"/>
      <c r="P886" s="309"/>
      <c r="Q886" s="309"/>
      <c r="R886" s="309"/>
      <c r="S886" s="309"/>
      <c r="T886" s="309"/>
      <c r="U886" s="309"/>
      <c r="V886" s="309"/>
      <c r="W886" s="309"/>
      <c r="X886" s="309"/>
      <c r="Y886" s="309"/>
      <c r="Z886" s="309"/>
    </row>
    <row r="887" spans="1:26" ht="12.75" customHeight="1" x14ac:dyDescent="0.2">
      <c r="A887" s="308"/>
      <c r="B887" s="309"/>
      <c r="C887" s="309"/>
      <c r="D887" s="309"/>
      <c r="E887" s="310"/>
      <c r="F887" s="309"/>
      <c r="G887" s="309"/>
      <c r="H887" s="309"/>
      <c r="I887" s="309"/>
      <c r="J887" s="309"/>
      <c r="K887" s="309"/>
      <c r="L887" s="309"/>
      <c r="M887" s="309"/>
      <c r="N887" s="309"/>
      <c r="O887" s="309"/>
      <c r="P887" s="309"/>
      <c r="Q887" s="309"/>
      <c r="R887" s="309"/>
      <c r="S887" s="309"/>
      <c r="T887" s="309"/>
      <c r="U887" s="309"/>
      <c r="V887" s="309"/>
      <c r="W887" s="309"/>
      <c r="X887" s="309"/>
      <c r="Y887" s="309"/>
      <c r="Z887" s="309"/>
    </row>
    <row r="888" spans="1:26" ht="12.75" customHeight="1" x14ac:dyDescent="0.2">
      <c r="A888" s="308"/>
      <c r="B888" s="309"/>
      <c r="C888" s="309"/>
      <c r="D888" s="309"/>
      <c r="E888" s="310"/>
      <c r="F888" s="309"/>
      <c r="G888" s="309"/>
      <c r="H888" s="309"/>
      <c r="I888" s="309"/>
      <c r="J888" s="309"/>
      <c r="K888" s="309"/>
      <c r="L888" s="309"/>
      <c r="M888" s="309"/>
      <c r="N888" s="309"/>
      <c r="O888" s="309"/>
      <c r="P888" s="309"/>
      <c r="Q888" s="309"/>
      <c r="R888" s="309"/>
      <c r="S888" s="309"/>
      <c r="T888" s="309"/>
      <c r="U888" s="309"/>
      <c r="V888" s="309"/>
      <c r="W888" s="309"/>
      <c r="X888" s="309"/>
      <c r="Y888" s="309"/>
      <c r="Z888" s="309"/>
    </row>
    <row r="889" spans="1:26" ht="12.75" customHeight="1" x14ac:dyDescent="0.2">
      <c r="A889" s="308"/>
      <c r="B889" s="309"/>
      <c r="C889" s="309"/>
      <c r="D889" s="309"/>
      <c r="E889" s="310"/>
      <c r="F889" s="309"/>
      <c r="G889" s="309"/>
      <c r="H889" s="309"/>
      <c r="I889" s="309"/>
      <c r="J889" s="309"/>
      <c r="K889" s="309"/>
      <c r="L889" s="309"/>
      <c r="M889" s="309"/>
      <c r="N889" s="309"/>
      <c r="O889" s="309"/>
      <c r="P889" s="309"/>
      <c r="Q889" s="309"/>
      <c r="R889" s="309"/>
      <c r="S889" s="309"/>
      <c r="T889" s="309"/>
      <c r="U889" s="309"/>
      <c r="V889" s="309"/>
      <c r="W889" s="309"/>
      <c r="X889" s="309"/>
      <c r="Y889" s="309"/>
      <c r="Z889" s="309"/>
    </row>
    <row r="890" spans="1:26" ht="12.75" customHeight="1" x14ac:dyDescent="0.2">
      <c r="A890" s="308"/>
      <c r="B890" s="309"/>
      <c r="C890" s="309"/>
      <c r="D890" s="309"/>
      <c r="E890" s="310"/>
      <c r="F890" s="309"/>
      <c r="G890" s="309"/>
      <c r="H890" s="309"/>
      <c r="I890" s="309"/>
      <c r="J890" s="309"/>
      <c r="K890" s="309"/>
      <c r="L890" s="309"/>
      <c r="M890" s="309"/>
      <c r="N890" s="309"/>
      <c r="O890" s="309"/>
      <c r="P890" s="309"/>
      <c r="Q890" s="309"/>
      <c r="R890" s="309"/>
      <c r="S890" s="309"/>
      <c r="T890" s="309"/>
      <c r="U890" s="309"/>
      <c r="V890" s="309"/>
      <c r="W890" s="309"/>
      <c r="X890" s="309"/>
      <c r="Y890" s="309"/>
      <c r="Z890" s="309"/>
    </row>
    <row r="891" spans="1:26" ht="12.75" customHeight="1" x14ac:dyDescent="0.2">
      <c r="A891" s="308"/>
      <c r="B891" s="309"/>
      <c r="C891" s="309"/>
      <c r="D891" s="309"/>
      <c r="E891" s="310"/>
      <c r="F891" s="309"/>
      <c r="G891" s="309"/>
      <c r="H891" s="309"/>
      <c r="I891" s="309"/>
      <c r="J891" s="309"/>
      <c r="K891" s="309"/>
      <c r="L891" s="309"/>
      <c r="M891" s="309"/>
      <c r="N891" s="309"/>
      <c r="O891" s="309"/>
      <c r="P891" s="309"/>
      <c r="Q891" s="309"/>
      <c r="R891" s="309"/>
      <c r="S891" s="309"/>
      <c r="T891" s="309"/>
      <c r="U891" s="309"/>
      <c r="V891" s="309"/>
      <c r="W891" s="309"/>
      <c r="X891" s="309"/>
      <c r="Y891" s="309"/>
      <c r="Z891" s="309"/>
    </row>
    <row r="892" spans="1:26" ht="12.75" customHeight="1" x14ac:dyDescent="0.2">
      <c r="A892" s="308"/>
      <c r="B892" s="309"/>
      <c r="C892" s="309"/>
      <c r="D892" s="309"/>
      <c r="E892" s="310"/>
      <c r="F892" s="309"/>
      <c r="G892" s="309"/>
      <c r="H892" s="309"/>
      <c r="I892" s="309"/>
      <c r="J892" s="309"/>
      <c r="K892" s="309"/>
      <c r="L892" s="309"/>
      <c r="M892" s="309"/>
      <c r="N892" s="309"/>
      <c r="O892" s="309"/>
      <c r="P892" s="309"/>
      <c r="Q892" s="309"/>
      <c r="R892" s="309"/>
      <c r="S892" s="309"/>
      <c r="T892" s="309"/>
      <c r="U892" s="309"/>
      <c r="V892" s="309"/>
      <c r="W892" s="309"/>
      <c r="X892" s="309"/>
      <c r="Y892" s="309"/>
      <c r="Z892" s="309"/>
    </row>
    <row r="893" spans="1:26" ht="12.75" customHeight="1" x14ac:dyDescent="0.2">
      <c r="A893" s="308"/>
      <c r="B893" s="309"/>
      <c r="C893" s="309"/>
      <c r="D893" s="309"/>
      <c r="E893" s="310"/>
      <c r="F893" s="309"/>
      <c r="G893" s="309"/>
      <c r="H893" s="309"/>
      <c r="I893" s="309"/>
      <c r="J893" s="309"/>
      <c r="K893" s="309"/>
      <c r="L893" s="309"/>
      <c r="M893" s="309"/>
      <c r="N893" s="309"/>
      <c r="O893" s="309"/>
      <c r="P893" s="309"/>
      <c r="Q893" s="309"/>
      <c r="R893" s="309"/>
      <c r="S893" s="309"/>
      <c r="T893" s="309"/>
      <c r="U893" s="309"/>
      <c r="V893" s="309"/>
      <c r="W893" s="309"/>
      <c r="X893" s="309"/>
      <c r="Y893" s="309"/>
      <c r="Z893" s="309"/>
    </row>
    <row r="894" spans="1:26" ht="12.75" customHeight="1" x14ac:dyDescent="0.2">
      <c r="A894" s="308"/>
      <c r="B894" s="309"/>
      <c r="C894" s="309"/>
      <c r="D894" s="309"/>
      <c r="E894" s="310"/>
      <c r="F894" s="309"/>
      <c r="G894" s="309"/>
      <c r="H894" s="309"/>
      <c r="I894" s="309"/>
      <c r="J894" s="309"/>
      <c r="K894" s="309"/>
      <c r="L894" s="309"/>
      <c r="M894" s="309"/>
      <c r="N894" s="309"/>
      <c r="O894" s="309"/>
      <c r="P894" s="309"/>
      <c r="Q894" s="309"/>
      <c r="R894" s="309"/>
      <c r="S894" s="309"/>
      <c r="T894" s="309"/>
      <c r="U894" s="309"/>
      <c r="V894" s="309"/>
      <c r="W894" s="309"/>
      <c r="X894" s="309"/>
      <c r="Y894" s="309"/>
      <c r="Z894" s="309"/>
    </row>
    <row r="895" spans="1:26" ht="12.75" customHeight="1" x14ac:dyDescent="0.2">
      <c r="A895" s="308"/>
      <c r="B895" s="309"/>
      <c r="C895" s="309"/>
      <c r="D895" s="309"/>
      <c r="E895" s="310"/>
      <c r="F895" s="309"/>
      <c r="G895" s="309"/>
      <c r="H895" s="309"/>
      <c r="I895" s="309"/>
      <c r="J895" s="309"/>
      <c r="K895" s="309"/>
      <c r="L895" s="309"/>
      <c r="M895" s="309"/>
      <c r="N895" s="309"/>
      <c r="O895" s="309"/>
      <c r="P895" s="309"/>
      <c r="Q895" s="309"/>
      <c r="R895" s="309"/>
      <c r="S895" s="309"/>
      <c r="T895" s="309"/>
      <c r="U895" s="309"/>
      <c r="V895" s="309"/>
      <c r="W895" s="309"/>
      <c r="X895" s="309"/>
      <c r="Y895" s="309"/>
      <c r="Z895" s="309"/>
    </row>
    <row r="896" spans="1:26" ht="12.75" customHeight="1" x14ac:dyDescent="0.2">
      <c r="A896" s="308"/>
      <c r="B896" s="309"/>
      <c r="C896" s="309"/>
      <c r="D896" s="309"/>
      <c r="E896" s="310"/>
      <c r="F896" s="309"/>
      <c r="G896" s="309"/>
      <c r="H896" s="309"/>
      <c r="I896" s="309"/>
      <c r="J896" s="309"/>
      <c r="K896" s="309"/>
      <c r="L896" s="309"/>
      <c r="M896" s="309"/>
      <c r="N896" s="309"/>
      <c r="O896" s="309"/>
      <c r="P896" s="309"/>
      <c r="Q896" s="309"/>
      <c r="R896" s="309"/>
      <c r="S896" s="309"/>
      <c r="T896" s="309"/>
      <c r="U896" s="309"/>
      <c r="V896" s="309"/>
      <c r="W896" s="309"/>
      <c r="X896" s="309"/>
      <c r="Y896" s="309"/>
      <c r="Z896" s="309"/>
    </row>
    <row r="897" spans="1:26" ht="12.75" customHeight="1" x14ac:dyDescent="0.2">
      <c r="A897" s="308"/>
      <c r="B897" s="309"/>
      <c r="C897" s="309"/>
      <c r="D897" s="309"/>
      <c r="E897" s="310"/>
      <c r="F897" s="309"/>
      <c r="G897" s="309"/>
      <c r="H897" s="309"/>
      <c r="I897" s="309"/>
      <c r="J897" s="309"/>
      <c r="K897" s="309"/>
      <c r="L897" s="309"/>
      <c r="M897" s="309"/>
      <c r="N897" s="309"/>
      <c r="O897" s="309"/>
      <c r="P897" s="309"/>
      <c r="Q897" s="309"/>
      <c r="R897" s="309"/>
      <c r="S897" s="309"/>
      <c r="T897" s="309"/>
      <c r="U897" s="309"/>
      <c r="V897" s="309"/>
      <c r="W897" s="309"/>
      <c r="X897" s="309"/>
      <c r="Y897" s="309"/>
      <c r="Z897" s="309"/>
    </row>
    <row r="898" spans="1:26" ht="12.75" customHeight="1" x14ac:dyDescent="0.2">
      <c r="A898" s="308"/>
      <c r="B898" s="309"/>
      <c r="C898" s="309"/>
      <c r="D898" s="309"/>
      <c r="E898" s="310"/>
      <c r="F898" s="309"/>
      <c r="G898" s="309"/>
      <c r="H898" s="309"/>
      <c r="I898" s="309"/>
      <c r="J898" s="309"/>
      <c r="K898" s="309"/>
      <c r="L898" s="309"/>
      <c r="M898" s="309"/>
      <c r="N898" s="309"/>
      <c r="O898" s="309"/>
      <c r="P898" s="309"/>
      <c r="Q898" s="309"/>
      <c r="R898" s="309"/>
      <c r="S898" s="309"/>
      <c r="T898" s="309"/>
      <c r="U898" s="309"/>
      <c r="V898" s="309"/>
      <c r="W898" s="309"/>
      <c r="X898" s="309"/>
      <c r="Y898" s="309"/>
      <c r="Z898" s="309"/>
    </row>
    <row r="899" spans="1:26" ht="12.75" customHeight="1" x14ac:dyDescent="0.2">
      <c r="A899" s="308"/>
      <c r="B899" s="309"/>
      <c r="C899" s="309"/>
      <c r="D899" s="309"/>
      <c r="E899" s="310"/>
      <c r="F899" s="309"/>
      <c r="G899" s="309"/>
      <c r="H899" s="309"/>
      <c r="I899" s="309"/>
      <c r="J899" s="309"/>
      <c r="K899" s="309"/>
      <c r="L899" s="309"/>
      <c r="M899" s="309"/>
      <c r="N899" s="309"/>
      <c r="O899" s="309"/>
      <c r="P899" s="309"/>
      <c r="Q899" s="309"/>
      <c r="R899" s="309"/>
      <c r="S899" s="309"/>
      <c r="T899" s="309"/>
      <c r="U899" s="309"/>
      <c r="V899" s="309"/>
      <c r="W899" s="309"/>
      <c r="X899" s="309"/>
      <c r="Y899" s="309"/>
      <c r="Z899" s="309"/>
    </row>
    <row r="900" spans="1:26" ht="12.75" customHeight="1" x14ac:dyDescent="0.2">
      <c r="A900" s="308"/>
      <c r="B900" s="309"/>
      <c r="C900" s="309"/>
      <c r="D900" s="309"/>
      <c r="E900" s="310"/>
      <c r="F900" s="309"/>
      <c r="G900" s="309"/>
      <c r="H900" s="309"/>
      <c r="I900" s="309"/>
      <c r="J900" s="309"/>
      <c r="K900" s="309"/>
      <c r="L900" s="309"/>
      <c r="M900" s="309"/>
      <c r="N900" s="309"/>
      <c r="O900" s="309"/>
      <c r="P900" s="309"/>
      <c r="Q900" s="309"/>
      <c r="R900" s="309"/>
      <c r="S900" s="309"/>
      <c r="T900" s="309"/>
      <c r="U900" s="309"/>
      <c r="V900" s="309"/>
      <c r="W900" s="309"/>
      <c r="X900" s="309"/>
      <c r="Y900" s="309"/>
      <c r="Z900" s="309"/>
    </row>
    <row r="901" spans="1:26" ht="12.75" customHeight="1" x14ac:dyDescent="0.2">
      <c r="A901" s="308"/>
      <c r="B901" s="309"/>
      <c r="C901" s="309"/>
      <c r="D901" s="309"/>
      <c r="E901" s="310"/>
      <c r="F901" s="309"/>
      <c r="G901" s="309"/>
      <c r="H901" s="309"/>
      <c r="I901" s="309"/>
      <c r="J901" s="309"/>
      <c r="K901" s="309"/>
      <c r="L901" s="309"/>
      <c r="M901" s="309"/>
      <c r="N901" s="309"/>
      <c r="O901" s="309"/>
      <c r="P901" s="309"/>
      <c r="Q901" s="309"/>
      <c r="R901" s="309"/>
      <c r="S901" s="309"/>
      <c r="T901" s="309"/>
      <c r="U901" s="309"/>
      <c r="V901" s="309"/>
      <c r="W901" s="309"/>
      <c r="X901" s="309"/>
      <c r="Y901" s="309"/>
      <c r="Z901" s="309"/>
    </row>
    <row r="902" spans="1:26" ht="12.75" customHeight="1" x14ac:dyDescent="0.2">
      <c r="A902" s="308"/>
      <c r="B902" s="309"/>
      <c r="C902" s="309"/>
      <c r="D902" s="309"/>
      <c r="E902" s="310"/>
      <c r="F902" s="309"/>
      <c r="G902" s="309"/>
      <c r="H902" s="309"/>
      <c r="I902" s="309"/>
      <c r="J902" s="309"/>
      <c r="K902" s="309"/>
      <c r="L902" s="309"/>
      <c r="M902" s="309"/>
      <c r="N902" s="309"/>
      <c r="O902" s="309"/>
      <c r="P902" s="309"/>
      <c r="Q902" s="309"/>
      <c r="R902" s="309"/>
      <c r="S902" s="309"/>
      <c r="T902" s="309"/>
      <c r="U902" s="309"/>
      <c r="V902" s="309"/>
      <c r="W902" s="309"/>
      <c r="X902" s="309"/>
      <c r="Y902" s="309"/>
      <c r="Z902" s="309"/>
    </row>
    <row r="903" spans="1:26" ht="12.75" customHeight="1" x14ac:dyDescent="0.2">
      <c r="A903" s="308"/>
      <c r="B903" s="309"/>
      <c r="C903" s="309"/>
      <c r="D903" s="309"/>
      <c r="E903" s="310"/>
      <c r="F903" s="309"/>
      <c r="G903" s="309"/>
      <c r="H903" s="309"/>
      <c r="I903" s="309"/>
      <c r="J903" s="309"/>
      <c r="K903" s="309"/>
      <c r="L903" s="309"/>
      <c r="M903" s="309"/>
      <c r="N903" s="309"/>
      <c r="O903" s="309"/>
      <c r="P903" s="309"/>
      <c r="Q903" s="309"/>
      <c r="R903" s="309"/>
      <c r="S903" s="309"/>
      <c r="T903" s="309"/>
      <c r="U903" s="309"/>
      <c r="V903" s="309"/>
      <c r="W903" s="309"/>
      <c r="X903" s="309"/>
      <c r="Y903" s="309"/>
      <c r="Z903" s="309"/>
    </row>
    <row r="904" spans="1:26" ht="12.75" customHeight="1" x14ac:dyDescent="0.2">
      <c r="A904" s="308"/>
      <c r="B904" s="309"/>
      <c r="C904" s="309"/>
      <c r="D904" s="309"/>
      <c r="E904" s="310"/>
      <c r="F904" s="309"/>
      <c r="G904" s="309"/>
      <c r="H904" s="309"/>
      <c r="I904" s="309"/>
      <c r="J904" s="309"/>
      <c r="K904" s="309"/>
      <c r="L904" s="309"/>
      <c r="M904" s="309"/>
      <c r="N904" s="309"/>
      <c r="O904" s="309"/>
      <c r="P904" s="309"/>
      <c r="Q904" s="309"/>
      <c r="R904" s="309"/>
      <c r="S904" s="309"/>
      <c r="T904" s="309"/>
      <c r="U904" s="309"/>
      <c r="V904" s="309"/>
      <c r="W904" s="309"/>
      <c r="X904" s="309"/>
      <c r="Y904" s="309"/>
      <c r="Z904" s="309"/>
    </row>
    <row r="905" spans="1:26" ht="12.75" customHeight="1" x14ac:dyDescent="0.2">
      <c r="A905" s="308"/>
      <c r="B905" s="309"/>
      <c r="C905" s="309"/>
      <c r="D905" s="309"/>
      <c r="E905" s="310"/>
      <c r="F905" s="309"/>
      <c r="G905" s="309"/>
      <c r="H905" s="309"/>
      <c r="I905" s="309"/>
      <c r="J905" s="309"/>
      <c r="K905" s="309"/>
      <c r="L905" s="309"/>
      <c r="M905" s="309"/>
      <c r="N905" s="309"/>
      <c r="O905" s="309"/>
      <c r="P905" s="309"/>
      <c r="Q905" s="309"/>
      <c r="R905" s="309"/>
      <c r="S905" s="309"/>
      <c r="T905" s="309"/>
      <c r="U905" s="309"/>
      <c r="V905" s="309"/>
      <c r="W905" s="309"/>
      <c r="X905" s="309"/>
      <c r="Y905" s="309"/>
      <c r="Z905" s="309"/>
    </row>
    <row r="906" spans="1:26" ht="12.75" customHeight="1" x14ac:dyDescent="0.2">
      <c r="A906" s="308"/>
      <c r="B906" s="309"/>
      <c r="C906" s="309"/>
      <c r="D906" s="309"/>
      <c r="E906" s="310"/>
      <c r="F906" s="309"/>
      <c r="G906" s="309"/>
      <c r="H906" s="309"/>
      <c r="I906" s="309"/>
      <c r="J906" s="309"/>
      <c r="K906" s="309"/>
      <c r="L906" s="309"/>
      <c r="M906" s="309"/>
      <c r="N906" s="309"/>
      <c r="O906" s="309"/>
      <c r="P906" s="309"/>
      <c r="Q906" s="309"/>
      <c r="R906" s="309"/>
      <c r="S906" s="309"/>
      <c r="T906" s="309"/>
      <c r="U906" s="309"/>
      <c r="V906" s="309"/>
      <c r="W906" s="309"/>
      <c r="X906" s="309"/>
      <c r="Y906" s="309"/>
      <c r="Z906" s="309"/>
    </row>
    <row r="907" spans="1:26" ht="12.75" customHeight="1" x14ac:dyDescent="0.2">
      <c r="A907" s="308"/>
      <c r="B907" s="309"/>
      <c r="C907" s="309"/>
      <c r="D907" s="309"/>
      <c r="E907" s="310"/>
      <c r="F907" s="309"/>
      <c r="G907" s="309"/>
      <c r="H907" s="309"/>
      <c r="I907" s="309"/>
      <c r="J907" s="309"/>
      <c r="K907" s="309"/>
      <c r="L907" s="309"/>
      <c r="M907" s="309"/>
      <c r="N907" s="309"/>
      <c r="O907" s="309"/>
      <c r="P907" s="309"/>
      <c r="Q907" s="309"/>
      <c r="R907" s="309"/>
      <c r="S907" s="309"/>
      <c r="T907" s="309"/>
      <c r="U907" s="309"/>
      <c r="V907" s="309"/>
      <c r="W907" s="309"/>
      <c r="X907" s="309"/>
      <c r="Y907" s="309"/>
      <c r="Z907" s="309"/>
    </row>
    <row r="908" spans="1:26" ht="12.75" customHeight="1" x14ac:dyDescent="0.2">
      <c r="A908" s="308"/>
      <c r="B908" s="309"/>
      <c r="C908" s="309"/>
      <c r="D908" s="309"/>
      <c r="E908" s="310"/>
      <c r="F908" s="309"/>
      <c r="G908" s="309"/>
      <c r="H908" s="309"/>
      <c r="I908" s="309"/>
      <c r="J908" s="309"/>
      <c r="K908" s="309"/>
      <c r="L908" s="309"/>
      <c r="M908" s="309"/>
      <c r="N908" s="309"/>
      <c r="O908" s="309"/>
      <c r="P908" s="309"/>
      <c r="Q908" s="309"/>
      <c r="R908" s="309"/>
      <c r="S908" s="309"/>
      <c r="T908" s="309"/>
      <c r="U908" s="309"/>
      <c r="V908" s="309"/>
      <c r="W908" s="309"/>
      <c r="X908" s="309"/>
      <c r="Y908" s="309"/>
      <c r="Z908" s="309"/>
    </row>
    <row r="909" spans="1:26" ht="12.75" customHeight="1" x14ac:dyDescent="0.2">
      <c r="A909" s="308"/>
      <c r="B909" s="309"/>
      <c r="C909" s="309"/>
      <c r="D909" s="309"/>
      <c r="E909" s="310"/>
      <c r="F909" s="309"/>
      <c r="G909" s="309"/>
      <c r="H909" s="309"/>
      <c r="I909" s="309"/>
      <c r="J909" s="309"/>
      <c r="K909" s="309"/>
      <c r="L909" s="309"/>
      <c r="M909" s="309"/>
      <c r="N909" s="309"/>
      <c r="O909" s="309"/>
      <c r="P909" s="309"/>
      <c r="Q909" s="309"/>
      <c r="R909" s="309"/>
      <c r="S909" s="309"/>
      <c r="T909" s="309"/>
      <c r="U909" s="309"/>
      <c r="V909" s="309"/>
      <c r="W909" s="309"/>
      <c r="X909" s="309"/>
      <c r="Y909" s="309"/>
      <c r="Z909" s="309"/>
    </row>
    <row r="910" spans="1:26" ht="12.75" customHeight="1" x14ac:dyDescent="0.2">
      <c r="A910" s="308"/>
      <c r="B910" s="309"/>
      <c r="C910" s="309"/>
      <c r="D910" s="309"/>
      <c r="E910" s="310"/>
      <c r="F910" s="309"/>
      <c r="G910" s="309"/>
      <c r="H910" s="309"/>
      <c r="I910" s="309"/>
      <c r="J910" s="309"/>
      <c r="K910" s="309"/>
      <c r="L910" s="309"/>
      <c r="M910" s="309"/>
      <c r="N910" s="309"/>
      <c r="O910" s="309"/>
      <c r="P910" s="309"/>
      <c r="Q910" s="309"/>
      <c r="R910" s="309"/>
      <c r="S910" s="309"/>
      <c r="T910" s="309"/>
      <c r="U910" s="309"/>
      <c r="V910" s="309"/>
      <c r="W910" s="309"/>
      <c r="X910" s="309"/>
      <c r="Y910" s="309"/>
      <c r="Z910" s="309"/>
    </row>
    <row r="911" spans="1:26" ht="12.75" customHeight="1" x14ac:dyDescent="0.2">
      <c r="A911" s="308"/>
      <c r="B911" s="309"/>
      <c r="C911" s="309"/>
      <c r="D911" s="309"/>
      <c r="E911" s="310"/>
      <c r="F911" s="309"/>
      <c r="G911" s="309"/>
      <c r="H911" s="309"/>
      <c r="I911" s="309"/>
      <c r="J911" s="309"/>
      <c r="K911" s="309"/>
      <c r="L911" s="309"/>
      <c r="M911" s="309"/>
      <c r="N911" s="309"/>
      <c r="O911" s="309"/>
      <c r="P911" s="309"/>
      <c r="Q911" s="309"/>
      <c r="R911" s="309"/>
      <c r="S911" s="309"/>
      <c r="T911" s="309"/>
      <c r="U911" s="309"/>
      <c r="V911" s="309"/>
      <c r="W911" s="309"/>
      <c r="X911" s="309"/>
      <c r="Y911" s="309"/>
      <c r="Z911" s="309"/>
    </row>
    <row r="912" spans="1:26" ht="12.75" customHeight="1" x14ac:dyDescent="0.2">
      <c r="A912" s="308"/>
      <c r="B912" s="309"/>
      <c r="C912" s="309"/>
      <c r="D912" s="309"/>
      <c r="E912" s="310"/>
      <c r="F912" s="309"/>
      <c r="G912" s="309"/>
      <c r="H912" s="309"/>
      <c r="I912" s="309"/>
      <c r="J912" s="309"/>
      <c r="K912" s="309"/>
      <c r="L912" s="309"/>
      <c r="M912" s="309"/>
      <c r="N912" s="309"/>
      <c r="O912" s="309"/>
      <c r="P912" s="309"/>
      <c r="Q912" s="309"/>
      <c r="R912" s="309"/>
      <c r="S912" s="309"/>
      <c r="T912" s="309"/>
      <c r="U912" s="309"/>
      <c r="V912" s="309"/>
      <c r="W912" s="309"/>
      <c r="X912" s="309"/>
      <c r="Y912" s="309"/>
      <c r="Z912" s="309"/>
    </row>
    <row r="913" spans="1:26" ht="12.75" customHeight="1" x14ac:dyDescent="0.2">
      <c r="A913" s="308"/>
      <c r="B913" s="309"/>
      <c r="C913" s="309"/>
      <c r="D913" s="309"/>
      <c r="E913" s="310"/>
      <c r="F913" s="309"/>
      <c r="G913" s="309"/>
      <c r="H913" s="309"/>
      <c r="I913" s="309"/>
      <c r="J913" s="309"/>
      <c r="K913" s="309"/>
      <c r="L913" s="309"/>
      <c r="M913" s="309"/>
      <c r="N913" s="309"/>
      <c r="O913" s="309"/>
      <c r="P913" s="309"/>
      <c r="Q913" s="309"/>
      <c r="R913" s="309"/>
      <c r="S913" s="309"/>
      <c r="T913" s="309"/>
      <c r="U913" s="309"/>
      <c r="V913" s="309"/>
      <c r="W913" s="309"/>
      <c r="X913" s="309"/>
      <c r="Y913" s="309"/>
      <c r="Z913" s="309"/>
    </row>
    <row r="914" spans="1:26" ht="12.75" customHeight="1" x14ac:dyDescent="0.2">
      <c r="A914" s="308"/>
      <c r="B914" s="309"/>
      <c r="C914" s="309"/>
      <c r="D914" s="309"/>
      <c r="E914" s="310"/>
      <c r="F914" s="309"/>
      <c r="G914" s="309"/>
      <c r="H914" s="309"/>
      <c r="I914" s="309"/>
      <c r="J914" s="309"/>
      <c r="K914" s="309"/>
      <c r="L914" s="309"/>
      <c r="M914" s="309"/>
      <c r="N914" s="309"/>
      <c r="O914" s="309"/>
      <c r="P914" s="309"/>
      <c r="Q914" s="309"/>
      <c r="R914" s="309"/>
      <c r="S914" s="309"/>
      <c r="T914" s="309"/>
      <c r="U914" s="309"/>
      <c r="V914" s="309"/>
      <c r="W914" s="309"/>
      <c r="X914" s="309"/>
      <c r="Y914" s="309"/>
      <c r="Z914" s="309"/>
    </row>
    <row r="915" spans="1:26" ht="12.75" customHeight="1" x14ac:dyDescent="0.2">
      <c r="A915" s="308"/>
      <c r="B915" s="309"/>
      <c r="C915" s="309"/>
      <c r="D915" s="309"/>
      <c r="E915" s="310"/>
      <c r="F915" s="309"/>
      <c r="G915" s="309"/>
      <c r="H915" s="309"/>
      <c r="I915" s="309"/>
      <c r="J915" s="309"/>
      <c r="K915" s="309"/>
      <c r="L915" s="309"/>
      <c r="M915" s="309"/>
      <c r="N915" s="309"/>
      <c r="O915" s="309"/>
      <c r="P915" s="309"/>
      <c r="Q915" s="309"/>
      <c r="R915" s="309"/>
      <c r="S915" s="309"/>
      <c r="T915" s="309"/>
      <c r="U915" s="309"/>
      <c r="V915" s="309"/>
      <c r="W915" s="309"/>
      <c r="X915" s="309"/>
      <c r="Y915" s="309"/>
      <c r="Z915" s="309"/>
    </row>
    <row r="916" spans="1:26" ht="12.75" customHeight="1" x14ac:dyDescent="0.2">
      <c r="A916" s="308"/>
      <c r="B916" s="309"/>
      <c r="C916" s="309"/>
      <c r="D916" s="309"/>
      <c r="E916" s="310"/>
      <c r="F916" s="309"/>
      <c r="G916" s="309"/>
      <c r="H916" s="309"/>
      <c r="I916" s="309"/>
      <c r="J916" s="309"/>
      <c r="K916" s="309"/>
      <c r="L916" s="309"/>
      <c r="M916" s="309"/>
      <c r="N916" s="309"/>
      <c r="O916" s="309"/>
      <c r="P916" s="309"/>
      <c r="Q916" s="309"/>
      <c r="R916" s="309"/>
      <c r="S916" s="309"/>
      <c r="T916" s="309"/>
      <c r="U916" s="309"/>
      <c r="V916" s="309"/>
      <c r="W916" s="309"/>
      <c r="X916" s="309"/>
      <c r="Y916" s="309"/>
      <c r="Z916" s="309"/>
    </row>
    <row r="917" spans="1:26" ht="12.75" customHeight="1" x14ac:dyDescent="0.2">
      <c r="A917" s="308"/>
      <c r="B917" s="309"/>
      <c r="C917" s="309"/>
      <c r="D917" s="309"/>
      <c r="E917" s="310"/>
      <c r="F917" s="309"/>
      <c r="G917" s="309"/>
      <c r="H917" s="309"/>
      <c r="I917" s="309"/>
      <c r="J917" s="309"/>
      <c r="K917" s="309"/>
      <c r="L917" s="309"/>
      <c r="M917" s="309"/>
      <c r="N917" s="309"/>
      <c r="O917" s="309"/>
      <c r="P917" s="309"/>
      <c r="Q917" s="309"/>
      <c r="R917" s="309"/>
      <c r="S917" s="309"/>
      <c r="T917" s="309"/>
      <c r="U917" s="309"/>
      <c r="V917" s="309"/>
      <c r="W917" s="309"/>
      <c r="X917" s="309"/>
      <c r="Y917" s="309"/>
      <c r="Z917" s="309"/>
    </row>
    <row r="918" spans="1:26" ht="12.75" customHeight="1" x14ac:dyDescent="0.2">
      <c r="A918" s="308"/>
      <c r="B918" s="309"/>
      <c r="C918" s="309"/>
      <c r="D918" s="309"/>
      <c r="E918" s="310"/>
      <c r="F918" s="309"/>
      <c r="G918" s="309"/>
      <c r="H918" s="309"/>
      <c r="I918" s="309"/>
      <c r="J918" s="309"/>
      <c r="K918" s="309"/>
      <c r="L918" s="309"/>
      <c r="M918" s="309"/>
      <c r="N918" s="309"/>
      <c r="O918" s="309"/>
      <c r="P918" s="309"/>
      <c r="Q918" s="309"/>
      <c r="R918" s="309"/>
      <c r="S918" s="309"/>
      <c r="T918" s="309"/>
      <c r="U918" s="309"/>
      <c r="V918" s="309"/>
      <c r="W918" s="309"/>
      <c r="X918" s="309"/>
      <c r="Y918" s="309"/>
      <c r="Z918" s="309"/>
    </row>
    <row r="919" spans="1:26" ht="12.75" customHeight="1" x14ac:dyDescent="0.2">
      <c r="A919" s="308"/>
      <c r="B919" s="309"/>
      <c r="C919" s="309"/>
      <c r="D919" s="309"/>
      <c r="E919" s="310"/>
      <c r="F919" s="309"/>
      <c r="G919" s="309"/>
      <c r="H919" s="309"/>
      <c r="I919" s="309"/>
      <c r="J919" s="309"/>
      <c r="K919" s="309"/>
      <c r="L919" s="309"/>
      <c r="M919" s="309"/>
      <c r="N919" s="309"/>
      <c r="O919" s="309"/>
      <c r="P919" s="309"/>
      <c r="Q919" s="309"/>
      <c r="R919" s="309"/>
      <c r="S919" s="309"/>
      <c r="T919" s="309"/>
      <c r="U919" s="309"/>
      <c r="V919" s="309"/>
      <c r="W919" s="309"/>
      <c r="X919" s="309"/>
      <c r="Y919" s="309"/>
      <c r="Z919" s="309"/>
    </row>
    <row r="920" spans="1:26" ht="12.75" customHeight="1" x14ac:dyDescent="0.2">
      <c r="A920" s="308"/>
      <c r="B920" s="309"/>
      <c r="C920" s="309"/>
      <c r="D920" s="309"/>
      <c r="E920" s="310"/>
      <c r="F920" s="309"/>
      <c r="G920" s="309"/>
      <c r="H920" s="309"/>
      <c r="I920" s="309"/>
      <c r="J920" s="309"/>
      <c r="K920" s="309"/>
      <c r="L920" s="309"/>
      <c r="M920" s="309"/>
      <c r="N920" s="309"/>
      <c r="O920" s="309"/>
      <c r="P920" s="309"/>
      <c r="Q920" s="309"/>
      <c r="R920" s="309"/>
      <c r="S920" s="309"/>
      <c r="T920" s="309"/>
      <c r="U920" s="309"/>
      <c r="V920" s="309"/>
      <c r="W920" s="309"/>
      <c r="X920" s="309"/>
      <c r="Y920" s="309"/>
      <c r="Z920" s="309"/>
    </row>
    <row r="921" spans="1:26" ht="12.75" customHeight="1" x14ac:dyDescent="0.2">
      <c r="A921" s="308"/>
      <c r="B921" s="309"/>
      <c r="C921" s="309"/>
      <c r="D921" s="309"/>
      <c r="E921" s="310"/>
      <c r="F921" s="309"/>
      <c r="G921" s="309"/>
      <c r="H921" s="309"/>
      <c r="I921" s="309"/>
      <c r="J921" s="309"/>
      <c r="K921" s="309"/>
      <c r="L921" s="309"/>
      <c r="M921" s="309"/>
      <c r="N921" s="309"/>
      <c r="O921" s="309"/>
      <c r="P921" s="309"/>
      <c r="Q921" s="309"/>
      <c r="R921" s="309"/>
      <c r="S921" s="309"/>
      <c r="T921" s="309"/>
      <c r="U921" s="309"/>
      <c r="V921" s="309"/>
      <c r="W921" s="309"/>
      <c r="X921" s="309"/>
      <c r="Y921" s="309"/>
      <c r="Z921" s="309"/>
    </row>
    <row r="922" spans="1:26" ht="12.75" customHeight="1" x14ac:dyDescent="0.2">
      <c r="A922" s="308"/>
      <c r="B922" s="309"/>
      <c r="C922" s="309"/>
      <c r="D922" s="309"/>
      <c r="E922" s="310"/>
      <c r="F922" s="309"/>
      <c r="G922" s="309"/>
      <c r="H922" s="309"/>
      <c r="I922" s="309"/>
      <c r="J922" s="309"/>
      <c r="K922" s="309"/>
      <c r="L922" s="309"/>
      <c r="M922" s="309"/>
      <c r="N922" s="309"/>
      <c r="O922" s="309"/>
      <c r="P922" s="309"/>
      <c r="Q922" s="309"/>
      <c r="R922" s="309"/>
      <c r="S922" s="309"/>
      <c r="T922" s="309"/>
      <c r="U922" s="309"/>
      <c r="V922" s="309"/>
      <c r="W922" s="309"/>
      <c r="X922" s="309"/>
      <c r="Y922" s="309"/>
      <c r="Z922" s="309"/>
    </row>
    <row r="923" spans="1:26" ht="12.75" customHeight="1" x14ac:dyDescent="0.2">
      <c r="A923" s="308"/>
      <c r="B923" s="309"/>
      <c r="C923" s="309"/>
      <c r="D923" s="309"/>
      <c r="E923" s="310"/>
      <c r="F923" s="309"/>
      <c r="G923" s="309"/>
      <c r="H923" s="309"/>
      <c r="I923" s="309"/>
      <c r="J923" s="309"/>
      <c r="K923" s="309"/>
      <c r="L923" s="309"/>
      <c r="M923" s="309"/>
      <c r="N923" s="309"/>
      <c r="O923" s="309"/>
      <c r="P923" s="309"/>
      <c r="Q923" s="309"/>
      <c r="R923" s="309"/>
      <c r="S923" s="309"/>
      <c r="T923" s="309"/>
      <c r="U923" s="309"/>
      <c r="V923" s="309"/>
      <c r="W923" s="309"/>
      <c r="X923" s="309"/>
      <c r="Y923" s="309"/>
      <c r="Z923" s="309"/>
    </row>
    <row r="924" spans="1:26" ht="12.75" customHeight="1" x14ac:dyDescent="0.2">
      <c r="A924" s="308"/>
      <c r="B924" s="309"/>
      <c r="C924" s="309"/>
      <c r="D924" s="309"/>
      <c r="E924" s="310"/>
      <c r="F924" s="309"/>
      <c r="G924" s="309"/>
      <c r="H924" s="309"/>
      <c r="I924" s="309"/>
      <c r="J924" s="309"/>
      <c r="K924" s="309"/>
      <c r="L924" s="309"/>
      <c r="M924" s="309"/>
      <c r="N924" s="309"/>
      <c r="O924" s="309"/>
      <c r="P924" s="309"/>
      <c r="Q924" s="309"/>
      <c r="R924" s="309"/>
      <c r="S924" s="309"/>
      <c r="T924" s="309"/>
      <c r="U924" s="309"/>
      <c r="V924" s="309"/>
      <c r="W924" s="309"/>
      <c r="X924" s="309"/>
      <c r="Y924" s="309"/>
      <c r="Z924" s="309"/>
    </row>
    <row r="925" spans="1:26" ht="12.75" customHeight="1" x14ac:dyDescent="0.2">
      <c r="A925" s="308"/>
      <c r="B925" s="309"/>
      <c r="C925" s="309"/>
      <c r="D925" s="309"/>
      <c r="E925" s="310"/>
      <c r="F925" s="309"/>
      <c r="G925" s="309"/>
      <c r="H925" s="309"/>
      <c r="I925" s="309"/>
      <c r="J925" s="309"/>
      <c r="K925" s="309"/>
      <c r="L925" s="309"/>
      <c r="M925" s="309"/>
      <c r="N925" s="309"/>
      <c r="O925" s="309"/>
      <c r="P925" s="309"/>
      <c r="Q925" s="309"/>
      <c r="R925" s="309"/>
      <c r="S925" s="309"/>
      <c r="T925" s="309"/>
      <c r="U925" s="309"/>
      <c r="V925" s="309"/>
      <c r="W925" s="309"/>
      <c r="X925" s="309"/>
      <c r="Y925" s="309"/>
      <c r="Z925" s="309"/>
    </row>
    <row r="926" spans="1:26" ht="12.75" customHeight="1" x14ac:dyDescent="0.2">
      <c r="A926" s="308"/>
      <c r="B926" s="309"/>
      <c r="C926" s="309"/>
      <c r="D926" s="309"/>
      <c r="E926" s="310"/>
      <c r="F926" s="309"/>
      <c r="G926" s="309"/>
      <c r="H926" s="309"/>
      <c r="I926" s="309"/>
      <c r="J926" s="309"/>
      <c r="K926" s="309"/>
      <c r="L926" s="309"/>
      <c r="M926" s="309"/>
      <c r="N926" s="309"/>
      <c r="O926" s="309"/>
      <c r="P926" s="309"/>
      <c r="Q926" s="309"/>
      <c r="R926" s="309"/>
      <c r="S926" s="309"/>
      <c r="T926" s="309"/>
      <c r="U926" s="309"/>
      <c r="V926" s="309"/>
      <c r="W926" s="309"/>
      <c r="X926" s="309"/>
      <c r="Y926" s="309"/>
      <c r="Z926" s="309"/>
    </row>
    <row r="927" spans="1:26" ht="12.75" customHeight="1" x14ac:dyDescent="0.2">
      <c r="A927" s="308"/>
      <c r="B927" s="309"/>
      <c r="C927" s="309"/>
      <c r="D927" s="309"/>
      <c r="E927" s="310"/>
      <c r="F927" s="309"/>
      <c r="G927" s="309"/>
      <c r="H927" s="309"/>
      <c r="I927" s="309"/>
      <c r="J927" s="309"/>
      <c r="K927" s="309"/>
      <c r="L927" s="309"/>
      <c r="M927" s="309"/>
      <c r="N927" s="309"/>
      <c r="O927" s="309"/>
      <c r="P927" s="309"/>
      <c r="Q927" s="309"/>
      <c r="R927" s="309"/>
      <c r="S927" s="309"/>
      <c r="T927" s="309"/>
      <c r="U927" s="309"/>
      <c r="V927" s="309"/>
      <c r="W927" s="309"/>
      <c r="X927" s="309"/>
      <c r="Y927" s="309"/>
      <c r="Z927" s="309"/>
    </row>
    <row r="928" spans="1:26" ht="12.75" customHeight="1" x14ac:dyDescent="0.2">
      <c r="A928" s="308"/>
      <c r="B928" s="309"/>
      <c r="C928" s="309"/>
      <c r="D928" s="309"/>
      <c r="E928" s="310"/>
      <c r="F928" s="309"/>
      <c r="G928" s="309"/>
      <c r="H928" s="309"/>
      <c r="I928" s="309"/>
      <c r="J928" s="309"/>
      <c r="K928" s="309"/>
      <c r="L928" s="309"/>
      <c r="M928" s="309"/>
      <c r="N928" s="309"/>
      <c r="O928" s="309"/>
      <c r="P928" s="309"/>
      <c r="Q928" s="309"/>
      <c r="R928" s="309"/>
      <c r="S928" s="309"/>
      <c r="T928" s="309"/>
      <c r="U928" s="309"/>
      <c r="V928" s="309"/>
      <c r="W928" s="309"/>
      <c r="X928" s="309"/>
      <c r="Y928" s="309"/>
      <c r="Z928" s="309"/>
    </row>
    <row r="929" spans="1:26" ht="12.75" customHeight="1" x14ac:dyDescent="0.2">
      <c r="A929" s="308"/>
      <c r="B929" s="309"/>
      <c r="C929" s="309"/>
      <c r="D929" s="309"/>
      <c r="E929" s="310"/>
      <c r="F929" s="309"/>
      <c r="G929" s="309"/>
      <c r="H929" s="309"/>
      <c r="I929" s="309"/>
      <c r="J929" s="309"/>
      <c r="K929" s="309"/>
      <c r="L929" s="309"/>
      <c r="M929" s="309"/>
      <c r="N929" s="309"/>
      <c r="O929" s="309"/>
      <c r="P929" s="309"/>
      <c r="Q929" s="309"/>
      <c r="R929" s="309"/>
      <c r="S929" s="309"/>
      <c r="T929" s="309"/>
      <c r="U929" s="309"/>
      <c r="V929" s="309"/>
      <c r="W929" s="309"/>
      <c r="X929" s="309"/>
      <c r="Y929" s="309"/>
      <c r="Z929" s="309"/>
    </row>
    <row r="930" spans="1:26" ht="12.75" customHeight="1" x14ac:dyDescent="0.2">
      <c r="A930" s="308"/>
      <c r="B930" s="309"/>
      <c r="C930" s="309"/>
      <c r="D930" s="309"/>
      <c r="E930" s="310"/>
      <c r="F930" s="309"/>
      <c r="G930" s="309"/>
      <c r="H930" s="309"/>
      <c r="I930" s="309"/>
      <c r="J930" s="309"/>
      <c r="K930" s="309"/>
      <c r="L930" s="309"/>
      <c r="M930" s="309"/>
      <c r="N930" s="309"/>
      <c r="O930" s="309"/>
      <c r="P930" s="309"/>
      <c r="Q930" s="309"/>
      <c r="R930" s="309"/>
      <c r="S930" s="309"/>
      <c r="T930" s="309"/>
      <c r="U930" s="309"/>
      <c r="V930" s="309"/>
      <c r="W930" s="309"/>
      <c r="X930" s="309"/>
      <c r="Y930" s="309"/>
      <c r="Z930" s="309"/>
    </row>
    <row r="931" spans="1:26" ht="12.75" customHeight="1" x14ac:dyDescent="0.2">
      <c r="A931" s="308"/>
      <c r="B931" s="309"/>
      <c r="C931" s="309"/>
      <c r="D931" s="309"/>
      <c r="E931" s="310"/>
      <c r="F931" s="309"/>
      <c r="G931" s="309"/>
      <c r="H931" s="309"/>
      <c r="I931" s="309"/>
      <c r="J931" s="309"/>
      <c r="K931" s="309"/>
      <c r="L931" s="309"/>
      <c r="M931" s="309"/>
      <c r="N931" s="309"/>
      <c r="O931" s="309"/>
      <c r="P931" s="309"/>
      <c r="Q931" s="309"/>
      <c r="R931" s="309"/>
      <c r="S931" s="309"/>
      <c r="T931" s="309"/>
      <c r="U931" s="309"/>
      <c r="V931" s="309"/>
      <c r="W931" s="309"/>
      <c r="X931" s="309"/>
      <c r="Y931" s="309"/>
      <c r="Z931" s="309"/>
    </row>
    <row r="932" spans="1:26" ht="12.75" customHeight="1" x14ac:dyDescent="0.2">
      <c r="A932" s="308"/>
      <c r="B932" s="309"/>
      <c r="C932" s="309"/>
      <c r="D932" s="309"/>
      <c r="E932" s="310"/>
      <c r="F932" s="309"/>
      <c r="G932" s="309"/>
      <c r="H932" s="309"/>
      <c r="I932" s="309"/>
      <c r="J932" s="309"/>
      <c r="K932" s="309"/>
      <c r="L932" s="309"/>
      <c r="M932" s="309"/>
      <c r="N932" s="309"/>
      <c r="O932" s="309"/>
      <c r="P932" s="309"/>
      <c r="Q932" s="309"/>
      <c r="R932" s="309"/>
      <c r="S932" s="309"/>
      <c r="T932" s="309"/>
      <c r="U932" s="309"/>
      <c r="V932" s="309"/>
      <c r="W932" s="309"/>
      <c r="X932" s="309"/>
      <c r="Y932" s="309"/>
      <c r="Z932" s="309"/>
    </row>
    <row r="933" spans="1:26" ht="12.75" customHeight="1" x14ac:dyDescent="0.2">
      <c r="A933" s="308"/>
      <c r="B933" s="309"/>
      <c r="C933" s="309"/>
      <c r="D933" s="309"/>
      <c r="E933" s="310"/>
      <c r="F933" s="309"/>
      <c r="G933" s="309"/>
      <c r="H933" s="309"/>
      <c r="I933" s="309"/>
      <c r="J933" s="309"/>
      <c r="K933" s="309"/>
      <c r="L933" s="309"/>
      <c r="M933" s="309"/>
      <c r="N933" s="309"/>
      <c r="O933" s="309"/>
      <c r="P933" s="309"/>
      <c r="Q933" s="309"/>
      <c r="R933" s="309"/>
      <c r="S933" s="309"/>
      <c r="T933" s="309"/>
      <c r="U933" s="309"/>
      <c r="V933" s="309"/>
      <c r="W933" s="309"/>
      <c r="X933" s="309"/>
      <c r="Y933" s="309"/>
      <c r="Z933" s="309"/>
    </row>
    <row r="934" spans="1:26" ht="12.75" customHeight="1" x14ac:dyDescent="0.2">
      <c r="A934" s="308"/>
      <c r="B934" s="309"/>
      <c r="C934" s="309"/>
      <c r="D934" s="309"/>
      <c r="E934" s="310"/>
      <c r="F934" s="309"/>
      <c r="G934" s="309"/>
      <c r="H934" s="309"/>
      <c r="I934" s="309"/>
      <c r="J934" s="309"/>
      <c r="K934" s="309"/>
      <c r="L934" s="309"/>
      <c r="M934" s="309"/>
      <c r="N934" s="309"/>
      <c r="O934" s="309"/>
      <c r="P934" s="309"/>
      <c r="Q934" s="309"/>
      <c r="R934" s="309"/>
      <c r="S934" s="309"/>
      <c r="T934" s="309"/>
      <c r="U934" s="309"/>
      <c r="V934" s="309"/>
      <c r="W934" s="309"/>
      <c r="X934" s="309"/>
      <c r="Y934" s="309"/>
      <c r="Z934" s="309"/>
    </row>
    <row r="935" spans="1:26" ht="12.75" customHeight="1" x14ac:dyDescent="0.2">
      <c r="A935" s="308"/>
      <c r="B935" s="309"/>
      <c r="C935" s="309"/>
      <c r="D935" s="309"/>
      <c r="E935" s="310"/>
      <c r="F935" s="309"/>
      <c r="G935" s="309"/>
      <c r="H935" s="309"/>
      <c r="I935" s="309"/>
      <c r="J935" s="309"/>
      <c r="K935" s="309"/>
      <c r="L935" s="309"/>
      <c r="M935" s="309"/>
      <c r="N935" s="309"/>
      <c r="O935" s="309"/>
      <c r="P935" s="309"/>
      <c r="Q935" s="309"/>
      <c r="R935" s="309"/>
      <c r="S935" s="309"/>
      <c r="T935" s="309"/>
      <c r="U935" s="309"/>
      <c r="V935" s="309"/>
      <c r="W935" s="309"/>
      <c r="X935" s="309"/>
      <c r="Y935" s="309"/>
      <c r="Z935" s="309"/>
    </row>
    <row r="936" spans="1:26" ht="12.75" customHeight="1" x14ac:dyDescent="0.2">
      <c r="A936" s="308"/>
      <c r="B936" s="309"/>
      <c r="C936" s="309"/>
      <c r="D936" s="309"/>
      <c r="E936" s="310"/>
      <c r="F936" s="309"/>
      <c r="G936" s="309"/>
      <c r="H936" s="309"/>
      <c r="I936" s="309"/>
      <c r="J936" s="309"/>
      <c r="K936" s="309"/>
      <c r="L936" s="309"/>
      <c r="M936" s="309"/>
      <c r="N936" s="309"/>
      <c r="O936" s="309"/>
      <c r="P936" s="309"/>
      <c r="Q936" s="309"/>
      <c r="R936" s="309"/>
      <c r="S936" s="309"/>
      <c r="T936" s="309"/>
      <c r="U936" s="309"/>
      <c r="V936" s="309"/>
      <c r="W936" s="309"/>
      <c r="X936" s="309"/>
      <c r="Y936" s="309"/>
      <c r="Z936" s="309"/>
    </row>
    <row r="937" spans="1:26" ht="12.75" customHeight="1" x14ac:dyDescent="0.2">
      <c r="A937" s="308"/>
      <c r="B937" s="309"/>
      <c r="C937" s="309"/>
      <c r="D937" s="309"/>
      <c r="E937" s="310"/>
      <c r="F937" s="309"/>
      <c r="G937" s="309"/>
      <c r="H937" s="309"/>
      <c r="I937" s="309"/>
      <c r="J937" s="309"/>
      <c r="K937" s="309"/>
      <c r="L937" s="309"/>
      <c r="M937" s="309"/>
      <c r="N937" s="309"/>
      <c r="O937" s="309"/>
      <c r="P937" s="309"/>
      <c r="Q937" s="309"/>
      <c r="R937" s="309"/>
      <c r="S937" s="309"/>
      <c r="T937" s="309"/>
      <c r="U937" s="309"/>
      <c r="V937" s="309"/>
      <c r="W937" s="309"/>
      <c r="X937" s="309"/>
      <c r="Y937" s="309"/>
      <c r="Z937" s="309"/>
    </row>
    <row r="938" spans="1:26" ht="12.75" customHeight="1" x14ac:dyDescent="0.2">
      <c r="A938" s="308"/>
      <c r="B938" s="309"/>
      <c r="C938" s="309"/>
      <c r="D938" s="309"/>
      <c r="E938" s="310"/>
      <c r="F938" s="309"/>
      <c r="G938" s="309"/>
      <c r="H938" s="309"/>
      <c r="I938" s="309"/>
      <c r="J938" s="309"/>
      <c r="K938" s="309"/>
      <c r="L938" s="309"/>
      <c r="M938" s="309"/>
      <c r="N938" s="309"/>
      <c r="O938" s="309"/>
      <c r="P938" s="309"/>
      <c r="Q938" s="309"/>
      <c r="R938" s="309"/>
      <c r="S938" s="309"/>
      <c r="T938" s="309"/>
      <c r="U938" s="309"/>
      <c r="V938" s="309"/>
      <c r="W938" s="309"/>
      <c r="X938" s="309"/>
      <c r="Y938" s="309"/>
      <c r="Z938" s="309"/>
    </row>
    <row r="939" spans="1:26" ht="12.75" customHeight="1" x14ac:dyDescent="0.2">
      <c r="A939" s="308"/>
      <c r="B939" s="309"/>
      <c r="C939" s="309"/>
      <c r="D939" s="309"/>
      <c r="E939" s="310"/>
      <c r="F939" s="309"/>
      <c r="G939" s="309"/>
      <c r="H939" s="309"/>
      <c r="I939" s="309"/>
      <c r="J939" s="309"/>
      <c r="K939" s="309"/>
      <c r="L939" s="309"/>
      <c r="M939" s="309"/>
      <c r="N939" s="309"/>
      <c r="O939" s="309"/>
      <c r="P939" s="309"/>
      <c r="Q939" s="309"/>
      <c r="R939" s="309"/>
      <c r="S939" s="309"/>
      <c r="T939" s="309"/>
      <c r="U939" s="309"/>
      <c r="V939" s="309"/>
      <c r="W939" s="309"/>
      <c r="X939" s="309"/>
      <c r="Y939" s="309"/>
      <c r="Z939" s="309"/>
    </row>
    <row r="940" spans="1:26" ht="12.75" customHeight="1" x14ac:dyDescent="0.2">
      <c r="A940" s="308"/>
      <c r="B940" s="309"/>
      <c r="C940" s="309"/>
      <c r="D940" s="309"/>
      <c r="E940" s="310"/>
      <c r="F940" s="309"/>
      <c r="G940" s="309"/>
      <c r="H940" s="309"/>
      <c r="I940" s="309"/>
      <c r="J940" s="309"/>
      <c r="K940" s="309"/>
      <c r="L940" s="309"/>
      <c r="M940" s="309"/>
      <c r="N940" s="309"/>
      <c r="O940" s="309"/>
      <c r="P940" s="309"/>
      <c r="Q940" s="309"/>
      <c r="R940" s="309"/>
      <c r="S940" s="309"/>
      <c r="T940" s="309"/>
      <c r="U940" s="309"/>
      <c r="V940" s="309"/>
      <c r="W940" s="309"/>
      <c r="X940" s="309"/>
      <c r="Y940" s="309"/>
      <c r="Z940" s="309"/>
    </row>
    <row r="941" spans="1:26" ht="12.75" customHeight="1" x14ac:dyDescent="0.2">
      <c r="A941" s="308"/>
      <c r="B941" s="309"/>
      <c r="C941" s="309"/>
      <c r="D941" s="309"/>
      <c r="E941" s="310"/>
      <c r="F941" s="309"/>
      <c r="G941" s="309"/>
      <c r="H941" s="309"/>
      <c r="I941" s="309"/>
      <c r="J941" s="309"/>
      <c r="K941" s="309"/>
      <c r="L941" s="309"/>
      <c r="M941" s="309"/>
      <c r="N941" s="309"/>
      <c r="O941" s="309"/>
      <c r="P941" s="309"/>
      <c r="Q941" s="309"/>
      <c r="R941" s="309"/>
      <c r="S941" s="309"/>
      <c r="T941" s="309"/>
      <c r="U941" s="309"/>
      <c r="V941" s="309"/>
      <c r="W941" s="309"/>
      <c r="X941" s="309"/>
      <c r="Y941" s="309"/>
      <c r="Z941" s="309"/>
    </row>
    <row r="942" spans="1:26" ht="12.75" customHeight="1" x14ac:dyDescent="0.2">
      <c r="A942" s="308"/>
      <c r="B942" s="309"/>
      <c r="C942" s="309"/>
      <c r="D942" s="309"/>
      <c r="E942" s="310"/>
      <c r="F942" s="309"/>
      <c r="G942" s="309"/>
      <c r="H942" s="309"/>
      <c r="I942" s="309"/>
      <c r="J942" s="309"/>
      <c r="K942" s="309"/>
      <c r="L942" s="309"/>
      <c r="M942" s="309"/>
      <c r="N942" s="309"/>
      <c r="O942" s="309"/>
      <c r="P942" s="309"/>
      <c r="Q942" s="309"/>
      <c r="R942" s="309"/>
      <c r="S942" s="309"/>
      <c r="T942" s="309"/>
      <c r="U942" s="309"/>
      <c r="V942" s="309"/>
      <c r="W942" s="309"/>
      <c r="X942" s="309"/>
      <c r="Y942" s="309"/>
      <c r="Z942" s="309"/>
    </row>
    <row r="943" spans="1:26" ht="12.75" customHeight="1" x14ac:dyDescent="0.2">
      <c r="A943" s="308"/>
      <c r="B943" s="309"/>
      <c r="C943" s="309"/>
      <c r="D943" s="309"/>
      <c r="E943" s="310"/>
      <c r="F943" s="309"/>
      <c r="G943" s="309"/>
      <c r="H943" s="309"/>
      <c r="I943" s="309"/>
      <c r="J943" s="309"/>
      <c r="K943" s="309"/>
      <c r="L943" s="309"/>
      <c r="M943" s="309"/>
      <c r="N943" s="309"/>
      <c r="O943" s="309"/>
      <c r="P943" s="309"/>
      <c r="Q943" s="309"/>
      <c r="R943" s="309"/>
      <c r="S943" s="309"/>
      <c r="T943" s="309"/>
      <c r="U943" s="309"/>
      <c r="V943" s="309"/>
      <c r="W943" s="309"/>
      <c r="X943" s="309"/>
      <c r="Y943" s="309"/>
      <c r="Z943" s="309"/>
    </row>
    <row r="944" spans="1:26" ht="12.75" customHeight="1" x14ac:dyDescent="0.2">
      <c r="A944" s="308"/>
      <c r="B944" s="309"/>
      <c r="C944" s="309"/>
      <c r="D944" s="309"/>
      <c r="E944" s="310"/>
      <c r="F944" s="309"/>
      <c r="G944" s="309"/>
      <c r="H944" s="309"/>
      <c r="I944" s="309"/>
      <c r="J944" s="309"/>
      <c r="K944" s="309"/>
      <c r="L944" s="309"/>
      <c r="M944" s="309"/>
      <c r="N944" s="309"/>
      <c r="O944" s="309"/>
      <c r="P944" s="309"/>
      <c r="Q944" s="309"/>
      <c r="R944" s="309"/>
      <c r="S944" s="309"/>
      <c r="T944" s="309"/>
      <c r="U944" s="309"/>
      <c r="V944" s="309"/>
      <c r="W944" s="309"/>
      <c r="X944" s="309"/>
      <c r="Y944" s="309"/>
      <c r="Z944" s="309"/>
    </row>
    <row r="945" spans="1:26" ht="12.75" customHeight="1" x14ac:dyDescent="0.2">
      <c r="A945" s="308"/>
      <c r="B945" s="309"/>
      <c r="C945" s="309"/>
      <c r="D945" s="309"/>
      <c r="E945" s="310"/>
      <c r="F945" s="309"/>
      <c r="G945" s="309"/>
      <c r="H945" s="309"/>
      <c r="I945" s="309"/>
      <c r="J945" s="309"/>
      <c r="K945" s="309"/>
      <c r="L945" s="309"/>
      <c r="M945" s="309"/>
      <c r="N945" s="309"/>
      <c r="O945" s="309"/>
      <c r="P945" s="309"/>
      <c r="Q945" s="309"/>
      <c r="R945" s="309"/>
      <c r="S945" s="309"/>
      <c r="T945" s="309"/>
      <c r="U945" s="309"/>
      <c r="V945" s="309"/>
      <c r="W945" s="309"/>
      <c r="X945" s="309"/>
      <c r="Y945" s="309"/>
      <c r="Z945" s="309"/>
    </row>
    <row r="946" spans="1:26" ht="12.75" customHeight="1" x14ac:dyDescent="0.2">
      <c r="A946" s="308"/>
      <c r="B946" s="309"/>
      <c r="C946" s="309"/>
      <c r="D946" s="309"/>
      <c r="E946" s="310"/>
      <c r="F946" s="309"/>
      <c r="G946" s="309"/>
      <c r="H946" s="309"/>
      <c r="I946" s="309"/>
      <c r="J946" s="309"/>
      <c r="K946" s="309"/>
      <c r="L946" s="309"/>
      <c r="M946" s="309"/>
      <c r="N946" s="309"/>
      <c r="O946" s="309"/>
      <c r="P946" s="309"/>
      <c r="Q946" s="309"/>
      <c r="R946" s="309"/>
      <c r="S946" s="309"/>
      <c r="T946" s="309"/>
      <c r="U946" s="309"/>
      <c r="V946" s="309"/>
      <c r="W946" s="309"/>
      <c r="X946" s="309"/>
      <c r="Y946" s="309"/>
      <c r="Z946" s="309"/>
    </row>
    <row r="947" spans="1:26" ht="12.75" customHeight="1" x14ac:dyDescent="0.2">
      <c r="A947" s="308"/>
      <c r="B947" s="309"/>
      <c r="C947" s="309"/>
      <c r="D947" s="309"/>
      <c r="E947" s="310"/>
      <c r="F947" s="309"/>
      <c r="G947" s="309"/>
      <c r="H947" s="309"/>
      <c r="I947" s="309"/>
      <c r="J947" s="309"/>
      <c r="K947" s="309"/>
      <c r="L947" s="309"/>
      <c r="M947" s="309"/>
      <c r="N947" s="309"/>
      <c r="O947" s="309"/>
      <c r="P947" s="309"/>
      <c r="Q947" s="309"/>
      <c r="R947" s="309"/>
      <c r="S947" s="309"/>
      <c r="T947" s="309"/>
      <c r="U947" s="309"/>
      <c r="V947" s="309"/>
      <c r="W947" s="309"/>
      <c r="X947" s="309"/>
      <c r="Y947" s="309"/>
      <c r="Z947" s="309"/>
    </row>
    <row r="948" spans="1:26" ht="12.75" customHeight="1" x14ac:dyDescent="0.2">
      <c r="A948" s="308"/>
      <c r="B948" s="309"/>
      <c r="C948" s="309"/>
      <c r="D948" s="309"/>
      <c r="E948" s="310"/>
      <c r="F948" s="309"/>
      <c r="G948" s="309"/>
      <c r="H948" s="309"/>
      <c r="I948" s="309"/>
      <c r="J948" s="309"/>
      <c r="K948" s="309"/>
      <c r="L948" s="309"/>
      <c r="M948" s="309"/>
      <c r="N948" s="309"/>
      <c r="O948" s="309"/>
      <c r="P948" s="309"/>
      <c r="Q948" s="309"/>
      <c r="R948" s="309"/>
      <c r="S948" s="309"/>
      <c r="T948" s="309"/>
      <c r="U948" s="309"/>
      <c r="V948" s="309"/>
      <c r="W948" s="309"/>
      <c r="X948" s="309"/>
      <c r="Y948" s="309"/>
      <c r="Z948" s="309"/>
    </row>
    <row r="949" spans="1:26" ht="12.75" customHeight="1" x14ac:dyDescent="0.2">
      <c r="A949" s="308"/>
      <c r="B949" s="309"/>
      <c r="C949" s="309"/>
      <c r="D949" s="309"/>
      <c r="E949" s="310"/>
      <c r="F949" s="309"/>
      <c r="G949" s="309"/>
      <c r="H949" s="309"/>
      <c r="I949" s="309"/>
      <c r="J949" s="309"/>
      <c r="K949" s="309"/>
      <c r="L949" s="309"/>
      <c r="M949" s="309"/>
      <c r="N949" s="309"/>
      <c r="O949" s="309"/>
      <c r="P949" s="309"/>
      <c r="Q949" s="309"/>
      <c r="R949" s="309"/>
      <c r="S949" s="309"/>
      <c r="T949" s="309"/>
      <c r="U949" s="309"/>
      <c r="V949" s="309"/>
      <c r="W949" s="309"/>
      <c r="X949" s="309"/>
      <c r="Y949" s="309"/>
      <c r="Z949" s="309"/>
    </row>
    <row r="950" spans="1:26" ht="12.75" customHeight="1" x14ac:dyDescent="0.2">
      <c r="A950" s="308"/>
      <c r="B950" s="309"/>
      <c r="C950" s="309"/>
      <c r="D950" s="309"/>
      <c r="E950" s="310"/>
      <c r="F950" s="309"/>
      <c r="G950" s="309"/>
      <c r="H950" s="309"/>
      <c r="I950" s="309"/>
      <c r="J950" s="309"/>
      <c r="K950" s="309"/>
      <c r="L950" s="309"/>
      <c r="M950" s="309"/>
      <c r="N950" s="309"/>
      <c r="O950" s="309"/>
      <c r="P950" s="309"/>
      <c r="Q950" s="309"/>
      <c r="R950" s="309"/>
      <c r="S950" s="309"/>
      <c r="T950" s="309"/>
      <c r="U950" s="309"/>
      <c r="V950" s="309"/>
      <c r="W950" s="309"/>
      <c r="X950" s="309"/>
      <c r="Y950" s="309"/>
      <c r="Z950" s="309"/>
    </row>
    <row r="951" spans="1:26" ht="12.75" customHeight="1" x14ac:dyDescent="0.2">
      <c r="A951" s="308"/>
      <c r="B951" s="309"/>
      <c r="C951" s="309"/>
      <c r="D951" s="309"/>
      <c r="E951" s="310"/>
      <c r="F951" s="309"/>
      <c r="G951" s="309"/>
      <c r="H951" s="309"/>
      <c r="I951" s="309"/>
      <c r="J951" s="309"/>
      <c r="K951" s="309"/>
      <c r="L951" s="309"/>
      <c r="M951" s="309"/>
      <c r="N951" s="309"/>
      <c r="O951" s="309"/>
      <c r="P951" s="309"/>
      <c r="Q951" s="309"/>
      <c r="R951" s="309"/>
      <c r="S951" s="309"/>
      <c r="T951" s="309"/>
      <c r="U951" s="309"/>
      <c r="V951" s="309"/>
      <c r="W951" s="309"/>
      <c r="X951" s="309"/>
      <c r="Y951" s="309"/>
      <c r="Z951" s="309"/>
    </row>
    <row r="952" spans="1:26" ht="12.75" customHeight="1" x14ac:dyDescent="0.2">
      <c r="A952" s="308"/>
      <c r="B952" s="309"/>
      <c r="C952" s="309"/>
      <c r="D952" s="309"/>
      <c r="E952" s="310"/>
      <c r="F952" s="309"/>
      <c r="G952" s="309"/>
      <c r="H952" s="309"/>
      <c r="I952" s="309"/>
      <c r="J952" s="309"/>
      <c r="K952" s="309"/>
      <c r="L952" s="309"/>
      <c r="M952" s="309"/>
      <c r="N952" s="309"/>
      <c r="O952" s="309"/>
      <c r="P952" s="309"/>
      <c r="Q952" s="309"/>
      <c r="R952" s="309"/>
      <c r="S952" s="309"/>
      <c r="T952" s="309"/>
      <c r="U952" s="309"/>
      <c r="V952" s="309"/>
      <c r="W952" s="309"/>
      <c r="X952" s="309"/>
      <c r="Y952" s="309"/>
      <c r="Z952" s="309"/>
    </row>
    <row r="953" spans="1:26" ht="12.75" customHeight="1" x14ac:dyDescent="0.2">
      <c r="A953" s="308"/>
      <c r="B953" s="309"/>
      <c r="C953" s="309"/>
      <c r="D953" s="309"/>
      <c r="E953" s="310"/>
      <c r="F953" s="309"/>
      <c r="G953" s="309"/>
      <c r="H953" s="309"/>
      <c r="I953" s="309"/>
      <c r="J953" s="309"/>
      <c r="K953" s="309"/>
      <c r="L953" s="309"/>
      <c r="M953" s="309"/>
      <c r="N953" s="309"/>
      <c r="O953" s="309"/>
      <c r="P953" s="309"/>
      <c r="Q953" s="309"/>
      <c r="R953" s="309"/>
      <c r="S953" s="309"/>
      <c r="T953" s="309"/>
      <c r="U953" s="309"/>
      <c r="V953" s="309"/>
      <c r="W953" s="309"/>
      <c r="X953" s="309"/>
      <c r="Y953" s="309"/>
      <c r="Z953" s="309"/>
    </row>
    <row r="954" spans="1:26" ht="12.75" customHeight="1" x14ac:dyDescent="0.2">
      <c r="A954" s="308"/>
      <c r="B954" s="309"/>
      <c r="C954" s="309"/>
      <c r="D954" s="309"/>
      <c r="E954" s="310"/>
      <c r="F954" s="309"/>
      <c r="G954" s="309"/>
      <c r="H954" s="309"/>
      <c r="I954" s="309"/>
      <c r="J954" s="309"/>
      <c r="K954" s="309"/>
      <c r="L954" s="309"/>
      <c r="M954" s="309"/>
      <c r="N954" s="309"/>
      <c r="O954" s="309"/>
      <c r="P954" s="309"/>
      <c r="Q954" s="309"/>
      <c r="R954" s="309"/>
      <c r="S954" s="309"/>
      <c r="T954" s="309"/>
      <c r="U954" s="309"/>
      <c r="V954" s="309"/>
      <c r="W954" s="309"/>
      <c r="X954" s="309"/>
      <c r="Y954" s="309"/>
      <c r="Z954" s="309"/>
    </row>
    <row r="955" spans="1:26" ht="12.75" customHeight="1" x14ac:dyDescent="0.2">
      <c r="A955" s="308"/>
      <c r="B955" s="309"/>
      <c r="C955" s="309"/>
      <c r="D955" s="309"/>
      <c r="E955" s="310"/>
      <c r="F955" s="309"/>
      <c r="G955" s="309"/>
      <c r="H955" s="309"/>
      <c r="I955" s="309"/>
      <c r="J955" s="309"/>
      <c r="K955" s="309"/>
      <c r="L955" s="309"/>
      <c r="M955" s="309"/>
      <c r="N955" s="309"/>
      <c r="O955" s="309"/>
      <c r="P955" s="309"/>
      <c r="Q955" s="309"/>
      <c r="R955" s="309"/>
      <c r="S955" s="309"/>
      <c r="T955" s="309"/>
      <c r="U955" s="309"/>
      <c r="V955" s="309"/>
      <c r="W955" s="309"/>
      <c r="X955" s="309"/>
      <c r="Y955" s="309"/>
      <c r="Z955" s="309"/>
    </row>
    <row r="956" spans="1:26" ht="12.75" customHeight="1" x14ac:dyDescent="0.2">
      <c r="A956" s="308"/>
      <c r="B956" s="309"/>
      <c r="C956" s="309"/>
      <c r="D956" s="309"/>
      <c r="E956" s="310"/>
      <c r="F956" s="309"/>
      <c r="G956" s="309"/>
      <c r="H956" s="309"/>
      <c r="I956" s="309"/>
      <c r="J956" s="309"/>
      <c r="K956" s="309"/>
      <c r="L956" s="309"/>
      <c r="M956" s="309"/>
      <c r="N956" s="309"/>
      <c r="O956" s="309"/>
      <c r="P956" s="309"/>
      <c r="Q956" s="309"/>
      <c r="R956" s="309"/>
      <c r="S956" s="309"/>
      <c r="T956" s="309"/>
      <c r="U956" s="309"/>
      <c r="V956" s="309"/>
      <c r="W956" s="309"/>
      <c r="X956" s="309"/>
      <c r="Y956" s="309"/>
      <c r="Z956" s="309"/>
    </row>
    <row r="957" spans="1:26" ht="12.75" customHeight="1" x14ac:dyDescent="0.2">
      <c r="A957" s="308"/>
      <c r="B957" s="309"/>
      <c r="C957" s="309"/>
      <c r="D957" s="309"/>
      <c r="E957" s="310"/>
      <c r="F957" s="309"/>
      <c r="G957" s="309"/>
      <c r="H957" s="309"/>
      <c r="I957" s="309"/>
      <c r="J957" s="309"/>
      <c r="K957" s="309"/>
      <c r="L957" s="309"/>
      <c r="M957" s="309"/>
      <c r="N957" s="309"/>
      <c r="O957" s="309"/>
      <c r="P957" s="309"/>
      <c r="Q957" s="309"/>
      <c r="R957" s="309"/>
      <c r="S957" s="309"/>
      <c r="T957" s="309"/>
      <c r="U957" s="309"/>
      <c r="V957" s="309"/>
      <c r="W957" s="309"/>
      <c r="X957" s="309"/>
      <c r="Y957" s="309"/>
      <c r="Z957" s="309"/>
    </row>
    <row r="958" spans="1:26" ht="12.75" customHeight="1" x14ac:dyDescent="0.2">
      <c r="A958" s="308"/>
      <c r="B958" s="309"/>
      <c r="C958" s="309"/>
      <c r="D958" s="309"/>
      <c r="E958" s="310"/>
      <c r="F958" s="309"/>
      <c r="G958" s="309"/>
      <c r="H958" s="309"/>
      <c r="I958" s="309"/>
      <c r="J958" s="309"/>
      <c r="K958" s="309"/>
      <c r="L958" s="309"/>
      <c r="M958" s="309"/>
      <c r="N958" s="309"/>
      <c r="O958" s="309"/>
      <c r="P958" s="309"/>
      <c r="Q958" s="309"/>
      <c r="R958" s="309"/>
      <c r="S958" s="309"/>
      <c r="T958" s="309"/>
      <c r="U958" s="309"/>
      <c r="V958" s="309"/>
      <c r="W958" s="309"/>
      <c r="X958" s="309"/>
      <c r="Y958" s="309"/>
      <c r="Z958" s="309"/>
    </row>
    <row r="959" spans="1:26" ht="12.75" customHeight="1" x14ac:dyDescent="0.2">
      <c r="A959" s="308"/>
      <c r="B959" s="309"/>
      <c r="C959" s="309"/>
      <c r="D959" s="309"/>
      <c r="E959" s="310"/>
      <c r="F959" s="309"/>
      <c r="G959" s="309"/>
      <c r="H959" s="309"/>
      <c r="I959" s="309"/>
      <c r="J959" s="309"/>
      <c r="K959" s="309"/>
      <c r="L959" s="309"/>
      <c r="M959" s="309"/>
      <c r="N959" s="309"/>
      <c r="O959" s="309"/>
      <c r="P959" s="309"/>
      <c r="Q959" s="309"/>
      <c r="R959" s="309"/>
      <c r="S959" s="309"/>
      <c r="T959" s="309"/>
      <c r="U959" s="309"/>
      <c r="V959" s="309"/>
      <c r="W959" s="309"/>
      <c r="X959" s="309"/>
      <c r="Y959" s="309"/>
      <c r="Z959" s="309"/>
    </row>
    <row r="960" spans="1:26" ht="12.75" customHeight="1" x14ac:dyDescent="0.2">
      <c r="A960" s="308"/>
      <c r="B960" s="309"/>
      <c r="C960" s="309"/>
      <c r="D960" s="309"/>
      <c r="E960" s="310"/>
      <c r="F960" s="309"/>
      <c r="G960" s="309"/>
      <c r="H960" s="309"/>
      <c r="I960" s="309"/>
      <c r="J960" s="309"/>
      <c r="K960" s="309"/>
      <c r="L960" s="309"/>
      <c r="M960" s="309"/>
      <c r="N960" s="309"/>
      <c r="O960" s="309"/>
      <c r="P960" s="309"/>
      <c r="Q960" s="309"/>
      <c r="R960" s="309"/>
      <c r="S960" s="309"/>
      <c r="T960" s="309"/>
      <c r="U960" s="309"/>
      <c r="V960" s="309"/>
      <c r="W960" s="309"/>
      <c r="X960" s="309"/>
      <c r="Y960" s="309"/>
      <c r="Z960" s="309"/>
    </row>
    <row r="961" spans="1:26" ht="12.75" customHeight="1" x14ac:dyDescent="0.2">
      <c r="A961" s="308"/>
      <c r="B961" s="309"/>
      <c r="C961" s="309"/>
      <c r="D961" s="309"/>
      <c r="E961" s="310"/>
      <c r="F961" s="309"/>
      <c r="G961" s="309"/>
      <c r="H961" s="309"/>
      <c r="I961" s="309"/>
      <c r="J961" s="309"/>
      <c r="K961" s="309"/>
      <c r="L961" s="309"/>
      <c r="M961" s="309"/>
      <c r="N961" s="309"/>
      <c r="O961" s="309"/>
      <c r="P961" s="309"/>
      <c r="Q961" s="309"/>
      <c r="R961" s="309"/>
      <c r="S961" s="309"/>
      <c r="T961" s="309"/>
      <c r="U961" s="309"/>
      <c r="V961" s="309"/>
      <c r="W961" s="309"/>
      <c r="X961" s="309"/>
      <c r="Y961" s="309"/>
      <c r="Z961" s="309"/>
    </row>
    <row r="962" spans="1:26" ht="12.75" customHeight="1" x14ac:dyDescent="0.2">
      <c r="A962" s="308"/>
      <c r="B962" s="309"/>
      <c r="C962" s="309"/>
      <c r="D962" s="309"/>
      <c r="E962" s="310"/>
      <c r="F962" s="309"/>
      <c r="G962" s="309"/>
      <c r="H962" s="309"/>
      <c r="I962" s="309"/>
      <c r="J962" s="309"/>
      <c r="K962" s="309"/>
      <c r="L962" s="309"/>
      <c r="M962" s="309"/>
      <c r="N962" s="309"/>
      <c r="O962" s="309"/>
      <c r="P962" s="309"/>
      <c r="Q962" s="309"/>
      <c r="R962" s="309"/>
      <c r="S962" s="309"/>
      <c r="T962" s="309"/>
      <c r="U962" s="309"/>
      <c r="V962" s="309"/>
      <c r="W962" s="309"/>
      <c r="X962" s="309"/>
      <c r="Y962" s="309"/>
      <c r="Z962" s="309"/>
    </row>
    <row r="963" spans="1:26" ht="12.75" customHeight="1" x14ac:dyDescent="0.2">
      <c r="A963" s="308"/>
      <c r="B963" s="309"/>
      <c r="C963" s="309"/>
      <c r="D963" s="309"/>
      <c r="E963" s="310"/>
      <c r="F963" s="309"/>
      <c r="G963" s="309"/>
      <c r="H963" s="309"/>
      <c r="I963" s="309"/>
      <c r="J963" s="309"/>
      <c r="K963" s="309"/>
      <c r="L963" s="309"/>
      <c r="M963" s="309"/>
      <c r="N963" s="309"/>
      <c r="O963" s="309"/>
      <c r="P963" s="309"/>
      <c r="Q963" s="309"/>
      <c r="R963" s="309"/>
      <c r="S963" s="309"/>
      <c r="T963" s="309"/>
      <c r="U963" s="309"/>
      <c r="V963" s="309"/>
      <c r="W963" s="309"/>
      <c r="X963" s="309"/>
      <c r="Y963" s="309"/>
      <c r="Z963" s="309"/>
    </row>
    <row r="964" spans="1:26" ht="12.75" customHeight="1" x14ac:dyDescent="0.2">
      <c r="A964" s="308"/>
      <c r="B964" s="309"/>
      <c r="C964" s="309"/>
      <c r="D964" s="309"/>
      <c r="E964" s="310"/>
      <c r="F964" s="309"/>
      <c r="G964" s="309"/>
      <c r="H964" s="309"/>
      <c r="I964" s="309"/>
      <c r="J964" s="309"/>
      <c r="K964" s="309"/>
      <c r="L964" s="309"/>
      <c r="M964" s="309"/>
      <c r="N964" s="309"/>
      <c r="O964" s="309"/>
      <c r="P964" s="309"/>
      <c r="Q964" s="309"/>
      <c r="R964" s="309"/>
      <c r="S964" s="309"/>
      <c r="T964" s="309"/>
      <c r="U964" s="309"/>
      <c r="V964" s="309"/>
      <c r="W964" s="309"/>
      <c r="X964" s="309"/>
      <c r="Y964" s="309"/>
      <c r="Z964" s="309"/>
    </row>
    <row r="965" spans="1:26" ht="12.75" customHeight="1" x14ac:dyDescent="0.2">
      <c r="A965" s="308"/>
      <c r="B965" s="309"/>
      <c r="C965" s="309"/>
      <c r="D965" s="309"/>
      <c r="E965" s="310"/>
      <c r="F965" s="309"/>
      <c r="G965" s="309"/>
      <c r="H965" s="309"/>
      <c r="I965" s="309"/>
      <c r="J965" s="309"/>
      <c r="K965" s="309"/>
      <c r="L965" s="309"/>
      <c r="M965" s="309"/>
      <c r="N965" s="309"/>
      <c r="O965" s="309"/>
      <c r="P965" s="309"/>
      <c r="Q965" s="309"/>
      <c r="R965" s="309"/>
      <c r="S965" s="309"/>
      <c r="T965" s="309"/>
      <c r="U965" s="309"/>
      <c r="V965" s="309"/>
      <c r="W965" s="309"/>
      <c r="X965" s="309"/>
      <c r="Y965" s="309"/>
      <c r="Z965" s="309"/>
    </row>
    <row r="966" spans="1:26" ht="12.75" customHeight="1" x14ac:dyDescent="0.2">
      <c r="A966" s="308"/>
      <c r="B966" s="309"/>
      <c r="C966" s="309"/>
      <c r="D966" s="309"/>
      <c r="E966" s="310"/>
      <c r="F966" s="309"/>
      <c r="G966" s="309"/>
      <c r="H966" s="309"/>
      <c r="I966" s="309"/>
      <c r="J966" s="309"/>
      <c r="K966" s="309"/>
      <c r="L966" s="309"/>
      <c r="M966" s="309"/>
      <c r="N966" s="309"/>
      <c r="O966" s="309"/>
      <c r="P966" s="309"/>
      <c r="Q966" s="309"/>
      <c r="R966" s="309"/>
      <c r="S966" s="309"/>
      <c r="T966" s="309"/>
      <c r="U966" s="309"/>
      <c r="V966" s="309"/>
      <c r="W966" s="309"/>
      <c r="X966" s="309"/>
      <c r="Y966" s="309"/>
      <c r="Z966" s="309"/>
    </row>
    <row r="967" spans="1:26" ht="12.75" customHeight="1" x14ac:dyDescent="0.2">
      <c r="A967" s="308"/>
      <c r="B967" s="309"/>
      <c r="C967" s="309"/>
      <c r="D967" s="309"/>
      <c r="E967" s="310"/>
      <c r="F967" s="309"/>
      <c r="G967" s="309"/>
      <c r="H967" s="309"/>
      <c r="I967" s="309"/>
      <c r="J967" s="309"/>
      <c r="K967" s="309"/>
      <c r="L967" s="309"/>
      <c r="M967" s="309"/>
      <c r="N967" s="309"/>
      <c r="O967" s="309"/>
      <c r="P967" s="309"/>
      <c r="Q967" s="309"/>
      <c r="R967" s="309"/>
      <c r="S967" s="309"/>
      <c r="T967" s="309"/>
      <c r="U967" s="309"/>
      <c r="V967" s="309"/>
      <c r="W967" s="309"/>
      <c r="X967" s="309"/>
      <c r="Y967" s="309"/>
      <c r="Z967" s="309"/>
    </row>
    <row r="968" spans="1:26" ht="12.75" customHeight="1" x14ac:dyDescent="0.2">
      <c r="A968" s="308"/>
      <c r="B968" s="309"/>
      <c r="C968" s="309"/>
      <c r="D968" s="309"/>
      <c r="E968" s="310"/>
      <c r="F968" s="309"/>
      <c r="G968" s="309"/>
      <c r="H968" s="309"/>
      <c r="I968" s="309"/>
      <c r="J968" s="309"/>
      <c r="K968" s="309"/>
      <c r="L968" s="309"/>
      <c r="M968" s="309"/>
      <c r="N968" s="309"/>
      <c r="O968" s="309"/>
      <c r="P968" s="309"/>
      <c r="Q968" s="309"/>
      <c r="R968" s="309"/>
      <c r="S968" s="309"/>
      <c r="T968" s="309"/>
      <c r="U968" s="309"/>
      <c r="V968" s="309"/>
      <c r="W968" s="309"/>
      <c r="X968" s="309"/>
      <c r="Y968" s="309"/>
      <c r="Z968" s="309"/>
    </row>
    <row r="969" spans="1:26" ht="12.75" customHeight="1" x14ac:dyDescent="0.2">
      <c r="A969" s="308"/>
      <c r="B969" s="309"/>
      <c r="C969" s="309"/>
      <c r="D969" s="309"/>
      <c r="E969" s="310"/>
      <c r="F969" s="309"/>
      <c r="G969" s="309"/>
      <c r="H969" s="309"/>
      <c r="I969" s="309"/>
      <c r="J969" s="309"/>
      <c r="K969" s="309"/>
      <c r="L969" s="309"/>
      <c r="M969" s="309"/>
      <c r="N969" s="309"/>
      <c r="O969" s="309"/>
      <c r="P969" s="309"/>
      <c r="Q969" s="309"/>
      <c r="R969" s="309"/>
      <c r="S969" s="309"/>
      <c r="T969" s="309"/>
      <c r="U969" s="309"/>
      <c r="V969" s="309"/>
      <c r="W969" s="309"/>
      <c r="X969" s="309"/>
      <c r="Y969" s="309"/>
      <c r="Z969" s="309"/>
    </row>
    <row r="970" spans="1:26" ht="12.75" customHeight="1" x14ac:dyDescent="0.2">
      <c r="A970" s="308"/>
      <c r="B970" s="309"/>
      <c r="C970" s="309"/>
      <c r="D970" s="309"/>
      <c r="E970" s="310"/>
      <c r="F970" s="309"/>
      <c r="G970" s="309"/>
      <c r="H970" s="309"/>
      <c r="I970" s="309"/>
      <c r="J970" s="309"/>
      <c r="K970" s="309"/>
      <c r="L970" s="309"/>
      <c r="M970" s="309"/>
      <c r="N970" s="309"/>
      <c r="O970" s="309"/>
      <c r="P970" s="309"/>
      <c r="Q970" s="309"/>
      <c r="R970" s="309"/>
      <c r="S970" s="309"/>
      <c r="T970" s="309"/>
      <c r="U970" s="309"/>
      <c r="V970" s="309"/>
      <c r="W970" s="309"/>
      <c r="X970" s="309"/>
      <c r="Y970" s="309"/>
      <c r="Z970" s="309"/>
    </row>
    <row r="971" spans="1:26" ht="12.75" customHeight="1" x14ac:dyDescent="0.2">
      <c r="A971" s="308"/>
      <c r="B971" s="309"/>
      <c r="C971" s="309"/>
      <c r="D971" s="309"/>
      <c r="E971" s="310"/>
      <c r="F971" s="309"/>
      <c r="G971" s="309"/>
      <c r="H971" s="309"/>
      <c r="I971" s="309"/>
      <c r="J971" s="309"/>
      <c r="K971" s="309"/>
      <c r="L971" s="309"/>
      <c r="M971" s="309"/>
      <c r="N971" s="309"/>
      <c r="O971" s="309"/>
      <c r="P971" s="309"/>
      <c r="Q971" s="309"/>
      <c r="R971" s="309"/>
      <c r="S971" s="309"/>
      <c r="T971" s="309"/>
      <c r="U971" s="309"/>
      <c r="V971" s="309"/>
      <c r="W971" s="309"/>
      <c r="X971" s="309"/>
      <c r="Y971" s="309"/>
      <c r="Z971" s="309"/>
    </row>
    <row r="972" spans="1:26" ht="12.75" customHeight="1" x14ac:dyDescent="0.2">
      <c r="A972" s="308"/>
      <c r="B972" s="309"/>
      <c r="C972" s="309"/>
      <c r="D972" s="309"/>
      <c r="E972" s="310"/>
      <c r="F972" s="309"/>
      <c r="G972" s="309"/>
      <c r="H972" s="309"/>
      <c r="I972" s="309"/>
      <c r="J972" s="309"/>
      <c r="K972" s="309"/>
      <c r="L972" s="309"/>
      <c r="M972" s="309"/>
      <c r="N972" s="309"/>
      <c r="O972" s="309"/>
      <c r="P972" s="309"/>
      <c r="Q972" s="309"/>
      <c r="R972" s="309"/>
      <c r="S972" s="309"/>
      <c r="T972" s="309"/>
      <c r="U972" s="309"/>
      <c r="V972" s="309"/>
      <c r="W972" s="309"/>
      <c r="X972" s="309"/>
      <c r="Y972" s="309"/>
      <c r="Z972" s="309"/>
    </row>
    <row r="973" spans="1:26" ht="12.75" customHeight="1" x14ac:dyDescent="0.2">
      <c r="A973" s="308"/>
      <c r="B973" s="309"/>
      <c r="C973" s="309"/>
      <c r="D973" s="309"/>
      <c r="E973" s="310"/>
      <c r="F973" s="309"/>
      <c r="G973" s="309"/>
      <c r="H973" s="309"/>
      <c r="I973" s="309"/>
      <c r="J973" s="309"/>
      <c r="K973" s="309"/>
      <c r="L973" s="309"/>
      <c r="M973" s="309"/>
      <c r="N973" s="309"/>
      <c r="O973" s="309"/>
      <c r="P973" s="309"/>
      <c r="Q973" s="309"/>
      <c r="R973" s="309"/>
      <c r="S973" s="309"/>
      <c r="T973" s="309"/>
      <c r="U973" s="309"/>
      <c r="V973" s="309"/>
      <c r="W973" s="309"/>
      <c r="X973" s="309"/>
      <c r="Y973" s="309"/>
      <c r="Z973" s="309"/>
    </row>
    <row r="974" spans="1:26" ht="12.75" customHeight="1" x14ac:dyDescent="0.2">
      <c r="A974" s="308"/>
      <c r="B974" s="309"/>
      <c r="C974" s="309"/>
      <c r="D974" s="309"/>
      <c r="E974" s="310"/>
      <c r="F974" s="309"/>
      <c r="G974" s="309"/>
      <c r="H974" s="309"/>
      <c r="I974" s="309"/>
      <c r="J974" s="309"/>
      <c r="K974" s="309"/>
      <c r="L974" s="309"/>
      <c r="M974" s="309"/>
      <c r="N974" s="309"/>
      <c r="O974" s="309"/>
      <c r="P974" s="309"/>
      <c r="Q974" s="309"/>
      <c r="R974" s="309"/>
      <c r="S974" s="309"/>
      <c r="T974" s="309"/>
      <c r="U974" s="309"/>
      <c r="V974" s="309"/>
      <c r="W974" s="309"/>
      <c r="X974" s="309"/>
      <c r="Y974" s="309"/>
      <c r="Z974" s="309"/>
    </row>
    <row r="975" spans="1:26" ht="12.75" customHeight="1" x14ac:dyDescent="0.2">
      <c r="A975" s="308"/>
      <c r="B975" s="309"/>
      <c r="C975" s="309"/>
      <c r="D975" s="309"/>
      <c r="E975" s="310"/>
      <c r="F975" s="309"/>
      <c r="G975" s="309"/>
      <c r="H975" s="309"/>
      <c r="I975" s="309"/>
      <c r="J975" s="309"/>
      <c r="K975" s="309"/>
      <c r="L975" s="309"/>
      <c r="M975" s="309"/>
      <c r="N975" s="309"/>
      <c r="O975" s="309"/>
      <c r="P975" s="309"/>
      <c r="Q975" s="309"/>
      <c r="R975" s="309"/>
      <c r="S975" s="309"/>
      <c r="T975" s="309"/>
      <c r="U975" s="309"/>
      <c r="V975" s="309"/>
      <c r="W975" s="309"/>
      <c r="X975" s="309"/>
      <c r="Y975" s="309"/>
      <c r="Z975" s="309"/>
    </row>
    <row r="976" spans="1:26" ht="12.75" customHeight="1" x14ac:dyDescent="0.2">
      <c r="A976" s="308"/>
      <c r="B976" s="309"/>
      <c r="C976" s="309"/>
      <c r="D976" s="309"/>
      <c r="E976" s="310"/>
      <c r="F976" s="309"/>
      <c r="G976" s="309"/>
      <c r="H976" s="309"/>
      <c r="I976" s="309"/>
      <c r="J976" s="309"/>
      <c r="K976" s="309"/>
      <c r="L976" s="309"/>
      <c r="M976" s="309"/>
      <c r="N976" s="309"/>
      <c r="O976" s="309"/>
      <c r="P976" s="309"/>
      <c r="Q976" s="309"/>
      <c r="R976" s="309"/>
      <c r="S976" s="309"/>
      <c r="T976" s="309"/>
      <c r="U976" s="309"/>
      <c r="V976" s="309"/>
      <c r="W976" s="309"/>
      <c r="X976" s="309"/>
      <c r="Y976" s="309"/>
      <c r="Z976" s="309"/>
    </row>
    <row r="977" spans="1:26" ht="12.75" customHeight="1" x14ac:dyDescent="0.2">
      <c r="A977" s="308"/>
      <c r="B977" s="309"/>
      <c r="C977" s="309"/>
      <c r="D977" s="309"/>
      <c r="E977" s="310"/>
      <c r="F977" s="309"/>
      <c r="G977" s="309"/>
      <c r="H977" s="309"/>
      <c r="I977" s="309"/>
      <c r="J977" s="309"/>
      <c r="K977" s="309"/>
      <c r="L977" s="309"/>
      <c r="M977" s="309"/>
      <c r="N977" s="309"/>
      <c r="O977" s="309"/>
      <c r="P977" s="309"/>
      <c r="Q977" s="309"/>
      <c r="R977" s="309"/>
      <c r="S977" s="309"/>
      <c r="T977" s="309"/>
      <c r="U977" s="309"/>
      <c r="V977" s="309"/>
      <c r="W977" s="309"/>
      <c r="X977" s="309"/>
      <c r="Y977" s="309"/>
      <c r="Z977" s="309"/>
    </row>
    <row r="978" spans="1:26" ht="12.75" customHeight="1" x14ac:dyDescent="0.2">
      <c r="A978" s="308"/>
      <c r="B978" s="309"/>
      <c r="C978" s="309"/>
      <c r="D978" s="309"/>
      <c r="E978" s="310"/>
      <c r="F978" s="309"/>
      <c r="G978" s="309"/>
      <c r="H978" s="309"/>
      <c r="I978" s="309"/>
      <c r="J978" s="309"/>
      <c r="K978" s="309"/>
      <c r="L978" s="309"/>
      <c r="M978" s="309"/>
      <c r="N978" s="309"/>
      <c r="O978" s="309"/>
      <c r="P978" s="309"/>
      <c r="Q978" s="309"/>
      <c r="R978" s="309"/>
      <c r="S978" s="309"/>
      <c r="T978" s="309"/>
      <c r="U978" s="309"/>
      <c r="V978" s="309"/>
      <c r="W978" s="309"/>
      <c r="X978" s="309"/>
      <c r="Y978" s="309"/>
      <c r="Z978" s="309"/>
    </row>
    <row r="979" spans="1:26" ht="12.75" customHeight="1" x14ac:dyDescent="0.2">
      <c r="A979" s="308"/>
      <c r="B979" s="309"/>
      <c r="C979" s="309"/>
      <c r="D979" s="309"/>
      <c r="E979" s="310"/>
      <c r="F979" s="309"/>
      <c r="G979" s="309"/>
      <c r="H979" s="309"/>
      <c r="I979" s="309"/>
      <c r="J979" s="309"/>
      <c r="K979" s="309"/>
      <c r="L979" s="309"/>
      <c r="M979" s="309"/>
      <c r="N979" s="309"/>
      <c r="O979" s="309"/>
      <c r="P979" s="309"/>
      <c r="Q979" s="309"/>
      <c r="R979" s="309"/>
      <c r="S979" s="309"/>
      <c r="T979" s="309"/>
      <c r="U979" s="309"/>
      <c r="V979" s="309"/>
      <c r="W979" s="309"/>
      <c r="X979" s="309"/>
      <c r="Y979" s="309"/>
      <c r="Z979" s="309"/>
    </row>
    <row r="980" spans="1:26" ht="12.75" customHeight="1" x14ac:dyDescent="0.2">
      <c r="A980" s="308"/>
      <c r="B980" s="309"/>
      <c r="C980" s="309"/>
      <c r="D980" s="309"/>
      <c r="E980" s="310"/>
      <c r="F980" s="309"/>
      <c r="G980" s="309"/>
      <c r="H980" s="309"/>
      <c r="I980" s="309"/>
      <c r="J980" s="309"/>
      <c r="K980" s="309"/>
      <c r="L980" s="309"/>
      <c r="M980" s="309"/>
      <c r="N980" s="309"/>
      <c r="O980" s="309"/>
      <c r="P980" s="309"/>
      <c r="Q980" s="309"/>
      <c r="R980" s="309"/>
      <c r="S980" s="309"/>
      <c r="T980" s="309"/>
      <c r="U980" s="309"/>
      <c r="V980" s="309"/>
      <c r="W980" s="309"/>
      <c r="X980" s="309"/>
      <c r="Y980" s="309"/>
      <c r="Z980" s="309"/>
    </row>
    <row r="981" spans="1:26" ht="12.75" customHeight="1" x14ac:dyDescent="0.2">
      <c r="A981" s="308"/>
      <c r="B981" s="309"/>
      <c r="C981" s="309"/>
      <c r="D981" s="309"/>
      <c r="E981" s="310"/>
      <c r="F981" s="309"/>
      <c r="G981" s="309"/>
      <c r="H981" s="309"/>
      <c r="I981" s="309"/>
      <c r="J981" s="309"/>
      <c r="K981" s="309"/>
      <c r="L981" s="309"/>
      <c r="M981" s="309"/>
      <c r="N981" s="309"/>
      <c r="O981" s="309"/>
      <c r="P981" s="309"/>
      <c r="Q981" s="309"/>
      <c r="R981" s="309"/>
      <c r="S981" s="309"/>
      <c r="T981" s="309"/>
      <c r="U981" s="309"/>
      <c r="V981" s="309"/>
      <c r="W981" s="309"/>
      <c r="X981" s="309"/>
      <c r="Y981" s="309"/>
      <c r="Z981" s="309"/>
    </row>
    <row r="982" spans="1:26" ht="12.75" customHeight="1" x14ac:dyDescent="0.2">
      <c r="A982" s="308"/>
      <c r="B982" s="309"/>
      <c r="C982" s="309"/>
      <c r="D982" s="309"/>
      <c r="E982" s="310"/>
      <c r="F982" s="309"/>
      <c r="G982" s="309"/>
      <c r="H982" s="309"/>
      <c r="I982" s="309"/>
      <c r="J982" s="309"/>
      <c r="K982" s="309"/>
      <c r="L982" s="309"/>
      <c r="M982" s="309"/>
      <c r="N982" s="309"/>
      <c r="O982" s="309"/>
      <c r="P982" s="309"/>
      <c r="Q982" s="309"/>
      <c r="R982" s="309"/>
      <c r="S982" s="309"/>
      <c r="T982" s="309"/>
      <c r="U982" s="309"/>
      <c r="V982" s="309"/>
      <c r="W982" s="309"/>
      <c r="X982" s="309"/>
      <c r="Y982" s="309"/>
      <c r="Z982" s="309"/>
    </row>
    <row r="983" spans="1:26" ht="12.75" customHeight="1" x14ac:dyDescent="0.2">
      <c r="A983" s="308"/>
      <c r="B983" s="309"/>
      <c r="C983" s="309"/>
      <c r="D983" s="309"/>
      <c r="E983" s="310"/>
      <c r="F983" s="309"/>
      <c r="G983" s="309"/>
      <c r="H983" s="309"/>
      <c r="I983" s="309"/>
      <c r="J983" s="309"/>
      <c r="K983" s="309"/>
      <c r="L983" s="309"/>
      <c r="M983" s="309"/>
      <c r="N983" s="309"/>
      <c r="O983" s="309"/>
      <c r="P983" s="309"/>
      <c r="Q983" s="309"/>
      <c r="R983" s="309"/>
      <c r="S983" s="309"/>
      <c r="T983" s="309"/>
      <c r="U983" s="309"/>
      <c r="V983" s="309"/>
      <c r="W983" s="309"/>
      <c r="X983" s="309"/>
      <c r="Y983" s="309"/>
      <c r="Z983" s="309"/>
    </row>
    <row r="984" spans="1:26" ht="12.75" customHeight="1" x14ac:dyDescent="0.2">
      <c r="A984" s="308"/>
      <c r="B984" s="309"/>
      <c r="C984" s="309"/>
      <c r="D984" s="309"/>
      <c r="E984" s="310"/>
      <c r="F984" s="309"/>
      <c r="G984" s="309"/>
      <c r="H984" s="309"/>
      <c r="I984" s="309"/>
      <c r="J984" s="309"/>
      <c r="K984" s="309"/>
      <c r="L984" s="309"/>
      <c r="M984" s="309"/>
      <c r="N984" s="309"/>
      <c r="O984" s="309"/>
      <c r="P984" s="309"/>
      <c r="Q984" s="309"/>
      <c r="R984" s="309"/>
      <c r="S984" s="309"/>
      <c r="T984" s="309"/>
      <c r="U984" s="309"/>
      <c r="V984" s="309"/>
      <c r="W984" s="309"/>
      <c r="X984" s="309"/>
      <c r="Y984" s="309"/>
      <c r="Z984" s="309"/>
    </row>
    <row r="985" spans="1:26" ht="12.75" customHeight="1" x14ac:dyDescent="0.2">
      <c r="A985" s="308"/>
      <c r="B985" s="309"/>
      <c r="C985" s="309"/>
      <c r="D985" s="309"/>
      <c r="E985" s="310"/>
      <c r="F985" s="309"/>
      <c r="G985" s="309"/>
      <c r="H985" s="309"/>
      <c r="I985" s="309"/>
      <c r="J985" s="309"/>
      <c r="K985" s="309"/>
      <c r="L985" s="309"/>
      <c r="M985" s="309"/>
      <c r="N985" s="309"/>
      <c r="O985" s="309"/>
      <c r="P985" s="309"/>
      <c r="Q985" s="309"/>
      <c r="R985" s="309"/>
      <c r="S985" s="309"/>
      <c r="T985" s="309"/>
      <c r="U985" s="309"/>
      <c r="V985" s="309"/>
      <c r="W985" s="309"/>
      <c r="X985" s="309"/>
      <c r="Y985" s="309"/>
      <c r="Z985" s="309"/>
    </row>
    <row r="986" spans="1:26" ht="12.75" customHeight="1" x14ac:dyDescent="0.2">
      <c r="A986" s="308"/>
      <c r="B986" s="309"/>
      <c r="C986" s="309"/>
      <c r="D986" s="309"/>
      <c r="E986" s="310"/>
      <c r="F986" s="309"/>
      <c r="G986" s="309"/>
      <c r="H986" s="309"/>
      <c r="I986" s="309"/>
      <c r="J986" s="309"/>
      <c r="K986" s="309"/>
      <c r="L986" s="309"/>
      <c r="M986" s="309"/>
      <c r="N986" s="309"/>
      <c r="O986" s="309"/>
      <c r="P986" s="309"/>
      <c r="Q986" s="309"/>
      <c r="R986" s="309"/>
      <c r="S986" s="309"/>
      <c r="T986" s="309"/>
      <c r="U986" s="309"/>
      <c r="V986" s="309"/>
      <c r="W986" s="309"/>
      <c r="X986" s="309"/>
      <c r="Y986" s="309"/>
      <c r="Z986" s="309"/>
    </row>
    <row r="987" spans="1:26" ht="12.75" customHeight="1" x14ac:dyDescent="0.2">
      <c r="A987" s="308"/>
      <c r="B987" s="309"/>
      <c r="C987" s="309"/>
      <c r="D987" s="309"/>
      <c r="E987" s="310"/>
      <c r="F987" s="309"/>
      <c r="G987" s="309"/>
      <c r="H987" s="309"/>
      <c r="I987" s="309"/>
      <c r="J987" s="309"/>
      <c r="K987" s="309"/>
      <c r="L987" s="309"/>
      <c r="M987" s="309"/>
      <c r="N987" s="309"/>
      <c r="O987" s="309"/>
      <c r="P987" s="309"/>
      <c r="Q987" s="309"/>
      <c r="R987" s="309"/>
      <c r="S987" s="309"/>
      <c r="T987" s="309"/>
      <c r="U987" s="309"/>
      <c r="V987" s="309"/>
      <c r="W987" s="309"/>
      <c r="X987" s="309"/>
      <c r="Y987" s="309"/>
      <c r="Z987" s="309"/>
    </row>
    <row r="988" spans="1:26" ht="12.75" customHeight="1" x14ac:dyDescent="0.2">
      <c r="A988" s="308"/>
      <c r="B988" s="309"/>
      <c r="C988" s="309"/>
      <c r="D988" s="309"/>
      <c r="E988" s="310"/>
      <c r="F988" s="309"/>
      <c r="G988" s="309"/>
      <c r="H988" s="309"/>
      <c r="I988" s="309"/>
      <c r="J988" s="309"/>
      <c r="K988" s="309"/>
      <c r="L988" s="309"/>
      <c r="M988" s="309"/>
      <c r="N988" s="309"/>
      <c r="O988" s="309"/>
      <c r="P988" s="309"/>
      <c r="Q988" s="309"/>
      <c r="R988" s="309"/>
      <c r="S988" s="309"/>
      <c r="T988" s="309"/>
      <c r="U988" s="309"/>
      <c r="V988" s="309"/>
      <c r="W988" s="309"/>
      <c r="X988" s="309"/>
      <c r="Y988" s="309"/>
      <c r="Z988" s="309"/>
    </row>
    <row r="989" spans="1:26" ht="12.75" customHeight="1" x14ac:dyDescent="0.2">
      <c r="A989" s="308"/>
      <c r="B989" s="309"/>
      <c r="C989" s="309"/>
      <c r="D989" s="309"/>
      <c r="E989" s="310"/>
      <c r="F989" s="309"/>
      <c r="G989" s="309"/>
      <c r="H989" s="309"/>
      <c r="I989" s="309"/>
      <c r="J989" s="309"/>
      <c r="K989" s="309"/>
      <c r="L989" s="309"/>
      <c r="M989" s="309"/>
      <c r="N989" s="309"/>
      <c r="O989" s="309"/>
      <c r="P989" s="309"/>
      <c r="Q989" s="309"/>
      <c r="R989" s="309"/>
      <c r="S989" s="309"/>
      <c r="T989" s="309"/>
      <c r="U989" s="309"/>
      <c r="V989" s="309"/>
      <c r="W989" s="309"/>
      <c r="X989" s="309"/>
      <c r="Y989" s="309"/>
      <c r="Z989" s="309"/>
    </row>
    <row r="990" spans="1:26" ht="12.75" customHeight="1" x14ac:dyDescent="0.2">
      <c r="A990" s="308"/>
      <c r="B990" s="309"/>
      <c r="C990" s="309"/>
      <c r="D990" s="309"/>
      <c r="E990" s="310"/>
      <c r="F990" s="309"/>
      <c r="G990" s="309"/>
      <c r="H990" s="309"/>
      <c r="I990" s="309"/>
      <c r="J990" s="309"/>
      <c r="K990" s="309"/>
      <c r="L990" s="309"/>
      <c r="M990" s="309"/>
      <c r="N990" s="309"/>
      <c r="O990" s="309"/>
      <c r="P990" s="309"/>
      <c r="Q990" s="309"/>
      <c r="R990" s="309"/>
      <c r="S990" s="309"/>
      <c r="T990" s="309"/>
      <c r="U990" s="309"/>
      <c r="V990" s="309"/>
      <c r="W990" s="309"/>
      <c r="X990" s="309"/>
      <c r="Y990" s="309"/>
      <c r="Z990" s="309"/>
    </row>
    <row r="991" spans="1:26" ht="12.75" customHeight="1" x14ac:dyDescent="0.2">
      <c r="A991" s="308"/>
      <c r="B991" s="309"/>
      <c r="C991" s="309"/>
      <c r="D991" s="309"/>
      <c r="E991" s="310"/>
      <c r="F991" s="309"/>
      <c r="G991" s="309"/>
      <c r="H991" s="309"/>
      <c r="I991" s="309"/>
      <c r="J991" s="309"/>
      <c r="K991" s="309"/>
      <c r="L991" s="309"/>
      <c r="M991" s="309"/>
      <c r="N991" s="309"/>
      <c r="O991" s="309"/>
      <c r="P991" s="309"/>
      <c r="Q991" s="309"/>
      <c r="R991" s="309"/>
      <c r="S991" s="309"/>
      <c r="T991" s="309"/>
      <c r="U991" s="309"/>
      <c r="V991" s="309"/>
      <c r="W991" s="309"/>
      <c r="X991" s="309"/>
      <c r="Y991" s="309"/>
      <c r="Z991" s="309"/>
    </row>
    <row r="992" spans="1:26" ht="12.75" customHeight="1" x14ac:dyDescent="0.2">
      <c r="A992" s="308"/>
      <c r="B992" s="309"/>
      <c r="C992" s="309"/>
      <c r="D992" s="309"/>
      <c r="E992" s="310"/>
      <c r="F992" s="309"/>
      <c r="G992" s="309"/>
      <c r="H992" s="309"/>
      <c r="I992" s="309"/>
      <c r="J992" s="309"/>
      <c r="K992" s="309"/>
      <c r="L992" s="309"/>
      <c r="M992" s="309"/>
      <c r="N992" s="309"/>
      <c r="O992" s="309"/>
      <c r="P992" s="309"/>
      <c r="Q992" s="309"/>
      <c r="R992" s="309"/>
      <c r="S992" s="309"/>
      <c r="T992" s="309"/>
      <c r="U992" s="309"/>
      <c r="V992" s="309"/>
      <c r="W992" s="309"/>
      <c r="X992" s="309"/>
      <c r="Y992" s="309"/>
      <c r="Z992" s="309"/>
    </row>
    <row r="993" spans="1:26" ht="12.75" customHeight="1" x14ac:dyDescent="0.2">
      <c r="A993" s="308"/>
      <c r="B993" s="309"/>
      <c r="C993" s="309"/>
      <c r="D993" s="309"/>
      <c r="E993" s="310"/>
      <c r="F993" s="309"/>
      <c r="G993" s="309"/>
      <c r="H993" s="309"/>
      <c r="I993" s="309"/>
      <c r="J993" s="309"/>
      <c r="K993" s="309"/>
      <c r="L993" s="309"/>
      <c r="M993" s="309"/>
      <c r="N993" s="309"/>
      <c r="O993" s="309"/>
      <c r="P993" s="309"/>
      <c r="Q993" s="309"/>
      <c r="R993" s="309"/>
      <c r="S993" s="309"/>
      <c r="T993" s="309"/>
      <c r="U993" s="309"/>
      <c r="V993" s="309"/>
      <c r="W993" s="309"/>
      <c r="X993" s="309"/>
      <c r="Y993" s="309"/>
      <c r="Z993" s="309"/>
    </row>
    <row r="994" spans="1:26" ht="12.75" customHeight="1" x14ac:dyDescent="0.2">
      <c r="A994" s="308"/>
      <c r="B994" s="309"/>
      <c r="C994" s="309"/>
      <c r="D994" s="309"/>
      <c r="E994" s="310"/>
      <c r="F994" s="309"/>
      <c r="G994" s="309"/>
      <c r="H994" s="309"/>
      <c r="I994" s="309"/>
      <c r="J994" s="309"/>
      <c r="K994" s="309"/>
      <c r="L994" s="309"/>
      <c r="M994" s="309"/>
      <c r="N994" s="309"/>
      <c r="O994" s="309"/>
      <c r="P994" s="309"/>
      <c r="Q994" s="309"/>
      <c r="R994" s="309"/>
      <c r="S994" s="309"/>
      <c r="T994" s="309"/>
      <c r="U994" s="309"/>
      <c r="V994" s="309"/>
      <c r="W994" s="309"/>
      <c r="X994" s="309"/>
      <c r="Y994" s="309"/>
      <c r="Z994" s="309"/>
    </row>
    <row r="995" spans="1:26" ht="12.75" customHeight="1" x14ac:dyDescent="0.2">
      <c r="A995" s="308"/>
      <c r="B995" s="309"/>
      <c r="C995" s="309"/>
      <c r="D995" s="309"/>
      <c r="E995" s="310"/>
      <c r="F995" s="309"/>
      <c r="G995" s="309"/>
      <c r="H995" s="309"/>
      <c r="I995" s="309"/>
      <c r="J995" s="309"/>
      <c r="K995" s="309"/>
      <c r="L995" s="309"/>
      <c r="M995" s="309"/>
      <c r="N995" s="309"/>
      <c r="O995" s="309"/>
      <c r="P995" s="309"/>
      <c r="Q995" s="309"/>
      <c r="R995" s="309"/>
      <c r="S995" s="309"/>
      <c r="T995" s="309"/>
      <c r="U995" s="309"/>
      <c r="V995" s="309"/>
      <c r="W995" s="309"/>
      <c r="X995" s="309"/>
      <c r="Y995" s="309"/>
      <c r="Z995" s="309"/>
    </row>
    <row r="996" spans="1:26" ht="12.75" customHeight="1" x14ac:dyDescent="0.2">
      <c r="A996" s="308"/>
      <c r="B996" s="309"/>
      <c r="C996" s="309"/>
      <c r="D996" s="309"/>
      <c r="E996" s="310"/>
      <c r="F996" s="309"/>
      <c r="G996" s="309"/>
      <c r="H996" s="309"/>
      <c r="I996" s="309"/>
      <c r="J996" s="309"/>
      <c r="K996" s="309"/>
      <c r="L996" s="309"/>
      <c r="M996" s="309"/>
      <c r="N996" s="309"/>
      <c r="O996" s="309"/>
      <c r="P996" s="309"/>
      <c r="Q996" s="309"/>
      <c r="R996" s="309"/>
      <c r="S996" s="309"/>
      <c r="T996" s="309"/>
      <c r="U996" s="309"/>
      <c r="V996" s="309"/>
      <c r="W996" s="309"/>
      <c r="X996" s="309"/>
      <c r="Y996" s="309"/>
      <c r="Z996" s="309"/>
    </row>
    <row r="997" spans="1:26" ht="12.75" customHeight="1" x14ac:dyDescent="0.2">
      <c r="A997" s="308"/>
      <c r="B997" s="309"/>
      <c r="C997" s="309"/>
      <c r="D997" s="309"/>
      <c r="E997" s="310"/>
      <c r="F997" s="309"/>
      <c r="G997" s="309"/>
      <c r="H997" s="309"/>
      <c r="I997" s="309"/>
      <c r="J997" s="309"/>
      <c r="K997" s="309"/>
      <c r="L997" s="309"/>
      <c r="M997" s="309"/>
      <c r="N997" s="309"/>
      <c r="O997" s="309"/>
      <c r="P997" s="309"/>
      <c r="Q997" s="309"/>
      <c r="R997" s="309"/>
      <c r="S997" s="309"/>
      <c r="T997" s="309"/>
      <c r="U997" s="309"/>
      <c r="V997" s="309"/>
      <c r="W997" s="309"/>
      <c r="X997" s="309"/>
      <c r="Y997" s="309"/>
      <c r="Z997" s="309"/>
    </row>
    <row r="998" spans="1:26" ht="12.75" customHeight="1" x14ac:dyDescent="0.2">
      <c r="A998" s="308"/>
      <c r="B998" s="309"/>
      <c r="C998" s="309"/>
      <c r="D998" s="309"/>
      <c r="E998" s="310"/>
      <c r="F998" s="309"/>
      <c r="G998" s="309"/>
      <c r="H998" s="309"/>
      <c r="I998" s="309"/>
      <c r="J998" s="309"/>
      <c r="K998" s="309"/>
      <c r="L998" s="309"/>
      <c r="M998" s="309"/>
      <c r="N998" s="309"/>
      <c r="O998" s="309"/>
      <c r="P998" s="309"/>
      <c r="Q998" s="309"/>
      <c r="R998" s="309"/>
      <c r="S998" s="309"/>
      <c r="T998" s="309"/>
      <c r="U998" s="309"/>
      <c r="V998" s="309"/>
      <c r="W998" s="309"/>
      <c r="X998" s="309"/>
      <c r="Y998" s="309"/>
      <c r="Z998" s="309"/>
    </row>
    <row r="999" spans="1:26" ht="12.75" customHeight="1" x14ac:dyDescent="0.2">
      <c r="A999" s="308"/>
      <c r="B999" s="309"/>
      <c r="C999" s="309"/>
      <c r="D999" s="309"/>
      <c r="E999" s="310"/>
      <c r="F999" s="309"/>
      <c r="G999" s="309"/>
      <c r="H999" s="309"/>
      <c r="I999" s="309"/>
      <c r="J999" s="309"/>
      <c r="K999" s="309"/>
      <c r="L999" s="309"/>
      <c r="M999" s="309"/>
      <c r="N999" s="309"/>
      <c r="O999" s="309"/>
      <c r="P999" s="309"/>
      <c r="Q999" s="309"/>
      <c r="R999" s="309"/>
      <c r="S999" s="309"/>
      <c r="T999" s="309"/>
      <c r="U999" s="309"/>
      <c r="V999" s="309"/>
      <c r="W999" s="309"/>
      <c r="X999" s="309"/>
      <c r="Y999" s="309"/>
      <c r="Z999" s="309"/>
    </row>
    <row r="1000" spans="1:26" ht="12.75" customHeight="1" x14ac:dyDescent="0.2">
      <c r="A1000" s="308"/>
      <c r="B1000" s="309"/>
      <c r="C1000" s="309"/>
      <c r="D1000" s="309"/>
      <c r="E1000" s="310"/>
      <c r="F1000" s="309"/>
      <c r="G1000" s="309"/>
      <c r="H1000" s="309"/>
      <c r="I1000" s="309"/>
      <c r="J1000" s="309"/>
      <c r="K1000" s="309"/>
      <c r="L1000" s="309"/>
      <c r="M1000" s="309"/>
      <c r="N1000" s="309"/>
      <c r="O1000" s="309"/>
      <c r="P1000" s="309"/>
      <c r="Q1000" s="309"/>
      <c r="R1000" s="309"/>
      <c r="S1000" s="309"/>
      <c r="T1000" s="309"/>
      <c r="U1000" s="309"/>
      <c r="V1000" s="309"/>
      <c r="W1000" s="309"/>
      <c r="X1000" s="309"/>
      <c r="Y1000" s="309"/>
      <c r="Z1000" s="309"/>
    </row>
  </sheetData>
  <pageMargins left="0.7" right="0.7" top="0.75" bottom="0.75" header="0" footer="0"/>
  <pageSetup scale="32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2" width="2.5" customWidth="1"/>
    <col min="3" max="3" width="49.1640625" customWidth="1"/>
    <col min="4" max="4" width="9.5" customWidth="1"/>
    <col min="5" max="5" width="21.5" customWidth="1"/>
    <col min="6" max="7" width="9.5" customWidth="1"/>
    <col min="8" max="8" width="2.5" customWidth="1"/>
    <col min="9" max="26" width="11.5" customWidth="1"/>
  </cols>
  <sheetData>
    <row r="1" spans="1:26" ht="15.75" customHeight="1" x14ac:dyDescent="0.2">
      <c r="A1" s="308"/>
      <c r="B1" s="309"/>
      <c r="C1" s="309"/>
      <c r="D1" s="309"/>
      <c r="E1" s="310"/>
      <c r="F1" s="309"/>
      <c r="G1" s="311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</row>
    <row r="2" spans="1:26" ht="15.75" customHeight="1" x14ac:dyDescent="0.2">
      <c r="A2" s="308"/>
      <c r="B2" s="308"/>
      <c r="C2" s="308"/>
      <c r="D2" s="308"/>
      <c r="E2" s="308"/>
      <c r="F2" s="308"/>
      <c r="G2" s="312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</row>
    <row r="3" spans="1:26" ht="13.5" customHeight="1" x14ac:dyDescent="0.2">
      <c r="A3" s="308"/>
      <c r="B3" s="309"/>
      <c r="C3" s="313"/>
      <c r="D3" s="313"/>
      <c r="E3" s="309"/>
      <c r="F3" s="309"/>
      <c r="G3" s="311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</row>
    <row r="4" spans="1:26" ht="13.5" customHeight="1" x14ac:dyDescent="0.2">
      <c r="A4" s="1"/>
      <c r="B4" s="1"/>
      <c r="C4" s="314" t="s">
        <v>333</v>
      </c>
      <c r="D4" s="314"/>
      <c r="E4" s="350"/>
      <c r="F4" s="350"/>
      <c r="G4" s="350"/>
      <c r="H4" s="35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/>
      <c r="C5" s="317" t="s">
        <v>214</v>
      </c>
      <c r="D5" s="317"/>
      <c r="E5" s="318" t="s">
        <v>292</v>
      </c>
      <c r="F5" s="318" t="s">
        <v>10</v>
      </c>
      <c r="G5" s="318" t="s">
        <v>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"/>
      <c r="C6" s="352" t="s">
        <v>334</v>
      </c>
      <c r="D6" s="353"/>
      <c r="E6" s="354"/>
      <c r="F6" s="354"/>
      <c r="G6" s="35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"/>
      <c r="C7" s="355" t="s">
        <v>335</v>
      </c>
      <c r="D7" s="355"/>
      <c r="E7" s="356"/>
      <c r="F7" s="357">
        <f>E7/'Summary &amp; Assumptions'!$H$11</f>
        <v>0</v>
      </c>
      <c r="G7" s="357">
        <f>E7/'Summary &amp; Assumptions'!$D$34</f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1"/>
      <c r="C8" s="355" t="s">
        <v>336</v>
      </c>
      <c r="D8" s="355"/>
      <c r="E8" s="356"/>
      <c r="F8" s="357">
        <f>E8/'Summary &amp; Assumptions'!$H$11</f>
        <v>0</v>
      </c>
      <c r="G8" s="357">
        <f>E8/'Summary &amp; Assumptions'!$D$34</f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/>
      <c r="C9" s="355" t="s">
        <v>337</v>
      </c>
      <c r="D9" s="355"/>
      <c r="E9" s="356"/>
      <c r="F9" s="357">
        <f>E9/'Summary &amp; Assumptions'!$H$11</f>
        <v>0</v>
      </c>
      <c r="G9" s="357">
        <f>E9/'Summary &amp; Assumptions'!$D$34</f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1"/>
      <c r="C10" s="355" t="s">
        <v>338</v>
      </c>
      <c r="D10" s="355"/>
      <c r="E10" s="356"/>
      <c r="F10" s="357">
        <f>E10/'Summary &amp; Assumptions'!$H$11</f>
        <v>0</v>
      </c>
      <c r="G10" s="357">
        <f>E10/'Summary &amp; Assumptions'!$D$34</f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1"/>
      <c r="C11" s="355" t="s">
        <v>339</v>
      </c>
      <c r="D11" s="355"/>
      <c r="E11" s="356"/>
      <c r="F11" s="357">
        <f>E11/'Summary &amp; Assumptions'!$H$11</f>
        <v>0</v>
      </c>
      <c r="G11" s="357">
        <f>E11/'Summary &amp; Assumptions'!$D$34</f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1"/>
      <c r="C12" s="355" t="s">
        <v>340</v>
      </c>
      <c r="D12" s="355"/>
      <c r="E12" s="356"/>
      <c r="F12" s="357">
        <f>E12/'Summary &amp; Assumptions'!$H$11</f>
        <v>0</v>
      </c>
      <c r="G12" s="357">
        <f>E12/'Summary &amp; Assumptions'!$D$34</f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1"/>
      <c r="C13" s="358" t="s">
        <v>341</v>
      </c>
      <c r="D13" s="358"/>
      <c r="E13" s="356"/>
      <c r="F13" s="357">
        <f>E13/'Summary &amp; Assumptions'!$H$11</f>
        <v>0</v>
      </c>
      <c r="G13" s="357">
        <f>E13/'Summary &amp; Assumptions'!$D$34</f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1"/>
      <c r="C14" s="345" t="s">
        <v>342</v>
      </c>
      <c r="D14" s="345"/>
      <c r="E14" s="359">
        <v>500000</v>
      </c>
      <c r="F14" s="360">
        <f t="shared" ref="F14:G14" si="0">SUM(F7:F13)</f>
        <v>0</v>
      </c>
      <c r="G14" s="360">
        <f t="shared" si="0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1"/>
      <c r="C15" s="353"/>
      <c r="D15" s="353"/>
      <c r="E15" s="357"/>
      <c r="F15" s="357"/>
      <c r="G15" s="35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1"/>
      <c r="C16" s="361" t="s">
        <v>343</v>
      </c>
      <c r="D16" s="362"/>
      <c r="E16" s="357"/>
      <c r="F16" s="357"/>
      <c r="G16" s="35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1"/>
      <c r="C17" s="363" t="s">
        <v>344</v>
      </c>
      <c r="D17" s="363"/>
      <c r="E17" s="364"/>
      <c r="F17" s="357">
        <f>E17/'Summary &amp; Assumptions'!$H$11</f>
        <v>0</v>
      </c>
      <c r="G17" s="357">
        <f>E17/'Summary &amp; Assumptions'!$D$34</f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1"/>
      <c r="C18" s="363" t="s">
        <v>345</v>
      </c>
      <c r="D18" s="363"/>
      <c r="E18" s="364"/>
      <c r="F18" s="357">
        <f>E18/'Summary &amp; Assumptions'!$H$11</f>
        <v>0</v>
      </c>
      <c r="G18" s="357">
        <f>E18/'Summary &amp; Assumptions'!$D$34</f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/>
      <c r="C19" s="363" t="s">
        <v>346</v>
      </c>
      <c r="D19" s="363"/>
      <c r="E19" s="364"/>
      <c r="F19" s="357">
        <f>E19/'Summary &amp; Assumptions'!$H$11</f>
        <v>0</v>
      </c>
      <c r="G19" s="357">
        <f>E19/'Summary &amp; Assumptions'!$D$34</f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1"/>
      <c r="C20" s="363" t="s">
        <v>347</v>
      </c>
      <c r="D20" s="363"/>
      <c r="E20" s="364"/>
      <c r="F20" s="357">
        <f>E20/'Summary &amp; Assumptions'!$H$11</f>
        <v>0</v>
      </c>
      <c r="G20" s="357">
        <f>E20/'Summary &amp; Assumptions'!$D$34</f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/>
      <c r="C21" s="363" t="s">
        <v>348</v>
      </c>
      <c r="D21" s="363"/>
      <c r="E21" s="364"/>
      <c r="F21" s="357">
        <f>E21/'Summary &amp; Assumptions'!$H$11</f>
        <v>0</v>
      </c>
      <c r="G21" s="357">
        <f>E21/'Summary &amp; Assumptions'!$D$34</f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1"/>
      <c r="C22" s="363" t="s">
        <v>349</v>
      </c>
      <c r="D22" s="363"/>
      <c r="E22" s="364"/>
      <c r="F22" s="357">
        <f>E22/'Summary &amp; Assumptions'!$H$11</f>
        <v>0</v>
      </c>
      <c r="G22" s="357">
        <f>E22/'Summary &amp; Assumptions'!$D$34</f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1"/>
      <c r="C23" s="363" t="s">
        <v>350</v>
      </c>
      <c r="D23" s="363"/>
      <c r="E23" s="364"/>
      <c r="F23" s="357">
        <f>E23/'Summary &amp; Assumptions'!$H$11</f>
        <v>0</v>
      </c>
      <c r="G23" s="357">
        <f>E23/'Summary &amp; Assumptions'!$D$34</f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1"/>
      <c r="C24" s="363" t="s">
        <v>351</v>
      </c>
      <c r="D24" s="363"/>
      <c r="E24" s="356"/>
      <c r="F24" s="357">
        <f>E24/'Summary &amp; Assumptions'!$H$11</f>
        <v>0</v>
      </c>
      <c r="G24" s="357">
        <f>E24/'Summary &amp; Assumptions'!$D$34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1"/>
      <c r="C25" s="363" t="s">
        <v>352</v>
      </c>
      <c r="D25" s="363"/>
      <c r="E25" s="356"/>
      <c r="F25" s="357">
        <f>E25/'Summary &amp; Assumptions'!$H$11</f>
        <v>0</v>
      </c>
      <c r="G25" s="357">
        <f>E25/'Summary &amp; Assumptions'!$D$34</f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1"/>
      <c r="C26" s="363" t="s">
        <v>353</v>
      </c>
      <c r="D26" s="363"/>
      <c r="E26" s="356"/>
      <c r="F26" s="357">
        <f>E26/'Summary &amp; Assumptions'!$H$11</f>
        <v>0</v>
      </c>
      <c r="G26" s="357">
        <f>E26/'Summary &amp; Assumptions'!$D$34</f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1"/>
      <c r="C27" s="363" t="s">
        <v>354</v>
      </c>
      <c r="D27" s="363"/>
      <c r="E27" s="356"/>
      <c r="F27" s="357">
        <f>E27/'Summary &amp; Assumptions'!$H$11</f>
        <v>0</v>
      </c>
      <c r="G27" s="357">
        <f>E27/'Summary &amp; Assumptions'!$D$34</f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1"/>
      <c r="C28" s="363" t="s">
        <v>355</v>
      </c>
      <c r="D28" s="363"/>
      <c r="E28" s="356"/>
      <c r="F28" s="357">
        <f>E28/'Summary &amp; Assumptions'!$H$11</f>
        <v>0</v>
      </c>
      <c r="G28" s="357">
        <f>E28/'Summary &amp; Assumptions'!$D$34</f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1"/>
      <c r="C29" s="363" t="s">
        <v>356</v>
      </c>
      <c r="D29" s="363"/>
      <c r="E29" s="356"/>
      <c r="F29" s="357">
        <f>E29/'Summary &amp; Assumptions'!$H$11</f>
        <v>0</v>
      </c>
      <c r="G29" s="357">
        <f>E29/'Summary &amp; Assumptions'!$D$34</f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"/>
      <c r="C30" s="363" t="s">
        <v>357</v>
      </c>
      <c r="D30" s="363"/>
      <c r="E30" s="356"/>
      <c r="F30" s="357">
        <f>E30/'Summary &amp; Assumptions'!$H$11</f>
        <v>0</v>
      </c>
      <c r="G30" s="357">
        <f>E30/'Summary &amp; Assumptions'!$D$34</f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1"/>
      <c r="C31" s="363" t="s">
        <v>358</v>
      </c>
      <c r="D31" s="363"/>
      <c r="E31" s="356"/>
      <c r="F31" s="357">
        <f>E31/'Summary &amp; Assumptions'!$H$11</f>
        <v>0</v>
      </c>
      <c r="G31" s="357">
        <f>E31/'Summary &amp; Assumptions'!$D$34</f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1"/>
      <c r="C32" s="365" t="s">
        <v>359</v>
      </c>
      <c r="D32" s="365"/>
      <c r="E32" s="366">
        <v>450000</v>
      </c>
      <c r="F32" s="367">
        <f t="shared" ref="F32:G32" si="1">SUM(F17:F31)</f>
        <v>0</v>
      </c>
      <c r="G32" s="367">
        <f t="shared" si="1"/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1"/>
      <c r="C33" s="362"/>
      <c r="D33" s="362"/>
      <c r="E33" s="357"/>
      <c r="F33" s="357"/>
      <c r="G33" s="35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1"/>
      <c r="C34" s="352" t="s">
        <v>360</v>
      </c>
      <c r="D34" s="353"/>
      <c r="E34" s="357"/>
      <c r="F34" s="357"/>
      <c r="G34" s="35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/>
      <c r="C35" s="363" t="s">
        <v>361</v>
      </c>
      <c r="D35" s="363"/>
      <c r="E35" s="356">
        <v>50000</v>
      </c>
      <c r="F35" s="357">
        <f>E35/'Summary &amp; Assumptions'!$H$11</f>
        <v>0.37660528000602567</v>
      </c>
      <c r="G35" s="357">
        <f>E35/'Summary &amp; Assumptions'!$D$34</f>
        <v>347.22222222222223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1"/>
      <c r="C36" s="358" t="s">
        <v>362</v>
      </c>
      <c r="D36" s="358"/>
      <c r="E36" s="356">
        <v>50000</v>
      </c>
      <c r="F36" s="357">
        <f>E36/'Summary &amp; Assumptions'!$H$11</f>
        <v>0.37660528000602567</v>
      </c>
      <c r="G36" s="357">
        <f>E36/'Summary &amp; Assumptions'!$D$34</f>
        <v>347.22222222222223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1"/>
      <c r="C37" s="363" t="s">
        <v>363</v>
      </c>
      <c r="D37" s="363"/>
      <c r="E37" s="356">
        <v>175000</v>
      </c>
      <c r="F37" s="357">
        <f>E37/'Summary &amp; Assumptions'!$H$11</f>
        <v>1.3181184800210899</v>
      </c>
      <c r="G37" s="357">
        <f>E37/'Summary &amp; Assumptions'!$D$34</f>
        <v>1215.2777777777778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1"/>
      <c r="C38" s="363" t="s">
        <v>364</v>
      </c>
      <c r="D38" s="363"/>
      <c r="E38" s="356">
        <v>100000</v>
      </c>
      <c r="F38" s="357">
        <f>E38/'Summary &amp; Assumptions'!$H$11</f>
        <v>0.75321056001205133</v>
      </c>
      <c r="G38" s="357">
        <f>E38/'Summary &amp; Assumptions'!$D$34</f>
        <v>694.44444444444446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1"/>
      <c r="C39" s="363" t="s">
        <v>365</v>
      </c>
      <c r="D39" s="355"/>
      <c r="E39" s="356">
        <v>115000</v>
      </c>
      <c r="F39" s="357">
        <f>E39/'Summary &amp; Assumptions'!$H$11</f>
        <v>0.86619214401385902</v>
      </c>
      <c r="G39" s="357">
        <f>E39/'Summary &amp; Assumptions'!$D$34</f>
        <v>798.61111111111109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/>
      <c r="C40" s="368" t="s">
        <v>366</v>
      </c>
      <c r="D40" s="368"/>
      <c r="E40" s="367">
        <f t="shared" ref="E40:G40" si="2">SUM(E35:E39)</f>
        <v>490000</v>
      </c>
      <c r="F40" s="367">
        <f t="shared" si="2"/>
        <v>3.6907317440590517</v>
      </c>
      <c r="G40" s="367">
        <f t="shared" si="2"/>
        <v>3402.7777777777774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1"/>
      <c r="C41" s="353"/>
      <c r="D41" s="353"/>
      <c r="E41" s="357"/>
      <c r="F41" s="357"/>
      <c r="G41" s="35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1"/>
      <c r="C42" s="352" t="s">
        <v>264</v>
      </c>
      <c r="D42" s="353"/>
      <c r="E42" s="357"/>
      <c r="F42" s="357"/>
      <c r="G42" s="35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358" t="s">
        <v>367</v>
      </c>
      <c r="D43" s="358"/>
      <c r="E43" s="356"/>
      <c r="F43" s="357">
        <f>E43/'Summary &amp; Assumptions'!$H$11</f>
        <v>0</v>
      </c>
      <c r="G43" s="357">
        <f>E43/'Summary &amp; Assumptions'!$D$34</f>
        <v>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358" t="s">
        <v>368</v>
      </c>
      <c r="D44" s="358"/>
      <c r="E44" s="356"/>
      <c r="F44" s="357">
        <f>E44/'Summary &amp; Assumptions'!$H$11</f>
        <v>0</v>
      </c>
      <c r="G44" s="357">
        <f>E44/'Summary &amp; Assumptions'!$D$34</f>
        <v>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369" t="s">
        <v>369</v>
      </c>
      <c r="D45" s="369"/>
      <c r="E45" s="356"/>
      <c r="F45" s="357">
        <f>E45/'Summary &amp; Assumptions'!$H$11</f>
        <v>0</v>
      </c>
      <c r="G45" s="357">
        <f>E45/'Summary &amp; Assumptions'!$D$34</f>
        <v>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369" t="s">
        <v>370</v>
      </c>
      <c r="D46" s="369"/>
      <c r="E46" s="356"/>
      <c r="F46" s="357">
        <f>E46/'Summary &amp; Assumptions'!$H$11</f>
        <v>0</v>
      </c>
      <c r="G46" s="357">
        <f>E46/'Summary &amp; Assumptions'!$D$34</f>
        <v>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369" t="s">
        <v>371</v>
      </c>
      <c r="D47" s="369"/>
      <c r="E47" s="356"/>
      <c r="F47" s="357">
        <f>E47/'Summary &amp; Assumptions'!$H$11</f>
        <v>0</v>
      </c>
      <c r="G47" s="357">
        <f>E47/'Summary &amp; Assumptions'!$D$34</f>
        <v>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369" t="s">
        <v>372</v>
      </c>
      <c r="D48" s="369"/>
      <c r="E48" s="356"/>
      <c r="F48" s="357">
        <f>E48/'Summary &amp; Assumptions'!$H$11</f>
        <v>0</v>
      </c>
      <c r="G48" s="357">
        <f>E48/'Summary &amp; Assumptions'!$D$34</f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368" t="s">
        <v>373</v>
      </c>
      <c r="D49" s="368"/>
      <c r="E49" s="366">
        <v>250000</v>
      </c>
      <c r="F49" s="367">
        <f t="shared" ref="F49:G49" si="3">SUM(F43:F48)</f>
        <v>0</v>
      </c>
      <c r="G49" s="367">
        <f t="shared" si="3"/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353"/>
      <c r="D50" s="353"/>
      <c r="E50" s="357"/>
      <c r="F50" s="357"/>
      <c r="G50" s="35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370" t="s">
        <v>374</v>
      </c>
      <c r="D51" s="371"/>
      <c r="E51" s="357"/>
      <c r="F51" s="357"/>
      <c r="G51" s="35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363" t="s">
        <v>375</v>
      </c>
      <c r="D52" s="363"/>
      <c r="E52" s="356">
        <v>0</v>
      </c>
      <c r="F52" s="357">
        <f>E52/'Summary &amp; Assumptions'!$H$11</f>
        <v>0</v>
      </c>
      <c r="G52" s="357">
        <f>E52/'Summary &amp; Assumptions'!$D$34</f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363" t="s">
        <v>376</v>
      </c>
      <c r="D53" s="363"/>
      <c r="E53" s="356">
        <v>0</v>
      </c>
      <c r="F53" s="357">
        <f>E53/'Summary &amp; Assumptions'!$H$11</f>
        <v>0</v>
      </c>
      <c r="G53" s="357">
        <f>E53/'Summary &amp; Assumptions'!$D$34</f>
        <v>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363" t="s">
        <v>221</v>
      </c>
      <c r="D54" s="363"/>
      <c r="E54" s="356">
        <v>0</v>
      </c>
      <c r="F54" s="357">
        <f>E54/'Summary &amp; Assumptions'!$H$11</f>
        <v>0</v>
      </c>
      <c r="G54" s="357">
        <f>E54/'Summary &amp; Assumptions'!$D$34</f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363" t="s">
        <v>377</v>
      </c>
      <c r="D55" s="363"/>
      <c r="E55" s="356">
        <v>0</v>
      </c>
      <c r="F55" s="357">
        <f>E55/'Summary &amp; Assumptions'!$H$11</f>
        <v>0</v>
      </c>
      <c r="G55" s="357">
        <f>E55/'Summary &amp; Assumptions'!$D$34</f>
        <v>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363" t="s">
        <v>378</v>
      </c>
      <c r="D56" s="363"/>
      <c r="E56" s="356">
        <v>0</v>
      </c>
      <c r="F56" s="357">
        <f>E56/'Summary &amp; Assumptions'!$H$11</f>
        <v>0</v>
      </c>
      <c r="G56" s="357">
        <f>E56/'Summary &amp; Assumptions'!$D$34</f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363" t="s">
        <v>379</v>
      </c>
      <c r="D57" s="363"/>
      <c r="E57" s="356">
        <v>0</v>
      </c>
      <c r="F57" s="357">
        <f>E57/'Summary &amp; Assumptions'!$H$11</f>
        <v>0</v>
      </c>
      <c r="G57" s="357">
        <f>E57/'Summary &amp; Assumptions'!$D$34</f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363" t="s">
        <v>380</v>
      </c>
      <c r="D58" s="363"/>
      <c r="E58" s="356">
        <v>0</v>
      </c>
      <c r="F58" s="357">
        <f>E58/'Summary &amp; Assumptions'!$H$11</f>
        <v>0</v>
      </c>
      <c r="G58" s="357">
        <f>E58/'Summary &amp; Assumptions'!$D$34</f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363" t="s">
        <v>381</v>
      </c>
      <c r="D59" s="363"/>
      <c r="E59" s="356">
        <v>0</v>
      </c>
      <c r="F59" s="357">
        <f>E59/'Summary &amp; Assumptions'!$H$11</f>
        <v>0</v>
      </c>
      <c r="G59" s="357">
        <f>E59/'Summary &amp; Assumptions'!$D$34</f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363" t="s">
        <v>382</v>
      </c>
      <c r="D60" s="363"/>
      <c r="E60" s="356">
        <v>0</v>
      </c>
      <c r="F60" s="357">
        <f>E60/'Summary &amp; Assumptions'!$H$11</f>
        <v>0</v>
      </c>
      <c r="G60" s="357">
        <f>E60/'Summary &amp; Assumptions'!$D$34</f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363" t="s">
        <v>383</v>
      </c>
      <c r="D61" s="363"/>
      <c r="E61" s="356">
        <v>0</v>
      </c>
      <c r="F61" s="357">
        <f>E61/'Summary &amp; Assumptions'!$H$11</f>
        <v>0</v>
      </c>
      <c r="G61" s="357">
        <f>E61/'Summary &amp; Assumptions'!$D$34</f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363" t="s">
        <v>384</v>
      </c>
      <c r="D62" s="363"/>
      <c r="E62" s="356">
        <v>0</v>
      </c>
      <c r="F62" s="357">
        <f>E62/'Summary &amp; Assumptions'!$H$11</f>
        <v>0</v>
      </c>
      <c r="G62" s="357">
        <f>E62/'Summary &amp; Assumptions'!$D$34</f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363" t="s">
        <v>385</v>
      </c>
      <c r="D63" s="363"/>
      <c r="E63" s="356">
        <v>0</v>
      </c>
      <c r="F63" s="357">
        <f>E63/'Summary &amp; Assumptions'!$H$11</f>
        <v>0</v>
      </c>
      <c r="G63" s="357">
        <f>E63/'Summary &amp; Assumptions'!$D$34</f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363" t="s">
        <v>386</v>
      </c>
      <c r="D64" s="363"/>
      <c r="E64" s="356">
        <v>0</v>
      </c>
      <c r="F64" s="357">
        <f>E64/'Summary &amp; Assumptions'!$H$11</f>
        <v>0</v>
      </c>
      <c r="G64" s="357">
        <f>E64/'Summary &amp; Assumptions'!$D$34</f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363" t="s">
        <v>387</v>
      </c>
      <c r="D65" s="363"/>
      <c r="E65" s="356">
        <v>0</v>
      </c>
      <c r="F65" s="357">
        <f>E65/'Summary &amp; Assumptions'!$H$11</f>
        <v>0</v>
      </c>
      <c r="G65" s="357">
        <f>E65/'Summary &amp; Assumptions'!$D$34</f>
        <v>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363" t="s">
        <v>388</v>
      </c>
      <c r="D66" s="363"/>
      <c r="E66" s="356">
        <v>0</v>
      </c>
      <c r="F66" s="357">
        <f>E66/'Summary &amp; Assumptions'!$H$11</f>
        <v>0</v>
      </c>
      <c r="G66" s="357">
        <f>E66/'Summary &amp; Assumptions'!$D$34</f>
        <v>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363" t="s">
        <v>389</v>
      </c>
      <c r="D67" s="363"/>
      <c r="E67" s="356">
        <v>0</v>
      </c>
      <c r="F67" s="357">
        <f>E67/'Summary &amp; Assumptions'!$H$11</f>
        <v>0</v>
      </c>
      <c r="G67" s="357">
        <f>E67/'Summary &amp; Assumptions'!$D$34</f>
        <v>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363" t="s">
        <v>390</v>
      </c>
      <c r="D68" s="363"/>
      <c r="E68" s="356">
        <v>0</v>
      </c>
      <c r="F68" s="357">
        <f>E68/'Summary &amp; Assumptions'!$H$11</f>
        <v>0</v>
      </c>
      <c r="G68" s="357">
        <f>E68/'Summary &amp; Assumptions'!$D$34</f>
        <v>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363" t="s">
        <v>391</v>
      </c>
      <c r="D69" s="363"/>
      <c r="E69" s="356">
        <v>0</v>
      </c>
      <c r="F69" s="357">
        <f>E69/'Summary &amp; Assumptions'!$H$11</f>
        <v>0</v>
      </c>
      <c r="G69" s="357">
        <f>E69/'Summary &amp; Assumptions'!$D$34</f>
        <v>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363" t="s">
        <v>392</v>
      </c>
      <c r="D70" s="363"/>
      <c r="E70" s="356">
        <v>0</v>
      </c>
      <c r="F70" s="357">
        <f>E70/'Summary &amp; Assumptions'!$H$11</f>
        <v>0</v>
      </c>
      <c r="G70" s="357">
        <f>E70/'Summary &amp; Assumptions'!$D$34</f>
        <v>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363" t="s">
        <v>393</v>
      </c>
      <c r="D71" s="363"/>
      <c r="E71" s="356">
        <v>0</v>
      </c>
      <c r="F71" s="357">
        <f>E71/'Summary &amp; Assumptions'!$H$11</f>
        <v>0</v>
      </c>
      <c r="G71" s="357">
        <f>E71/'Summary &amp; Assumptions'!$D$34</f>
        <v>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363" t="s">
        <v>394</v>
      </c>
      <c r="D72" s="363"/>
      <c r="E72" s="356">
        <v>0</v>
      </c>
      <c r="F72" s="357">
        <f>E72/'Summary &amp; Assumptions'!$H$11</f>
        <v>0</v>
      </c>
      <c r="G72" s="357">
        <f>E72/'Summary &amp; Assumptions'!$D$34</f>
        <v>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368" t="s">
        <v>395</v>
      </c>
      <c r="D73" s="368"/>
      <c r="E73" s="367">
        <f t="shared" ref="E73:G73" si="4">SUM(E52:E72)</f>
        <v>0</v>
      </c>
      <c r="F73" s="367">
        <f t="shared" si="4"/>
        <v>0</v>
      </c>
      <c r="G73" s="367">
        <f t="shared" si="4"/>
        <v>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353"/>
      <c r="D74" s="353"/>
      <c r="E74" s="357"/>
      <c r="F74" s="357"/>
      <c r="G74" s="35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352" t="s">
        <v>396</v>
      </c>
      <c r="D75" s="353"/>
      <c r="E75" s="357"/>
      <c r="F75" s="357"/>
      <c r="G75" s="35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358" t="s">
        <v>397</v>
      </c>
      <c r="D76" s="358"/>
      <c r="E76" s="364">
        <v>0</v>
      </c>
      <c r="F76" s="357">
        <f>E76/'Summary &amp; Assumptions'!$H$11</f>
        <v>0</v>
      </c>
      <c r="G76" s="357">
        <f>E76/'Summary &amp; Assumptions'!$D$34</f>
        <v>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358" t="s">
        <v>398</v>
      </c>
      <c r="D77" s="358"/>
      <c r="E77" s="364">
        <v>0</v>
      </c>
      <c r="F77" s="357">
        <f>E77/'Summary &amp; Assumptions'!$H$11</f>
        <v>0</v>
      </c>
      <c r="G77" s="357">
        <f>E77/'Summary &amp; Assumptions'!$D$34</f>
        <v>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358" t="s">
        <v>399</v>
      </c>
      <c r="D78" s="358"/>
      <c r="E78" s="364">
        <v>250000</v>
      </c>
      <c r="F78" s="357">
        <f>E78/'Summary &amp; Assumptions'!$H$11</f>
        <v>1.8830264000301284</v>
      </c>
      <c r="G78" s="357">
        <f>E78/'Summary &amp; Assumptions'!$D$34</f>
        <v>1736.1111111111111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368" t="s">
        <v>400</v>
      </c>
      <c r="D79" s="368"/>
      <c r="E79" s="367">
        <f t="shared" ref="E79:G79" si="5">SUM(E76:E78)</f>
        <v>250000</v>
      </c>
      <c r="F79" s="367">
        <f t="shared" si="5"/>
        <v>1.8830264000301284</v>
      </c>
      <c r="G79" s="367">
        <f t="shared" si="5"/>
        <v>1736.1111111111111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353"/>
      <c r="D80" s="353"/>
      <c r="E80" s="357"/>
      <c r="F80" s="357"/>
      <c r="G80" s="35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 t="s">
        <v>401</v>
      </c>
      <c r="D81" s="43">
        <v>0.03</v>
      </c>
      <c r="E81" s="37">
        <f>'Hard Cost Detail'!E29*'Soft Cost Detail'!D81</f>
        <v>497092.5</v>
      </c>
      <c r="F81" s="37">
        <f>E81/'Summary &amp; Assumptions'!$H$11</f>
        <v>3.7441532030279063</v>
      </c>
      <c r="G81" s="37">
        <f>E81/'Summary &amp; Assumptions'!$D$34</f>
        <v>3452.03125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 t="s">
        <v>402</v>
      </c>
      <c r="D82" s="1"/>
      <c r="E82" s="364">
        <v>392680</v>
      </c>
      <c r="F82" s="37">
        <f>E82/'Summary &amp; Assumptions'!$H$11</f>
        <v>2.9577072270553235</v>
      </c>
      <c r="G82" s="37">
        <f>E82/'Summary &amp; Assumptions'!$D$34</f>
        <v>2726.9444444444443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353" t="s">
        <v>403</v>
      </c>
      <c r="D83" s="353"/>
      <c r="E83" s="356">
        <v>0</v>
      </c>
      <c r="F83" s="357">
        <f>E83/'Summary &amp; Assumptions'!$H$11</f>
        <v>0</v>
      </c>
      <c r="G83" s="357">
        <f>E83/'Summary &amp; Assumptions'!$D$34</f>
        <v>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 t="s">
        <v>404</v>
      </c>
      <c r="D84" s="1"/>
      <c r="E84" s="356">
        <v>1000000</v>
      </c>
      <c r="F84" s="357">
        <f>E84/'Summary &amp; Assumptions'!$H$11</f>
        <v>7.5321056001205138</v>
      </c>
      <c r="G84" s="357">
        <f>E84/'Summary &amp; Assumptions'!$D$34</f>
        <v>6944.4444444444443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353" t="s">
        <v>405</v>
      </c>
      <c r="D85" s="353"/>
      <c r="E85" s="356">
        <v>0</v>
      </c>
      <c r="F85" s="357">
        <v>0</v>
      </c>
      <c r="G85" s="357">
        <f>E85/'Summary &amp; Assumptions'!$D$34</f>
        <v>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353" t="s">
        <v>190</v>
      </c>
      <c r="D86" s="353"/>
      <c r="E86" s="372">
        <f>'Budget &amp; Draw Schedule'!G37</f>
        <v>1235346.3360000004</v>
      </c>
      <c r="F86" s="357">
        <f>E86/'Summary &amp; Assumptions'!$H$11</f>
        <v>9.3047590554739603</v>
      </c>
      <c r="G86" s="357">
        <f>E86/'Summary &amp; Assumptions'!$D$34</f>
        <v>8578.7940000000017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353" t="s">
        <v>406</v>
      </c>
      <c r="D87" s="353"/>
      <c r="E87" s="356">
        <v>296903.7344894773</v>
      </c>
      <c r="F87" s="357">
        <f>E87/'Summary &amp; Assumptions'!$H$11</f>
        <v>2.2363102812448861</v>
      </c>
      <c r="G87" s="357">
        <f>E87/'Summary &amp; Assumptions'!$D$34</f>
        <v>2061.831489510259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28" t="s">
        <v>157</v>
      </c>
      <c r="D88" s="128"/>
      <c r="E88" s="134">
        <f t="shared" ref="E88:G88" si="6">E14+E32+E40+E49+E73+E79+SUM(E81:E87)</f>
        <v>5362022.5704894774</v>
      </c>
      <c r="F88" s="134">
        <f t="shared" si="6"/>
        <v>31.34879351101177</v>
      </c>
      <c r="G88" s="134">
        <f t="shared" si="6"/>
        <v>28902.934517288042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37"/>
      <c r="F89" s="37"/>
      <c r="G89" s="3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37"/>
      <c r="F90" s="37"/>
      <c r="G90" s="3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373"/>
      <c r="B91" s="373"/>
      <c r="C91" s="373"/>
      <c r="D91" s="373"/>
      <c r="E91" s="374"/>
      <c r="F91" s="374"/>
      <c r="G91" s="374"/>
      <c r="H91" s="373"/>
      <c r="I91" s="373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  <c r="U91" s="373"/>
      <c r="V91" s="373"/>
      <c r="W91" s="373"/>
      <c r="X91" s="373"/>
      <c r="Y91" s="373"/>
      <c r="Z91" s="373"/>
    </row>
    <row r="92" spans="1:26" ht="15.75" customHeight="1" x14ac:dyDescent="0.2">
      <c r="A92" s="373"/>
      <c r="B92" s="373"/>
      <c r="C92" s="373"/>
      <c r="D92" s="373"/>
      <c r="E92" s="374"/>
      <c r="F92" s="374"/>
      <c r="G92" s="374"/>
      <c r="H92" s="373"/>
      <c r="I92" s="373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  <c r="U92" s="373"/>
      <c r="V92" s="373"/>
      <c r="W92" s="373"/>
      <c r="X92" s="373"/>
      <c r="Y92" s="373"/>
      <c r="Z92" s="373"/>
    </row>
    <row r="93" spans="1:26" ht="15.75" customHeight="1" x14ac:dyDescent="0.2">
      <c r="A93" s="373"/>
      <c r="B93" s="373"/>
      <c r="C93" s="373"/>
      <c r="D93" s="373"/>
      <c r="E93" s="374"/>
      <c r="F93" s="374"/>
      <c r="G93" s="374"/>
      <c r="H93" s="373"/>
      <c r="I93" s="373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  <c r="U93" s="373"/>
      <c r="V93" s="373"/>
      <c r="W93" s="373"/>
      <c r="X93" s="373"/>
      <c r="Y93" s="373"/>
      <c r="Z93" s="373"/>
    </row>
    <row r="94" spans="1:26" ht="15.75" customHeight="1" x14ac:dyDescent="0.2">
      <c r="A94" s="373"/>
      <c r="B94" s="373"/>
      <c r="C94" s="373"/>
      <c r="D94" s="373"/>
      <c r="E94" s="374"/>
      <c r="F94" s="374"/>
      <c r="G94" s="374"/>
      <c r="H94" s="373"/>
      <c r="I94" s="373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  <c r="U94" s="373"/>
      <c r="V94" s="373"/>
      <c r="W94" s="373"/>
      <c r="X94" s="373"/>
      <c r="Y94" s="373"/>
      <c r="Z94" s="373"/>
    </row>
    <row r="95" spans="1:26" ht="15.75" customHeight="1" x14ac:dyDescent="0.2">
      <c r="A95" s="373"/>
      <c r="B95" s="373"/>
      <c r="C95" s="373"/>
      <c r="D95" s="373"/>
      <c r="E95" s="374"/>
      <c r="F95" s="374"/>
      <c r="G95" s="374"/>
      <c r="H95" s="373"/>
      <c r="I95" s="373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  <c r="U95" s="373"/>
      <c r="V95" s="373"/>
      <c r="W95" s="373"/>
      <c r="X95" s="373"/>
      <c r="Y95" s="373"/>
      <c r="Z95" s="373"/>
    </row>
    <row r="96" spans="1:26" ht="15.75" customHeight="1" x14ac:dyDescent="0.2">
      <c r="A96" s="373"/>
      <c r="B96" s="373"/>
      <c r="C96" s="373"/>
      <c r="D96" s="373"/>
      <c r="E96" s="374"/>
      <c r="F96" s="374"/>
      <c r="G96" s="374"/>
      <c r="H96" s="373"/>
      <c r="I96" s="373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  <c r="U96" s="373"/>
      <c r="V96" s="373"/>
      <c r="W96" s="373"/>
      <c r="X96" s="373"/>
      <c r="Y96" s="373"/>
      <c r="Z96" s="373"/>
    </row>
    <row r="97" spans="1:26" ht="15.75" customHeight="1" x14ac:dyDescent="0.2">
      <c r="A97" s="373"/>
      <c r="B97" s="373"/>
      <c r="C97" s="373"/>
      <c r="D97" s="373"/>
      <c r="E97" s="374"/>
      <c r="F97" s="374"/>
      <c r="G97" s="374"/>
      <c r="H97" s="373"/>
      <c r="I97" s="373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  <c r="U97" s="373"/>
      <c r="V97" s="373"/>
      <c r="W97" s="373"/>
      <c r="X97" s="373"/>
      <c r="Y97" s="373"/>
      <c r="Z97" s="373"/>
    </row>
    <row r="98" spans="1:26" ht="15.75" customHeight="1" x14ac:dyDescent="0.2">
      <c r="A98" s="373"/>
      <c r="B98" s="373"/>
      <c r="C98" s="373"/>
      <c r="D98" s="373"/>
      <c r="E98" s="374"/>
      <c r="F98" s="374"/>
      <c r="G98" s="374"/>
      <c r="H98" s="373"/>
      <c r="I98" s="373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  <c r="U98" s="373"/>
      <c r="V98" s="373"/>
      <c r="W98" s="373"/>
      <c r="X98" s="373"/>
      <c r="Y98" s="373"/>
      <c r="Z98" s="373"/>
    </row>
    <row r="99" spans="1:26" ht="15.75" customHeight="1" x14ac:dyDescent="0.2">
      <c r="A99" s="373"/>
      <c r="B99" s="373"/>
      <c r="C99" s="373"/>
      <c r="D99" s="373"/>
      <c r="E99" s="374"/>
      <c r="F99" s="374"/>
      <c r="G99" s="374"/>
      <c r="H99" s="373"/>
      <c r="I99" s="373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  <c r="U99" s="373"/>
      <c r="V99" s="373"/>
      <c r="W99" s="373"/>
      <c r="X99" s="373"/>
      <c r="Y99" s="373"/>
      <c r="Z99" s="373"/>
    </row>
    <row r="100" spans="1:26" ht="15.75" customHeight="1" x14ac:dyDescent="0.2">
      <c r="A100" s="373"/>
      <c r="B100" s="373"/>
      <c r="C100" s="373"/>
      <c r="D100" s="373"/>
      <c r="E100" s="374"/>
      <c r="F100" s="374"/>
      <c r="G100" s="374"/>
      <c r="H100" s="373"/>
      <c r="I100" s="373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  <c r="U100" s="373"/>
      <c r="V100" s="373"/>
      <c r="W100" s="373"/>
      <c r="X100" s="373"/>
      <c r="Y100" s="373"/>
      <c r="Z100" s="373"/>
    </row>
    <row r="101" spans="1:26" ht="15.75" customHeight="1" x14ac:dyDescent="0.2">
      <c r="A101" s="373"/>
      <c r="B101" s="373"/>
      <c r="C101" s="373"/>
      <c r="D101" s="373"/>
      <c r="E101" s="374"/>
      <c r="F101" s="374"/>
      <c r="G101" s="374"/>
      <c r="H101" s="373"/>
      <c r="I101" s="373"/>
      <c r="J101" s="373"/>
      <c r="K101" s="373"/>
      <c r="L101" s="373"/>
      <c r="M101" s="373"/>
      <c r="N101" s="373"/>
      <c r="O101" s="373"/>
      <c r="P101" s="373"/>
      <c r="Q101" s="373"/>
      <c r="R101" s="373"/>
      <c r="S101" s="373"/>
      <c r="T101" s="373"/>
      <c r="U101" s="373"/>
      <c r="V101" s="373"/>
      <c r="W101" s="373"/>
      <c r="X101" s="373"/>
      <c r="Y101" s="373"/>
      <c r="Z101" s="373"/>
    </row>
    <row r="102" spans="1:26" ht="15.75" customHeight="1" x14ac:dyDescent="0.2">
      <c r="A102" s="373"/>
      <c r="B102" s="373"/>
      <c r="C102" s="373"/>
      <c r="D102" s="373"/>
      <c r="E102" s="374"/>
      <c r="F102" s="374"/>
      <c r="G102" s="374"/>
      <c r="H102" s="373"/>
      <c r="I102" s="373"/>
      <c r="J102" s="373"/>
      <c r="K102" s="373"/>
      <c r="L102" s="373"/>
      <c r="M102" s="373"/>
      <c r="N102" s="373"/>
      <c r="O102" s="373"/>
      <c r="P102" s="373"/>
      <c r="Q102" s="373"/>
      <c r="R102" s="373"/>
      <c r="S102" s="373"/>
      <c r="T102" s="373"/>
      <c r="U102" s="373"/>
      <c r="V102" s="373"/>
      <c r="W102" s="373"/>
      <c r="X102" s="373"/>
      <c r="Y102" s="373"/>
      <c r="Z102" s="373"/>
    </row>
    <row r="103" spans="1:26" ht="15.75" customHeight="1" x14ac:dyDescent="0.2">
      <c r="A103" s="373"/>
      <c r="B103" s="373"/>
      <c r="C103" s="373"/>
      <c r="D103" s="373"/>
      <c r="E103" s="374"/>
      <c r="F103" s="374"/>
      <c r="G103" s="374"/>
      <c r="H103" s="373"/>
      <c r="I103" s="373"/>
      <c r="J103" s="373"/>
      <c r="K103" s="373"/>
      <c r="L103" s="373"/>
      <c r="M103" s="373"/>
      <c r="N103" s="373"/>
      <c r="O103" s="373"/>
      <c r="P103" s="373"/>
      <c r="Q103" s="373"/>
      <c r="R103" s="373"/>
      <c r="S103" s="373"/>
      <c r="T103" s="373"/>
      <c r="U103" s="373"/>
      <c r="V103" s="373"/>
      <c r="W103" s="373"/>
      <c r="X103" s="373"/>
      <c r="Y103" s="373"/>
      <c r="Z103" s="373"/>
    </row>
    <row r="104" spans="1:26" ht="15.75" customHeight="1" x14ac:dyDescent="0.2">
      <c r="A104" s="373"/>
      <c r="B104" s="373"/>
      <c r="C104" s="373"/>
      <c r="D104" s="373"/>
      <c r="E104" s="374"/>
      <c r="F104" s="374"/>
      <c r="G104" s="374"/>
      <c r="H104" s="373"/>
      <c r="I104" s="373"/>
      <c r="J104" s="373"/>
      <c r="K104" s="373"/>
      <c r="L104" s="373"/>
      <c r="M104" s="373"/>
      <c r="N104" s="373"/>
      <c r="O104" s="373"/>
      <c r="P104" s="373"/>
      <c r="Q104" s="373"/>
      <c r="R104" s="373"/>
      <c r="S104" s="373"/>
      <c r="T104" s="373"/>
      <c r="U104" s="373"/>
      <c r="V104" s="373"/>
      <c r="W104" s="373"/>
      <c r="X104" s="373"/>
      <c r="Y104" s="373"/>
      <c r="Z104" s="373"/>
    </row>
    <row r="105" spans="1:26" ht="15.75" customHeight="1" x14ac:dyDescent="0.2">
      <c r="A105" s="373"/>
      <c r="B105" s="373"/>
      <c r="C105" s="373"/>
      <c r="D105" s="373"/>
      <c r="E105" s="374"/>
      <c r="F105" s="374"/>
      <c r="G105" s="374"/>
      <c r="H105" s="373"/>
      <c r="I105" s="373"/>
      <c r="J105" s="373"/>
      <c r="K105" s="373"/>
      <c r="L105" s="373"/>
      <c r="M105" s="373"/>
      <c r="N105" s="373"/>
      <c r="O105" s="373"/>
      <c r="P105" s="373"/>
      <c r="Q105" s="373"/>
      <c r="R105" s="373"/>
      <c r="S105" s="373"/>
      <c r="T105" s="373"/>
      <c r="U105" s="373"/>
      <c r="V105" s="373"/>
      <c r="W105" s="373"/>
      <c r="X105" s="373"/>
      <c r="Y105" s="373"/>
      <c r="Z105" s="373"/>
    </row>
    <row r="106" spans="1:26" ht="15.75" customHeight="1" x14ac:dyDescent="0.2">
      <c r="A106" s="373"/>
      <c r="B106" s="373"/>
      <c r="C106" s="373"/>
      <c r="D106" s="373"/>
      <c r="E106" s="374"/>
      <c r="F106" s="374"/>
      <c r="G106" s="374"/>
      <c r="H106" s="373"/>
      <c r="I106" s="373"/>
      <c r="J106" s="373"/>
      <c r="K106" s="373"/>
      <c r="L106" s="373"/>
      <c r="M106" s="373"/>
      <c r="N106" s="373"/>
      <c r="O106" s="373"/>
      <c r="P106" s="373"/>
      <c r="Q106" s="373"/>
      <c r="R106" s="373"/>
      <c r="S106" s="373"/>
      <c r="T106" s="373"/>
      <c r="U106" s="373"/>
      <c r="V106" s="373"/>
      <c r="W106" s="373"/>
      <c r="X106" s="373"/>
      <c r="Y106" s="373"/>
      <c r="Z106" s="373"/>
    </row>
    <row r="107" spans="1:26" ht="15.75" customHeight="1" x14ac:dyDescent="0.2">
      <c r="A107" s="373"/>
      <c r="B107" s="373"/>
      <c r="C107" s="373"/>
      <c r="D107" s="373"/>
      <c r="E107" s="374"/>
      <c r="F107" s="374"/>
      <c r="G107" s="374"/>
      <c r="H107" s="373"/>
      <c r="I107" s="373"/>
      <c r="J107" s="373"/>
      <c r="K107" s="373"/>
      <c r="L107" s="373"/>
      <c r="M107" s="373"/>
      <c r="N107" s="373"/>
      <c r="O107" s="373"/>
      <c r="P107" s="373"/>
      <c r="Q107" s="373"/>
      <c r="R107" s="373"/>
      <c r="S107" s="373"/>
      <c r="T107" s="373"/>
      <c r="U107" s="373"/>
      <c r="V107" s="373"/>
      <c r="W107" s="373"/>
      <c r="X107" s="373"/>
      <c r="Y107" s="373"/>
      <c r="Z107" s="373"/>
    </row>
    <row r="108" spans="1:26" ht="15.75" customHeight="1" x14ac:dyDescent="0.2">
      <c r="A108" s="373"/>
      <c r="B108" s="373"/>
      <c r="C108" s="373"/>
      <c r="D108" s="373"/>
      <c r="E108" s="373"/>
      <c r="F108" s="373"/>
      <c r="G108" s="373"/>
      <c r="H108" s="373"/>
      <c r="I108" s="373"/>
      <c r="J108" s="373"/>
      <c r="K108" s="373"/>
      <c r="L108" s="373"/>
      <c r="M108" s="373"/>
      <c r="N108" s="373"/>
      <c r="O108" s="373"/>
      <c r="P108" s="373"/>
      <c r="Q108" s="373"/>
      <c r="R108" s="373"/>
      <c r="S108" s="373"/>
      <c r="T108" s="373"/>
      <c r="U108" s="373"/>
      <c r="V108" s="373"/>
      <c r="W108" s="373"/>
      <c r="X108" s="373"/>
      <c r="Y108" s="373"/>
      <c r="Z108" s="373"/>
    </row>
    <row r="109" spans="1:26" ht="15.75" customHeight="1" x14ac:dyDescent="0.2">
      <c r="A109" s="373"/>
      <c r="B109" s="373"/>
      <c r="C109" s="373"/>
      <c r="D109" s="373"/>
      <c r="E109" s="373"/>
      <c r="F109" s="373"/>
      <c r="G109" s="373"/>
      <c r="H109" s="373"/>
      <c r="I109" s="373"/>
      <c r="J109" s="373"/>
      <c r="K109" s="373"/>
      <c r="L109" s="373"/>
      <c r="M109" s="373"/>
      <c r="N109" s="373"/>
      <c r="O109" s="373"/>
      <c r="P109" s="373"/>
      <c r="Q109" s="373"/>
      <c r="R109" s="373"/>
      <c r="S109" s="373"/>
      <c r="T109" s="373"/>
      <c r="U109" s="373"/>
      <c r="V109" s="373"/>
      <c r="W109" s="373"/>
      <c r="X109" s="373"/>
      <c r="Y109" s="373"/>
      <c r="Z109" s="373"/>
    </row>
    <row r="110" spans="1:26" ht="15.75" customHeight="1" x14ac:dyDescent="0.2">
      <c r="A110" s="373"/>
      <c r="B110" s="373"/>
      <c r="C110" s="373"/>
      <c r="D110" s="373"/>
      <c r="E110" s="373"/>
      <c r="F110" s="373"/>
      <c r="G110" s="373"/>
      <c r="H110" s="373"/>
      <c r="I110" s="373"/>
      <c r="J110" s="373"/>
      <c r="K110" s="373"/>
      <c r="L110" s="373"/>
      <c r="M110" s="373"/>
      <c r="N110" s="373"/>
      <c r="O110" s="373"/>
      <c r="P110" s="373"/>
      <c r="Q110" s="373"/>
      <c r="R110" s="373"/>
      <c r="S110" s="373"/>
      <c r="T110" s="373"/>
      <c r="U110" s="373"/>
      <c r="V110" s="373"/>
      <c r="W110" s="373"/>
      <c r="X110" s="373"/>
      <c r="Y110" s="373"/>
      <c r="Z110" s="373"/>
    </row>
    <row r="111" spans="1:26" ht="15.75" customHeight="1" x14ac:dyDescent="0.2">
      <c r="A111" s="373"/>
      <c r="B111" s="373"/>
      <c r="C111" s="373"/>
      <c r="D111" s="373"/>
      <c r="E111" s="373"/>
      <c r="F111" s="373"/>
      <c r="G111" s="373"/>
      <c r="H111" s="373"/>
      <c r="I111" s="373"/>
      <c r="J111" s="373"/>
      <c r="K111" s="373"/>
      <c r="L111" s="373"/>
      <c r="M111" s="373"/>
      <c r="N111" s="373"/>
      <c r="O111" s="373"/>
      <c r="P111" s="373"/>
      <c r="Q111" s="373"/>
      <c r="R111" s="373"/>
      <c r="S111" s="373"/>
      <c r="T111" s="373"/>
      <c r="U111" s="373"/>
      <c r="V111" s="373"/>
      <c r="W111" s="373"/>
      <c r="X111" s="373"/>
      <c r="Y111" s="373"/>
      <c r="Z111" s="373"/>
    </row>
    <row r="112" spans="1:26" ht="15.75" customHeight="1" x14ac:dyDescent="0.2">
      <c r="A112" s="373"/>
      <c r="B112" s="373"/>
      <c r="C112" s="373"/>
      <c r="D112" s="373"/>
      <c r="E112" s="373"/>
      <c r="F112" s="373"/>
      <c r="G112" s="373"/>
      <c r="H112" s="373"/>
      <c r="I112" s="373"/>
      <c r="J112" s="373"/>
      <c r="K112" s="373"/>
      <c r="L112" s="373"/>
      <c r="M112" s="373"/>
      <c r="N112" s="373"/>
      <c r="O112" s="373"/>
      <c r="P112" s="373"/>
      <c r="Q112" s="373"/>
      <c r="R112" s="373"/>
      <c r="S112" s="373"/>
      <c r="T112" s="373"/>
      <c r="U112" s="373"/>
      <c r="V112" s="373"/>
      <c r="W112" s="373"/>
      <c r="X112" s="373"/>
      <c r="Y112" s="373"/>
      <c r="Z112" s="373"/>
    </row>
    <row r="113" spans="1:26" ht="15.75" customHeight="1" x14ac:dyDescent="0.2">
      <c r="A113" s="373"/>
      <c r="B113" s="373"/>
      <c r="C113" s="373"/>
      <c r="D113" s="373"/>
      <c r="E113" s="373"/>
      <c r="F113" s="373"/>
      <c r="G113" s="373"/>
      <c r="H113" s="373"/>
      <c r="I113" s="373"/>
      <c r="J113" s="373"/>
      <c r="K113" s="373"/>
      <c r="L113" s="373"/>
      <c r="M113" s="373"/>
      <c r="N113" s="373"/>
      <c r="O113" s="373"/>
      <c r="P113" s="373"/>
      <c r="Q113" s="373"/>
      <c r="R113" s="373"/>
      <c r="S113" s="373"/>
      <c r="T113" s="373"/>
      <c r="U113" s="373"/>
      <c r="V113" s="373"/>
      <c r="W113" s="373"/>
      <c r="X113" s="373"/>
      <c r="Y113" s="373"/>
      <c r="Z113" s="373"/>
    </row>
    <row r="114" spans="1:26" ht="15.75" customHeight="1" x14ac:dyDescent="0.2">
      <c r="A114" s="373"/>
      <c r="B114" s="373"/>
      <c r="C114" s="373"/>
      <c r="D114" s="373"/>
      <c r="E114" s="373"/>
      <c r="F114" s="373"/>
      <c r="G114" s="373"/>
      <c r="H114" s="373"/>
      <c r="I114" s="373"/>
      <c r="J114" s="373"/>
      <c r="K114" s="373"/>
      <c r="L114" s="373"/>
      <c r="M114" s="373"/>
      <c r="N114" s="373"/>
      <c r="O114" s="373"/>
      <c r="P114" s="373"/>
      <c r="Q114" s="373"/>
      <c r="R114" s="373"/>
      <c r="S114" s="373"/>
      <c r="T114" s="373"/>
      <c r="U114" s="373"/>
      <c r="V114" s="373"/>
      <c r="W114" s="373"/>
      <c r="X114" s="373"/>
      <c r="Y114" s="373"/>
      <c r="Z114" s="373"/>
    </row>
    <row r="115" spans="1:26" ht="15.75" customHeight="1" x14ac:dyDescent="0.2">
      <c r="A115" s="373"/>
      <c r="B115" s="373"/>
      <c r="C115" s="373"/>
      <c r="D115" s="373"/>
      <c r="E115" s="373"/>
      <c r="F115" s="373"/>
      <c r="G115" s="373"/>
      <c r="H115" s="373"/>
      <c r="I115" s="373"/>
      <c r="J115" s="373"/>
      <c r="K115" s="373"/>
      <c r="L115" s="373"/>
      <c r="M115" s="373"/>
      <c r="N115" s="373"/>
      <c r="O115" s="373"/>
      <c r="P115" s="373"/>
      <c r="Q115" s="373"/>
      <c r="R115" s="373"/>
      <c r="S115" s="373"/>
      <c r="T115" s="373"/>
      <c r="U115" s="373"/>
      <c r="V115" s="373"/>
      <c r="W115" s="373"/>
      <c r="X115" s="373"/>
      <c r="Y115" s="373"/>
      <c r="Z115" s="373"/>
    </row>
    <row r="116" spans="1:26" ht="15.75" customHeight="1" x14ac:dyDescent="0.2">
      <c r="A116" s="373"/>
      <c r="B116" s="373"/>
      <c r="C116" s="373"/>
      <c r="D116" s="373"/>
      <c r="E116" s="373"/>
      <c r="F116" s="373"/>
      <c r="G116" s="373"/>
      <c r="H116" s="373"/>
      <c r="I116" s="373"/>
      <c r="J116" s="373"/>
      <c r="K116" s="373"/>
      <c r="L116" s="373"/>
      <c r="M116" s="373"/>
      <c r="N116" s="373"/>
      <c r="O116" s="373"/>
      <c r="P116" s="373"/>
      <c r="Q116" s="373"/>
      <c r="R116" s="373"/>
      <c r="S116" s="373"/>
      <c r="T116" s="373"/>
      <c r="U116" s="373"/>
      <c r="V116" s="373"/>
      <c r="W116" s="373"/>
      <c r="X116" s="373"/>
      <c r="Y116" s="373"/>
      <c r="Z116" s="373"/>
    </row>
    <row r="117" spans="1:26" ht="15.75" customHeight="1" x14ac:dyDescent="0.2">
      <c r="A117" s="373"/>
      <c r="B117" s="373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3"/>
      <c r="O117" s="373"/>
      <c r="P117" s="373"/>
      <c r="Q117" s="373"/>
      <c r="R117" s="373"/>
      <c r="S117" s="373"/>
      <c r="T117" s="373"/>
      <c r="U117" s="373"/>
      <c r="V117" s="373"/>
      <c r="W117" s="373"/>
      <c r="X117" s="373"/>
      <c r="Y117" s="373"/>
      <c r="Z117" s="373"/>
    </row>
    <row r="118" spans="1:26" ht="15.75" customHeight="1" x14ac:dyDescent="0.2">
      <c r="A118" s="373"/>
      <c r="B118" s="373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3"/>
      <c r="P118" s="373"/>
      <c r="Q118" s="373"/>
      <c r="R118" s="373"/>
      <c r="S118" s="373"/>
      <c r="T118" s="373"/>
      <c r="U118" s="373"/>
      <c r="V118" s="373"/>
      <c r="W118" s="373"/>
      <c r="X118" s="373"/>
      <c r="Y118" s="373"/>
      <c r="Z118" s="373"/>
    </row>
    <row r="119" spans="1:26" ht="15.75" customHeight="1" x14ac:dyDescent="0.2">
      <c r="A119" s="373"/>
      <c r="B119" s="373"/>
      <c r="C119" s="373"/>
      <c r="D119" s="373"/>
      <c r="E119" s="373"/>
      <c r="F119" s="373"/>
      <c r="G119" s="373"/>
      <c r="H119" s="373"/>
      <c r="I119" s="373"/>
      <c r="J119" s="373"/>
      <c r="K119" s="373"/>
      <c r="L119" s="373"/>
      <c r="M119" s="373"/>
      <c r="N119" s="373"/>
      <c r="O119" s="373"/>
      <c r="P119" s="373"/>
      <c r="Q119" s="373"/>
      <c r="R119" s="373"/>
      <c r="S119" s="373"/>
      <c r="T119" s="373"/>
      <c r="U119" s="373"/>
      <c r="V119" s="373"/>
      <c r="W119" s="373"/>
      <c r="X119" s="373"/>
      <c r="Y119" s="373"/>
      <c r="Z119" s="373"/>
    </row>
    <row r="120" spans="1:26" ht="15.75" customHeight="1" x14ac:dyDescent="0.2">
      <c r="A120" s="373"/>
      <c r="B120" s="373"/>
      <c r="C120" s="373"/>
      <c r="D120" s="373"/>
      <c r="E120" s="373"/>
      <c r="F120" s="373"/>
      <c r="G120" s="373"/>
      <c r="H120" s="373"/>
      <c r="I120" s="373"/>
      <c r="J120" s="373"/>
      <c r="K120" s="373"/>
      <c r="L120" s="373"/>
      <c r="M120" s="373"/>
      <c r="N120" s="373"/>
      <c r="O120" s="373"/>
      <c r="P120" s="373"/>
      <c r="Q120" s="373"/>
      <c r="R120" s="373"/>
      <c r="S120" s="373"/>
      <c r="T120" s="373"/>
      <c r="U120" s="373"/>
      <c r="V120" s="373"/>
      <c r="W120" s="373"/>
      <c r="X120" s="373"/>
      <c r="Y120" s="373"/>
      <c r="Z120" s="373"/>
    </row>
    <row r="121" spans="1:26" ht="15.75" customHeight="1" x14ac:dyDescent="0.2">
      <c r="A121" s="373"/>
      <c r="B121" s="373"/>
      <c r="C121" s="373"/>
      <c r="D121" s="373"/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373"/>
      <c r="P121" s="373"/>
      <c r="Q121" s="373"/>
      <c r="R121" s="373"/>
      <c r="S121" s="373"/>
      <c r="T121" s="373"/>
      <c r="U121" s="373"/>
      <c r="V121" s="373"/>
      <c r="W121" s="373"/>
      <c r="X121" s="373"/>
      <c r="Y121" s="373"/>
      <c r="Z121" s="373"/>
    </row>
    <row r="122" spans="1:26" ht="15.75" customHeight="1" x14ac:dyDescent="0.2">
      <c r="A122" s="373"/>
      <c r="B122" s="373"/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/>
      <c r="O122" s="373"/>
      <c r="P122" s="373"/>
      <c r="Q122" s="373"/>
      <c r="R122" s="373"/>
      <c r="S122" s="373"/>
      <c r="T122" s="373"/>
      <c r="U122" s="373"/>
      <c r="V122" s="373"/>
      <c r="W122" s="373"/>
      <c r="X122" s="373"/>
      <c r="Y122" s="373"/>
      <c r="Z122" s="373"/>
    </row>
    <row r="123" spans="1:26" ht="15.75" customHeight="1" x14ac:dyDescent="0.2">
      <c r="A123" s="373"/>
      <c r="B123" s="373"/>
      <c r="C123" s="373"/>
      <c r="D123" s="373"/>
      <c r="E123" s="373"/>
      <c r="F123" s="373"/>
      <c r="G123" s="373"/>
      <c r="H123" s="373"/>
      <c r="I123" s="373"/>
      <c r="J123" s="373"/>
      <c r="K123" s="373"/>
      <c r="L123" s="373"/>
      <c r="M123" s="373"/>
      <c r="N123" s="373"/>
      <c r="O123" s="373"/>
      <c r="P123" s="373"/>
      <c r="Q123" s="373"/>
      <c r="R123" s="373"/>
      <c r="S123" s="373"/>
      <c r="T123" s="373"/>
      <c r="U123" s="373"/>
      <c r="V123" s="373"/>
      <c r="W123" s="373"/>
      <c r="X123" s="373"/>
      <c r="Y123" s="373"/>
      <c r="Z123" s="373"/>
    </row>
    <row r="124" spans="1:26" ht="15.75" customHeight="1" x14ac:dyDescent="0.2">
      <c r="A124" s="373"/>
      <c r="B124" s="373"/>
      <c r="C124" s="373"/>
      <c r="D124" s="373"/>
      <c r="E124" s="373"/>
      <c r="F124" s="373"/>
      <c r="G124" s="373"/>
      <c r="H124" s="373"/>
      <c r="I124" s="373"/>
      <c r="J124" s="373"/>
      <c r="K124" s="373"/>
      <c r="L124" s="373"/>
      <c r="M124" s="373"/>
      <c r="N124" s="373"/>
      <c r="O124" s="373"/>
      <c r="P124" s="373"/>
      <c r="Q124" s="373"/>
      <c r="R124" s="373"/>
      <c r="S124" s="373"/>
      <c r="T124" s="373"/>
      <c r="U124" s="373"/>
      <c r="V124" s="373"/>
      <c r="W124" s="373"/>
      <c r="X124" s="373"/>
      <c r="Y124" s="373"/>
      <c r="Z124" s="373"/>
    </row>
    <row r="125" spans="1:26" ht="15.75" customHeight="1" x14ac:dyDescent="0.2">
      <c r="A125" s="373"/>
      <c r="B125" s="373"/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373"/>
      <c r="U125" s="373"/>
      <c r="V125" s="373"/>
      <c r="W125" s="373"/>
      <c r="X125" s="373"/>
      <c r="Y125" s="373"/>
      <c r="Z125" s="373"/>
    </row>
    <row r="126" spans="1:26" ht="15.75" customHeight="1" x14ac:dyDescent="0.2">
      <c r="A126" s="373"/>
      <c r="B126" s="373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3"/>
      <c r="P126" s="373"/>
      <c r="Q126" s="373"/>
      <c r="R126" s="373"/>
      <c r="S126" s="373"/>
      <c r="T126" s="373"/>
      <c r="U126" s="373"/>
      <c r="V126" s="373"/>
      <c r="W126" s="373"/>
      <c r="X126" s="373"/>
      <c r="Y126" s="373"/>
      <c r="Z126" s="373"/>
    </row>
    <row r="127" spans="1:26" ht="15.75" customHeight="1" x14ac:dyDescent="0.2">
      <c r="A127" s="373"/>
      <c r="B127" s="373"/>
      <c r="C127" s="373"/>
      <c r="D127" s="373"/>
      <c r="E127" s="373"/>
      <c r="F127" s="373"/>
      <c r="G127" s="373"/>
      <c r="H127" s="373"/>
      <c r="I127" s="373"/>
      <c r="J127" s="373"/>
      <c r="K127" s="373"/>
      <c r="L127" s="373"/>
      <c r="M127" s="373"/>
      <c r="N127" s="373"/>
      <c r="O127" s="373"/>
      <c r="P127" s="373"/>
      <c r="Q127" s="373"/>
      <c r="R127" s="373"/>
      <c r="S127" s="373"/>
      <c r="T127" s="373"/>
      <c r="U127" s="373"/>
      <c r="V127" s="373"/>
      <c r="W127" s="373"/>
      <c r="X127" s="373"/>
      <c r="Y127" s="373"/>
      <c r="Z127" s="373"/>
    </row>
    <row r="128" spans="1:26" ht="15.75" customHeight="1" x14ac:dyDescent="0.2">
      <c r="A128" s="373"/>
      <c r="B128" s="373"/>
      <c r="C128" s="373"/>
      <c r="D128" s="373"/>
      <c r="E128" s="373"/>
      <c r="F128" s="373"/>
      <c r="G128" s="373"/>
      <c r="H128" s="373"/>
      <c r="I128" s="373"/>
      <c r="J128" s="373"/>
      <c r="K128" s="373"/>
      <c r="L128" s="373"/>
      <c r="M128" s="373"/>
      <c r="N128" s="373"/>
      <c r="O128" s="373"/>
      <c r="P128" s="373"/>
      <c r="Q128" s="373"/>
      <c r="R128" s="373"/>
      <c r="S128" s="373"/>
      <c r="T128" s="373"/>
      <c r="U128" s="373"/>
      <c r="V128" s="373"/>
      <c r="W128" s="373"/>
      <c r="X128" s="373"/>
      <c r="Y128" s="373"/>
      <c r="Z128" s="373"/>
    </row>
    <row r="129" spans="1:26" ht="15.75" customHeight="1" x14ac:dyDescent="0.2">
      <c r="A129" s="373"/>
      <c r="B129" s="373"/>
      <c r="C129" s="373"/>
      <c r="D129" s="373"/>
      <c r="E129" s="373"/>
      <c r="F129" s="373"/>
      <c r="G129" s="373"/>
      <c r="H129" s="373"/>
      <c r="I129" s="373"/>
      <c r="J129" s="373"/>
      <c r="K129" s="373"/>
      <c r="L129" s="373"/>
      <c r="M129" s="373"/>
      <c r="N129" s="373"/>
      <c r="O129" s="373"/>
      <c r="P129" s="373"/>
      <c r="Q129" s="373"/>
      <c r="R129" s="373"/>
      <c r="S129" s="373"/>
      <c r="T129" s="373"/>
      <c r="U129" s="373"/>
      <c r="V129" s="373"/>
      <c r="W129" s="373"/>
      <c r="X129" s="373"/>
      <c r="Y129" s="373"/>
      <c r="Z129" s="373"/>
    </row>
    <row r="130" spans="1:26" ht="15.75" customHeight="1" x14ac:dyDescent="0.2">
      <c r="A130" s="373"/>
      <c r="B130" s="373"/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373"/>
      <c r="N130" s="373"/>
      <c r="O130" s="373"/>
      <c r="P130" s="373"/>
      <c r="Q130" s="373"/>
      <c r="R130" s="373"/>
      <c r="S130" s="373"/>
      <c r="T130" s="373"/>
      <c r="U130" s="373"/>
      <c r="V130" s="373"/>
      <c r="W130" s="373"/>
      <c r="X130" s="373"/>
      <c r="Y130" s="373"/>
      <c r="Z130" s="373"/>
    </row>
    <row r="131" spans="1:26" ht="15.75" customHeight="1" x14ac:dyDescent="0.2">
      <c r="A131" s="373"/>
      <c r="B131" s="373"/>
      <c r="C131" s="373"/>
      <c r="D131" s="373"/>
      <c r="E131" s="373"/>
      <c r="F131" s="373"/>
      <c r="G131" s="373"/>
      <c r="H131" s="373"/>
      <c r="I131" s="373"/>
      <c r="J131" s="373"/>
      <c r="K131" s="373"/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  <c r="W131" s="373"/>
      <c r="X131" s="373"/>
      <c r="Y131" s="373"/>
      <c r="Z131" s="373"/>
    </row>
    <row r="132" spans="1:26" ht="15.75" customHeight="1" x14ac:dyDescent="0.2">
      <c r="A132" s="373"/>
      <c r="B132" s="373"/>
      <c r="C132" s="373"/>
      <c r="D132" s="373"/>
      <c r="E132" s="373"/>
      <c r="F132" s="373"/>
      <c r="G132" s="373"/>
      <c r="H132" s="373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3"/>
      <c r="W132" s="373"/>
      <c r="X132" s="373"/>
      <c r="Y132" s="373"/>
      <c r="Z132" s="373"/>
    </row>
    <row r="133" spans="1:26" ht="15.75" customHeight="1" x14ac:dyDescent="0.2">
      <c r="A133" s="373"/>
      <c r="B133" s="373"/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3"/>
      <c r="W133" s="373"/>
      <c r="X133" s="373"/>
      <c r="Y133" s="373"/>
      <c r="Z133" s="373"/>
    </row>
    <row r="134" spans="1:26" ht="15.75" customHeight="1" x14ac:dyDescent="0.2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3"/>
      <c r="P134" s="373"/>
      <c r="Q134" s="373"/>
      <c r="R134" s="373"/>
      <c r="S134" s="373"/>
      <c r="T134" s="373"/>
      <c r="U134" s="373"/>
      <c r="V134" s="373"/>
      <c r="W134" s="373"/>
      <c r="X134" s="373"/>
      <c r="Y134" s="373"/>
      <c r="Z134" s="373"/>
    </row>
    <row r="135" spans="1:26" ht="15.75" customHeight="1" x14ac:dyDescent="0.2">
      <c r="A135" s="373"/>
      <c r="B135" s="373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373"/>
      <c r="N135" s="373"/>
      <c r="O135" s="373"/>
      <c r="P135" s="373"/>
      <c r="Q135" s="373"/>
      <c r="R135" s="373"/>
      <c r="S135" s="373"/>
      <c r="T135" s="373"/>
      <c r="U135" s="373"/>
      <c r="V135" s="373"/>
      <c r="W135" s="373"/>
      <c r="X135" s="373"/>
      <c r="Y135" s="373"/>
      <c r="Z135" s="373"/>
    </row>
    <row r="136" spans="1:26" ht="15.75" customHeight="1" x14ac:dyDescent="0.2">
      <c r="A136" s="373"/>
      <c r="B136" s="373"/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373"/>
      <c r="O136" s="373"/>
      <c r="P136" s="373"/>
      <c r="Q136" s="373"/>
      <c r="R136" s="373"/>
      <c r="S136" s="373"/>
      <c r="T136" s="373"/>
      <c r="U136" s="373"/>
      <c r="V136" s="373"/>
      <c r="W136" s="373"/>
      <c r="X136" s="373"/>
      <c r="Y136" s="373"/>
      <c r="Z136" s="373"/>
    </row>
    <row r="137" spans="1:26" ht="15.75" customHeight="1" x14ac:dyDescent="0.2">
      <c r="A137" s="373"/>
      <c r="B137" s="373"/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  <c r="M137" s="373"/>
      <c r="N137" s="373"/>
      <c r="O137" s="373"/>
      <c r="P137" s="373"/>
      <c r="Q137" s="373"/>
      <c r="R137" s="373"/>
      <c r="S137" s="373"/>
      <c r="T137" s="373"/>
      <c r="U137" s="373"/>
      <c r="V137" s="373"/>
      <c r="W137" s="373"/>
      <c r="X137" s="373"/>
      <c r="Y137" s="373"/>
      <c r="Z137" s="373"/>
    </row>
    <row r="138" spans="1:26" ht="15.75" customHeight="1" x14ac:dyDescent="0.2">
      <c r="A138" s="373"/>
      <c r="B138" s="373"/>
      <c r="C138" s="373"/>
      <c r="D138" s="373"/>
      <c r="E138" s="373"/>
      <c r="F138" s="373"/>
      <c r="G138" s="373"/>
      <c r="H138" s="373"/>
      <c r="I138" s="373"/>
      <c r="J138" s="373"/>
      <c r="K138" s="373"/>
      <c r="L138" s="373"/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  <c r="W138" s="373"/>
      <c r="X138" s="373"/>
      <c r="Y138" s="373"/>
      <c r="Z138" s="373"/>
    </row>
    <row r="139" spans="1:26" ht="15.75" customHeight="1" x14ac:dyDescent="0.2">
      <c r="A139" s="373"/>
      <c r="B139" s="373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3"/>
      <c r="P139" s="373"/>
      <c r="Q139" s="373"/>
      <c r="R139" s="373"/>
      <c r="S139" s="373"/>
      <c r="T139" s="373"/>
      <c r="U139" s="373"/>
      <c r="V139" s="373"/>
      <c r="W139" s="373"/>
      <c r="X139" s="373"/>
      <c r="Y139" s="373"/>
      <c r="Z139" s="373"/>
    </row>
    <row r="140" spans="1:26" ht="15.75" customHeight="1" x14ac:dyDescent="0.2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3"/>
      <c r="P140" s="373"/>
      <c r="Q140" s="373"/>
      <c r="R140" s="373"/>
      <c r="S140" s="373"/>
      <c r="T140" s="373"/>
      <c r="U140" s="373"/>
      <c r="V140" s="373"/>
      <c r="W140" s="373"/>
      <c r="X140" s="373"/>
      <c r="Y140" s="373"/>
      <c r="Z140" s="373"/>
    </row>
    <row r="141" spans="1:26" ht="15.75" customHeight="1" x14ac:dyDescent="0.2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3"/>
      <c r="P141" s="373"/>
      <c r="Q141" s="373"/>
      <c r="R141" s="373"/>
      <c r="S141" s="373"/>
      <c r="T141" s="373"/>
      <c r="U141" s="373"/>
      <c r="V141" s="373"/>
      <c r="W141" s="373"/>
      <c r="X141" s="373"/>
      <c r="Y141" s="373"/>
      <c r="Z141" s="373"/>
    </row>
    <row r="142" spans="1:26" ht="15.75" customHeight="1" x14ac:dyDescent="0.2">
      <c r="A142" s="373"/>
      <c r="B142" s="373"/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73"/>
      <c r="O142" s="373"/>
      <c r="P142" s="373"/>
      <c r="Q142" s="373"/>
      <c r="R142" s="373"/>
      <c r="S142" s="373"/>
      <c r="T142" s="373"/>
      <c r="U142" s="373"/>
      <c r="V142" s="373"/>
      <c r="W142" s="373"/>
      <c r="X142" s="373"/>
      <c r="Y142" s="373"/>
      <c r="Z142" s="373"/>
    </row>
    <row r="143" spans="1:26" ht="15.75" customHeight="1" x14ac:dyDescent="0.2">
      <c r="A143" s="373"/>
      <c r="B143" s="373"/>
      <c r="C143" s="373"/>
      <c r="D143" s="373"/>
      <c r="E143" s="373"/>
      <c r="F143" s="373"/>
      <c r="G143" s="373"/>
      <c r="H143" s="373"/>
      <c r="I143" s="373"/>
      <c r="J143" s="373"/>
      <c r="K143" s="373"/>
      <c r="L143" s="373"/>
      <c r="M143" s="373"/>
      <c r="N143" s="373"/>
      <c r="O143" s="373"/>
      <c r="P143" s="373"/>
      <c r="Q143" s="373"/>
      <c r="R143" s="373"/>
      <c r="S143" s="373"/>
      <c r="T143" s="373"/>
      <c r="U143" s="373"/>
      <c r="V143" s="373"/>
      <c r="W143" s="373"/>
      <c r="X143" s="373"/>
      <c r="Y143" s="373"/>
      <c r="Z143" s="373"/>
    </row>
    <row r="144" spans="1:26" ht="15.75" customHeight="1" x14ac:dyDescent="0.2">
      <c r="A144" s="373"/>
      <c r="B144" s="373"/>
      <c r="C144" s="373"/>
      <c r="D144" s="373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373"/>
      <c r="Q144" s="373"/>
      <c r="R144" s="373"/>
      <c r="S144" s="373"/>
      <c r="T144" s="373"/>
      <c r="U144" s="373"/>
      <c r="V144" s="373"/>
      <c r="W144" s="373"/>
      <c r="X144" s="373"/>
      <c r="Y144" s="373"/>
      <c r="Z144" s="373"/>
    </row>
    <row r="145" spans="1:26" ht="15.75" customHeight="1" x14ac:dyDescent="0.2">
      <c r="A145" s="373"/>
      <c r="B145" s="373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  <c r="W145" s="373"/>
      <c r="X145" s="373"/>
      <c r="Y145" s="373"/>
      <c r="Z145" s="373"/>
    </row>
    <row r="146" spans="1:26" ht="15.75" customHeight="1" x14ac:dyDescent="0.2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3"/>
      <c r="P146" s="373"/>
      <c r="Q146" s="373"/>
      <c r="R146" s="373"/>
      <c r="S146" s="373"/>
      <c r="T146" s="373"/>
      <c r="U146" s="373"/>
      <c r="V146" s="373"/>
      <c r="W146" s="373"/>
      <c r="X146" s="373"/>
      <c r="Y146" s="373"/>
      <c r="Z146" s="373"/>
    </row>
    <row r="147" spans="1:26" ht="15.75" customHeight="1" x14ac:dyDescent="0.2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3"/>
      <c r="P147" s="373"/>
      <c r="Q147" s="373"/>
      <c r="R147" s="373"/>
      <c r="S147" s="373"/>
      <c r="T147" s="373"/>
      <c r="U147" s="373"/>
      <c r="V147" s="373"/>
      <c r="W147" s="373"/>
      <c r="X147" s="373"/>
      <c r="Y147" s="373"/>
      <c r="Z147" s="373"/>
    </row>
    <row r="148" spans="1:26" ht="15.75" customHeight="1" x14ac:dyDescent="0.2">
      <c r="A148" s="373"/>
      <c r="B148" s="373"/>
      <c r="C148" s="373"/>
      <c r="D148" s="373"/>
      <c r="E148" s="373"/>
      <c r="F148" s="373"/>
      <c r="G148" s="373"/>
      <c r="H148" s="373"/>
      <c r="I148" s="373"/>
      <c r="J148" s="373"/>
      <c r="K148" s="373"/>
      <c r="L148" s="373"/>
      <c r="M148" s="373"/>
      <c r="N148" s="373"/>
      <c r="O148" s="373"/>
      <c r="P148" s="373"/>
      <c r="Q148" s="373"/>
      <c r="R148" s="373"/>
      <c r="S148" s="373"/>
      <c r="T148" s="373"/>
      <c r="U148" s="373"/>
      <c r="V148" s="373"/>
      <c r="W148" s="373"/>
      <c r="X148" s="373"/>
      <c r="Y148" s="373"/>
      <c r="Z148" s="373"/>
    </row>
    <row r="149" spans="1:26" ht="15.75" customHeight="1" x14ac:dyDescent="0.2">
      <c r="A149" s="373"/>
      <c r="B149" s="373"/>
      <c r="C149" s="373"/>
      <c r="D149" s="373"/>
      <c r="E149" s="373"/>
      <c r="F149" s="373"/>
      <c r="G149" s="373"/>
      <c r="H149" s="373"/>
      <c r="I149" s="373"/>
      <c r="J149" s="373"/>
      <c r="K149" s="373"/>
      <c r="L149" s="373"/>
      <c r="M149" s="373"/>
      <c r="N149" s="373"/>
      <c r="O149" s="373"/>
      <c r="P149" s="373"/>
      <c r="Q149" s="373"/>
      <c r="R149" s="373"/>
      <c r="S149" s="373"/>
      <c r="T149" s="373"/>
      <c r="U149" s="373"/>
      <c r="V149" s="373"/>
      <c r="W149" s="373"/>
      <c r="X149" s="373"/>
      <c r="Y149" s="373"/>
      <c r="Z149" s="373"/>
    </row>
    <row r="150" spans="1:26" ht="15.75" customHeight="1" x14ac:dyDescent="0.2">
      <c r="A150" s="373"/>
      <c r="B150" s="373"/>
      <c r="C150" s="373"/>
      <c r="D150" s="373"/>
      <c r="E150" s="373"/>
      <c r="F150" s="373"/>
      <c r="G150" s="373"/>
      <c r="H150" s="373"/>
      <c r="I150" s="373"/>
      <c r="J150" s="373"/>
      <c r="K150" s="373"/>
      <c r="L150" s="373"/>
      <c r="M150" s="373"/>
      <c r="N150" s="373"/>
      <c r="O150" s="373"/>
      <c r="P150" s="373"/>
      <c r="Q150" s="373"/>
      <c r="R150" s="373"/>
      <c r="S150" s="373"/>
      <c r="T150" s="373"/>
      <c r="U150" s="373"/>
      <c r="V150" s="373"/>
      <c r="W150" s="373"/>
      <c r="X150" s="373"/>
      <c r="Y150" s="373"/>
      <c r="Z150" s="373"/>
    </row>
    <row r="151" spans="1:26" ht="15.75" customHeight="1" x14ac:dyDescent="0.2">
      <c r="A151" s="373"/>
      <c r="B151" s="373"/>
      <c r="C151" s="373"/>
      <c r="D151" s="373"/>
      <c r="E151" s="373"/>
      <c r="F151" s="373"/>
      <c r="G151" s="373"/>
      <c r="H151" s="373"/>
      <c r="I151" s="373"/>
      <c r="J151" s="373"/>
      <c r="K151" s="373"/>
      <c r="L151" s="373"/>
      <c r="M151" s="373"/>
      <c r="N151" s="373"/>
      <c r="O151" s="373"/>
      <c r="P151" s="373"/>
      <c r="Q151" s="373"/>
      <c r="R151" s="373"/>
      <c r="S151" s="373"/>
      <c r="T151" s="373"/>
      <c r="U151" s="373"/>
      <c r="V151" s="373"/>
      <c r="W151" s="373"/>
      <c r="X151" s="373"/>
      <c r="Y151" s="373"/>
      <c r="Z151" s="373"/>
    </row>
    <row r="152" spans="1:26" ht="15.75" customHeight="1" x14ac:dyDescent="0.2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3"/>
      <c r="P152" s="373"/>
      <c r="Q152" s="373"/>
      <c r="R152" s="373"/>
      <c r="S152" s="373"/>
      <c r="T152" s="373"/>
      <c r="U152" s="373"/>
      <c r="V152" s="373"/>
      <c r="W152" s="373"/>
      <c r="X152" s="373"/>
      <c r="Y152" s="373"/>
      <c r="Z152" s="373"/>
    </row>
    <row r="153" spans="1:26" ht="15.75" customHeight="1" x14ac:dyDescent="0.2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3"/>
      <c r="P153" s="373"/>
      <c r="Q153" s="373"/>
      <c r="R153" s="373"/>
      <c r="S153" s="373"/>
      <c r="T153" s="373"/>
      <c r="U153" s="373"/>
      <c r="V153" s="373"/>
      <c r="W153" s="373"/>
      <c r="X153" s="373"/>
      <c r="Y153" s="373"/>
      <c r="Z153" s="373"/>
    </row>
    <row r="154" spans="1:26" ht="15.75" customHeight="1" x14ac:dyDescent="0.2">
      <c r="A154" s="373"/>
      <c r="B154" s="373"/>
      <c r="C154" s="373"/>
      <c r="D154" s="373"/>
      <c r="E154" s="373"/>
      <c r="F154" s="373"/>
      <c r="G154" s="373"/>
      <c r="H154" s="373"/>
      <c r="I154" s="373"/>
      <c r="J154" s="373"/>
      <c r="K154" s="373"/>
      <c r="L154" s="373"/>
      <c r="M154" s="373"/>
      <c r="N154" s="373"/>
      <c r="O154" s="373"/>
      <c r="P154" s="373"/>
      <c r="Q154" s="373"/>
      <c r="R154" s="373"/>
      <c r="S154" s="373"/>
      <c r="T154" s="373"/>
      <c r="U154" s="373"/>
      <c r="V154" s="373"/>
      <c r="W154" s="373"/>
      <c r="X154" s="373"/>
      <c r="Y154" s="373"/>
      <c r="Z154" s="373"/>
    </row>
    <row r="155" spans="1:26" ht="15.75" customHeight="1" x14ac:dyDescent="0.2">
      <c r="A155" s="373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3"/>
      <c r="M155" s="373"/>
      <c r="N155" s="373"/>
      <c r="O155" s="373"/>
      <c r="P155" s="373"/>
      <c r="Q155" s="373"/>
      <c r="R155" s="373"/>
      <c r="S155" s="373"/>
      <c r="T155" s="373"/>
      <c r="U155" s="373"/>
      <c r="V155" s="373"/>
      <c r="W155" s="373"/>
      <c r="X155" s="373"/>
      <c r="Y155" s="373"/>
      <c r="Z155" s="373"/>
    </row>
    <row r="156" spans="1:26" ht="15.75" customHeight="1" x14ac:dyDescent="0.2">
      <c r="A156" s="373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3"/>
      <c r="M156" s="373"/>
      <c r="N156" s="373"/>
      <c r="O156" s="373"/>
      <c r="P156" s="373"/>
      <c r="Q156" s="373"/>
      <c r="R156" s="373"/>
      <c r="S156" s="373"/>
      <c r="T156" s="373"/>
      <c r="U156" s="373"/>
      <c r="V156" s="373"/>
      <c r="W156" s="373"/>
      <c r="X156" s="373"/>
      <c r="Y156" s="373"/>
      <c r="Z156" s="373"/>
    </row>
    <row r="157" spans="1:26" ht="15.75" customHeight="1" x14ac:dyDescent="0.2">
      <c r="A157" s="373"/>
      <c r="B157" s="373"/>
      <c r="C157" s="373"/>
      <c r="D157" s="373"/>
      <c r="E157" s="373"/>
      <c r="F157" s="373"/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3"/>
      <c r="V157" s="373"/>
      <c r="W157" s="373"/>
      <c r="X157" s="373"/>
      <c r="Y157" s="373"/>
      <c r="Z157" s="373"/>
    </row>
    <row r="158" spans="1:26" ht="15.75" customHeight="1" x14ac:dyDescent="0.2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3"/>
      <c r="P158" s="373"/>
      <c r="Q158" s="373"/>
      <c r="R158" s="373"/>
      <c r="S158" s="373"/>
      <c r="T158" s="373"/>
      <c r="U158" s="373"/>
      <c r="V158" s="373"/>
      <c r="W158" s="373"/>
      <c r="X158" s="373"/>
      <c r="Y158" s="373"/>
      <c r="Z158" s="373"/>
    </row>
    <row r="159" spans="1:26" ht="15.75" customHeight="1" x14ac:dyDescent="0.2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3"/>
      <c r="P159" s="373"/>
      <c r="Q159" s="373"/>
      <c r="R159" s="373"/>
      <c r="S159" s="373"/>
      <c r="T159" s="373"/>
      <c r="U159" s="373"/>
      <c r="V159" s="373"/>
      <c r="W159" s="373"/>
      <c r="X159" s="373"/>
      <c r="Y159" s="373"/>
      <c r="Z159" s="373"/>
    </row>
    <row r="160" spans="1:26" ht="15.75" customHeight="1" x14ac:dyDescent="0.2">
      <c r="A160" s="373"/>
      <c r="B160" s="373"/>
      <c r="C160" s="373"/>
      <c r="D160" s="373"/>
      <c r="E160" s="373"/>
      <c r="F160" s="373"/>
      <c r="G160" s="373"/>
      <c r="H160" s="373"/>
      <c r="I160" s="373"/>
      <c r="J160" s="373"/>
      <c r="K160" s="373"/>
      <c r="L160" s="373"/>
      <c r="M160" s="373"/>
      <c r="N160" s="373"/>
      <c r="O160" s="373"/>
      <c r="P160" s="373"/>
      <c r="Q160" s="373"/>
      <c r="R160" s="373"/>
      <c r="S160" s="373"/>
      <c r="T160" s="373"/>
      <c r="U160" s="373"/>
      <c r="V160" s="373"/>
      <c r="W160" s="373"/>
      <c r="X160" s="373"/>
      <c r="Y160" s="373"/>
      <c r="Z160" s="373"/>
    </row>
    <row r="161" spans="1:26" ht="15.75" customHeight="1" x14ac:dyDescent="0.2">
      <c r="A161" s="373"/>
      <c r="B161" s="373"/>
      <c r="C161" s="373"/>
      <c r="D161" s="373"/>
      <c r="E161" s="373"/>
      <c r="F161" s="373"/>
      <c r="G161" s="373"/>
      <c r="H161" s="373"/>
      <c r="I161" s="373"/>
      <c r="J161" s="373"/>
      <c r="K161" s="373"/>
      <c r="L161" s="373"/>
      <c r="M161" s="373"/>
      <c r="N161" s="373"/>
      <c r="O161" s="373"/>
      <c r="P161" s="373"/>
      <c r="Q161" s="373"/>
      <c r="R161" s="373"/>
      <c r="S161" s="373"/>
      <c r="T161" s="373"/>
      <c r="U161" s="373"/>
      <c r="V161" s="373"/>
      <c r="W161" s="373"/>
      <c r="X161" s="373"/>
      <c r="Y161" s="373"/>
      <c r="Z161" s="373"/>
    </row>
    <row r="162" spans="1:26" ht="15.75" customHeight="1" x14ac:dyDescent="0.2">
      <c r="A162" s="373"/>
      <c r="B162" s="373"/>
      <c r="C162" s="373"/>
      <c r="D162" s="373"/>
      <c r="E162" s="373"/>
      <c r="F162" s="373"/>
      <c r="G162" s="373"/>
      <c r="H162" s="373"/>
      <c r="I162" s="373"/>
      <c r="J162" s="373"/>
      <c r="K162" s="373"/>
      <c r="L162" s="373"/>
      <c r="M162" s="373"/>
      <c r="N162" s="373"/>
      <c r="O162" s="373"/>
      <c r="P162" s="373"/>
      <c r="Q162" s="373"/>
      <c r="R162" s="373"/>
      <c r="S162" s="373"/>
      <c r="T162" s="373"/>
      <c r="U162" s="373"/>
      <c r="V162" s="373"/>
      <c r="W162" s="373"/>
      <c r="X162" s="373"/>
      <c r="Y162" s="373"/>
      <c r="Z162" s="373"/>
    </row>
    <row r="163" spans="1:26" ht="15.75" customHeight="1" x14ac:dyDescent="0.2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  <c r="W163" s="373"/>
      <c r="X163" s="373"/>
      <c r="Y163" s="373"/>
      <c r="Z163" s="373"/>
    </row>
    <row r="164" spans="1:26" ht="15.75" customHeight="1" x14ac:dyDescent="0.2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3"/>
      <c r="P164" s="373"/>
      <c r="Q164" s="373"/>
      <c r="R164" s="373"/>
      <c r="S164" s="373"/>
      <c r="T164" s="373"/>
      <c r="U164" s="373"/>
      <c r="V164" s="373"/>
      <c r="W164" s="373"/>
      <c r="X164" s="373"/>
      <c r="Y164" s="373"/>
      <c r="Z164" s="373"/>
    </row>
    <row r="165" spans="1:26" ht="15.75" customHeight="1" x14ac:dyDescent="0.2">
      <c r="A165" s="373"/>
      <c r="B165" s="373"/>
      <c r="C165" s="373"/>
      <c r="D165" s="373"/>
      <c r="E165" s="373"/>
      <c r="F165" s="373"/>
      <c r="G165" s="373"/>
      <c r="H165" s="373"/>
      <c r="I165" s="373"/>
      <c r="J165" s="373"/>
      <c r="K165" s="373"/>
      <c r="L165" s="373"/>
      <c r="M165" s="373"/>
      <c r="N165" s="373"/>
      <c r="O165" s="373"/>
      <c r="P165" s="373"/>
      <c r="Q165" s="373"/>
      <c r="R165" s="373"/>
      <c r="S165" s="373"/>
      <c r="T165" s="373"/>
      <c r="U165" s="373"/>
      <c r="V165" s="373"/>
      <c r="W165" s="373"/>
      <c r="X165" s="373"/>
      <c r="Y165" s="373"/>
      <c r="Z165" s="373"/>
    </row>
    <row r="166" spans="1:26" ht="15.75" customHeight="1" x14ac:dyDescent="0.2">
      <c r="A166" s="373"/>
      <c r="B166" s="373"/>
      <c r="C166" s="373"/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3"/>
      <c r="U166" s="373"/>
      <c r="V166" s="373"/>
      <c r="W166" s="373"/>
      <c r="X166" s="373"/>
      <c r="Y166" s="373"/>
      <c r="Z166" s="373"/>
    </row>
    <row r="167" spans="1:26" ht="15.75" customHeight="1" x14ac:dyDescent="0.2">
      <c r="A167" s="373"/>
      <c r="B167" s="373"/>
      <c r="C167" s="373"/>
      <c r="D167" s="373"/>
      <c r="E167" s="373"/>
      <c r="F167" s="373"/>
      <c r="G167" s="373"/>
      <c r="H167" s="373"/>
      <c r="I167" s="373"/>
      <c r="J167" s="373"/>
      <c r="K167" s="373"/>
      <c r="L167" s="373"/>
      <c r="M167" s="373"/>
      <c r="N167" s="373"/>
      <c r="O167" s="373"/>
      <c r="P167" s="373"/>
      <c r="Q167" s="373"/>
      <c r="R167" s="373"/>
      <c r="S167" s="373"/>
      <c r="T167" s="373"/>
      <c r="U167" s="373"/>
      <c r="V167" s="373"/>
      <c r="W167" s="373"/>
      <c r="X167" s="373"/>
      <c r="Y167" s="373"/>
      <c r="Z167" s="373"/>
    </row>
    <row r="168" spans="1:26" ht="15.75" customHeight="1" x14ac:dyDescent="0.2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3"/>
      <c r="P168" s="373"/>
      <c r="Q168" s="373"/>
      <c r="R168" s="373"/>
      <c r="S168" s="373"/>
      <c r="T168" s="373"/>
      <c r="U168" s="373"/>
      <c r="V168" s="373"/>
      <c r="W168" s="373"/>
      <c r="X168" s="373"/>
      <c r="Y168" s="373"/>
      <c r="Z168" s="373"/>
    </row>
    <row r="169" spans="1:26" ht="15.75" customHeight="1" x14ac:dyDescent="0.2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3"/>
      <c r="P169" s="373"/>
      <c r="Q169" s="373"/>
      <c r="R169" s="373"/>
      <c r="S169" s="373"/>
      <c r="T169" s="373"/>
      <c r="U169" s="373"/>
      <c r="V169" s="373"/>
      <c r="W169" s="373"/>
      <c r="X169" s="373"/>
      <c r="Y169" s="373"/>
      <c r="Z169" s="373"/>
    </row>
    <row r="170" spans="1:26" ht="15.75" customHeight="1" x14ac:dyDescent="0.2">
      <c r="A170" s="373"/>
      <c r="B170" s="373"/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373"/>
      <c r="O170" s="373"/>
      <c r="P170" s="373"/>
      <c r="Q170" s="373"/>
      <c r="R170" s="373"/>
      <c r="S170" s="373"/>
      <c r="T170" s="373"/>
      <c r="U170" s="373"/>
      <c r="V170" s="373"/>
      <c r="W170" s="373"/>
      <c r="X170" s="373"/>
      <c r="Y170" s="373"/>
      <c r="Z170" s="373"/>
    </row>
    <row r="171" spans="1:26" ht="15.75" customHeight="1" x14ac:dyDescent="0.2">
      <c r="A171" s="373"/>
      <c r="B171" s="373"/>
      <c r="C171" s="373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373"/>
      <c r="O171" s="373"/>
      <c r="P171" s="373"/>
      <c r="Q171" s="373"/>
      <c r="R171" s="373"/>
      <c r="S171" s="373"/>
      <c r="T171" s="373"/>
      <c r="U171" s="373"/>
      <c r="V171" s="373"/>
      <c r="W171" s="373"/>
      <c r="X171" s="373"/>
      <c r="Y171" s="373"/>
      <c r="Z171" s="373"/>
    </row>
    <row r="172" spans="1:26" ht="15.75" customHeight="1" x14ac:dyDescent="0.2">
      <c r="A172" s="373"/>
      <c r="B172" s="373"/>
      <c r="C172" s="373"/>
      <c r="D172" s="373"/>
      <c r="E172" s="373"/>
      <c r="F172" s="373"/>
      <c r="G172" s="373"/>
      <c r="H172" s="373"/>
      <c r="I172" s="373"/>
      <c r="J172" s="373"/>
      <c r="K172" s="373"/>
      <c r="L172" s="373"/>
      <c r="M172" s="373"/>
      <c r="N172" s="373"/>
      <c r="O172" s="373"/>
      <c r="P172" s="373"/>
      <c r="Q172" s="373"/>
      <c r="R172" s="373"/>
      <c r="S172" s="373"/>
      <c r="T172" s="373"/>
      <c r="U172" s="373"/>
      <c r="V172" s="373"/>
      <c r="W172" s="373"/>
      <c r="X172" s="373"/>
      <c r="Y172" s="373"/>
      <c r="Z172" s="373"/>
    </row>
    <row r="173" spans="1:26" ht="15.75" customHeight="1" x14ac:dyDescent="0.2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  <c r="W173" s="373"/>
      <c r="X173" s="373"/>
      <c r="Y173" s="373"/>
      <c r="Z173" s="373"/>
    </row>
    <row r="174" spans="1:26" ht="15.75" customHeight="1" x14ac:dyDescent="0.2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3"/>
      <c r="P174" s="373"/>
      <c r="Q174" s="373"/>
      <c r="R174" s="373"/>
      <c r="S174" s="373"/>
      <c r="T174" s="373"/>
      <c r="U174" s="373"/>
      <c r="V174" s="373"/>
      <c r="W174" s="373"/>
      <c r="X174" s="373"/>
      <c r="Y174" s="373"/>
      <c r="Z174" s="373"/>
    </row>
    <row r="175" spans="1:26" ht="15.75" customHeight="1" x14ac:dyDescent="0.2">
      <c r="A175" s="373"/>
      <c r="B175" s="373"/>
      <c r="C175" s="373"/>
      <c r="D175" s="373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3"/>
      <c r="U175" s="373"/>
      <c r="V175" s="373"/>
      <c r="W175" s="373"/>
      <c r="X175" s="373"/>
      <c r="Y175" s="373"/>
      <c r="Z175" s="373"/>
    </row>
    <row r="176" spans="1:26" ht="15.75" customHeight="1" x14ac:dyDescent="0.2">
      <c r="A176" s="373"/>
      <c r="B176" s="373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</row>
    <row r="177" spans="1:26" ht="15.75" customHeight="1" x14ac:dyDescent="0.2">
      <c r="A177" s="373"/>
      <c r="B177" s="373"/>
      <c r="C177" s="373"/>
      <c r="D177" s="373"/>
      <c r="E177" s="373"/>
      <c r="F177" s="373"/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373"/>
      <c r="U177" s="373"/>
      <c r="V177" s="373"/>
      <c r="W177" s="373"/>
      <c r="X177" s="373"/>
      <c r="Y177" s="373"/>
      <c r="Z177" s="373"/>
    </row>
    <row r="178" spans="1:26" ht="15.75" customHeight="1" x14ac:dyDescent="0.2">
      <c r="A178" s="373"/>
      <c r="B178" s="373"/>
      <c r="C178" s="373"/>
      <c r="D178" s="373"/>
      <c r="E178" s="373"/>
      <c r="F178" s="373"/>
      <c r="G178" s="373"/>
      <c r="H178" s="373"/>
      <c r="I178" s="373"/>
      <c r="J178" s="373"/>
      <c r="K178" s="373"/>
      <c r="L178" s="373"/>
      <c r="M178" s="373"/>
      <c r="N178" s="373"/>
      <c r="O178" s="373"/>
      <c r="P178" s="373"/>
      <c r="Q178" s="373"/>
      <c r="R178" s="373"/>
      <c r="S178" s="373"/>
      <c r="T178" s="373"/>
      <c r="U178" s="373"/>
      <c r="V178" s="373"/>
      <c r="W178" s="373"/>
      <c r="X178" s="373"/>
      <c r="Y178" s="373"/>
      <c r="Z178" s="373"/>
    </row>
    <row r="179" spans="1:26" ht="15.75" customHeight="1" x14ac:dyDescent="0.2">
      <c r="A179" s="373"/>
      <c r="B179" s="373"/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  <c r="W179" s="373"/>
      <c r="X179" s="373"/>
      <c r="Y179" s="373"/>
      <c r="Z179" s="373"/>
    </row>
    <row r="180" spans="1:26" ht="15.75" customHeight="1" x14ac:dyDescent="0.2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  <c r="W180" s="373"/>
      <c r="X180" s="373"/>
      <c r="Y180" s="373"/>
      <c r="Z180" s="373"/>
    </row>
    <row r="181" spans="1:26" ht="15.75" customHeight="1" x14ac:dyDescent="0.2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  <c r="W181" s="373"/>
      <c r="X181" s="373"/>
      <c r="Y181" s="373"/>
      <c r="Z181" s="373"/>
    </row>
    <row r="182" spans="1:26" ht="15.75" customHeight="1" x14ac:dyDescent="0.2">
      <c r="A182" s="373"/>
      <c r="B182" s="373"/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  <c r="W182" s="373"/>
      <c r="X182" s="373"/>
      <c r="Y182" s="373"/>
      <c r="Z182" s="373"/>
    </row>
    <row r="183" spans="1:26" ht="15.75" customHeight="1" x14ac:dyDescent="0.2">
      <c r="A183" s="373"/>
      <c r="B183" s="373"/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  <c r="W183" s="373"/>
      <c r="X183" s="373"/>
      <c r="Y183" s="373"/>
      <c r="Z183" s="373"/>
    </row>
    <row r="184" spans="1:26" ht="15.75" customHeight="1" x14ac:dyDescent="0.2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  <c r="W184" s="373"/>
      <c r="X184" s="373"/>
      <c r="Y184" s="373"/>
      <c r="Z184" s="373"/>
    </row>
    <row r="185" spans="1:26" ht="15.75" customHeight="1" x14ac:dyDescent="0.2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  <c r="W185" s="373"/>
      <c r="X185" s="373"/>
      <c r="Y185" s="373"/>
      <c r="Z185" s="373"/>
    </row>
    <row r="186" spans="1:26" ht="15.75" customHeight="1" x14ac:dyDescent="0.2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  <c r="W186" s="373"/>
      <c r="X186" s="373"/>
      <c r="Y186" s="373"/>
      <c r="Z186" s="373"/>
    </row>
    <row r="187" spans="1:26" ht="15.75" customHeight="1" x14ac:dyDescent="0.2">
      <c r="A187" s="373"/>
      <c r="B187" s="373"/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  <c r="W187" s="373"/>
      <c r="X187" s="373"/>
      <c r="Y187" s="373"/>
      <c r="Z187" s="373"/>
    </row>
    <row r="188" spans="1:26" ht="15.75" customHeight="1" x14ac:dyDescent="0.2">
      <c r="A188" s="373"/>
      <c r="B188" s="373"/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  <c r="W188" s="373"/>
      <c r="X188" s="373"/>
      <c r="Y188" s="373"/>
      <c r="Z188" s="373"/>
    </row>
    <row r="189" spans="1:26" ht="15.75" customHeight="1" x14ac:dyDescent="0.2">
      <c r="A189" s="373"/>
      <c r="B189" s="373"/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  <c r="W189" s="373"/>
      <c r="X189" s="373"/>
      <c r="Y189" s="373"/>
      <c r="Z189" s="373"/>
    </row>
    <row r="190" spans="1:26" ht="15.75" customHeight="1" x14ac:dyDescent="0.2">
      <c r="A190" s="373"/>
      <c r="B190" s="373"/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  <c r="W190" s="373"/>
      <c r="X190" s="373"/>
      <c r="Y190" s="373"/>
      <c r="Z190" s="373"/>
    </row>
    <row r="191" spans="1:26" ht="15.75" customHeight="1" x14ac:dyDescent="0.2">
      <c r="A191" s="373"/>
      <c r="B191" s="373"/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  <c r="W191" s="373"/>
      <c r="X191" s="373"/>
      <c r="Y191" s="373"/>
      <c r="Z191" s="373"/>
    </row>
    <row r="192" spans="1:26" ht="15.75" customHeight="1" x14ac:dyDescent="0.2">
      <c r="A192" s="373"/>
      <c r="B192" s="373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  <c r="W192" s="373"/>
      <c r="X192" s="373"/>
      <c r="Y192" s="373"/>
      <c r="Z192" s="373"/>
    </row>
    <row r="193" spans="1:26" ht="15.75" customHeight="1" x14ac:dyDescent="0.2">
      <c r="A193" s="373"/>
      <c r="B193" s="373"/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  <c r="W193" s="373"/>
      <c r="X193" s="373"/>
      <c r="Y193" s="373"/>
      <c r="Z193" s="373"/>
    </row>
    <row r="194" spans="1:26" ht="15.75" customHeight="1" x14ac:dyDescent="0.2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  <c r="W194" s="373"/>
      <c r="X194" s="373"/>
      <c r="Y194" s="373"/>
      <c r="Z194" s="373"/>
    </row>
    <row r="195" spans="1:26" ht="15.75" customHeight="1" x14ac:dyDescent="0.2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  <c r="W195" s="373"/>
      <c r="X195" s="373"/>
      <c r="Y195" s="373"/>
      <c r="Z195" s="373"/>
    </row>
    <row r="196" spans="1:26" ht="15.75" customHeight="1" x14ac:dyDescent="0.2">
      <c r="A196" s="373"/>
      <c r="B196" s="373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  <c r="W196" s="373"/>
      <c r="X196" s="373"/>
      <c r="Y196" s="373"/>
      <c r="Z196" s="373"/>
    </row>
    <row r="197" spans="1:26" ht="15.75" customHeight="1" x14ac:dyDescent="0.2">
      <c r="A197" s="373"/>
      <c r="B197" s="373"/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  <c r="W197" s="373"/>
      <c r="X197" s="373"/>
      <c r="Y197" s="373"/>
      <c r="Z197" s="373"/>
    </row>
    <row r="198" spans="1:26" ht="15.75" customHeight="1" x14ac:dyDescent="0.2">
      <c r="A198" s="373"/>
      <c r="B198" s="373"/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  <c r="W198" s="373"/>
      <c r="X198" s="373"/>
      <c r="Y198" s="373"/>
      <c r="Z198" s="373"/>
    </row>
    <row r="199" spans="1:26" ht="15.75" customHeight="1" x14ac:dyDescent="0.2">
      <c r="A199" s="373"/>
      <c r="B199" s="373"/>
      <c r="C199" s="373"/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  <c r="Y199" s="373"/>
      <c r="Z199" s="373"/>
    </row>
    <row r="200" spans="1:26" ht="15.75" customHeight="1" x14ac:dyDescent="0.2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3"/>
      <c r="T200" s="373"/>
      <c r="U200" s="373"/>
      <c r="V200" s="373"/>
      <c r="W200" s="373"/>
      <c r="X200" s="373"/>
      <c r="Y200" s="373"/>
      <c r="Z200" s="373"/>
    </row>
    <row r="201" spans="1:26" ht="15.75" customHeight="1" x14ac:dyDescent="0.2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3"/>
      <c r="P201" s="373"/>
      <c r="Q201" s="373"/>
      <c r="R201" s="373"/>
      <c r="S201" s="373"/>
      <c r="T201" s="373"/>
      <c r="U201" s="373"/>
      <c r="V201" s="373"/>
      <c r="W201" s="373"/>
      <c r="X201" s="373"/>
      <c r="Y201" s="373"/>
      <c r="Z201" s="373"/>
    </row>
    <row r="202" spans="1:26" ht="15.75" customHeight="1" x14ac:dyDescent="0.2">
      <c r="A202" s="373"/>
      <c r="B202" s="373"/>
      <c r="C202" s="373"/>
      <c r="D202" s="373"/>
      <c r="E202" s="373"/>
      <c r="F202" s="373"/>
      <c r="G202" s="373"/>
      <c r="H202" s="373"/>
      <c r="I202" s="373"/>
      <c r="J202" s="373"/>
      <c r="K202" s="373"/>
      <c r="L202" s="373"/>
      <c r="M202" s="373"/>
      <c r="N202" s="373"/>
      <c r="O202" s="373"/>
      <c r="P202" s="373"/>
      <c r="Q202" s="373"/>
      <c r="R202" s="373"/>
      <c r="S202" s="373"/>
      <c r="T202" s="373"/>
      <c r="U202" s="373"/>
      <c r="V202" s="373"/>
      <c r="W202" s="373"/>
      <c r="X202" s="373"/>
      <c r="Y202" s="373"/>
      <c r="Z202" s="373"/>
    </row>
    <row r="203" spans="1:26" ht="15.75" customHeight="1" x14ac:dyDescent="0.2">
      <c r="A203" s="373"/>
      <c r="B203" s="373"/>
      <c r="C203" s="373"/>
      <c r="D203" s="373"/>
      <c r="E203" s="373"/>
      <c r="F203" s="373"/>
      <c r="G203" s="373"/>
      <c r="H203" s="373"/>
      <c r="I203" s="373"/>
      <c r="J203" s="373"/>
      <c r="K203" s="373"/>
      <c r="L203" s="373"/>
      <c r="M203" s="373"/>
      <c r="N203" s="373"/>
      <c r="O203" s="373"/>
      <c r="P203" s="373"/>
      <c r="Q203" s="373"/>
      <c r="R203" s="373"/>
      <c r="S203" s="373"/>
      <c r="T203" s="373"/>
      <c r="U203" s="373"/>
      <c r="V203" s="373"/>
      <c r="W203" s="373"/>
      <c r="X203" s="373"/>
      <c r="Y203" s="373"/>
      <c r="Z203" s="373"/>
    </row>
    <row r="204" spans="1:26" ht="15.75" customHeight="1" x14ac:dyDescent="0.2">
      <c r="A204" s="373"/>
      <c r="B204" s="373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73"/>
      <c r="O204" s="373"/>
      <c r="P204" s="373"/>
      <c r="Q204" s="373"/>
      <c r="R204" s="373"/>
      <c r="S204" s="373"/>
      <c r="T204" s="373"/>
      <c r="U204" s="373"/>
      <c r="V204" s="373"/>
      <c r="W204" s="373"/>
      <c r="X204" s="373"/>
      <c r="Y204" s="373"/>
      <c r="Z204" s="373"/>
    </row>
    <row r="205" spans="1:26" ht="15.75" customHeight="1" x14ac:dyDescent="0.2">
      <c r="A205" s="373"/>
      <c r="B205" s="373"/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373"/>
      <c r="O205" s="373"/>
      <c r="P205" s="373"/>
      <c r="Q205" s="373"/>
      <c r="R205" s="373"/>
      <c r="S205" s="373"/>
      <c r="T205" s="373"/>
      <c r="U205" s="373"/>
      <c r="V205" s="373"/>
      <c r="W205" s="373"/>
      <c r="X205" s="373"/>
      <c r="Y205" s="373"/>
      <c r="Z205" s="373"/>
    </row>
    <row r="206" spans="1:26" ht="15.75" customHeight="1" x14ac:dyDescent="0.2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3"/>
      <c r="P206" s="373"/>
      <c r="Q206" s="373"/>
      <c r="R206" s="373"/>
      <c r="S206" s="373"/>
      <c r="T206" s="373"/>
      <c r="U206" s="373"/>
      <c r="V206" s="373"/>
      <c r="W206" s="373"/>
      <c r="X206" s="373"/>
      <c r="Y206" s="373"/>
      <c r="Z206" s="373"/>
    </row>
    <row r="207" spans="1:26" ht="15.75" customHeight="1" x14ac:dyDescent="0.2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73"/>
      <c r="T207" s="373"/>
      <c r="U207" s="373"/>
      <c r="V207" s="373"/>
      <c r="W207" s="373"/>
      <c r="X207" s="373"/>
      <c r="Y207" s="373"/>
      <c r="Z207" s="373"/>
    </row>
    <row r="208" spans="1:26" ht="15.75" customHeight="1" x14ac:dyDescent="0.2">
      <c r="A208" s="373"/>
      <c r="B208" s="373"/>
      <c r="C208" s="373"/>
      <c r="D208" s="373"/>
      <c r="E208" s="373"/>
      <c r="F208" s="373"/>
      <c r="G208" s="373"/>
      <c r="H208" s="373"/>
      <c r="I208" s="373"/>
      <c r="J208" s="373"/>
      <c r="K208" s="373"/>
      <c r="L208" s="373"/>
      <c r="M208" s="373"/>
      <c r="N208" s="373"/>
      <c r="O208" s="373"/>
      <c r="P208" s="373"/>
      <c r="Q208" s="373"/>
      <c r="R208" s="373"/>
      <c r="S208" s="373"/>
      <c r="T208" s="373"/>
      <c r="U208" s="373"/>
      <c r="V208" s="373"/>
      <c r="W208" s="373"/>
      <c r="X208" s="373"/>
      <c r="Y208" s="373"/>
      <c r="Z208" s="373"/>
    </row>
    <row r="209" spans="1:26" ht="15.75" customHeight="1" x14ac:dyDescent="0.2">
      <c r="A209" s="373"/>
      <c r="B209" s="373"/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373"/>
      <c r="O209" s="373"/>
      <c r="P209" s="373"/>
      <c r="Q209" s="373"/>
      <c r="R209" s="373"/>
      <c r="S209" s="373"/>
      <c r="T209" s="373"/>
      <c r="U209" s="373"/>
      <c r="V209" s="373"/>
      <c r="W209" s="373"/>
      <c r="X209" s="373"/>
      <c r="Y209" s="373"/>
      <c r="Z209" s="373"/>
    </row>
    <row r="210" spans="1:26" ht="15.75" customHeight="1" x14ac:dyDescent="0.2">
      <c r="A210" s="373"/>
      <c r="B210" s="373"/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73"/>
      <c r="O210" s="373"/>
      <c r="P210" s="373"/>
      <c r="Q210" s="373"/>
      <c r="R210" s="373"/>
      <c r="S210" s="373"/>
      <c r="T210" s="373"/>
      <c r="U210" s="373"/>
      <c r="V210" s="373"/>
      <c r="W210" s="373"/>
      <c r="X210" s="373"/>
      <c r="Y210" s="373"/>
      <c r="Z210" s="373"/>
    </row>
    <row r="211" spans="1:26" ht="15.75" customHeight="1" x14ac:dyDescent="0.2">
      <c r="A211" s="373"/>
      <c r="B211" s="373"/>
      <c r="C211" s="373"/>
      <c r="D211" s="373"/>
      <c r="E211" s="373"/>
      <c r="F211" s="373"/>
      <c r="G211" s="373"/>
      <c r="H211" s="373"/>
      <c r="I211" s="373"/>
      <c r="J211" s="373"/>
      <c r="K211" s="373"/>
      <c r="L211" s="373"/>
      <c r="M211" s="373"/>
      <c r="N211" s="373"/>
      <c r="O211" s="373"/>
      <c r="P211" s="373"/>
      <c r="Q211" s="373"/>
      <c r="R211" s="373"/>
      <c r="S211" s="373"/>
      <c r="T211" s="373"/>
      <c r="U211" s="373"/>
      <c r="V211" s="373"/>
      <c r="W211" s="373"/>
      <c r="X211" s="373"/>
      <c r="Y211" s="373"/>
      <c r="Z211" s="373"/>
    </row>
    <row r="212" spans="1:26" ht="15.75" customHeight="1" x14ac:dyDescent="0.2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3"/>
      <c r="P212" s="373"/>
      <c r="Q212" s="373"/>
      <c r="R212" s="373"/>
      <c r="S212" s="373"/>
      <c r="T212" s="373"/>
      <c r="U212" s="373"/>
      <c r="V212" s="373"/>
      <c r="W212" s="373"/>
      <c r="X212" s="373"/>
      <c r="Y212" s="373"/>
      <c r="Z212" s="373"/>
    </row>
    <row r="213" spans="1:26" ht="15.75" customHeight="1" x14ac:dyDescent="0.2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3"/>
      <c r="P213" s="373"/>
      <c r="Q213" s="373"/>
      <c r="R213" s="373"/>
      <c r="S213" s="373"/>
      <c r="T213" s="373"/>
      <c r="U213" s="373"/>
      <c r="V213" s="373"/>
      <c r="W213" s="373"/>
      <c r="X213" s="373"/>
      <c r="Y213" s="373"/>
      <c r="Z213" s="373"/>
    </row>
    <row r="214" spans="1:26" ht="15.75" customHeight="1" x14ac:dyDescent="0.2">
      <c r="A214" s="373"/>
      <c r="B214" s="373"/>
      <c r="C214" s="373"/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  <c r="W214" s="373"/>
      <c r="X214" s="373"/>
      <c r="Y214" s="373"/>
      <c r="Z214" s="373"/>
    </row>
    <row r="215" spans="1:26" ht="15.75" customHeight="1" x14ac:dyDescent="0.2">
      <c r="A215" s="373"/>
      <c r="B215" s="373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  <c r="W215" s="373"/>
      <c r="X215" s="373"/>
      <c r="Y215" s="373"/>
      <c r="Z215" s="373"/>
    </row>
    <row r="216" spans="1:26" ht="15.75" customHeight="1" x14ac:dyDescent="0.2">
      <c r="A216" s="373"/>
      <c r="B216" s="373"/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  <c r="W216" s="373"/>
      <c r="X216" s="373"/>
      <c r="Y216" s="373"/>
      <c r="Z216" s="373"/>
    </row>
    <row r="217" spans="1:26" ht="15.75" customHeight="1" x14ac:dyDescent="0.2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  <c r="W217" s="373"/>
      <c r="X217" s="373"/>
      <c r="Y217" s="373"/>
      <c r="Z217" s="373"/>
    </row>
    <row r="218" spans="1:26" ht="15.75" customHeight="1" x14ac:dyDescent="0.2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  <c r="W218" s="373"/>
      <c r="X218" s="373"/>
      <c r="Y218" s="373"/>
      <c r="Z218" s="373"/>
    </row>
    <row r="219" spans="1:26" ht="15.75" customHeight="1" x14ac:dyDescent="0.2">
      <c r="A219" s="373"/>
      <c r="B219" s="373"/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  <c r="W219" s="373"/>
      <c r="X219" s="373"/>
      <c r="Y219" s="373"/>
      <c r="Z219" s="373"/>
    </row>
    <row r="220" spans="1:26" ht="15.75" customHeight="1" x14ac:dyDescent="0.2">
      <c r="A220" s="373"/>
      <c r="B220" s="373"/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  <c r="W220" s="373"/>
      <c r="X220" s="373"/>
      <c r="Y220" s="373"/>
      <c r="Z220" s="373"/>
    </row>
    <row r="221" spans="1:26" ht="15.75" customHeight="1" x14ac:dyDescent="0.2">
      <c r="A221" s="373"/>
      <c r="B221" s="373"/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  <c r="W221" s="373"/>
      <c r="X221" s="373"/>
      <c r="Y221" s="373"/>
      <c r="Z221" s="373"/>
    </row>
    <row r="222" spans="1:26" ht="15.75" customHeight="1" x14ac:dyDescent="0.2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  <c r="W222" s="373"/>
      <c r="X222" s="373"/>
      <c r="Y222" s="373"/>
      <c r="Z222" s="373"/>
    </row>
    <row r="223" spans="1:26" ht="15.75" customHeight="1" x14ac:dyDescent="0.2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  <c r="W223" s="373"/>
      <c r="X223" s="373"/>
      <c r="Y223" s="373"/>
      <c r="Z223" s="373"/>
    </row>
    <row r="224" spans="1:26" ht="15.75" customHeight="1" x14ac:dyDescent="0.2">
      <c r="A224" s="373"/>
      <c r="B224" s="37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  <c r="W224" s="373"/>
      <c r="X224" s="373"/>
      <c r="Y224" s="373"/>
      <c r="Z224" s="373"/>
    </row>
    <row r="225" spans="1:26" ht="15.75" customHeight="1" x14ac:dyDescent="0.2">
      <c r="A225" s="373"/>
      <c r="B225" s="373"/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  <c r="W225" s="373"/>
      <c r="X225" s="373"/>
      <c r="Y225" s="373"/>
      <c r="Z225" s="373"/>
    </row>
    <row r="226" spans="1:26" ht="15.75" customHeight="1" x14ac:dyDescent="0.2">
      <c r="A226" s="373"/>
      <c r="B226" s="37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  <c r="W226" s="373"/>
      <c r="X226" s="373"/>
      <c r="Y226" s="373"/>
      <c r="Z226" s="373"/>
    </row>
    <row r="227" spans="1:26" ht="15.75" customHeight="1" x14ac:dyDescent="0.2">
      <c r="A227" s="373"/>
      <c r="B227" s="37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  <c r="W227" s="373"/>
      <c r="X227" s="373"/>
      <c r="Y227" s="373"/>
      <c r="Z227" s="373"/>
    </row>
    <row r="228" spans="1:26" ht="15.75" customHeight="1" x14ac:dyDescent="0.2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  <c r="W228" s="373"/>
      <c r="X228" s="373"/>
      <c r="Y228" s="373"/>
      <c r="Z228" s="373"/>
    </row>
    <row r="229" spans="1:26" ht="15.75" customHeight="1" x14ac:dyDescent="0.2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  <c r="W229" s="373"/>
      <c r="X229" s="373"/>
      <c r="Y229" s="373"/>
      <c r="Z229" s="373"/>
    </row>
    <row r="230" spans="1:26" ht="15.75" customHeight="1" x14ac:dyDescent="0.2">
      <c r="A230" s="373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</row>
    <row r="231" spans="1:26" ht="15.75" customHeight="1" x14ac:dyDescent="0.2">
      <c r="A231" s="373"/>
      <c r="B231" s="373"/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  <c r="W231" s="373"/>
      <c r="X231" s="373"/>
      <c r="Y231" s="373"/>
      <c r="Z231" s="373"/>
    </row>
    <row r="232" spans="1:26" ht="15.75" customHeight="1" x14ac:dyDescent="0.2">
      <c r="A232" s="373"/>
      <c r="B232" s="373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  <c r="W232" s="373"/>
      <c r="X232" s="373"/>
      <c r="Y232" s="373"/>
      <c r="Z232" s="373"/>
    </row>
    <row r="233" spans="1:26" ht="15.75" customHeight="1" x14ac:dyDescent="0.2">
      <c r="A233" s="373"/>
      <c r="B233" s="373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  <c r="W233" s="373"/>
      <c r="X233" s="373"/>
      <c r="Y233" s="373"/>
      <c r="Z233" s="373"/>
    </row>
    <row r="234" spans="1:26" ht="15.75" customHeight="1" x14ac:dyDescent="0.2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  <c r="W234" s="373"/>
      <c r="X234" s="373"/>
      <c r="Y234" s="373"/>
      <c r="Z234" s="373"/>
    </row>
    <row r="235" spans="1:26" ht="15.75" customHeight="1" x14ac:dyDescent="0.2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3"/>
      <c r="P235" s="373"/>
      <c r="Q235" s="373"/>
      <c r="R235" s="373"/>
      <c r="S235" s="373"/>
      <c r="T235" s="373"/>
      <c r="U235" s="373"/>
      <c r="V235" s="373"/>
      <c r="W235" s="373"/>
      <c r="X235" s="373"/>
      <c r="Y235" s="373"/>
      <c r="Z235" s="373"/>
    </row>
    <row r="236" spans="1:26" ht="15.75" customHeight="1" x14ac:dyDescent="0.2">
      <c r="A236" s="373"/>
      <c r="B236" s="373"/>
      <c r="C236" s="373"/>
      <c r="D236" s="373"/>
      <c r="E236" s="373"/>
      <c r="F236" s="373"/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373"/>
      <c r="R236" s="373"/>
      <c r="S236" s="373"/>
      <c r="T236" s="373"/>
      <c r="U236" s="373"/>
      <c r="V236" s="373"/>
      <c r="W236" s="373"/>
      <c r="X236" s="373"/>
      <c r="Y236" s="373"/>
      <c r="Z236" s="373"/>
    </row>
    <row r="237" spans="1:26" ht="15.75" customHeight="1" x14ac:dyDescent="0.2">
      <c r="A237" s="373"/>
      <c r="B237" s="373"/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73"/>
      <c r="O237" s="373"/>
      <c r="P237" s="373"/>
      <c r="Q237" s="373"/>
      <c r="R237" s="373"/>
      <c r="S237" s="373"/>
      <c r="T237" s="373"/>
      <c r="U237" s="373"/>
      <c r="V237" s="373"/>
      <c r="W237" s="373"/>
      <c r="X237" s="373"/>
      <c r="Y237" s="373"/>
      <c r="Z237" s="373"/>
    </row>
    <row r="238" spans="1:26" ht="15.75" customHeight="1" x14ac:dyDescent="0.2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73"/>
      <c r="R238" s="373"/>
      <c r="S238" s="373"/>
      <c r="T238" s="373"/>
      <c r="U238" s="373"/>
      <c r="V238" s="373"/>
      <c r="W238" s="373"/>
      <c r="X238" s="373"/>
      <c r="Y238" s="373"/>
      <c r="Z238" s="373"/>
    </row>
    <row r="239" spans="1:26" ht="15.75" customHeight="1" x14ac:dyDescent="0.2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3"/>
      <c r="P239" s="373"/>
      <c r="Q239" s="373"/>
      <c r="R239" s="373"/>
      <c r="S239" s="373"/>
      <c r="T239" s="373"/>
      <c r="U239" s="373"/>
      <c r="V239" s="373"/>
      <c r="W239" s="373"/>
      <c r="X239" s="373"/>
      <c r="Y239" s="373"/>
      <c r="Z239" s="373"/>
    </row>
    <row r="240" spans="1:26" ht="15.75" customHeight="1" x14ac:dyDescent="0.2">
      <c r="A240" s="373"/>
      <c r="B240" s="373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373"/>
      <c r="R240" s="373"/>
      <c r="S240" s="373"/>
      <c r="T240" s="373"/>
      <c r="U240" s="373"/>
      <c r="V240" s="373"/>
      <c r="W240" s="373"/>
      <c r="X240" s="373"/>
      <c r="Y240" s="373"/>
      <c r="Z240" s="373"/>
    </row>
    <row r="241" spans="1:26" ht="15.75" customHeight="1" x14ac:dyDescent="0.2">
      <c r="A241" s="373"/>
      <c r="B241" s="373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73"/>
      <c r="O241" s="373"/>
      <c r="P241" s="373"/>
      <c r="Q241" s="373"/>
      <c r="R241" s="373"/>
      <c r="S241" s="373"/>
      <c r="T241" s="373"/>
      <c r="U241" s="373"/>
      <c r="V241" s="373"/>
      <c r="W241" s="373"/>
      <c r="X241" s="373"/>
      <c r="Y241" s="373"/>
      <c r="Z241" s="373"/>
    </row>
    <row r="242" spans="1:26" ht="15.75" customHeight="1" x14ac:dyDescent="0.2">
      <c r="A242" s="373"/>
      <c r="B242" s="373"/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373"/>
      <c r="R242" s="373"/>
      <c r="S242" s="373"/>
      <c r="T242" s="373"/>
      <c r="U242" s="373"/>
      <c r="V242" s="373"/>
      <c r="W242" s="373"/>
      <c r="X242" s="373"/>
      <c r="Y242" s="373"/>
      <c r="Z242" s="373"/>
    </row>
    <row r="243" spans="1:26" ht="15.75" customHeight="1" x14ac:dyDescent="0.2">
      <c r="A243" s="373"/>
      <c r="B243" s="373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373"/>
      <c r="O243" s="373"/>
      <c r="P243" s="373"/>
      <c r="Q243" s="373"/>
      <c r="R243" s="373"/>
      <c r="S243" s="373"/>
      <c r="T243" s="373"/>
      <c r="U243" s="373"/>
      <c r="V243" s="373"/>
      <c r="W243" s="373"/>
      <c r="X243" s="373"/>
      <c r="Y243" s="373"/>
      <c r="Z243" s="373"/>
    </row>
    <row r="244" spans="1:26" ht="15.75" customHeight="1" x14ac:dyDescent="0.2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373"/>
      <c r="R244" s="373"/>
      <c r="S244" s="373"/>
      <c r="T244" s="373"/>
      <c r="U244" s="373"/>
      <c r="V244" s="373"/>
      <c r="W244" s="373"/>
      <c r="X244" s="373"/>
      <c r="Y244" s="373"/>
      <c r="Z244" s="373"/>
    </row>
    <row r="245" spans="1:26" ht="15.75" customHeight="1" x14ac:dyDescent="0.2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3"/>
      <c r="P245" s="373"/>
      <c r="Q245" s="373"/>
      <c r="R245" s="373"/>
      <c r="S245" s="373"/>
      <c r="T245" s="373"/>
      <c r="U245" s="373"/>
      <c r="V245" s="373"/>
      <c r="W245" s="373"/>
      <c r="X245" s="373"/>
      <c r="Y245" s="373"/>
      <c r="Z245" s="373"/>
    </row>
    <row r="246" spans="1:26" ht="15.75" customHeight="1" x14ac:dyDescent="0.2">
      <c r="A246" s="373"/>
      <c r="B246" s="373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373"/>
      <c r="R246" s="373"/>
      <c r="S246" s="373"/>
      <c r="T246" s="373"/>
      <c r="U246" s="373"/>
      <c r="V246" s="373"/>
      <c r="W246" s="373"/>
      <c r="X246" s="373"/>
      <c r="Y246" s="373"/>
      <c r="Z246" s="373"/>
    </row>
    <row r="247" spans="1:26" ht="15.75" customHeight="1" x14ac:dyDescent="0.2">
      <c r="A247" s="373"/>
      <c r="B247" s="373"/>
      <c r="C247" s="373"/>
      <c r="D247" s="373"/>
      <c r="E247" s="373"/>
      <c r="F247" s="373"/>
      <c r="G247" s="373"/>
      <c r="H247" s="373"/>
      <c r="I247" s="373"/>
      <c r="J247" s="373"/>
      <c r="K247" s="373"/>
      <c r="L247" s="373"/>
      <c r="M247" s="373"/>
      <c r="N247" s="373"/>
      <c r="O247" s="373"/>
      <c r="P247" s="373"/>
      <c r="Q247" s="373"/>
      <c r="R247" s="373"/>
      <c r="S247" s="373"/>
      <c r="T247" s="373"/>
      <c r="U247" s="373"/>
      <c r="V247" s="373"/>
      <c r="W247" s="373"/>
      <c r="X247" s="373"/>
      <c r="Y247" s="373"/>
      <c r="Z247" s="373"/>
    </row>
    <row r="248" spans="1:26" ht="15.75" customHeight="1" x14ac:dyDescent="0.2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  <c r="W248" s="373"/>
      <c r="X248" s="373"/>
      <c r="Y248" s="373"/>
      <c r="Z248" s="373"/>
    </row>
    <row r="249" spans="1:26" ht="15.75" customHeight="1" x14ac:dyDescent="0.2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</row>
    <row r="250" spans="1:26" ht="15.75" customHeight="1" x14ac:dyDescent="0.2">
      <c r="A250" s="373"/>
      <c r="B250" s="373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  <c r="W250" s="373"/>
      <c r="X250" s="373"/>
      <c r="Y250" s="373"/>
      <c r="Z250" s="373"/>
    </row>
    <row r="251" spans="1:26" ht="15.75" customHeight="1" x14ac:dyDescent="0.2">
      <c r="A251" s="373"/>
      <c r="B251" s="373"/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  <c r="W251" s="373"/>
      <c r="X251" s="373"/>
      <c r="Y251" s="373"/>
      <c r="Z251" s="373"/>
    </row>
    <row r="252" spans="1:26" ht="15.75" customHeight="1" x14ac:dyDescent="0.2">
      <c r="A252" s="373"/>
      <c r="B252" s="373"/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  <c r="W252" s="373"/>
      <c r="X252" s="373"/>
      <c r="Y252" s="373"/>
      <c r="Z252" s="373"/>
    </row>
    <row r="253" spans="1:26" ht="15.75" customHeight="1" x14ac:dyDescent="0.2">
      <c r="A253" s="373"/>
      <c r="B253" s="373"/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  <c r="W253" s="373"/>
      <c r="X253" s="373"/>
      <c r="Y253" s="373"/>
      <c r="Z253" s="373"/>
    </row>
    <row r="254" spans="1:26" ht="15.75" customHeight="1" x14ac:dyDescent="0.2">
      <c r="A254" s="373"/>
      <c r="B254" s="373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  <c r="W254" s="373"/>
      <c r="X254" s="373"/>
      <c r="Y254" s="373"/>
      <c r="Z254" s="373"/>
    </row>
    <row r="255" spans="1:26" ht="15.75" customHeight="1" x14ac:dyDescent="0.2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  <c r="W255" s="373"/>
      <c r="X255" s="373"/>
      <c r="Y255" s="373"/>
      <c r="Z255" s="373"/>
    </row>
    <row r="256" spans="1:26" ht="15.75" customHeight="1" x14ac:dyDescent="0.2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  <c r="W256" s="373"/>
      <c r="X256" s="373"/>
      <c r="Y256" s="373"/>
      <c r="Z256" s="373"/>
    </row>
    <row r="257" spans="1:26" ht="15.75" customHeight="1" x14ac:dyDescent="0.2">
      <c r="A257" s="373"/>
      <c r="B257" s="373"/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  <c r="W257" s="373"/>
      <c r="X257" s="373"/>
      <c r="Y257" s="373"/>
      <c r="Z257" s="373"/>
    </row>
    <row r="258" spans="1:26" ht="15.75" customHeight="1" x14ac:dyDescent="0.2">
      <c r="A258" s="373"/>
      <c r="B258" s="373"/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  <c r="W258" s="373"/>
      <c r="X258" s="373"/>
      <c r="Y258" s="373"/>
      <c r="Z258" s="373"/>
    </row>
    <row r="259" spans="1:26" ht="15.75" customHeight="1" x14ac:dyDescent="0.2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  <c r="W259" s="373"/>
      <c r="X259" s="373"/>
      <c r="Y259" s="373"/>
      <c r="Z259" s="373"/>
    </row>
    <row r="260" spans="1:26" ht="15.75" customHeight="1" x14ac:dyDescent="0.2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  <c r="W260" s="373"/>
      <c r="X260" s="373"/>
      <c r="Y260" s="373"/>
      <c r="Z260" s="373"/>
    </row>
    <row r="261" spans="1:26" ht="15.75" customHeight="1" x14ac:dyDescent="0.2">
      <c r="A261" s="373"/>
      <c r="B261" s="373"/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  <c r="Y261" s="373"/>
      <c r="Z261" s="373"/>
    </row>
    <row r="262" spans="1:26" ht="15.75" customHeight="1" x14ac:dyDescent="0.2">
      <c r="A262" s="373"/>
      <c r="B262" s="373"/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  <c r="W262" s="373"/>
      <c r="X262" s="373"/>
      <c r="Y262" s="373"/>
      <c r="Z262" s="373"/>
    </row>
    <row r="263" spans="1:26" ht="15.75" customHeight="1" x14ac:dyDescent="0.2">
      <c r="A263" s="373"/>
      <c r="B263" s="373"/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  <c r="W263" s="373"/>
      <c r="X263" s="373"/>
      <c r="Y263" s="373"/>
      <c r="Z263" s="373"/>
    </row>
    <row r="264" spans="1:26" ht="15.75" customHeight="1" x14ac:dyDescent="0.2">
      <c r="A264" s="373"/>
      <c r="B264" s="373"/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  <c r="Y264" s="373"/>
      <c r="Z264" s="373"/>
    </row>
    <row r="265" spans="1:26" ht="15.75" customHeight="1" x14ac:dyDescent="0.2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  <c r="W265" s="373"/>
      <c r="X265" s="373"/>
      <c r="Y265" s="373"/>
      <c r="Z265" s="373"/>
    </row>
    <row r="266" spans="1:26" ht="15.75" customHeight="1" x14ac:dyDescent="0.2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  <c r="Y266" s="373"/>
      <c r="Z266" s="373"/>
    </row>
    <row r="267" spans="1:26" ht="15.75" customHeight="1" x14ac:dyDescent="0.2">
      <c r="A267" s="373"/>
      <c r="B267" s="373"/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  <c r="Y267" s="373"/>
      <c r="Z267" s="373"/>
    </row>
    <row r="268" spans="1:26" ht="15.75" customHeight="1" x14ac:dyDescent="0.2">
      <c r="A268" s="373"/>
      <c r="B268" s="373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  <c r="W268" s="373"/>
      <c r="X268" s="373"/>
      <c r="Y268" s="373"/>
      <c r="Z268" s="373"/>
    </row>
    <row r="269" spans="1:26" ht="15.75" customHeight="1" x14ac:dyDescent="0.2">
      <c r="A269" s="373"/>
      <c r="B269" s="373"/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373"/>
      <c r="O269" s="373"/>
      <c r="P269" s="373"/>
      <c r="Q269" s="373"/>
      <c r="R269" s="373"/>
      <c r="S269" s="373"/>
      <c r="T269" s="373"/>
      <c r="U269" s="373"/>
      <c r="V269" s="373"/>
      <c r="W269" s="373"/>
      <c r="X269" s="373"/>
      <c r="Y269" s="373"/>
      <c r="Z269" s="373"/>
    </row>
    <row r="270" spans="1:26" ht="15.75" customHeight="1" x14ac:dyDescent="0.2">
      <c r="A270" s="373"/>
      <c r="B270" s="373"/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  <c r="W270" s="373"/>
      <c r="X270" s="373"/>
      <c r="Y270" s="373"/>
      <c r="Z270" s="373"/>
    </row>
    <row r="271" spans="1:26" ht="15.75" customHeight="1" x14ac:dyDescent="0.2">
      <c r="A271" s="373"/>
      <c r="B271" s="373"/>
      <c r="C271" s="373"/>
      <c r="D271" s="373"/>
      <c r="E271" s="373"/>
      <c r="F271" s="373"/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  <c r="W271" s="373"/>
      <c r="X271" s="373"/>
      <c r="Y271" s="373"/>
      <c r="Z271" s="373"/>
    </row>
    <row r="272" spans="1:26" ht="15.75" customHeight="1" x14ac:dyDescent="0.2">
      <c r="A272" s="373"/>
      <c r="B272" s="373"/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  <c r="W272" s="373"/>
      <c r="X272" s="373"/>
      <c r="Y272" s="373"/>
      <c r="Z272" s="373"/>
    </row>
    <row r="273" spans="1:26" ht="15.75" customHeight="1" x14ac:dyDescent="0.2">
      <c r="A273" s="373"/>
      <c r="B273" s="373"/>
      <c r="C273" s="373"/>
      <c r="D273" s="373"/>
      <c r="E273" s="373"/>
      <c r="F273" s="373"/>
      <c r="G273" s="373"/>
      <c r="H273" s="373"/>
      <c r="I273" s="373"/>
      <c r="J273" s="373"/>
      <c r="K273" s="373"/>
      <c r="L273" s="373"/>
      <c r="M273" s="373"/>
      <c r="N273" s="373"/>
      <c r="O273" s="373"/>
      <c r="P273" s="373"/>
      <c r="Q273" s="373"/>
      <c r="R273" s="373"/>
      <c r="S273" s="373"/>
      <c r="T273" s="373"/>
      <c r="U273" s="373"/>
      <c r="V273" s="373"/>
      <c r="W273" s="373"/>
      <c r="X273" s="373"/>
      <c r="Y273" s="373"/>
      <c r="Z273" s="373"/>
    </row>
    <row r="274" spans="1:26" ht="15.75" customHeight="1" x14ac:dyDescent="0.2">
      <c r="A274" s="373"/>
      <c r="B274" s="373"/>
      <c r="C274" s="373"/>
      <c r="D274" s="373"/>
      <c r="E274" s="373"/>
      <c r="F274" s="373"/>
      <c r="G274" s="373"/>
      <c r="H274" s="373"/>
      <c r="I274" s="373"/>
      <c r="J274" s="373"/>
      <c r="K274" s="373"/>
      <c r="L274" s="373"/>
      <c r="M274" s="373"/>
      <c r="N274" s="373"/>
      <c r="O274" s="373"/>
      <c r="P274" s="373"/>
      <c r="Q274" s="373"/>
      <c r="R274" s="373"/>
      <c r="S274" s="373"/>
      <c r="T274" s="373"/>
      <c r="U274" s="373"/>
      <c r="V274" s="373"/>
      <c r="W274" s="373"/>
      <c r="X274" s="373"/>
      <c r="Y274" s="373"/>
      <c r="Z274" s="373"/>
    </row>
    <row r="275" spans="1:26" ht="15.75" customHeight="1" x14ac:dyDescent="0.2">
      <c r="A275" s="373"/>
      <c r="B275" s="373"/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373"/>
      <c r="O275" s="373"/>
      <c r="P275" s="373"/>
      <c r="Q275" s="373"/>
      <c r="R275" s="373"/>
      <c r="S275" s="373"/>
      <c r="T275" s="373"/>
      <c r="U275" s="373"/>
      <c r="V275" s="373"/>
      <c r="W275" s="373"/>
      <c r="X275" s="373"/>
      <c r="Y275" s="373"/>
      <c r="Z275" s="373"/>
    </row>
    <row r="276" spans="1:26" ht="15.75" customHeight="1" x14ac:dyDescent="0.2">
      <c r="A276" s="373"/>
      <c r="B276" s="373"/>
      <c r="C276" s="373"/>
      <c r="D276" s="373"/>
      <c r="E276" s="373"/>
      <c r="F276" s="373"/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  <c r="W276" s="373"/>
      <c r="X276" s="373"/>
      <c r="Y276" s="373"/>
      <c r="Z276" s="373"/>
    </row>
    <row r="277" spans="1:26" ht="15.75" customHeight="1" x14ac:dyDescent="0.2">
      <c r="A277" s="373"/>
      <c r="B277" s="373"/>
      <c r="C277" s="373"/>
      <c r="D277" s="373"/>
      <c r="E277" s="373"/>
      <c r="F277" s="373"/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  <c r="W277" s="373"/>
      <c r="X277" s="373"/>
      <c r="Y277" s="373"/>
      <c r="Z277" s="373"/>
    </row>
    <row r="278" spans="1:26" ht="15.75" customHeight="1" x14ac:dyDescent="0.2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  <c r="W278" s="373"/>
      <c r="X278" s="373"/>
      <c r="Y278" s="373"/>
      <c r="Z278" s="373"/>
    </row>
    <row r="279" spans="1:26" ht="15.75" customHeight="1" x14ac:dyDescent="0.2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  <c r="W279" s="373"/>
      <c r="X279" s="373"/>
      <c r="Y279" s="373"/>
      <c r="Z279" s="373"/>
    </row>
    <row r="280" spans="1:26" ht="15.75" customHeight="1" x14ac:dyDescent="0.2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373"/>
      <c r="P280" s="373"/>
      <c r="Q280" s="373"/>
      <c r="R280" s="373"/>
      <c r="S280" s="373"/>
      <c r="T280" s="373"/>
      <c r="U280" s="373"/>
      <c r="V280" s="373"/>
      <c r="W280" s="373"/>
      <c r="X280" s="373"/>
      <c r="Y280" s="373"/>
      <c r="Z280" s="373"/>
    </row>
    <row r="281" spans="1:26" ht="15.75" customHeight="1" x14ac:dyDescent="0.2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373"/>
      <c r="P281" s="373"/>
      <c r="Q281" s="373"/>
      <c r="R281" s="373"/>
      <c r="S281" s="373"/>
      <c r="T281" s="373"/>
      <c r="U281" s="373"/>
      <c r="V281" s="373"/>
      <c r="W281" s="373"/>
      <c r="X281" s="373"/>
      <c r="Y281" s="373"/>
      <c r="Z281" s="373"/>
    </row>
    <row r="282" spans="1:26" ht="15.75" customHeight="1" x14ac:dyDescent="0.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373"/>
      <c r="P282" s="373"/>
      <c r="Q282" s="373"/>
      <c r="R282" s="373"/>
      <c r="S282" s="373"/>
      <c r="T282" s="373"/>
      <c r="U282" s="373"/>
      <c r="V282" s="373"/>
      <c r="W282" s="373"/>
      <c r="X282" s="373"/>
      <c r="Y282" s="373"/>
      <c r="Z282" s="373"/>
    </row>
    <row r="283" spans="1:26" ht="15.75" customHeight="1" x14ac:dyDescent="0.2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373"/>
      <c r="P283" s="373"/>
      <c r="Q283" s="373"/>
      <c r="R283" s="373"/>
      <c r="S283" s="373"/>
      <c r="T283" s="373"/>
      <c r="U283" s="373"/>
      <c r="V283" s="373"/>
      <c r="W283" s="373"/>
      <c r="X283" s="373"/>
      <c r="Y283" s="373"/>
      <c r="Z283" s="373"/>
    </row>
    <row r="284" spans="1:26" ht="15.75" customHeight="1" x14ac:dyDescent="0.2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  <c r="W284" s="373"/>
      <c r="X284" s="373"/>
      <c r="Y284" s="373"/>
      <c r="Z284" s="373"/>
    </row>
    <row r="285" spans="1:26" ht="15.75" customHeight="1" x14ac:dyDescent="0.2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  <c r="W285" s="373"/>
      <c r="X285" s="373"/>
      <c r="Y285" s="373"/>
      <c r="Z285" s="373"/>
    </row>
    <row r="286" spans="1:26" ht="15.75" customHeight="1" x14ac:dyDescent="0.2">
      <c r="A286" s="373"/>
      <c r="B286" s="373"/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  <c r="W286" s="373"/>
      <c r="X286" s="373"/>
      <c r="Y286" s="373"/>
      <c r="Z286" s="373"/>
    </row>
    <row r="287" spans="1:26" ht="15.75" customHeight="1" x14ac:dyDescent="0.2">
      <c r="A287" s="373"/>
      <c r="B287" s="373"/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  <c r="W287" s="373"/>
      <c r="X287" s="373"/>
      <c r="Y287" s="373"/>
      <c r="Z287" s="373"/>
    </row>
    <row r="288" spans="1:26" ht="15.75" customHeight="1" x14ac:dyDescent="0.2">
      <c r="A288" s="373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  <c r="Z288" s="373"/>
    </row>
    <row r="289" spans="1:26" ht="15.75" customHeight="1" x14ac:dyDescent="0.2">
      <c r="A289" s="373"/>
      <c r="B289" s="373"/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  <c r="W289" s="373"/>
      <c r="X289" s="373"/>
      <c r="Y289" s="373"/>
      <c r="Z289" s="373"/>
    </row>
    <row r="290" spans="1:26" ht="15.75" customHeight="1" x14ac:dyDescent="0.2">
      <c r="A290" s="373"/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  <c r="Z290" s="373"/>
    </row>
    <row r="291" spans="1:26" ht="15.75" customHeight="1" x14ac:dyDescent="0.2">
      <c r="A291" s="373"/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  <c r="Z291" s="373"/>
    </row>
    <row r="292" spans="1:26" ht="15.75" customHeight="1" x14ac:dyDescent="0.2">
      <c r="A292" s="373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  <c r="Z292" s="373"/>
    </row>
    <row r="293" spans="1:26" ht="15.75" customHeight="1" x14ac:dyDescent="0.2">
      <c r="A293" s="373"/>
      <c r="B293" s="373"/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  <c r="W293" s="373"/>
      <c r="X293" s="373"/>
      <c r="Y293" s="373"/>
      <c r="Z293" s="373"/>
    </row>
    <row r="294" spans="1:26" ht="15.75" customHeight="1" x14ac:dyDescent="0.2">
      <c r="A294" s="373"/>
      <c r="B294" s="373"/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  <c r="W294" s="373"/>
      <c r="X294" s="373"/>
      <c r="Y294" s="373"/>
      <c r="Z294" s="373"/>
    </row>
    <row r="295" spans="1:26" ht="15.75" customHeight="1" x14ac:dyDescent="0.2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  <c r="Z295" s="373"/>
    </row>
    <row r="296" spans="1:26" ht="15.75" customHeight="1" x14ac:dyDescent="0.2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  <c r="Z296" s="373"/>
    </row>
    <row r="297" spans="1:26" ht="15.75" customHeight="1" x14ac:dyDescent="0.2">
      <c r="A297" s="373"/>
      <c r="B297" s="373"/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  <c r="W297" s="373"/>
      <c r="X297" s="373"/>
      <c r="Y297" s="373"/>
      <c r="Z297" s="373"/>
    </row>
    <row r="298" spans="1:26" ht="15.75" customHeight="1" x14ac:dyDescent="0.2">
      <c r="A298" s="373"/>
      <c r="B298" s="373"/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  <c r="W298" s="373"/>
      <c r="X298" s="373"/>
      <c r="Y298" s="373"/>
      <c r="Z298" s="373"/>
    </row>
    <row r="299" spans="1:26" ht="15.75" customHeight="1" x14ac:dyDescent="0.2">
      <c r="A299" s="373"/>
      <c r="B299" s="373"/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  <c r="W299" s="373"/>
      <c r="X299" s="373"/>
      <c r="Y299" s="373"/>
      <c r="Z299" s="373"/>
    </row>
    <row r="300" spans="1:26" ht="15.75" customHeight="1" x14ac:dyDescent="0.2">
      <c r="A300" s="373"/>
      <c r="B300" s="373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  <c r="W300" s="373"/>
      <c r="X300" s="373"/>
      <c r="Y300" s="373"/>
      <c r="Z300" s="373"/>
    </row>
    <row r="301" spans="1:26" ht="15.75" customHeight="1" x14ac:dyDescent="0.2">
      <c r="A301" s="373"/>
      <c r="B301" s="373"/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  <c r="Y301" s="373"/>
      <c r="Z301" s="373"/>
    </row>
    <row r="302" spans="1:26" ht="15.75" customHeight="1" x14ac:dyDescent="0.2">
      <c r="A302" s="373"/>
      <c r="B302" s="373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  <c r="W302" s="373"/>
      <c r="X302" s="373"/>
      <c r="Y302" s="373"/>
      <c r="Z302" s="373"/>
    </row>
    <row r="303" spans="1:26" ht="15.75" customHeight="1" x14ac:dyDescent="0.2">
      <c r="A303" s="373"/>
      <c r="B303" s="373"/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  <c r="W303" s="373"/>
      <c r="X303" s="373"/>
      <c r="Y303" s="373"/>
      <c r="Z303" s="373"/>
    </row>
    <row r="304" spans="1:26" ht="15.75" customHeight="1" x14ac:dyDescent="0.2">
      <c r="A304" s="373"/>
      <c r="B304" s="373"/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  <c r="W304" s="373"/>
      <c r="X304" s="373"/>
      <c r="Y304" s="373"/>
      <c r="Z304" s="373"/>
    </row>
    <row r="305" spans="1:26" ht="15.75" customHeight="1" x14ac:dyDescent="0.2">
      <c r="A305" s="373"/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  <c r="Y305" s="373"/>
      <c r="Z305" s="373"/>
    </row>
    <row r="306" spans="1:26" ht="15.75" customHeight="1" x14ac:dyDescent="0.2">
      <c r="A306" s="373"/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  <c r="W306" s="373"/>
      <c r="X306" s="373"/>
      <c r="Y306" s="373"/>
      <c r="Z306" s="373"/>
    </row>
    <row r="307" spans="1:26" ht="15.75" customHeight="1" x14ac:dyDescent="0.2">
      <c r="A307" s="373"/>
      <c r="B307" s="373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/>
      <c r="U307" s="373"/>
      <c r="V307" s="373"/>
      <c r="W307" s="373"/>
      <c r="X307" s="373"/>
      <c r="Y307" s="373"/>
      <c r="Z307" s="373"/>
    </row>
    <row r="308" spans="1:26" ht="15.75" customHeight="1" x14ac:dyDescent="0.2">
      <c r="A308" s="373"/>
      <c r="B308" s="373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/>
      <c r="U308" s="373"/>
      <c r="V308" s="373"/>
      <c r="W308" s="373"/>
      <c r="X308" s="373"/>
      <c r="Y308" s="373"/>
      <c r="Z308" s="373"/>
    </row>
    <row r="309" spans="1:26" ht="15.75" customHeight="1" x14ac:dyDescent="0.2">
      <c r="A309" s="373"/>
      <c r="B309" s="373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  <c r="W309" s="373"/>
      <c r="X309" s="373"/>
      <c r="Y309" s="373"/>
      <c r="Z309" s="373"/>
    </row>
    <row r="310" spans="1:26" ht="15.75" customHeight="1" x14ac:dyDescent="0.2">
      <c r="A310" s="373"/>
      <c r="B310" s="373"/>
      <c r="C310" s="373"/>
      <c r="D310" s="373"/>
      <c r="E310" s="373"/>
      <c r="F310" s="373"/>
      <c r="G310" s="373"/>
      <c r="H310" s="373"/>
      <c r="I310" s="373"/>
      <c r="J310" s="373"/>
      <c r="K310" s="373"/>
      <c r="L310" s="373"/>
      <c r="M310" s="373"/>
      <c r="N310" s="373"/>
      <c r="O310" s="373"/>
      <c r="P310" s="373"/>
      <c r="Q310" s="373"/>
      <c r="R310" s="373"/>
      <c r="S310" s="373"/>
      <c r="T310" s="373"/>
      <c r="U310" s="373"/>
      <c r="V310" s="373"/>
      <c r="W310" s="373"/>
      <c r="X310" s="373"/>
      <c r="Y310" s="373"/>
      <c r="Z310" s="373"/>
    </row>
    <row r="311" spans="1:26" ht="15.75" customHeight="1" x14ac:dyDescent="0.2">
      <c r="A311" s="373"/>
      <c r="B311" s="373"/>
      <c r="C311" s="373"/>
      <c r="D311" s="373"/>
      <c r="E311" s="373"/>
      <c r="F311" s="373"/>
      <c r="G311" s="373"/>
      <c r="H311" s="373"/>
      <c r="I311" s="373"/>
      <c r="J311" s="373"/>
      <c r="K311" s="373"/>
      <c r="L311" s="373"/>
      <c r="M311" s="373"/>
      <c r="N311" s="373"/>
      <c r="O311" s="373"/>
      <c r="P311" s="373"/>
      <c r="Q311" s="373"/>
      <c r="R311" s="373"/>
      <c r="S311" s="373"/>
      <c r="T311" s="373"/>
      <c r="U311" s="373"/>
      <c r="V311" s="373"/>
      <c r="W311" s="373"/>
      <c r="X311" s="373"/>
      <c r="Y311" s="373"/>
      <c r="Z311" s="373"/>
    </row>
    <row r="312" spans="1:26" ht="15.75" customHeight="1" x14ac:dyDescent="0.2">
      <c r="A312" s="373"/>
      <c r="B312" s="373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373"/>
      <c r="N312" s="373"/>
      <c r="O312" s="373"/>
      <c r="P312" s="373"/>
      <c r="Q312" s="373"/>
      <c r="R312" s="373"/>
      <c r="S312" s="373"/>
      <c r="T312" s="373"/>
      <c r="U312" s="373"/>
      <c r="V312" s="373"/>
      <c r="W312" s="373"/>
      <c r="X312" s="373"/>
      <c r="Y312" s="373"/>
      <c r="Z312" s="373"/>
    </row>
    <row r="313" spans="1:26" ht="15.75" customHeight="1" x14ac:dyDescent="0.2">
      <c r="A313" s="373"/>
      <c r="B313" s="373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373"/>
      <c r="O313" s="373"/>
      <c r="P313" s="373"/>
      <c r="Q313" s="373"/>
      <c r="R313" s="373"/>
      <c r="S313" s="373"/>
      <c r="T313" s="373"/>
      <c r="U313" s="373"/>
      <c r="V313" s="373"/>
      <c r="W313" s="373"/>
      <c r="X313" s="373"/>
      <c r="Y313" s="373"/>
      <c r="Z313" s="373"/>
    </row>
    <row r="314" spans="1:26" ht="15.75" customHeight="1" x14ac:dyDescent="0.2">
      <c r="A314" s="373"/>
      <c r="B314" s="373"/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373"/>
      <c r="O314" s="373"/>
      <c r="P314" s="373"/>
      <c r="Q314" s="373"/>
      <c r="R314" s="373"/>
      <c r="S314" s="373"/>
      <c r="T314" s="373"/>
      <c r="U314" s="373"/>
      <c r="V314" s="373"/>
      <c r="W314" s="373"/>
      <c r="X314" s="373"/>
      <c r="Y314" s="373"/>
      <c r="Z314" s="373"/>
    </row>
    <row r="315" spans="1:26" ht="15.75" customHeight="1" x14ac:dyDescent="0.2">
      <c r="A315" s="373"/>
      <c r="B315" s="373"/>
      <c r="C315" s="373"/>
      <c r="D315" s="373"/>
      <c r="E315" s="373"/>
      <c r="F315" s="373"/>
      <c r="G315" s="373"/>
      <c r="H315" s="373"/>
      <c r="I315" s="373"/>
      <c r="J315" s="373"/>
      <c r="K315" s="373"/>
      <c r="L315" s="373"/>
      <c r="M315" s="373"/>
      <c r="N315" s="373"/>
      <c r="O315" s="373"/>
      <c r="P315" s="373"/>
      <c r="Q315" s="373"/>
      <c r="R315" s="373"/>
      <c r="S315" s="373"/>
      <c r="T315" s="373"/>
      <c r="U315" s="373"/>
      <c r="V315" s="373"/>
      <c r="W315" s="373"/>
      <c r="X315" s="373"/>
      <c r="Y315" s="373"/>
      <c r="Z315" s="373"/>
    </row>
    <row r="316" spans="1:26" ht="15.75" customHeight="1" x14ac:dyDescent="0.2">
      <c r="A316" s="373"/>
      <c r="B316" s="373"/>
      <c r="C316" s="373"/>
      <c r="D316" s="373"/>
      <c r="E316" s="373"/>
      <c r="F316" s="373"/>
      <c r="G316" s="373"/>
      <c r="H316" s="373"/>
      <c r="I316" s="373"/>
      <c r="J316" s="373"/>
      <c r="K316" s="373"/>
      <c r="L316" s="373"/>
      <c r="M316" s="373"/>
      <c r="N316" s="373"/>
      <c r="O316" s="373"/>
      <c r="P316" s="373"/>
      <c r="Q316" s="373"/>
      <c r="R316" s="373"/>
      <c r="S316" s="373"/>
      <c r="T316" s="373"/>
      <c r="U316" s="373"/>
      <c r="V316" s="373"/>
      <c r="W316" s="373"/>
      <c r="X316" s="373"/>
      <c r="Y316" s="373"/>
      <c r="Z316" s="373"/>
    </row>
    <row r="317" spans="1:26" ht="15.75" customHeight="1" x14ac:dyDescent="0.2">
      <c r="A317" s="373"/>
      <c r="B317" s="373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3"/>
      <c r="N317" s="373"/>
      <c r="O317" s="373"/>
      <c r="P317" s="373"/>
      <c r="Q317" s="373"/>
      <c r="R317" s="373"/>
      <c r="S317" s="373"/>
      <c r="T317" s="373"/>
      <c r="U317" s="373"/>
      <c r="V317" s="373"/>
      <c r="W317" s="373"/>
      <c r="X317" s="373"/>
      <c r="Y317" s="373"/>
      <c r="Z317" s="373"/>
    </row>
    <row r="318" spans="1:26" ht="15.75" customHeight="1" x14ac:dyDescent="0.2">
      <c r="A318" s="373"/>
      <c r="B318" s="373"/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3"/>
      <c r="N318" s="373"/>
      <c r="O318" s="373"/>
      <c r="P318" s="373"/>
      <c r="Q318" s="373"/>
      <c r="R318" s="373"/>
      <c r="S318" s="373"/>
      <c r="T318" s="373"/>
      <c r="U318" s="373"/>
      <c r="V318" s="373"/>
      <c r="W318" s="373"/>
      <c r="X318" s="373"/>
      <c r="Y318" s="373"/>
      <c r="Z318" s="373"/>
    </row>
    <row r="319" spans="1:26" ht="15.75" customHeight="1" x14ac:dyDescent="0.2">
      <c r="A319" s="373"/>
      <c r="B319" s="373"/>
      <c r="C319" s="373"/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373"/>
      <c r="O319" s="373"/>
      <c r="P319" s="373"/>
      <c r="Q319" s="373"/>
      <c r="R319" s="373"/>
      <c r="S319" s="373"/>
      <c r="T319" s="373"/>
      <c r="U319" s="373"/>
      <c r="V319" s="373"/>
      <c r="W319" s="373"/>
      <c r="X319" s="373"/>
      <c r="Y319" s="373"/>
      <c r="Z319" s="373"/>
    </row>
    <row r="320" spans="1:26" ht="15.75" customHeight="1" x14ac:dyDescent="0.2">
      <c r="A320" s="373"/>
      <c r="B320" s="373"/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  <c r="W320" s="373"/>
      <c r="X320" s="373"/>
      <c r="Y320" s="373"/>
      <c r="Z320" s="373"/>
    </row>
    <row r="321" spans="1:26" ht="15.75" customHeight="1" x14ac:dyDescent="0.2">
      <c r="A321" s="373"/>
      <c r="B321" s="373"/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  <c r="W321" s="373"/>
      <c r="X321" s="373"/>
      <c r="Y321" s="373"/>
      <c r="Z321" s="373"/>
    </row>
    <row r="322" spans="1:26" ht="15.75" customHeight="1" x14ac:dyDescent="0.2">
      <c r="A322" s="373"/>
      <c r="B322" s="373"/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  <c r="W322" s="373"/>
      <c r="X322" s="373"/>
      <c r="Y322" s="373"/>
      <c r="Z322" s="373"/>
    </row>
    <row r="323" spans="1:26" ht="15.75" customHeight="1" x14ac:dyDescent="0.2">
      <c r="A323" s="373"/>
      <c r="B323" s="373"/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  <c r="W323" s="373"/>
      <c r="X323" s="373"/>
      <c r="Y323" s="373"/>
      <c r="Z323" s="373"/>
    </row>
    <row r="324" spans="1:26" ht="15.75" customHeight="1" x14ac:dyDescent="0.2">
      <c r="A324" s="373"/>
      <c r="B324" s="373"/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  <c r="W324" s="373"/>
      <c r="X324" s="373"/>
      <c r="Y324" s="373"/>
      <c r="Z324" s="373"/>
    </row>
    <row r="325" spans="1:26" ht="15.75" customHeight="1" x14ac:dyDescent="0.2">
      <c r="A325" s="373"/>
      <c r="B325" s="373"/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  <c r="W325" s="373"/>
      <c r="X325" s="373"/>
      <c r="Y325" s="373"/>
      <c r="Z325" s="373"/>
    </row>
    <row r="326" spans="1:26" ht="15.75" customHeight="1" x14ac:dyDescent="0.2">
      <c r="A326" s="373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  <c r="W326" s="373"/>
      <c r="X326" s="373"/>
      <c r="Y326" s="373"/>
      <c r="Z326" s="373"/>
    </row>
    <row r="327" spans="1:26" ht="15.75" customHeight="1" x14ac:dyDescent="0.2">
      <c r="A327" s="373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  <c r="W327" s="373"/>
      <c r="X327" s="373"/>
      <c r="Y327" s="373"/>
      <c r="Z327" s="373"/>
    </row>
    <row r="328" spans="1:26" ht="15.75" customHeight="1" x14ac:dyDescent="0.2">
      <c r="A328" s="373"/>
      <c r="B328" s="373"/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  <c r="W328" s="373"/>
      <c r="X328" s="373"/>
      <c r="Y328" s="373"/>
      <c r="Z328" s="373"/>
    </row>
    <row r="329" spans="1:26" ht="15.75" customHeight="1" x14ac:dyDescent="0.2">
      <c r="A329" s="373"/>
      <c r="B329" s="373"/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  <c r="W329" s="373"/>
      <c r="X329" s="373"/>
      <c r="Y329" s="373"/>
      <c r="Z329" s="373"/>
    </row>
    <row r="330" spans="1:26" ht="15.75" customHeight="1" x14ac:dyDescent="0.2">
      <c r="A330" s="373"/>
      <c r="B330" s="373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  <c r="W330" s="373"/>
      <c r="X330" s="373"/>
      <c r="Y330" s="373"/>
      <c r="Z330" s="373"/>
    </row>
    <row r="331" spans="1:26" ht="15.75" customHeight="1" x14ac:dyDescent="0.2">
      <c r="A331" s="373"/>
      <c r="B331" s="373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  <c r="W331" s="373"/>
      <c r="X331" s="373"/>
      <c r="Y331" s="373"/>
      <c r="Z331" s="373"/>
    </row>
    <row r="332" spans="1:26" ht="15.75" customHeight="1" x14ac:dyDescent="0.2">
      <c r="A332" s="373"/>
      <c r="B332" s="373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  <c r="W332" s="373"/>
      <c r="X332" s="373"/>
      <c r="Y332" s="373"/>
      <c r="Z332" s="373"/>
    </row>
    <row r="333" spans="1:26" ht="15.75" customHeight="1" x14ac:dyDescent="0.2">
      <c r="A333" s="373"/>
      <c r="B333" s="373"/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  <c r="W333" s="373"/>
      <c r="X333" s="373"/>
      <c r="Y333" s="373"/>
      <c r="Z333" s="373"/>
    </row>
    <row r="334" spans="1:26" ht="15.75" customHeight="1" x14ac:dyDescent="0.2">
      <c r="A334" s="373"/>
      <c r="B334" s="373"/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  <c r="W334" s="373"/>
      <c r="X334" s="373"/>
      <c r="Y334" s="373"/>
      <c r="Z334" s="373"/>
    </row>
    <row r="335" spans="1:26" ht="15.75" customHeight="1" x14ac:dyDescent="0.2">
      <c r="A335" s="373"/>
      <c r="B335" s="373"/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  <c r="W335" s="373"/>
      <c r="X335" s="373"/>
      <c r="Y335" s="373"/>
      <c r="Z335" s="373"/>
    </row>
    <row r="336" spans="1:26" ht="15.75" customHeight="1" x14ac:dyDescent="0.2">
      <c r="A336" s="373"/>
      <c r="B336" s="373"/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  <c r="W336" s="373"/>
      <c r="X336" s="373"/>
      <c r="Y336" s="373"/>
      <c r="Z336" s="373"/>
    </row>
    <row r="337" spans="1:26" ht="15.75" customHeight="1" x14ac:dyDescent="0.2">
      <c r="A337" s="373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  <c r="W337" s="373"/>
      <c r="X337" s="373"/>
      <c r="Y337" s="373"/>
      <c r="Z337" s="373"/>
    </row>
    <row r="338" spans="1:26" ht="15.75" customHeight="1" x14ac:dyDescent="0.2">
      <c r="A338" s="373"/>
      <c r="B338" s="373"/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  <c r="W338" s="373"/>
      <c r="X338" s="373"/>
      <c r="Y338" s="373"/>
      <c r="Z338" s="373"/>
    </row>
    <row r="339" spans="1:26" ht="15.75" customHeight="1" x14ac:dyDescent="0.2">
      <c r="A339" s="373"/>
      <c r="B339" s="373"/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  <c r="W339" s="373"/>
      <c r="X339" s="373"/>
      <c r="Y339" s="373"/>
      <c r="Z339" s="373"/>
    </row>
    <row r="340" spans="1:26" ht="15.75" customHeight="1" x14ac:dyDescent="0.2">
      <c r="A340" s="373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  <c r="W340" s="373"/>
      <c r="X340" s="373"/>
      <c r="Y340" s="373"/>
      <c r="Z340" s="373"/>
    </row>
    <row r="341" spans="1:26" ht="15.75" customHeight="1" x14ac:dyDescent="0.2">
      <c r="A341" s="373"/>
      <c r="B341" s="373"/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3"/>
      <c r="N341" s="373"/>
      <c r="O341" s="373"/>
      <c r="P341" s="373"/>
      <c r="Q341" s="373"/>
      <c r="R341" s="373"/>
      <c r="S341" s="373"/>
      <c r="T341" s="373"/>
      <c r="U341" s="373"/>
      <c r="V341" s="373"/>
      <c r="W341" s="373"/>
      <c r="X341" s="373"/>
      <c r="Y341" s="373"/>
      <c r="Z341" s="373"/>
    </row>
    <row r="342" spans="1:26" ht="15.75" customHeight="1" x14ac:dyDescent="0.2">
      <c r="A342" s="373"/>
      <c r="B342" s="373"/>
      <c r="C342" s="373"/>
      <c r="D342" s="373"/>
      <c r="E342" s="373"/>
      <c r="F342" s="373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  <c r="W342" s="373"/>
      <c r="X342" s="373"/>
      <c r="Y342" s="373"/>
      <c r="Z342" s="373"/>
    </row>
    <row r="343" spans="1:26" ht="15.75" customHeight="1" x14ac:dyDescent="0.2">
      <c r="A343" s="373"/>
      <c r="B343" s="373"/>
      <c r="C343" s="373"/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  <c r="W343" s="373"/>
      <c r="X343" s="373"/>
      <c r="Y343" s="373"/>
      <c r="Z343" s="373"/>
    </row>
    <row r="344" spans="1:26" ht="15.75" customHeight="1" x14ac:dyDescent="0.2">
      <c r="A344" s="373"/>
      <c r="B344" s="373"/>
      <c r="C344" s="373"/>
      <c r="D344" s="373"/>
      <c r="E344" s="373"/>
      <c r="F344" s="373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  <c r="W344" s="373"/>
      <c r="X344" s="373"/>
      <c r="Y344" s="373"/>
      <c r="Z344" s="373"/>
    </row>
    <row r="345" spans="1:26" ht="15.75" customHeight="1" x14ac:dyDescent="0.2">
      <c r="A345" s="373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  <c r="W345" s="373"/>
      <c r="X345" s="373"/>
      <c r="Y345" s="373"/>
      <c r="Z345" s="373"/>
    </row>
    <row r="346" spans="1:26" ht="15.75" customHeight="1" x14ac:dyDescent="0.2">
      <c r="A346" s="373"/>
      <c r="B346" s="373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  <c r="W346" s="373"/>
      <c r="X346" s="373"/>
      <c r="Y346" s="373"/>
      <c r="Z346" s="373"/>
    </row>
    <row r="347" spans="1:26" ht="15.75" customHeight="1" x14ac:dyDescent="0.2">
      <c r="A347" s="373"/>
      <c r="B347" s="373"/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  <c r="W347" s="373"/>
      <c r="X347" s="373"/>
      <c r="Y347" s="373"/>
      <c r="Z347" s="373"/>
    </row>
    <row r="348" spans="1:26" ht="15.75" customHeight="1" x14ac:dyDescent="0.2">
      <c r="A348" s="373"/>
      <c r="B348" s="373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  <c r="W348" s="373"/>
      <c r="X348" s="373"/>
      <c r="Y348" s="373"/>
      <c r="Z348" s="373"/>
    </row>
    <row r="349" spans="1:26" ht="15.75" customHeight="1" x14ac:dyDescent="0.2">
      <c r="A349" s="373"/>
      <c r="B349" s="373"/>
      <c r="C349" s="373"/>
      <c r="D349" s="373"/>
      <c r="E349" s="373"/>
      <c r="F349" s="373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  <c r="W349" s="373"/>
      <c r="X349" s="373"/>
      <c r="Y349" s="373"/>
      <c r="Z349" s="373"/>
    </row>
    <row r="350" spans="1:26" ht="15.75" customHeight="1" x14ac:dyDescent="0.2">
      <c r="A350" s="373"/>
      <c r="B350" s="373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  <c r="W350" s="373"/>
      <c r="X350" s="373"/>
      <c r="Y350" s="373"/>
      <c r="Z350" s="373"/>
    </row>
    <row r="351" spans="1:26" ht="15.75" customHeight="1" x14ac:dyDescent="0.2">
      <c r="A351" s="373"/>
      <c r="B351" s="373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  <c r="W351" s="373"/>
      <c r="X351" s="373"/>
      <c r="Y351" s="373"/>
      <c r="Z351" s="373"/>
    </row>
    <row r="352" spans="1:26" ht="15.75" customHeight="1" x14ac:dyDescent="0.2">
      <c r="A352" s="373"/>
      <c r="B352" s="373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  <c r="W352" s="373"/>
      <c r="X352" s="373"/>
      <c r="Y352" s="373"/>
      <c r="Z352" s="373"/>
    </row>
    <row r="353" spans="1:26" ht="15.75" customHeight="1" x14ac:dyDescent="0.2">
      <c r="A353" s="373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  <c r="W353" s="373"/>
      <c r="X353" s="373"/>
      <c r="Y353" s="373"/>
      <c r="Z353" s="373"/>
    </row>
    <row r="354" spans="1:26" ht="15.75" customHeight="1" x14ac:dyDescent="0.2">
      <c r="A354" s="373"/>
      <c r="B354" s="373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  <c r="W354" s="373"/>
      <c r="X354" s="373"/>
      <c r="Y354" s="373"/>
      <c r="Z354" s="373"/>
    </row>
    <row r="355" spans="1:26" ht="15.75" customHeight="1" x14ac:dyDescent="0.2">
      <c r="A355" s="373"/>
      <c r="B355" s="373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  <c r="X355" s="373"/>
      <c r="Y355" s="373"/>
      <c r="Z355" s="373"/>
    </row>
    <row r="356" spans="1:26" ht="15.75" customHeight="1" x14ac:dyDescent="0.2">
      <c r="A356" s="373"/>
      <c r="B356" s="373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  <c r="X356" s="373"/>
      <c r="Y356" s="373"/>
      <c r="Z356" s="373"/>
    </row>
    <row r="357" spans="1:26" ht="15.75" customHeight="1" x14ac:dyDescent="0.2">
      <c r="A357" s="373"/>
      <c r="B357" s="373"/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  <c r="W357" s="373"/>
      <c r="X357" s="373"/>
      <c r="Y357" s="373"/>
      <c r="Z357" s="373"/>
    </row>
    <row r="358" spans="1:26" ht="15.75" customHeight="1" x14ac:dyDescent="0.2">
      <c r="A358" s="373"/>
      <c r="B358" s="373"/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  <c r="W358" s="373"/>
      <c r="X358" s="373"/>
      <c r="Y358" s="373"/>
      <c r="Z358" s="373"/>
    </row>
    <row r="359" spans="1:26" ht="15.75" customHeight="1" x14ac:dyDescent="0.2">
      <c r="A359" s="373"/>
      <c r="B359" s="373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  <c r="W359" s="373"/>
      <c r="X359" s="373"/>
      <c r="Y359" s="373"/>
      <c r="Z359" s="373"/>
    </row>
    <row r="360" spans="1:26" ht="15.75" customHeight="1" x14ac:dyDescent="0.2">
      <c r="A360" s="373"/>
      <c r="B360" s="373"/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  <c r="W360" s="373"/>
      <c r="X360" s="373"/>
      <c r="Y360" s="373"/>
      <c r="Z360" s="373"/>
    </row>
    <row r="361" spans="1:26" ht="15.75" customHeight="1" x14ac:dyDescent="0.2">
      <c r="A361" s="373"/>
      <c r="B361" s="373"/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  <c r="W361" s="373"/>
      <c r="X361" s="373"/>
      <c r="Y361" s="373"/>
      <c r="Z361" s="373"/>
    </row>
    <row r="362" spans="1:26" ht="15.75" customHeight="1" x14ac:dyDescent="0.2">
      <c r="A362" s="373"/>
      <c r="B362" s="373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  <c r="W362" s="373"/>
      <c r="X362" s="373"/>
      <c r="Y362" s="373"/>
      <c r="Z362" s="373"/>
    </row>
    <row r="363" spans="1:26" ht="15.75" customHeight="1" x14ac:dyDescent="0.2">
      <c r="A363" s="373"/>
      <c r="B363" s="373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  <c r="W363" s="373"/>
      <c r="X363" s="373"/>
      <c r="Y363" s="373"/>
      <c r="Z363" s="373"/>
    </row>
    <row r="364" spans="1:26" ht="15.75" customHeight="1" x14ac:dyDescent="0.2">
      <c r="A364" s="373"/>
      <c r="B364" s="373"/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  <c r="W364" s="373"/>
      <c r="X364" s="373"/>
      <c r="Y364" s="373"/>
      <c r="Z364" s="373"/>
    </row>
    <row r="365" spans="1:26" ht="15.75" customHeight="1" x14ac:dyDescent="0.2">
      <c r="A365" s="373"/>
      <c r="B365" s="373"/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  <c r="W365" s="373"/>
      <c r="X365" s="373"/>
      <c r="Y365" s="373"/>
      <c r="Z365" s="373"/>
    </row>
    <row r="366" spans="1:26" ht="15.75" customHeight="1" x14ac:dyDescent="0.2">
      <c r="A366" s="373"/>
      <c r="B366" s="373"/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  <c r="W366" s="373"/>
      <c r="X366" s="373"/>
      <c r="Y366" s="373"/>
      <c r="Z366" s="373"/>
    </row>
    <row r="367" spans="1:26" ht="15.75" customHeight="1" x14ac:dyDescent="0.2">
      <c r="A367" s="373"/>
      <c r="B367" s="373"/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  <c r="W367" s="373"/>
      <c r="X367" s="373"/>
      <c r="Y367" s="373"/>
      <c r="Z367" s="373"/>
    </row>
    <row r="368" spans="1:26" ht="15.75" customHeight="1" x14ac:dyDescent="0.2">
      <c r="A368" s="373"/>
      <c r="B368" s="373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  <c r="W368" s="373"/>
      <c r="X368" s="373"/>
      <c r="Y368" s="373"/>
      <c r="Z368" s="373"/>
    </row>
    <row r="369" spans="1:26" ht="15.75" customHeight="1" x14ac:dyDescent="0.2">
      <c r="A369" s="373"/>
      <c r="B369" s="373"/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  <c r="W369" s="373"/>
      <c r="X369" s="373"/>
      <c r="Y369" s="373"/>
      <c r="Z369" s="373"/>
    </row>
    <row r="370" spans="1:26" ht="15.75" customHeight="1" x14ac:dyDescent="0.2">
      <c r="A370" s="373"/>
      <c r="B370" s="373"/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  <c r="W370" s="373"/>
      <c r="X370" s="373"/>
      <c r="Y370" s="373"/>
      <c r="Z370" s="373"/>
    </row>
    <row r="371" spans="1:26" ht="15.75" customHeight="1" x14ac:dyDescent="0.2">
      <c r="A371" s="373"/>
      <c r="B371" s="373"/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  <c r="W371" s="373"/>
      <c r="X371" s="373"/>
      <c r="Y371" s="373"/>
      <c r="Z371" s="373"/>
    </row>
    <row r="372" spans="1:26" ht="15.75" customHeight="1" x14ac:dyDescent="0.2">
      <c r="A372" s="373"/>
      <c r="B372" s="373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  <c r="W372" s="373"/>
      <c r="X372" s="373"/>
      <c r="Y372" s="373"/>
      <c r="Z372" s="373"/>
    </row>
    <row r="373" spans="1:26" ht="15.75" customHeight="1" x14ac:dyDescent="0.2">
      <c r="A373" s="373"/>
      <c r="B373" s="373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  <c r="W373" s="373"/>
      <c r="X373" s="373"/>
      <c r="Y373" s="373"/>
      <c r="Z373" s="373"/>
    </row>
    <row r="374" spans="1:26" ht="15.75" customHeight="1" x14ac:dyDescent="0.2">
      <c r="A374" s="373"/>
      <c r="B374" s="373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  <c r="W374" s="373"/>
      <c r="X374" s="373"/>
      <c r="Y374" s="373"/>
      <c r="Z374" s="373"/>
    </row>
    <row r="375" spans="1:26" ht="15.75" customHeight="1" x14ac:dyDescent="0.2">
      <c r="A375" s="373"/>
      <c r="B375" s="373"/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  <c r="W375" s="373"/>
      <c r="X375" s="373"/>
      <c r="Y375" s="373"/>
      <c r="Z375" s="373"/>
    </row>
    <row r="376" spans="1:26" ht="15.75" customHeight="1" x14ac:dyDescent="0.2">
      <c r="A376" s="373"/>
      <c r="B376" s="373"/>
      <c r="C376" s="373"/>
      <c r="D376" s="373"/>
      <c r="E376" s="373"/>
      <c r="F376" s="373"/>
      <c r="G376" s="373"/>
      <c r="H376" s="373"/>
      <c r="I376" s="373"/>
      <c r="J376" s="373"/>
      <c r="K376" s="373"/>
      <c r="L376" s="373"/>
      <c r="M376" s="373"/>
      <c r="N376" s="373"/>
      <c r="O376" s="373"/>
      <c r="P376" s="373"/>
      <c r="Q376" s="373"/>
      <c r="R376" s="373"/>
      <c r="S376" s="373"/>
      <c r="T376" s="373"/>
      <c r="U376" s="373"/>
      <c r="V376" s="373"/>
      <c r="W376" s="373"/>
      <c r="X376" s="373"/>
      <c r="Y376" s="373"/>
      <c r="Z376" s="373"/>
    </row>
    <row r="377" spans="1:26" ht="15.75" customHeight="1" x14ac:dyDescent="0.2">
      <c r="A377" s="373"/>
      <c r="B377" s="373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373"/>
      <c r="N377" s="373"/>
      <c r="O377" s="373"/>
      <c r="P377" s="373"/>
      <c r="Q377" s="373"/>
      <c r="R377" s="373"/>
      <c r="S377" s="373"/>
      <c r="T377" s="373"/>
      <c r="U377" s="373"/>
      <c r="V377" s="373"/>
      <c r="W377" s="373"/>
      <c r="X377" s="373"/>
      <c r="Y377" s="373"/>
      <c r="Z377" s="373"/>
    </row>
    <row r="378" spans="1:26" ht="15.75" customHeight="1" x14ac:dyDescent="0.2">
      <c r="A378" s="373"/>
      <c r="B378" s="373"/>
      <c r="C378" s="373"/>
      <c r="D378" s="373"/>
      <c r="E378" s="373"/>
      <c r="F378" s="373"/>
      <c r="G378" s="373"/>
      <c r="H378" s="373"/>
      <c r="I378" s="373"/>
      <c r="J378" s="373"/>
      <c r="K378" s="373"/>
      <c r="L378" s="373"/>
      <c r="M378" s="373"/>
      <c r="N378" s="373"/>
      <c r="O378" s="373"/>
      <c r="P378" s="373"/>
      <c r="Q378" s="373"/>
      <c r="R378" s="373"/>
      <c r="S378" s="373"/>
      <c r="T378" s="373"/>
      <c r="U378" s="373"/>
      <c r="V378" s="373"/>
      <c r="W378" s="373"/>
      <c r="X378" s="373"/>
      <c r="Y378" s="373"/>
      <c r="Z378" s="373"/>
    </row>
    <row r="379" spans="1:26" ht="15.75" customHeight="1" x14ac:dyDescent="0.2">
      <c r="A379" s="373"/>
      <c r="B379" s="373"/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3"/>
      <c r="N379" s="373"/>
      <c r="O379" s="373"/>
      <c r="P379" s="373"/>
      <c r="Q379" s="373"/>
      <c r="R379" s="373"/>
      <c r="S379" s="373"/>
      <c r="T379" s="373"/>
      <c r="U379" s="373"/>
      <c r="V379" s="373"/>
      <c r="W379" s="373"/>
      <c r="X379" s="373"/>
      <c r="Y379" s="373"/>
      <c r="Z379" s="373"/>
    </row>
    <row r="380" spans="1:26" ht="15.75" customHeight="1" x14ac:dyDescent="0.2">
      <c r="A380" s="373"/>
      <c r="B380" s="373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3"/>
      <c r="N380" s="373"/>
      <c r="O380" s="373"/>
      <c r="P380" s="373"/>
      <c r="Q380" s="373"/>
      <c r="R380" s="373"/>
      <c r="S380" s="373"/>
      <c r="T380" s="373"/>
      <c r="U380" s="373"/>
      <c r="V380" s="373"/>
      <c r="W380" s="373"/>
      <c r="X380" s="373"/>
      <c r="Y380" s="373"/>
      <c r="Z380" s="373"/>
    </row>
    <row r="381" spans="1:26" ht="15.75" customHeight="1" x14ac:dyDescent="0.2">
      <c r="A381" s="373"/>
      <c r="B381" s="373"/>
      <c r="C381" s="373"/>
      <c r="D381" s="373"/>
      <c r="E381" s="373"/>
      <c r="F381" s="373"/>
      <c r="G381" s="373"/>
      <c r="H381" s="373"/>
      <c r="I381" s="373"/>
      <c r="J381" s="373"/>
      <c r="K381" s="373"/>
      <c r="L381" s="373"/>
      <c r="M381" s="373"/>
      <c r="N381" s="373"/>
      <c r="O381" s="373"/>
      <c r="P381" s="373"/>
      <c r="Q381" s="373"/>
      <c r="R381" s="373"/>
      <c r="S381" s="373"/>
      <c r="T381" s="373"/>
      <c r="U381" s="373"/>
      <c r="V381" s="373"/>
      <c r="W381" s="373"/>
      <c r="X381" s="373"/>
      <c r="Y381" s="373"/>
      <c r="Z381" s="373"/>
    </row>
    <row r="382" spans="1:26" ht="15.75" customHeight="1" x14ac:dyDescent="0.2">
      <c r="A382" s="373"/>
      <c r="B382" s="373"/>
      <c r="C382" s="373"/>
      <c r="D382" s="373"/>
      <c r="E382" s="373"/>
      <c r="F382" s="373"/>
      <c r="G382" s="373"/>
      <c r="H382" s="373"/>
      <c r="I382" s="373"/>
      <c r="J382" s="373"/>
      <c r="K382" s="373"/>
      <c r="L382" s="373"/>
      <c r="M382" s="373"/>
      <c r="N382" s="373"/>
      <c r="O382" s="373"/>
      <c r="P382" s="373"/>
      <c r="Q382" s="373"/>
      <c r="R382" s="373"/>
      <c r="S382" s="373"/>
      <c r="T382" s="373"/>
      <c r="U382" s="373"/>
      <c r="V382" s="373"/>
      <c r="W382" s="373"/>
      <c r="X382" s="373"/>
      <c r="Y382" s="373"/>
      <c r="Z382" s="373"/>
    </row>
    <row r="383" spans="1:26" ht="15.75" customHeight="1" x14ac:dyDescent="0.2">
      <c r="A383" s="373"/>
      <c r="B383" s="373"/>
      <c r="C383" s="373"/>
      <c r="D383" s="373"/>
      <c r="E383" s="373"/>
      <c r="F383" s="373"/>
      <c r="G383" s="373"/>
      <c r="H383" s="373"/>
      <c r="I383" s="373"/>
      <c r="J383" s="373"/>
      <c r="K383" s="373"/>
      <c r="L383" s="373"/>
      <c r="M383" s="373"/>
      <c r="N383" s="373"/>
      <c r="O383" s="373"/>
      <c r="P383" s="373"/>
      <c r="Q383" s="373"/>
      <c r="R383" s="373"/>
      <c r="S383" s="373"/>
      <c r="T383" s="373"/>
      <c r="U383" s="373"/>
      <c r="V383" s="373"/>
      <c r="W383" s="373"/>
      <c r="X383" s="373"/>
      <c r="Y383" s="373"/>
      <c r="Z383" s="373"/>
    </row>
    <row r="384" spans="1:26" ht="15.75" customHeight="1" x14ac:dyDescent="0.2">
      <c r="A384" s="373"/>
      <c r="B384" s="373"/>
      <c r="C384" s="373"/>
      <c r="D384" s="373"/>
      <c r="E384" s="373"/>
      <c r="F384" s="373"/>
      <c r="G384" s="373"/>
      <c r="H384" s="373"/>
      <c r="I384" s="373"/>
      <c r="J384" s="373"/>
      <c r="K384" s="373"/>
      <c r="L384" s="373"/>
      <c r="M384" s="373"/>
      <c r="N384" s="373"/>
      <c r="O384" s="373"/>
      <c r="P384" s="373"/>
      <c r="Q384" s="373"/>
      <c r="R384" s="373"/>
      <c r="S384" s="373"/>
      <c r="T384" s="373"/>
      <c r="U384" s="373"/>
      <c r="V384" s="373"/>
      <c r="W384" s="373"/>
      <c r="X384" s="373"/>
      <c r="Y384" s="373"/>
      <c r="Z384" s="373"/>
    </row>
    <row r="385" spans="1:26" ht="15.75" customHeight="1" x14ac:dyDescent="0.2">
      <c r="A385" s="373"/>
      <c r="B385" s="373"/>
      <c r="C385" s="373"/>
      <c r="D385" s="373"/>
      <c r="E385" s="373"/>
      <c r="F385" s="373"/>
      <c r="G385" s="373"/>
      <c r="H385" s="373"/>
      <c r="I385" s="373"/>
      <c r="J385" s="373"/>
      <c r="K385" s="373"/>
      <c r="L385" s="373"/>
      <c r="M385" s="373"/>
      <c r="N385" s="373"/>
      <c r="O385" s="373"/>
      <c r="P385" s="373"/>
      <c r="Q385" s="373"/>
      <c r="R385" s="373"/>
      <c r="S385" s="373"/>
      <c r="T385" s="373"/>
      <c r="U385" s="373"/>
      <c r="V385" s="373"/>
      <c r="W385" s="373"/>
      <c r="X385" s="373"/>
      <c r="Y385" s="373"/>
      <c r="Z385" s="373"/>
    </row>
    <row r="386" spans="1:26" ht="15.75" customHeight="1" x14ac:dyDescent="0.2">
      <c r="A386" s="373"/>
      <c r="B386" s="373"/>
      <c r="C386" s="373"/>
      <c r="D386" s="373"/>
      <c r="E386" s="373"/>
      <c r="F386" s="373"/>
      <c r="G386" s="373"/>
      <c r="H386" s="373"/>
      <c r="I386" s="373"/>
      <c r="J386" s="373"/>
      <c r="K386" s="373"/>
      <c r="L386" s="373"/>
      <c r="M386" s="373"/>
      <c r="N386" s="373"/>
      <c r="O386" s="373"/>
      <c r="P386" s="373"/>
      <c r="Q386" s="373"/>
      <c r="R386" s="373"/>
      <c r="S386" s="373"/>
      <c r="T386" s="373"/>
      <c r="U386" s="373"/>
      <c r="V386" s="373"/>
      <c r="W386" s="373"/>
      <c r="X386" s="373"/>
      <c r="Y386" s="373"/>
      <c r="Z386" s="373"/>
    </row>
    <row r="387" spans="1:26" ht="15.75" customHeight="1" x14ac:dyDescent="0.2">
      <c r="A387" s="373"/>
      <c r="B387" s="373"/>
      <c r="C387" s="373"/>
      <c r="D387" s="373"/>
      <c r="E387" s="373"/>
      <c r="F387" s="373"/>
      <c r="G387" s="373"/>
      <c r="H387" s="373"/>
      <c r="I387" s="373"/>
      <c r="J387" s="373"/>
      <c r="K387" s="373"/>
      <c r="L387" s="373"/>
      <c r="M387" s="373"/>
      <c r="N387" s="373"/>
      <c r="O387" s="373"/>
      <c r="P387" s="373"/>
      <c r="Q387" s="373"/>
      <c r="R387" s="373"/>
      <c r="S387" s="373"/>
      <c r="T387" s="373"/>
      <c r="U387" s="373"/>
      <c r="V387" s="373"/>
      <c r="W387" s="373"/>
      <c r="X387" s="373"/>
      <c r="Y387" s="373"/>
      <c r="Z387" s="373"/>
    </row>
    <row r="388" spans="1:26" ht="15.75" customHeight="1" x14ac:dyDescent="0.2">
      <c r="A388" s="373"/>
      <c r="B388" s="373"/>
      <c r="C388" s="373"/>
      <c r="D388" s="373"/>
      <c r="E388" s="373"/>
      <c r="F388" s="373"/>
      <c r="G388" s="373"/>
      <c r="H388" s="373"/>
      <c r="I388" s="373"/>
      <c r="J388" s="373"/>
      <c r="K388" s="373"/>
      <c r="L388" s="373"/>
      <c r="M388" s="373"/>
      <c r="N388" s="373"/>
      <c r="O388" s="373"/>
      <c r="P388" s="373"/>
      <c r="Q388" s="373"/>
      <c r="R388" s="373"/>
      <c r="S388" s="373"/>
      <c r="T388" s="373"/>
      <c r="U388" s="373"/>
      <c r="V388" s="373"/>
      <c r="W388" s="373"/>
      <c r="X388" s="373"/>
      <c r="Y388" s="373"/>
      <c r="Z388" s="373"/>
    </row>
    <row r="389" spans="1:26" ht="15.75" customHeight="1" x14ac:dyDescent="0.2">
      <c r="A389" s="373"/>
      <c r="B389" s="373"/>
      <c r="C389" s="373"/>
      <c r="D389" s="373"/>
      <c r="E389" s="373"/>
      <c r="F389" s="373"/>
      <c r="G389" s="373"/>
      <c r="H389" s="373"/>
      <c r="I389" s="373"/>
      <c r="J389" s="373"/>
      <c r="K389" s="373"/>
      <c r="L389" s="373"/>
      <c r="M389" s="373"/>
      <c r="N389" s="373"/>
      <c r="O389" s="373"/>
      <c r="P389" s="373"/>
      <c r="Q389" s="373"/>
      <c r="R389" s="373"/>
      <c r="S389" s="373"/>
      <c r="T389" s="373"/>
      <c r="U389" s="373"/>
      <c r="V389" s="373"/>
      <c r="W389" s="373"/>
      <c r="X389" s="373"/>
      <c r="Y389" s="373"/>
      <c r="Z389" s="373"/>
    </row>
    <row r="390" spans="1:26" ht="15.75" customHeight="1" x14ac:dyDescent="0.2">
      <c r="A390" s="373"/>
      <c r="B390" s="373"/>
      <c r="C390" s="373"/>
      <c r="D390" s="373"/>
      <c r="E390" s="373"/>
      <c r="F390" s="373"/>
      <c r="G390" s="373"/>
      <c r="H390" s="373"/>
      <c r="I390" s="373"/>
      <c r="J390" s="373"/>
      <c r="K390" s="373"/>
      <c r="L390" s="373"/>
      <c r="M390" s="373"/>
      <c r="N390" s="373"/>
      <c r="O390" s="373"/>
      <c r="P390" s="373"/>
      <c r="Q390" s="373"/>
      <c r="R390" s="373"/>
      <c r="S390" s="373"/>
      <c r="T390" s="373"/>
      <c r="U390" s="373"/>
      <c r="V390" s="373"/>
      <c r="W390" s="373"/>
      <c r="X390" s="373"/>
      <c r="Y390" s="373"/>
      <c r="Z390" s="373"/>
    </row>
    <row r="391" spans="1:26" ht="15.75" customHeight="1" x14ac:dyDescent="0.2">
      <c r="A391" s="373"/>
      <c r="B391" s="373"/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3"/>
      <c r="N391" s="373"/>
      <c r="O391" s="373"/>
      <c r="P391" s="373"/>
      <c r="Q391" s="373"/>
      <c r="R391" s="373"/>
      <c r="S391" s="373"/>
      <c r="T391" s="373"/>
      <c r="U391" s="373"/>
      <c r="V391" s="373"/>
      <c r="W391" s="373"/>
      <c r="X391" s="373"/>
      <c r="Y391" s="373"/>
      <c r="Z391" s="373"/>
    </row>
    <row r="392" spans="1:26" ht="15.75" customHeight="1" x14ac:dyDescent="0.2">
      <c r="A392" s="373"/>
      <c r="B392" s="373"/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3"/>
      <c r="N392" s="373"/>
      <c r="O392" s="373"/>
      <c r="P392" s="373"/>
      <c r="Q392" s="373"/>
      <c r="R392" s="373"/>
      <c r="S392" s="373"/>
      <c r="T392" s="373"/>
      <c r="U392" s="373"/>
      <c r="V392" s="373"/>
      <c r="W392" s="373"/>
      <c r="X392" s="373"/>
      <c r="Y392" s="373"/>
      <c r="Z392" s="373"/>
    </row>
    <row r="393" spans="1:26" ht="15.75" customHeight="1" x14ac:dyDescent="0.2">
      <c r="A393" s="373"/>
      <c r="B393" s="373"/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  <c r="N393" s="373"/>
      <c r="O393" s="373"/>
      <c r="P393" s="373"/>
      <c r="Q393" s="373"/>
      <c r="R393" s="373"/>
      <c r="S393" s="373"/>
      <c r="T393" s="373"/>
      <c r="U393" s="373"/>
      <c r="V393" s="373"/>
      <c r="W393" s="373"/>
      <c r="X393" s="373"/>
      <c r="Y393" s="373"/>
      <c r="Z393" s="373"/>
    </row>
    <row r="394" spans="1:26" ht="15.75" customHeight="1" x14ac:dyDescent="0.2">
      <c r="A394" s="373"/>
      <c r="B394" s="373"/>
      <c r="C394" s="373"/>
      <c r="D394" s="373"/>
      <c r="E394" s="373"/>
      <c r="F394" s="373"/>
      <c r="G394" s="373"/>
      <c r="H394" s="373"/>
      <c r="I394" s="373"/>
      <c r="J394" s="373"/>
      <c r="K394" s="373"/>
      <c r="L394" s="373"/>
      <c r="M394" s="373"/>
      <c r="N394" s="373"/>
      <c r="O394" s="373"/>
      <c r="P394" s="373"/>
      <c r="Q394" s="373"/>
      <c r="R394" s="373"/>
      <c r="S394" s="373"/>
      <c r="T394" s="373"/>
      <c r="U394" s="373"/>
      <c r="V394" s="373"/>
      <c r="W394" s="373"/>
      <c r="X394" s="373"/>
      <c r="Y394" s="373"/>
      <c r="Z394" s="373"/>
    </row>
    <row r="395" spans="1:26" ht="15.75" customHeight="1" x14ac:dyDescent="0.2">
      <c r="A395" s="373"/>
      <c r="B395" s="373"/>
      <c r="C395" s="373"/>
      <c r="D395" s="373"/>
      <c r="E395" s="373"/>
      <c r="F395" s="373"/>
      <c r="G395" s="373"/>
      <c r="H395" s="373"/>
      <c r="I395" s="373"/>
      <c r="J395" s="373"/>
      <c r="K395" s="373"/>
      <c r="L395" s="373"/>
      <c r="M395" s="373"/>
      <c r="N395" s="373"/>
      <c r="O395" s="373"/>
      <c r="P395" s="373"/>
      <c r="Q395" s="373"/>
      <c r="R395" s="373"/>
      <c r="S395" s="373"/>
      <c r="T395" s="373"/>
      <c r="U395" s="373"/>
      <c r="V395" s="373"/>
      <c r="W395" s="373"/>
      <c r="X395" s="373"/>
      <c r="Y395" s="373"/>
      <c r="Z395" s="373"/>
    </row>
    <row r="396" spans="1:26" ht="15.75" customHeight="1" x14ac:dyDescent="0.2">
      <c r="A396" s="373"/>
      <c r="B396" s="373"/>
      <c r="C396" s="373"/>
      <c r="D396" s="373"/>
      <c r="E396" s="373"/>
      <c r="F396" s="373"/>
      <c r="G396" s="373"/>
      <c r="H396" s="373"/>
      <c r="I396" s="373"/>
      <c r="J396" s="373"/>
      <c r="K396" s="373"/>
      <c r="L396" s="373"/>
      <c r="M396" s="373"/>
      <c r="N396" s="373"/>
      <c r="O396" s="373"/>
      <c r="P396" s="373"/>
      <c r="Q396" s="373"/>
      <c r="R396" s="373"/>
      <c r="S396" s="373"/>
      <c r="T396" s="373"/>
      <c r="U396" s="373"/>
      <c r="V396" s="373"/>
      <c r="W396" s="373"/>
      <c r="X396" s="373"/>
      <c r="Y396" s="373"/>
      <c r="Z396" s="373"/>
    </row>
    <row r="397" spans="1:26" ht="15.75" customHeight="1" x14ac:dyDescent="0.2">
      <c r="A397" s="373"/>
      <c r="B397" s="373"/>
      <c r="C397" s="373"/>
      <c r="D397" s="373"/>
      <c r="E397" s="373"/>
      <c r="F397" s="373"/>
      <c r="G397" s="373"/>
      <c r="H397" s="373"/>
      <c r="I397" s="373"/>
      <c r="J397" s="373"/>
      <c r="K397" s="373"/>
      <c r="L397" s="373"/>
      <c r="M397" s="373"/>
      <c r="N397" s="373"/>
      <c r="O397" s="373"/>
      <c r="P397" s="373"/>
      <c r="Q397" s="373"/>
      <c r="R397" s="373"/>
      <c r="S397" s="373"/>
      <c r="T397" s="373"/>
      <c r="U397" s="373"/>
      <c r="V397" s="373"/>
      <c r="W397" s="373"/>
      <c r="X397" s="373"/>
      <c r="Y397" s="373"/>
      <c r="Z397" s="373"/>
    </row>
    <row r="398" spans="1:26" ht="15.75" customHeight="1" x14ac:dyDescent="0.2">
      <c r="A398" s="373"/>
      <c r="B398" s="373"/>
      <c r="C398" s="373"/>
      <c r="D398" s="373"/>
      <c r="E398" s="373"/>
      <c r="F398" s="373"/>
      <c r="G398" s="373"/>
      <c r="H398" s="373"/>
      <c r="I398" s="373"/>
      <c r="J398" s="373"/>
      <c r="K398" s="373"/>
      <c r="L398" s="373"/>
      <c r="M398" s="373"/>
      <c r="N398" s="373"/>
      <c r="O398" s="373"/>
      <c r="P398" s="373"/>
      <c r="Q398" s="373"/>
      <c r="R398" s="373"/>
      <c r="S398" s="373"/>
      <c r="T398" s="373"/>
      <c r="U398" s="373"/>
      <c r="V398" s="373"/>
      <c r="W398" s="373"/>
      <c r="X398" s="373"/>
      <c r="Y398" s="373"/>
      <c r="Z398" s="373"/>
    </row>
    <row r="399" spans="1:26" ht="15.75" customHeight="1" x14ac:dyDescent="0.2">
      <c r="A399" s="373"/>
      <c r="B399" s="373"/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3"/>
      <c r="N399" s="373"/>
      <c r="O399" s="373"/>
      <c r="P399" s="373"/>
      <c r="Q399" s="373"/>
      <c r="R399" s="373"/>
      <c r="S399" s="373"/>
      <c r="T399" s="373"/>
      <c r="U399" s="373"/>
      <c r="V399" s="373"/>
      <c r="W399" s="373"/>
      <c r="X399" s="373"/>
      <c r="Y399" s="373"/>
      <c r="Z399" s="373"/>
    </row>
    <row r="400" spans="1:26" ht="15.75" customHeight="1" x14ac:dyDescent="0.2">
      <c r="A400" s="373"/>
      <c r="B400" s="373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  <c r="N400" s="373"/>
      <c r="O400" s="373"/>
      <c r="P400" s="373"/>
      <c r="Q400" s="373"/>
      <c r="R400" s="373"/>
      <c r="S400" s="373"/>
      <c r="T400" s="373"/>
      <c r="U400" s="373"/>
      <c r="V400" s="373"/>
      <c r="W400" s="373"/>
      <c r="X400" s="373"/>
      <c r="Y400" s="373"/>
      <c r="Z400" s="373"/>
    </row>
    <row r="401" spans="1:26" ht="15.75" customHeight="1" x14ac:dyDescent="0.2">
      <c r="A401" s="373"/>
      <c r="B401" s="373"/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373"/>
      <c r="O401" s="373"/>
      <c r="P401" s="373"/>
      <c r="Q401" s="373"/>
      <c r="R401" s="373"/>
      <c r="S401" s="373"/>
      <c r="T401" s="373"/>
      <c r="U401" s="373"/>
      <c r="V401" s="373"/>
      <c r="W401" s="373"/>
      <c r="X401" s="373"/>
      <c r="Y401" s="373"/>
      <c r="Z401" s="373"/>
    </row>
    <row r="402" spans="1:26" ht="15.75" customHeight="1" x14ac:dyDescent="0.2">
      <c r="A402" s="373"/>
      <c r="B402" s="373"/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  <c r="N402" s="373"/>
      <c r="O402" s="373"/>
      <c r="P402" s="373"/>
      <c r="Q402" s="373"/>
      <c r="R402" s="373"/>
      <c r="S402" s="373"/>
      <c r="T402" s="373"/>
      <c r="U402" s="373"/>
      <c r="V402" s="373"/>
      <c r="W402" s="373"/>
      <c r="X402" s="373"/>
      <c r="Y402" s="373"/>
      <c r="Z402" s="373"/>
    </row>
    <row r="403" spans="1:26" ht="15.75" customHeight="1" x14ac:dyDescent="0.2">
      <c r="A403" s="373"/>
      <c r="B403" s="373"/>
      <c r="C403" s="373"/>
      <c r="D403" s="373"/>
      <c r="E403" s="373"/>
      <c r="F403" s="373"/>
      <c r="G403" s="373"/>
      <c r="H403" s="373"/>
      <c r="I403" s="373"/>
      <c r="J403" s="373"/>
      <c r="K403" s="373"/>
      <c r="L403" s="373"/>
      <c r="M403" s="373"/>
      <c r="N403" s="373"/>
      <c r="O403" s="373"/>
      <c r="P403" s="373"/>
      <c r="Q403" s="373"/>
      <c r="R403" s="373"/>
      <c r="S403" s="373"/>
      <c r="T403" s="373"/>
      <c r="U403" s="373"/>
      <c r="V403" s="373"/>
      <c r="W403" s="373"/>
      <c r="X403" s="373"/>
      <c r="Y403" s="373"/>
      <c r="Z403" s="373"/>
    </row>
    <row r="404" spans="1:26" ht="15.75" customHeight="1" x14ac:dyDescent="0.2">
      <c r="A404" s="373"/>
      <c r="B404" s="373"/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373"/>
      <c r="N404" s="373"/>
      <c r="O404" s="373"/>
      <c r="P404" s="373"/>
      <c r="Q404" s="373"/>
      <c r="R404" s="373"/>
      <c r="S404" s="373"/>
      <c r="T404" s="373"/>
      <c r="U404" s="373"/>
      <c r="V404" s="373"/>
      <c r="W404" s="373"/>
      <c r="X404" s="373"/>
      <c r="Y404" s="373"/>
      <c r="Z404" s="373"/>
    </row>
    <row r="405" spans="1:26" ht="15.75" customHeight="1" x14ac:dyDescent="0.2">
      <c r="A405" s="373"/>
      <c r="B405" s="373"/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373"/>
      <c r="O405" s="373"/>
      <c r="P405" s="373"/>
      <c r="Q405" s="373"/>
      <c r="R405" s="373"/>
      <c r="S405" s="373"/>
      <c r="T405" s="373"/>
      <c r="U405" s="373"/>
      <c r="V405" s="373"/>
      <c r="W405" s="373"/>
      <c r="X405" s="373"/>
      <c r="Y405" s="373"/>
      <c r="Z405" s="373"/>
    </row>
    <row r="406" spans="1:26" ht="15.75" customHeight="1" x14ac:dyDescent="0.2">
      <c r="A406" s="373"/>
      <c r="B406" s="373"/>
      <c r="C406" s="373"/>
      <c r="D406" s="373"/>
      <c r="E406" s="373"/>
      <c r="F406" s="373"/>
      <c r="G406" s="373"/>
      <c r="H406" s="373"/>
      <c r="I406" s="373"/>
      <c r="J406" s="373"/>
      <c r="K406" s="373"/>
      <c r="L406" s="373"/>
      <c r="M406" s="373"/>
      <c r="N406" s="373"/>
      <c r="O406" s="373"/>
      <c r="P406" s="373"/>
      <c r="Q406" s="373"/>
      <c r="R406" s="373"/>
      <c r="S406" s="373"/>
      <c r="T406" s="373"/>
      <c r="U406" s="373"/>
      <c r="V406" s="373"/>
      <c r="W406" s="373"/>
      <c r="X406" s="373"/>
      <c r="Y406" s="373"/>
      <c r="Z406" s="373"/>
    </row>
    <row r="407" spans="1:26" ht="15.75" customHeight="1" x14ac:dyDescent="0.2">
      <c r="A407" s="373"/>
      <c r="B407" s="373"/>
      <c r="C407" s="373"/>
      <c r="D407" s="373"/>
      <c r="E407" s="373"/>
      <c r="F407" s="373"/>
      <c r="G407" s="373"/>
      <c r="H407" s="373"/>
      <c r="I407" s="373"/>
      <c r="J407" s="373"/>
      <c r="K407" s="373"/>
      <c r="L407" s="373"/>
      <c r="M407" s="373"/>
      <c r="N407" s="373"/>
      <c r="O407" s="373"/>
      <c r="P407" s="373"/>
      <c r="Q407" s="373"/>
      <c r="R407" s="373"/>
      <c r="S407" s="373"/>
      <c r="T407" s="373"/>
      <c r="U407" s="373"/>
      <c r="V407" s="373"/>
      <c r="W407" s="373"/>
      <c r="X407" s="373"/>
      <c r="Y407" s="373"/>
      <c r="Z407" s="373"/>
    </row>
    <row r="408" spans="1:26" ht="15.75" customHeight="1" x14ac:dyDescent="0.2">
      <c r="A408" s="373"/>
      <c r="B408" s="373"/>
      <c r="C408" s="373"/>
      <c r="D408" s="373"/>
      <c r="E408" s="373"/>
      <c r="F408" s="373"/>
      <c r="G408" s="373"/>
      <c r="H408" s="373"/>
      <c r="I408" s="373"/>
      <c r="J408" s="373"/>
      <c r="K408" s="373"/>
      <c r="L408" s="373"/>
      <c r="M408" s="373"/>
      <c r="N408" s="373"/>
      <c r="O408" s="373"/>
      <c r="P408" s="373"/>
      <c r="Q408" s="373"/>
      <c r="R408" s="373"/>
      <c r="S408" s="373"/>
      <c r="T408" s="373"/>
      <c r="U408" s="373"/>
      <c r="V408" s="373"/>
      <c r="W408" s="373"/>
      <c r="X408" s="373"/>
      <c r="Y408" s="373"/>
      <c r="Z408" s="373"/>
    </row>
    <row r="409" spans="1:26" ht="15.75" customHeight="1" x14ac:dyDescent="0.2">
      <c r="A409" s="373"/>
      <c r="B409" s="373"/>
      <c r="C409" s="373"/>
      <c r="D409" s="373"/>
      <c r="E409" s="373"/>
      <c r="F409" s="373"/>
      <c r="G409" s="373"/>
      <c r="H409" s="373"/>
      <c r="I409" s="373"/>
      <c r="J409" s="373"/>
      <c r="K409" s="373"/>
      <c r="L409" s="373"/>
      <c r="M409" s="373"/>
      <c r="N409" s="373"/>
      <c r="O409" s="373"/>
      <c r="P409" s="373"/>
      <c r="Q409" s="373"/>
      <c r="R409" s="373"/>
      <c r="S409" s="373"/>
      <c r="T409" s="373"/>
      <c r="U409" s="373"/>
      <c r="V409" s="373"/>
      <c r="W409" s="373"/>
      <c r="X409" s="373"/>
      <c r="Y409" s="373"/>
      <c r="Z409" s="373"/>
    </row>
    <row r="410" spans="1:26" ht="15.75" customHeight="1" x14ac:dyDescent="0.2">
      <c r="A410" s="373"/>
      <c r="B410" s="373"/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3"/>
      <c r="N410" s="373"/>
      <c r="O410" s="373"/>
      <c r="P410" s="373"/>
      <c r="Q410" s="373"/>
      <c r="R410" s="373"/>
      <c r="S410" s="373"/>
      <c r="T410" s="373"/>
      <c r="U410" s="373"/>
      <c r="V410" s="373"/>
      <c r="W410" s="373"/>
      <c r="X410" s="373"/>
      <c r="Y410" s="373"/>
      <c r="Z410" s="373"/>
    </row>
    <row r="411" spans="1:26" ht="15.75" customHeight="1" x14ac:dyDescent="0.2">
      <c r="A411" s="373"/>
      <c r="B411" s="373"/>
      <c r="C411" s="373"/>
      <c r="D411" s="373"/>
      <c r="E411" s="373"/>
      <c r="F411" s="373"/>
      <c r="G411" s="373"/>
      <c r="H411" s="373"/>
      <c r="I411" s="373"/>
      <c r="J411" s="373"/>
      <c r="K411" s="373"/>
      <c r="L411" s="373"/>
      <c r="M411" s="373"/>
      <c r="N411" s="373"/>
      <c r="O411" s="373"/>
      <c r="P411" s="373"/>
      <c r="Q411" s="373"/>
      <c r="R411" s="373"/>
      <c r="S411" s="373"/>
      <c r="T411" s="373"/>
      <c r="U411" s="373"/>
      <c r="V411" s="373"/>
      <c r="W411" s="373"/>
      <c r="X411" s="373"/>
      <c r="Y411" s="373"/>
      <c r="Z411" s="373"/>
    </row>
    <row r="412" spans="1:26" ht="15.75" customHeight="1" x14ac:dyDescent="0.2">
      <c r="A412" s="373"/>
      <c r="B412" s="373"/>
      <c r="C412" s="373"/>
      <c r="D412" s="373"/>
      <c r="E412" s="373"/>
      <c r="F412" s="373"/>
      <c r="G412" s="373"/>
      <c r="H412" s="373"/>
      <c r="I412" s="373"/>
      <c r="J412" s="373"/>
      <c r="K412" s="373"/>
      <c r="L412" s="373"/>
      <c r="M412" s="373"/>
      <c r="N412" s="373"/>
      <c r="O412" s="373"/>
      <c r="P412" s="373"/>
      <c r="Q412" s="373"/>
      <c r="R412" s="373"/>
      <c r="S412" s="373"/>
      <c r="T412" s="373"/>
      <c r="U412" s="373"/>
      <c r="V412" s="373"/>
      <c r="W412" s="373"/>
      <c r="X412" s="373"/>
      <c r="Y412" s="373"/>
      <c r="Z412" s="373"/>
    </row>
    <row r="413" spans="1:26" ht="15.75" customHeight="1" x14ac:dyDescent="0.2">
      <c r="A413" s="373"/>
      <c r="B413" s="373"/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3"/>
      <c r="N413" s="373"/>
      <c r="O413" s="373"/>
      <c r="P413" s="373"/>
      <c r="Q413" s="373"/>
      <c r="R413" s="373"/>
      <c r="S413" s="373"/>
      <c r="T413" s="373"/>
      <c r="U413" s="373"/>
      <c r="V413" s="373"/>
      <c r="W413" s="373"/>
      <c r="X413" s="373"/>
      <c r="Y413" s="373"/>
      <c r="Z413" s="373"/>
    </row>
    <row r="414" spans="1:26" ht="15.75" customHeight="1" x14ac:dyDescent="0.2">
      <c r="A414" s="373"/>
      <c r="B414" s="373"/>
      <c r="C414" s="373"/>
      <c r="D414" s="373"/>
      <c r="E414" s="373"/>
      <c r="F414" s="373"/>
      <c r="G414" s="373"/>
      <c r="H414" s="373"/>
      <c r="I414" s="373"/>
      <c r="J414" s="373"/>
      <c r="K414" s="373"/>
      <c r="L414" s="373"/>
      <c r="M414" s="373"/>
      <c r="N414" s="373"/>
      <c r="O414" s="373"/>
      <c r="P414" s="373"/>
      <c r="Q414" s="373"/>
      <c r="R414" s="373"/>
      <c r="S414" s="373"/>
      <c r="T414" s="373"/>
      <c r="U414" s="373"/>
      <c r="V414" s="373"/>
      <c r="W414" s="373"/>
      <c r="X414" s="373"/>
      <c r="Y414" s="373"/>
      <c r="Z414" s="373"/>
    </row>
    <row r="415" spans="1:26" ht="15.75" customHeight="1" x14ac:dyDescent="0.2">
      <c r="A415" s="373"/>
      <c r="B415" s="373"/>
      <c r="C415" s="373"/>
      <c r="D415" s="373"/>
      <c r="E415" s="373"/>
      <c r="F415" s="373"/>
      <c r="G415" s="373"/>
      <c r="H415" s="373"/>
      <c r="I415" s="373"/>
      <c r="J415" s="373"/>
      <c r="K415" s="373"/>
      <c r="L415" s="373"/>
      <c r="M415" s="373"/>
      <c r="N415" s="373"/>
      <c r="O415" s="373"/>
      <c r="P415" s="373"/>
      <c r="Q415" s="373"/>
      <c r="R415" s="373"/>
      <c r="S415" s="373"/>
      <c r="T415" s="373"/>
      <c r="U415" s="373"/>
      <c r="V415" s="373"/>
      <c r="W415" s="373"/>
      <c r="X415" s="373"/>
      <c r="Y415" s="373"/>
      <c r="Z415" s="373"/>
    </row>
    <row r="416" spans="1:26" ht="15.75" customHeight="1" x14ac:dyDescent="0.2">
      <c r="A416" s="373"/>
      <c r="B416" s="373"/>
      <c r="C416" s="373"/>
      <c r="D416" s="373"/>
      <c r="E416" s="373"/>
      <c r="F416" s="373"/>
      <c r="G416" s="373"/>
      <c r="H416" s="373"/>
      <c r="I416" s="373"/>
      <c r="J416" s="373"/>
      <c r="K416" s="373"/>
      <c r="L416" s="373"/>
      <c r="M416" s="373"/>
      <c r="N416" s="373"/>
      <c r="O416" s="373"/>
      <c r="P416" s="373"/>
      <c r="Q416" s="373"/>
      <c r="R416" s="373"/>
      <c r="S416" s="373"/>
      <c r="T416" s="373"/>
      <c r="U416" s="373"/>
      <c r="V416" s="373"/>
      <c r="W416" s="373"/>
      <c r="X416" s="373"/>
      <c r="Y416" s="373"/>
      <c r="Z416" s="373"/>
    </row>
    <row r="417" spans="1:26" ht="15.75" customHeight="1" x14ac:dyDescent="0.2">
      <c r="A417" s="373"/>
      <c r="B417" s="373"/>
      <c r="C417" s="373"/>
      <c r="D417" s="373"/>
      <c r="E417" s="373"/>
      <c r="F417" s="373"/>
      <c r="G417" s="373"/>
      <c r="H417" s="373"/>
      <c r="I417" s="373"/>
      <c r="J417" s="373"/>
      <c r="K417" s="373"/>
      <c r="L417" s="373"/>
      <c r="M417" s="373"/>
      <c r="N417" s="373"/>
      <c r="O417" s="373"/>
      <c r="P417" s="373"/>
      <c r="Q417" s="373"/>
      <c r="R417" s="373"/>
      <c r="S417" s="373"/>
      <c r="T417" s="373"/>
      <c r="U417" s="373"/>
      <c r="V417" s="373"/>
      <c r="W417" s="373"/>
      <c r="X417" s="373"/>
      <c r="Y417" s="373"/>
      <c r="Z417" s="373"/>
    </row>
    <row r="418" spans="1:26" ht="15.75" customHeight="1" x14ac:dyDescent="0.2">
      <c r="A418" s="373"/>
      <c r="B418" s="373"/>
      <c r="C418" s="373"/>
      <c r="D418" s="373"/>
      <c r="E418" s="373"/>
      <c r="F418" s="373"/>
      <c r="G418" s="373"/>
      <c r="H418" s="373"/>
      <c r="I418" s="373"/>
      <c r="J418" s="373"/>
      <c r="K418" s="373"/>
      <c r="L418" s="373"/>
      <c r="M418" s="373"/>
      <c r="N418" s="373"/>
      <c r="O418" s="373"/>
      <c r="P418" s="373"/>
      <c r="Q418" s="373"/>
      <c r="R418" s="373"/>
      <c r="S418" s="373"/>
      <c r="T418" s="373"/>
      <c r="U418" s="373"/>
      <c r="V418" s="373"/>
      <c r="W418" s="373"/>
      <c r="X418" s="373"/>
      <c r="Y418" s="373"/>
      <c r="Z418" s="373"/>
    </row>
    <row r="419" spans="1:26" ht="15.75" customHeight="1" x14ac:dyDescent="0.2">
      <c r="A419" s="373"/>
      <c r="B419" s="373"/>
      <c r="C419" s="373"/>
      <c r="D419" s="373"/>
      <c r="E419" s="373"/>
      <c r="F419" s="373"/>
      <c r="G419" s="373"/>
      <c r="H419" s="373"/>
      <c r="I419" s="373"/>
      <c r="J419" s="373"/>
      <c r="K419" s="373"/>
      <c r="L419" s="373"/>
      <c r="M419" s="373"/>
      <c r="N419" s="373"/>
      <c r="O419" s="373"/>
      <c r="P419" s="373"/>
      <c r="Q419" s="373"/>
      <c r="R419" s="373"/>
      <c r="S419" s="373"/>
      <c r="T419" s="373"/>
      <c r="U419" s="373"/>
      <c r="V419" s="373"/>
      <c r="W419" s="373"/>
      <c r="X419" s="373"/>
      <c r="Y419" s="373"/>
      <c r="Z419" s="373"/>
    </row>
    <row r="420" spans="1:26" ht="15.75" customHeight="1" x14ac:dyDescent="0.2">
      <c r="A420" s="373"/>
      <c r="B420" s="373"/>
      <c r="C420" s="373"/>
      <c r="D420" s="373"/>
      <c r="E420" s="373"/>
      <c r="F420" s="373"/>
      <c r="G420" s="373"/>
      <c r="H420" s="373"/>
      <c r="I420" s="373"/>
      <c r="J420" s="373"/>
      <c r="K420" s="373"/>
      <c r="L420" s="373"/>
      <c r="M420" s="373"/>
      <c r="N420" s="373"/>
      <c r="O420" s="373"/>
      <c r="P420" s="373"/>
      <c r="Q420" s="373"/>
      <c r="R420" s="373"/>
      <c r="S420" s="373"/>
      <c r="T420" s="373"/>
      <c r="U420" s="373"/>
      <c r="V420" s="373"/>
      <c r="W420" s="373"/>
      <c r="X420" s="373"/>
      <c r="Y420" s="373"/>
      <c r="Z420" s="373"/>
    </row>
    <row r="421" spans="1:26" ht="15.75" customHeight="1" x14ac:dyDescent="0.2">
      <c r="A421" s="373"/>
      <c r="B421" s="373"/>
      <c r="C421" s="373"/>
      <c r="D421" s="373"/>
      <c r="E421" s="373"/>
      <c r="F421" s="373"/>
      <c r="G421" s="373"/>
      <c r="H421" s="373"/>
      <c r="I421" s="373"/>
      <c r="J421" s="373"/>
      <c r="K421" s="373"/>
      <c r="L421" s="373"/>
      <c r="M421" s="373"/>
      <c r="N421" s="373"/>
      <c r="O421" s="373"/>
      <c r="P421" s="373"/>
      <c r="Q421" s="373"/>
      <c r="R421" s="373"/>
      <c r="S421" s="373"/>
      <c r="T421" s="373"/>
      <c r="U421" s="373"/>
      <c r="V421" s="373"/>
      <c r="W421" s="373"/>
      <c r="X421" s="373"/>
      <c r="Y421" s="373"/>
      <c r="Z421" s="373"/>
    </row>
    <row r="422" spans="1:26" ht="15.75" customHeight="1" x14ac:dyDescent="0.2">
      <c r="A422" s="373"/>
      <c r="B422" s="373"/>
      <c r="C422" s="373"/>
      <c r="D422" s="373"/>
      <c r="E422" s="373"/>
      <c r="F422" s="373"/>
      <c r="G422" s="373"/>
      <c r="H422" s="373"/>
      <c r="I422" s="373"/>
      <c r="J422" s="373"/>
      <c r="K422" s="373"/>
      <c r="L422" s="373"/>
      <c r="M422" s="373"/>
      <c r="N422" s="373"/>
      <c r="O422" s="373"/>
      <c r="P422" s="373"/>
      <c r="Q422" s="373"/>
      <c r="R422" s="373"/>
      <c r="S422" s="373"/>
      <c r="T422" s="373"/>
      <c r="U422" s="373"/>
      <c r="V422" s="373"/>
      <c r="W422" s="373"/>
      <c r="X422" s="373"/>
      <c r="Y422" s="373"/>
      <c r="Z422" s="373"/>
    </row>
    <row r="423" spans="1:26" ht="15.75" customHeight="1" x14ac:dyDescent="0.2">
      <c r="A423" s="373"/>
      <c r="B423" s="373"/>
      <c r="C423" s="373"/>
      <c r="D423" s="373"/>
      <c r="E423" s="373"/>
      <c r="F423" s="373"/>
      <c r="G423" s="373"/>
      <c r="H423" s="373"/>
      <c r="I423" s="373"/>
      <c r="J423" s="373"/>
      <c r="K423" s="373"/>
      <c r="L423" s="373"/>
      <c r="M423" s="373"/>
      <c r="N423" s="373"/>
      <c r="O423" s="373"/>
      <c r="P423" s="373"/>
      <c r="Q423" s="373"/>
      <c r="R423" s="373"/>
      <c r="S423" s="373"/>
      <c r="T423" s="373"/>
      <c r="U423" s="373"/>
      <c r="V423" s="373"/>
      <c r="W423" s="373"/>
      <c r="X423" s="373"/>
      <c r="Y423" s="373"/>
      <c r="Z423" s="373"/>
    </row>
    <row r="424" spans="1:26" ht="15.75" customHeight="1" x14ac:dyDescent="0.2">
      <c r="A424" s="373"/>
      <c r="B424" s="373"/>
      <c r="C424" s="373"/>
      <c r="D424" s="373"/>
      <c r="E424" s="373"/>
      <c r="F424" s="373"/>
      <c r="G424" s="373"/>
      <c r="H424" s="373"/>
      <c r="I424" s="373"/>
      <c r="J424" s="373"/>
      <c r="K424" s="373"/>
      <c r="L424" s="373"/>
      <c r="M424" s="373"/>
      <c r="N424" s="373"/>
      <c r="O424" s="373"/>
      <c r="P424" s="373"/>
      <c r="Q424" s="373"/>
      <c r="R424" s="373"/>
      <c r="S424" s="373"/>
      <c r="T424" s="373"/>
      <c r="U424" s="373"/>
      <c r="V424" s="373"/>
      <c r="W424" s="373"/>
      <c r="X424" s="373"/>
      <c r="Y424" s="373"/>
      <c r="Z424" s="373"/>
    </row>
    <row r="425" spans="1:26" ht="15.75" customHeight="1" x14ac:dyDescent="0.2">
      <c r="A425" s="373"/>
      <c r="B425" s="373"/>
      <c r="C425" s="373"/>
      <c r="D425" s="373"/>
      <c r="E425" s="373"/>
      <c r="F425" s="373"/>
      <c r="G425" s="373"/>
      <c r="H425" s="373"/>
      <c r="I425" s="373"/>
      <c r="J425" s="373"/>
      <c r="K425" s="373"/>
      <c r="L425" s="373"/>
      <c r="M425" s="373"/>
      <c r="N425" s="373"/>
      <c r="O425" s="373"/>
      <c r="P425" s="373"/>
      <c r="Q425" s="373"/>
      <c r="R425" s="373"/>
      <c r="S425" s="373"/>
      <c r="T425" s="373"/>
      <c r="U425" s="373"/>
      <c r="V425" s="373"/>
      <c r="W425" s="373"/>
      <c r="X425" s="373"/>
      <c r="Y425" s="373"/>
      <c r="Z425" s="373"/>
    </row>
    <row r="426" spans="1:26" ht="15.75" customHeight="1" x14ac:dyDescent="0.2">
      <c r="A426" s="373"/>
      <c r="B426" s="373"/>
      <c r="C426" s="373"/>
      <c r="D426" s="373"/>
      <c r="E426" s="373"/>
      <c r="F426" s="373"/>
      <c r="G426" s="373"/>
      <c r="H426" s="373"/>
      <c r="I426" s="373"/>
      <c r="J426" s="373"/>
      <c r="K426" s="373"/>
      <c r="L426" s="373"/>
      <c r="M426" s="373"/>
      <c r="N426" s="373"/>
      <c r="O426" s="373"/>
      <c r="P426" s="373"/>
      <c r="Q426" s="373"/>
      <c r="R426" s="373"/>
      <c r="S426" s="373"/>
      <c r="T426" s="373"/>
      <c r="U426" s="373"/>
      <c r="V426" s="373"/>
      <c r="W426" s="373"/>
      <c r="X426" s="373"/>
      <c r="Y426" s="373"/>
      <c r="Z426" s="373"/>
    </row>
    <row r="427" spans="1:26" ht="15.75" customHeight="1" x14ac:dyDescent="0.2">
      <c r="A427" s="373"/>
      <c r="B427" s="373"/>
      <c r="C427" s="373"/>
      <c r="D427" s="373"/>
      <c r="E427" s="373"/>
      <c r="F427" s="373"/>
      <c r="G427" s="373"/>
      <c r="H427" s="373"/>
      <c r="I427" s="373"/>
      <c r="J427" s="373"/>
      <c r="K427" s="373"/>
      <c r="L427" s="373"/>
      <c r="M427" s="373"/>
      <c r="N427" s="373"/>
      <c r="O427" s="373"/>
      <c r="P427" s="373"/>
      <c r="Q427" s="373"/>
      <c r="R427" s="373"/>
      <c r="S427" s="373"/>
      <c r="T427" s="373"/>
      <c r="U427" s="373"/>
      <c r="V427" s="373"/>
      <c r="W427" s="373"/>
      <c r="X427" s="373"/>
      <c r="Y427" s="373"/>
      <c r="Z427" s="373"/>
    </row>
    <row r="428" spans="1:26" ht="15.75" customHeight="1" x14ac:dyDescent="0.2">
      <c r="A428" s="373"/>
      <c r="B428" s="373"/>
      <c r="C428" s="373"/>
      <c r="D428" s="373"/>
      <c r="E428" s="373"/>
      <c r="F428" s="373"/>
      <c r="G428" s="373"/>
      <c r="H428" s="373"/>
      <c r="I428" s="373"/>
      <c r="J428" s="373"/>
      <c r="K428" s="373"/>
      <c r="L428" s="373"/>
      <c r="M428" s="373"/>
      <c r="N428" s="373"/>
      <c r="O428" s="373"/>
      <c r="P428" s="373"/>
      <c r="Q428" s="373"/>
      <c r="R428" s="373"/>
      <c r="S428" s="373"/>
      <c r="T428" s="373"/>
      <c r="U428" s="373"/>
      <c r="V428" s="373"/>
      <c r="W428" s="373"/>
      <c r="X428" s="373"/>
      <c r="Y428" s="373"/>
      <c r="Z428" s="373"/>
    </row>
    <row r="429" spans="1:26" ht="15.75" customHeight="1" x14ac:dyDescent="0.2">
      <c r="A429" s="373"/>
      <c r="B429" s="373"/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  <c r="N429" s="373"/>
      <c r="O429" s="373"/>
      <c r="P429" s="373"/>
      <c r="Q429" s="373"/>
      <c r="R429" s="373"/>
      <c r="S429" s="373"/>
      <c r="T429" s="373"/>
      <c r="U429" s="373"/>
      <c r="V429" s="373"/>
      <c r="W429" s="373"/>
      <c r="X429" s="373"/>
      <c r="Y429" s="373"/>
      <c r="Z429" s="373"/>
    </row>
    <row r="430" spans="1:26" ht="15.75" customHeight="1" x14ac:dyDescent="0.2">
      <c r="A430" s="373"/>
      <c r="B430" s="373"/>
      <c r="C430" s="373"/>
      <c r="D430" s="373"/>
      <c r="E430" s="373"/>
      <c r="F430" s="373"/>
      <c r="G430" s="373"/>
      <c r="H430" s="373"/>
      <c r="I430" s="373"/>
      <c r="J430" s="373"/>
      <c r="K430" s="373"/>
      <c r="L430" s="373"/>
      <c r="M430" s="373"/>
      <c r="N430" s="373"/>
      <c r="O430" s="373"/>
      <c r="P430" s="373"/>
      <c r="Q430" s="373"/>
      <c r="R430" s="373"/>
      <c r="S430" s="373"/>
      <c r="T430" s="373"/>
      <c r="U430" s="373"/>
      <c r="V430" s="373"/>
      <c r="W430" s="373"/>
      <c r="X430" s="373"/>
      <c r="Y430" s="373"/>
      <c r="Z430" s="373"/>
    </row>
    <row r="431" spans="1:26" ht="15.75" customHeight="1" x14ac:dyDescent="0.2">
      <c r="A431" s="373"/>
      <c r="B431" s="373"/>
      <c r="C431" s="373"/>
      <c r="D431" s="373"/>
      <c r="E431" s="373"/>
      <c r="F431" s="373"/>
      <c r="G431" s="373"/>
      <c r="H431" s="373"/>
      <c r="I431" s="373"/>
      <c r="J431" s="373"/>
      <c r="K431" s="373"/>
      <c r="L431" s="373"/>
      <c r="M431" s="373"/>
      <c r="N431" s="373"/>
      <c r="O431" s="373"/>
      <c r="P431" s="373"/>
      <c r="Q431" s="373"/>
      <c r="R431" s="373"/>
      <c r="S431" s="373"/>
      <c r="T431" s="373"/>
      <c r="U431" s="373"/>
      <c r="V431" s="373"/>
      <c r="W431" s="373"/>
      <c r="X431" s="373"/>
      <c r="Y431" s="373"/>
      <c r="Z431" s="373"/>
    </row>
    <row r="432" spans="1:26" ht="15.75" customHeight="1" x14ac:dyDescent="0.2">
      <c r="A432" s="373"/>
      <c r="B432" s="373"/>
      <c r="C432" s="373"/>
      <c r="D432" s="373"/>
      <c r="E432" s="373"/>
      <c r="F432" s="373"/>
      <c r="G432" s="373"/>
      <c r="H432" s="373"/>
      <c r="I432" s="373"/>
      <c r="J432" s="373"/>
      <c r="K432" s="373"/>
      <c r="L432" s="373"/>
      <c r="M432" s="373"/>
      <c r="N432" s="373"/>
      <c r="O432" s="373"/>
      <c r="P432" s="373"/>
      <c r="Q432" s="373"/>
      <c r="R432" s="373"/>
      <c r="S432" s="373"/>
      <c r="T432" s="373"/>
      <c r="U432" s="373"/>
      <c r="V432" s="373"/>
      <c r="W432" s="373"/>
      <c r="X432" s="373"/>
      <c r="Y432" s="373"/>
      <c r="Z432" s="373"/>
    </row>
    <row r="433" spans="1:26" ht="15.75" customHeight="1" x14ac:dyDescent="0.2">
      <c r="A433" s="373"/>
      <c r="B433" s="373"/>
      <c r="C433" s="373"/>
      <c r="D433" s="373"/>
      <c r="E433" s="373"/>
      <c r="F433" s="373"/>
      <c r="G433" s="373"/>
      <c r="H433" s="373"/>
      <c r="I433" s="373"/>
      <c r="J433" s="373"/>
      <c r="K433" s="373"/>
      <c r="L433" s="373"/>
      <c r="M433" s="373"/>
      <c r="N433" s="373"/>
      <c r="O433" s="373"/>
      <c r="P433" s="373"/>
      <c r="Q433" s="373"/>
      <c r="R433" s="373"/>
      <c r="S433" s="373"/>
      <c r="T433" s="373"/>
      <c r="U433" s="373"/>
      <c r="V433" s="373"/>
      <c r="W433" s="373"/>
      <c r="X433" s="373"/>
      <c r="Y433" s="373"/>
      <c r="Z433" s="373"/>
    </row>
    <row r="434" spans="1:26" ht="15.75" customHeight="1" x14ac:dyDescent="0.2">
      <c r="A434" s="373"/>
      <c r="B434" s="373"/>
      <c r="C434" s="373"/>
      <c r="D434" s="373"/>
      <c r="E434" s="373"/>
      <c r="F434" s="373"/>
      <c r="G434" s="373"/>
      <c r="H434" s="373"/>
      <c r="I434" s="373"/>
      <c r="J434" s="373"/>
      <c r="K434" s="373"/>
      <c r="L434" s="373"/>
      <c r="M434" s="373"/>
      <c r="N434" s="373"/>
      <c r="O434" s="373"/>
      <c r="P434" s="373"/>
      <c r="Q434" s="373"/>
      <c r="R434" s="373"/>
      <c r="S434" s="373"/>
      <c r="T434" s="373"/>
      <c r="U434" s="373"/>
      <c r="V434" s="373"/>
      <c r="W434" s="373"/>
      <c r="X434" s="373"/>
      <c r="Y434" s="373"/>
      <c r="Z434" s="373"/>
    </row>
    <row r="435" spans="1:26" ht="15.75" customHeight="1" x14ac:dyDescent="0.2">
      <c r="A435" s="373"/>
      <c r="B435" s="373"/>
      <c r="C435" s="373"/>
      <c r="D435" s="373"/>
      <c r="E435" s="373"/>
      <c r="F435" s="373"/>
      <c r="G435" s="373"/>
      <c r="H435" s="373"/>
      <c r="I435" s="373"/>
      <c r="J435" s="373"/>
      <c r="K435" s="373"/>
      <c r="L435" s="373"/>
      <c r="M435" s="373"/>
      <c r="N435" s="373"/>
      <c r="O435" s="373"/>
      <c r="P435" s="373"/>
      <c r="Q435" s="373"/>
      <c r="R435" s="373"/>
      <c r="S435" s="373"/>
      <c r="T435" s="373"/>
      <c r="U435" s="373"/>
      <c r="V435" s="373"/>
      <c r="W435" s="373"/>
      <c r="X435" s="373"/>
      <c r="Y435" s="373"/>
      <c r="Z435" s="373"/>
    </row>
    <row r="436" spans="1:26" ht="15.75" customHeight="1" x14ac:dyDescent="0.2">
      <c r="A436" s="373"/>
      <c r="B436" s="373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3"/>
      <c r="N436" s="373"/>
      <c r="O436" s="373"/>
      <c r="P436" s="373"/>
      <c r="Q436" s="373"/>
      <c r="R436" s="373"/>
      <c r="S436" s="373"/>
      <c r="T436" s="373"/>
      <c r="U436" s="373"/>
      <c r="V436" s="373"/>
      <c r="W436" s="373"/>
      <c r="X436" s="373"/>
      <c r="Y436" s="373"/>
      <c r="Z436" s="373"/>
    </row>
    <row r="437" spans="1:26" ht="15.75" customHeight="1" x14ac:dyDescent="0.2">
      <c r="A437" s="373"/>
      <c r="B437" s="373"/>
      <c r="C437" s="373"/>
      <c r="D437" s="373"/>
      <c r="E437" s="373"/>
      <c r="F437" s="373"/>
      <c r="G437" s="373"/>
      <c r="H437" s="373"/>
      <c r="I437" s="373"/>
      <c r="J437" s="373"/>
      <c r="K437" s="373"/>
      <c r="L437" s="373"/>
      <c r="M437" s="373"/>
      <c r="N437" s="373"/>
      <c r="O437" s="373"/>
      <c r="P437" s="373"/>
      <c r="Q437" s="373"/>
      <c r="R437" s="373"/>
      <c r="S437" s="373"/>
      <c r="T437" s="373"/>
      <c r="U437" s="373"/>
      <c r="V437" s="373"/>
      <c r="W437" s="373"/>
      <c r="X437" s="373"/>
      <c r="Y437" s="373"/>
      <c r="Z437" s="373"/>
    </row>
    <row r="438" spans="1:26" ht="15.75" customHeight="1" x14ac:dyDescent="0.2">
      <c r="A438" s="373"/>
      <c r="B438" s="373"/>
      <c r="C438" s="373"/>
      <c r="D438" s="373"/>
      <c r="E438" s="373"/>
      <c r="F438" s="373"/>
      <c r="G438" s="373"/>
      <c r="H438" s="373"/>
      <c r="I438" s="373"/>
      <c r="J438" s="373"/>
      <c r="K438" s="373"/>
      <c r="L438" s="373"/>
      <c r="M438" s="373"/>
      <c r="N438" s="373"/>
      <c r="O438" s="373"/>
      <c r="P438" s="373"/>
      <c r="Q438" s="373"/>
      <c r="R438" s="373"/>
      <c r="S438" s="373"/>
      <c r="T438" s="373"/>
      <c r="U438" s="373"/>
      <c r="V438" s="373"/>
      <c r="W438" s="373"/>
      <c r="X438" s="373"/>
      <c r="Y438" s="373"/>
      <c r="Z438" s="373"/>
    </row>
    <row r="439" spans="1:26" ht="15.75" customHeight="1" x14ac:dyDescent="0.2">
      <c r="A439" s="373"/>
      <c r="B439" s="373"/>
      <c r="C439" s="373"/>
      <c r="D439" s="373"/>
      <c r="E439" s="373"/>
      <c r="F439" s="373"/>
      <c r="G439" s="373"/>
      <c r="H439" s="373"/>
      <c r="I439" s="373"/>
      <c r="J439" s="373"/>
      <c r="K439" s="373"/>
      <c r="L439" s="373"/>
      <c r="M439" s="373"/>
      <c r="N439" s="373"/>
      <c r="O439" s="373"/>
      <c r="P439" s="373"/>
      <c r="Q439" s="373"/>
      <c r="R439" s="373"/>
      <c r="S439" s="373"/>
      <c r="T439" s="373"/>
      <c r="U439" s="373"/>
      <c r="V439" s="373"/>
      <c r="W439" s="373"/>
      <c r="X439" s="373"/>
      <c r="Y439" s="373"/>
      <c r="Z439" s="373"/>
    </row>
    <row r="440" spans="1:26" ht="15.75" customHeight="1" x14ac:dyDescent="0.2">
      <c r="A440" s="373"/>
      <c r="B440" s="373"/>
      <c r="C440" s="373"/>
      <c r="D440" s="373"/>
      <c r="E440" s="373"/>
      <c r="F440" s="373"/>
      <c r="G440" s="373"/>
      <c r="H440" s="373"/>
      <c r="I440" s="373"/>
      <c r="J440" s="373"/>
      <c r="K440" s="373"/>
      <c r="L440" s="373"/>
      <c r="M440" s="373"/>
      <c r="N440" s="373"/>
      <c r="O440" s="373"/>
      <c r="P440" s="373"/>
      <c r="Q440" s="373"/>
      <c r="R440" s="373"/>
      <c r="S440" s="373"/>
      <c r="T440" s="373"/>
      <c r="U440" s="373"/>
      <c r="V440" s="373"/>
      <c r="W440" s="373"/>
      <c r="X440" s="373"/>
      <c r="Y440" s="373"/>
      <c r="Z440" s="373"/>
    </row>
    <row r="441" spans="1:26" ht="15.75" customHeight="1" x14ac:dyDescent="0.2">
      <c r="A441" s="373"/>
      <c r="B441" s="373"/>
      <c r="C441" s="373"/>
      <c r="D441" s="373"/>
      <c r="E441" s="373"/>
      <c r="F441" s="373"/>
      <c r="G441" s="373"/>
      <c r="H441" s="373"/>
      <c r="I441" s="373"/>
      <c r="J441" s="373"/>
      <c r="K441" s="373"/>
      <c r="L441" s="373"/>
      <c r="M441" s="373"/>
      <c r="N441" s="373"/>
      <c r="O441" s="373"/>
      <c r="P441" s="373"/>
      <c r="Q441" s="373"/>
      <c r="R441" s="373"/>
      <c r="S441" s="373"/>
      <c r="T441" s="373"/>
      <c r="U441" s="373"/>
      <c r="V441" s="373"/>
      <c r="W441" s="373"/>
      <c r="X441" s="373"/>
      <c r="Y441" s="373"/>
      <c r="Z441" s="373"/>
    </row>
    <row r="442" spans="1:26" ht="15.75" customHeight="1" x14ac:dyDescent="0.2">
      <c r="A442" s="373"/>
      <c r="B442" s="373"/>
      <c r="C442" s="373"/>
      <c r="D442" s="373"/>
      <c r="E442" s="373"/>
      <c r="F442" s="373"/>
      <c r="G442" s="373"/>
      <c r="H442" s="373"/>
      <c r="I442" s="373"/>
      <c r="J442" s="373"/>
      <c r="K442" s="373"/>
      <c r="L442" s="373"/>
      <c r="M442" s="373"/>
      <c r="N442" s="373"/>
      <c r="O442" s="373"/>
      <c r="P442" s="373"/>
      <c r="Q442" s="373"/>
      <c r="R442" s="373"/>
      <c r="S442" s="373"/>
      <c r="T442" s="373"/>
      <c r="U442" s="373"/>
      <c r="V442" s="373"/>
      <c r="W442" s="373"/>
      <c r="X442" s="373"/>
      <c r="Y442" s="373"/>
      <c r="Z442" s="373"/>
    </row>
    <row r="443" spans="1:26" ht="15.75" customHeight="1" x14ac:dyDescent="0.2">
      <c r="A443" s="373"/>
      <c r="B443" s="373"/>
      <c r="C443" s="373"/>
      <c r="D443" s="373"/>
      <c r="E443" s="373"/>
      <c r="F443" s="373"/>
      <c r="G443" s="373"/>
      <c r="H443" s="373"/>
      <c r="I443" s="373"/>
      <c r="J443" s="373"/>
      <c r="K443" s="373"/>
      <c r="L443" s="373"/>
      <c r="M443" s="373"/>
      <c r="N443" s="373"/>
      <c r="O443" s="373"/>
      <c r="P443" s="373"/>
      <c r="Q443" s="373"/>
      <c r="R443" s="373"/>
      <c r="S443" s="373"/>
      <c r="T443" s="373"/>
      <c r="U443" s="373"/>
      <c r="V443" s="373"/>
      <c r="W443" s="373"/>
      <c r="X443" s="373"/>
      <c r="Y443" s="373"/>
      <c r="Z443" s="373"/>
    </row>
    <row r="444" spans="1:26" ht="15.75" customHeight="1" x14ac:dyDescent="0.2">
      <c r="A444" s="373"/>
      <c r="B444" s="373"/>
      <c r="C444" s="373"/>
      <c r="D444" s="373"/>
      <c r="E444" s="373"/>
      <c r="F444" s="373"/>
      <c r="G444" s="373"/>
      <c r="H444" s="373"/>
      <c r="I444" s="373"/>
      <c r="J444" s="373"/>
      <c r="K444" s="373"/>
      <c r="L444" s="373"/>
      <c r="M444" s="373"/>
      <c r="N444" s="373"/>
      <c r="O444" s="373"/>
      <c r="P444" s="373"/>
      <c r="Q444" s="373"/>
      <c r="R444" s="373"/>
      <c r="S444" s="373"/>
      <c r="T444" s="373"/>
      <c r="U444" s="373"/>
      <c r="V444" s="373"/>
      <c r="W444" s="373"/>
      <c r="X444" s="373"/>
      <c r="Y444" s="373"/>
      <c r="Z444" s="373"/>
    </row>
    <row r="445" spans="1:26" ht="15.75" customHeight="1" x14ac:dyDescent="0.2">
      <c r="A445" s="373"/>
      <c r="B445" s="373"/>
      <c r="C445" s="373"/>
      <c r="D445" s="373"/>
      <c r="E445" s="373"/>
      <c r="F445" s="373"/>
      <c r="G445" s="373"/>
      <c r="H445" s="373"/>
      <c r="I445" s="373"/>
      <c r="J445" s="373"/>
      <c r="K445" s="373"/>
      <c r="L445" s="373"/>
      <c r="M445" s="373"/>
      <c r="N445" s="373"/>
      <c r="O445" s="373"/>
      <c r="P445" s="373"/>
      <c r="Q445" s="373"/>
      <c r="R445" s="373"/>
      <c r="S445" s="373"/>
      <c r="T445" s="373"/>
      <c r="U445" s="373"/>
      <c r="V445" s="373"/>
      <c r="W445" s="373"/>
      <c r="X445" s="373"/>
      <c r="Y445" s="373"/>
      <c r="Z445" s="373"/>
    </row>
    <row r="446" spans="1:26" ht="15.75" customHeight="1" x14ac:dyDescent="0.2">
      <c r="A446" s="373"/>
      <c r="B446" s="373"/>
      <c r="C446" s="373"/>
      <c r="D446" s="373"/>
      <c r="E446" s="373"/>
      <c r="F446" s="373"/>
      <c r="G446" s="373"/>
      <c r="H446" s="373"/>
      <c r="I446" s="373"/>
      <c r="J446" s="373"/>
      <c r="K446" s="373"/>
      <c r="L446" s="373"/>
      <c r="M446" s="373"/>
      <c r="N446" s="373"/>
      <c r="O446" s="373"/>
      <c r="P446" s="373"/>
      <c r="Q446" s="373"/>
      <c r="R446" s="373"/>
      <c r="S446" s="373"/>
      <c r="T446" s="373"/>
      <c r="U446" s="373"/>
      <c r="V446" s="373"/>
      <c r="W446" s="373"/>
      <c r="X446" s="373"/>
      <c r="Y446" s="373"/>
      <c r="Z446" s="373"/>
    </row>
    <row r="447" spans="1:26" ht="15.75" customHeight="1" x14ac:dyDescent="0.2">
      <c r="A447" s="373"/>
      <c r="B447" s="373"/>
      <c r="C447" s="373"/>
      <c r="D447" s="373"/>
      <c r="E447" s="373"/>
      <c r="F447" s="373"/>
      <c r="G447" s="373"/>
      <c r="H447" s="373"/>
      <c r="I447" s="373"/>
      <c r="J447" s="373"/>
      <c r="K447" s="373"/>
      <c r="L447" s="373"/>
      <c r="M447" s="373"/>
      <c r="N447" s="373"/>
      <c r="O447" s="373"/>
      <c r="P447" s="373"/>
      <c r="Q447" s="373"/>
      <c r="R447" s="373"/>
      <c r="S447" s="373"/>
      <c r="T447" s="373"/>
      <c r="U447" s="373"/>
      <c r="V447" s="373"/>
      <c r="W447" s="373"/>
      <c r="X447" s="373"/>
      <c r="Y447" s="373"/>
      <c r="Z447" s="373"/>
    </row>
    <row r="448" spans="1:26" ht="15.75" customHeight="1" x14ac:dyDescent="0.2">
      <c r="A448" s="373"/>
      <c r="B448" s="373"/>
      <c r="C448" s="373"/>
      <c r="D448" s="373"/>
      <c r="E448" s="373"/>
      <c r="F448" s="373"/>
      <c r="G448" s="373"/>
      <c r="H448" s="373"/>
      <c r="I448" s="373"/>
      <c r="J448" s="373"/>
      <c r="K448" s="373"/>
      <c r="L448" s="373"/>
      <c r="M448" s="373"/>
      <c r="N448" s="373"/>
      <c r="O448" s="373"/>
      <c r="P448" s="373"/>
      <c r="Q448" s="373"/>
      <c r="R448" s="373"/>
      <c r="S448" s="373"/>
      <c r="T448" s="373"/>
      <c r="U448" s="373"/>
      <c r="V448" s="373"/>
      <c r="W448" s="373"/>
      <c r="X448" s="373"/>
      <c r="Y448" s="373"/>
      <c r="Z448" s="373"/>
    </row>
    <row r="449" spans="1:26" ht="15.75" customHeight="1" x14ac:dyDescent="0.2">
      <c r="A449" s="373"/>
      <c r="B449" s="373"/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3"/>
      <c r="N449" s="373"/>
      <c r="O449" s="373"/>
      <c r="P449" s="373"/>
      <c r="Q449" s="373"/>
      <c r="R449" s="373"/>
      <c r="S449" s="373"/>
      <c r="T449" s="373"/>
      <c r="U449" s="373"/>
      <c r="V449" s="373"/>
      <c r="W449" s="373"/>
      <c r="X449" s="373"/>
      <c r="Y449" s="373"/>
      <c r="Z449" s="373"/>
    </row>
    <row r="450" spans="1:26" ht="15.75" customHeight="1" x14ac:dyDescent="0.2">
      <c r="A450" s="373"/>
      <c r="B450" s="373"/>
      <c r="C450" s="373"/>
      <c r="D450" s="373"/>
      <c r="E450" s="373"/>
      <c r="F450" s="373"/>
      <c r="G450" s="373"/>
      <c r="H450" s="373"/>
      <c r="I450" s="373"/>
      <c r="J450" s="373"/>
      <c r="K450" s="373"/>
      <c r="L450" s="373"/>
      <c r="M450" s="373"/>
      <c r="N450" s="373"/>
      <c r="O450" s="373"/>
      <c r="P450" s="373"/>
      <c r="Q450" s="373"/>
      <c r="R450" s="373"/>
      <c r="S450" s="373"/>
      <c r="T450" s="373"/>
      <c r="U450" s="373"/>
      <c r="V450" s="373"/>
      <c r="W450" s="373"/>
      <c r="X450" s="373"/>
      <c r="Y450" s="373"/>
      <c r="Z450" s="373"/>
    </row>
    <row r="451" spans="1:26" ht="15.75" customHeight="1" x14ac:dyDescent="0.2">
      <c r="A451" s="373"/>
      <c r="B451" s="373"/>
      <c r="C451" s="373"/>
      <c r="D451" s="373"/>
      <c r="E451" s="373"/>
      <c r="F451" s="373"/>
      <c r="G451" s="373"/>
      <c r="H451" s="373"/>
      <c r="I451" s="373"/>
      <c r="J451" s="373"/>
      <c r="K451" s="373"/>
      <c r="L451" s="373"/>
      <c r="M451" s="373"/>
      <c r="N451" s="373"/>
      <c r="O451" s="373"/>
      <c r="P451" s="373"/>
      <c r="Q451" s="373"/>
      <c r="R451" s="373"/>
      <c r="S451" s="373"/>
      <c r="T451" s="373"/>
      <c r="U451" s="373"/>
      <c r="V451" s="373"/>
      <c r="W451" s="373"/>
      <c r="X451" s="373"/>
      <c r="Y451" s="373"/>
      <c r="Z451" s="373"/>
    </row>
    <row r="452" spans="1:26" ht="15.75" customHeight="1" x14ac:dyDescent="0.2">
      <c r="A452" s="373"/>
      <c r="B452" s="373"/>
      <c r="C452" s="373"/>
      <c r="D452" s="373"/>
      <c r="E452" s="373"/>
      <c r="F452" s="373"/>
      <c r="G452" s="373"/>
      <c r="H452" s="373"/>
      <c r="I452" s="373"/>
      <c r="J452" s="373"/>
      <c r="K452" s="373"/>
      <c r="L452" s="373"/>
      <c r="M452" s="373"/>
      <c r="N452" s="373"/>
      <c r="O452" s="373"/>
      <c r="P452" s="373"/>
      <c r="Q452" s="373"/>
      <c r="R452" s="373"/>
      <c r="S452" s="373"/>
      <c r="T452" s="373"/>
      <c r="U452" s="373"/>
      <c r="V452" s="373"/>
      <c r="W452" s="373"/>
      <c r="X452" s="373"/>
      <c r="Y452" s="373"/>
      <c r="Z452" s="373"/>
    </row>
    <row r="453" spans="1:26" ht="15.75" customHeight="1" x14ac:dyDescent="0.2">
      <c r="A453" s="373"/>
      <c r="B453" s="373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3"/>
      <c r="N453" s="373"/>
      <c r="O453" s="373"/>
      <c r="P453" s="373"/>
      <c r="Q453" s="373"/>
      <c r="R453" s="373"/>
      <c r="S453" s="373"/>
      <c r="T453" s="373"/>
      <c r="U453" s="373"/>
      <c r="V453" s="373"/>
      <c r="W453" s="373"/>
      <c r="X453" s="373"/>
      <c r="Y453" s="373"/>
      <c r="Z453" s="373"/>
    </row>
    <row r="454" spans="1:26" ht="15.75" customHeight="1" x14ac:dyDescent="0.2">
      <c r="A454" s="373"/>
      <c r="B454" s="373"/>
      <c r="C454" s="373"/>
      <c r="D454" s="373"/>
      <c r="E454" s="373"/>
      <c r="F454" s="373"/>
      <c r="G454" s="373"/>
      <c r="H454" s="373"/>
      <c r="I454" s="373"/>
      <c r="J454" s="373"/>
      <c r="K454" s="373"/>
      <c r="L454" s="373"/>
      <c r="M454" s="373"/>
      <c r="N454" s="373"/>
      <c r="O454" s="373"/>
      <c r="P454" s="373"/>
      <c r="Q454" s="373"/>
      <c r="R454" s="373"/>
      <c r="S454" s="373"/>
      <c r="T454" s="373"/>
      <c r="U454" s="373"/>
      <c r="V454" s="373"/>
      <c r="W454" s="373"/>
      <c r="X454" s="373"/>
      <c r="Y454" s="373"/>
      <c r="Z454" s="373"/>
    </row>
    <row r="455" spans="1:26" ht="15.75" customHeight="1" x14ac:dyDescent="0.2">
      <c r="A455" s="373"/>
      <c r="B455" s="373"/>
      <c r="C455" s="373"/>
      <c r="D455" s="373"/>
      <c r="E455" s="373"/>
      <c r="F455" s="373"/>
      <c r="G455" s="373"/>
      <c r="H455" s="373"/>
      <c r="I455" s="373"/>
      <c r="J455" s="373"/>
      <c r="K455" s="373"/>
      <c r="L455" s="373"/>
      <c r="M455" s="373"/>
      <c r="N455" s="373"/>
      <c r="O455" s="373"/>
      <c r="P455" s="373"/>
      <c r="Q455" s="373"/>
      <c r="R455" s="373"/>
      <c r="S455" s="373"/>
      <c r="T455" s="373"/>
      <c r="U455" s="373"/>
      <c r="V455" s="373"/>
      <c r="W455" s="373"/>
      <c r="X455" s="373"/>
      <c r="Y455" s="373"/>
      <c r="Z455" s="373"/>
    </row>
    <row r="456" spans="1:26" ht="15.75" customHeight="1" x14ac:dyDescent="0.2">
      <c r="A456" s="373"/>
      <c r="B456" s="373"/>
      <c r="C456" s="373"/>
      <c r="D456" s="373"/>
      <c r="E456" s="373"/>
      <c r="F456" s="373"/>
      <c r="G456" s="373"/>
      <c r="H456" s="373"/>
      <c r="I456" s="373"/>
      <c r="J456" s="373"/>
      <c r="K456" s="373"/>
      <c r="L456" s="373"/>
      <c r="M456" s="373"/>
      <c r="N456" s="373"/>
      <c r="O456" s="373"/>
      <c r="P456" s="373"/>
      <c r="Q456" s="373"/>
      <c r="R456" s="373"/>
      <c r="S456" s="373"/>
      <c r="T456" s="373"/>
      <c r="U456" s="373"/>
      <c r="V456" s="373"/>
      <c r="W456" s="373"/>
      <c r="X456" s="373"/>
      <c r="Y456" s="373"/>
      <c r="Z456" s="373"/>
    </row>
    <row r="457" spans="1:26" ht="15.75" customHeight="1" x14ac:dyDescent="0.2">
      <c r="A457" s="373"/>
      <c r="B457" s="373"/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3"/>
      <c r="N457" s="373"/>
      <c r="O457" s="373"/>
      <c r="P457" s="373"/>
      <c r="Q457" s="373"/>
      <c r="R457" s="373"/>
      <c r="S457" s="373"/>
      <c r="T457" s="373"/>
      <c r="U457" s="373"/>
      <c r="V457" s="373"/>
      <c r="W457" s="373"/>
      <c r="X457" s="373"/>
      <c r="Y457" s="373"/>
      <c r="Z457" s="373"/>
    </row>
    <row r="458" spans="1:26" ht="15.75" customHeight="1" x14ac:dyDescent="0.2">
      <c r="A458" s="373"/>
      <c r="B458" s="373"/>
      <c r="C458" s="373"/>
      <c r="D458" s="373"/>
      <c r="E458" s="373"/>
      <c r="F458" s="373"/>
      <c r="G458" s="373"/>
      <c r="H458" s="373"/>
      <c r="I458" s="373"/>
      <c r="J458" s="373"/>
      <c r="K458" s="373"/>
      <c r="L458" s="373"/>
      <c r="M458" s="373"/>
      <c r="N458" s="373"/>
      <c r="O458" s="373"/>
      <c r="P458" s="373"/>
      <c r="Q458" s="373"/>
      <c r="R458" s="373"/>
      <c r="S458" s="373"/>
      <c r="T458" s="373"/>
      <c r="U458" s="373"/>
      <c r="V458" s="373"/>
      <c r="W458" s="373"/>
      <c r="X458" s="373"/>
      <c r="Y458" s="373"/>
      <c r="Z458" s="373"/>
    </row>
    <row r="459" spans="1:26" ht="15.75" customHeight="1" x14ac:dyDescent="0.2">
      <c r="A459" s="373"/>
      <c r="B459" s="373"/>
      <c r="C459" s="373"/>
      <c r="D459" s="373"/>
      <c r="E459" s="373"/>
      <c r="F459" s="373"/>
      <c r="G459" s="373"/>
      <c r="H459" s="373"/>
      <c r="I459" s="373"/>
      <c r="J459" s="373"/>
      <c r="K459" s="373"/>
      <c r="L459" s="373"/>
      <c r="M459" s="373"/>
      <c r="N459" s="373"/>
      <c r="O459" s="373"/>
      <c r="P459" s="373"/>
      <c r="Q459" s="373"/>
      <c r="R459" s="373"/>
      <c r="S459" s="373"/>
      <c r="T459" s="373"/>
      <c r="U459" s="373"/>
      <c r="V459" s="373"/>
      <c r="W459" s="373"/>
      <c r="X459" s="373"/>
      <c r="Y459" s="373"/>
      <c r="Z459" s="373"/>
    </row>
    <row r="460" spans="1:26" ht="15.75" customHeight="1" x14ac:dyDescent="0.2">
      <c r="A460" s="373"/>
      <c r="B460" s="373"/>
      <c r="C460" s="373"/>
      <c r="D460" s="373"/>
      <c r="E460" s="373"/>
      <c r="F460" s="373"/>
      <c r="G460" s="373"/>
      <c r="H460" s="373"/>
      <c r="I460" s="373"/>
      <c r="J460" s="373"/>
      <c r="K460" s="373"/>
      <c r="L460" s="373"/>
      <c r="M460" s="373"/>
      <c r="N460" s="373"/>
      <c r="O460" s="373"/>
      <c r="P460" s="373"/>
      <c r="Q460" s="373"/>
      <c r="R460" s="373"/>
      <c r="S460" s="373"/>
      <c r="T460" s="373"/>
      <c r="U460" s="373"/>
      <c r="V460" s="373"/>
      <c r="W460" s="373"/>
      <c r="X460" s="373"/>
      <c r="Y460" s="373"/>
      <c r="Z460" s="373"/>
    </row>
    <row r="461" spans="1:26" ht="15.75" customHeight="1" x14ac:dyDescent="0.2">
      <c r="A461" s="373"/>
      <c r="B461" s="373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373"/>
      <c r="N461" s="373"/>
      <c r="O461" s="373"/>
      <c r="P461" s="373"/>
      <c r="Q461" s="373"/>
      <c r="R461" s="373"/>
      <c r="S461" s="373"/>
      <c r="T461" s="373"/>
      <c r="U461" s="373"/>
      <c r="V461" s="373"/>
      <c r="W461" s="373"/>
      <c r="X461" s="373"/>
      <c r="Y461" s="373"/>
      <c r="Z461" s="373"/>
    </row>
    <row r="462" spans="1:26" ht="15.75" customHeight="1" x14ac:dyDescent="0.2">
      <c r="A462" s="373"/>
      <c r="B462" s="373"/>
      <c r="C462" s="373"/>
      <c r="D462" s="373"/>
      <c r="E462" s="373"/>
      <c r="F462" s="373"/>
      <c r="G462" s="373"/>
      <c r="H462" s="373"/>
      <c r="I462" s="373"/>
      <c r="J462" s="373"/>
      <c r="K462" s="373"/>
      <c r="L462" s="373"/>
      <c r="M462" s="373"/>
      <c r="N462" s="373"/>
      <c r="O462" s="373"/>
      <c r="P462" s="373"/>
      <c r="Q462" s="373"/>
      <c r="R462" s="373"/>
      <c r="S462" s="373"/>
      <c r="T462" s="373"/>
      <c r="U462" s="373"/>
      <c r="V462" s="373"/>
      <c r="W462" s="373"/>
      <c r="X462" s="373"/>
      <c r="Y462" s="373"/>
      <c r="Z462" s="373"/>
    </row>
    <row r="463" spans="1:26" ht="15.75" customHeight="1" x14ac:dyDescent="0.2">
      <c r="A463" s="373"/>
      <c r="B463" s="373"/>
      <c r="C463" s="373"/>
      <c r="D463" s="373"/>
      <c r="E463" s="373"/>
      <c r="F463" s="373"/>
      <c r="G463" s="373"/>
      <c r="H463" s="373"/>
      <c r="I463" s="373"/>
      <c r="J463" s="373"/>
      <c r="K463" s="373"/>
      <c r="L463" s="373"/>
      <c r="M463" s="373"/>
      <c r="N463" s="373"/>
      <c r="O463" s="373"/>
      <c r="P463" s="373"/>
      <c r="Q463" s="373"/>
      <c r="R463" s="373"/>
      <c r="S463" s="373"/>
      <c r="T463" s="373"/>
      <c r="U463" s="373"/>
      <c r="V463" s="373"/>
      <c r="W463" s="373"/>
      <c r="X463" s="373"/>
      <c r="Y463" s="373"/>
      <c r="Z463" s="373"/>
    </row>
    <row r="464" spans="1:26" ht="15.75" customHeight="1" x14ac:dyDescent="0.2">
      <c r="A464" s="373"/>
      <c r="B464" s="373"/>
      <c r="C464" s="373"/>
      <c r="D464" s="373"/>
      <c r="E464" s="373"/>
      <c r="F464" s="373"/>
      <c r="G464" s="373"/>
      <c r="H464" s="373"/>
      <c r="I464" s="373"/>
      <c r="J464" s="373"/>
      <c r="K464" s="373"/>
      <c r="L464" s="373"/>
      <c r="M464" s="373"/>
      <c r="N464" s="373"/>
      <c r="O464" s="373"/>
      <c r="P464" s="373"/>
      <c r="Q464" s="373"/>
      <c r="R464" s="373"/>
      <c r="S464" s="373"/>
      <c r="T464" s="373"/>
      <c r="U464" s="373"/>
      <c r="V464" s="373"/>
      <c r="W464" s="373"/>
      <c r="X464" s="373"/>
      <c r="Y464" s="373"/>
      <c r="Z464" s="373"/>
    </row>
    <row r="465" spans="1:26" ht="15.75" customHeight="1" x14ac:dyDescent="0.2">
      <c r="A465" s="373"/>
      <c r="B465" s="373"/>
      <c r="C465" s="373"/>
      <c r="D465" s="373"/>
      <c r="E465" s="373"/>
      <c r="F465" s="373"/>
      <c r="G465" s="373"/>
      <c r="H465" s="373"/>
      <c r="I465" s="373"/>
      <c r="J465" s="373"/>
      <c r="K465" s="373"/>
      <c r="L465" s="373"/>
      <c r="M465" s="373"/>
      <c r="N465" s="373"/>
      <c r="O465" s="373"/>
      <c r="P465" s="373"/>
      <c r="Q465" s="373"/>
      <c r="R465" s="373"/>
      <c r="S465" s="373"/>
      <c r="T465" s="373"/>
      <c r="U465" s="373"/>
      <c r="V465" s="373"/>
      <c r="W465" s="373"/>
      <c r="X465" s="373"/>
      <c r="Y465" s="373"/>
      <c r="Z465" s="373"/>
    </row>
    <row r="466" spans="1:26" ht="15.75" customHeight="1" x14ac:dyDescent="0.2">
      <c r="A466" s="373"/>
      <c r="B466" s="373"/>
      <c r="C466" s="373"/>
      <c r="D466" s="373"/>
      <c r="E466" s="373"/>
      <c r="F466" s="373"/>
      <c r="G466" s="373"/>
      <c r="H466" s="373"/>
      <c r="I466" s="373"/>
      <c r="J466" s="373"/>
      <c r="K466" s="373"/>
      <c r="L466" s="373"/>
      <c r="M466" s="373"/>
      <c r="N466" s="373"/>
      <c r="O466" s="373"/>
      <c r="P466" s="373"/>
      <c r="Q466" s="373"/>
      <c r="R466" s="373"/>
      <c r="S466" s="373"/>
      <c r="T466" s="373"/>
      <c r="U466" s="373"/>
      <c r="V466" s="373"/>
      <c r="W466" s="373"/>
      <c r="X466" s="373"/>
      <c r="Y466" s="373"/>
      <c r="Z466" s="373"/>
    </row>
    <row r="467" spans="1:26" ht="15.75" customHeight="1" x14ac:dyDescent="0.2">
      <c r="A467" s="373"/>
      <c r="B467" s="373"/>
      <c r="C467" s="373"/>
      <c r="D467" s="373"/>
      <c r="E467" s="373"/>
      <c r="F467" s="373"/>
      <c r="G467" s="373"/>
      <c r="H467" s="373"/>
      <c r="I467" s="373"/>
      <c r="J467" s="373"/>
      <c r="K467" s="373"/>
      <c r="L467" s="373"/>
      <c r="M467" s="373"/>
      <c r="N467" s="373"/>
      <c r="O467" s="373"/>
      <c r="P467" s="373"/>
      <c r="Q467" s="373"/>
      <c r="R467" s="373"/>
      <c r="S467" s="373"/>
      <c r="T467" s="373"/>
      <c r="U467" s="373"/>
      <c r="V467" s="373"/>
      <c r="W467" s="373"/>
      <c r="X467" s="373"/>
      <c r="Y467" s="373"/>
      <c r="Z467" s="373"/>
    </row>
    <row r="468" spans="1:26" ht="15.75" customHeight="1" x14ac:dyDescent="0.2">
      <c r="A468" s="373"/>
      <c r="B468" s="373"/>
      <c r="C468" s="373"/>
      <c r="D468" s="373"/>
      <c r="E468" s="373"/>
      <c r="F468" s="373"/>
      <c r="G468" s="373"/>
      <c r="H468" s="373"/>
      <c r="I468" s="373"/>
      <c r="J468" s="373"/>
      <c r="K468" s="373"/>
      <c r="L468" s="373"/>
      <c r="M468" s="373"/>
      <c r="N468" s="373"/>
      <c r="O468" s="373"/>
      <c r="P468" s="373"/>
      <c r="Q468" s="373"/>
      <c r="R468" s="373"/>
      <c r="S468" s="373"/>
      <c r="T468" s="373"/>
      <c r="U468" s="373"/>
      <c r="V468" s="373"/>
      <c r="W468" s="373"/>
      <c r="X468" s="373"/>
      <c r="Y468" s="373"/>
      <c r="Z468" s="373"/>
    </row>
    <row r="469" spans="1:26" ht="15.75" customHeight="1" x14ac:dyDescent="0.2">
      <c r="A469" s="373"/>
      <c r="B469" s="373"/>
      <c r="C469" s="373"/>
      <c r="D469" s="373"/>
      <c r="E469" s="373"/>
      <c r="F469" s="373"/>
      <c r="G469" s="373"/>
      <c r="H469" s="373"/>
      <c r="I469" s="373"/>
      <c r="J469" s="373"/>
      <c r="K469" s="373"/>
      <c r="L469" s="373"/>
      <c r="M469" s="373"/>
      <c r="N469" s="373"/>
      <c r="O469" s="373"/>
      <c r="P469" s="373"/>
      <c r="Q469" s="373"/>
      <c r="R469" s="373"/>
      <c r="S469" s="373"/>
      <c r="T469" s="373"/>
      <c r="U469" s="373"/>
      <c r="V469" s="373"/>
      <c r="W469" s="373"/>
      <c r="X469" s="373"/>
      <c r="Y469" s="373"/>
      <c r="Z469" s="373"/>
    </row>
    <row r="470" spans="1:26" ht="15.75" customHeight="1" x14ac:dyDescent="0.2">
      <c r="A470" s="373"/>
      <c r="B470" s="373"/>
      <c r="C470" s="373"/>
      <c r="D470" s="373"/>
      <c r="E470" s="373"/>
      <c r="F470" s="373"/>
      <c r="G470" s="373"/>
      <c r="H470" s="373"/>
      <c r="I470" s="373"/>
      <c r="J470" s="373"/>
      <c r="K470" s="373"/>
      <c r="L470" s="373"/>
      <c r="M470" s="373"/>
      <c r="N470" s="373"/>
      <c r="O470" s="373"/>
      <c r="P470" s="373"/>
      <c r="Q470" s="373"/>
      <c r="R470" s="373"/>
      <c r="S470" s="373"/>
      <c r="T470" s="373"/>
      <c r="U470" s="373"/>
      <c r="V470" s="373"/>
      <c r="W470" s="373"/>
      <c r="X470" s="373"/>
      <c r="Y470" s="373"/>
      <c r="Z470" s="373"/>
    </row>
    <row r="471" spans="1:26" ht="15.75" customHeight="1" x14ac:dyDescent="0.2">
      <c r="A471" s="373"/>
      <c r="B471" s="373"/>
      <c r="C471" s="373"/>
      <c r="D471" s="373"/>
      <c r="E471" s="373"/>
      <c r="F471" s="373"/>
      <c r="G471" s="373"/>
      <c r="H471" s="373"/>
      <c r="I471" s="373"/>
      <c r="J471" s="373"/>
      <c r="K471" s="373"/>
      <c r="L471" s="373"/>
      <c r="M471" s="373"/>
      <c r="N471" s="373"/>
      <c r="O471" s="373"/>
      <c r="P471" s="373"/>
      <c r="Q471" s="373"/>
      <c r="R471" s="373"/>
      <c r="S471" s="373"/>
      <c r="T471" s="373"/>
      <c r="U471" s="373"/>
      <c r="V471" s="373"/>
      <c r="W471" s="373"/>
      <c r="X471" s="373"/>
      <c r="Y471" s="373"/>
      <c r="Z471" s="373"/>
    </row>
    <row r="472" spans="1:26" ht="15.75" customHeight="1" x14ac:dyDescent="0.2">
      <c r="A472" s="373"/>
      <c r="B472" s="373"/>
      <c r="C472" s="373"/>
      <c r="D472" s="373"/>
      <c r="E472" s="373"/>
      <c r="F472" s="373"/>
      <c r="G472" s="373"/>
      <c r="H472" s="373"/>
      <c r="I472" s="373"/>
      <c r="J472" s="373"/>
      <c r="K472" s="373"/>
      <c r="L472" s="373"/>
      <c r="M472" s="373"/>
      <c r="N472" s="373"/>
      <c r="O472" s="373"/>
      <c r="P472" s="373"/>
      <c r="Q472" s="373"/>
      <c r="R472" s="373"/>
      <c r="S472" s="373"/>
      <c r="T472" s="373"/>
      <c r="U472" s="373"/>
      <c r="V472" s="373"/>
      <c r="W472" s="373"/>
      <c r="X472" s="373"/>
      <c r="Y472" s="373"/>
      <c r="Z472" s="373"/>
    </row>
    <row r="473" spans="1:26" ht="15.75" customHeight="1" x14ac:dyDescent="0.2">
      <c r="A473" s="373"/>
      <c r="B473" s="373"/>
      <c r="C473" s="373"/>
      <c r="D473" s="373"/>
      <c r="E473" s="373"/>
      <c r="F473" s="373"/>
      <c r="G473" s="373"/>
      <c r="H473" s="373"/>
      <c r="I473" s="373"/>
      <c r="J473" s="373"/>
      <c r="K473" s="373"/>
      <c r="L473" s="373"/>
      <c r="M473" s="373"/>
      <c r="N473" s="373"/>
      <c r="O473" s="373"/>
      <c r="P473" s="373"/>
      <c r="Q473" s="373"/>
      <c r="R473" s="373"/>
      <c r="S473" s="373"/>
      <c r="T473" s="373"/>
      <c r="U473" s="373"/>
      <c r="V473" s="373"/>
      <c r="W473" s="373"/>
      <c r="X473" s="373"/>
      <c r="Y473" s="373"/>
      <c r="Z473" s="373"/>
    </row>
    <row r="474" spans="1:26" ht="15.75" customHeight="1" x14ac:dyDescent="0.2">
      <c r="A474" s="373"/>
      <c r="B474" s="373"/>
      <c r="C474" s="373"/>
      <c r="D474" s="373"/>
      <c r="E474" s="373"/>
      <c r="F474" s="373"/>
      <c r="G474" s="373"/>
      <c r="H474" s="373"/>
      <c r="I474" s="373"/>
      <c r="J474" s="373"/>
      <c r="K474" s="373"/>
      <c r="L474" s="373"/>
      <c r="M474" s="373"/>
      <c r="N474" s="373"/>
      <c r="O474" s="373"/>
      <c r="P474" s="373"/>
      <c r="Q474" s="373"/>
      <c r="R474" s="373"/>
      <c r="S474" s="373"/>
      <c r="T474" s="373"/>
      <c r="U474" s="373"/>
      <c r="V474" s="373"/>
      <c r="W474" s="373"/>
      <c r="X474" s="373"/>
      <c r="Y474" s="373"/>
      <c r="Z474" s="373"/>
    </row>
    <row r="475" spans="1:26" ht="15.75" customHeight="1" x14ac:dyDescent="0.2">
      <c r="A475" s="373"/>
      <c r="B475" s="373"/>
      <c r="C475" s="373"/>
      <c r="D475" s="373"/>
      <c r="E475" s="373"/>
      <c r="F475" s="373"/>
      <c r="G475" s="373"/>
      <c r="H475" s="373"/>
      <c r="I475" s="373"/>
      <c r="J475" s="373"/>
      <c r="K475" s="373"/>
      <c r="L475" s="373"/>
      <c r="M475" s="373"/>
      <c r="N475" s="373"/>
      <c r="O475" s="373"/>
      <c r="P475" s="373"/>
      <c r="Q475" s="373"/>
      <c r="R475" s="373"/>
      <c r="S475" s="373"/>
      <c r="T475" s="373"/>
      <c r="U475" s="373"/>
      <c r="V475" s="373"/>
      <c r="W475" s="373"/>
      <c r="X475" s="373"/>
      <c r="Y475" s="373"/>
      <c r="Z475" s="373"/>
    </row>
    <row r="476" spans="1:26" ht="15.75" customHeight="1" x14ac:dyDescent="0.2">
      <c r="A476" s="373"/>
      <c r="B476" s="373"/>
      <c r="C476" s="373"/>
      <c r="D476" s="373"/>
      <c r="E476" s="373"/>
      <c r="F476" s="373"/>
      <c r="G476" s="373"/>
      <c r="H476" s="373"/>
      <c r="I476" s="373"/>
      <c r="J476" s="373"/>
      <c r="K476" s="373"/>
      <c r="L476" s="373"/>
      <c r="M476" s="373"/>
      <c r="N476" s="373"/>
      <c r="O476" s="373"/>
      <c r="P476" s="373"/>
      <c r="Q476" s="373"/>
      <c r="R476" s="373"/>
      <c r="S476" s="373"/>
      <c r="T476" s="373"/>
      <c r="U476" s="373"/>
      <c r="V476" s="373"/>
      <c r="W476" s="373"/>
      <c r="X476" s="373"/>
      <c r="Y476" s="373"/>
      <c r="Z476" s="373"/>
    </row>
    <row r="477" spans="1:26" ht="15.75" customHeight="1" x14ac:dyDescent="0.2">
      <c r="A477" s="373"/>
      <c r="B477" s="373"/>
      <c r="C477" s="373"/>
      <c r="D477" s="373"/>
      <c r="E477" s="373"/>
      <c r="F477" s="373"/>
      <c r="G477" s="373"/>
      <c r="H477" s="373"/>
      <c r="I477" s="373"/>
      <c r="J477" s="373"/>
      <c r="K477" s="373"/>
      <c r="L477" s="373"/>
      <c r="M477" s="373"/>
      <c r="N477" s="373"/>
      <c r="O477" s="373"/>
      <c r="P477" s="373"/>
      <c r="Q477" s="373"/>
      <c r="R477" s="373"/>
      <c r="S477" s="373"/>
      <c r="T477" s="373"/>
      <c r="U477" s="373"/>
      <c r="V477" s="373"/>
      <c r="W477" s="373"/>
      <c r="X477" s="373"/>
      <c r="Y477" s="373"/>
      <c r="Z477" s="373"/>
    </row>
    <row r="478" spans="1:26" ht="15.75" customHeight="1" x14ac:dyDescent="0.2">
      <c r="A478" s="373"/>
      <c r="B478" s="373"/>
      <c r="C478" s="373"/>
      <c r="D478" s="373"/>
      <c r="E478" s="373"/>
      <c r="F478" s="373"/>
      <c r="G478" s="373"/>
      <c r="H478" s="373"/>
      <c r="I478" s="373"/>
      <c r="J478" s="373"/>
      <c r="K478" s="373"/>
      <c r="L478" s="373"/>
      <c r="M478" s="373"/>
      <c r="N478" s="373"/>
      <c r="O478" s="373"/>
      <c r="P478" s="373"/>
      <c r="Q478" s="373"/>
      <c r="R478" s="373"/>
      <c r="S478" s="373"/>
      <c r="T478" s="373"/>
      <c r="U478" s="373"/>
      <c r="V478" s="373"/>
      <c r="W478" s="373"/>
      <c r="X478" s="373"/>
      <c r="Y478" s="373"/>
      <c r="Z478" s="373"/>
    </row>
    <row r="479" spans="1:26" ht="15.75" customHeight="1" x14ac:dyDescent="0.2">
      <c r="A479" s="373"/>
      <c r="B479" s="373"/>
      <c r="C479" s="373"/>
      <c r="D479" s="373"/>
      <c r="E479" s="373"/>
      <c r="F479" s="373"/>
      <c r="G479" s="373"/>
      <c r="H479" s="373"/>
      <c r="I479" s="373"/>
      <c r="J479" s="373"/>
      <c r="K479" s="373"/>
      <c r="L479" s="373"/>
      <c r="M479" s="373"/>
      <c r="N479" s="373"/>
      <c r="O479" s="373"/>
      <c r="P479" s="373"/>
      <c r="Q479" s="373"/>
      <c r="R479" s="373"/>
      <c r="S479" s="373"/>
      <c r="T479" s="373"/>
      <c r="U479" s="373"/>
      <c r="V479" s="373"/>
      <c r="W479" s="373"/>
      <c r="X479" s="373"/>
      <c r="Y479" s="373"/>
      <c r="Z479" s="373"/>
    </row>
    <row r="480" spans="1:26" ht="15.75" customHeight="1" x14ac:dyDescent="0.2">
      <c r="A480" s="373"/>
      <c r="B480" s="373"/>
      <c r="C480" s="373"/>
      <c r="D480" s="373"/>
      <c r="E480" s="373"/>
      <c r="F480" s="373"/>
      <c r="G480" s="373"/>
      <c r="H480" s="373"/>
      <c r="I480" s="373"/>
      <c r="J480" s="373"/>
      <c r="K480" s="373"/>
      <c r="L480" s="373"/>
      <c r="M480" s="373"/>
      <c r="N480" s="373"/>
      <c r="O480" s="373"/>
      <c r="P480" s="373"/>
      <c r="Q480" s="373"/>
      <c r="R480" s="373"/>
      <c r="S480" s="373"/>
      <c r="T480" s="373"/>
      <c r="U480" s="373"/>
      <c r="V480" s="373"/>
      <c r="W480" s="373"/>
      <c r="X480" s="373"/>
      <c r="Y480" s="373"/>
      <c r="Z480" s="373"/>
    </row>
    <row r="481" spans="1:26" ht="15.75" customHeight="1" x14ac:dyDescent="0.2">
      <c r="A481" s="373"/>
      <c r="B481" s="373"/>
      <c r="C481" s="373"/>
      <c r="D481" s="373"/>
      <c r="E481" s="373"/>
      <c r="F481" s="373"/>
      <c r="G481" s="373"/>
      <c r="H481" s="373"/>
      <c r="I481" s="373"/>
      <c r="J481" s="373"/>
      <c r="K481" s="373"/>
      <c r="L481" s="373"/>
      <c r="M481" s="373"/>
      <c r="N481" s="373"/>
      <c r="O481" s="373"/>
      <c r="P481" s="373"/>
      <c r="Q481" s="373"/>
      <c r="R481" s="373"/>
      <c r="S481" s="373"/>
      <c r="T481" s="373"/>
      <c r="U481" s="373"/>
      <c r="V481" s="373"/>
      <c r="W481" s="373"/>
      <c r="X481" s="373"/>
      <c r="Y481" s="373"/>
      <c r="Z481" s="373"/>
    </row>
    <row r="482" spans="1:26" ht="15.75" customHeight="1" x14ac:dyDescent="0.2">
      <c r="A482" s="373"/>
      <c r="B482" s="373"/>
      <c r="C482" s="373"/>
      <c r="D482" s="373"/>
      <c r="E482" s="373"/>
      <c r="F482" s="373"/>
      <c r="G482" s="373"/>
      <c r="H482" s="373"/>
      <c r="I482" s="373"/>
      <c r="J482" s="373"/>
      <c r="K482" s="373"/>
      <c r="L482" s="373"/>
      <c r="M482" s="373"/>
      <c r="N482" s="373"/>
      <c r="O482" s="373"/>
      <c r="P482" s="373"/>
      <c r="Q482" s="373"/>
      <c r="R482" s="373"/>
      <c r="S482" s="373"/>
      <c r="T482" s="373"/>
      <c r="U482" s="373"/>
      <c r="V482" s="373"/>
      <c r="W482" s="373"/>
      <c r="X482" s="373"/>
      <c r="Y482" s="373"/>
      <c r="Z482" s="373"/>
    </row>
    <row r="483" spans="1:26" ht="15.75" customHeight="1" x14ac:dyDescent="0.2">
      <c r="A483" s="373"/>
      <c r="B483" s="373"/>
      <c r="C483" s="373"/>
      <c r="D483" s="373"/>
      <c r="E483" s="373"/>
      <c r="F483" s="373"/>
      <c r="G483" s="373"/>
      <c r="H483" s="373"/>
      <c r="I483" s="373"/>
      <c r="J483" s="373"/>
      <c r="K483" s="373"/>
      <c r="L483" s="373"/>
      <c r="M483" s="373"/>
      <c r="N483" s="373"/>
      <c r="O483" s="373"/>
      <c r="P483" s="373"/>
      <c r="Q483" s="373"/>
      <c r="R483" s="373"/>
      <c r="S483" s="373"/>
      <c r="T483" s="373"/>
      <c r="U483" s="373"/>
      <c r="V483" s="373"/>
      <c r="W483" s="373"/>
      <c r="X483" s="373"/>
      <c r="Y483" s="373"/>
      <c r="Z483" s="373"/>
    </row>
    <row r="484" spans="1:26" ht="15.75" customHeight="1" x14ac:dyDescent="0.2">
      <c r="A484" s="373"/>
      <c r="B484" s="373"/>
      <c r="C484" s="373"/>
      <c r="D484" s="373"/>
      <c r="E484" s="373"/>
      <c r="F484" s="373"/>
      <c r="G484" s="373"/>
      <c r="H484" s="373"/>
      <c r="I484" s="373"/>
      <c r="J484" s="373"/>
      <c r="K484" s="373"/>
      <c r="L484" s="373"/>
      <c r="M484" s="373"/>
      <c r="N484" s="373"/>
      <c r="O484" s="373"/>
      <c r="P484" s="373"/>
      <c r="Q484" s="373"/>
      <c r="R484" s="373"/>
      <c r="S484" s="373"/>
      <c r="T484" s="373"/>
      <c r="U484" s="373"/>
      <c r="V484" s="373"/>
      <c r="W484" s="373"/>
      <c r="X484" s="373"/>
      <c r="Y484" s="373"/>
      <c r="Z484" s="373"/>
    </row>
    <row r="485" spans="1:26" ht="15.75" customHeight="1" x14ac:dyDescent="0.2">
      <c r="A485" s="373"/>
      <c r="B485" s="373"/>
      <c r="C485" s="373"/>
      <c r="D485" s="373"/>
      <c r="E485" s="373"/>
      <c r="F485" s="373"/>
      <c r="G485" s="373"/>
      <c r="H485" s="373"/>
      <c r="I485" s="373"/>
      <c r="J485" s="373"/>
      <c r="K485" s="373"/>
      <c r="L485" s="373"/>
      <c r="M485" s="373"/>
      <c r="N485" s="373"/>
      <c r="O485" s="373"/>
      <c r="P485" s="373"/>
      <c r="Q485" s="373"/>
      <c r="R485" s="373"/>
      <c r="S485" s="373"/>
      <c r="T485" s="373"/>
      <c r="U485" s="373"/>
      <c r="V485" s="373"/>
      <c r="W485" s="373"/>
      <c r="X485" s="373"/>
      <c r="Y485" s="373"/>
      <c r="Z485" s="373"/>
    </row>
    <row r="486" spans="1:26" ht="15.75" customHeight="1" x14ac:dyDescent="0.2">
      <c r="A486" s="373"/>
      <c r="B486" s="373"/>
      <c r="C486" s="373"/>
      <c r="D486" s="373"/>
      <c r="E486" s="373"/>
      <c r="F486" s="373"/>
      <c r="G486" s="373"/>
      <c r="H486" s="373"/>
      <c r="I486" s="373"/>
      <c r="J486" s="373"/>
      <c r="K486" s="373"/>
      <c r="L486" s="373"/>
      <c r="M486" s="373"/>
      <c r="N486" s="373"/>
      <c r="O486" s="373"/>
      <c r="P486" s="373"/>
      <c r="Q486" s="373"/>
      <c r="R486" s="373"/>
      <c r="S486" s="373"/>
      <c r="T486" s="373"/>
      <c r="U486" s="373"/>
      <c r="V486" s="373"/>
      <c r="W486" s="373"/>
      <c r="X486" s="373"/>
      <c r="Y486" s="373"/>
      <c r="Z486" s="373"/>
    </row>
    <row r="487" spans="1:26" ht="15.75" customHeight="1" x14ac:dyDescent="0.2">
      <c r="A487" s="373"/>
      <c r="B487" s="373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  <c r="P487" s="373"/>
      <c r="Q487" s="373"/>
      <c r="R487" s="373"/>
      <c r="S487" s="373"/>
      <c r="T487" s="373"/>
      <c r="U487" s="373"/>
      <c r="V487" s="373"/>
      <c r="W487" s="373"/>
      <c r="X487" s="373"/>
      <c r="Y487" s="373"/>
      <c r="Z487" s="373"/>
    </row>
    <row r="488" spans="1:26" ht="15.75" customHeight="1" x14ac:dyDescent="0.2">
      <c r="A488" s="373"/>
      <c r="B488" s="373"/>
      <c r="C488" s="373"/>
      <c r="D488" s="373"/>
      <c r="E488" s="373"/>
      <c r="F488" s="373"/>
      <c r="G488" s="373"/>
      <c r="H488" s="373"/>
      <c r="I488" s="373"/>
      <c r="J488" s="373"/>
      <c r="K488" s="373"/>
      <c r="L488" s="373"/>
      <c r="M488" s="373"/>
      <c r="N488" s="373"/>
      <c r="O488" s="373"/>
      <c r="P488" s="373"/>
      <c r="Q488" s="373"/>
      <c r="R488" s="373"/>
      <c r="S488" s="373"/>
      <c r="T488" s="373"/>
      <c r="U488" s="373"/>
      <c r="V488" s="373"/>
      <c r="W488" s="373"/>
      <c r="X488" s="373"/>
      <c r="Y488" s="373"/>
      <c r="Z488" s="373"/>
    </row>
    <row r="489" spans="1:26" ht="15.75" customHeight="1" x14ac:dyDescent="0.2">
      <c r="A489" s="373"/>
      <c r="B489" s="373"/>
      <c r="C489" s="373"/>
      <c r="D489" s="373"/>
      <c r="E489" s="373"/>
      <c r="F489" s="373"/>
      <c r="G489" s="373"/>
      <c r="H489" s="373"/>
      <c r="I489" s="373"/>
      <c r="J489" s="373"/>
      <c r="K489" s="373"/>
      <c r="L489" s="373"/>
      <c r="M489" s="373"/>
      <c r="N489" s="373"/>
      <c r="O489" s="373"/>
      <c r="P489" s="373"/>
      <c r="Q489" s="373"/>
      <c r="R489" s="373"/>
      <c r="S489" s="373"/>
      <c r="T489" s="373"/>
      <c r="U489" s="373"/>
      <c r="V489" s="373"/>
      <c r="W489" s="373"/>
      <c r="X489" s="373"/>
      <c r="Y489" s="373"/>
      <c r="Z489" s="373"/>
    </row>
    <row r="490" spans="1:26" ht="15.75" customHeight="1" x14ac:dyDescent="0.2">
      <c r="A490" s="373"/>
      <c r="B490" s="373"/>
      <c r="C490" s="373"/>
      <c r="D490" s="373"/>
      <c r="E490" s="373"/>
      <c r="F490" s="373"/>
      <c r="G490" s="373"/>
      <c r="H490" s="373"/>
      <c r="I490" s="373"/>
      <c r="J490" s="373"/>
      <c r="K490" s="373"/>
      <c r="L490" s="373"/>
      <c r="M490" s="373"/>
      <c r="N490" s="373"/>
      <c r="O490" s="373"/>
      <c r="P490" s="373"/>
      <c r="Q490" s="373"/>
      <c r="R490" s="373"/>
      <c r="S490" s="373"/>
      <c r="T490" s="373"/>
      <c r="U490" s="373"/>
      <c r="V490" s="373"/>
      <c r="W490" s="373"/>
      <c r="X490" s="373"/>
      <c r="Y490" s="373"/>
      <c r="Z490" s="373"/>
    </row>
    <row r="491" spans="1:26" ht="15.75" customHeight="1" x14ac:dyDescent="0.2">
      <c r="A491" s="373"/>
      <c r="B491" s="373"/>
      <c r="C491" s="373"/>
      <c r="D491" s="373"/>
      <c r="E491" s="373"/>
      <c r="F491" s="373"/>
      <c r="G491" s="373"/>
      <c r="H491" s="373"/>
      <c r="I491" s="373"/>
      <c r="J491" s="373"/>
      <c r="K491" s="373"/>
      <c r="L491" s="373"/>
      <c r="M491" s="373"/>
      <c r="N491" s="373"/>
      <c r="O491" s="373"/>
      <c r="P491" s="373"/>
      <c r="Q491" s="373"/>
      <c r="R491" s="373"/>
      <c r="S491" s="373"/>
      <c r="T491" s="373"/>
      <c r="U491" s="373"/>
      <c r="V491" s="373"/>
      <c r="W491" s="373"/>
      <c r="X491" s="373"/>
      <c r="Y491" s="373"/>
      <c r="Z491" s="373"/>
    </row>
    <row r="492" spans="1:26" ht="15.75" customHeight="1" x14ac:dyDescent="0.2">
      <c r="A492" s="373"/>
      <c r="B492" s="373"/>
      <c r="C492" s="373"/>
      <c r="D492" s="373"/>
      <c r="E492" s="373"/>
      <c r="F492" s="373"/>
      <c r="G492" s="373"/>
      <c r="H492" s="373"/>
      <c r="I492" s="373"/>
      <c r="J492" s="373"/>
      <c r="K492" s="373"/>
      <c r="L492" s="373"/>
      <c r="M492" s="373"/>
      <c r="N492" s="373"/>
      <c r="O492" s="373"/>
      <c r="P492" s="373"/>
      <c r="Q492" s="373"/>
      <c r="R492" s="373"/>
      <c r="S492" s="373"/>
      <c r="T492" s="373"/>
      <c r="U492" s="373"/>
      <c r="V492" s="373"/>
      <c r="W492" s="373"/>
      <c r="X492" s="373"/>
      <c r="Y492" s="373"/>
      <c r="Z492" s="373"/>
    </row>
    <row r="493" spans="1:26" ht="15.75" customHeight="1" x14ac:dyDescent="0.2">
      <c r="A493" s="373"/>
      <c r="B493" s="373"/>
      <c r="C493" s="373"/>
      <c r="D493" s="373"/>
      <c r="E493" s="373"/>
      <c r="F493" s="373"/>
      <c r="G493" s="373"/>
      <c r="H493" s="373"/>
      <c r="I493" s="373"/>
      <c r="J493" s="373"/>
      <c r="K493" s="373"/>
      <c r="L493" s="373"/>
      <c r="M493" s="373"/>
      <c r="N493" s="373"/>
      <c r="O493" s="373"/>
      <c r="P493" s="373"/>
      <c r="Q493" s="373"/>
      <c r="R493" s="373"/>
      <c r="S493" s="373"/>
      <c r="T493" s="373"/>
      <c r="U493" s="373"/>
      <c r="V493" s="373"/>
      <c r="W493" s="373"/>
      <c r="X493" s="373"/>
      <c r="Y493" s="373"/>
      <c r="Z493" s="373"/>
    </row>
    <row r="494" spans="1:26" ht="15.75" customHeight="1" x14ac:dyDescent="0.2">
      <c r="A494" s="373"/>
      <c r="B494" s="373"/>
      <c r="C494" s="373"/>
      <c r="D494" s="373"/>
      <c r="E494" s="373"/>
      <c r="F494" s="373"/>
      <c r="G494" s="373"/>
      <c r="H494" s="373"/>
      <c r="I494" s="373"/>
      <c r="J494" s="373"/>
      <c r="K494" s="373"/>
      <c r="L494" s="373"/>
      <c r="M494" s="373"/>
      <c r="N494" s="373"/>
      <c r="O494" s="373"/>
      <c r="P494" s="373"/>
      <c r="Q494" s="373"/>
      <c r="R494" s="373"/>
      <c r="S494" s="373"/>
      <c r="T494" s="373"/>
      <c r="U494" s="373"/>
      <c r="V494" s="373"/>
      <c r="W494" s="373"/>
      <c r="X494" s="373"/>
      <c r="Y494" s="373"/>
      <c r="Z494" s="373"/>
    </row>
    <row r="495" spans="1:26" ht="15.75" customHeight="1" x14ac:dyDescent="0.2">
      <c r="A495" s="373"/>
      <c r="B495" s="373"/>
      <c r="C495" s="373"/>
      <c r="D495" s="373"/>
      <c r="E495" s="373"/>
      <c r="F495" s="373"/>
      <c r="G495" s="373"/>
      <c r="H495" s="373"/>
      <c r="I495" s="373"/>
      <c r="J495" s="373"/>
      <c r="K495" s="373"/>
      <c r="L495" s="373"/>
      <c r="M495" s="373"/>
      <c r="N495" s="373"/>
      <c r="O495" s="373"/>
      <c r="P495" s="373"/>
      <c r="Q495" s="373"/>
      <c r="R495" s="373"/>
      <c r="S495" s="373"/>
      <c r="T495" s="373"/>
      <c r="U495" s="373"/>
      <c r="V495" s="373"/>
      <c r="W495" s="373"/>
      <c r="X495" s="373"/>
      <c r="Y495" s="373"/>
      <c r="Z495" s="373"/>
    </row>
    <row r="496" spans="1:26" ht="15.75" customHeight="1" x14ac:dyDescent="0.2">
      <c r="A496" s="373"/>
      <c r="B496" s="373"/>
      <c r="C496" s="373"/>
      <c r="D496" s="373"/>
      <c r="E496" s="373"/>
      <c r="F496" s="373"/>
      <c r="G496" s="373"/>
      <c r="H496" s="373"/>
      <c r="I496" s="373"/>
      <c r="J496" s="373"/>
      <c r="K496" s="373"/>
      <c r="L496" s="373"/>
      <c r="M496" s="373"/>
      <c r="N496" s="373"/>
      <c r="O496" s="373"/>
      <c r="P496" s="373"/>
      <c r="Q496" s="373"/>
      <c r="R496" s="373"/>
      <c r="S496" s="373"/>
      <c r="T496" s="373"/>
      <c r="U496" s="373"/>
      <c r="V496" s="373"/>
      <c r="W496" s="373"/>
      <c r="X496" s="373"/>
      <c r="Y496" s="373"/>
      <c r="Z496" s="373"/>
    </row>
    <row r="497" spans="1:26" ht="15.75" customHeight="1" x14ac:dyDescent="0.2">
      <c r="A497" s="373"/>
      <c r="B497" s="373"/>
      <c r="C497" s="373"/>
      <c r="D497" s="373"/>
      <c r="E497" s="373"/>
      <c r="F497" s="373"/>
      <c r="G497" s="373"/>
      <c r="H497" s="373"/>
      <c r="I497" s="373"/>
      <c r="J497" s="373"/>
      <c r="K497" s="373"/>
      <c r="L497" s="373"/>
      <c r="M497" s="373"/>
      <c r="N497" s="373"/>
      <c r="O497" s="373"/>
      <c r="P497" s="373"/>
      <c r="Q497" s="373"/>
      <c r="R497" s="373"/>
      <c r="S497" s="373"/>
      <c r="T497" s="373"/>
      <c r="U497" s="373"/>
      <c r="V497" s="373"/>
      <c r="W497" s="373"/>
      <c r="X497" s="373"/>
      <c r="Y497" s="373"/>
      <c r="Z497" s="373"/>
    </row>
    <row r="498" spans="1:26" ht="15.75" customHeight="1" x14ac:dyDescent="0.2">
      <c r="A498" s="373"/>
      <c r="B498" s="373"/>
      <c r="C498" s="373"/>
      <c r="D498" s="373"/>
      <c r="E498" s="373"/>
      <c r="F498" s="373"/>
      <c r="G498" s="373"/>
      <c r="H498" s="373"/>
      <c r="I498" s="373"/>
      <c r="J498" s="373"/>
      <c r="K498" s="373"/>
      <c r="L498" s="373"/>
      <c r="M498" s="373"/>
      <c r="N498" s="373"/>
      <c r="O498" s="373"/>
      <c r="P498" s="373"/>
      <c r="Q498" s="373"/>
      <c r="R498" s="373"/>
      <c r="S498" s="373"/>
      <c r="T498" s="373"/>
      <c r="U498" s="373"/>
      <c r="V498" s="373"/>
      <c r="W498" s="373"/>
      <c r="X498" s="373"/>
      <c r="Y498" s="373"/>
      <c r="Z498" s="373"/>
    </row>
    <row r="499" spans="1:26" ht="15.75" customHeight="1" x14ac:dyDescent="0.2">
      <c r="A499" s="373"/>
      <c r="B499" s="373"/>
      <c r="C499" s="373"/>
      <c r="D499" s="373"/>
      <c r="E499" s="373"/>
      <c r="F499" s="373"/>
      <c r="G499" s="373"/>
      <c r="H499" s="373"/>
      <c r="I499" s="373"/>
      <c r="J499" s="373"/>
      <c r="K499" s="373"/>
      <c r="L499" s="373"/>
      <c r="M499" s="373"/>
      <c r="N499" s="373"/>
      <c r="O499" s="373"/>
      <c r="P499" s="373"/>
      <c r="Q499" s="373"/>
      <c r="R499" s="373"/>
      <c r="S499" s="373"/>
      <c r="T499" s="373"/>
      <c r="U499" s="373"/>
      <c r="V499" s="373"/>
      <c r="W499" s="373"/>
      <c r="X499" s="373"/>
      <c r="Y499" s="373"/>
      <c r="Z499" s="373"/>
    </row>
    <row r="500" spans="1:26" ht="15.75" customHeight="1" x14ac:dyDescent="0.2">
      <c r="A500" s="373"/>
      <c r="B500" s="373"/>
      <c r="C500" s="373"/>
      <c r="D500" s="373"/>
      <c r="E500" s="373"/>
      <c r="F500" s="373"/>
      <c r="G500" s="373"/>
      <c r="H500" s="373"/>
      <c r="I500" s="373"/>
      <c r="J500" s="373"/>
      <c r="K500" s="373"/>
      <c r="L500" s="373"/>
      <c r="M500" s="373"/>
      <c r="N500" s="373"/>
      <c r="O500" s="373"/>
      <c r="P500" s="373"/>
      <c r="Q500" s="373"/>
      <c r="R500" s="373"/>
      <c r="S500" s="373"/>
      <c r="T500" s="373"/>
      <c r="U500" s="373"/>
      <c r="V500" s="373"/>
      <c r="W500" s="373"/>
      <c r="X500" s="373"/>
      <c r="Y500" s="373"/>
      <c r="Z500" s="373"/>
    </row>
    <row r="501" spans="1:26" ht="15.75" customHeight="1" x14ac:dyDescent="0.2">
      <c r="A501" s="373"/>
      <c r="B501" s="373"/>
      <c r="C501" s="373"/>
      <c r="D501" s="373"/>
      <c r="E501" s="373"/>
      <c r="F501" s="373"/>
      <c r="G501" s="373"/>
      <c r="H501" s="373"/>
      <c r="I501" s="373"/>
      <c r="J501" s="373"/>
      <c r="K501" s="373"/>
      <c r="L501" s="373"/>
      <c r="M501" s="373"/>
      <c r="N501" s="373"/>
      <c r="O501" s="373"/>
      <c r="P501" s="373"/>
      <c r="Q501" s="373"/>
      <c r="R501" s="373"/>
      <c r="S501" s="373"/>
      <c r="T501" s="373"/>
      <c r="U501" s="373"/>
      <c r="V501" s="373"/>
      <c r="W501" s="373"/>
      <c r="X501" s="373"/>
      <c r="Y501" s="373"/>
      <c r="Z501" s="373"/>
    </row>
    <row r="502" spans="1:26" ht="15.75" customHeight="1" x14ac:dyDescent="0.2">
      <c r="A502" s="373"/>
      <c r="B502" s="373"/>
      <c r="C502" s="373"/>
      <c r="D502" s="373"/>
      <c r="E502" s="373"/>
      <c r="F502" s="373"/>
      <c r="G502" s="373"/>
      <c r="H502" s="373"/>
      <c r="I502" s="373"/>
      <c r="J502" s="373"/>
      <c r="K502" s="373"/>
      <c r="L502" s="373"/>
      <c r="M502" s="373"/>
      <c r="N502" s="373"/>
      <c r="O502" s="373"/>
      <c r="P502" s="373"/>
      <c r="Q502" s="373"/>
      <c r="R502" s="373"/>
      <c r="S502" s="373"/>
      <c r="T502" s="373"/>
      <c r="U502" s="373"/>
      <c r="V502" s="373"/>
      <c r="W502" s="373"/>
      <c r="X502" s="373"/>
      <c r="Y502" s="373"/>
      <c r="Z502" s="373"/>
    </row>
    <row r="503" spans="1:26" ht="15.75" customHeight="1" x14ac:dyDescent="0.2">
      <c r="A503" s="373"/>
      <c r="B503" s="373"/>
      <c r="C503" s="373"/>
      <c r="D503" s="373"/>
      <c r="E503" s="373"/>
      <c r="F503" s="373"/>
      <c r="G503" s="373"/>
      <c r="H503" s="373"/>
      <c r="I503" s="373"/>
      <c r="J503" s="373"/>
      <c r="K503" s="373"/>
      <c r="L503" s="373"/>
      <c r="M503" s="373"/>
      <c r="N503" s="373"/>
      <c r="O503" s="373"/>
      <c r="P503" s="373"/>
      <c r="Q503" s="373"/>
      <c r="R503" s="373"/>
      <c r="S503" s="373"/>
      <c r="T503" s="373"/>
      <c r="U503" s="373"/>
      <c r="V503" s="373"/>
      <c r="W503" s="373"/>
      <c r="X503" s="373"/>
      <c r="Y503" s="373"/>
      <c r="Z503" s="373"/>
    </row>
    <row r="504" spans="1:26" ht="15.75" customHeight="1" x14ac:dyDescent="0.2">
      <c r="A504" s="373"/>
      <c r="B504" s="373"/>
      <c r="C504" s="373"/>
      <c r="D504" s="373"/>
      <c r="E504" s="373"/>
      <c r="F504" s="373"/>
      <c r="G504" s="373"/>
      <c r="H504" s="373"/>
      <c r="I504" s="373"/>
      <c r="J504" s="373"/>
      <c r="K504" s="373"/>
      <c r="L504" s="373"/>
      <c r="M504" s="373"/>
      <c r="N504" s="373"/>
      <c r="O504" s="373"/>
      <c r="P504" s="373"/>
      <c r="Q504" s="373"/>
      <c r="R504" s="373"/>
      <c r="S504" s="373"/>
      <c r="T504" s="373"/>
      <c r="U504" s="373"/>
      <c r="V504" s="373"/>
      <c r="W504" s="373"/>
      <c r="X504" s="373"/>
      <c r="Y504" s="373"/>
      <c r="Z504" s="373"/>
    </row>
    <row r="505" spans="1:26" ht="15.75" customHeight="1" x14ac:dyDescent="0.2">
      <c r="A505" s="373"/>
      <c r="B505" s="373"/>
      <c r="C505" s="373"/>
      <c r="D505" s="373"/>
      <c r="E505" s="373"/>
      <c r="F505" s="373"/>
      <c r="G505" s="373"/>
      <c r="H505" s="373"/>
      <c r="I505" s="373"/>
      <c r="J505" s="373"/>
      <c r="K505" s="373"/>
      <c r="L505" s="373"/>
      <c r="M505" s="373"/>
      <c r="N505" s="373"/>
      <c r="O505" s="373"/>
      <c r="P505" s="373"/>
      <c r="Q505" s="373"/>
      <c r="R505" s="373"/>
      <c r="S505" s="373"/>
      <c r="T505" s="373"/>
      <c r="U505" s="373"/>
      <c r="V505" s="373"/>
      <c r="W505" s="373"/>
      <c r="X505" s="373"/>
      <c r="Y505" s="373"/>
      <c r="Z505" s="373"/>
    </row>
    <row r="506" spans="1:26" ht="15.75" customHeight="1" x14ac:dyDescent="0.2">
      <c r="A506" s="373"/>
      <c r="B506" s="373"/>
      <c r="C506" s="373"/>
      <c r="D506" s="373"/>
      <c r="E506" s="373"/>
      <c r="F506" s="373"/>
      <c r="G506" s="373"/>
      <c r="H506" s="373"/>
      <c r="I506" s="373"/>
      <c r="J506" s="373"/>
      <c r="K506" s="373"/>
      <c r="L506" s="373"/>
      <c r="M506" s="373"/>
      <c r="N506" s="373"/>
      <c r="O506" s="373"/>
      <c r="P506" s="373"/>
      <c r="Q506" s="373"/>
      <c r="R506" s="373"/>
      <c r="S506" s="373"/>
      <c r="T506" s="373"/>
      <c r="U506" s="373"/>
      <c r="V506" s="373"/>
      <c r="W506" s="373"/>
      <c r="X506" s="373"/>
      <c r="Y506" s="373"/>
      <c r="Z506" s="373"/>
    </row>
    <row r="507" spans="1:26" ht="15.75" customHeight="1" x14ac:dyDescent="0.2">
      <c r="A507" s="373"/>
      <c r="B507" s="373"/>
      <c r="C507" s="373"/>
      <c r="D507" s="373"/>
      <c r="E507" s="373"/>
      <c r="F507" s="373"/>
      <c r="G507" s="373"/>
      <c r="H507" s="373"/>
      <c r="I507" s="373"/>
      <c r="J507" s="373"/>
      <c r="K507" s="373"/>
      <c r="L507" s="373"/>
      <c r="M507" s="373"/>
      <c r="N507" s="373"/>
      <c r="O507" s="373"/>
      <c r="P507" s="373"/>
      <c r="Q507" s="373"/>
      <c r="R507" s="373"/>
      <c r="S507" s="373"/>
      <c r="T507" s="373"/>
      <c r="U507" s="373"/>
      <c r="V507" s="373"/>
      <c r="W507" s="373"/>
      <c r="X507" s="373"/>
      <c r="Y507" s="373"/>
      <c r="Z507" s="373"/>
    </row>
    <row r="508" spans="1:26" ht="15.75" customHeight="1" x14ac:dyDescent="0.2">
      <c r="A508" s="373"/>
      <c r="B508" s="373"/>
      <c r="C508" s="373"/>
      <c r="D508" s="373"/>
      <c r="E508" s="373"/>
      <c r="F508" s="373"/>
      <c r="G508" s="373"/>
      <c r="H508" s="373"/>
      <c r="I508" s="373"/>
      <c r="J508" s="373"/>
      <c r="K508" s="373"/>
      <c r="L508" s="373"/>
      <c r="M508" s="373"/>
      <c r="N508" s="373"/>
      <c r="O508" s="373"/>
      <c r="P508" s="373"/>
      <c r="Q508" s="373"/>
      <c r="R508" s="373"/>
      <c r="S508" s="373"/>
      <c r="T508" s="373"/>
      <c r="U508" s="373"/>
      <c r="V508" s="373"/>
      <c r="W508" s="373"/>
      <c r="X508" s="373"/>
      <c r="Y508" s="373"/>
      <c r="Z508" s="373"/>
    </row>
    <row r="509" spans="1:26" ht="15.75" customHeight="1" x14ac:dyDescent="0.2">
      <c r="A509" s="373"/>
      <c r="B509" s="373"/>
      <c r="C509" s="373"/>
      <c r="D509" s="373"/>
      <c r="E509" s="373"/>
      <c r="F509" s="373"/>
      <c r="G509" s="373"/>
      <c r="H509" s="373"/>
      <c r="I509" s="373"/>
      <c r="J509" s="373"/>
      <c r="K509" s="373"/>
      <c r="L509" s="373"/>
      <c r="M509" s="373"/>
      <c r="N509" s="373"/>
      <c r="O509" s="373"/>
      <c r="P509" s="373"/>
      <c r="Q509" s="373"/>
      <c r="R509" s="373"/>
      <c r="S509" s="373"/>
      <c r="T509" s="373"/>
      <c r="U509" s="373"/>
      <c r="V509" s="373"/>
      <c r="W509" s="373"/>
      <c r="X509" s="373"/>
      <c r="Y509" s="373"/>
      <c r="Z509" s="373"/>
    </row>
    <row r="510" spans="1:26" ht="15.75" customHeight="1" x14ac:dyDescent="0.2">
      <c r="A510" s="373"/>
      <c r="B510" s="373"/>
      <c r="C510" s="373"/>
      <c r="D510" s="373"/>
      <c r="E510" s="373"/>
      <c r="F510" s="373"/>
      <c r="G510" s="373"/>
      <c r="H510" s="373"/>
      <c r="I510" s="373"/>
      <c r="J510" s="373"/>
      <c r="K510" s="373"/>
      <c r="L510" s="373"/>
      <c r="M510" s="373"/>
      <c r="N510" s="373"/>
      <c r="O510" s="373"/>
      <c r="P510" s="373"/>
      <c r="Q510" s="373"/>
      <c r="R510" s="373"/>
      <c r="S510" s="373"/>
      <c r="T510" s="373"/>
      <c r="U510" s="373"/>
      <c r="V510" s="373"/>
      <c r="W510" s="373"/>
      <c r="X510" s="373"/>
      <c r="Y510" s="373"/>
      <c r="Z510" s="373"/>
    </row>
    <row r="511" spans="1:26" ht="15.75" customHeight="1" x14ac:dyDescent="0.2">
      <c r="A511" s="373"/>
      <c r="B511" s="373"/>
      <c r="C511" s="373"/>
      <c r="D511" s="373"/>
      <c r="E511" s="373"/>
      <c r="F511" s="373"/>
      <c r="G511" s="373"/>
      <c r="H511" s="373"/>
      <c r="I511" s="373"/>
      <c r="J511" s="373"/>
      <c r="K511" s="373"/>
      <c r="L511" s="373"/>
      <c r="M511" s="373"/>
      <c r="N511" s="373"/>
      <c r="O511" s="373"/>
      <c r="P511" s="373"/>
      <c r="Q511" s="373"/>
      <c r="R511" s="373"/>
      <c r="S511" s="373"/>
      <c r="T511" s="373"/>
      <c r="U511" s="373"/>
      <c r="V511" s="373"/>
      <c r="W511" s="373"/>
      <c r="X511" s="373"/>
      <c r="Y511" s="373"/>
      <c r="Z511" s="373"/>
    </row>
    <row r="512" spans="1:26" ht="15.75" customHeight="1" x14ac:dyDescent="0.2">
      <c r="A512" s="373"/>
      <c r="B512" s="373"/>
      <c r="C512" s="373"/>
      <c r="D512" s="373"/>
      <c r="E512" s="373"/>
      <c r="F512" s="373"/>
      <c r="G512" s="373"/>
      <c r="H512" s="373"/>
      <c r="I512" s="373"/>
      <c r="J512" s="373"/>
      <c r="K512" s="373"/>
      <c r="L512" s="373"/>
      <c r="M512" s="373"/>
      <c r="N512" s="373"/>
      <c r="O512" s="373"/>
      <c r="P512" s="373"/>
      <c r="Q512" s="373"/>
      <c r="R512" s="373"/>
      <c r="S512" s="373"/>
      <c r="T512" s="373"/>
      <c r="U512" s="373"/>
      <c r="V512" s="373"/>
      <c r="W512" s="373"/>
      <c r="X512" s="373"/>
      <c r="Y512" s="373"/>
      <c r="Z512" s="373"/>
    </row>
    <row r="513" spans="1:26" ht="15.75" customHeight="1" x14ac:dyDescent="0.2">
      <c r="A513" s="373"/>
      <c r="B513" s="373"/>
      <c r="C513" s="373"/>
      <c r="D513" s="373"/>
      <c r="E513" s="373"/>
      <c r="F513" s="373"/>
      <c r="G513" s="373"/>
      <c r="H513" s="373"/>
      <c r="I513" s="373"/>
      <c r="J513" s="373"/>
      <c r="K513" s="373"/>
      <c r="L513" s="373"/>
      <c r="M513" s="373"/>
      <c r="N513" s="373"/>
      <c r="O513" s="373"/>
      <c r="P513" s="373"/>
      <c r="Q513" s="373"/>
      <c r="R513" s="373"/>
      <c r="S513" s="373"/>
      <c r="T513" s="373"/>
      <c r="U513" s="373"/>
      <c r="V513" s="373"/>
      <c r="W513" s="373"/>
      <c r="X513" s="373"/>
      <c r="Y513" s="373"/>
      <c r="Z513" s="373"/>
    </row>
    <row r="514" spans="1:26" ht="15.75" customHeight="1" x14ac:dyDescent="0.2">
      <c r="A514" s="373"/>
      <c r="B514" s="373"/>
      <c r="C514" s="373"/>
      <c r="D514" s="373"/>
      <c r="E514" s="373"/>
      <c r="F514" s="373"/>
      <c r="G514" s="373"/>
      <c r="H514" s="373"/>
      <c r="I514" s="373"/>
      <c r="J514" s="373"/>
      <c r="K514" s="373"/>
      <c r="L514" s="373"/>
      <c r="M514" s="373"/>
      <c r="N514" s="373"/>
      <c r="O514" s="373"/>
      <c r="P514" s="373"/>
      <c r="Q514" s="373"/>
      <c r="R514" s="373"/>
      <c r="S514" s="373"/>
      <c r="T514" s="373"/>
      <c r="U514" s="373"/>
      <c r="V514" s="373"/>
      <c r="W514" s="373"/>
      <c r="X514" s="373"/>
      <c r="Y514" s="373"/>
      <c r="Z514" s="373"/>
    </row>
    <row r="515" spans="1:26" ht="15.75" customHeight="1" x14ac:dyDescent="0.2">
      <c r="A515" s="373"/>
      <c r="B515" s="373"/>
      <c r="C515" s="373"/>
      <c r="D515" s="373"/>
      <c r="E515" s="373"/>
      <c r="F515" s="373"/>
      <c r="G515" s="373"/>
      <c r="H515" s="373"/>
      <c r="I515" s="373"/>
      <c r="J515" s="373"/>
      <c r="K515" s="373"/>
      <c r="L515" s="373"/>
      <c r="M515" s="373"/>
      <c r="N515" s="373"/>
      <c r="O515" s="373"/>
      <c r="P515" s="373"/>
      <c r="Q515" s="373"/>
      <c r="R515" s="373"/>
      <c r="S515" s="373"/>
      <c r="T515" s="373"/>
      <c r="U515" s="373"/>
      <c r="V515" s="373"/>
      <c r="W515" s="373"/>
      <c r="X515" s="373"/>
      <c r="Y515" s="373"/>
      <c r="Z515" s="373"/>
    </row>
    <row r="516" spans="1:26" ht="15.75" customHeight="1" x14ac:dyDescent="0.2">
      <c r="A516" s="373"/>
      <c r="B516" s="373"/>
      <c r="C516" s="373"/>
      <c r="D516" s="373"/>
      <c r="E516" s="373"/>
      <c r="F516" s="373"/>
      <c r="G516" s="373"/>
      <c r="H516" s="373"/>
      <c r="I516" s="373"/>
      <c r="J516" s="373"/>
      <c r="K516" s="373"/>
      <c r="L516" s="373"/>
      <c r="M516" s="373"/>
      <c r="N516" s="373"/>
      <c r="O516" s="373"/>
      <c r="P516" s="373"/>
      <c r="Q516" s="373"/>
      <c r="R516" s="373"/>
      <c r="S516" s="373"/>
      <c r="T516" s="373"/>
      <c r="U516" s="373"/>
      <c r="V516" s="373"/>
      <c r="W516" s="373"/>
      <c r="X516" s="373"/>
      <c r="Y516" s="373"/>
      <c r="Z516" s="373"/>
    </row>
    <row r="517" spans="1:26" ht="15.75" customHeight="1" x14ac:dyDescent="0.2">
      <c r="A517" s="373"/>
      <c r="B517" s="373"/>
      <c r="C517" s="373"/>
      <c r="D517" s="373"/>
      <c r="E517" s="373"/>
      <c r="F517" s="373"/>
      <c r="G517" s="373"/>
      <c r="H517" s="373"/>
      <c r="I517" s="373"/>
      <c r="J517" s="373"/>
      <c r="K517" s="373"/>
      <c r="L517" s="373"/>
      <c r="M517" s="373"/>
      <c r="N517" s="373"/>
      <c r="O517" s="373"/>
      <c r="P517" s="373"/>
      <c r="Q517" s="373"/>
      <c r="R517" s="373"/>
      <c r="S517" s="373"/>
      <c r="T517" s="373"/>
      <c r="U517" s="373"/>
      <c r="V517" s="373"/>
      <c r="W517" s="373"/>
      <c r="X517" s="373"/>
      <c r="Y517" s="373"/>
      <c r="Z517" s="373"/>
    </row>
    <row r="518" spans="1:26" ht="15.75" customHeight="1" x14ac:dyDescent="0.2">
      <c r="A518" s="373"/>
      <c r="B518" s="373"/>
      <c r="C518" s="373"/>
      <c r="D518" s="373"/>
      <c r="E518" s="373"/>
      <c r="F518" s="373"/>
      <c r="G518" s="373"/>
      <c r="H518" s="373"/>
      <c r="I518" s="373"/>
      <c r="J518" s="373"/>
      <c r="K518" s="373"/>
      <c r="L518" s="373"/>
      <c r="M518" s="373"/>
      <c r="N518" s="373"/>
      <c r="O518" s="373"/>
      <c r="P518" s="373"/>
      <c r="Q518" s="373"/>
      <c r="R518" s="373"/>
      <c r="S518" s="373"/>
      <c r="T518" s="373"/>
      <c r="U518" s="373"/>
      <c r="V518" s="373"/>
      <c r="W518" s="373"/>
      <c r="X518" s="373"/>
      <c r="Y518" s="373"/>
      <c r="Z518" s="373"/>
    </row>
    <row r="519" spans="1:26" ht="15.75" customHeight="1" x14ac:dyDescent="0.2">
      <c r="A519" s="373"/>
      <c r="B519" s="373"/>
      <c r="C519" s="373"/>
      <c r="D519" s="373"/>
      <c r="E519" s="373"/>
      <c r="F519" s="373"/>
      <c r="G519" s="373"/>
      <c r="H519" s="373"/>
      <c r="I519" s="373"/>
      <c r="J519" s="373"/>
      <c r="K519" s="373"/>
      <c r="L519" s="373"/>
      <c r="M519" s="373"/>
      <c r="N519" s="373"/>
      <c r="O519" s="373"/>
      <c r="P519" s="373"/>
      <c r="Q519" s="373"/>
      <c r="R519" s="373"/>
      <c r="S519" s="373"/>
      <c r="T519" s="373"/>
      <c r="U519" s="373"/>
      <c r="V519" s="373"/>
      <c r="W519" s="373"/>
      <c r="X519" s="373"/>
      <c r="Y519" s="373"/>
      <c r="Z519" s="373"/>
    </row>
    <row r="520" spans="1:26" ht="15.75" customHeight="1" x14ac:dyDescent="0.2">
      <c r="A520" s="373"/>
      <c r="B520" s="373"/>
      <c r="C520" s="373"/>
      <c r="D520" s="373"/>
      <c r="E520" s="373"/>
      <c r="F520" s="373"/>
      <c r="G520" s="373"/>
      <c r="H520" s="373"/>
      <c r="I520" s="373"/>
      <c r="J520" s="373"/>
      <c r="K520" s="373"/>
      <c r="L520" s="373"/>
      <c r="M520" s="373"/>
      <c r="N520" s="373"/>
      <c r="O520" s="373"/>
      <c r="P520" s="373"/>
      <c r="Q520" s="373"/>
      <c r="R520" s="373"/>
      <c r="S520" s="373"/>
      <c r="T520" s="373"/>
      <c r="U520" s="373"/>
      <c r="V520" s="373"/>
      <c r="W520" s="373"/>
      <c r="X520" s="373"/>
      <c r="Y520" s="373"/>
      <c r="Z520" s="373"/>
    </row>
    <row r="521" spans="1:26" ht="15.75" customHeight="1" x14ac:dyDescent="0.2">
      <c r="A521" s="373"/>
      <c r="B521" s="373"/>
      <c r="C521" s="373"/>
      <c r="D521" s="373"/>
      <c r="E521" s="373"/>
      <c r="F521" s="373"/>
      <c r="G521" s="373"/>
      <c r="H521" s="373"/>
      <c r="I521" s="373"/>
      <c r="J521" s="373"/>
      <c r="K521" s="373"/>
      <c r="L521" s="373"/>
      <c r="M521" s="373"/>
      <c r="N521" s="373"/>
      <c r="O521" s="373"/>
      <c r="P521" s="373"/>
      <c r="Q521" s="373"/>
      <c r="R521" s="373"/>
      <c r="S521" s="373"/>
      <c r="T521" s="373"/>
      <c r="U521" s="373"/>
      <c r="V521" s="373"/>
      <c r="W521" s="373"/>
      <c r="X521" s="373"/>
      <c r="Y521" s="373"/>
      <c r="Z521" s="373"/>
    </row>
    <row r="522" spans="1:26" ht="15.75" customHeight="1" x14ac:dyDescent="0.2">
      <c r="A522" s="373"/>
      <c r="B522" s="373"/>
      <c r="C522" s="373"/>
      <c r="D522" s="373"/>
      <c r="E522" s="373"/>
      <c r="F522" s="373"/>
      <c r="G522" s="373"/>
      <c r="H522" s="373"/>
      <c r="I522" s="373"/>
      <c r="J522" s="373"/>
      <c r="K522" s="373"/>
      <c r="L522" s="373"/>
      <c r="M522" s="373"/>
      <c r="N522" s="373"/>
      <c r="O522" s="373"/>
      <c r="P522" s="373"/>
      <c r="Q522" s="373"/>
      <c r="R522" s="373"/>
      <c r="S522" s="373"/>
      <c r="T522" s="373"/>
      <c r="U522" s="373"/>
      <c r="V522" s="373"/>
      <c r="W522" s="373"/>
      <c r="X522" s="373"/>
      <c r="Y522" s="373"/>
      <c r="Z522" s="373"/>
    </row>
    <row r="523" spans="1:26" ht="15.75" customHeight="1" x14ac:dyDescent="0.2">
      <c r="A523" s="373"/>
      <c r="B523" s="373"/>
      <c r="C523" s="373"/>
      <c r="D523" s="373"/>
      <c r="E523" s="373"/>
      <c r="F523" s="373"/>
      <c r="G523" s="373"/>
      <c r="H523" s="373"/>
      <c r="I523" s="373"/>
      <c r="J523" s="373"/>
      <c r="K523" s="373"/>
      <c r="L523" s="373"/>
      <c r="M523" s="373"/>
      <c r="N523" s="373"/>
      <c r="O523" s="373"/>
      <c r="P523" s="373"/>
      <c r="Q523" s="373"/>
      <c r="R523" s="373"/>
      <c r="S523" s="373"/>
      <c r="T523" s="373"/>
      <c r="U523" s="373"/>
      <c r="V523" s="373"/>
      <c r="W523" s="373"/>
      <c r="X523" s="373"/>
      <c r="Y523" s="373"/>
      <c r="Z523" s="373"/>
    </row>
    <row r="524" spans="1:26" ht="15.75" customHeight="1" x14ac:dyDescent="0.2">
      <c r="A524" s="373"/>
      <c r="B524" s="373"/>
      <c r="C524" s="373"/>
      <c r="D524" s="373"/>
      <c r="E524" s="373"/>
      <c r="F524" s="373"/>
      <c r="G524" s="373"/>
      <c r="H524" s="373"/>
      <c r="I524" s="373"/>
      <c r="J524" s="373"/>
      <c r="K524" s="373"/>
      <c r="L524" s="373"/>
      <c r="M524" s="373"/>
      <c r="N524" s="373"/>
      <c r="O524" s="373"/>
      <c r="P524" s="373"/>
      <c r="Q524" s="373"/>
      <c r="R524" s="373"/>
      <c r="S524" s="373"/>
      <c r="T524" s="373"/>
      <c r="U524" s="373"/>
      <c r="V524" s="373"/>
      <c r="W524" s="373"/>
      <c r="X524" s="373"/>
      <c r="Y524" s="373"/>
      <c r="Z524" s="373"/>
    </row>
    <row r="525" spans="1:26" ht="15.75" customHeight="1" x14ac:dyDescent="0.2">
      <c r="A525" s="373"/>
      <c r="B525" s="373"/>
      <c r="C525" s="373"/>
      <c r="D525" s="373"/>
      <c r="E525" s="373"/>
      <c r="F525" s="373"/>
      <c r="G525" s="373"/>
      <c r="H525" s="373"/>
      <c r="I525" s="373"/>
      <c r="J525" s="373"/>
      <c r="K525" s="373"/>
      <c r="L525" s="373"/>
      <c r="M525" s="373"/>
      <c r="N525" s="373"/>
      <c r="O525" s="373"/>
      <c r="P525" s="373"/>
      <c r="Q525" s="373"/>
      <c r="R525" s="373"/>
      <c r="S525" s="373"/>
      <c r="T525" s="373"/>
      <c r="U525" s="373"/>
      <c r="V525" s="373"/>
      <c r="W525" s="373"/>
      <c r="X525" s="373"/>
      <c r="Y525" s="373"/>
      <c r="Z525" s="373"/>
    </row>
    <row r="526" spans="1:26" ht="15.75" customHeight="1" x14ac:dyDescent="0.2">
      <c r="A526" s="373"/>
      <c r="B526" s="373"/>
      <c r="C526" s="373"/>
      <c r="D526" s="373"/>
      <c r="E526" s="373"/>
      <c r="F526" s="373"/>
      <c r="G526" s="373"/>
      <c r="H526" s="373"/>
      <c r="I526" s="373"/>
      <c r="J526" s="373"/>
      <c r="K526" s="373"/>
      <c r="L526" s="373"/>
      <c r="M526" s="373"/>
      <c r="N526" s="373"/>
      <c r="O526" s="373"/>
      <c r="P526" s="373"/>
      <c r="Q526" s="373"/>
      <c r="R526" s="373"/>
      <c r="S526" s="373"/>
      <c r="T526" s="373"/>
      <c r="U526" s="373"/>
      <c r="V526" s="373"/>
      <c r="W526" s="373"/>
      <c r="X526" s="373"/>
      <c r="Y526" s="373"/>
      <c r="Z526" s="373"/>
    </row>
    <row r="527" spans="1:26" ht="15.75" customHeight="1" x14ac:dyDescent="0.2">
      <c r="A527" s="373"/>
      <c r="B527" s="373"/>
      <c r="C527" s="373"/>
      <c r="D527" s="373"/>
      <c r="E527" s="373"/>
      <c r="F527" s="373"/>
      <c r="G527" s="373"/>
      <c r="H527" s="373"/>
      <c r="I527" s="373"/>
      <c r="J527" s="373"/>
      <c r="K527" s="373"/>
      <c r="L527" s="373"/>
      <c r="M527" s="373"/>
      <c r="N527" s="373"/>
      <c r="O527" s="373"/>
      <c r="P527" s="373"/>
      <c r="Q527" s="373"/>
      <c r="R527" s="373"/>
      <c r="S527" s="373"/>
      <c r="T527" s="373"/>
      <c r="U527" s="373"/>
      <c r="V527" s="373"/>
      <c r="W527" s="373"/>
      <c r="X527" s="373"/>
      <c r="Y527" s="373"/>
      <c r="Z527" s="373"/>
    </row>
    <row r="528" spans="1:26" ht="15.75" customHeight="1" x14ac:dyDescent="0.2">
      <c r="A528" s="373"/>
      <c r="B528" s="373"/>
      <c r="C528" s="373"/>
      <c r="D528" s="373"/>
      <c r="E528" s="373"/>
      <c r="F528" s="373"/>
      <c r="G528" s="373"/>
      <c r="H528" s="373"/>
      <c r="I528" s="373"/>
      <c r="J528" s="373"/>
      <c r="K528" s="373"/>
      <c r="L528" s="373"/>
      <c r="M528" s="373"/>
      <c r="N528" s="373"/>
      <c r="O528" s="373"/>
      <c r="P528" s="373"/>
      <c r="Q528" s="373"/>
      <c r="R528" s="373"/>
      <c r="S528" s="373"/>
      <c r="T528" s="373"/>
      <c r="U528" s="373"/>
      <c r="V528" s="373"/>
      <c r="W528" s="373"/>
      <c r="X528" s="373"/>
      <c r="Y528" s="373"/>
      <c r="Z528" s="373"/>
    </row>
    <row r="529" spans="1:26" ht="15.75" customHeight="1" x14ac:dyDescent="0.2">
      <c r="A529" s="373"/>
      <c r="B529" s="373"/>
      <c r="C529" s="373"/>
      <c r="D529" s="373"/>
      <c r="E529" s="373"/>
      <c r="F529" s="373"/>
      <c r="G529" s="373"/>
      <c r="H529" s="373"/>
      <c r="I529" s="373"/>
      <c r="J529" s="373"/>
      <c r="K529" s="373"/>
      <c r="L529" s="373"/>
      <c r="M529" s="373"/>
      <c r="N529" s="373"/>
      <c r="O529" s="373"/>
      <c r="P529" s="373"/>
      <c r="Q529" s="373"/>
      <c r="R529" s="373"/>
      <c r="S529" s="373"/>
      <c r="T529" s="373"/>
      <c r="U529" s="373"/>
      <c r="V529" s="373"/>
      <c r="W529" s="373"/>
      <c r="X529" s="373"/>
      <c r="Y529" s="373"/>
      <c r="Z529" s="373"/>
    </row>
    <row r="530" spans="1:26" ht="15.75" customHeight="1" x14ac:dyDescent="0.2">
      <c r="A530" s="373"/>
      <c r="B530" s="373"/>
      <c r="C530" s="373"/>
      <c r="D530" s="373"/>
      <c r="E530" s="373"/>
      <c r="F530" s="373"/>
      <c r="G530" s="373"/>
      <c r="H530" s="373"/>
      <c r="I530" s="373"/>
      <c r="J530" s="373"/>
      <c r="K530" s="373"/>
      <c r="L530" s="373"/>
      <c r="M530" s="373"/>
      <c r="N530" s="373"/>
      <c r="O530" s="373"/>
      <c r="P530" s="373"/>
      <c r="Q530" s="373"/>
      <c r="R530" s="373"/>
      <c r="S530" s="373"/>
      <c r="T530" s="373"/>
      <c r="U530" s="373"/>
      <c r="V530" s="373"/>
      <c r="W530" s="373"/>
      <c r="X530" s="373"/>
      <c r="Y530" s="373"/>
      <c r="Z530" s="373"/>
    </row>
    <row r="531" spans="1:26" ht="15.75" customHeight="1" x14ac:dyDescent="0.2">
      <c r="A531" s="373"/>
      <c r="B531" s="373"/>
      <c r="C531" s="373"/>
      <c r="D531" s="373"/>
      <c r="E531" s="373"/>
      <c r="F531" s="373"/>
      <c r="G531" s="373"/>
      <c r="H531" s="373"/>
      <c r="I531" s="373"/>
      <c r="J531" s="373"/>
      <c r="K531" s="373"/>
      <c r="L531" s="373"/>
      <c r="M531" s="373"/>
      <c r="N531" s="373"/>
      <c r="O531" s="373"/>
      <c r="P531" s="373"/>
      <c r="Q531" s="373"/>
      <c r="R531" s="373"/>
      <c r="S531" s="373"/>
      <c r="T531" s="373"/>
      <c r="U531" s="373"/>
      <c r="V531" s="373"/>
      <c r="W531" s="373"/>
      <c r="X531" s="373"/>
      <c r="Y531" s="373"/>
      <c r="Z531" s="373"/>
    </row>
    <row r="532" spans="1:26" ht="15.75" customHeight="1" x14ac:dyDescent="0.2">
      <c r="A532" s="373"/>
      <c r="B532" s="373"/>
      <c r="C532" s="373"/>
      <c r="D532" s="373"/>
      <c r="E532" s="373"/>
      <c r="F532" s="373"/>
      <c r="G532" s="373"/>
      <c r="H532" s="373"/>
      <c r="I532" s="373"/>
      <c r="J532" s="373"/>
      <c r="K532" s="373"/>
      <c r="L532" s="373"/>
      <c r="M532" s="373"/>
      <c r="N532" s="373"/>
      <c r="O532" s="373"/>
      <c r="P532" s="373"/>
      <c r="Q532" s="373"/>
      <c r="R532" s="373"/>
      <c r="S532" s="373"/>
      <c r="T532" s="373"/>
      <c r="U532" s="373"/>
      <c r="V532" s="373"/>
      <c r="W532" s="373"/>
      <c r="X532" s="373"/>
      <c r="Y532" s="373"/>
      <c r="Z532" s="373"/>
    </row>
    <row r="533" spans="1:26" ht="15.75" customHeight="1" x14ac:dyDescent="0.2">
      <c r="A533" s="373"/>
      <c r="B533" s="373"/>
      <c r="C533" s="373"/>
      <c r="D533" s="373"/>
      <c r="E533" s="373"/>
      <c r="F533" s="373"/>
      <c r="G533" s="373"/>
      <c r="H533" s="373"/>
      <c r="I533" s="373"/>
      <c r="J533" s="373"/>
      <c r="K533" s="373"/>
      <c r="L533" s="373"/>
      <c r="M533" s="373"/>
      <c r="N533" s="373"/>
      <c r="O533" s="373"/>
      <c r="P533" s="373"/>
      <c r="Q533" s="373"/>
      <c r="R533" s="373"/>
      <c r="S533" s="373"/>
      <c r="T533" s="373"/>
      <c r="U533" s="373"/>
      <c r="V533" s="373"/>
      <c r="W533" s="373"/>
      <c r="X533" s="373"/>
      <c r="Y533" s="373"/>
      <c r="Z533" s="373"/>
    </row>
    <row r="534" spans="1:26" ht="15.75" customHeight="1" x14ac:dyDescent="0.2">
      <c r="A534" s="373"/>
      <c r="B534" s="373"/>
      <c r="C534" s="373"/>
      <c r="D534" s="373"/>
      <c r="E534" s="373"/>
      <c r="F534" s="373"/>
      <c r="G534" s="373"/>
      <c r="H534" s="373"/>
      <c r="I534" s="373"/>
      <c r="J534" s="373"/>
      <c r="K534" s="373"/>
      <c r="L534" s="373"/>
      <c r="M534" s="373"/>
      <c r="N534" s="373"/>
      <c r="O534" s="373"/>
      <c r="P534" s="373"/>
      <c r="Q534" s="373"/>
      <c r="R534" s="373"/>
      <c r="S534" s="373"/>
      <c r="T534" s="373"/>
      <c r="U534" s="373"/>
      <c r="V534" s="373"/>
      <c r="W534" s="373"/>
      <c r="X534" s="373"/>
      <c r="Y534" s="373"/>
      <c r="Z534" s="373"/>
    </row>
    <row r="535" spans="1:26" ht="15.75" customHeight="1" x14ac:dyDescent="0.2">
      <c r="A535" s="373"/>
      <c r="B535" s="373"/>
      <c r="C535" s="373"/>
      <c r="D535" s="373"/>
      <c r="E535" s="373"/>
      <c r="F535" s="373"/>
      <c r="G535" s="373"/>
      <c r="H535" s="373"/>
      <c r="I535" s="373"/>
      <c r="J535" s="373"/>
      <c r="K535" s="373"/>
      <c r="L535" s="373"/>
      <c r="M535" s="373"/>
      <c r="N535" s="373"/>
      <c r="O535" s="373"/>
      <c r="P535" s="373"/>
      <c r="Q535" s="373"/>
      <c r="R535" s="373"/>
      <c r="S535" s="373"/>
      <c r="T535" s="373"/>
      <c r="U535" s="373"/>
      <c r="V535" s="373"/>
      <c r="W535" s="373"/>
      <c r="X535" s="373"/>
      <c r="Y535" s="373"/>
      <c r="Z535" s="373"/>
    </row>
    <row r="536" spans="1:26" ht="15.75" customHeight="1" x14ac:dyDescent="0.2">
      <c r="A536" s="373"/>
      <c r="B536" s="373"/>
      <c r="C536" s="373"/>
      <c r="D536" s="373"/>
      <c r="E536" s="373"/>
      <c r="F536" s="373"/>
      <c r="G536" s="373"/>
      <c r="H536" s="373"/>
      <c r="I536" s="373"/>
      <c r="J536" s="373"/>
      <c r="K536" s="373"/>
      <c r="L536" s="373"/>
      <c r="M536" s="373"/>
      <c r="N536" s="373"/>
      <c r="O536" s="373"/>
      <c r="P536" s="373"/>
      <c r="Q536" s="373"/>
      <c r="R536" s="373"/>
      <c r="S536" s="373"/>
      <c r="T536" s="373"/>
      <c r="U536" s="373"/>
      <c r="V536" s="373"/>
      <c r="W536" s="373"/>
      <c r="X536" s="373"/>
      <c r="Y536" s="373"/>
      <c r="Z536" s="373"/>
    </row>
    <row r="537" spans="1:26" ht="15.75" customHeight="1" x14ac:dyDescent="0.2">
      <c r="A537" s="373"/>
      <c r="B537" s="373"/>
      <c r="C537" s="373"/>
      <c r="D537" s="373"/>
      <c r="E537" s="373"/>
      <c r="F537" s="373"/>
      <c r="G537" s="373"/>
      <c r="H537" s="373"/>
      <c r="I537" s="373"/>
      <c r="J537" s="373"/>
      <c r="K537" s="373"/>
      <c r="L537" s="373"/>
      <c r="M537" s="373"/>
      <c r="N537" s="373"/>
      <c r="O537" s="373"/>
      <c r="P537" s="373"/>
      <c r="Q537" s="373"/>
      <c r="R537" s="373"/>
      <c r="S537" s="373"/>
      <c r="T537" s="373"/>
      <c r="U537" s="373"/>
      <c r="V537" s="373"/>
      <c r="W537" s="373"/>
      <c r="X537" s="373"/>
      <c r="Y537" s="373"/>
      <c r="Z537" s="373"/>
    </row>
    <row r="538" spans="1:26" ht="15.75" customHeight="1" x14ac:dyDescent="0.2">
      <c r="A538" s="373"/>
      <c r="B538" s="373"/>
      <c r="C538" s="373"/>
      <c r="D538" s="373"/>
      <c r="E538" s="373"/>
      <c r="F538" s="373"/>
      <c r="G538" s="373"/>
      <c r="H538" s="373"/>
      <c r="I538" s="373"/>
      <c r="J538" s="373"/>
      <c r="K538" s="373"/>
      <c r="L538" s="373"/>
      <c r="M538" s="373"/>
      <c r="N538" s="373"/>
      <c r="O538" s="373"/>
      <c r="P538" s="373"/>
      <c r="Q538" s="373"/>
      <c r="R538" s="373"/>
      <c r="S538" s="373"/>
      <c r="T538" s="373"/>
      <c r="U538" s="373"/>
      <c r="V538" s="373"/>
      <c r="W538" s="373"/>
      <c r="X538" s="373"/>
      <c r="Y538" s="373"/>
      <c r="Z538" s="373"/>
    </row>
    <row r="539" spans="1:26" ht="15.75" customHeight="1" x14ac:dyDescent="0.2">
      <c r="A539" s="373"/>
      <c r="B539" s="373"/>
      <c r="C539" s="373"/>
      <c r="D539" s="373"/>
      <c r="E539" s="373"/>
      <c r="F539" s="373"/>
      <c r="G539" s="373"/>
      <c r="H539" s="373"/>
      <c r="I539" s="373"/>
      <c r="J539" s="373"/>
      <c r="K539" s="373"/>
      <c r="L539" s="373"/>
      <c r="M539" s="373"/>
      <c r="N539" s="373"/>
      <c r="O539" s="373"/>
      <c r="P539" s="373"/>
      <c r="Q539" s="373"/>
      <c r="R539" s="373"/>
      <c r="S539" s="373"/>
      <c r="T539" s="373"/>
      <c r="U539" s="373"/>
      <c r="V539" s="373"/>
      <c r="W539" s="373"/>
      <c r="X539" s="373"/>
      <c r="Y539" s="373"/>
      <c r="Z539" s="373"/>
    </row>
    <row r="540" spans="1:26" ht="15.75" customHeight="1" x14ac:dyDescent="0.2">
      <c r="A540" s="373"/>
      <c r="B540" s="373"/>
      <c r="C540" s="373"/>
      <c r="D540" s="373"/>
      <c r="E540" s="373"/>
      <c r="F540" s="373"/>
      <c r="G540" s="373"/>
      <c r="H540" s="373"/>
      <c r="I540" s="373"/>
      <c r="J540" s="373"/>
      <c r="K540" s="373"/>
      <c r="L540" s="373"/>
      <c r="M540" s="373"/>
      <c r="N540" s="373"/>
      <c r="O540" s="373"/>
      <c r="P540" s="373"/>
      <c r="Q540" s="373"/>
      <c r="R540" s="373"/>
      <c r="S540" s="373"/>
      <c r="T540" s="373"/>
      <c r="U540" s="373"/>
      <c r="V540" s="373"/>
      <c r="W540" s="373"/>
      <c r="X540" s="373"/>
      <c r="Y540" s="373"/>
      <c r="Z540" s="373"/>
    </row>
    <row r="541" spans="1:26" ht="15.75" customHeight="1" x14ac:dyDescent="0.2">
      <c r="A541" s="373"/>
      <c r="B541" s="373"/>
      <c r="C541" s="373"/>
      <c r="D541" s="373"/>
      <c r="E541" s="373"/>
      <c r="F541" s="373"/>
      <c r="G541" s="373"/>
      <c r="H541" s="373"/>
      <c r="I541" s="373"/>
      <c r="J541" s="373"/>
      <c r="K541" s="373"/>
      <c r="L541" s="373"/>
      <c r="M541" s="373"/>
      <c r="N541" s="373"/>
      <c r="O541" s="373"/>
      <c r="P541" s="373"/>
      <c r="Q541" s="373"/>
      <c r="R541" s="373"/>
      <c r="S541" s="373"/>
      <c r="T541" s="373"/>
      <c r="U541" s="373"/>
      <c r="V541" s="373"/>
      <c r="W541" s="373"/>
      <c r="X541" s="373"/>
      <c r="Y541" s="373"/>
      <c r="Z541" s="373"/>
    </row>
    <row r="542" spans="1:26" ht="15.75" customHeight="1" x14ac:dyDescent="0.2">
      <c r="A542" s="373"/>
      <c r="B542" s="373"/>
      <c r="C542" s="373"/>
      <c r="D542" s="373"/>
      <c r="E542" s="373"/>
      <c r="F542" s="373"/>
      <c r="G542" s="373"/>
      <c r="H542" s="373"/>
      <c r="I542" s="373"/>
      <c r="J542" s="373"/>
      <c r="K542" s="373"/>
      <c r="L542" s="373"/>
      <c r="M542" s="373"/>
      <c r="N542" s="373"/>
      <c r="O542" s="373"/>
      <c r="P542" s="373"/>
      <c r="Q542" s="373"/>
      <c r="R542" s="373"/>
      <c r="S542" s="373"/>
      <c r="T542" s="373"/>
      <c r="U542" s="373"/>
      <c r="V542" s="373"/>
      <c r="W542" s="373"/>
      <c r="X542" s="373"/>
      <c r="Y542" s="373"/>
      <c r="Z542" s="373"/>
    </row>
    <row r="543" spans="1:26" ht="15.75" customHeight="1" x14ac:dyDescent="0.2">
      <c r="A543" s="373"/>
      <c r="B543" s="373"/>
      <c r="C543" s="373"/>
      <c r="D543" s="373"/>
      <c r="E543" s="373"/>
      <c r="F543" s="373"/>
      <c r="G543" s="373"/>
      <c r="H543" s="373"/>
      <c r="I543" s="373"/>
      <c r="J543" s="373"/>
      <c r="K543" s="373"/>
      <c r="L543" s="373"/>
      <c r="M543" s="373"/>
      <c r="N543" s="373"/>
      <c r="O543" s="373"/>
      <c r="P543" s="373"/>
      <c r="Q543" s="373"/>
      <c r="R543" s="373"/>
      <c r="S543" s="373"/>
      <c r="T543" s="373"/>
      <c r="U543" s="373"/>
      <c r="V543" s="373"/>
      <c r="W543" s="373"/>
      <c r="X543" s="373"/>
      <c r="Y543" s="373"/>
      <c r="Z543" s="373"/>
    </row>
    <row r="544" spans="1:26" ht="15.75" customHeight="1" x14ac:dyDescent="0.2">
      <c r="A544" s="373"/>
      <c r="B544" s="373"/>
      <c r="C544" s="373"/>
      <c r="D544" s="373"/>
      <c r="E544" s="373"/>
      <c r="F544" s="373"/>
      <c r="G544" s="373"/>
      <c r="H544" s="373"/>
      <c r="I544" s="373"/>
      <c r="J544" s="373"/>
      <c r="K544" s="373"/>
      <c r="L544" s="373"/>
      <c r="M544" s="373"/>
      <c r="N544" s="373"/>
      <c r="O544" s="373"/>
      <c r="P544" s="373"/>
      <c r="Q544" s="373"/>
      <c r="R544" s="373"/>
      <c r="S544" s="373"/>
      <c r="T544" s="373"/>
      <c r="U544" s="373"/>
      <c r="V544" s="373"/>
      <c r="W544" s="373"/>
      <c r="X544" s="373"/>
      <c r="Y544" s="373"/>
      <c r="Z544" s="373"/>
    </row>
    <row r="545" spans="1:26" ht="15.75" customHeight="1" x14ac:dyDescent="0.2">
      <c r="A545" s="373"/>
      <c r="B545" s="373"/>
      <c r="C545" s="373"/>
      <c r="D545" s="373"/>
      <c r="E545" s="373"/>
      <c r="F545" s="373"/>
      <c r="G545" s="373"/>
      <c r="H545" s="373"/>
      <c r="I545" s="373"/>
      <c r="J545" s="373"/>
      <c r="K545" s="373"/>
      <c r="L545" s="373"/>
      <c r="M545" s="373"/>
      <c r="N545" s="373"/>
      <c r="O545" s="373"/>
      <c r="P545" s="373"/>
      <c r="Q545" s="373"/>
      <c r="R545" s="373"/>
      <c r="S545" s="373"/>
      <c r="T545" s="373"/>
      <c r="U545" s="373"/>
      <c r="V545" s="373"/>
      <c r="W545" s="373"/>
      <c r="X545" s="373"/>
      <c r="Y545" s="373"/>
      <c r="Z545" s="373"/>
    </row>
    <row r="546" spans="1:26" ht="15.75" customHeight="1" x14ac:dyDescent="0.2">
      <c r="A546" s="373"/>
      <c r="B546" s="373"/>
      <c r="C546" s="373"/>
      <c r="D546" s="373"/>
      <c r="E546" s="373"/>
      <c r="F546" s="373"/>
      <c r="G546" s="373"/>
      <c r="H546" s="373"/>
      <c r="I546" s="373"/>
      <c r="J546" s="373"/>
      <c r="K546" s="373"/>
      <c r="L546" s="373"/>
      <c r="M546" s="373"/>
      <c r="N546" s="373"/>
      <c r="O546" s="373"/>
      <c r="P546" s="373"/>
      <c r="Q546" s="373"/>
      <c r="R546" s="373"/>
      <c r="S546" s="373"/>
      <c r="T546" s="373"/>
      <c r="U546" s="373"/>
      <c r="V546" s="373"/>
      <c r="W546" s="373"/>
      <c r="X546" s="373"/>
      <c r="Y546" s="373"/>
      <c r="Z546" s="373"/>
    </row>
    <row r="547" spans="1:26" ht="15.75" customHeight="1" x14ac:dyDescent="0.2">
      <c r="A547" s="373"/>
      <c r="B547" s="373"/>
      <c r="C547" s="373"/>
      <c r="D547" s="373"/>
      <c r="E547" s="373"/>
      <c r="F547" s="373"/>
      <c r="G547" s="373"/>
      <c r="H547" s="373"/>
      <c r="I547" s="373"/>
      <c r="J547" s="373"/>
      <c r="K547" s="373"/>
      <c r="L547" s="373"/>
      <c r="M547" s="373"/>
      <c r="N547" s="373"/>
      <c r="O547" s="373"/>
      <c r="P547" s="373"/>
      <c r="Q547" s="373"/>
      <c r="R547" s="373"/>
      <c r="S547" s="373"/>
      <c r="T547" s="373"/>
      <c r="U547" s="373"/>
      <c r="V547" s="373"/>
      <c r="W547" s="373"/>
      <c r="X547" s="373"/>
      <c r="Y547" s="373"/>
      <c r="Z547" s="373"/>
    </row>
    <row r="548" spans="1:26" ht="15.75" customHeight="1" x14ac:dyDescent="0.2">
      <c r="A548" s="373"/>
      <c r="B548" s="373"/>
      <c r="C548" s="373"/>
      <c r="D548" s="373"/>
      <c r="E548" s="373"/>
      <c r="F548" s="373"/>
      <c r="G548" s="373"/>
      <c r="H548" s="373"/>
      <c r="I548" s="373"/>
      <c r="J548" s="373"/>
      <c r="K548" s="373"/>
      <c r="L548" s="373"/>
      <c r="M548" s="373"/>
      <c r="N548" s="373"/>
      <c r="O548" s="373"/>
      <c r="P548" s="373"/>
      <c r="Q548" s="373"/>
      <c r="R548" s="373"/>
      <c r="S548" s="373"/>
      <c r="T548" s="373"/>
      <c r="U548" s="373"/>
      <c r="V548" s="373"/>
      <c r="W548" s="373"/>
      <c r="X548" s="373"/>
      <c r="Y548" s="373"/>
      <c r="Z548" s="373"/>
    </row>
    <row r="549" spans="1:26" ht="15.75" customHeight="1" x14ac:dyDescent="0.2">
      <c r="A549" s="373"/>
      <c r="B549" s="373"/>
      <c r="C549" s="373"/>
      <c r="D549" s="373"/>
      <c r="E549" s="373"/>
      <c r="F549" s="373"/>
      <c r="G549" s="373"/>
      <c r="H549" s="373"/>
      <c r="I549" s="373"/>
      <c r="J549" s="373"/>
      <c r="K549" s="373"/>
      <c r="L549" s="373"/>
      <c r="M549" s="373"/>
      <c r="N549" s="373"/>
      <c r="O549" s="373"/>
      <c r="P549" s="373"/>
      <c r="Q549" s="373"/>
      <c r="R549" s="373"/>
      <c r="S549" s="373"/>
      <c r="T549" s="373"/>
      <c r="U549" s="373"/>
      <c r="V549" s="373"/>
      <c r="W549" s="373"/>
      <c r="X549" s="373"/>
      <c r="Y549" s="373"/>
      <c r="Z549" s="373"/>
    </row>
    <row r="550" spans="1:26" ht="15.75" customHeight="1" x14ac:dyDescent="0.2">
      <c r="A550" s="373"/>
      <c r="B550" s="373"/>
      <c r="C550" s="373"/>
      <c r="D550" s="373"/>
      <c r="E550" s="373"/>
      <c r="F550" s="373"/>
      <c r="G550" s="373"/>
      <c r="H550" s="373"/>
      <c r="I550" s="373"/>
      <c r="J550" s="373"/>
      <c r="K550" s="373"/>
      <c r="L550" s="373"/>
      <c r="M550" s="373"/>
      <c r="N550" s="373"/>
      <c r="O550" s="373"/>
      <c r="P550" s="373"/>
      <c r="Q550" s="373"/>
      <c r="R550" s="373"/>
      <c r="S550" s="373"/>
      <c r="T550" s="373"/>
      <c r="U550" s="373"/>
      <c r="V550" s="373"/>
      <c r="W550" s="373"/>
      <c r="X550" s="373"/>
      <c r="Y550" s="373"/>
      <c r="Z550" s="373"/>
    </row>
    <row r="551" spans="1:26" ht="15.75" customHeight="1" x14ac:dyDescent="0.2">
      <c r="A551" s="373"/>
      <c r="B551" s="373"/>
      <c r="C551" s="373"/>
      <c r="D551" s="373"/>
      <c r="E551" s="373"/>
      <c r="F551" s="373"/>
      <c r="G551" s="373"/>
      <c r="H551" s="373"/>
      <c r="I551" s="373"/>
      <c r="J551" s="373"/>
      <c r="K551" s="373"/>
      <c r="L551" s="373"/>
      <c r="M551" s="373"/>
      <c r="N551" s="373"/>
      <c r="O551" s="373"/>
      <c r="P551" s="373"/>
      <c r="Q551" s="373"/>
      <c r="R551" s="373"/>
      <c r="S551" s="373"/>
      <c r="T551" s="373"/>
      <c r="U551" s="373"/>
      <c r="V551" s="373"/>
      <c r="W551" s="373"/>
      <c r="X551" s="373"/>
      <c r="Y551" s="373"/>
      <c r="Z551" s="373"/>
    </row>
    <row r="552" spans="1:26" ht="15.75" customHeight="1" x14ac:dyDescent="0.2">
      <c r="A552" s="373"/>
      <c r="B552" s="373"/>
      <c r="C552" s="373"/>
      <c r="D552" s="373"/>
      <c r="E552" s="373"/>
      <c r="F552" s="373"/>
      <c r="G552" s="373"/>
      <c r="H552" s="373"/>
      <c r="I552" s="373"/>
      <c r="J552" s="373"/>
      <c r="K552" s="373"/>
      <c r="L552" s="373"/>
      <c r="M552" s="373"/>
      <c r="N552" s="373"/>
      <c r="O552" s="373"/>
      <c r="P552" s="373"/>
      <c r="Q552" s="373"/>
      <c r="R552" s="373"/>
      <c r="S552" s="373"/>
      <c r="T552" s="373"/>
      <c r="U552" s="373"/>
      <c r="V552" s="373"/>
      <c r="W552" s="373"/>
      <c r="X552" s="373"/>
      <c r="Y552" s="373"/>
      <c r="Z552" s="373"/>
    </row>
    <row r="553" spans="1:26" ht="15.75" customHeight="1" x14ac:dyDescent="0.2">
      <c r="A553" s="373"/>
      <c r="B553" s="373"/>
      <c r="C553" s="373"/>
      <c r="D553" s="373"/>
      <c r="E553" s="373"/>
      <c r="F553" s="373"/>
      <c r="G553" s="373"/>
      <c r="H553" s="373"/>
      <c r="I553" s="373"/>
      <c r="J553" s="373"/>
      <c r="K553" s="373"/>
      <c r="L553" s="373"/>
      <c r="M553" s="373"/>
      <c r="N553" s="373"/>
      <c r="O553" s="373"/>
      <c r="P553" s="373"/>
      <c r="Q553" s="373"/>
      <c r="R553" s="373"/>
      <c r="S553" s="373"/>
      <c r="T553" s="373"/>
      <c r="U553" s="373"/>
      <c r="V553" s="373"/>
      <c r="W553" s="373"/>
      <c r="X553" s="373"/>
      <c r="Y553" s="373"/>
      <c r="Z553" s="373"/>
    </row>
    <row r="554" spans="1:26" ht="15.75" customHeight="1" x14ac:dyDescent="0.2">
      <c r="A554" s="373"/>
      <c r="B554" s="373"/>
      <c r="C554" s="373"/>
      <c r="D554" s="373"/>
      <c r="E554" s="373"/>
      <c r="F554" s="373"/>
      <c r="G554" s="373"/>
      <c r="H554" s="373"/>
      <c r="I554" s="373"/>
      <c r="J554" s="373"/>
      <c r="K554" s="373"/>
      <c r="L554" s="373"/>
      <c r="M554" s="373"/>
      <c r="N554" s="373"/>
      <c r="O554" s="373"/>
      <c r="P554" s="373"/>
      <c r="Q554" s="373"/>
      <c r="R554" s="373"/>
      <c r="S554" s="373"/>
      <c r="T554" s="373"/>
      <c r="U554" s="373"/>
      <c r="V554" s="373"/>
      <c r="W554" s="373"/>
      <c r="X554" s="373"/>
      <c r="Y554" s="373"/>
      <c r="Z554" s="373"/>
    </row>
    <row r="555" spans="1:26" ht="15.75" customHeight="1" x14ac:dyDescent="0.2">
      <c r="A555" s="373"/>
      <c r="B555" s="373"/>
      <c r="C555" s="373"/>
      <c r="D555" s="373"/>
      <c r="E555" s="373"/>
      <c r="F555" s="373"/>
      <c r="G555" s="373"/>
      <c r="H555" s="373"/>
      <c r="I555" s="373"/>
      <c r="J555" s="373"/>
      <c r="K555" s="373"/>
      <c r="L555" s="373"/>
      <c r="M555" s="373"/>
      <c r="N555" s="373"/>
      <c r="O555" s="373"/>
      <c r="P555" s="373"/>
      <c r="Q555" s="373"/>
      <c r="R555" s="373"/>
      <c r="S555" s="373"/>
      <c r="T555" s="373"/>
      <c r="U555" s="373"/>
      <c r="V555" s="373"/>
      <c r="W555" s="373"/>
      <c r="X555" s="373"/>
      <c r="Y555" s="373"/>
      <c r="Z555" s="373"/>
    </row>
    <row r="556" spans="1:26" ht="15.75" customHeight="1" x14ac:dyDescent="0.2">
      <c r="A556" s="373"/>
      <c r="B556" s="373"/>
      <c r="C556" s="373"/>
      <c r="D556" s="373"/>
      <c r="E556" s="373"/>
      <c r="F556" s="373"/>
      <c r="G556" s="373"/>
      <c r="H556" s="373"/>
      <c r="I556" s="373"/>
      <c r="J556" s="373"/>
      <c r="K556" s="373"/>
      <c r="L556" s="373"/>
      <c r="M556" s="373"/>
      <c r="N556" s="373"/>
      <c r="O556" s="373"/>
      <c r="P556" s="373"/>
      <c r="Q556" s="373"/>
      <c r="R556" s="373"/>
      <c r="S556" s="373"/>
      <c r="T556" s="373"/>
      <c r="U556" s="373"/>
      <c r="V556" s="373"/>
      <c r="W556" s="373"/>
      <c r="X556" s="373"/>
      <c r="Y556" s="373"/>
      <c r="Z556" s="373"/>
    </row>
    <row r="557" spans="1:26" ht="15.75" customHeight="1" x14ac:dyDescent="0.2">
      <c r="A557" s="373"/>
      <c r="B557" s="373"/>
      <c r="C557" s="373"/>
      <c r="D557" s="373"/>
      <c r="E557" s="373"/>
      <c r="F557" s="373"/>
      <c r="G557" s="373"/>
      <c r="H557" s="373"/>
      <c r="I557" s="373"/>
      <c r="J557" s="373"/>
      <c r="K557" s="373"/>
      <c r="L557" s="373"/>
      <c r="M557" s="373"/>
      <c r="N557" s="373"/>
      <c r="O557" s="373"/>
      <c r="P557" s="373"/>
      <c r="Q557" s="373"/>
      <c r="R557" s="373"/>
      <c r="S557" s="373"/>
      <c r="T557" s="373"/>
      <c r="U557" s="373"/>
      <c r="V557" s="373"/>
      <c r="W557" s="373"/>
      <c r="X557" s="373"/>
      <c r="Y557" s="373"/>
      <c r="Z557" s="373"/>
    </row>
    <row r="558" spans="1:26" ht="15.75" customHeight="1" x14ac:dyDescent="0.2">
      <c r="A558" s="373"/>
      <c r="B558" s="373"/>
      <c r="C558" s="373"/>
      <c r="D558" s="373"/>
      <c r="E558" s="373"/>
      <c r="F558" s="373"/>
      <c r="G558" s="373"/>
      <c r="H558" s="373"/>
      <c r="I558" s="373"/>
      <c r="J558" s="373"/>
      <c r="K558" s="373"/>
      <c r="L558" s="373"/>
      <c r="M558" s="373"/>
      <c r="N558" s="373"/>
      <c r="O558" s="373"/>
      <c r="P558" s="373"/>
      <c r="Q558" s="373"/>
      <c r="R558" s="373"/>
      <c r="S558" s="373"/>
      <c r="T558" s="373"/>
      <c r="U558" s="373"/>
      <c r="V558" s="373"/>
      <c r="W558" s="373"/>
      <c r="X558" s="373"/>
      <c r="Y558" s="373"/>
      <c r="Z558" s="373"/>
    </row>
    <row r="559" spans="1:26" ht="15.75" customHeight="1" x14ac:dyDescent="0.2">
      <c r="A559" s="373"/>
      <c r="B559" s="373"/>
      <c r="C559" s="373"/>
      <c r="D559" s="373"/>
      <c r="E559" s="373"/>
      <c r="F559" s="373"/>
      <c r="G559" s="373"/>
      <c r="H559" s="373"/>
      <c r="I559" s="373"/>
      <c r="J559" s="373"/>
      <c r="K559" s="373"/>
      <c r="L559" s="373"/>
      <c r="M559" s="373"/>
      <c r="N559" s="373"/>
      <c r="O559" s="373"/>
      <c r="P559" s="373"/>
      <c r="Q559" s="373"/>
      <c r="R559" s="373"/>
      <c r="S559" s="373"/>
      <c r="T559" s="373"/>
      <c r="U559" s="373"/>
      <c r="V559" s="373"/>
      <c r="W559" s="373"/>
      <c r="X559" s="373"/>
      <c r="Y559" s="373"/>
      <c r="Z559" s="373"/>
    </row>
    <row r="560" spans="1:26" ht="15.75" customHeight="1" x14ac:dyDescent="0.2">
      <c r="A560" s="373"/>
      <c r="B560" s="373"/>
      <c r="C560" s="373"/>
      <c r="D560" s="373"/>
      <c r="E560" s="373"/>
      <c r="F560" s="373"/>
      <c r="G560" s="373"/>
      <c r="H560" s="373"/>
      <c r="I560" s="373"/>
      <c r="J560" s="373"/>
      <c r="K560" s="373"/>
      <c r="L560" s="373"/>
      <c r="M560" s="373"/>
      <c r="N560" s="373"/>
      <c r="O560" s="373"/>
      <c r="P560" s="373"/>
      <c r="Q560" s="373"/>
      <c r="R560" s="373"/>
      <c r="S560" s="373"/>
      <c r="T560" s="373"/>
      <c r="U560" s="373"/>
      <c r="V560" s="373"/>
      <c r="W560" s="373"/>
      <c r="X560" s="373"/>
      <c r="Y560" s="373"/>
      <c r="Z560" s="373"/>
    </row>
    <row r="561" spans="1:26" ht="15.75" customHeight="1" x14ac:dyDescent="0.2">
      <c r="A561" s="373"/>
      <c r="B561" s="373"/>
      <c r="C561" s="373"/>
      <c r="D561" s="373"/>
      <c r="E561" s="373"/>
      <c r="F561" s="373"/>
      <c r="G561" s="373"/>
      <c r="H561" s="373"/>
      <c r="I561" s="373"/>
      <c r="J561" s="373"/>
      <c r="K561" s="373"/>
      <c r="L561" s="373"/>
      <c r="M561" s="373"/>
      <c r="N561" s="373"/>
      <c r="O561" s="373"/>
      <c r="P561" s="373"/>
      <c r="Q561" s="373"/>
      <c r="R561" s="373"/>
      <c r="S561" s="373"/>
      <c r="T561" s="373"/>
      <c r="U561" s="373"/>
      <c r="V561" s="373"/>
      <c r="W561" s="373"/>
      <c r="X561" s="373"/>
      <c r="Y561" s="373"/>
      <c r="Z561" s="373"/>
    </row>
    <row r="562" spans="1:26" ht="15.75" customHeight="1" x14ac:dyDescent="0.2">
      <c r="A562" s="373"/>
      <c r="B562" s="373"/>
      <c r="C562" s="373"/>
      <c r="D562" s="373"/>
      <c r="E562" s="373"/>
      <c r="F562" s="373"/>
      <c r="G562" s="373"/>
      <c r="H562" s="373"/>
      <c r="I562" s="373"/>
      <c r="J562" s="373"/>
      <c r="K562" s="373"/>
      <c r="L562" s="373"/>
      <c r="M562" s="373"/>
      <c r="N562" s="373"/>
      <c r="O562" s="373"/>
      <c r="P562" s="373"/>
      <c r="Q562" s="373"/>
      <c r="R562" s="373"/>
      <c r="S562" s="373"/>
      <c r="T562" s="373"/>
      <c r="U562" s="373"/>
      <c r="V562" s="373"/>
      <c r="W562" s="373"/>
      <c r="X562" s="373"/>
      <c r="Y562" s="373"/>
      <c r="Z562" s="373"/>
    </row>
    <row r="563" spans="1:26" ht="15.75" customHeight="1" x14ac:dyDescent="0.2">
      <c r="A563" s="373"/>
      <c r="B563" s="373"/>
      <c r="C563" s="373"/>
      <c r="D563" s="373"/>
      <c r="E563" s="373"/>
      <c r="F563" s="373"/>
      <c r="G563" s="373"/>
      <c r="H563" s="373"/>
      <c r="I563" s="373"/>
      <c r="J563" s="373"/>
      <c r="K563" s="373"/>
      <c r="L563" s="373"/>
      <c r="M563" s="373"/>
      <c r="N563" s="373"/>
      <c r="O563" s="373"/>
      <c r="P563" s="373"/>
      <c r="Q563" s="373"/>
      <c r="R563" s="373"/>
      <c r="S563" s="373"/>
      <c r="T563" s="373"/>
      <c r="U563" s="373"/>
      <c r="V563" s="373"/>
      <c r="W563" s="373"/>
      <c r="X563" s="373"/>
      <c r="Y563" s="373"/>
      <c r="Z563" s="373"/>
    </row>
    <row r="564" spans="1:26" ht="15.75" customHeight="1" x14ac:dyDescent="0.2">
      <c r="A564" s="373"/>
      <c r="B564" s="373"/>
      <c r="C564" s="373"/>
      <c r="D564" s="373"/>
      <c r="E564" s="373"/>
      <c r="F564" s="373"/>
      <c r="G564" s="373"/>
      <c r="H564" s="373"/>
      <c r="I564" s="373"/>
      <c r="J564" s="373"/>
      <c r="K564" s="373"/>
      <c r="L564" s="373"/>
      <c r="M564" s="373"/>
      <c r="N564" s="373"/>
      <c r="O564" s="373"/>
      <c r="P564" s="373"/>
      <c r="Q564" s="373"/>
      <c r="R564" s="373"/>
      <c r="S564" s="373"/>
      <c r="T564" s="373"/>
      <c r="U564" s="373"/>
      <c r="V564" s="373"/>
      <c r="W564" s="373"/>
      <c r="X564" s="373"/>
      <c r="Y564" s="373"/>
      <c r="Z564" s="373"/>
    </row>
    <row r="565" spans="1:26" ht="15.75" customHeight="1" x14ac:dyDescent="0.2">
      <c r="A565" s="373"/>
      <c r="B565" s="373"/>
      <c r="C565" s="373"/>
      <c r="D565" s="373"/>
      <c r="E565" s="373"/>
      <c r="F565" s="373"/>
      <c r="G565" s="373"/>
      <c r="H565" s="373"/>
      <c r="I565" s="373"/>
      <c r="J565" s="373"/>
      <c r="K565" s="373"/>
      <c r="L565" s="373"/>
      <c r="M565" s="373"/>
      <c r="N565" s="373"/>
      <c r="O565" s="373"/>
      <c r="P565" s="373"/>
      <c r="Q565" s="373"/>
      <c r="R565" s="373"/>
      <c r="S565" s="373"/>
      <c r="T565" s="373"/>
      <c r="U565" s="373"/>
      <c r="V565" s="373"/>
      <c r="W565" s="373"/>
      <c r="X565" s="373"/>
      <c r="Y565" s="373"/>
      <c r="Z565" s="373"/>
    </row>
    <row r="566" spans="1:26" ht="15.75" customHeight="1" x14ac:dyDescent="0.2">
      <c r="A566" s="373"/>
      <c r="B566" s="373"/>
      <c r="C566" s="373"/>
      <c r="D566" s="373"/>
      <c r="E566" s="373"/>
      <c r="F566" s="373"/>
      <c r="G566" s="373"/>
      <c r="H566" s="373"/>
      <c r="I566" s="373"/>
      <c r="J566" s="373"/>
      <c r="K566" s="373"/>
      <c r="L566" s="373"/>
      <c r="M566" s="373"/>
      <c r="N566" s="373"/>
      <c r="O566" s="373"/>
      <c r="P566" s="373"/>
      <c r="Q566" s="373"/>
      <c r="R566" s="373"/>
      <c r="S566" s="373"/>
      <c r="T566" s="373"/>
      <c r="U566" s="373"/>
      <c r="V566" s="373"/>
      <c r="W566" s="373"/>
      <c r="X566" s="373"/>
      <c r="Y566" s="373"/>
      <c r="Z566" s="373"/>
    </row>
    <row r="567" spans="1:26" ht="15.75" customHeight="1" x14ac:dyDescent="0.2">
      <c r="A567" s="373"/>
      <c r="B567" s="373"/>
      <c r="C567" s="373"/>
      <c r="D567" s="373"/>
      <c r="E567" s="373"/>
      <c r="F567" s="373"/>
      <c r="G567" s="373"/>
      <c r="H567" s="373"/>
      <c r="I567" s="373"/>
      <c r="J567" s="373"/>
      <c r="K567" s="373"/>
      <c r="L567" s="373"/>
      <c r="M567" s="373"/>
      <c r="N567" s="373"/>
      <c r="O567" s="373"/>
      <c r="P567" s="373"/>
      <c r="Q567" s="373"/>
      <c r="R567" s="373"/>
      <c r="S567" s="373"/>
      <c r="T567" s="373"/>
      <c r="U567" s="373"/>
      <c r="V567" s="373"/>
      <c r="W567" s="373"/>
      <c r="X567" s="373"/>
      <c r="Y567" s="373"/>
      <c r="Z567" s="373"/>
    </row>
    <row r="568" spans="1:26" ht="15.75" customHeight="1" x14ac:dyDescent="0.2">
      <c r="A568" s="373"/>
      <c r="B568" s="373"/>
      <c r="C568" s="373"/>
      <c r="D568" s="373"/>
      <c r="E568" s="373"/>
      <c r="F568" s="373"/>
      <c r="G568" s="373"/>
      <c r="H568" s="373"/>
      <c r="I568" s="373"/>
      <c r="J568" s="373"/>
      <c r="K568" s="373"/>
      <c r="L568" s="373"/>
      <c r="M568" s="373"/>
      <c r="N568" s="373"/>
      <c r="O568" s="373"/>
      <c r="P568" s="373"/>
      <c r="Q568" s="373"/>
      <c r="R568" s="373"/>
      <c r="S568" s="373"/>
      <c r="T568" s="373"/>
      <c r="U568" s="373"/>
      <c r="V568" s="373"/>
      <c r="W568" s="373"/>
      <c r="X568" s="373"/>
      <c r="Y568" s="373"/>
      <c r="Z568" s="373"/>
    </row>
    <row r="569" spans="1:26" ht="15.75" customHeight="1" x14ac:dyDescent="0.2">
      <c r="A569" s="373"/>
      <c r="B569" s="373"/>
      <c r="C569" s="373"/>
      <c r="D569" s="373"/>
      <c r="E569" s="373"/>
      <c r="F569" s="373"/>
      <c r="G569" s="373"/>
      <c r="H569" s="373"/>
      <c r="I569" s="373"/>
      <c r="J569" s="373"/>
      <c r="K569" s="373"/>
      <c r="L569" s="373"/>
      <c r="M569" s="373"/>
      <c r="N569" s="373"/>
      <c r="O569" s="373"/>
      <c r="P569" s="373"/>
      <c r="Q569" s="373"/>
      <c r="R569" s="373"/>
      <c r="S569" s="373"/>
      <c r="T569" s="373"/>
      <c r="U569" s="373"/>
      <c r="V569" s="373"/>
      <c r="W569" s="373"/>
      <c r="X569" s="373"/>
      <c r="Y569" s="373"/>
      <c r="Z569" s="373"/>
    </row>
    <row r="570" spans="1:26" ht="15.75" customHeight="1" x14ac:dyDescent="0.2">
      <c r="A570" s="373"/>
      <c r="B570" s="373"/>
      <c r="C570" s="373"/>
      <c r="D570" s="373"/>
      <c r="E570" s="373"/>
      <c r="F570" s="373"/>
      <c r="G570" s="373"/>
      <c r="H570" s="373"/>
      <c r="I570" s="373"/>
      <c r="J570" s="373"/>
      <c r="K570" s="373"/>
      <c r="L570" s="373"/>
      <c r="M570" s="373"/>
      <c r="N570" s="373"/>
      <c r="O570" s="373"/>
      <c r="P570" s="373"/>
      <c r="Q570" s="373"/>
      <c r="R570" s="373"/>
      <c r="S570" s="373"/>
      <c r="T570" s="373"/>
      <c r="U570" s="373"/>
      <c r="V570" s="373"/>
      <c r="W570" s="373"/>
      <c r="X570" s="373"/>
      <c r="Y570" s="373"/>
      <c r="Z570" s="373"/>
    </row>
    <row r="571" spans="1:26" ht="15.75" customHeight="1" x14ac:dyDescent="0.2">
      <c r="A571" s="373"/>
      <c r="B571" s="373"/>
      <c r="C571" s="373"/>
      <c r="D571" s="373"/>
      <c r="E571" s="373"/>
      <c r="F571" s="373"/>
      <c r="G571" s="373"/>
      <c r="H571" s="373"/>
      <c r="I571" s="373"/>
      <c r="J571" s="373"/>
      <c r="K571" s="373"/>
      <c r="L571" s="373"/>
      <c r="M571" s="373"/>
      <c r="N571" s="373"/>
      <c r="O571" s="373"/>
      <c r="P571" s="373"/>
      <c r="Q571" s="373"/>
      <c r="R571" s="373"/>
      <c r="S571" s="373"/>
      <c r="T571" s="373"/>
      <c r="U571" s="373"/>
      <c r="V571" s="373"/>
      <c r="W571" s="373"/>
      <c r="X571" s="373"/>
      <c r="Y571" s="373"/>
      <c r="Z571" s="373"/>
    </row>
    <row r="572" spans="1:26" ht="15.75" customHeight="1" x14ac:dyDescent="0.2">
      <c r="A572" s="373"/>
      <c r="B572" s="373"/>
      <c r="C572" s="373"/>
      <c r="D572" s="373"/>
      <c r="E572" s="373"/>
      <c r="F572" s="373"/>
      <c r="G572" s="373"/>
      <c r="H572" s="373"/>
      <c r="I572" s="373"/>
      <c r="J572" s="373"/>
      <c r="K572" s="373"/>
      <c r="L572" s="373"/>
      <c r="M572" s="373"/>
      <c r="N572" s="373"/>
      <c r="O572" s="373"/>
      <c r="P572" s="373"/>
      <c r="Q572" s="373"/>
      <c r="R572" s="373"/>
      <c r="S572" s="373"/>
      <c r="T572" s="373"/>
      <c r="U572" s="373"/>
      <c r="V572" s="373"/>
      <c r="W572" s="373"/>
      <c r="X572" s="373"/>
      <c r="Y572" s="373"/>
      <c r="Z572" s="373"/>
    </row>
    <row r="573" spans="1:26" ht="15.75" customHeight="1" x14ac:dyDescent="0.2">
      <c r="A573" s="373"/>
      <c r="B573" s="373"/>
      <c r="C573" s="373"/>
      <c r="D573" s="373"/>
      <c r="E573" s="373"/>
      <c r="F573" s="373"/>
      <c r="G573" s="373"/>
      <c r="H573" s="373"/>
      <c r="I573" s="373"/>
      <c r="J573" s="373"/>
      <c r="K573" s="373"/>
      <c r="L573" s="373"/>
      <c r="M573" s="373"/>
      <c r="N573" s="373"/>
      <c r="O573" s="373"/>
      <c r="P573" s="373"/>
      <c r="Q573" s="373"/>
      <c r="R573" s="373"/>
      <c r="S573" s="373"/>
      <c r="T573" s="373"/>
      <c r="U573" s="373"/>
      <c r="V573" s="373"/>
      <c r="W573" s="373"/>
      <c r="X573" s="373"/>
      <c r="Y573" s="373"/>
      <c r="Z573" s="373"/>
    </row>
    <row r="574" spans="1:26" ht="15.75" customHeight="1" x14ac:dyDescent="0.2">
      <c r="A574" s="373"/>
      <c r="B574" s="373"/>
      <c r="C574" s="373"/>
      <c r="D574" s="373"/>
      <c r="E574" s="373"/>
      <c r="F574" s="373"/>
      <c r="G574" s="373"/>
      <c r="H574" s="373"/>
      <c r="I574" s="373"/>
      <c r="J574" s="373"/>
      <c r="K574" s="373"/>
      <c r="L574" s="373"/>
      <c r="M574" s="373"/>
      <c r="N574" s="373"/>
      <c r="O574" s="373"/>
      <c r="P574" s="373"/>
      <c r="Q574" s="373"/>
      <c r="R574" s="373"/>
      <c r="S574" s="373"/>
      <c r="T574" s="373"/>
      <c r="U574" s="373"/>
      <c r="V574" s="373"/>
      <c r="W574" s="373"/>
      <c r="X574" s="373"/>
      <c r="Y574" s="373"/>
      <c r="Z574" s="373"/>
    </row>
    <row r="575" spans="1:26" ht="15.75" customHeight="1" x14ac:dyDescent="0.2">
      <c r="A575" s="373"/>
      <c r="B575" s="373"/>
      <c r="C575" s="373"/>
      <c r="D575" s="373"/>
      <c r="E575" s="373"/>
      <c r="F575" s="373"/>
      <c r="G575" s="373"/>
      <c r="H575" s="373"/>
      <c r="I575" s="373"/>
      <c r="J575" s="373"/>
      <c r="K575" s="373"/>
      <c r="L575" s="373"/>
      <c r="M575" s="373"/>
      <c r="N575" s="373"/>
      <c r="O575" s="373"/>
      <c r="P575" s="373"/>
      <c r="Q575" s="373"/>
      <c r="R575" s="373"/>
      <c r="S575" s="373"/>
      <c r="T575" s="373"/>
      <c r="U575" s="373"/>
      <c r="V575" s="373"/>
      <c r="W575" s="373"/>
      <c r="X575" s="373"/>
      <c r="Y575" s="373"/>
      <c r="Z575" s="373"/>
    </row>
    <row r="576" spans="1:26" ht="15.75" customHeight="1" x14ac:dyDescent="0.2">
      <c r="A576" s="373"/>
      <c r="B576" s="373"/>
      <c r="C576" s="373"/>
      <c r="D576" s="373"/>
      <c r="E576" s="373"/>
      <c r="F576" s="373"/>
      <c r="G576" s="373"/>
      <c r="H576" s="373"/>
      <c r="I576" s="373"/>
      <c r="J576" s="373"/>
      <c r="K576" s="373"/>
      <c r="L576" s="373"/>
      <c r="M576" s="373"/>
      <c r="N576" s="373"/>
      <c r="O576" s="373"/>
      <c r="P576" s="373"/>
      <c r="Q576" s="373"/>
      <c r="R576" s="373"/>
      <c r="S576" s="373"/>
      <c r="T576" s="373"/>
      <c r="U576" s="373"/>
      <c r="V576" s="373"/>
      <c r="W576" s="373"/>
      <c r="X576" s="373"/>
      <c r="Y576" s="373"/>
      <c r="Z576" s="373"/>
    </row>
    <row r="577" spans="1:26" ht="15.75" customHeight="1" x14ac:dyDescent="0.2">
      <c r="A577" s="373"/>
      <c r="B577" s="373"/>
      <c r="C577" s="373"/>
      <c r="D577" s="373"/>
      <c r="E577" s="373"/>
      <c r="F577" s="373"/>
      <c r="G577" s="373"/>
      <c r="H577" s="373"/>
      <c r="I577" s="373"/>
      <c r="J577" s="373"/>
      <c r="K577" s="373"/>
      <c r="L577" s="373"/>
      <c r="M577" s="373"/>
      <c r="N577" s="373"/>
      <c r="O577" s="373"/>
      <c r="P577" s="373"/>
      <c r="Q577" s="373"/>
      <c r="R577" s="373"/>
      <c r="S577" s="373"/>
      <c r="T577" s="373"/>
      <c r="U577" s="373"/>
      <c r="V577" s="373"/>
      <c r="W577" s="373"/>
      <c r="X577" s="373"/>
      <c r="Y577" s="373"/>
      <c r="Z577" s="373"/>
    </row>
    <row r="578" spans="1:26" ht="15.75" customHeight="1" x14ac:dyDescent="0.2">
      <c r="A578" s="373"/>
      <c r="B578" s="373"/>
      <c r="C578" s="373"/>
      <c r="D578" s="373"/>
      <c r="E578" s="373"/>
      <c r="F578" s="373"/>
      <c r="G578" s="373"/>
      <c r="H578" s="373"/>
      <c r="I578" s="373"/>
      <c r="J578" s="373"/>
      <c r="K578" s="373"/>
      <c r="L578" s="373"/>
      <c r="M578" s="373"/>
      <c r="N578" s="373"/>
      <c r="O578" s="373"/>
      <c r="P578" s="373"/>
      <c r="Q578" s="373"/>
      <c r="R578" s="373"/>
      <c r="S578" s="373"/>
      <c r="T578" s="373"/>
      <c r="U578" s="373"/>
      <c r="V578" s="373"/>
      <c r="W578" s="373"/>
      <c r="X578" s="373"/>
      <c r="Y578" s="373"/>
      <c r="Z578" s="373"/>
    </row>
    <row r="579" spans="1:26" ht="15.75" customHeight="1" x14ac:dyDescent="0.2">
      <c r="A579" s="373"/>
      <c r="B579" s="373"/>
      <c r="C579" s="373"/>
      <c r="D579" s="373"/>
      <c r="E579" s="373"/>
      <c r="F579" s="373"/>
      <c r="G579" s="373"/>
      <c r="H579" s="373"/>
      <c r="I579" s="373"/>
      <c r="J579" s="373"/>
      <c r="K579" s="373"/>
      <c r="L579" s="373"/>
      <c r="M579" s="373"/>
      <c r="N579" s="373"/>
      <c r="O579" s="373"/>
      <c r="P579" s="373"/>
      <c r="Q579" s="373"/>
      <c r="R579" s="373"/>
      <c r="S579" s="373"/>
      <c r="T579" s="373"/>
      <c r="U579" s="373"/>
      <c r="V579" s="373"/>
      <c r="W579" s="373"/>
      <c r="X579" s="373"/>
      <c r="Y579" s="373"/>
      <c r="Z579" s="373"/>
    </row>
    <row r="580" spans="1:26" ht="15.75" customHeight="1" x14ac:dyDescent="0.2">
      <c r="A580" s="373"/>
      <c r="B580" s="373"/>
      <c r="C580" s="373"/>
      <c r="D580" s="373"/>
      <c r="E580" s="373"/>
      <c r="F580" s="373"/>
      <c r="G580" s="373"/>
      <c r="H580" s="373"/>
      <c r="I580" s="373"/>
      <c r="J580" s="373"/>
      <c r="K580" s="373"/>
      <c r="L580" s="373"/>
      <c r="M580" s="373"/>
      <c r="N580" s="373"/>
      <c r="O580" s="373"/>
      <c r="P580" s="373"/>
      <c r="Q580" s="373"/>
      <c r="R580" s="373"/>
      <c r="S580" s="373"/>
      <c r="T580" s="373"/>
      <c r="U580" s="373"/>
      <c r="V580" s="373"/>
      <c r="W580" s="373"/>
      <c r="X580" s="373"/>
      <c r="Y580" s="373"/>
      <c r="Z580" s="373"/>
    </row>
    <row r="581" spans="1:26" ht="15.75" customHeight="1" x14ac:dyDescent="0.2">
      <c r="A581" s="373"/>
      <c r="B581" s="373"/>
      <c r="C581" s="373"/>
      <c r="D581" s="373"/>
      <c r="E581" s="373"/>
      <c r="F581" s="373"/>
      <c r="G581" s="373"/>
      <c r="H581" s="373"/>
      <c r="I581" s="373"/>
      <c r="J581" s="373"/>
      <c r="K581" s="373"/>
      <c r="L581" s="373"/>
      <c r="M581" s="373"/>
      <c r="N581" s="373"/>
      <c r="O581" s="373"/>
      <c r="P581" s="373"/>
      <c r="Q581" s="373"/>
      <c r="R581" s="373"/>
      <c r="S581" s="373"/>
      <c r="T581" s="373"/>
      <c r="U581" s="373"/>
      <c r="V581" s="373"/>
      <c r="W581" s="373"/>
      <c r="X581" s="373"/>
      <c r="Y581" s="373"/>
      <c r="Z581" s="373"/>
    </row>
    <row r="582" spans="1:26" ht="15.75" customHeight="1" x14ac:dyDescent="0.2">
      <c r="A582" s="373"/>
      <c r="B582" s="373"/>
      <c r="C582" s="373"/>
      <c r="D582" s="373"/>
      <c r="E582" s="373"/>
      <c r="F582" s="373"/>
      <c r="G582" s="373"/>
      <c r="H582" s="373"/>
      <c r="I582" s="373"/>
      <c r="J582" s="373"/>
      <c r="K582" s="373"/>
      <c r="L582" s="373"/>
      <c r="M582" s="373"/>
      <c r="N582" s="373"/>
      <c r="O582" s="373"/>
      <c r="P582" s="373"/>
      <c r="Q582" s="373"/>
      <c r="R582" s="373"/>
      <c r="S582" s="373"/>
      <c r="T582" s="373"/>
      <c r="U582" s="373"/>
      <c r="V582" s="373"/>
      <c r="W582" s="373"/>
      <c r="X582" s="373"/>
      <c r="Y582" s="373"/>
      <c r="Z582" s="373"/>
    </row>
    <row r="583" spans="1:26" ht="15.75" customHeight="1" x14ac:dyDescent="0.2">
      <c r="A583" s="373"/>
      <c r="B583" s="373"/>
      <c r="C583" s="373"/>
      <c r="D583" s="373"/>
      <c r="E583" s="373"/>
      <c r="F583" s="373"/>
      <c r="G583" s="373"/>
      <c r="H583" s="373"/>
      <c r="I583" s="373"/>
      <c r="J583" s="373"/>
      <c r="K583" s="373"/>
      <c r="L583" s="373"/>
      <c r="M583" s="373"/>
      <c r="N583" s="373"/>
      <c r="O583" s="373"/>
      <c r="P583" s="373"/>
      <c r="Q583" s="373"/>
      <c r="R583" s="373"/>
      <c r="S583" s="373"/>
      <c r="T583" s="373"/>
      <c r="U583" s="373"/>
      <c r="V583" s="373"/>
      <c r="W583" s="373"/>
      <c r="X583" s="373"/>
      <c r="Y583" s="373"/>
      <c r="Z583" s="373"/>
    </row>
    <row r="584" spans="1:26" ht="15.75" customHeight="1" x14ac:dyDescent="0.2">
      <c r="A584" s="373"/>
      <c r="B584" s="373"/>
      <c r="C584" s="373"/>
      <c r="D584" s="373"/>
      <c r="E584" s="373"/>
      <c r="F584" s="373"/>
      <c r="G584" s="373"/>
      <c r="H584" s="373"/>
      <c r="I584" s="373"/>
      <c r="J584" s="373"/>
      <c r="K584" s="373"/>
      <c r="L584" s="373"/>
      <c r="M584" s="373"/>
      <c r="N584" s="373"/>
      <c r="O584" s="373"/>
      <c r="P584" s="373"/>
      <c r="Q584" s="373"/>
      <c r="R584" s="373"/>
      <c r="S584" s="373"/>
      <c r="T584" s="373"/>
      <c r="U584" s="373"/>
      <c r="V584" s="373"/>
      <c r="W584" s="373"/>
      <c r="X584" s="373"/>
      <c r="Y584" s="373"/>
      <c r="Z584" s="373"/>
    </row>
    <row r="585" spans="1:26" ht="15.75" customHeight="1" x14ac:dyDescent="0.2">
      <c r="A585" s="373"/>
      <c r="B585" s="373"/>
      <c r="C585" s="373"/>
      <c r="D585" s="373"/>
      <c r="E585" s="373"/>
      <c r="F585" s="373"/>
      <c r="G585" s="373"/>
      <c r="H585" s="373"/>
      <c r="I585" s="373"/>
      <c r="J585" s="373"/>
      <c r="K585" s="373"/>
      <c r="L585" s="373"/>
      <c r="M585" s="373"/>
      <c r="N585" s="373"/>
      <c r="O585" s="373"/>
      <c r="P585" s="373"/>
      <c r="Q585" s="373"/>
      <c r="R585" s="373"/>
      <c r="S585" s="373"/>
      <c r="T585" s="373"/>
      <c r="U585" s="373"/>
      <c r="V585" s="373"/>
      <c r="W585" s="373"/>
      <c r="X585" s="373"/>
      <c r="Y585" s="373"/>
      <c r="Z585" s="373"/>
    </row>
    <row r="586" spans="1:26" ht="15.75" customHeight="1" x14ac:dyDescent="0.2">
      <c r="A586" s="373"/>
      <c r="B586" s="373"/>
      <c r="C586" s="373"/>
      <c r="D586" s="373"/>
      <c r="E586" s="373"/>
      <c r="F586" s="373"/>
      <c r="G586" s="373"/>
      <c r="H586" s="373"/>
      <c r="I586" s="373"/>
      <c r="J586" s="373"/>
      <c r="K586" s="373"/>
      <c r="L586" s="373"/>
      <c r="M586" s="373"/>
      <c r="N586" s="373"/>
      <c r="O586" s="373"/>
      <c r="P586" s="373"/>
      <c r="Q586" s="373"/>
      <c r="R586" s="373"/>
      <c r="S586" s="373"/>
      <c r="T586" s="373"/>
      <c r="U586" s="373"/>
      <c r="V586" s="373"/>
      <c r="W586" s="373"/>
      <c r="X586" s="373"/>
      <c r="Y586" s="373"/>
      <c r="Z586" s="373"/>
    </row>
    <row r="587" spans="1:26" ht="15.75" customHeight="1" x14ac:dyDescent="0.2">
      <c r="A587" s="373"/>
      <c r="B587" s="373"/>
      <c r="C587" s="373"/>
      <c r="D587" s="373"/>
      <c r="E587" s="373"/>
      <c r="F587" s="373"/>
      <c r="G587" s="373"/>
      <c r="H587" s="373"/>
      <c r="I587" s="373"/>
      <c r="J587" s="373"/>
      <c r="K587" s="373"/>
      <c r="L587" s="373"/>
      <c r="M587" s="373"/>
      <c r="N587" s="373"/>
      <c r="O587" s="373"/>
      <c r="P587" s="373"/>
      <c r="Q587" s="373"/>
      <c r="R587" s="373"/>
      <c r="S587" s="373"/>
      <c r="T587" s="373"/>
      <c r="U587" s="373"/>
      <c r="V587" s="373"/>
      <c r="W587" s="373"/>
      <c r="X587" s="373"/>
      <c r="Y587" s="373"/>
      <c r="Z587" s="373"/>
    </row>
    <row r="588" spans="1:26" ht="15.75" customHeight="1" x14ac:dyDescent="0.2">
      <c r="A588" s="373"/>
      <c r="B588" s="373"/>
      <c r="C588" s="373"/>
      <c r="D588" s="373"/>
      <c r="E588" s="373"/>
      <c r="F588" s="373"/>
      <c r="G588" s="373"/>
      <c r="H588" s="373"/>
      <c r="I588" s="373"/>
      <c r="J588" s="373"/>
      <c r="K588" s="373"/>
      <c r="L588" s="373"/>
      <c r="M588" s="373"/>
      <c r="N588" s="373"/>
      <c r="O588" s="373"/>
      <c r="P588" s="373"/>
      <c r="Q588" s="373"/>
      <c r="R588" s="373"/>
      <c r="S588" s="373"/>
      <c r="T588" s="373"/>
      <c r="U588" s="373"/>
      <c r="V588" s="373"/>
      <c r="W588" s="373"/>
      <c r="X588" s="373"/>
      <c r="Y588" s="373"/>
      <c r="Z588" s="373"/>
    </row>
    <row r="589" spans="1:26" ht="15.75" customHeight="1" x14ac:dyDescent="0.2">
      <c r="A589" s="373"/>
      <c r="B589" s="373"/>
      <c r="C589" s="373"/>
      <c r="D589" s="373"/>
      <c r="E589" s="373"/>
      <c r="F589" s="373"/>
      <c r="G589" s="373"/>
      <c r="H589" s="373"/>
      <c r="I589" s="373"/>
      <c r="J589" s="373"/>
      <c r="K589" s="373"/>
      <c r="L589" s="373"/>
      <c r="M589" s="373"/>
      <c r="N589" s="373"/>
      <c r="O589" s="373"/>
      <c r="P589" s="373"/>
      <c r="Q589" s="373"/>
      <c r="R589" s="373"/>
      <c r="S589" s="373"/>
      <c r="T589" s="373"/>
      <c r="U589" s="373"/>
      <c r="V589" s="373"/>
      <c r="W589" s="373"/>
      <c r="X589" s="373"/>
      <c r="Y589" s="373"/>
      <c r="Z589" s="373"/>
    </row>
    <row r="590" spans="1:26" ht="15.75" customHeight="1" x14ac:dyDescent="0.2">
      <c r="A590" s="373"/>
      <c r="B590" s="373"/>
      <c r="C590" s="373"/>
      <c r="D590" s="373"/>
      <c r="E590" s="373"/>
      <c r="F590" s="373"/>
      <c r="G590" s="373"/>
      <c r="H590" s="373"/>
      <c r="I590" s="373"/>
      <c r="J590" s="373"/>
      <c r="K590" s="373"/>
      <c r="L590" s="373"/>
      <c r="M590" s="373"/>
      <c r="N590" s="373"/>
      <c r="O590" s="373"/>
      <c r="P590" s="373"/>
      <c r="Q590" s="373"/>
      <c r="R590" s="373"/>
      <c r="S590" s="373"/>
      <c r="T590" s="373"/>
      <c r="U590" s="373"/>
      <c r="V590" s="373"/>
      <c r="W590" s="373"/>
      <c r="X590" s="373"/>
      <c r="Y590" s="373"/>
      <c r="Z590" s="373"/>
    </row>
    <row r="591" spans="1:26" ht="15.75" customHeight="1" x14ac:dyDescent="0.2">
      <c r="A591" s="373"/>
      <c r="B591" s="373"/>
      <c r="C591" s="373"/>
      <c r="D591" s="373"/>
      <c r="E591" s="373"/>
      <c r="F591" s="373"/>
      <c r="G591" s="373"/>
      <c r="H591" s="373"/>
      <c r="I591" s="373"/>
      <c r="J591" s="373"/>
      <c r="K591" s="373"/>
      <c r="L591" s="373"/>
      <c r="M591" s="373"/>
      <c r="N591" s="373"/>
      <c r="O591" s="373"/>
      <c r="P591" s="373"/>
      <c r="Q591" s="373"/>
      <c r="R591" s="373"/>
      <c r="S591" s="373"/>
      <c r="T591" s="373"/>
      <c r="U591" s="373"/>
      <c r="V591" s="373"/>
      <c r="W591" s="373"/>
      <c r="X591" s="373"/>
      <c r="Y591" s="373"/>
      <c r="Z591" s="373"/>
    </row>
    <row r="592" spans="1:26" ht="15.75" customHeight="1" x14ac:dyDescent="0.2">
      <c r="A592" s="373"/>
      <c r="B592" s="373"/>
      <c r="C592" s="373"/>
      <c r="D592" s="373"/>
      <c r="E592" s="373"/>
      <c r="F592" s="373"/>
      <c r="G592" s="373"/>
      <c r="H592" s="373"/>
      <c r="I592" s="373"/>
      <c r="J592" s="373"/>
      <c r="K592" s="373"/>
      <c r="L592" s="373"/>
      <c r="M592" s="373"/>
      <c r="N592" s="373"/>
      <c r="O592" s="373"/>
      <c r="P592" s="373"/>
      <c r="Q592" s="373"/>
      <c r="R592" s="373"/>
      <c r="S592" s="373"/>
      <c r="T592" s="373"/>
      <c r="U592" s="373"/>
      <c r="V592" s="373"/>
      <c r="W592" s="373"/>
      <c r="X592" s="373"/>
      <c r="Y592" s="373"/>
      <c r="Z592" s="373"/>
    </row>
    <row r="593" spans="1:26" ht="15.75" customHeight="1" x14ac:dyDescent="0.2">
      <c r="A593" s="373"/>
      <c r="B593" s="373"/>
      <c r="C593" s="373"/>
      <c r="D593" s="373"/>
      <c r="E593" s="373"/>
      <c r="F593" s="373"/>
      <c r="G593" s="373"/>
      <c r="H593" s="373"/>
      <c r="I593" s="373"/>
      <c r="J593" s="373"/>
      <c r="K593" s="373"/>
      <c r="L593" s="373"/>
      <c r="M593" s="373"/>
      <c r="N593" s="373"/>
      <c r="O593" s="373"/>
      <c r="P593" s="373"/>
      <c r="Q593" s="373"/>
      <c r="R593" s="373"/>
      <c r="S593" s="373"/>
      <c r="T593" s="373"/>
      <c r="U593" s="373"/>
      <c r="V593" s="373"/>
      <c r="W593" s="373"/>
      <c r="X593" s="373"/>
      <c r="Y593" s="373"/>
      <c r="Z593" s="373"/>
    </row>
    <row r="594" spans="1:26" ht="15.75" customHeight="1" x14ac:dyDescent="0.2">
      <c r="A594" s="373"/>
      <c r="B594" s="373"/>
      <c r="C594" s="373"/>
      <c r="D594" s="373"/>
      <c r="E594" s="373"/>
      <c r="F594" s="373"/>
      <c r="G594" s="373"/>
      <c r="H594" s="373"/>
      <c r="I594" s="373"/>
      <c r="J594" s="373"/>
      <c r="K594" s="373"/>
      <c r="L594" s="373"/>
      <c r="M594" s="373"/>
      <c r="N594" s="373"/>
      <c r="O594" s="373"/>
      <c r="P594" s="373"/>
      <c r="Q594" s="373"/>
      <c r="R594" s="373"/>
      <c r="S594" s="373"/>
      <c r="T594" s="373"/>
      <c r="U594" s="373"/>
      <c r="V594" s="373"/>
      <c r="W594" s="373"/>
      <c r="X594" s="373"/>
      <c r="Y594" s="373"/>
      <c r="Z594" s="373"/>
    </row>
    <row r="595" spans="1:26" ht="15.75" customHeight="1" x14ac:dyDescent="0.2">
      <c r="A595" s="373"/>
      <c r="B595" s="373"/>
      <c r="C595" s="373"/>
      <c r="D595" s="373"/>
      <c r="E595" s="373"/>
      <c r="F595" s="373"/>
      <c r="G595" s="373"/>
      <c r="H595" s="373"/>
      <c r="I595" s="373"/>
      <c r="J595" s="373"/>
      <c r="K595" s="373"/>
      <c r="L595" s="373"/>
      <c r="M595" s="373"/>
      <c r="N595" s="373"/>
      <c r="O595" s="373"/>
      <c r="P595" s="373"/>
      <c r="Q595" s="373"/>
      <c r="R595" s="373"/>
      <c r="S595" s="373"/>
      <c r="T595" s="373"/>
      <c r="U595" s="373"/>
      <c r="V595" s="373"/>
      <c r="W595" s="373"/>
      <c r="X595" s="373"/>
      <c r="Y595" s="373"/>
      <c r="Z595" s="373"/>
    </row>
    <row r="596" spans="1:26" ht="15.75" customHeight="1" x14ac:dyDescent="0.2">
      <c r="A596" s="373"/>
      <c r="B596" s="373"/>
      <c r="C596" s="373"/>
      <c r="D596" s="373"/>
      <c r="E596" s="373"/>
      <c r="F596" s="373"/>
      <c r="G596" s="373"/>
      <c r="H596" s="373"/>
      <c r="I596" s="373"/>
      <c r="J596" s="373"/>
      <c r="K596" s="373"/>
      <c r="L596" s="373"/>
      <c r="M596" s="373"/>
      <c r="N596" s="373"/>
      <c r="O596" s="373"/>
      <c r="P596" s="373"/>
      <c r="Q596" s="373"/>
      <c r="R596" s="373"/>
      <c r="S596" s="373"/>
      <c r="T596" s="373"/>
      <c r="U596" s="373"/>
      <c r="V596" s="373"/>
      <c r="W596" s="373"/>
      <c r="X596" s="373"/>
      <c r="Y596" s="373"/>
      <c r="Z596" s="373"/>
    </row>
    <row r="597" spans="1:26" ht="15.75" customHeight="1" x14ac:dyDescent="0.2">
      <c r="A597" s="373"/>
      <c r="B597" s="373"/>
      <c r="C597" s="373"/>
      <c r="D597" s="373"/>
      <c r="E597" s="373"/>
      <c r="F597" s="373"/>
      <c r="G597" s="373"/>
      <c r="H597" s="373"/>
      <c r="I597" s="373"/>
      <c r="J597" s="373"/>
      <c r="K597" s="373"/>
      <c r="L597" s="373"/>
      <c r="M597" s="373"/>
      <c r="N597" s="373"/>
      <c r="O597" s="373"/>
      <c r="P597" s="373"/>
      <c r="Q597" s="373"/>
      <c r="R597" s="373"/>
      <c r="S597" s="373"/>
      <c r="T597" s="373"/>
      <c r="U597" s="373"/>
      <c r="V597" s="373"/>
      <c r="W597" s="373"/>
      <c r="X597" s="373"/>
      <c r="Y597" s="373"/>
      <c r="Z597" s="373"/>
    </row>
    <row r="598" spans="1:26" ht="15.75" customHeight="1" x14ac:dyDescent="0.2">
      <c r="A598" s="373"/>
      <c r="B598" s="373"/>
      <c r="C598" s="373"/>
      <c r="D598" s="373"/>
      <c r="E598" s="373"/>
      <c r="F598" s="373"/>
      <c r="G598" s="373"/>
      <c r="H598" s="373"/>
      <c r="I598" s="373"/>
      <c r="J598" s="373"/>
      <c r="K598" s="373"/>
      <c r="L598" s="373"/>
      <c r="M598" s="373"/>
      <c r="N598" s="373"/>
      <c r="O598" s="373"/>
      <c r="P598" s="373"/>
      <c r="Q598" s="373"/>
      <c r="R598" s="373"/>
      <c r="S598" s="373"/>
      <c r="T598" s="373"/>
      <c r="U598" s="373"/>
      <c r="V598" s="373"/>
      <c r="W598" s="373"/>
      <c r="X598" s="373"/>
      <c r="Y598" s="373"/>
      <c r="Z598" s="373"/>
    </row>
    <row r="599" spans="1:26" ht="15.75" customHeight="1" x14ac:dyDescent="0.2">
      <c r="A599" s="373"/>
      <c r="B599" s="373"/>
      <c r="C599" s="373"/>
      <c r="D599" s="373"/>
      <c r="E599" s="373"/>
      <c r="F599" s="373"/>
      <c r="G599" s="373"/>
      <c r="H599" s="373"/>
      <c r="I599" s="373"/>
      <c r="J599" s="373"/>
      <c r="K599" s="373"/>
      <c r="L599" s="373"/>
      <c r="M599" s="373"/>
      <c r="N599" s="373"/>
      <c r="O599" s="373"/>
      <c r="P599" s="373"/>
      <c r="Q599" s="373"/>
      <c r="R599" s="373"/>
      <c r="S599" s="373"/>
      <c r="T599" s="373"/>
      <c r="U599" s="373"/>
      <c r="V599" s="373"/>
      <c r="W599" s="373"/>
      <c r="X599" s="373"/>
      <c r="Y599" s="373"/>
      <c r="Z599" s="373"/>
    </row>
    <row r="600" spans="1:26" ht="15.75" customHeight="1" x14ac:dyDescent="0.2">
      <c r="A600" s="373"/>
      <c r="B600" s="373"/>
      <c r="C600" s="373"/>
      <c r="D600" s="373"/>
      <c r="E600" s="373"/>
      <c r="F600" s="373"/>
      <c r="G600" s="373"/>
      <c r="H600" s="373"/>
      <c r="I600" s="373"/>
      <c r="J600" s="373"/>
      <c r="K600" s="373"/>
      <c r="L600" s="373"/>
      <c r="M600" s="373"/>
      <c r="N600" s="373"/>
      <c r="O600" s="373"/>
      <c r="P600" s="373"/>
      <c r="Q600" s="373"/>
      <c r="R600" s="373"/>
      <c r="S600" s="373"/>
      <c r="T600" s="373"/>
      <c r="U600" s="373"/>
      <c r="V600" s="373"/>
      <c r="W600" s="373"/>
      <c r="X600" s="373"/>
      <c r="Y600" s="373"/>
      <c r="Z600" s="373"/>
    </row>
    <row r="601" spans="1:26" ht="15.75" customHeight="1" x14ac:dyDescent="0.2">
      <c r="A601" s="373"/>
      <c r="B601" s="373"/>
      <c r="C601" s="373"/>
      <c r="D601" s="373"/>
      <c r="E601" s="373"/>
      <c r="F601" s="373"/>
      <c r="G601" s="373"/>
      <c r="H601" s="373"/>
      <c r="I601" s="373"/>
      <c r="J601" s="373"/>
      <c r="K601" s="373"/>
      <c r="L601" s="373"/>
      <c r="M601" s="373"/>
      <c r="N601" s="373"/>
      <c r="O601" s="373"/>
      <c r="P601" s="373"/>
      <c r="Q601" s="373"/>
      <c r="R601" s="373"/>
      <c r="S601" s="373"/>
      <c r="T601" s="373"/>
      <c r="U601" s="373"/>
      <c r="V601" s="373"/>
      <c r="W601" s="373"/>
      <c r="X601" s="373"/>
      <c r="Y601" s="373"/>
      <c r="Z601" s="373"/>
    </row>
    <row r="602" spans="1:26" ht="15.75" customHeight="1" x14ac:dyDescent="0.2">
      <c r="A602" s="373"/>
      <c r="B602" s="373"/>
      <c r="C602" s="373"/>
      <c r="D602" s="373"/>
      <c r="E602" s="373"/>
      <c r="F602" s="373"/>
      <c r="G602" s="373"/>
      <c r="H602" s="373"/>
      <c r="I602" s="373"/>
      <c r="J602" s="373"/>
      <c r="K602" s="373"/>
      <c r="L602" s="373"/>
      <c r="M602" s="373"/>
      <c r="N602" s="373"/>
      <c r="O602" s="373"/>
      <c r="P602" s="373"/>
      <c r="Q602" s="373"/>
      <c r="R602" s="373"/>
      <c r="S602" s="373"/>
      <c r="T602" s="373"/>
      <c r="U602" s="373"/>
      <c r="V602" s="373"/>
      <c r="W602" s="373"/>
      <c r="X602" s="373"/>
      <c r="Y602" s="373"/>
      <c r="Z602" s="373"/>
    </row>
    <row r="603" spans="1:26" ht="15.75" customHeight="1" x14ac:dyDescent="0.2">
      <c r="A603" s="373"/>
      <c r="B603" s="373"/>
      <c r="C603" s="373"/>
      <c r="D603" s="373"/>
      <c r="E603" s="373"/>
      <c r="F603" s="373"/>
      <c r="G603" s="373"/>
      <c r="H603" s="373"/>
      <c r="I603" s="373"/>
      <c r="J603" s="373"/>
      <c r="K603" s="373"/>
      <c r="L603" s="373"/>
      <c r="M603" s="373"/>
      <c r="N603" s="373"/>
      <c r="O603" s="373"/>
      <c r="P603" s="373"/>
      <c r="Q603" s="373"/>
      <c r="R603" s="373"/>
      <c r="S603" s="373"/>
      <c r="T603" s="373"/>
      <c r="U603" s="373"/>
      <c r="V603" s="373"/>
      <c r="W603" s="373"/>
      <c r="X603" s="373"/>
      <c r="Y603" s="373"/>
      <c r="Z603" s="373"/>
    </row>
    <row r="604" spans="1:26" ht="15.75" customHeight="1" x14ac:dyDescent="0.2">
      <c r="A604" s="373"/>
      <c r="B604" s="373"/>
      <c r="C604" s="373"/>
      <c r="D604" s="373"/>
      <c r="E604" s="373"/>
      <c r="F604" s="373"/>
      <c r="G604" s="373"/>
      <c r="H604" s="373"/>
      <c r="I604" s="373"/>
      <c r="J604" s="373"/>
      <c r="K604" s="373"/>
      <c r="L604" s="373"/>
      <c r="M604" s="373"/>
      <c r="N604" s="373"/>
      <c r="O604" s="373"/>
      <c r="P604" s="373"/>
      <c r="Q604" s="373"/>
      <c r="R604" s="373"/>
      <c r="S604" s="373"/>
      <c r="T604" s="373"/>
      <c r="U604" s="373"/>
      <c r="V604" s="373"/>
      <c r="W604" s="373"/>
      <c r="X604" s="373"/>
      <c r="Y604" s="373"/>
      <c r="Z604" s="373"/>
    </row>
    <row r="605" spans="1:26" ht="15.75" customHeight="1" x14ac:dyDescent="0.2">
      <c r="A605" s="373"/>
      <c r="B605" s="373"/>
      <c r="C605" s="373"/>
      <c r="D605" s="373"/>
      <c r="E605" s="373"/>
      <c r="F605" s="373"/>
      <c r="G605" s="373"/>
      <c r="H605" s="373"/>
      <c r="I605" s="373"/>
      <c r="J605" s="373"/>
      <c r="K605" s="373"/>
      <c r="L605" s="373"/>
      <c r="M605" s="373"/>
      <c r="N605" s="373"/>
      <c r="O605" s="373"/>
      <c r="P605" s="373"/>
      <c r="Q605" s="373"/>
      <c r="R605" s="373"/>
      <c r="S605" s="373"/>
      <c r="T605" s="373"/>
      <c r="U605" s="373"/>
      <c r="V605" s="373"/>
      <c r="W605" s="373"/>
      <c r="X605" s="373"/>
      <c r="Y605" s="373"/>
      <c r="Z605" s="373"/>
    </row>
    <row r="606" spans="1:26" ht="15.75" customHeight="1" x14ac:dyDescent="0.2">
      <c r="A606" s="373"/>
      <c r="B606" s="373"/>
      <c r="C606" s="373"/>
      <c r="D606" s="373"/>
      <c r="E606" s="373"/>
      <c r="F606" s="373"/>
      <c r="G606" s="373"/>
      <c r="H606" s="373"/>
      <c r="I606" s="373"/>
      <c r="J606" s="373"/>
      <c r="K606" s="373"/>
      <c r="L606" s="373"/>
      <c r="M606" s="373"/>
      <c r="N606" s="373"/>
      <c r="O606" s="373"/>
      <c r="P606" s="373"/>
      <c r="Q606" s="373"/>
      <c r="R606" s="373"/>
      <c r="S606" s="373"/>
      <c r="T606" s="373"/>
      <c r="U606" s="373"/>
      <c r="V606" s="373"/>
      <c r="W606" s="373"/>
      <c r="X606" s="373"/>
      <c r="Y606" s="373"/>
      <c r="Z606" s="373"/>
    </row>
    <row r="607" spans="1:26" ht="15.75" customHeight="1" x14ac:dyDescent="0.2">
      <c r="A607" s="373"/>
      <c r="B607" s="373"/>
      <c r="C607" s="373"/>
      <c r="D607" s="373"/>
      <c r="E607" s="373"/>
      <c r="F607" s="373"/>
      <c r="G607" s="373"/>
      <c r="H607" s="373"/>
      <c r="I607" s="373"/>
      <c r="J607" s="373"/>
      <c r="K607" s="373"/>
      <c r="L607" s="373"/>
      <c r="M607" s="373"/>
      <c r="N607" s="373"/>
      <c r="O607" s="373"/>
      <c r="P607" s="373"/>
      <c r="Q607" s="373"/>
      <c r="R607" s="373"/>
      <c r="S607" s="373"/>
      <c r="T607" s="373"/>
      <c r="U607" s="373"/>
      <c r="V607" s="373"/>
      <c r="W607" s="373"/>
      <c r="X607" s="373"/>
      <c r="Y607" s="373"/>
      <c r="Z607" s="373"/>
    </row>
    <row r="608" spans="1:26" ht="15.75" customHeight="1" x14ac:dyDescent="0.2">
      <c r="A608" s="373"/>
      <c r="B608" s="373"/>
      <c r="C608" s="373"/>
      <c r="D608" s="373"/>
      <c r="E608" s="373"/>
      <c r="F608" s="373"/>
      <c r="G608" s="373"/>
      <c r="H608" s="373"/>
      <c r="I608" s="373"/>
      <c r="J608" s="373"/>
      <c r="K608" s="373"/>
      <c r="L608" s="373"/>
      <c r="M608" s="373"/>
      <c r="N608" s="373"/>
      <c r="O608" s="373"/>
      <c r="P608" s="373"/>
      <c r="Q608" s="373"/>
      <c r="R608" s="373"/>
      <c r="S608" s="373"/>
      <c r="T608" s="373"/>
      <c r="U608" s="373"/>
      <c r="V608" s="373"/>
      <c r="W608" s="373"/>
      <c r="X608" s="373"/>
      <c r="Y608" s="373"/>
      <c r="Z608" s="373"/>
    </row>
    <row r="609" spans="1:26" ht="15.75" customHeight="1" x14ac:dyDescent="0.2">
      <c r="A609" s="373"/>
      <c r="B609" s="373"/>
      <c r="C609" s="373"/>
      <c r="D609" s="373"/>
      <c r="E609" s="373"/>
      <c r="F609" s="373"/>
      <c r="G609" s="373"/>
      <c r="H609" s="373"/>
      <c r="I609" s="373"/>
      <c r="J609" s="373"/>
      <c r="K609" s="373"/>
      <c r="L609" s="373"/>
      <c r="M609" s="373"/>
      <c r="N609" s="373"/>
      <c r="O609" s="373"/>
      <c r="P609" s="373"/>
      <c r="Q609" s="373"/>
      <c r="R609" s="373"/>
      <c r="S609" s="373"/>
      <c r="T609" s="373"/>
      <c r="U609" s="373"/>
      <c r="V609" s="373"/>
      <c r="W609" s="373"/>
      <c r="X609" s="373"/>
      <c r="Y609" s="373"/>
      <c r="Z609" s="373"/>
    </row>
    <row r="610" spans="1:26" ht="15.75" customHeight="1" x14ac:dyDescent="0.2">
      <c r="A610" s="373"/>
      <c r="B610" s="373"/>
      <c r="C610" s="373"/>
      <c r="D610" s="373"/>
      <c r="E610" s="373"/>
      <c r="F610" s="373"/>
      <c r="G610" s="373"/>
      <c r="H610" s="373"/>
      <c r="I610" s="373"/>
      <c r="J610" s="373"/>
      <c r="K610" s="373"/>
      <c r="L610" s="373"/>
      <c r="M610" s="373"/>
      <c r="N610" s="373"/>
      <c r="O610" s="373"/>
      <c r="P610" s="373"/>
      <c r="Q610" s="373"/>
      <c r="R610" s="373"/>
      <c r="S610" s="373"/>
      <c r="T610" s="373"/>
      <c r="U610" s="373"/>
      <c r="V610" s="373"/>
      <c r="W610" s="373"/>
      <c r="X610" s="373"/>
      <c r="Y610" s="373"/>
      <c r="Z610" s="373"/>
    </row>
    <row r="611" spans="1:26" ht="15.75" customHeight="1" x14ac:dyDescent="0.2">
      <c r="A611" s="373"/>
      <c r="B611" s="373"/>
      <c r="C611" s="373"/>
      <c r="D611" s="373"/>
      <c r="E611" s="373"/>
      <c r="F611" s="373"/>
      <c r="G611" s="373"/>
      <c r="H611" s="373"/>
      <c r="I611" s="373"/>
      <c r="J611" s="373"/>
      <c r="K611" s="373"/>
      <c r="L611" s="373"/>
      <c r="M611" s="373"/>
      <c r="N611" s="373"/>
      <c r="O611" s="373"/>
      <c r="P611" s="373"/>
      <c r="Q611" s="373"/>
      <c r="R611" s="373"/>
      <c r="S611" s="373"/>
      <c r="T611" s="373"/>
      <c r="U611" s="373"/>
      <c r="V611" s="373"/>
      <c r="W611" s="373"/>
      <c r="X611" s="373"/>
      <c r="Y611" s="373"/>
      <c r="Z611" s="373"/>
    </row>
    <row r="612" spans="1:26" ht="15.75" customHeight="1" x14ac:dyDescent="0.2">
      <c r="A612" s="373"/>
      <c r="B612" s="373"/>
      <c r="C612" s="373"/>
      <c r="D612" s="373"/>
      <c r="E612" s="373"/>
      <c r="F612" s="373"/>
      <c r="G612" s="373"/>
      <c r="H612" s="373"/>
      <c r="I612" s="373"/>
      <c r="J612" s="373"/>
      <c r="K612" s="373"/>
      <c r="L612" s="373"/>
      <c r="M612" s="373"/>
      <c r="N612" s="373"/>
      <c r="O612" s="373"/>
      <c r="P612" s="373"/>
      <c r="Q612" s="373"/>
      <c r="R612" s="373"/>
      <c r="S612" s="373"/>
      <c r="T612" s="373"/>
      <c r="U612" s="373"/>
      <c r="V612" s="373"/>
      <c r="W612" s="373"/>
      <c r="X612" s="373"/>
      <c r="Y612" s="373"/>
      <c r="Z612" s="373"/>
    </row>
    <row r="613" spans="1:26" ht="15.75" customHeight="1" x14ac:dyDescent="0.2">
      <c r="A613" s="373"/>
      <c r="B613" s="373"/>
      <c r="C613" s="373"/>
      <c r="D613" s="373"/>
      <c r="E613" s="373"/>
      <c r="F613" s="373"/>
      <c r="G613" s="373"/>
      <c r="H613" s="373"/>
      <c r="I613" s="373"/>
      <c r="J613" s="373"/>
      <c r="K613" s="373"/>
      <c r="L613" s="373"/>
      <c r="M613" s="373"/>
      <c r="N613" s="373"/>
      <c r="O613" s="373"/>
      <c r="P613" s="373"/>
      <c r="Q613" s="373"/>
      <c r="R613" s="373"/>
      <c r="S613" s="373"/>
      <c r="T613" s="373"/>
      <c r="U613" s="373"/>
      <c r="V613" s="373"/>
      <c r="W613" s="373"/>
      <c r="X613" s="373"/>
      <c r="Y613" s="373"/>
      <c r="Z613" s="373"/>
    </row>
    <row r="614" spans="1:26" ht="15.75" customHeight="1" x14ac:dyDescent="0.2">
      <c r="A614" s="373"/>
      <c r="B614" s="373"/>
      <c r="C614" s="373"/>
      <c r="D614" s="373"/>
      <c r="E614" s="373"/>
      <c r="F614" s="373"/>
      <c r="G614" s="373"/>
      <c r="H614" s="373"/>
      <c r="I614" s="373"/>
      <c r="J614" s="373"/>
      <c r="K614" s="373"/>
      <c r="L614" s="373"/>
      <c r="M614" s="373"/>
      <c r="N614" s="373"/>
      <c r="O614" s="373"/>
      <c r="P614" s="373"/>
      <c r="Q614" s="373"/>
      <c r="R614" s="373"/>
      <c r="S614" s="373"/>
      <c r="T614" s="373"/>
      <c r="U614" s="373"/>
      <c r="V614" s="373"/>
      <c r="W614" s="373"/>
      <c r="X614" s="373"/>
      <c r="Y614" s="373"/>
      <c r="Z614" s="373"/>
    </row>
    <row r="615" spans="1:26" ht="15.75" customHeight="1" x14ac:dyDescent="0.2">
      <c r="A615" s="373"/>
      <c r="B615" s="373"/>
      <c r="C615" s="373"/>
      <c r="D615" s="373"/>
      <c r="E615" s="373"/>
      <c r="F615" s="373"/>
      <c r="G615" s="373"/>
      <c r="H615" s="373"/>
      <c r="I615" s="373"/>
      <c r="J615" s="373"/>
      <c r="K615" s="373"/>
      <c r="L615" s="373"/>
      <c r="M615" s="373"/>
      <c r="N615" s="373"/>
      <c r="O615" s="373"/>
      <c r="P615" s="373"/>
      <c r="Q615" s="373"/>
      <c r="R615" s="373"/>
      <c r="S615" s="373"/>
      <c r="T615" s="373"/>
      <c r="U615" s="373"/>
      <c r="V615" s="373"/>
      <c r="W615" s="373"/>
      <c r="X615" s="373"/>
      <c r="Y615" s="373"/>
      <c r="Z615" s="373"/>
    </row>
    <row r="616" spans="1:26" ht="15.75" customHeight="1" x14ac:dyDescent="0.2">
      <c r="A616" s="373"/>
      <c r="B616" s="373"/>
      <c r="C616" s="373"/>
      <c r="D616" s="373"/>
      <c r="E616" s="373"/>
      <c r="F616" s="373"/>
      <c r="G616" s="373"/>
      <c r="H616" s="373"/>
      <c r="I616" s="373"/>
      <c r="J616" s="373"/>
      <c r="K616" s="373"/>
      <c r="L616" s="373"/>
      <c r="M616" s="373"/>
      <c r="N616" s="373"/>
      <c r="O616" s="373"/>
      <c r="P616" s="373"/>
      <c r="Q616" s="373"/>
      <c r="R616" s="373"/>
      <c r="S616" s="373"/>
      <c r="T616" s="373"/>
      <c r="U616" s="373"/>
      <c r="V616" s="373"/>
      <c r="W616" s="373"/>
      <c r="X616" s="373"/>
      <c r="Y616" s="373"/>
      <c r="Z616" s="373"/>
    </row>
    <row r="617" spans="1:26" ht="15.75" customHeight="1" x14ac:dyDescent="0.2">
      <c r="A617" s="373"/>
      <c r="B617" s="373"/>
      <c r="C617" s="373"/>
      <c r="D617" s="373"/>
      <c r="E617" s="373"/>
      <c r="F617" s="373"/>
      <c r="G617" s="373"/>
      <c r="H617" s="373"/>
      <c r="I617" s="373"/>
      <c r="J617" s="373"/>
      <c r="K617" s="373"/>
      <c r="L617" s="373"/>
      <c r="M617" s="373"/>
      <c r="N617" s="373"/>
      <c r="O617" s="373"/>
      <c r="P617" s="373"/>
      <c r="Q617" s="373"/>
      <c r="R617" s="373"/>
      <c r="S617" s="373"/>
      <c r="T617" s="373"/>
      <c r="U617" s="373"/>
      <c r="V617" s="373"/>
      <c r="W617" s="373"/>
      <c r="X617" s="373"/>
      <c r="Y617" s="373"/>
      <c r="Z617" s="373"/>
    </row>
    <row r="618" spans="1:26" ht="15.75" customHeight="1" x14ac:dyDescent="0.2">
      <c r="A618" s="373"/>
      <c r="B618" s="373"/>
      <c r="C618" s="373"/>
      <c r="D618" s="373"/>
      <c r="E618" s="373"/>
      <c r="F618" s="373"/>
      <c r="G618" s="373"/>
      <c r="H618" s="373"/>
      <c r="I618" s="373"/>
      <c r="J618" s="373"/>
      <c r="K618" s="373"/>
      <c r="L618" s="373"/>
      <c r="M618" s="373"/>
      <c r="N618" s="373"/>
      <c r="O618" s="373"/>
      <c r="P618" s="373"/>
      <c r="Q618" s="373"/>
      <c r="R618" s="373"/>
      <c r="S618" s="373"/>
      <c r="T618" s="373"/>
      <c r="U618" s="373"/>
      <c r="V618" s="373"/>
      <c r="W618" s="373"/>
      <c r="X618" s="373"/>
      <c r="Y618" s="373"/>
      <c r="Z618" s="373"/>
    </row>
    <row r="619" spans="1:26" ht="15.75" customHeight="1" x14ac:dyDescent="0.2">
      <c r="A619" s="373"/>
      <c r="B619" s="373"/>
      <c r="C619" s="373"/>
      <c r="D619" s="373"/>
      <c r="E619" s="373"/>
      <c r="F619" s="373"/>
      <c r="G619" s="373"/>
      <c r="H619" s="373"/>
      <c r="I619" s="373"/>
      <c r="J619" s="373"/>
      <c r="K619" s="373"/>
      <c r="L619" s="373"/>
      <c r="M619" s="373"/>
      <c r="N619" s="373"/>
      <c r="O619" s="373"/>
      <c r="P619" s="373"/>
      <c r="Q619" s="373"/>
      <c r="R619" s="373"/>
      <c r="S619" s="373"/>
      <c r="T619" s="373"/>
      <c r="U619" s="373"/>
      <c r="V619" s="373"/>
      <c r="W619" s="373"/>
      <c r="X619" s="373"/>
      <c r="Y619" s="373"/>
      <c r="Z619" s="373"/>
    </row>
    <row r="620" spans="1:26" ht="15.75" customHeight="1" x14ac:dyDescent="0.2">
      <c r="A620" s="373"/>
      <c r="B620" s="373"/>
      <c r="C620" s="373"/>
      <c r="D620" s="373"/>
      <c r="E620" s="373"/>
      <c r="F620" s="373"/>
      <c r="G620" s="373"/>
      <c r="H620" s="373"/>
      <c r="I620" s="373"/>
      <c r="J620" s="373"/>
      <c r="K620" s="373"/>
      <c r="L620" s="373"/>
      <c r="M620" s="373"/>
      <c r="N620" s="373"/>
      <c r="O620" s="373"/>
      <c r="P620" s="373"/>
      <c r="Q620" s="373"/>
      <c r="R620" s="373"/>
      <c r="S620" s="373"/>
      <c r="T620" s="373"/>
      <c r="U620" s="373"/>
      <c r="V620" s="373"/>
      <c r="W620" s="373"/>
      <c r="X620" s="373"/>
      <c r="Y620" s="373"/>
      <c r="Z620" s="373"/>
    </row>
    <row r="621" spans="1:26" ht="15.75" customHeight="1" x14ac:dyDescent="0.2">
      <c r="A621" s="373"/>
      <c r="B621" s="373"/>
      <c r="C621" s="373"/>
      <c r="D621" s="373"/>
      <c r="E621" s="373"/>
      <c r="F621" s="373"/>
      <c r="G621" s="373"/>
      <c r="H621" s="373"/>
      <c r="I621" s="373"/>
      <c r="J621" s="373"/>
      <c r="K621" s="373"/>
      <c r="L621" s="373"/>
      <c r="M621" s="373"/>
      <c r="N621" s="373"/>
      <c r="O621" s="373"/>
      <c r="P621" s="373"/>
      <c r="Q621" s="373"/>
      <c r="R621" s="373"/>
      <c r="S621" s="373"/>
      <c r="T621" s="373"/>
      <c r="U621" s="373"/>
      <c r="V621" s="373"/>
      <c r="W621" s="373"/>
      <c r="X621" s="373"/>
      <c r="Y621" s="373"/>
      <c r="Z621" s="373"/>
    </row>
    <row r="622" spans="1:26" ht="15.75" customHeight="1" x14ac:dyDescent="0.2">
      <c r="A622" s="373"/>
      <c r="B622" s="373"/>
      <c r="C622" s="373"/>
      <c r="D622" s="373"/>
      <c r="E622" s="373"/>
      <c r="F622" s="373"/>
      <c r="G622" s="373"/>
      <c r="H622" s="373"/>
      <c r="I622" s="373"/>
      <c r="J622" s="373"/>
      <c r="K622" s="373"/>
      <c r="L622" s="373"/>
      <c r="M622" s="373"/>
      <c r="N622" s="373"/>
      <c r="O622" s="373"/>
      <c r="P622" s="373"/>
      <c r="Q622" s="373"/>
      <c r="R622" s="373"/>
      <c r="S622" s="373"/>
      <c r="T622" s="373"/>
      <c r="U622" s="373"/>
      <c r="V622" s="373"/>
      <c r="W622" s="373"/>
      <c r="X622" s="373"/>
      <c r="Y622" s="373"/>
      <c r="Z622" s="373"/>
    </row>
    <row r="623" spans="1:26" ht="15.75" customHeight="1" x14ac:dyDescent="0.2">
      <c r="A623" s="373"/>
      <c r="B623" s="373"/>
      <c r="C623" s="373"/>
      <c r="D623" s="373"/>
      <c r="E623" s="373"/>
      <c r="F623" s="373"/>
      <c r="G623" s="373"/>
      <c r="H623" s="373"/>
      <c r="I623" s="373"/>
      <c r="J623" s="373"/>
      <c r="K623" s="373"/>
      <c r="L623" s="373"/>
      <c r="M623" s="373"/>
      <c r="N623" s="373"/>
      <c r="O623" s="373"/>
      <c r="P623" s="373"/>
      <c r="Q623" s="373"/>
      <c r="R623" s="373"/>
      <c r="S623" s="373"/>
      <c r="T623" s="373"/>
      <c r="U623" s="373"/>
      <c r="V623" s="373"/>
      <c r="W623" s="373"/>
      <c r="X623" s="373"/>
      <c r="Y623" s="373"/>
      <c r="Z623" s="373"/>
    </row>
    <row r="624" spans="1:26" ht="15.75" customHeight="1" x14ac:dyDescent="0.2">
      <c r="A624" s="373"/>
      <c r="B624" s="373"/>
      <c r="C624" s="373"/>
      <c r="D624" s="373"/>
      <c r="E624" s="373"/>
      <c r="F624" s="373"/>
      <c r="G624" s="373"/>
      <c r="H624" s="373"/>
      <c r="I624" s="373"/>
      <c r="J624" s="373"/>
      <c r="K624" s="373"/>
      <c r="L624" s="373"/>
      <c r="M624" s="373"/>
      <c r="N624" s="373"/>
      <c r="O624" s="373"/>
      <c r="P624" s="373"/>
      <c r="Q624" s="373"/>
      <c r="R624" s="373"/>
      <c r="S624" s="373"/>
      <c r="T624" s="373"/>
      <c r="U624" s="373"/>
      <c r="V624" s="373"/>
      <c r="W624" s="373"/>
      <c r="X624" s="373"/>
      <c r="Y624" s="373"/>
      <c r="Z624" s="373"/>
    </row>
    <row r="625" spans="1:26" ht="15.75" customHeight="1" x14ac:dyDescent="0.2">
      <c r="A625" s="373"/>
      <c r="B625" s="373"/>
      <c r="C625" s="373"/>
      <c r="D625" s="373"/>
      <c r="E625" s="373"/>
      <c r="F625" s="373"/>
      <c r="G625" s="373"/>
      <c r="H625" s="373"/>
      <c r="I625" s="373"/>
      <c r="J625" s="373"/>
      <c r="K625" s="373"/>
      <c r="L625" s="373"/>
      <c r="M625" s="373"/>
      <c r="N625" s="373"/>
      <c r="O625" s="373"/>
      <c r="P625" s="373"/>
      <c r="Q625" s="373"/>
      <c r="R625" s="373"/>
      <c r="S625" s="373"/>
      <c r="T625" s="373"/>
      <c r="U625" s="373"/>
      <c r="V625" s="373"/>
      <c r="W625" s="373"/>
      <c r="X625" s="373"/>
      <c r="Y625" s="373"/>
      <c r="Z625" s="373"/>
    </row>
    <row r="626" spans="1:26" ht="15.75" customHeight="1" x14ac:dyDescent="0.2">
      <c r="A626" s="373"/>
      <c r="B626" s="373"/>
      <c r="C626" s="373"/>
      <c r="D626" s="373"/>
      <c r="E626" s="373"/>
      <c r="F626" s="373"/>
      <c r="G626" s="373"/>
      <c r="H626" s="373"/>
      <c r="I626" s="373"/>
      <c r="J626" s="373"/>
      <c r="K626" s="373"/>
      <c r="L626" s="373"/>
      <c r="M626" s="373"/>
      <c r="N626" s="373"/>
      <c r="O626" s="373"/>
      <c r="P626" s="373"/>
      <c r="Q626" s="373"/>
      <c r="R626" s="373"/>
      <c r="S626" s="373"/>
      <c r="T626" s="373"/>
      <c r="U626" s="373"/>
      <c r="V626" s="373"/>
      <c r="W626" s="373"/>
      <c r="X626" s="373"/>
      <c r="Y626" s="373"/>
      <c r="Z626" s="373"/>
    </row>
    <row r="627" spans="1:26" ht="15.75" customHeight="1" x14ac:dyDescent="0.2">
      <c r="A627" s="373"/>
      <c r="B627" s="373"/>
      <c r="C627" s="373"/>
      <c r="D627" s="373"/>
      <c r="E627" s="373"/>
      <c r="F627" s="373"/>
      <c r="G627" s="373"/>
      <c r="H627" s="373"/>
      <c r="I627" s="373"/>
      <c r="J627" s="373"/>
      <c r="K627" s="373"/>
      <c r="L627" s="373"/>
      <c r="M627" s="373"/>
      <c r="N627" s="373"/>
      <c r="O627" s="373"/>
      <c r="P627" s="373"/>
      <c r="Q627" s="373"/>
      <c r="R627" s="373"/>
      <c r="S627" s="373"/>
      <c r="T627" s="373"/>
      <c r="U627" s="373"/>
      <c r="V627" s="373"/>
      <c r="W627" s="373"/>
      <c r="X627" s="373"/>
      <c r="Y627" s="373"/>
      <c r="Z627" s="373"/>
    </row>
    <row r="628" spans="1:26" ht="15.75" customHeight="1" x14ac:dyDescent="0.2">
      <c r="A628" s="373"/>
      <c r="B628" s="373"/>
      <c r="C628" s="373"/>
      <c r="D628" s="373"/>
      <c r="E628" s="373"/>
      <c r="F628" s="373"/>
      <c r="G628" s="373"/>
      <c r="H628" s="373"/>
      <c r="I628" s="373"/>
      <c r="J628" s="373"/>
      <c r="K628" s="373"/>
      <c r="L628" s="373"/>
      <c r="M628" s="373"/>
      <c r="N628" s="373"/>
      <c r="O628" s="373"/>
      <c r="P628" s="373"/>
      <c r="Q628" s="373"/>
      <c r="R628" s="373"/>
      <c r="S628" s="373"/>
      <c r="T628" s="373"/>
      <c r="U628" s="373"/>
      <c r="V628" s="373"/>
      <c r="W628" s="373"/>
      <c r="X628" s="373"/>
      <c r="Y628" s="373"/>
      <c r="Z628" s="373"/>
    </row>
    <row r="629" spans="1:26" ht="15.75" customHeight="1" x14ac:dyDescent="0.2">
      <c r="A629" s="373"/>
      <c r="B629" s="373"/>
      <c r="C629" s="373"/>
      <c r="D629" s="373"/>
      <c r="E629" s="373"/>
      <c r="F629" s="373"/>
      <c r="G629" s="373"/>
      <c r="H629" s="373"/>
      <c r="I629" s="373"/>
      <c r="J629" s="373"/>
      <c r="K629" s="373"/>
      <c r="L629" s="373"/>
      <c r="M629" s="373"/>
      <c r="N629" s="373"/>
      <c r="O629" s="373"/>
      <c r="P629" s="373"/>
      <c r="Q629" s="373"/>
      <c r="R629" s="373"/>
      <c r="S629" s="373"/>
      <c r="T629" s="373"/>
      <c r="U629" s="373"/>
      <c r="V629" s="373"/>
      <c r="W629" s="373"/>
      <c r="X629" s="373"/>
      <c r="Y629" s="373"/>
      <c r="Z629" s="373"/>
    </row>
    <row r="630" spans="1:26" ht="15.75" customHeight="1" x14ac:dyDescent="0.2">
      <c r="A630" s="373"/>
      <c r="B630" s="373"/>
      <c r="C630" s="373"/>
      <c r="D630" s="373"/>
      <c r="E630" s="373"/>
      <c r="F630" s="373"/>
      <c r="G630" s="373"/>
      <c r="H630" s="373"/>
      <c r="I630" s="373"/>
      <c r="J630" s="373"/>
      <c r="K630" s="373"/>
      <c r="L630" s="373"/>
      <c r="M630" s="373"/>
      <c r="N630" s="373"/>
      <c r="O630" s="373"/>
      <c r="P630" s="373"/>
      <c r="Q630" s="373"/>
      <c r="R630" s="373"/>
      <c r="S630" s="373"/>
      <c r="T630" s="373"/>
      <c r="U630" s="373"/>
      <c r="V630" s="373"/>
      <c r="W630" s="373"/>
      <c r="X630" s="373"/>
      <c r="Y630" s="373"/>
      <c r="Z630" s="373"/>
    </row>
    <row r="631" spans="1:26" ht="15.75" customHeight="1" x14ac:dyDescent="0.2">
      <c r="A631" s="373"/>
      <c r="B631" s="373"/>
      <c r="C631" s="373"/>
      <c r="D631" s="373"/>
      <c r="E631" s="373"/>
      <c r="F631" s="373"/>
      <c r="G631" s="373"/>
      <c r="H631" s="373"/>
      <c r="I631" s="373"/>
      <c r="J631" s="373"/>
      <c r="K631" s="373"/>
      <c r="L631" s="373"/>
      <c r="M631" s="373"/>
      <c r="N631" s="373"/>
      <c r="O631" s="373"/>
      <c r="P631" s="373"/>
      <c r="Q631" s="373"/>
      <c r="R631" s="373"/>
      <c r="S631" s="373"/>
      <c r="T631" s="373"/>
      <c r="U631" s="373"/>
      <c r="V631" s="373"/>
      <c r="W631" s="373"/>
      <c r="X631" s="373"/>
      <c r="Y631" s="373"/>
      <c r="Z631" s="373"/>
    </row>
    <row r="632" spans="1:26" ht="15.75" customHeight="1" x14ac:dyDescent="0.2">
      <c r="A632" s="373"/>
      <c r="B632" s="373"/>
      <c r="C632" s="373"/>
      <c r="D632" s="373"/>
      <c r="E632" s="373"/>
      <c r="F632" s="373"/>
      <c r="G632" s="373"/>
      <c r="H632" s="373"/>
      <c r="I632" s="373"/>
      <c r="J632" s="373"/>
      <c r="K632" s="373"/>
      <c r="L632" s="373"/>
      <c r="M632" s="373"/>
      <c r="N632" s="373"/>
      <c r="O632" s="373"/>
      <c r="P632" s="373"/>
      <c r="Q632" s="373"/>
      <c r="R632" s="373"/>
      <c r="S632" s="373"/>
      <c r="T632" s="373"/>
      <c r="U632" s="373"/>
      <c r="V632" s="373"/>
      <c r="W632" s="373"/>
      <c r="X632" s="373"/>
      <c r="Y632" s="373"/>
      <c r="Z632" s="373"/>
    </row>
    <row r="633" spans="1:26" ht="15.75" customHeight="1" x14ac:dyDescent="0.2">
      <c r="A633" s="373"/>
      <c r="B633" s="373"/>
      <c r="C633" s="373"/>
      <c r="D633" s="373"/>
      <c r="E633" s="373"/>
      <c r="F633" s="373"/>
      <c r="G633" s="373"/>
      <c r="H633" s="373"/>
      <c r="I633" s="373"/>
      <c r="J633" s="373"/>
      <c r="K633" s="373"/>
      <c r="L633" s="373"/>
      <c r="M633" s="373"/>
      <c r="N633" s="373"/>
      <c r="O633" s="373"/>
      <c r="P633" s="373"/>
      <c r="Q633" s="373"/>
      <c r="R633" s="373"/>
      <c r="S633" s="373"/>
      <c r="T633" s="373"/>
      <c r="U633" s="373"/>
      <c r="V633" s="373"/>
      <c r="W633" s="373"/>
      <c r="X633" s="373"/>
      <c r="Y633" s="373"/>
      <c r="Z633" s="373"/>
    </row>
    <row r="634" spans="1:26" ht="15.75" customHeight="1" x14ac:dyDescent="0.2">
      <c r="A634" s="373"/>
      <c r="B634" s="373"/>
      <c r="C634" s="373"/>
      <c r="D634" s="373"/>
      <c r="E634" s="373"/>
      <c r="F634" s="373"/>
      <c r="G634" s="373"/>
      <c r="H634" s="373"/>
      <c r="I634" s="373"/>
      <c r="J634" s="373"/>
      <c r="K634" s="373"/>
      <c r="L634" s="373"/>
      <c r="M634" s="373"/>
      <c r="N634" s="373"/>
      <c r="O634" s="373"/>
      <c r="P634" s="373"/>
      <c r="Q634" s="373"/>
      <c r="R634" s="373"/>
      <c r="S634" s="373"/>
      <c r="T634" s="373"/>
      <c r="U634" s="373"/>
      <c r="V634" s="373"/>
      <c r="W634" s="373"/>
      <c r="X634" s="373"/>
      <c r="Y634" s="373"/>
      <c r="Z634" s="373"/>
    </row>
    <row r="635" spans="1:26" ht="15.75" customHeight="1" x14ac:dyDescent="0.2">
      <c r="A635" s="373"/>
      <c r="B635" s="373"/>
      <c r="C635" s="373"/>
      <c r="D635" s="373"/>
      <c r="E635" s="373"/>
      <c r="F635" s="373"/>
      <c r="G635" s="373"/>
      <c r="H635" s="373"/>
      <c r="I635" s="373"/>
      <c r="J635" s="373"/>
      <c r="K635" s="373"/>
      <c r="L635" s="373"/>
      <c r="M635" s="373"/>
      <c r="N635" s="373"/>
      <c r="O635" s="373"/>
      <c r="P635" s="373"/>
      <c r="Q635" s="373"/>
      <c r="R635" s="373"/>
      <c r="S635" s="373"/>
      <c r="T635" s="373"/>
      <c r="U635" s="373"/>
      <c r="V635" s="373"/>
      <c r="W635" s="373"/>
      <c r="X635" s="373"/>
      <c r="Y635" s="373"/>
      <c r="Z635" s="373"/>
    </row>
    <row r="636" spans="1:26" ht="15.75" customHeight="1" x14ac:dyDescent="0.2">
      <c r="A636" s="373"/>
      <c r="B636" s="373"/>
      <c r="C636" s="373"/>
      <c r="D636" s="373"/>
      <c r="E636" s="373"/>
      <c r="F636" s="373"/>
      <c r="G636" s="373"/>
      <c r="H636" s="373"/>
      <c r="I636" s="373"/>
      <c r="J636" s="373"/>
      <c r="K636" s="373"/>
      <c r="L636" s="373"/>
      <c r="M636" s="373"/>
      <c r="N636" s="373"/>
      <c r="O636" s="373"/>
      <c r="P636" s="373"/>
      <c r="Q636" s="373"/>
      <c r="R636" s="373"/>
      <c r="S636" s="373"/>
      <c r="T636" s="373"/>
      <c r="U636" s="373"/>
      <c r="V636" s="373"/>
      <c r="W636" s="373"/>
      <c r="X636" s="373"/>
      <c r="Y636" s="373"/>
      <c r="Z636" s="373"/>
    </row>
    <row r="637" spans="1:26" ht="15.75" customHeight="1" x14ac:dyDescent="0.2">
      <c r="A637" s="373"/>
      <c r="B637" s="373"/>
      <c r="C637" s="373"/>
      <c r="D637" s="373"/>
      <c r="E637" s="373"/>
      <c r="F637" s="373"/>
      <c r="G637" s="373"/>
      <c r="H637" s="373"/>
      <c r="I637" s="373"/>
      <c r="J637" s="373"/>
      <c r="K637" s="373"/>
      <c r="L637" s="373"/>
      <c r="M637" s="373"/>
      <c r="N637" s="373"/>
      <c r="O637" s="373"/>
      <c r="P637" s="373"/>
      <c r="Q637" s="373"/>
      <c r="R637" s="373"/>
      <c r="S637" s="373"/>
      <c r="T637" s="373"/>
      <c r="U637" s="373"/>
      <c r="V637" s="373"/>
      <c r="W637" s="373"/>
      <c r="X637" s="373"/>
      <c r="Y637" s="373"/>
      <c r="Z637" s="373"/>
    </row>
    <row r="638" spans="1:26" ht="15.75" customHeight="1" x14ac:dyDescent="0.2">
      <c r="A638" s="373"/>
      <c r="B638" s="373"/>
      <c r="C638" s="373"/>
      <c r="D638" s="373"/>
      <c r="E638" s="373"/>
      <c r="F638" s="373"/>
      <c r="G638" s="373"/>
      <c r="H638" s="373"/>
      <c r="I638" s="373"/>
      <c r="J638" s="373"/>
      <c r="K638" s="373"/>
      <c r="L638" s="373"/>
      <c r="M638" s="373"/>
      <c r="N638" s="373"/>
      <c r="O638" s="373"/>
      <c r="P638" s="373"/>
      <c r="Q638" s="373"/>
      <c r="R638" s="373"/>
      <c r="S638" s="373"/>
      <c r="T638" s="373"/>
      <c r="U638" s="373"/>
      <c r="V638" s="373"/>
      <c r="W638" s="373"/>
      <c r="X638" s="373"/>
      <c r="Y638" s="373"/>
      <c r="Z638" s="373"/>
    </row>
    <row r="639" spans="1:26" ht="15.75" customHeight="1" x14ac:dyDescent="0.2">
      <c r="A639" s="373"/>
      <c r="B639" s="373"/>
      <c r="C639" s="373"/>
      <c r="D639" s="373"/>
      <c r="E639" s="373"/>
      <c r="F639" s="373"/>
      <c r="G639" s="373"/>
      <c r="H639" s="373"/>
      <c r="I639" s="373"/>
      <c r="J639" s="373"/>
      <c r="K639" s="373"/>
      <c r="L639" s="373"/>
      <c r="M639" s="373"/>
      <c r="N639" s="373"/>
      <c r="O639" s="373"/>
      <c r="P639" s="373"/>
      <c r="Q639" s="373"/>
      <c r="R639" s="373"/>
      <c r="S639" s="373"/>
      <c r="T639" s="373"/>
      <c r="U639" s="373"/>
      <c r="V639" s="373"/>
      <c r="W639" s="373"/>
      <c r="X639" s="373"/>
      <c r="Y639" s="373"/>
      <c r="Z639" s="373"/>
    </row>
    <row r="640" spans="1:26" ht="15.75" customHeight="1" x14ac:dyDescent="0.2">
      <c r="A640" s="373"/>
      <c r="B640" s="373"/>
      <c r="C640" s="373"/>
      <c r="D640" s="373"/>
      <c r="E640" s="373"/>
      <c r="F640" s="373"/>
      <c r="G640" s="373"/>
      <c r="H640" s="373"/>
      <c r="I640" s="373"/>
      <c r="J640" s="373"/>
      <c r="K640" s="373"/>
      <c r="L640" s="373"/>
      <c r="M640" s="373"/>
      <c r="N640" s="373"/>
      <c r="O640" s="373"/>
      <c r="P640" s="373"/>
      <c r="Q640" s="373"/>
      <c r="R640" s="373"/>
      <c r="S640" s="373"/>
      <c r="T640" s="373"/>
      <c r="U640" s="373"/>
      <c r="V640" s="373"/>
      <c r="W640" s="373"/>
      <c r="X640" s="373"/>
      <c r="Y640" s="373"/>
      <c r="Z640" s="373"/>
    </row>
    <row r="641" spans="1:26" ht="15.75" customHeight="1" x14ac:dyDescent="0.2">
      <c r="A641" s="373"/>
      <c r="B641" s="373"/>
      <c r="C641" s="373"/>
      <c r="D641" s="373"/>
      <c r="E641" s="373"/>
      <c r="F641" s="373"/>
      <c r="G641" s="373"/>
      <c r="H641" s="373"/>
      <c r="I641" s="373"/>
      <c r="J641" s="373"/>
      <c r="K641" s="373"/>
      <c r="L641" s="373"/>
      <c r="M641" s="373"/>
      <c r="N641" s="373"/>
      <c r="O641" s="373"/>
      <c r="P641" s="373"/>
      <c r="Q641" s="373"/>
      <c r="R641" s="373"/>
      <c r="S641" s="373"/>
      <c r="T641" s="373"/>
      <c r="U641" s="373"/>
      <c r="V641" s="373"/>
      <c r="W641" s="373"/>
      <c r="X641" s="373"/>
      <c r="Y641" s="373"/>
      <c r="Z641" s="373"/>
    </row>
    <row r="642" spans="1:26" ht="15.75" customHeight="1" x14ac:dyDescent="0.2">
      <c r="A642" s="373"/>
      <c r="B642" s="373"/>
      <c r="C642" s="373"/>
      <c r="D642" s="373"/>
      <c r="E642" s="373"/>
      <c r="F642" s="373"/>
      <c r="G642" s="373"/>
      <c r="H642" s="373"/>
      <c r="I642" s="373"/>
      <c r="J642" s="373"/>
      <c r="K642" s="373"/>
      <c r="L642" s="373"/>
      <c r="M642" s="373"/>
      <c r="N642" s="373"/>
      <c r="O642" s="373"/>
      <c r="P642" s="373"/>
      <c r="Q642" s="373"/>
      <c r="R642" s="373"/>
      <c r="S642" s="373"/>
      <c r="T642" s="373"/>
      <c r="U642" s="373"/>
      <c r="V642" s="373"/>
      <c r="W642" s="373"/>
      <c r="X642" s="373"/>
      <c r="Y642" s="373"/>
      <c r="Z642" s="373"/>
    </row>
    <row r="643" spans="1:26" ht="15.75" customHeight="1" x14ac:dyDescent="0.2">
      <c r="A643" s="373"/>
      <c r="B643" s="373"/>
      <c r="C643" s="373"/>
      <c r="D643" s="373"/>
      <c r="E643" s="373"/>
      <c r="F643" s="373"/>
      <c r="G643" s="373"/>
      <c r="H643" s="373"/>
      <c r="I643" s="373"/>
      <c r="J643" s="373"/>
      <c r="K643" s="373"/>
      <c r="L643" s="373"/>
      <c r="M643" s="373"/>
      <c r="N643" s="373"/>
      <c r="O643" s="373"/>
      <c r="P643" s="373"/>
      <c r="Q643" s="373"/>
      <c r="R643" s="373"/>
      <c r="S643" s="373"/>
      <c r="T643" s="373"/>
      <c r="U643" s="373"/>
      <c r="V643" s="373"/>
      <c r="W643" s="373"/>
      <c r="X643" s="373"/>
      <c r="Y643" s="373"/>
      <c r="Z643" s="373"/>
    </row>
    <row r="644" spans="1:26" ht="15.75" customHeight="1" x14ac:dyDescent="0.2">
      <c r="A644" s="373"/>
      <c r="B644" s="373"/>
      <c r="C644" s="373"/>
      <c r="D644" s="373"/>
      <c r="E644" s="373"/>
      <c r="F644" s="373"/>
      <c r="G644" s="373"/>
      <c r="H644" s="373"/>
      <c r="I644" s="373"/>
      <c r="J644" s="373"/>
      <c r="K644" s="373"/>
      <c r="L644" s="373"/>
      <c r="M644" s="373"/>
      <c r="N644" s="373"/>
      <c r="O644" s="373"/>
      <c r="P644" s="373"/>
      <c r="Q644" s="373"/>
      <c r="R644" s="373"/>
      <c r="S644" s="373"/>
      <c r="T644" s="373"/>
      <c r="U644" s="373"/>
      <c r="V644" s="373"/>
      <c r="W644" s="373"/>
      <c r="X644" s="373"/>
      <c r="Y644" s="373"/>
      <c r="Z644" s="373"/>
    </row>
    <row r="645" spans="1:26" ht="15.75" customHeight="1" x14ac:dyDescent="0.2">
      <c r="A645" s="373"/>
      <c r="B645" s="373"/>
      <c r="C645" s="373"/>
      <c r="D645" s="373"/>
      <c r="E645" s="373"/>
      <c r="F645" s="373"/>
      <c r="G645" s="373"/>
      <c r="H645" s="373"/>
      <c r="I645" s="373"/>
      <c r="J645" s="373"/>
      <c r="K645" s="373"/>
      <c r="L645" s="373"/>
      <c r="M645" s="373"/>
      <c r="N645" s="373"/>
      <c r="O645" s="373"/>
      <c r="P645" s="373"/>
      <c r="Q645" s="373"/>
      <c r="R645" s="373"/>
      <c r="S645" s="373"/>
      <c r="T645" s="373"/>
      <c r="U645" s="373"/>
      <c r="V645" s="373"/>
      <c r="W645" s="373"/>
      <c r="X645" s="373"/>
      <c r="Y645" s="373"/>
      <c r="Z645" s="373"/>
    </row>
    <row r="646" spans="1:26" ht="15.75" customHeight="1" x14ac:dyDescent="0.2">
      <c r="A646" s="373"/>
      <c r="B646" s="373"/>
      <c r="C646" s="373"/>
      <c r="D646" s="373"/>
      <c r="E646" s="373"/>
      <c r="F646" s="373"/>
      <c r="G646" s="373"/>
      <c r="H646" s="373"/>
      <c r="I646" s="373"/>
      <c r="J646" s="373"/>
      <c r="K646" s="373"/>
      <c r="L646" s="373"/>
      <c r="M646" s="373"/>
      <c r="N646" s="373"/>
      <c r="O646" s="373"/>
      <c r="P646" s="373"/>
      <c r="Q646" s="373"/>
      <c r="R646" s="373"/>
      <c r="S646" s="373"/>
      <c r="T646" s="373"/>
      <c r="U646" s="373"/>
      <c r="V646" s="373"/>
      <c r="W646" s="373"/>
      <c r="X646" s="373"/>
      <c r="Y646" s="373"/>
      <c r="Z646" s="373"/>
    </row>
    <row r="647" spans="1:26" ht="15.75" customHeight="1" x14ac:dyDescent="0.2">
      <c r="A647" s="373"/>
      <c r="B647" s="373"/>
      <c r="C647" s="373"/>
      <c r="D647" s="373"/>
      <c r="E647" s="373"/>
      <c r="F647" s="373"/>
      <c r="G647" s="373"/>
      <c r="H647" s="373"/>
      <c r="I647" s="373"/>
      <c r="J647" s="373"/>
      <c r="K647" s="373"/>
      <c r="L647" s="373"/>
      <c r="M647" s="373"/>
      <c r="N647" s="373"/>
      <c r="O647" s="373"/>
      <c r="P647" s="373"/>
      <c r="Q647" s="373"/>
      <c r="R647" s="373"/>
      <c r="S647" s="373"/>
      <c r="T647" s="373"/>
      <c r="U647" s="373"/>
      <c r="V647" s="373"/>
      <c r="W647" s="373"/>
      <c r="X647" s="373"/>
      <c r="Y647" s="373"/>
      <c r="Z647" s="373"/>
    </row>
    <row r="648" spans="1:26" ht="15.75" customHeight="1" x14ac:dyDescent="0.2">
      <c r="A648" s="373"/>
      <c r="B648" s="373"/>
      <c r="C648" s="373"/>
      <c r="D648" s="373"/>
      <c r="E648" s="373"/>
      <c r="F648" s="373"/>
      <c r="G648" s="373"/>
      <c r="H648" s="373"/>
      <c r="I648" s="373"/>
      <c r="J648" s="373"/>
      <c r="K648" s="373"/>
      <c r="L648" s="373"/>
      <c r="M648" s="373"/>
      <c r="N648" s="373"/>
      <c r="O648" s="373"/>
      <c r="P648" s="373"/>
      <c r="Q648" s="373"/>
      <c r="R648" s="373"/>
      <c r="S648" s="373"/>
      <c r="T648" s="373"/>
      <c r="U648" s="373"/>
      <c r="V648" s="373"/>
      <c r="W648" s="373"/>
      <c r="X648" s="373"/>
      <c r="Y648" s="373"/>
      <c r="Z648" s="373"/>
    </row>
    <row r="649" spans="1:26" ht="15.75" customHeight="1" x14ac:dyDescent="0.2">
      <c r="A649" s="373"/>
      <c r="B649" s="373"/>
      <c r="C649" s="373"/>
      <c r="D649" s="373"/>
      <c r="E649" s="373"/>
      <c r="F649" s="373"/>
      <c r="G649" s="373"/>
      <c r="H649" s="373"/>
      <c r="I649" s="373"/>
      <c r="J649" s="373"/>
      <c r="K649" s="373"/>
      <c r="L649" s="373"/>
      <c r="M649" s="373"/>
      <c r="N649" s="373"/>
      <c r="O649" s="373"/>
      <c r="P649" s="373"/>
      <c r="Q649" s="373"/>
      <c r="R649" s="373"/>
      <c r="S649" s="373"/>
      <c r="T649" s="373"/>
      <c r="U649" s="373"/>
      <c r="V649" s="373"/>
      <c r="W649" s="373"/>
      <c r="X649" s="373"/>
      <c r="Y649" s="373"/>
      <c r="Z649" s="373"/>
    </row>
    <row r="650" spans="1:26" ht="15.75" customHeight="1" x14ac:dyDescent="0.2">
      <c r="A650" s="373"/>
      <c r="B650" s="373"/>
      <c r="C650" s="373"/>
      <c r="D650" s="373"/>
      <c r="E650" s="373"/>
      <c r="F650" s="373"/>
      <c r="G650" s="373"/>
      <c r="H650" s="373"/>
      <c r="I650" s="373"/>
      <c r="J650" s="373"/>
      <c r="K650" s="373"/>
      <c r="L650" s="373"/>
      <c r="M650" s="373"/>
      <c r="N650" s="373"/>
      <c r="O650" s="373"/>
      <c r="P650" s="373"/>
      <c r="Q650" s="373"/>
      <c r="R650" s="373"/>
      <c r="S650" s="373"/>
      <c r="T650" s="373"/>
      <c r="U650" s="373"/>
      <c r="V650" s="373"/>
      <c r="W650" s="373"/>
      <c r="X650" s="373"/>
      <c r="Y650" s="373"/>
      <c r="Z650" s="373"/>
    </row>
    <row r="651" spans="1:26" ht="15.75" customHeight="1" x14ac:dyDescent="0.2">
      <c r="A651" s="373"/>
      <c r="B651" s="373"/>
      <c r="C651" s="373"/>
      <c r="D651" s="373"/>
      <c r="E651" s="373"/>
      <c r="F651" s="373"/>
      <c r="G651" s="373"/>
      <c r="H651" s="373"/>
      <c r="I651" s="373"/>
      <c r="J651" s="373"/>
      <c r="K651" s="373"/>
      <c r="L651" s="373"/>
      <c r="M651" s="373"/>
      <c r="N651" s="373"/>
      <c r="O651" s="373"/>
      <c r="P651" s="373"/>
      <c r="Q651" s="373"/>
      <c r="R651" s="373"/>
      <c r="S651" s="373"/>
      <c r="T651" s="373"/>
      <c r="U651" s="373"/>
      <c r="V651" s="373"/>
      <c r="W651" s="373"/>
      <c r="X651" s="373"/>
      <c r="Y651" s="373"/>
      <c r="Z651" s="373"/>
    </row>
    <row r="652" spans="1:26" ht="15.75" customHeight="1" x14ac:dyDescent="0.2">
      <c r="A652" s="373"/>
      <c r="B652" s="373"/>
      <c r="C652" s="373"/>
      <c r="D652" s="373"/>
      <c r="E652" s="373"/>
      <c r="F652" s="373"/>
      <c r="G652" s="373"/>
      <c r="H652" s="373"/>
      <c r="I652" s="373"/>
      <c r="J652" s="373"/>
      <c r="K652" s="373"/>
      <c r="L652" s="373"/>
      <c r="M652" s="373"/>
      <c r="N652" s="373"/>
      <c r="O652" s="373"/>
      <c r="P652" s="373"/>
      <c r="Q652" s="373"/>
      <c r="R652" s="373"/>
      <c r="S652" s="373"/>
      <c r="T652" s="373"/>
      <c r="U652" s="373"/>
      <c r="V652" s="373"/>
      <c r="W652" s="373"/>
      <c r="X652" s="373"/>
      <c r="Y652" s="373"/>
      <c r="Z652" s="373"/>
    </row>
    <row r="653" spans="1:26" ht="15.75" customHeight="1" x14ac:dyDescent="0.2">
      <c r="A653" s="373"/>
      <c r="B653" s="373"/>
      <c r="C653" s="373"/>
      <c r="D653" s="373"/>
      <c r="E653" s="373"/>
      <c r="F653" s="373"/>
      <c r="G653" s="373"/>
      <c r="H653" s="373"/>
      <c r="I653" s="373"/>
      <c r="J653" s="373"/>
      <c r="K653" s="373"/>
      <c r="L653" s="373"/>
      <c r="M653" s="373"/>
      <c r="N653" s="373"/>
      <c r="O653" s="373"/>
      <c r="P653" s="373"/>
      <c r="Q653" s="373"/>
      <c r="R653" s="373"/>
      <c r="S653" s="373"/>
      <c r="T653" s="373"/>
      <c r="U653" s="373"/>
      <c r="V653" s="373"/>
      <c r="W653" s="373"/>
      <c r="X653" s="373"/>
      <c r="Y653" s="373"/>
      <c r="Z653" s="373"/>
    </row>
    <row r="654" spans="1:26" ht="15.75" customHeight="1" x14ac:dyDescent="0.2">
      <c r="A654" s="373"/>
      <c r="B654" s="373"/>
      <c r="C654" s="373"/>
      <c r="D654" s="373"/>
      <c r="E654" s="373"/>
      <c r="F654" s="373"/>
      <c r="G654" s="373"/>
      <c r="H654" s="373"/>
      <c r="I654" s="373"/>
      <c r="J654" s="373"/>
      <c r="K654" s="373"/>
      <c r="L654" s="373"/>
      <c r="M654" s="373"/>
      <c r="N654" s="373"/>
      <c r="O654" s="373"/>
      <c r="P654" s="373"/>
      <c r="Q654" s="373"/>
      <c r="R654" s="373"/>
      <c r="S654" s="373"/>
      <c r="T654" s="373"/>
      <c r="U654" s="373"/>
      <c r="V654" s="373"/>
      <c r="W654" s="373"/>
      <c r="X654" s="373"/>
      <c r="Y654" s="373"/>
      <c r="Z654" s="373"/>
    </row>
    <row r="655" spans="1:26" ht="15.75" customHeight="1" x14ac:dyDescent="0.2">
      <c r="A655" s="373"/>
      <c r="B655" s="373"/>
      <c r="C655" s="373"/>
      <c r="D655" s="373"/>
      <c r="E655" s="373"/>
      <c r="F655" s="373"/>
      <c r="G655" s="373"/>
      <c r="H655" s="373"/>
      <c r="I655" s="373"/>
      <c r="J655" s="373"/>
      <c r="K655" s="373"/>
      <c r="L655" s="373"/>
      <c r="M655" s="373"/>
      <c r="N655" s="373"/>
      <c r="O655" s="373"/>
      <c r="P655" s="373"/>
      <c r="Q655" s="373"/>
      <c r="R655" s="373"/>
      <c r="S655" s="373"/>
      <c r="T655" s="373"/>
      <c r="U655" s="373"/>
      <c r="V655" s="373"/>
      <c r="W655" s="373"/>
      <c r="X655" s="373"/>
      <c r="Y655" s="373"/>
      <c r="Z655" s="373"/>
    </row>
    <row r="656" spans="1:26" ht="15.75" customHeight="1" x14ac:dyDescent="0.2">
      <c r="A656" s="373"/>
      <c r="B656" s="373"/>
      <c r="C656" s="373"/>
      <c r="D656" s="373"/>
      <c r="E656" s="373"/>
      <c r="F656" s="373"/>
      <c r="G656" s="373"/>
      <c r="H656" s="373"/>
      <c r="I656" s="373"/>
      <c r="J656" s="373"/>
      <c r="K656" s="373"/>
      <c r="L656" s="373"/>
      <c r="M656" s="373"/>
      <c r="N656" s="373"/>
      <c r="O656" s="373"/>
      <c r="P656" s="373"/>
      <c r="Q656" s="373"/>
      <c r="R656" s="373"/>
      <c r="S656" s="373"/>
      <c r="T656" s="373"/>
      <c r="U656" s="373"/>
      <c r="V656" s="373"/>
      <c r="W656" s="373"/>
      <c r="X656" s="373"/>
      <c r="Y656" s="373"/>
      <c r="Z656" s="373"/>
    </row>
    <row r="657" spans="1:26" ht="15.75" customHeight="1" x14ac:dyDescent="0.2">
      <c r="A657" s="373"/>
      <c r="B657" s="373"/>
      <c r="C657" s="373"/>
      <c r="D657" s="373"/>
      <c r="E657" s="373"/>
      <c r="F657" s="373"/>
      <c r="G657" s="373"/>
      <c r="H657" s="373"/>
      <c r="I657" s="373"/>
      <c r="J657" s="373"/>
      <c r="K657" s="373"/>
      <c r="L657" s="373"/>
      <c r="M657" s="373"/>
      <c r="N657" s="373"/>
      <c r="O657" s="373"/>
      <c r="P657" s="373"/>
      <c r="Q657" s="373"/>
      <c r="R657" s="373"/>
      <c r="S657" s="373"/>
      <c r="T657" s="373"/>
      <c r="U657" s="373"/>
      <c r="V657" s="373"/>
      <c r="W657" s="373"/>
      <c r="X657" s="373"/>
      <c r="Y657" s="373"/>
      <c r="Z657" s="373"/>
    </row>
    <row r="658" spans="1:26" ht="15.75" customHeight="1" x14ac:dyDescent="0.2">
      <c r="A658" s="373"/>
      <c r="B658" s="373"/>
      <c r="C658" s="373"/>
      <c r="D658" s="373"/>
      <c r="E658" s="373"/>
      <c r="F658" s="373"/>
      <c r="G658" s="373"/>
      <c r="H658" s="373"/>
      <c r="I658" s="373"/>
      <c r="J658" s="373"/>
      <c r="K658" s="373"/>
      <c r="L658" s="373"/>
      <c r="M658" s="373"/>
      <c r="N658" s="373"/>
      <c r="O658" s="373"/>
      <c r="P658" s="373"/>
      <c r="Q658" s="373"/>
      <c r="R658" s="373"/>
      <c r="S658" s="373"/>
      <c r="T658" s="373"/>
      <c r="U658" s="373"/>
      <c r="V658" s="373"/>
      <c r="W658" s="373"/>
      <c r="X658" s="373"/>
      <c r="Y658" s="373"/>
      <c r="Z658" s="373"/>
    </row>
    <row r="659" spans="1:26" ht="15.75" customHeight="1" x14ac:dyDescent="0.2">
      <c r="A659" s="373"/>
      <c r="B659" s="373"/>
      <c r="C659" s="373"/>
      <c r="D659" s="373"/>
      <c r="E659" s="373"/>
      <c r="F659" s="373"/>
      <c r="G659" s="373"/>
      <c r="H659" s="373"/>
      <c r="I659" s="373"/>
      <c r="J659" s="373"/>
      <c r="K659" s="373"/>
      <c r="L659" s="373"/>
      <c r="M659" s="373"/>
      <c r="N659" s="373"/>
      <c r="O659" s="373"/>
      <c r="P659" s="373"/>
      <c r="Q659" s="373"/>
      <c r="R659" s="373"/>
      <c r="S659" s="373"/>
      <c r="T659" s="373"/>
      <c r="U659" s="373"/>
      <c r="V659" s="373"/>
      <c r="W659" s="373"/>
      <c r="X659" s="373"/>
      <c r="Y659" s="373"/>
      <c r="Z659" s="373"/>
    </row>
    <row r="660" spans="1:26" ht="15.75" customHeight="1" x14ac:dyDescent="0.2">
      <c r="A660" s="373"/>
      <c r="B660" s="373"/>
      <c r="C660" s="373"/>
      <c r="D660" s="373"/>
      <c r="E660" s="373"/>
      <c r="F660" s="373"/>
      <c r="G660" s="373"/>
      <c r="H660" s="373"/>
      <c r="I660" s="373"/>
      <c r="J660" s="373"/>
      <c r="K660" s="373"/>
      <c r="L660" s="373"/>
      <c r="M660" s="373"/>
      <c r="N660" s="373"/>
      <c r="O660" s="373"/>
      <c r="P660" s="373"/>
      <c r="Q660" s="373"/>
      <c r="R660" s="373"/>
      <c r="S660" s="373"/>
      <c r="T660" s="373"/>
      <c r="U660" s="373"/>
      <c r="V660" s="373"/>
      <c r="W660" s="373"/>
      <c r="X660" s="373"/>
      <c r="Y660" s="373"/>
      <c r="Z660" s="373"/>
    </row>
    <row r="661" spans="1:26" ht="15.75" customHeight="1" x14ac:dyDescent="0.2">
      <c r="A661" s="373"/>
      <c r="B661" s="373"/>
      <c r="C661" s="373"/>
      <c r="D661" s="373"/>
      <c r="E661" s="373"/>
      <c r="F661" s="373"/>
      <c r="G661" s="373"/>
      <c r="H661" s="373"/>
      <c r="I661" s="373"/>
      <c r="J661" s="373"/>
      <c r="K661" s="373"/>
      <c r="L661" s="373"/>
      <c r="M661" s="373"/>
      <c r="N661" s="373"/>
      <c r="O661" s="373"/>
      <c r="P661" s="373"/>
      <c r="Q661" s="373"/>
      <c r="R661" s="373"/>
      <c r="S661" s="373"/>
      <c r="T661" s="373"/>
      <c r="U661" s="373"/>
      <c r="V661" s="373"/>
      <c r="W661" s="373"/>
      <c r="X661" s="373"/>
      <c r="Y661" s="373"/>
      <c r="Z661" s="373"/>
    </row>
    <row r="662" spans="1:26" ht="15.75" customHeight="1" x14ac:dyDescent="0.2">
      <c r="A662" s="373"/>
      <c r="B662" s="373"/>
      <c r="C662" s="373"/>
      <c r="D662" s="373"/>
      <c r="E662" s="373"/>
      <c r="F662" s="373"/>
      <c r="G662" s="373"/>
      <c r="H662" s="373"/>
      <c r="I662" s="373"/>
      <c r="J662" s="373"/>
      <c r="K662" s="373"/>
      <c r="L662" s="373"/>
      <c r="M662" s="373"/>
      <c r="N662" s="373"/>
      <c r="O662" s="373"/>
      <c r="P662" s="373"/>
      <c r="Q662" s="373"/>
      <c r="R662" s="373"/>
      <c r="S662" s="373"/>
      <c r="T662" s="373"/>
      <c r="U662" s="373"/>
      <c r="V662" s="373"/>
      <c r="W662" s="373"/>
      <c r="X662" s="373"/>
      <c r="Y662" s="373"/>
      <c r="Z662" s="373"/>
    </row>
    <row r="663" spans="1:26" ht="15.75" customHeight="1" x14ac:dyDescent="0.2">
      <c r="A663" s="373"/>
      <c r="B663" s="373"/>
      <c r="C663" s="373"/>
      <c r="D663" s="373"/>
      <c r="E663" s="373"/>
      <c r="F663" s="373"/>
      <c r="G663" s="373"/>
      <c r="H663" s="373"/>
      <c r="I663" s="373"/>
      <c r="J663" s="373"/>
      <c r="K663" s="373"/>
      <c r="L663" s="373"/>
      <c r="M663" s="373"/>
      <c r="N663" s="373"/>
      <c r="O663" s="373"/>
      <c r="P663" s="373"/>
      <c r="Q663" s="373"/>
      <c r="R663" s="373"/>
      <c r="S663" s="373"/>
      <c r="T663" s="373"/>
      <c r="U663" s="373"/>
      <c r="V663" s="373"/>
      <c r="W663" s="373"/>
      <c r="X663" s="373"/>
      <c r="Y663" s="373"/>
      <c r="Z663" s="373"/>
    </row>
    <row r="664" spans="1:26" ht="15.75" customHeight="1" x14ac:dyDescent="0.2">
      <c r="A664" s="373"/>
      <c r="B664" s="373"/>
      <c r="C664" s="373"/>
      <c r="D664" s="373"/>
      <c r="E664" s="373"/>
      <c r="F664" s="373"/>
      <c r="G664" s="373"/>
      <c r="H664" s="373"/>
      <c r="I664" s="373"/>
      <c r="J664" s="373"/>
      <c r="K664" s="373"/>
      <c r="L664" s="373"/>
      <c r="M664" s="373"/>
      <c r="N664" s="373"/>
      <c r="O664" s="373"/>
      <c r="P664" s="373"/>
      <c r="Q664" s="373"/>
      <c r="R664" s="373"/>
      <c r="S664" s="373"/>
      <c r="T664" s="373"/>
      <c r="U664" s="373"/>
      <c r="V664" s="373"/>
      <c r="W664" s="373"/>
      <c r="X664" s="373"/>
      <c r="Y664" s="373"/>
      <c r="Z664" s="373"/>
    </row>
    <row r="665" spans="1:26" ht="15.75" customHeight="1" x14ac:dyDescent="0.2">
      <c r="A665" s="373"/>
      <c r="B665" s="373"/>
      <c r="C665" s="373"/>
      <c r="D665" s="373"/>
      <c r="E665" s="373"/>
      <c r="F665" s="373"/>
      <c r="G665" s="373"/>
      <c r="H665" s="373"/>
      <c r="I665" s="373"/>
      <c r="J665" s="373"/>
      <c r="K665" s="373"/>
      <c r="L665" s="373"/>
      <c r="M665" s="373"/>
      <c r="N665" s="373"/>
      <c r="O665" s="373"/>
      <c r="P665" s="373"/>
      <c r="Q665" s="373"/>
      <c r="R665" s="373"/>
      <c r="S665" s="373"/>
      <c r="T665" s="373"/>
      <c r="U665" s="373"/>
      <c r="V665" s="373"/>
      <c r="W665" s="373"/>
      <c r="X665" s="373"/>
      <c r="Y665" s="373"/>
      <c r="Z665" s="373"/>
    </row>
    <row r="666" spans="1:26" ht="15.75" customHeight="1" x14ac:dyDescent="0.2">
      <c r="A666" s="373"/>
      <c r="B666" s="373"/>
      <c r="C666" s="373"/>
      <c r="D666" s="373"/>
      <c r="E666" s="373"/>
      <c r="F666" s="373"/>
      <c r="G666" s="373"/>
      <c r="H666" s="373"/>
      <c r="I666" s="373"/>
      <c r="J666" s="373"/>
      <c r="K666" s="373"/>
      <c r="L666" s="373"/>
      <c r="M666" s="373"/>
      <c r="N666" s="373"/>
      <c r="O666" s="373"/>
      <c r="P666" s="373"/>
      <c r="Q666" s="373"/>
      <c r="R666" s="373"/>
      <c r="S666" s="373"/>
      <c r="T666" s="373"/>
      <c r="U666" s="373"/>
      <c r="V666" s="373"/>
      <c r="W666" s="373"/>
      <c r="X666" s="373"/>
      <c r="Y666" s="373"/>
      <c r="Z666" s="373"/>
    </row>
    <row r="667" spans="1:26" ht="15.75" customHeight="1" x14ac:dyDescent="0.2">
      <c r="A667" s="373"/>
      <c r="B667" s="373"/>
      <c r="C667" s="373"/>
      <c r="D667" s="373"/>
      <c r="E667" s="373"/>
      <c r="F667" s="373"/>
      <c r="G667" s="373"/>
      <c r="H667" s="373"/>
      <c r="I667" s="373"/>
      <c r="J667" s="373"/>
      <c r="K667" s="373"/>
      <c r="L667" s="373"/>
      <c r="M667" s="373"/>
      <c r="N667" s="373"/>
      <c r="O667" s="373"/>
      <c r="P667" s="373"/>
      <c r="Q667" s="373"/>
      <c r="R667" s="373"/>
      <c r="S667" s="373"/>
      <c r="T667" s="373"/>
      <c r="U667" s="373"/>
      <c r="V667" s="373"/>
      <c r="W667" s="373"/>
      <c r="X667" s="373"/>
      <c r="Y667" s="373"/>
      <c r="Z667" s="373"/>
    </row>
    <row r="668" spans="1:26" ht="15.75" customHeight="1" x14ac:dyDescent="0.2">
      <c r="A668" s="373"/>
      <c r="B668" s="373"/>
      <c r="C668" s="373"/>
      <c r="D668" s="373"/>
      <c r="E668" s="373"/>
      <c r="F668" s="373"/>
      <c r="G668" s="373"/>
      <c r="H668" s="373"/>
      <c r="I668" s="373"/>
      <c r="J668" s="373"/>
      <c r="K668" s="373"/>
      <c r="L668" s="373"/>
      <c r="M668" s="373"/>
      <c r="N668" s="373"/>
      <c r="O668" s="373"/>
      <c r="P668" s="373"/>
      <c r="Q668" s="373"/>
      <c r="R668" s="373"/>
      <c r="S668" s="373"/>
      <c r="T668" s="373"/>
      <c r="U668" s="373"/>
      <c r="V668" s="373"/>
      <c r="W668" s="373"/>
      <c r="X668" s="373"/>
      <c r="Y668" s="373"/>
      <c r="Z668" s="373"/>
    </row>
    <row r="669" spans="1:26" ht="15.75" customHeight="1" x14ac:dyDescent="0.2">
      <c r="A669" s="373"/>
      <c r="B669" s="373"/>
      <c r="C669" s="373"/>
      <c r="D669" s="373"/>
      <c r="E669" s="373"/>
      <c r="F669" s="373"/>
      <c r="G669" s="373"/>
      <c r="H669" s="373"/>
      <c r="I669" s="373"/>
      <c r="J669" s="373"/>
      <c r="K669" s="373"/>
      <c r="L669" s="373"/>
      <c r="M669" s="373"/>
      <c r="N669" s="373"/>
      <c r="O669" s="373"/>
      <c r="P669" s="373"/>
      <c r="Q669" s="373"/>
      <c r="R669" s="373"/>
      <c r="S669" s="373"/>
      <c r="T669" s="373"/>
      <c r="U669" s="373"/>
      <c r="V669" s="373"/>
      <c r="W669" s="373"/>
      <c r="X669" s="373"/>
      <c r="Y669" s="373"/>
      <c r="Z669" s="373"/>
    </row>
    <row r="670" spans="1:26" ht="15.75" customHeight="1" x14ac:dyDescent="0.2">
      <c r="A670" s="373"/>
      <c r="B670" s="373"/>
      <c r="C670" s="373"/>
      <c r="D670" s="373"/>
      <c r="E670" s="373"/>
      <c r="F670" s="373"/>
      <c r="G670" s="373"/>
      <c r="H670" s="373"/>
      <c r="I670" s="373"/>
      <c r="J670" s="373"/>
      <c r="K670" s="373"/>
      <c r="L670" s="373"/>
      <c r="M670" s="373"/>
      <c r="N670" s="373"/>
      <c r="O670" s="373"/>
      <c r="P670" s="373"/>
      <c r="Q670" s="373"/>
      <c r="R670" s="373"/>
      <c r="S670" s="373"/>
      <c r="T670" s="373"/>
      <c r="U670" s="373"/>
      <c r="V670" s="373"/>
      <c r="W670" s="373"/>
      <c r="X670" s="373"/>
      <c r="Y670" s="373"/>
      <c r="Z670" s="373"/>
    </row>
    <row r="671" spans="1:26" ht="15.75" customHeight="1" x14ac:dyDescent="0.2">
      <c r="A671" s="373"/>
      <c r="B671" s="373"/>
      <c r="C671" s="373"/>
      <c r="D671" s="373"/>
      <c r="E671" s="373"/>
      <c r="F671" s="373"/>
      <c r="G671" s="373"/>
      <c r="H671" s="373"/>
      <c r="I671" s="373"/>
      <c r="J671" s="373"/>
      <c r="K671" s="373"/>
      <c r="L671" s="373"/>
      <c r="M671" s="373"/>
      <c r="N671" s="373"/>
      <c r="O671" s="373"/>
      <c r="P671" s="373"/>
      <c r="Q671" s="373"/>
      <c r="R671" s="373"/>
      <c r="S671" s="373"/>
      <c r="T671" s="373"/>
      <c r="U671" s="373"/>
      <c r="V671" s="373"/>
      <c r="W671" s="373"/>
      <c r="X671" s="373"/>
      <c r="Y671" s="373"/>
      <c r="Z671" s="373"/>
    </row>
    <row r="672" spans="1:26" ht="15.75" customHeight="1" x14ac:dyDescent="0.2">
      <c r="A672" s="373"/>
      <c r="B672" s="373"/>
      <c r="C672" s="373"/>
      <c r="D672" s="373"/>
      <c r="E672" s="373"/>
      <c r="F672" s="373"/>
      <c r="G672" s="373"/>
      <c r="H672" s="373"/>
      <c r="I672" s="373"/>
      <c r="J672" s="373"/>
      <c r="K672" s="373"/>
      <c r="L672" s="373"/>
      <c r="M672" s="373"/>
      <c r="N672" s="373"/>
      <c r="O672" s="373"/>
      <c r="P672" s="373"/>
      <c r="Q672" s="373"/>
      <c r="R672" s="373"/>
      <c r="S672" s="373"/>
      <c r="T672" s="373"/>
      <c r="U672" s="373"/>
      <c r="V672" s="373"/>
      <c r="W672" s="373"/>
      <c r="X672" s="373"/>
      <c r="Y672" s="373"/>
      <c r="Z672" s="373"/>
    </row>
    <row r="673" spans="1:26" ht="15.75" customHeight="1" x14ac:dyDescent="0.2">
      <c r="A673" s="373"/>
      <c r="B673" s="373"/>
      <c r="C673" s="373"/>
      <c r="D673" s="373"/>
      <c r="E673" s="373"/>
      <c r="F673" s="373"/>
      <c r="G673" s="373"/>
      <c r="H673" s="373"/>
      <c r="I673" s="373"/>
      <c r="J673" s="373"/>
      <c r="K673" s="373"/>
      <c r="L673" s="373"/>
      <c r="M673" s="373"/>
      <c r="N673" s="373"/>
      <c r="O673" s="373"/>
      <c r="P673" s="373"/>
      <c r="Q673" s="373"/>
      <c r="R673" s="373"/>
      <c r="S673" s="373"/>
      <c r="T673" s="373"/>
      <c r="U673" s="373"/>
      <c r="V673" s="373"/>
      <c r="W673" s="373"/>
      <c r="X673" s="373"/>
      <c r="Y673" s="373"/>
      <c r="Z673" s="373"/>
    </row>
    <row r="674" spans="1:26" ht="15.75" customHeight="1" x14ac:dyDescent="0.2">
      <c r="A674" s="373"/>
      <c r="B674" s="373"/>
      <c r="C674" s="373"/>
      <c r="D674" s="373"/>
      <c r="E674" s="373"/>
      <c r="F674" s="373"/>
      <c r="G674" s="373"/>
      <c r="H674" s="373"/>
      <c r="I674" s="373"/>
      <c r="J674" s="373"/>
      <c r="K674" s="373"/>
      <c r="L674" s="373"/>
      <c r="M674" s="373"/>
      <c r="N674" s="373"/>
      <c r="O674" s="373"/>
      <c r="P674" s="373"/>
      <c r="Q674" s="373"/>
      <c r="R674" s="373"/>
      <c r="S674" s="373"/>
      <c r="T674" s="373"/>
      <c r="U674" s="373"/>
      <c r="V674" s="373"/>
      <c r="W674" s="373"/>
      <c r="X674" s="373"/>
      <c r="Y674" s="373"/>
      <c r="Z674" s="373"/>
    </row>
    <row r="675" spans="1:26" ht="15.75" customHeight="1" x14ac:dyDescent="0.2">
      <c r="A675" s="373"/>
      <c r="B675" s="373"/>
      <c r="C675" s="373"/>
      <c r="D675" s="373"/>
      <c r="E675" s="373"/>
      <c r="F675" s="373"/>
      <c r="G675" s="373"/>
      <c r="H675" s="373"/>
      <c r="I675" s="373"/>
      <c r="J675" s="373"/>
      <c r="K675" s="373"/>
      <c r="L675" s="373"/>
      <c r="M675" s="373"/>
      <c r="N675" s="373"/>
      <c r="O675" s="373"/>
      <c r="P675" s="373"/>
      <c r="Q675" s="373"/>
      <c r="R675" s="373"/>
      <c r="S675" s="373"/>
      <c r="T675" s="373"/>
      <c r="U675" s="373"/>
      <c r="V675" s="373"/>
      <c r="W675" s="373"/>
      <c r="X675" s="373"/>
      <c r="Y675" s="373"/>
      <c r="Z675" s="373"/>
    </row>
    <row r="676" spans="1:26" ht="15.75" customHeight="1" x14ac:dyDescent="0.2">
      <c r="A676" s="373"/>
      <c r="B676" s="373"/>
      <c r="C676" s="373"/>
      <c r="D676" s="373"/>
      <c r="E676" s="373"/>
      <c r="F676" s="373"/>
      <c r="G676" s="373"/>
      <c r="H676" s="373"/>
      <c r="I676" s="373"/>
      <c r="J676" s="373"/>
      <c r="K676" s="373"/>
      <c r="L676" s="373"/>
      <c r="M676" s="373"/>
      <c r="N676" s="373"/>
      <c r="O676" s="373"/>
      <c r="P676" s="373"/>
      <c r="Q676" s="373"/>
      <c r="R676" s="373"/>
      <c r="S676" s="373"/>
      <c r="T676" s="373"/>
      <c r="U676" s="373"/>
      <c r="V676" s="373"/>
      <c r="W676" s="373"/>
      <c r="X676" s="373"/>
      <c r="Y676" s="373"/>
      <c r="Z676" s="373"/>
    </row>
    <row r="677" spans="1:26" ht="15.75" customHeight="1" x14ac:dyDescent="0.2">
      <c r="A677" s="373"/>
      <c r="B677" s="373"/>
      <c r="C677" s="373"/>
      <c r="D677" s="373"/>
      <c r="E677" s="373"/>
      <c r="F677" s="373"/>
      <c r="G677" s="373"/>
      <c r="H677" s="373"/>
      <c r="I677" s="373"/>
      <c r="J677" s="373"/>
      <c r="K677" s="373"/>
      <c r="L677" s="373"/>
      <c r="M677" s="373"/>
      <c r="N677" s="373"/>
      <c r="O677" s="373"/>
      <c r="P677" s="373"/>
      <c r="Q677" s="373"/>
      <c r="R677" s="373"/>
      <c r="S677" s="373"/>
      <c r="T677" s="373"/>
      <c r="U677" s="373"/>
      <c r="V677" s="373"/>
      <c r="W677" s="373"/>
      <c r="X677" s="373"/>
      <c r="Y677" s="373"/>
      <c r="Z677" s="373"/>
    </row>
    <row r="678" spans="1:26" ht="15.75" customHeight="1" x14ac:dyDescent="0.2">
      <c r="A678" s="373"/>
      <c r="B678" s="373"/>
      <c r="C678" s="373"/>
      <c r="D678" s="373"/>
      <c r="E678" s="373"/>
      <c r="F678" s="373"/>
      <c r="G678" s="373"/>
      <c r="H678" s="373"/>
      <c r="I678" s="373"/>
      <c r="J678" s="373"/>
      <c r="K678" s="373"/>
      <c r="L678" s="373"/>
      <c r="M678" s="373"/>
      <c r="N678" s="373"/>
      <c r="O678" s="373"/>
      <c r="P678" s="373"/>
      <c r="Q678" s="373"/>
      <c r="R678" s="373"/>
      <c r="S678" s="373"/>
      <c r="T678" s="373"/>
      <c r="U678" s="373"/>
      <c r="V678" s="373"/>
      <c r="W678" s="373"/>
      <c r="X678" s="373"/>
      <c r="Y678" s="373"/>
      <c r="Z678" s="373"/>
    </row>
    <row r="679" spans="1:26" ht="15.75" customHeight="1" x14ac:dyDescent="0.2">
      <c r="A679" s="373"/>
      <c r="B679" s="373"/>
      <c r="C679" s="373"/>
      <c r="D679" s="373"/>
      <c r="E679" s="373"/>
      <c r="F679" s="373"/>
      <c r="G679" s="373"/>
      <c r="H679" s="373"/>
      <c r="I679" s="373"/>
      <c r="J679" s="373"/>
      <c r="K679" s="373"/>
      <c r="L679" s="373"/>
      <c r="M679" s="373"/>
      <c r="N679" s="373"/>
      <c r="O679" s="373"/>
      <c r="P679" s="373"/>
      <c r="Q679" s="373"/>
      <c r="R679" s="373"/>
      <c r="S679" s="373"/>
      <c r="T679" s="373"/>
      <c r="U679" s="373"/>
      <c r="V679" s="373"/>
      <c r="W679" s="373"/>
      <c r="X679" s="373"/>
      <c r="Y679" s="373"/>
      <c r="Z679" s="373"/>
    </row>
    <row r="680" spans="1:26" ht="15.75" customHeight="1" x14ac:dyDescent="0.2">
      <c r="A680" s="373"/>
      <c r="B680" s="373"/>
      <c r="C680" s="373"/>
      <c r="D680" s="373"/>
      <c r="E680" s="373"/>
      <c r="F680" s="373"/>
      <c r="G680" s="373"/>
      <c r="H680" s="373"/>
      <c r="I680" s="373"/>
      <c r="J680" s="373"/>
      <c r="K680" s="373"/>
      <c r="L680" s="373"/>
      <c r="M680" s="373"/>
      <c r="N680" s="373"/>
      <c r="O680" s="373"/>
      <c r="P680" s="373"/>
      <c r="Q680" s="373"/>
      <c r="R680" s="373"/>
      <c r="S680" s="373"/>
      <c r="T680" s="373"/>
      <c r="U680" s="373"/>
      <c r="V680" s="373"/>
      <c r="W680" s="373"/>
      <c r="X680" s="373"/>
      <c r="Y680" s="373"/>
      <c r="Z680" s="373"/>
    </row>
    <row r="681" spans="1:26" ht="15.75" customHeight="1" x14ac:dyDescent="0.2">
      <c r="A681" s="373"/>
      <c r="B681" s="373"/>
      <c r="C681" s="373"/>
      <c r="D681" s="373"/>
      <c r="E681" s="373"/>
      <c r="F681" s="373"/>
      <c r="G681" s="373"/>
      <c r="H681" s="373"/>
      <c r="I681" s="373"/>
      <c r="J681" s="373"/>
      <c r="K681" s="373"/>
      <c r="L681" s="373"/>
      <c r="M681" s="373"/>
      <c r="N681" s="373"/>
      <c r="O681" s="373"/>
      <c r="P681" s="373"/>
      <c r="Q681" s="373"/>
      <c r="R681" s="373"/>
      <c r="S681" s="373"/>
      <c r="T681" s="373"/>
      <c r="U681" s="373"/>
      <c r="V681" s="373"/>
      <c r="W681" s="373"/>
      <c r="X681" s="373"/>
      <c r="Y681" s="373"/>
      <c r="Z681" s="373"/>
    </row>
    <row r="682" spans="1:26" ht="15.75" customHeight="1" x14ac:dyDescent="0.2">
      <c r="A682" s="373"/>
      <c r="B682" s="373"/>
      <c r="C682" s="373"/>
      <c r="D682" s="373"/>
      <c r="E682" s="373"/>
      <c r="F682" s="373"/>
      <c r="G682" s="373"/>
      <c r="H682" s="373"/>
      <c r="I682" s="373"/>
      <c r="J682" s="373"/>
      <c r="K682" s="373"/>
      <c r="L682" s="373"/>
      <c r="M682" s="373"/>
      <c r="N682" s="373"/>
      <c r="O682" s="373"/>
      <c r="P682" s="373"/>
      <c r="Q682" s="373"/>
      <c r="R682" s="373"/>
      <c r="S682" s="373"/>
      <c r="T682" s="373"/>
      <c r="U682" s="373"/>
      <c r="V682" s="373"/>
      <c r="W682" s="373"/>
      <c r="X682" s="373"/>
      <c r="Y682" s="373"/>
      <c r="Z682" s="373"/>
    </row>
    <row r="683" spans="1:26" ht="15.75" customHeight="1" x14ac:dyDescent="0.2">
      <c r="A683" s="373"/>
      <c r="B683" s="373"/>
      <c r="C683" s="373"/>
      <c r="D683" s="373"/>
      <c r="E683" s="373"/>
      <c r="F683" s="373"/>
      <c r="G683" s="373"/>
      <c r="H683" s="373"/>
      <c r="I683" s="373"/>
      <c r="J683" s="373"/>
      <c r="K683" s="373"/>
      <c r="L683" s="373"/>
      <c r="M683" s="373"/>
      <c r="N683" s="373"/>
      <c r="O683" s="373"/>
      <c r="P683" s="373"/>
      <c r="Q683" s="373"/>
      <c r="R683" s="373"/>
      <c r="S683" s="373"/>
      <c r="T683" s="373"/>
      <c r="U683" s="373"/>
      <c r="V683" s="373"/>
      <c r="W683" s="373"/>
      <c r="X683" s="373"/>
      <c r="Y683" s="373"/>
      <c r="Z683" s="373"/>
    </row>
    <row r="684" spans="1:26" ht="15.75" customHeight="1" x14ac:dyDescent="0.2">
      <c r="A684" s="373"/>
      <c r="B684" s="373"/>
      <c r="C684" s="373"/>
      <c r="D684" s="373"/>
      <c r="E684" s="373"/>
      <c r="F684" s="373"/>
      <c r="G684" s="373"/>
      <c r="H684" s="373"/>
      <c r="I684" s="373"/>
      <c r="J684" s="373"/>
      <c r="K684" s="373"/>
      <c r="L684" s="373"/>
      <c r="M684" s="373"/>
      <c r="N684" s="373"/>
      <c r="O684" s="373"/>
      <c r="P684" s="373"/>
      <c r="Q684" s="373"/>
      <c r="R684" s="373"/>
      <c r="S684" s="373"/>
      <c r="T684" s="373"/>
      <c r="U684" s="373"/>
      <c r="V684" s="373"/>
      <c r="W684" s="373"/>
      <c r="X684" s="373"/>
      <c r="Y684" s="373"/>
      <c r="Z684" s="373"/>
    </row>
    <row r="685" spans="1:26" ht="15.75" customHeight="1" x14ac:dyDescent="0.2">
      <c r="A685" s="373"/>
      <c r="B685" s="373"/>
      <c r="C685" s="373"/>
      <c r="D685" s="373"/>
      <c r="E685" s="373"/>
      <c r="F685" s="373"/>
      <c r="G685" s="373"/>
      <c r="H685" s="373"/>
      <c r="I685" s="373"/>
      <c r="J685" s="373"/>
      <c r="K685" s="373"/>
      <c r="L685" s="373"/>
      <c r="M685" s="373"/>
      <c r="N685" s="373"/>
      <c r="O685" s="373"/>
      <c r="P685" s="373"/>
      <c r="Q685" s="373"/>
      <c r="R685" s="373"/>
      <c r="S685" s="373"/>
      <c r="T685" s="373"/>
      <c r="U685" s="373"/>
      <c r="V685" s="373"/>
      <c r="W685" s="373"/>
      <c r="X685" s="373"/>
      <c r="Y685" s="373"/>
      <c r="Z685" s="373"/>
    </row>
    <row r="686" spans="1:26" ht="15.75" customHeight="1" x14ac:dyDescent="0.2">
      <c r="A686" s="373"/>
      <c r="B686" s="373"/>
      <c r="C686" s="373"/>
      <c r="D686" s="373"/>
      <c r="E686" s="373"/>
      <c r="F686" s="373"/>
      <c r="G686" s="373"/>
      <c r="H686" s="373"/>
      <c r="I686" s="373"/>
      <c r="J686" s="373"/>
      <c r="K686" s="373"/>
      <c r="L686" s="373"/>
      <c r="M686" s="373"/>
      <c r="N686" s="373"/>
      <c r="O686" s="373"/>
      <c r="P686" s="373"/>
      <c r="Q686" s="373"/>
      <c r="R686" s="373"/>
      <c r="S686" s="373"/>
      <c r="T686" s="373"/>
      <c r="U686" s="373"/>
      <c r="V686" s="373"/>
      <c r="W686" s="373"/>
      <c r="X686" s="373"/>
      <c r="Y686" s="373"/>
      <c r="Z686" s="373"/>
    </row>
    <row r="687" spans="1:26" ht="15.75" customHeight="1" x14ac:dyDescent="0.2">
      <c r="A687" s="373"/>
      <c r="B687" s="373"/>
      <c r="C687" s="373"/>
      <c r="D687" s="373"/>
      <c r="E687" s="373"/>
      <c r="F687" s="373"/>
      <c r="G687" s="373"/>
      <c r="H687" s="373"/>
      <c r="I687" s="373"/>
      <c r="J687" s="373"/>
      <c r="K687" s="373"/>
      <c r="L687" s="373"/>
      <c r="M687" s="373"/>
      <c r="N687" s="373"/>
      <c r="O687" s="373"/>
      <c r="P687" s="373"/>
      <c r="Q687" s="373"/>
      <c r="R687" s="373"/>
      <c r="S687" s="373"/>
      <c r="T687" s="373"/>
      <c r="U687" s="373"/>
      <c r="V687" s="373"/>
      <c r="W687" s="373"/>
      <c r="X687" s="373"/>
      <c r="Y687" s="373"/>
      <c r="Z687" s="373"/>
    </row>
    <row r="688" spans="1:26" ht="15.75" customHeight="1" x14ac:dyDescent="0.2">
      <c r="A688" s="373"/>
      <c r="B688" s="373"/>
      <c r="C688" s="373"/>
      <c r="D688" s="373"/>
      <c r="E688" s="373"/>
      <c r="F688" s="373"/>
      <c r="G688" s="373"/>
      <c r="H688" s="373"/>
      <c r="I688" s="373"/>
      <c r="J688" s="373"/>
      <c r="K688" s="373"/>
      <c r="L688" s="373"/>
      <c r="M688" s="373"/>
      <c r="N688" s="373"/>
      <c r="O688" s="373"/>
      <c r="P688" s="373"/>
      <c r="Q688" s="373"/>
      <c r="R688" s="373"/>
      <c r="S688" s="373"/>
      <c r="T688" s="373"/>
      <c r="U688" s="373"/>
      <c r="V688" s="373"/>
      <c r="W688" s="373"/>
      <c r="X688" s="373"/>
      <c r="Y688" s="373"/>
      <c r="Z688" s="373"/>
    </row>
    <row r="689" spans="1:26" ht="15.75" customHeight="1" x14ac:dyDescent="0.2">
      <c r="A689" s="373"/>
      <c r="B689" s="373"/>
      <c r="C689" s="373"/>
      <c r="D689" s="373"/>
      <c r="E689" s="373"/>
      <c r="F689" s="373"/>
      <c r="G689" s="373"/>
      <c r="H689" s="373"/>
      <c r="I689" s="373"/>
      <c r="J689" s="373"/>
      <c r="K689" s="373"/>
      <c r="L689" s="373"/>
      <c r="M689" s="373"/>
      <c r="N689" s="373"/>
      <c r="O689" s="373"/>
      <c r="P689" s="373"/>
      <c r="Q689" s="373"/>
      <c r="R689" s="373"/>
      <c r="S689" s="373"/>
      <c r="T689" s="373"/>
      <c r="U689" s="373"/>
      <c r="V689" s="373"/>
      <c r="W689" s="373"/>
      <c r="X689" s="373"/>
      <c r="Y689" s="373"/>
      <c r="Z689" s="373"/>
    </row>
    <row r="690" spans="1:26" ht="15.75" customHeight="1" x14ac:dyDescent="0.2">
      <c r="A690" s="373"/>
      <c r="B690" s="373"/>
      <c r="C690" s="373"/>
      <c r="D690" s="373"/>
      <c r="E690" s="373"/>
      <c r="F690" s="373"/>
      <c r="G690" s="373"/>
      <c r="H690" s="373"/>
      <c r="I690" s="373"/>
      <c r="J690" s="373"/>
      <c r="K690" s="373"/>
      <c r="L690" s="373"/>
      <c r="M690" s="373"/>
      <c r="N690" s="373"/>
      <c r="O690" s="373"/>
      <c r="P690" s="373"/>
      <c r="Q690" s="373"/>
      <c r="R690" s="373"/>
      <c r="S690" s="373"/>
      <c r="T690" s="373"/>
      <c r="U690" s="373"/>
      <c r="V690" s="373"/>
      <c r="W690" s="373"/>
      <c r="X690" s="373"/>
      <c r="Y690" s="373"/>
      <c r="Z690" s="373"/>
    </row>
    <row r="691" spans="1:26" ht="15.75" customHeight="1" x14ac:dyDescent="0.2">
      <c r="A691" s="373"/>
      <c r="B691" s="373"/>
      <c r="C691" s="373"/>
      <c r="D691" s="373"/>
      <c r="E691" s="373"/>
      <c r="F691" s="373"/>
      <c r="G691" s="373"/>
      <c r="H691" s="373"/>
      <c r="I691" s="373"/>
      <c r="J691" s="373"/>
      <c r="K691" s="373"/>
      <c r="L691" s="373"/>
      <c r="M691" s="373"/>
      <c r="N691" s="373"/>
      <c r="O691" s="373"/>
      <c r="P691" s="373"/>
      <c r="Q691" s="373"/>
      <c r="R691" s="373"/>
      <c r="S691" s="373"/>
      <c r="T691" s="373"/>
      <c r="U691" s="373"/>
      <c r="V691" s="373"/>
      <c r="W691" s="373"/>
      <c r="X691" s="373"/>
      <c r="Y691" s="373"/>
      <c r="Z691" s="373"/>
    </row>
    <row r="692" spans="1:26" ht="15.75" customHeight="1" x14ac:dyDescent="0.2">
      <c r="A692" s="373"/>
      <c r="B692" s="373"/>
      <c r="C692" s="373"/>
      <c r="D692" s="373"/>
      <c r="E692" s="373"/>
      <c r="F692" s="373"/>
      <c r="G692" s="373"/>
      <c r="H692" s="373"/>
      <c r="I692" s="373"/>
      <c r="J692" s="373"/>
      <c r="K692" s="373"/>
      <c r="L692" s="373"/>
      <c r="M692" s="373"/>
      <c r="N692" s="373"/>
      <c r="O692" s="373"/>
      <c r="P692" s="373"/>
      <c r="Q692" s="373"/>
      <c r="R692" s="373"/>
      <c r="S692" s="373"/>
      <c r="T692" s="373"/>
      <c r="U692" s="373"/>
      <c r="V692" s="373"/>
      <c r="W692" s="373"/>
      <c r="X692" s="373"/>
      <c r="Y692" s="373"/>
      <c r="Z692" s="373"/>
    </row>
    <row r="693" spans="1:26" ht="15.75" customHeight="1" x14ac:dyDescent="0.2">
      <c r="A693" s="373"/>
      <c r="B693" s="373"/>
      <c r="C693" s="373"/>
      <c r="D693" s="373"/>
      <c r="E693" s="373"/>
      <c r="F693" s="373"/>
      <c r="G693" s="373"/>
      <c r="H693" s="373"/>
      <c r="I693" s="373"/>
      <c r="J693" s="373"/>
      <c r="K693" s="373"/>
      <c r="L693" s="373"/>
      <c r="M693" s="373"/>
      <c r="N693" s="373"/>
      <c r="O693" s="373"/>
      <c r="P693" s="373"/>
      <c r="Q693" s="373"/>
      <c r="R693" s="373"/>
      <c r="S693" s="373"/>
      <c r="T693" s="373"/>
      <c r="U693" s="373"/>
      <c r="V693" s="373"/>
      <c r="W693" s="373"/>
      <c r="X693" s="373"/>
      <c r="Y693" s="373"/>
      <c r="Z693" s="373"/>
    </row>
    <row r="694" spans="1:26" ht="15.75" customHeight="1" x14ac:dyDescent="0.2">
      <c r="A694" s="373"/>
      <c r="B694" s="373"/>
      <c r="C694" s="373"/>
      <c r="D694" s="373"/>
      <c r="E694" s="373"/>
      <c r="F694" s="373"/>
      <c r="G694" s="373"/>
      <c r="H694" s="373"/>
      <c r="I694" s="373"/>
      <c r="J694" s="373"/>
      <c r="K694" s="373"/>
      <c r="L694" s="373"/>
      <c r="M694" s="373"/>
      <c r="N694" s="373"/>
      <c r="O694" s="373"/>
      <c r="P694" s="373"/>
      <c r="Q694" s="373"/>
      <c r="R694" s="373"/>
      <c r="S694" s="373"/>
      <c r="T694" s="373"/>
      <c r="U694" s="373"/>
      <c r="V694" s="373"/>
      <c r="W694" s="373"/>
      <c r="X694" s="373"/>
      <c r="Y694" s="373"/>
      <c r="Z694" s="373"/>
    </row>
    <row r="695" spans="1:26" ht="15.75" customHeight="1" x14ac:dyDescent="0.2">
      <c r="A695" s="373"/>
      <c r="B695" s="373"/>
      <c r="C695" s="373"/>
      <c r="D695" s="373"/>
      <c r="E695" s="373"/>
      <c r="F695" s="373"/>
      <c r="G695" s="373"/>
      <c r="H695" s="373"/>
      <c r="I695" s="373"/>
      <c r="J695" s="373"/>
      <c r="K695" s="373"/>
      <c r="L695" s="373"/>
      <c r="M695" s="373"/>
      <c r="N695" s="373"/>
      <c r="O695" s="373"/>
      <c r="P695" s="373"/>
      <c r="Q695" s="373"/>
      <c r="R695" s="373"/>
      <c r="S695" s="373"/>
      <c r="T695" s="373"/>
      <c r="U695" s="373"/>
      <c r="V695" s="373"/>
      <c r="W695" s="373"/>
      <c r="X695" s="373"/>
      <c r="Y695" s="373"/>
      <c r="Z695" s="373"/>
    </row>
    <row r="696" spans="1:26" ht="15.75" customHeight="1" x14ac:dyDescent="0.2">
      <c r="A696" s="373"/>
      <c r="B696" s="373"/>
      <c r="C696" s="373"/>
      <c r="D696" s="373"/>
      <c r="E696" s="373"/>
      <c r="F696" s="373"/>
      <c r="G696" s="373"/>
      <c r="H696" s="373"/>
      <c r="I696" s="373"/>
      <c r="J696" s="373"/>
      <c r="K696" s="373"/>
      <c r="L696" s="373"/>
      <c r="M696" s="373"/>
      <c r="N696" s="373"/>
      <c r="O696" s="373"/>
      <c r="P696" s="373"/>
      <c r="Q696" s="373"/>
      <c r="R696" s="373"/>
      <c r="S696" s="373"/>
      <c r="T696" s="373"/>
      <c r="U696" s="373"/>
      <c r="V696" s="373"/>
      <c r="W696" s="373"/>
      <c r="X696" s="373"/>
      <c r="Y696" s="373"/>
      <c r="Z696" s="373"/>
    </row>
    <row r="697" spans="1:26" ht="15.75" customHeight="1" x14ac:dyDescent="0.2">
      <c r="A697" s="373"/>
      <c r="B697" s="373"/>
      <c r="C697" s="373"/>
      <c r="D697" s="373"/>
      <c r="E697" s="373"/>
      <c r="F697" s="373"/>
      <c r="G697" s="373"/>
      <c r="H697" s="373"/>
      <c r="I697" s="373"/>
      <c r="J697" s="373"/>
      <c r="K697" s="373"/>
      <c r="L697" s="373"/>
      <c r="M697" s="373"/>
      <c r="N697" s="373"/>
      <c r="O697" s="373"/>
      <c r="P697" s="373"/>
      <c r="Q697" s="373"/>
      <c r="R697" s="373"/>
      <c r="S697" s="373"/>
      <c r="T697" s="373"/>
      <c r="U697" s="373"/>
      <c r="V697" s="373"/>
      <c r="W697" s="373"/>
      <c r="X697" s="373"/>
      <c r="Y697" s="373"/>
      <c r="Z697" s="373"/>
    </row>
    <row r="698" spans="1:26" ht="15.75" customHeight="1" x14ac:dyDescent="0.2">
      <c r="A698" s="373"/>
      <c r="B698" s="373"/>
      <c r="C698" s="373"/>
      <c r="D698" s="373"/>
      <c r="E698" s="373"/>
      <c r="F698" s="373"/>
      <c r="G698" s="373"/>
      <c r="H698" s="373"/>
      <c r="I698" s="373"/>
      <c r="J698" s="373"/>
      <c r="K698" s="373"/>
      <c r="L698" s="373"/>
      <c r="M698" s="373"/>
      <c r="N698" s="373"/>
      <c r="O698" s="373"/>
      <c r="P698" s="373"/>
      <c r="Q698" s="373"/>
      <c r="R698" s="373"/>
      <c r="S698" s="373"/>
      <c r="T698" s="373"/>
      <c r="U698" s="373"/>
      <c r="V698" s="373"/>
      <c r="W698" s="373"/>
      <c r="X698" s="373"/>
      <c r="Y698" s="373"/>
      <c r="Z698" s="373"/>
    </row>
    <row r="699" spans="1:26" ht="15.75" customHeight="1" x14ac:dyDescent="0.2">
      <c r="A699" s="373"/>
      <c r="B699" s="373"/>
      <c r="C699" s="373"/>
      <c r="D699" s="373"/>
      <c r="E699" s="373"/>
      <c r="F699" s="373"/>
      <c r="G699" s="373"/>
      <c r="H699" s="373"/>
      <c r="I699" s="373"/>
      <c r="J699" s="373"/>
      <c r="K699" s="373"/>
      <c r="L699" s="373"/>
      <c r="M699" s="373"/>
      <c r="N699" s="373"/>
      <c r="O699" s="373"/>
      <c r="P699" s="373"/>
      <c r="Q699" s="373"/>
      <c r="R699" s="373"/>
      <c r="S699" s="373"/>
      <c r="T699" s="373"/>
      <c r="U699" s="373"/>
      <c r="V699" s="373"/>
      <c r="W699" s="373"/>
      <c r="X699" s="373"/>
      <c r="Y699" s="373"/>
      <c r="Z699" s="373"/>
    </row>
    <row r="700" spans="1:26" ht="15.75" customHeight="1" x14ac:dyDescent="0.2">
      <c r="A700" s="373"/>
      <c r="B700" s="373"/>
      <c r="C700" s="373"/>
      <c r="D700" s="373"/>
      <c r="E700" s="373"/>
      <c r="F700" s="373"/>
      <c r="G700" s="373"/>
      <c r="H700" s="373"/>
      <c r="I700" s="373"/>
      <c r="J700" s="373"/>
      <c r="K700" s="373"/>
      <c r="L700" s="373"/>
      <c r="M700" s="373"/>
      <c r="N700" s="373"/>
      <c r="O700" s="373"/>
      <c r="P700" s="373"/>
      <c r="Q700" s="373"/>
      <c r="R700" s="373"/>
      <c r="S700" s="373"/>
      <c r="T700" s="373"/>
      <c r="U700" s="373"/>
      <c r="V700" s="373"/>
      <c r="W700" s="373"/>
      <c r="X700" s="373"/>
      <c r="Y700" s="373"/>
      <c r="Z700" s="373"/>
    </row>
    <row r="701" spans="1:26" ht="15.75" customHeight="1" x14ac:dyDescent="0.2">
      <c r="A701" s="373"/>
      <c r="B701" s="373"/>
      <c r="C701" s="373"/>
      <c r="D701" s="373"/>
      <c r="E701" s="373"/>
      <c r="F701" s="373"/>
      <c r="G701" s="373"/>
      <c r="H701" s="373"/>
      <c r="I701" s="373"/>
      <c r="J701" s="373"/>
      <c r="K701" s="373"/>
      <c r="L701" s="373"/>
      <c r="M701" s="373"/>
      <c r="N701" s="373"/>
      <c r="O701" s="373"/>
      <c r="P701" s="373"/>
      <c r="Q701" s="373"/>
      <c r="R701" s="373"/>
      <c r="S701" s="373"/>
      <c r="T701" s="373"/>
      <c r="U701" s="373"/>
      <c r="V701" s="373"/>
      <c r="W701" s="373"/>
      <c r="X701" s="373"/>
      <c r="Y701" s="373"/>
      <c r="Z701" s="373"/>
    </row>
    <row r="702" spans="1:26" ht="15.75" customHeight="1" x14ac:dyDescent="0.2">
      <c r="A702" s="373"/>
      <c r="B702" s="373"/>
      <c r="C702" s="373"/>
      <c r="D702" s="373"/>
      <c r="E702" s="373"/>
      <c r="F702" s="373"/>
      <c r="G702" s="373"/>
      <c r="H702" s="373"/>
      <c r="I702" s="373"/>
      <c r="J702" s="373"/>
      <c r="K702" s="373"/>
      <c r="L702" s="373"/>
      <c r="M702" s="373"/>
      <c r="N702" s="373"/>
      <c r="O702" s="373"/>
      <c r="P702" s="373"/>
      <c r="Q702" s="373"/>
      <c r="R702" s="373"/>
      <c r="S702" s="373"/>
      <c r="T702" s="373"/>
      <c r="U702" s="373"/>
      <c r="V702" s="373"/>
      <c r="W702" s="373"/>
      <c r="X702" s="373"/>
      <c r="Y702" s="373"/>
      <c r="Z702" s="373"/>
    </row>
    <row r="703" spans="1:26" ht="15.75" customHeight="1" x14ac:dyDescent="0.2">
      <c r="A703" s="373"/>
      <c r="B703" s="373"/>
      <c r="C703" s="373"/>
      <c r="D703" s="373"/>
      <c r="E703" s="373"/>
      <c r="F703" s="373"/>
      <c r="G703" s="373"/>
      <c r="H703" s="373"/>
      <c r="I703" s="373"/>
      <c r="J703" s="373"/>
      <c r="K703" s="373"/>
      <c r="L703" s="373"/>
      <c r="M703" s="373"/>
      <c r="N703" s="373"/>
      <c r="O703" s="373"/>
      <c r="P703" s="373"/>
      <c r="Q703" s="373"/>
      <c r="R703" s="373"/>
      <c r="S703" s="373"/>
      <c r="T703" s="373"/>
      <c r="U703" s="373"/>
      <c r="V703" s="373"/>
      <c r="W703" s="373"/>
      <c r="X703" s="373"/>
      <c r="Y703" s="373"/>
      <c r="Z703" s="373"/>
    </row>
    <row r="704" spans="1:26" ht="15.75" customHeight="1" x14ac:dyDescent="0.2">
      <c r="A704" s="373"/>
      <c r="B704" s="373"/>
      <c r="C704" s="373"/>
      <c r="D704" s="373"/>
      <c r="E704" s="373"/>
      <c r="F704" s="373"/>
      <c r="G704" s="373"/>
      <c r="H704" s="373"/>
      <c r="I704" s="373"/>
      <c r="J704" s="373"/>
      <c r="K704" s="373"/>
      <c r="L704" s="373"/>
      <c r="M704" s="373"/>
      <c r="N704" s="373"/>
      <c r="O704" s="373"/>
      <c r="P704" s="373"/>
      <c r="Q704" s="373"/>
      <c r="R704" s="373"/>
      <c r="S704" s="373"/>
      <c r="T704" s="373"/>
      <c r="U704" s="373"/>
      <c r="V704" s="373"/>
      <c r="W704" s="373"/>
      <c r="X704" s="373"/>
      <c r="Y704" s="373"/>
      <c r="Z704" s="373"/>
    </row>
    <row r="705" spans="1:26" ht="15.75" customHeight="1" x14ac:dyDescent="0.2">
      <c r="A705" s="373"/>
      <c r="B705" s="373"/>
      <c r="C705" s="373"/>
      <c r="D705" s="373"/>
      <c r="E705" s="373"/>
      <c r="F705" s="373"/>
      <c r="G705" s="373"/>
      <c r="H705" s="373"/>
      <c r="I705" s="373"/>
      <c r="J705" s="373"/>
      <c r="K705" s="373"/>
      <c r="L705" s="373"/>
      <c r="M705" s="373"/>
      <c r="N705" s="373"/>
      <c r="O705" s="373"/>
      <c r="P705" s="373"/>
      <c r="Q705" s="373"/>
      <c r="R705" s="373"/>
      <c r="S705" s="373"/>
      <c r="T705" s="373"/>
      <c r="U705" s="373"/>
      <c r="V705" s="373"/>
      <c r="W705" s="373"/>
      <c r="X705" s="373"/>
      <c r="Y705" s="373"/>
      <c r="Z705" s="373"/>
    </row>
    <row r="706" spans="1:26" ht="15.75" customHeight="1" x14ac:dyDescent="0.2">
      <c r="A706" s="373"/>
      <c r="B706" s="373"/>
      <c r="C706" s="373"/>
      <c r="D706" s="373"/>
      <c r="E706" s="373"/>
      <c r="F706" s="373"/>
      <c r="G706" s="373"/>
      <c r="H706" s="373"/>
      <c r="I706" s="373"/>
      <c r="J706" s="373"/>
      <c r="K706" s="373"/>
      <c r="L706" s="373"/>
      <c r="M706" s="373"/>
      <c r="N706" s="373"/>
      <c r="O706" s="373"/>
      <c r="P706" s="373"/>
      <c r="Q706" s="373"/>
      <c r="R706" s="373"/>
      <c r="S706" s="373"/>
      <c r="T706" s="373"/>
      <c r="U706" s="373"/>
      <c r="V706" s="373"/>
      <c r="W706" s="373"/>
      <c r="X706" s="373"/>
      <c r="Y706" s="373"/>
      <c r="Z706" s="373"/>
    </row>
    <row r="707" spans="1:26" ht="15.75" customHeight="1" x14ac:dyDescent="0.2">
      <c r="A707" s="373"/>
      <c r="B707" s="373"/>
      <c r="C707" s="373"/>
      <c r="D707" s="373"/>
      <c r="E707" s="373"/>
      <c r="F707" s="373"/>
      <c r="G707" s="373"/>
      <c r="H707" s="373"/>
      <c r="I707" s="373"/>
      <c r="J707" s="373"/>
      <c r="K707" s="373"/>
      <c r="L707" s="373"/>
      <c r="M707" s="373"/>
      <c r="N707" s="373"/>
      <c r="O707" s="373"/>
      <c r="P707" s="373"/>
      <c r="Q707" s="373"/>
      <c r="R707" s="373"/>
      <c r="S707" s="373"/>
      <c r="T707" s="373"/>
      <c r="U707" s="373"/>
      <c r="V707" s="373"/>
      <c r="W707" s="373"/>
      <c r="X707" s="373"/>
      <c r="Y707" s="373"/>
      <c r="Z707" s="373"/>
    </row>
    <row r="708" spans="1:26" ht="15.75" customHeight="1" x14ac:dyDescent="0.2">
      <c r="A708" s="373"/>
      <c r="B708" s="373"/>
      <c r="C708" s="373"/>
      <c r="D708" s="373"/>
      <c r="E708" s="373"/>
      <c r="F708" s="373"/>
      <c r="G708" s="373"/>
      <c r="H708" s="373"/>
      <c r="I708" s="373"/>
      <c r="J708" s="373"/>
      <c r="K708" s="373"/>
      <c r="L708" s="373"/>
      <c r="M708" s="373"/>
      <c r="N708" s="373"/>
      <c r="O708" s="373"/>
      <c r="P708" s="373"/>
      <c r="Q708" s="373"/>
      <c r="R708" s="373"/>
      <c r="S708" s="373"/>
      <c r="T708" s="373"/>
      <c r="U708" s="373"/>
      <c r="V708" s="373"/>
      <c r="W708" s="373"/>
      <c r="X708" s="373"/>
      <c r="Y708" s="373"/>
      <c r="Z708" s="373"/>
    </row>
    <row r="709" spans="1:26" ht="15.75" customHeight="1" x14ac:dyDescent="0.2">
      <c r="A709" s="373"/>
      <c r="B709" s="373"/>
      <c r="C709" s="373"/>
      <c r="D709" s="373"/>
      <c r="E709" s="373"/>
      <c r="F709" s="373"/>
      <c r="G709" s="373"/>
      <c r="H709" s="373"/>
      <c r="I709" s="373"/>
      <c r="J709" s="373"/>
      <c r="K709" s="373"/>
      <c r="L709" s="373"/>
      <c r="M709" s="373"/>
      <c r="N709" s="373"/>
      <c r="O709" s="373"/>
      <c r="P709" s="373"/>
      <c r="Q709" s="373"/>
      <c r="R709" s="373"/>
      <c r="S709" s="373"/>
      <c r="T709" s="373"/>
      <c r="U709" s="373"/>
      <c r="V709" s="373"/>
      <c r="W709" s="373"/>
      <c r="X709" s="373"/>
      <c r="Y709" s="373"/>
      <c r="Z709" s="373"/>
    </row>
    <row r="710" spans="1:26" ht="15.75" customHeight="1" x14ac:dyDescent="0.2">
      <c r="A710" s="373"/>
      <c r="B710" s="373"/>
      <c r="C710" s="373"/>
      <c r="D710" s="373"/>
      <c r="E710" s="373"/>
      <c r="F710" s="373"/>
      <c r="G710" s="373"/>
      <c r="H710" s="373"/>
      <c r="I710" s="373"/>
      <c r="J710" s="373"/>
      <c r="K710" s="373"/>
      <c r="L710" s="373"/>
      <c r="M710" s="373"/>
      <c r="N710" s="373"/>
      <c r="O710" s="373"/>
      <c r="P710" s="373"/>
      <c r="Q710" s="373"/>
      <c r="R710" s="373"/>
      <c r="S710" s="373"/>
      <c r="T710" s="373"/>
      <c r="U710" s="373"/>
      <c r="V710" s="373"/>
      <c r="W710" s="373"/>
      <c r="X710" s="373"/>
      <c r="Y710" s="373"/>
      <c r="Z710" s="373"/>
    </row>
    <row r="711" spans="1:26" ht="15.75" customHeight="1" x14ac:dyDescent="0.2">
      <c r="A711" s="373"/>
      <c r="B711" s="373"/>
      <c r="C711" s="373"/>
      <c r="D711" s="373"/>
      <c r="E711" s="373"/>
      <c r="F711" s="373"/>
      <c r="G711" s="373"/>
      <c r="H711" s="373"/>
      <c r="I711" s="373"/>
      <c r="J711" s="373"/>
      <c r="K711" s="373"/>
      <c r="L711" s="373"/>
      <c r="M711" s="373"/>
      <c r="N711" s="373"/>
      <c r="O711" s="373"/>
      <c r="P711" s="373"/>
      <c r="Q711" s="373"/>
      <c r="R711" s="373"/>
      <c r="S711" s="373"/>
      <c r="T711" s="373"/>
      <c r="U711" s="373"/>
      <c r="V711" s="373"/>
      <c r="W711" s="373"/>
      <c r="X711" s="373"/>
      <c r="Y711" s="373"/>
      <c r="Z711" s="373"/>
    </row>
    <row r="712" spans="1:26" ht="15.75" customHeight="1" x14ac:dyDescent="0.2">
      <c r="A712" s="373"/>
      <c r="B712" s="373"/>
      <c r="C712" s="373"/>
      <c r="D712" s="373"/>
      <c r="E712" s="373"/>
      <c r="F712" s="373"/>
      <c r="G712" s="373"/>
      <c r="H712" s="373"/>
      <c r="I712" s="373"/>
      <c r="J712" s="373"/>
      <c r="K712" s="373"/>
      <c r="L712" s="373"/>
      <c r="M712" s="373"/>
      <c r="N712" s="373"/>
      <c r="O712" s="373"/>
      <c r="P712" s="373"/>
      <c r="Q712" s="373"/>
      <c r="R712" s="373"/>
      <c r="S712" s="373"/>
      <c r="T712" s="373"/>
      <c r="U712" s="373"/>
      <c r="V712" s="373"/>
      <c r="W712" s="373"/>
      <c r="X712" s="373"/>
      <c r="Y712" s="373"/>
      <c r="Z712" s="373"/>
    </row>
    <row r="713" spans="1:26" ht="15.75" customHeight="1" x14ac:dyDescent="0.2">
      <c r="A713" s="373"/>
      <c r="B713" s="373"/>
      <c r="C713" s="373"/>
      <c r="D713" s="373"/>
      <c r="E713" s="373"/>
      <c r="F713" s="373"/>
      <c r="G713" s="373"/>
      <c r="H713" s="373"/>
      <c r="I713" s="373"/>
      <c r="J713" s="373"/>
      <c r="K713" s="373"/>
      <c r="L713" s="373"/>
      <c r="M713" s="373"/>
      <c r="N713" s="373"/>
      <c r="O713" s="373"/>
      <c r="P713" s="373"/>
      <c r="Q713" s="373"/>
      <c r="R713" s="373"/>
      <c r="S713" s="373"/>
      <c r="T713" s="373"/>
      <c r="U713" s="373"/>
      <c r="V713" s="373"/>
      <c r="W713" s="373"/>
      <c r="X713" s="373"/>
      <c r="Y713" s="373"/>
      <c r="Z713" s="373"/>
    </row>
    <row r="714" spans="1:26" ht="15.75" customHeight="1" x14ac:dyDescent="0.2">
      <c r="A714" s="373"/>
      <c r="B714" s="373"/>
      <c r="C714" s="373"/>
      <c r="D714" s="373"/>
      <c r="E714" s="373"/>
      <c r="F714" s="373"/>
      <c r="G714" s="373"/>
      <c r="H714" s="373"/>
      <c r="I714" s="373"/>
      <c r="J714" s="373"/>
      <c r="K714" s="373"/>
      <c r="L714" s="373"/>
      <c r="M714" s="373"/>
      <c r="N714" s="373"/>
      <c r="O714" s="373"/>
      <c r="P714" s="373"/>
      <c r="Q714" s="373"/>
      <c r="R714" s="373"/>
      <c r="S714" s="373"/>
      <c r="T714" s="373"/>
      <c r="U714" s="373"/>
      <c r="V714" s="373"/>
      <c r="W714" s="373"/>
      <c r="X714" s="373"/>
      <c r="Y714" s="373"/>
      <c r="Z714" s="373"/>
    </row>
    <row r="715" spans="1:26" ht="15.75" customHeight="1" x14ac:dyDescent="0.2">
      <c r="A715" s="373"/>
      <c r="B715" s="373"/>
      <c r="C715" s="373"/>
      <c r="D715" s="373"/>
      <c r="E715" s="373"/>
      <c r="F715" s="373"/>
      <c r="G715" s="373"/>
      <c r="H715" s="373"/>
      <c r="I715" s="373"/>
      <c r="J715" s="373"/>
      <c r="K715" s="373"/>
      <c r="L715" s="373"/>
      <c r="M715" s="373"/>
      <c r="N715" s="373"/>
      <c r="O715" s="373"/>
      <c r="P715" s="373"/>
      <c r="Q715" s="373"/>
      <c r="R715" s="373"/>
      <c r="S715" s="373"/>
      <c r="T715" s="373"/>
      <c r="U715" s="373"/>
      <c r="V715" s="373"/>
      <c r="W715" s="373"/>
      <c r="X715" s="373"/>
      <c r="Y715" s="373"/>
      <c r="Z715" s="373"/>
    </row>
    <row r="716" spans="1:26" ht="15.75" customHeight="1" x14ac:dyDescent="0.2">
      <c r="A716" s="373"/>
      <c r="B716" s="373"/>
      <c r="C716" s="373"/>
      <c r="D716" s="373"/>
      <c r="E716" s="373"/>
      <c r="F716" s="373"/>
      <c r="G716" s="373"/>
      <c r="H716" s="373"/>
      <c r="I716" s="373"/>
      <c r="J716" s="373"/>
      <c r="K716" s="373"/>
      <c r="L716" s="373"/>
      <c r="M716" s="373"/>
      <c r="N716" s="373"/>
      <c r="O716" s="373"/>
      <c r="P716" s="373"/>
      <c r="Q716" s="373"/>
      <c r="R716" s="373"/>
      <c r="S716" s="373"/>
      <c r="T716" s="373"/>
      <c r="U716" s="373"/>
      <c r="V716" s="373"/>
      <c r="W716" s="373"/>
      <c r="X716" s="373"/>
      <c r="Y716" s="373"/>
      <c r="Z716" s="373"/>
    </row>
    <row r="717" spans="1:26" ht="15.75" customHeight="1" x14ac:dyDescent="0.2">
      <c r="A717" s="373"/>
      <c r="B717" s="373"/>
      <c r="C717" s="373"/>
      <c r="D717" s="373"/>
      <c r="E717" s="373"/>
      <c r="F717" s="373"/>
      <c r="G717" s="373"/>
      <c r="H717" s="373"/>
      <c r="I717" s="373"/>
      <c r="J717" s="373"/>
      <c r="K717" s="373"/>
      <c r="L717" s="373"/>
      <c r="M717" s="373"/>
      <c r="N717" s="373"/>
      <c r="O717" s="373"/>
      <c r="P717" s="373"/>
      <c r="Q717" s="373"/>
      <c r="R717" s="373"/>
      <c r="S717" s="373"/>
      <c r="T717" s="373"/>
      <c r="U717" s="373"/>
      <c r="V717" s="373"/>
      <c r="W717" s="373"/>
      <c r="X717" s="373"/>
      <c r="Y717" s="373"/>
      <c r="Z717" s="373"/>
    </row>
    <row r="718" spans="1:26" ht="15.75" customHeight="1" x14ac:dyDescent="0.2">
      <c r="A718" s="373"/>
      <c r="B718" s="373"/>
      <c r="C718" s="373"/>
      <c r="D718" s="373"/>
      <c r="E718" s="373"/>
      <c r="F718" s="373"/>
      <c r="G718" s="373"/>
      <c r="H718" s="373"/>
      <c r="I718" s="373"/>
      <c r="J718" s="373"/>
      <c r="K718" s="373"/>
      <c r="L718" s="373"/>
      <c r="M718" s="373"/>
      <c r="N718" s="373"/>
      <c r="O718" s="373"/>
      <c r="P718" s="373"/>
      <c r="Q718" s="373"/>
      <c r="R718" s="373"/>
      <c r="S718" s="373"/>
      <c r="T718" s="373"/>
      <c r="U718" s="373"/>
      <c r="V718" s="373"/>
      <c r="W718" s="373"/>
      <c r="X718" s="373"/>
      <c r="Y718" s="373"/>
      <c r="Z718" s="373"/>
    </row>
    <row r="719" spans="1:26" ht="15.75" customHeight="1" x14ac:dyDescent="0.2">
      <c r="A719" s="373"/>
      <c r="B719" s="373"/>
      <c r="C719" s="373"/>
      <c r="D719" s="373"/>
      <c r="E719" s="373"/>
      <c r="F719" s="373"/>
      <c r="G719" s="373"/>
      <c r="H719" s="373"/>
      <c r="I719" s="373"/>
      <c r="J719" s="373"/>
      <c r="K719" s="373"/>
      <c r="L719" s="373"/>
      <c r="M719" s="373"/>
      <c r="N719" s="373"/>
      <c r="O719" s="373"/>
      <c r="P719" s="373"/>
      <c r="Q719" s="373"/>
      <c r="R719" s="373"/>
      <c r="S719" s="373"/>
      <c r="T719" s="373"/>
      <c r="U719" s="373"/>
      <c r="V719" s="373"/>
      <c r="W719" s="373"/>
      <c r="X719" s="373"/>
      <c r="Y719" s="373"/>
      <c r="Z719" s="373"/>
    </row>
    <row r="720" spans="1:26" ht="15.75" customHeight="1" x14ac:dyDescent="0.2">
      <c r="A720" s="373"/>
      <c r="B720" s="373"/>
      <c r="C720" s="373"/>
      <c r="D720" s="373"/>
      <c r="E720" s="373"/>
      <c r="F720" s="373"/>
      <c r="G720" s="373"/>
      <c r="H720" s="373"/>
      <c r="I720" s="373"/>
      <c r="J720" s="373"/>
      <c r="K720" s="373"/>
      <c r="L720" s="373"/>
      <c r="M720" s="373"/>
      <c r="N720" s="373"/>
      <c r="O720" s="373"/>
      <c r="P720" s="373"/>
      <c r="Q720" s="373"/>
      <c r="R720" s="373"/>
      <c r="S720" s="373"/>
      <c r="T720" s="373"/>
      <c r="U720" s="373"/>
      <c r="V720" s="373"/>
      <c r="W720" s="373"/>
      <c r="X720" s="373"/>
      <c r="Y720" s="373"/>
      <c r="Z720" s="373"/>
    </row>
    <row r="721" spans="1:26" ht="15.75" customHeight="1" x14ac:dyDescent="0.2">
      <c r="A721" s="373"/>
      <c r="B721" s="373"/>
      <c r="C721" s="373"/>
      <c r="D721" s="373"/>
      <c r="E721" s="373"/>
      <c r="F721" s="373"/>
      <c r="G721" s="373"/>
      <c r="H721" s="373"/>
      <c r="I721" s="373"/>
      <c r="J721" s="373"/>
      <c r="K721" s="373"/>
      <c r="L721" s="373"/>
      <c r="M721" s="373"/>
      <c r="N721" s="373"/>
      <c r="O721" s="373"/>
      <c r="P721" s="373"/>
      <c r="Q721" s="373"/>
      <c r="R721" s="373"/>
      <c r="S721" s="373"/>
      <c r="T721" s="373"/>
      <c r="U721" s="373"/>
      <c r="V721" s="373"/>
      <c r="W721" s="373"/>
      <c r="X721" s="373"/>
      <c r="Y721" s="373"/>
      <c r="Z721" s="373"/>
    </row>
    <row r="722" spans="1:26" ht="15.75" customHeight="1" x14ac:dyDescent="0.2">
      <c r="A722" s="373"/>
      <c r="B722" s="373"/>
      <c r="C722" s="373"/>
      <c r="D722" s="373"/>
      <c r="E722" s="373"/>
      <c r="F722" s="373"/>
      <c r="G722" s="373"/>
      <c r="H722" s="373"/>
      <c r="I722" s="373"/>
      <c r="J722" s="373"/>
      <c r="K722" s="373"/>
      <c r="L722" s="373"/>
      <c r="M722" s="373"/>
      <c r="N722" s="373"/>
      <c r="O722" s="373"/>
      <c r="P722" s="373"/>
      <c r="Q722" s="373"/>
      <c r="R722" s="373"/>
      <c r="S722" s="373"/>
      <c r="T722" s="373"/>
      <c r="U722" s="373"/>
      <c r="V722" s="373"/>
      <c r="W722" s="373"/>
      <c r="X722" s="373"/>
      <c r="Y722" s="373"/>
      <c r="Z722" s="373"/>
    </row>
    <row r="723" spans="1:26" ht="15.75" customHeight="1" x14ac:dyDescent="0.2">
      <c r="A723" s="373"/>
      <c r="B723" s="373"/>
      <c r="C723" s="373"/>
      <c r="D723" s="373"/>
      <c r="E723" s="373"/>
      <c r="F723" s="373"/>
      <c r="G723" s="373"/>
      <c r="H723" s="373"/>
      <c r="I723" s="373"/>
      <c r="J723" s="373"/>
      <c r="K723" s="373"/>
      <c r="L723" s="373"/>
      <c r="M723" s="373"/>
      <c r="N723" s="373"/>
      <c r="O723" s="373"/>
      <c r="P723" s="373"/>
      <c r="Q723" s="373"/>
      <c r="R723" s="373"/>
      <c r="S723" s="373"/>
      <c r="T723" s="373"/>
      <c r="U723" s="373"/>
      <c r="V723" s="373"/>
      <c r="W723" s="373"/>
      <c r="X723" s="373"/>
      <c r="Y723" s="373"/>
      <c r="Z723" s="373"/>
    </row>
    <row r="724" spans="1:26" ht="15.75" customHeight="1" x14ac:dyDescent="0.2">
      <c r="A724" s="373"/>
      <c r="B724" s="373"/>
      <c r="C724" s="373"/>
      <c r="D724" s="373"/>
      <c r="E724" s="373"/>
      <c r="F724" s="373"/>
      <c r="G724" s="373"/>
      <c r="H724" s="373"/>
      <c r="I724" s="373"/>
      <c r="J724" s="373"/>
      <c r="K724" s="373"/>
      <c r="L724" s="373"/>
      <c r="M724" s="373"/>
      <c r="N724" s="373"/>
      <c r="O724" s="373"/>
      <c r="P724" s="373"/>
      <c r="Q724" s="373"/>
      <c r="R724" s="373"/>
      <c r="S724" s="373"/>
      <c r="T724" s="373"/>
      <c r="U724" s="373"/>
      <c r="V724" s="373"/>
      <c r="W724" s="373"/>
      <c r="X724" s="373"/>
      <c r="Y724" s="373"/>
      <c r="Z724" s="373"/>
    </row>
    <row r="725" spans="1:26" ht="15.75" customHeight="1" x14ac:dyDescent="0.2">
      <c r="A725" s="373"/>
      <c r="B725" s="373"/>
      <c r="C725" s="373"/>
      <c r="D725" s="373"/>
      <c r="E725" s="373"/>
      <c r="F725" s="373"/>
      <c r="G725" s="373"/>
      <c r="H725" s="373"/>
      <c r="I725" s="373"/>
      <c r="J725" s="373"/>
      <c r="K725" s="373"/>
      <c r="L725" s="373"/>
      <c r="M725" s="373"/>
      <c r="N725" s="373"/>
      <c r="O725" s="373"/>
      <c r="P725" s="373"/>
      <c r="Q725" s="373"/>
      <c r="R725" s="373"/>
      <c r="S725" s="373"/>
      <c r="T725" s="373"/>
      <c r="U725" s="373"/>
      <c r="V725" s="373"/>
      <c r="W725" s="373"/>
      <c r="X725" s="373"/>
      <c r="Y725" s="373"/>
      <c r="Z725" s="373"/>
    </row>
    <row r="726" spans="1:26" ht="15.75" customHeight="1" x14ac:dyDescent="0.2">
      <c r="A726" s="373"/>
      <c r="B726" s="373"/>
      <c r="C726" s="373"/>
      <c r="D726" s="373"/>
      <c r="E726" s="373"/>
      <c r="F726" s="373"/>
      <c r="G726" s="373"/>
      <c r="H726" s="373"/>
      <c r="I726" s="373"/>
      <c r="J726" s="373"/>
      <c r="K726" s="373"/>
      <c r="L726" s="373"/>
      <c r="M726" s="373"/>
      <c r="N726" s="373"/>
      <c r="O726" s="373"/>
      <c r="P726" s="373"/>
      <c r="Q726" s="373"/>
      <c r="R726" s="373"/>
      <c r="S726" s="373"/>
      <c r="T726" s="373"/>
      <c r="U726" s="373"/>
      <c r="V726" s="373"/>
      <c r="W726" s="373"/>
      <c r="X726" s="373"/>
      <c r="Y726" s="373"/>
      <c r="Z726" s="373"/>
    </row>
    <row r="727" spans="1:26" ht="15.75" customHeight="1" x14ac:dyDescent="0.2">
      <c r="A727" s="373"/>
      <c r="B727" s="373"/>
      <c r="C727" s="373"/>
      <c r="D727" s="373"/>
      <c r="E727" s="373"/>
      <c r="F727" s="373"/>
      <c r="G727" s="373"/>
      <c r="H727" s="373"/>
      <c r="I727" s="373"/>
      <c r="J727" s="373"/>
      <c r="K727" s="373"/>
      <c r="L727" s="373"/>
      <c r="M727" s="373"/>
      <c r="N727" s="373"/>
      <c r="O727" s="373"/>
      <c r="P727" s="373"/>
      <c r="Q727" s="373"/>
      <c r="R727" s="373"/>
      <c r="S727" s="373"/>
      <c r="T727" s="373"/>
      <c r="U727" s="373"/>
      <c r="V727" s="373"/>
      <c r="W727" s="373"/>
      <c r="X727" s="373"/>
      <c r="Y727" s="373"/>
      <c r="Z727" s="373"/>
    </row>
    <row r="728" spans="1:26" ht="15.75" customHeight="1" x14ac:dyDescent="0.2">
      <c r="A728" s="373"/>
      <c r="B728" s="373"/>
      <c r="C728" s="373"/>
      <c r="D728" s="373"/>
      <c r="E728" s="373"/>
      <c r="F728" s="373"/>
      <c r="G728" s="373"/>
      <c r="H728" s="373"/>
      <c r="I728" s="373"/>
      <c r="J728" s="373"/>
      <c r="K728" s="373"/>
      <c r="L728" s="373"/>
      <c r="M728" s="373"/>
      <c r="N728" s="373"/>
      <c r="O728" s="373"/>
      <c r="P728" s="373"/>
      <c r="Q728" s="373"/>
      <c r="R728" s="373"/>
      <c r="S728" s="373"/>
      <c r="T728" s="373"/>
      <c r="U728" s="373"/>
      <c r="V728" s="373"/>
      <c r="W728" s="373"/>
      <c r="X728" s="373"/>
      <c r="Y728" s="373"/>
      <c r="Z728" s="373"/>
    </row>
    <row r="729" spans="1:26" ht="15.75" customHeight="1" x14ac:dyDescent="0.2">
      <c r="A729" s="373"/>
      <c r="B729" s="373"/>
      <c r="C729" s="373"/>
      <c r="D729" s="373"/>
      <c r="E729" s="373"/>
      <c r="F729" s="373"/>
      <c r="G729" s="373"/>
      <c r="H729" s="373"/>
      <c r="I729" s="373"/>
      <c r="J729" s="373"/>
      <c r="K729" s="373"/>
      <c r="L729" s="373"/>
      <c r="M729" s="373"/>
      <c r="N729" s="373"/>
      <c r="O729" s="373"/>
      <c r="P729" s="373"/>
      <c r="Q729" s="373"/>
      <c r="R729" s="373"/>
      <c r="S729" s="373"/>
      <c r="T729" s="373"/>
      <c r="U729" s="373"/>
      <c r="V729" s="373"/>
      <c r="W729" s="373"/>
      <c r="X729" s="373"/>
      <c r="Y729" s="373"/>
      <c r="Z729" s="373"/>
    </row>
    <row r="730" spans="1:26" ht="15.75" customHeight="1" x14ac:dyDescent="0.2">
      <c r="A730" s="373"/>
      <c r="B730" s="373"/>
      <c r="C730" s="373"/>
      <c r="D730" s="373"/>
      <c r="E730" s="373"/>
      <c r="F730" s="373"/>
      <c r="G730" s="373"/>
      <c r="H730" s="373"/>
      <c r="I730" s="373"/>
      <c r="J730" s="373"/>
      <c r="K730" s="373"/>
      <c r="L730" s="373"/>
      <c r="M730" s="373"/>
      <c r="N730" s="373"/>
      <c r="O730" s="373"/>
      <c r="P730" s="373"/>
      <c r="Q730" s="373"/>
      <c r="R730" s="373"/>
      <c r="S730" s="373"/>
      <c r="T730" s="373"/>
      <c r="U730" s="373"/>
      <c r="V730" s="373"/>
      <c r="W730" s="373"/>
      <c r="X730" s="373"/>
      <c r="Y730" s="373"/>
      <c r="Z730" s="373"/>
    </row>
    <row r="731" spans="1:26" ht="15.75" customHeight="1" x14ac:dyDescent="0.2">
      <c r="A731" s="373"/>
      <c r="B731" s="373"/>
      <c r="C731" s="373"/>
      <c r="D731" s="373"/>
      <c r="E731" s="373"/>
      <c r="F731" s="373"/>
      <c r="G731" s="373"/>
      <c r="H731" s="373"/>
      <c r="I731" s="373"/>
      <c r="J731" s="373"/>
      <c r="K731" s="373"/>
      <c r="L731" s="373"/>
      <c r="M731" s="373"/>
      <c r="N731" s="373"/>
      <c r="O731" s="373"/>
      <c r="P731" s="373"/>
      <c r="Q731" s="373"/>
      <c r="R731" s="373"/>
      <c r="S731" s="373"/>
      <c r="T731" s="373"/>
      <c r="U731" s="373"/>
      <c r="V731" s="373"/>
      <c r="W731" s="373"/>
      <c r="X731" s="373"/>
      <c r="Y731" s="373"/>
      <c r="Z731" s="373"/>
    </row>
    <row r="732" spans="1:26" ht="15.75" customHeight="1" x14ac:dyDescent="0.2">
      <c r="A732" s="373"/>
      <c r="B732" s="373"/>
      <c r="C732" s="373"/>
      <c r="D732" s="373"/>
      <c r="E732" s="373"/>
      <c r="F732" s="373"/>
      <c r="G732" s="373"/>
      <c r="H732" s="373"/>
      <c r="I732" s="373"/>
      <c r="J732" s="373"/>
      <c r="K732" s="373"/>
      <c r="L732" s="373"/>
      <c r="M732" s="373"/>
      <c r="N732" s="373"/>
      <c r="O732" s="373"/>
      <c r="P732" s="373"/>
      <c r="Q732" s="373"/>
      <c r="R732" s="373"/>
      <c r="S732" s="373"/>
      <c r="T732" s="373"/>
      <c r="U732" s="373"/>
      <c r="V732" s="373"/>
      <c r="W732" s="373"/>
      <c r="X732" s="373"/>
      <c r="Y732" s="373"/>
      <c r="Z732" s="373"/>
    </row>
    <row r="733" spans="1:26" ht="15.75" customHeight="1" x14ac:dyDescent="0.2">
      <c r="A733" s="373"/>
      <c r="B733" s="373"/>
      <c r="C733" s="373"/>
      <c r="D733" s="373"/>
      <c r="E733" s="373"/>
      <c r="F733" s="373"/>
      <c r="G733" s="373"/>
      <c r="H733" s="373"/>
      <c r="I733" s="373"/>
      <c r="J733" s="373"/>
      <c r="K733" s="373"/>
      <c r="L733" s="373"/>
      <c r="M733" s="373"/>
      <c r="N733" s="373"/>
      <c r="O733" s="373"/>
      <c r="P733" s="373"/>
      <c r="Q733" s="373"/>
      <c r="R733" s="373"/>
      <c r="S733" s="373"/>
      <c r="T733" s="373"/>
      <c r="U733" s="373"/>
      <c r="V733" s="373"/>
      <c r="W733" s="373"/>
      <c r="X733" s="373"/>
      <c r="Y733" s="373"/>
      <c r="Z733" s="373"/>
    </row>
    <row r="734" spans="1:26" ht="15.75" customHeight="1" x14ac:dyDescent="0.2">
      <c r="A734" s="373"/>
      <c r="B734" s="373"/>
      <c r="C734" s="373"/>
      <c r="D734" s="373"/>
      <c r="E734" s="373"/>
      <c r="F734" s="373"/>
      <c r="G734" s="373"/>
      <c r="H734" s="373"/>
      <c r="I734" s="373"/>
      <c r="J734" s="373"/>
      <c r="K734" s="373"/>
      <c r="L734" s="373"/>
      <c r="M734" s="373"/>
      <c r="N734" s="373"/>
      <c r="O734" s="373"/>
      <c r="P734" s="373"/>
      <c r="Q734" s="373"/>
      <c r="R734" s="373"/>
      <c r="S734" s="373"/>
      <c r="T734" s="373"/>
      <c r="U734" s="373"/>
      <c r="V734" s="373"/>
      <c r="W734" s="373"/>
      <c r="X734" s="373"/>
      <c r="Y734" s="373"/>
      <c r="Z734" s="373"/>
    </row>
    <row r="735" spans="1:26" ht="15.75" customHeight="1" x14ac:dyDescent="0.2">
      <c r="A735" s="373"/>
      <c r="B735" s="373"/>
      <c r="C735" s="373"/>
      <c r="D735" s="373"/>
      <c r="E735" s="373"/>
      <c r="F735" s="373"/>
      <c r="G735" s="373"/>
      <c r="H735" s="373"/>
      <c r="I735" s="373"/>
      <c r="J735" s="373"/>
      <c r="K735" s="373"/>
      <c r="L735" s="373"/>
      <c r="M735" s="373"/>
      <c r="N735" s="373"/>
      <c r="O735" s="373"/>
      <c r="P735" s="373"/>
      <c r="Q735" s="373"/>
      <c r="R735" s="373"/>
      <c r="S735" s="373"/>
      <c r="T735" s="373"/>
      <c r="U735" s="373"/>
      <c r="V735" s="373"/>
      <c r="W735" s="373"/>
      <c r="X735" s="373"/>
      <c r="Y735" s="373"/>
      <c r="Z735" s="373"/>
    </row>
    <row r="736" spans="1:26" ht="15.75" customHeight="1" x14ac:dyDescent="0.2">
      <c r="A736" s="373"/>
      <c r="B736" s="373"/>
      <c r="C736" s="373"/>
      <c r="D736" s="373"/>
      <c r="E736" s="373"/>
      <c r="F736" s="373"/>
      <c r="G736" s="373"/>
      <c r="H736" s="373"/>
      <c r="I736" s="373"/>
      <c r="J736" s="373"/>
      <c r="K736" s="373"/>
      <c r="L736" s="373"/>
      <c r="M736" s="373"/>
      <c r="N736" s="373"/>
      <c r="O736" s="373"/>
      <c r="P736" s="373"/>
      <c r="Q736" s="373"/>
      <c r="R736" s="373"/>
      <c r="S736" s="373"/>
      <c r="T736" s="373"/>
      <c r="U736" s="373"/>
      <c r="V736" s="373"/>
      <c r="W736" s="373"/>
      <c r="X736" s="373"/>
      <c r="Y736" s="373"/>
      <c r="Z736" s="373"/>
    </row>
    <row r="737" spans="1:26" ht="15.75" customHeight="1" x14ac:dyDescent="0.2">
      <c r="A737" s="373"/>
      <c r="B737" s="373"/>
      <c r="C737" s="373"/>
      <c r="D737" s="373"/>
      <c r="E737" s="373"/>
      <c r="F737" s="373"/>
      <c r="G737" s="373"/>
      <c r="H737" s="373"/>
      <c r="I737" s="373"/>
      <c r="J737" s="373"/>
      <c r="K737" s="373"/>
      <c r="L737" s="373"/>
      <c r="M737" s="373"/>
      <c r="N737" s="373"/>
      <c r="O737" s="373"/>
      <c r="P737" s="373"/>
      <c r="Q737" s="373"/>
      <c r="R737" s="373"/>
      <c r="S737" s="373"/>
      <c r="T737" s="373"/>
      <c r="U737" s="373"/>
      <c r="V737" s="373"/>
      <c r="W737" s="373"/>
      <c r="X737" s="373"/>
      <c r="Y737" s="373"/>
      <c r="Z737" s="373"/>
    </row>
    <row r="738" spans="1:26" ht="15.75" customHeight="1" x14ac:dyDescent="0.2">
      <c r="A738" s="373"/>
      <c r="B738" s="373"/>
      <c r="C738" s="373"/>
      <c r="D738" s="373"/>
      <c r="E738" s="373"/>
      <c r="F738" s="373"/>
      <c r="G738" s="373"/>
      <c r="H738" s="373"/>
      <c r="I738" s="373"/>
      <c r="J738" s="373"/>
      <c r="K738" s="373"/>
      <c r="L738" s="373"/>
      <c r="M738" s="373"/>
      <c r="N738" s="373"/>
      <c r="O738" s="373"/>
      <c r="P738" s="373"/>
      <c r="Q738" s="373"/>
      <c r="R738" s="373"/>
      <c r="S738" s="373"/>
      <c r="T738" s="373"/>
      <c r="U738" s="373"/>
      <c r="V738" s="373"/>
      <c r="W738" s="373"/>
      <c r="X738" s="373"/>
      <c r="Y738" s="373"/>
      <c r="Z738" s="373"/>
    </row>
    <row r="739" spans="1:26" ht="15.75" customHeight="1" x14ac:dyDescent="0.2">
      <c r="A739" s="373"/>
      <c r="B739" s="373"/>
      <c r="C739" s="373"/>
      <c r="D739" s="373"/>
      <c r="E739" s="373"/>
      <c r="F739" s="373"/>
      <c r="G739" s="373"/>
      <c r="H739" s="373"/>
      <c r="I739" s="373"/>
      <c r="J739" s="373"/>
      <c r="K739" s="373"/>
      <c r="L739" s="373"/>
      <c r="M739" s="373"/>
      <c r="N739" s="373"/>
      <c r="O739" s="373"/>
      <c r="P739" s="373"/>
      <c r="Q739" s="373"/>
      <c r="R739" s="373"/>
      <c r="S739" s="373"/>
      <c r="T739" s="373"/>
      <c r="U739" s="373"/>
      <c r="V739" s="373"/>
      <c r="W739" s="373"/>
      <c r="X739" s="373"/>
      <c r="Y739" s="373"/>
      <c r="Z739" s="373"/>
    </row>
    <row r="740" spans="1:26" ht="15.75" customHeight="1" x14ac:dyDescent="0.2">
      <c r="A740" s="373"/>
      <c r="B740" s="373"/>
      <c r="C740" s="373"/>
      <c r="D740" s="373"/>
      <c r="E740" s="373"/>
      <c r="F740" s="373"/>
      <c r="G740" s="373"/>
      <c r="H740" s="373"/>
      <c r="I740" s="373"/>
      <c r="J740" s="373"/>
      <c r="K740" s="373"/>
      <c r="L740" s="373"/>
      <c r="M740" s="373"/>
      <c r="N740" s="373"/>
      <c r="O740" s="373"/>
      <c r="P740" s="373"/>
      <c r="Q740" s="373"/>
      <c r="R740" s="373"/>
      <c r="S740" s="373"/>
      <c r="T740" s="373"/>
      <c r="U740" s="373"/>
      <c r="V740" s="373"/>
      <c r="W740" s="373"/>
      <c r="X740" s="373"/>
      <c r="Y740" s="373"/>
      <c r="Z740" s="373"/>
    </row>
    <row r="741" spans="1:26" ht="15.75" customHeight="1" x14ac:dyDescent="0.2">
      <c r="A741" s="373"/>
      <c r="B741" s="373"/>
      <c r="C741" s="373"/>
      <c r="D741" s="373"/>
      <c r="E741" s="373"/>
      <c r="F741" s="373"/>
      <c r="G741" s="373"/>
      <c r="H741" s="373"/>
      <c r="I741" s="373"/>
      <c r="J741" s="373"/>
      <c r="K741" s="373"/>
      <c r="L741" s="373"/>
      <c r="M741" s="373"/>
      <c r="N741" s="373"/>
      <c r="O741" s="373"/>
      <c r="P741" s="373"/>
      <c r="Q741" s="373"/>
      <c r="R741" s="373"/>
      <c r="S741" s="373"/>
      <c r="T741" s="373"/>
      <c r="U741" s="373"/>
      <c r="V741" s="373"/>
      <c r="W741" s="373"/>
      <c r="X741" s="373"/>
      <c r="Y741" s="373"/>
      <c r="Z741" s="373"/>
    </row>
    <row r="742" spans="1:26" ht="15.75" customHeight="1" x14ac:dyDescent="0.2">
      <c r="A742" s="373"/>
      <c r="B742" s="373"/>
      <c r="C742" s="373"/>
      <c r="D742" s="373"/>
      <c r="E742" s="373"/>
      <c r="F742" s="373"/>
      <c r="G742" s="373"/>
      <c r="H742" s="373"/>
      <c r="I742" s="373"/>
      <c r="J742" s="373"/>
      <c r="K742" s="373"/>
      <c r="L742" s="373"/>
      <c r="M742" s="373"/>
      <c r="N742" s="373"/>
      <c r="O742" s="373"/>
      <c r="P742" s="373"/>
      <c r="Q742" s="373"/>
      <c r="R742" s="373"/>
      <c r="S742" s="373"/>
      <c r="T742" s="373"/>
      <c r="U742" s="373"/>
      <c r="V742" s="373"/>
      <c r="W742" s="373"/>
      <c r="X742" s="373"/>
      <c r="Y742" s="373"/>
      <c r="Z742" s="373"/>
    </row>
    <row r="743" spans="1:26" ht="15.75" customHeight="1" x14ac:dyDescent="0.2">
      <c r="A743" s="373"/>
      <c r="B743" s="373"/>
      <c r="C743" s="373"/>
      <c r="D743" s="373"/>
      <c r="E743" s="373"/>
      <c r="F743" s="373"/>
      <c r="G743" s="373"/>
      <c r="H743" s="373"/>
      <c r="I743" s="373"/>
      <c r="J743" s="373"/>
      <c r="K743" s="373"/>
      <c r="L743" s="373"/>
      <c r="M743" s="373"/>
      <c r="N743" s="373"/>
      <c r="O743" s="373"/>
      <c r="P743" s="373"/>
      <c r="Q743" s="373"/>
      <c r="R743" s="373"/>
      <c r="S743" s="373"/>
      <c r="T743" s="373"/>
      <c r="U743" s="373"/>
      <c r="V743" s="373"/>
      <c r="W743" s="373"/>
      <c r="X743" s="373"/>
      <c r="Y743" s="373"/>
      <c r="Z743" s="373"/>
    </row>
    <row r="744" spans="1:26" ht="15.75" customHeight="1" x14ac:dyDescent="0.2">
      <c r="A744" s="373"/>
      <c r="B744" s="373"/>
      <c r="C744" s="373"/>
      <c r="D744" s="373"/>
      <c r="E744" s="373"/>
      <c r="F744" s="373"/>
      <c r="G744" s="373"/>
      <c r="H744" s="373"/>
      <c r="I744" s="373"/>
      <c r="J744" s="373"/>
      <c r="K744" s="373"/>
      <c r="L744" s="373"/>
      <c r="M744" s="373"/>
      <c r="N744" s="373"/>
      <c r="O744" s="373"/>
      <c r="P744" s="373"/>
      <c r="Q744" s="373"/>
      <c r="R744" s="373"/>
      <c r="S744" s="373"/>
      <c r="T744" s="373"/>
      <c r="U744" s="373"/>
      <c r="V744" s="373"/>
      <c r="W744" s="373"/>
      <c r="X744" s="373"/>
      <c r="Y744" s="373"/>
      <c r="Z744" s="373"/>
    </row>
    <row r="745" spans="1:26" ht="15.75" customHeight="1" x14ac:dyDescent="0.2">
      <c r="A745" s="373"/>
      <c r="B745" s="373"/>
      <c r="C745" s="373"/>
      <c r="D745" s="373"/>
      <c r="E745" s="373"/>
      <c r="F745" s="373"/>
      <c r="G745" s="373"/>
      <c r="H745" s="373"/>
      <c r="I745" s="373"/>
      <c r="J745" s="373"/>
      <c r="K745" s="373"/>
      <c r="L745" s="373"/>
      <c r="M745" s="373"/>
      <c r="N745" s="373"/>
      <c r="O745" s="373"/>
      <c r="P745" s="373"/>
      <c r="Q745" s="373"/>
      <c r="R745" s="373"/>
      <c r="S745" s="373"/>
      <c r="T745" s="373"/>
      <c r="U745" s="373"/>
      <c r="V745" s="373"/>
      <c r="W745" s="373"/>
      <c r="X745" s="373"/>
      <c r="Y745" s="373"/>
      <c r="Z745" s="373"/>
    </row>
    <row r="746" spans="1:26" ht="15.75" customHeight="1" x14ac:dyDescent="0.2">
      <c r="A746" s="373"/>
      <c r="B746" s="373"/>
      <c r="C746" s="373"/>
      <c r="D746" s="373"/>
      <c r="E746" s="373"/>
      <c r="F746" s="373"/>
      <c r="G746" s="373"/>
      <c r="H746" s="373"/>
      <c r="I746" s="373"/>
      <c r="J746" s="373"/>
      <c r="K746" s="373"/>
      <c r="L746" s="373"/>
      <c r="M746" s="373"/>
      <c r="N746" s="373"/>
      <c r="O746" s="373"/>
      <c r="P746" s="373"/>
      <c r="Q746" s="373"/>
      <c r="R746" s="373"/>
      <c r="S746" s="373"/>
      <c r="T746" s="373"/>
      <c r="U746" s="373"/>
      <c r="V746" s="373"/>
      <c r="W746" s="373"/>
      <c r="X746" s="373"/>
      <c r="Y746" s="373"/>
      <c r="Z746" s="373"/>
    </row>
    <row r="747" spans="1:26" ht="15.75" customHeight="1" x14ac:dyDescent="0.2">
      <c r="A747" s="373"/>
      <c r="B747" s="373"/>
      <c r="C747" s="373"/>
      <c r="D747" s="373"/>
      <c r="E747" s="373"/>
      <c r="F747" s="373"/>
      <c r="G747" s="373"/>
      <c r="H747" s="373"/>
      <c r="I747" s="373"/>
      <c r="J747" s="373"/>
      <c r="K747" s="373"/>
      <c r="L747" s="373"/>
      <c r="M747" s="373"/>
      <c r="N747" s="373"/>
      <c r="O747" s="373"/>
      <c r="P747" s="373"/>
      <c r="Q747" s="373"/>
      <c r="R747" s="373"/>
      <c r="S747" s="373"/>
      <c r="T747" s="373"/>
      <c r="U747" s="373"/>
      <c r="V747" s="373"/>
      <c r="W747" s="373"/>
      <c r="X747" s="373"/>
      <c r="Y747" s="373"/>
      <c r="Z747" s="373"/>
    </row>
    <row r="748" spans="1:26" ht="15.75" customHeight="1" x14ac:dyDescent="0.2">
      <c r="A748" s="373"/>
      <c r="B748" s="373"/>
      <c r="C748" s="373"/>
      <c r="D748" s="373"/>
      <c r="E748" s="373"/>
      <c r="F748" s="373"/>
      <c r="G748" s="373"/>
      <c r="H748" s="373"/>
      <c r="I748" s="373"/>
      <c r="J748" s="373"/>
      <c r="K748" s="373"/>
      <c r="L748" s="373"/>
      <c r="M748" s="373"/>
      <c r="N748" s="373"/>
      <c r="O748" s="373"/>
      <c r="P748" s="373"/>
      <c r="Q748" s="373"/>
      <c r="R748" s="373"/>
      <c r="S748" s="373"/>
      <c r="T748" s="373"/>
      <c r="U748" s="373"/>
      <c r="V748" s="373"/>
      <c r="W748" s="373"/>
      <c r="X748" s="373"/>
      <c r="Y748" s="373"/>
      <c r="Z748" s="373"/>
    </row>
    <row r="749" spans="1:26" ht="15.75" customHeight="1" x14ac:dyDescent="0.2">
      <c r="A749" s="373"/>
      <c r="B749" s="373"/>
      <c r="C749" s="373"/>
      <c r="D749" s="373"/>
      <c r="E749" s="373"/>
      <c r="F749" s="373"/>
      <c r="G749" s="373"/>
      <c r="H749" s="373"/>
      <c r="I749" s="373"/>
      <c r="J749" s="373"/>
      <c r="K749" s="373"/>
      <c r="L749" s="373"/>
      <c r="M749" s="373"/>
      <c r="N749" s="373"/>
      <c r="O749" s="373"/>
      <c r="P749" s="373"/>
      <c r="Q749" s="373"/>
      <c r="R749" s="373"/>
      <c r="S749" s="373"/>
      <c r="T749" s="373"/>
      <c r="U749" s="373"/>
      <c r="V749" s="373"/>
      <c r="W749" s="373"/>
      <c r="X749" s="373"/>
      <c r="Y749" s="373"/>
      <c r="Z749" s="373"/>
    </row>
    <row r="750" spans="1:26" ht="15.75" customHeight="1" x14ac:dyDescent="0.2">
      <c r="A750" s="373"/>
      <c r="B750" s="373"/>
      <c r="C750" s="373"/>
      <c r="D750" s="373"/>
      <c r="E750" s="373"/>
      <c r="F750" s="373"/>
      <c r="G750" s="373"/>
      <c r="H750" s="373"/>
      <c r="I750" s="373"/>
      <c r="J750" s="373"/>
      <c r="K750" s="373"/>
      <c r="L750" s="373"/>
      <c r="M750" s="373"/>
      <c r="N750" s="373"/>
      <c r="O750" s="373"/>
      <c r="P750" s="373"/>
      <c r="Q750" s="373"/>
      <c r="R750" s="373"/>
      <c r="S750" s="373"/>
      <c r="T750" s="373"/>
      <c r="U750" s="373"/>
      <c r="V750" s="373"/>
      <c r="W750" s="373"/>
      <c r="X750" s="373"/>
      <c r="Y750" s="373"/>
      <c r="Z750" s="373"/>
    </row>
    <row r="751" spans="1:26" ht="15.75" customHeight="1" x14ac:dyDescent="0.2">
      <c r="A751" s="373"/>
      <c r="B751" s="373"/>
      <c r="C751" s="373"/>
      <c r="D751" s="373"/>
      <c r="E751" s="373"/>
      <c r="F751" s="373"/>
      <c r="G751" s="373"/>
      <c r="H751" s="373"/>
      <c r="I751" s="373"/>
      <c r="J751" s="373"/>
      <c r="K751" s="373"/>
      <c r="L751" s="373"/>
      <c r="M751" s="373"/>
      <c r="N751" s="373"/>
      <c r="O751" s="373"/>
      <c r="P751" s="373"/>
      <c r="Q751" s="373"/>
      <c r="R751" s="373"/>
      <c r="S751" s="373"/>
      <c r="T751" s="373"/>
      <c r="U751" s="373"/>
      <c r="V751" s="373"/>
      <c r="W751" s="373"/>
      <c r="X751" s="373"/>
      <c r="Y751" s="373"/>
      <c r="Z751" s="373"/>
    </row>
    <row r="752" spans="1:26" ht="15.75" customHeight="1" x14ac:dyDescent="0.2">
      <c r="A752" s="373"/>
      <c r="B752" s="373"/>
      <c r="C752" s="373"/>
      <c r="D752" s="373"/>
      <c r="E752" s="373"/>
      <c r="F752" s="373"/>
      <c r="G752" s="373"/>
      <c r="H752" s="373"/>
      <c r="I752" s="373"/>
      <c r="J752" s="373"/>
      <c r="K752" s="373"/>
      <c r="L752" s="373"/>
      <c r="M752" s="373"/>
      <c r="N752" s="373"/>
      <c r="O752" s="373"/>
      <c r="P752" s="373"/>
      <c r="Q752" s="373"/>
      <c r="R752" s="373"/>
      <c r="S752" s="373"/>
      <c r="T752" s="373"/>
      <c r="U752" s="373"/>
      <c r="V752" s="373"/>
      <c r="W752" s="373"/>
      <c r="X752" s="373"/>
      <c r="Y752" s="373"/>
      <c r="Z752" s="373"/>
    </row>
    <row r="753" spans="1:26" ht="15.75" customHeight="1" x14ac:dyDescent="0.2">
      <c r="A753" s="373"/>
      <c r="B753" s="373"/>
      <c r="C753" s="373"/>
      <c r="D753" s="373"/>
      <c r="E753" s="373"/>
      <c r="F753" s="373"/>
      <c r="G753" s="373"/>
      <c r="H753" s="373"/>
      <c r="I753" s="373"/>
      <c r="J753" s="373"/>
      <c r="K753" s="373"/>
      <c r="L753" s="373"/>
      <c r="M753" s="373"/>
      <c r="N753" s="373"/>
      <c r="O753" s="373"/>
      <c r="P753" s="373"/>
      <c r="Q753" s="373"/>
      <c r="R753" s="373"/>
      <c r="S753" s="373"/>
      <c r="T753" s="373"/>
      <c r="U753" s="373"/>
      <c r="V753" s="373"/>
      <c r="W753" s="373"/>
      <c r="X753" s="373"/>
      <c r="Y753" s="373"/>
      <c r="Z753" s="373"/>
    </row>
    <row r="754" spans="1:26" ht="15.75" customHeight="1" x14ac:dyDescent="0.2">
      <c r="A754" s="373"/>
      <c r="B754" s="373"/>
      <c r="C754" s="373"/>
      <c r="D754" s="373"/>
      <c r="E754" s="373"/>
      <c r="F754" s="373"/>
      <c r="G754" s="373"/>
      <c r="H754" s="373"/>
      <c r="I754" s="373"/>
      <c r="J754" s="373"/>
      <c r="K754" s="373"/>
      <c r="L754" s="373"/>
      <c r="M754" s="373"/>
      <c r="N754" s="373"/>
      <c r="O754" s="373"/>
      <c r="P754" s="373"/>
      <c r="Q754" s="373"/>
      <c r="R754" s="373"/>
      <c r="S754" s="373"/>
      <c r="T754" s="373"/>
      <c r="U754" s="373"/>
      <c r="V754" s="373"/>
      <c r="W754" s="373"/>
      <c r="X754" s="373"/>
      <c r="Y754" s="373"/>
      <c r="Z754" s="373"/>
    </row>
    <row r="755" spans="1:26" ht="15.75" customHeight="1" x14ac:dyDescent="0.2">
      <c r="A755" s="373"/>
      <c r="B755" s="373"/>
      <c r="C755" s="373"/>
      <c r="D755" s="373"/>
      <c r="E755" s="373"/>
      <c r="F755" s="373"/>
      <c r="G755" s="373"/>
      <c r="H755" s="373"/>
      <c r="I755" s="373"/>
      <c r="J755" s="373"/>
      <c r="K755" s="373"/>
      <c r="L755" s="373"/>
      <c r="M755" s="373"/>
      <c r="N755" s="373"/>
      <c r="O755" s="373"/>
      <c r="P755" s="373"/>
      <c r="Q755" s="373"/>
      <c r="R755" s="373"/>
      <c r="S755" s="373"/>
      <c r="T755" s="373"/>
      <c r="U755" s="373"/>
      <c r="V755" s="373"/>
      <c r="W755" s="373"/>
      <c r="X755" s="373"/>
      <c r="Y755" s="373"/>
      <c r="Z755" s="373"/>
    </row>
    <row r="756" spans="1:26" ht="15.75" customHeight="1" x14ac:dyDescent="0.2">
      <c r="A756" s="373"/>
      <c r="B756" s="373"/>
      <c r="C756" s="373"/>
      <c r="D756" s="373"/>
      <c r="E756" s="373"/>
      <c r="F756" s="373"/>
      <c r="G756" s="373"/>
      <c r="H756" s="373"/>
      <c r="I756" s="373"/>
      <c r="J756" s="373"/>
      <c r="K756" s="373"/>
      <c r="L756" s="373"/>
      <c r="M756" s="373"/>
      <c r="N756" s="373"/>
      <c r="O756" s="373"/>
      <c r="P756" s="373"/>
      <c r="Q756" s="373"/>
      <c r="R756" s="373"/>
      <c r="S756" s="373"/>
      <c r="T756" s="373"/>
      <c r="U756" s="373"/>
      <c r="V756" s="373"/>
      <c r="W756" s="373"/>
      <c r="X756" s="373"/>
      <c r="Y756" s="373"/>
      <c r="Z756" s="373"/>
    </row>
    <row r="757" spans="1:26" ht="15.75" customHeight="1" x14ac:dyDescent="0.2">
      <c r="A757" s="373"/>
      <c r="B757" s="373"/>
      <c r="C757" s="373"/>
      <c r="D757" s="373"/>
      <c r="E757" s="373"/>
      <c r="F757" s="373"/>
      <c r="G757" s="373"/>
      <c r="H757" s="373"/>
      <c r="I757" s="373"/>
      <c r="J757" s="373"/>
      <c r="K757" s="373"/>
      <c r="L757" s="373"/>
      <c r="M757" s="373"/>
      <c r="N757" s="373"/>
      <c r="O757" s="373"/>
      <c r="P757" s="373"/>
      <c r="Q757" s="373"/>
      <c r="R757" s="373"/>
      <c r="S757" s="373"/>
      <c r="T757" s="373"/>
      <c r="U757" s="373"/>
      <c r="V757" s="373"/>
      <c r="W757" s="373"/>
      <c r="X757" s="373"/>
      <c r="Y757" s="373"/>
      <c r="Z757" s="373"/>
    </row>
    <row r="758" spans="1:26" ht="15.75" customHeight="1" x14ac:dyDescent="0.2">
      <c r="A758" s="373"/>
      <c r="B758" s="373"/>
      <c r="C758" s="373"/>
      <c r="D758" s="373"/>
      <c r="E758" s="373"/>
      <c r="F758" s="373"/>
      <c r="G758" s="373"/>
      <c r="H758" s="373"/>
      <c r="I758" s="373"/>
      <c r="J758" s="373"/>
      <c r="K758" s="373"/>
      <c r="L758" s="373"/>
      <c r="M758" s="373"/>
      <c r="N758" s="373"/>
      <c r="O758" s="373"/>
      <c r="P758" s="373"/>
      <c r="Q758" s="373"/>
      <c r="R758" s="373"/>
      <c r="S758" s="373"/>
      <c r="T758" s="373"/>
      <c r="U758" s="373"/>
      <c r="V758" s="373"/>
      <c r="W758" s="373"/>
      <c r="X758" s="373"/>
      <c r="Y758" s="373"/>
      <c r="Z758" s="373"/>
    </row>
    <row r="759" spans="1:26" ht="15.75" customHeight="1" x14ac:dyDescent="0.2">
      <c r="A759" s="373"/>
      <c r="B759" s="373"/>
      <c r="C759" s="373"/>
      <c r="D759" s="373"/>
      <c r="E759" s="373"/>
      <c r="F759" s="373"/>
      <c r="G759" s="373"/>
      <c r="H759" s="373"/>
      <c r="I759" s="373"/>
      <c r="J759" s="373"/>
      <c r="K759" s="373"/>
      <c r="L759" s="373"/>
      <c r="M759" s="373"/>
      <c r="N759" s="373"/>
      <c r="O759" s="373"/>
      <c r="P759" s="373"/>
      <c r="Q759" s="373"/>
      <c r="R759" s="373"/>
      <c r="S759" s="373"/>
      <c r="T759" s="373"/>
      <c r="U759" s="373"/>
      <c r="V759" s="373"/>
      <c r="W759" s="373"/>
      <c r="X759" s="373"/>
      <c r="Y759" s="373"/>
      <c r="Z759" s="373"/>
    </row>
    <row r="760" spans="1:26" ht="15.75" customHeight="1" x14ac:dyDescent="0.2">
      <c r="A760" s="373"/>
      <c r="B760" s="373"/>
      <c r="C760" s="373"/>
      <c r="D760" s="373"/>
      <c r="E760" s="373"/>
      <c r="F760" s="373"/>
      <c r="G760" s="373"/>
      <c r="H760" s="373"/>
      <c r="I760" s="373"/>
      <c r="J760" s="373"/>
      <c r="K760" s="373"/>
      <c r="L760" s="373"/>
      <c r="M760" s="373"/>
      <c r="N760" s="373"/>
      <c r="O760" s="373"/>
      <c r="P760" s="373"/>
      <c r="Q760" s="373"/>
      <c r="R760" s="373"/>
      <c r="S760" s="373"/>
      <c r="T760" s="373"/>
      <c r="U760" s="373"/>
      <c r="V760" s="373"/>
      <c r="W760" s="373"/>
      <c r="X760" s="373"/>
      <c r="Y760" s="373"/>
      <c r="Z760" s="373"/>
    </row>
    <row r="761" spans="1:26" ht="15.75" customHeight="1" x14ac:dyDescent="0.2">
      <c r="A761" s="373"/>
      <c r="B761" s="373"/>
      <c r="C761" s="373"/>
      <c r="D761" s="373"/>
      <c r="E761" s="373"/>
      <c r="F761" s="373"/>
      <c r="G761" s="373"/>
      <c r="H761" s="373"/>
      <c r="I761" s="373"/>
      <c r="J761" s="373"/>
      <c r="K761" s="373"/>
      <c r="L761" s="373"/>
      <c r="M761" s="373"/>
      <c r="N761" s="373"/>
      <c r="O761" s="373"/>
      <c r="P761" s="373"/>
      <c r="Q761" s="373"/>
      <c r="R761" s="373"/>
      <c r="S761" s="373"/>
      <c r="T761" s="373"/>
      <c r="U761" s="373"/>
      <c r="V761" s="373"/>
      <c r="W761" s="373"/>
      <c r="X761" s="373"/>
      <c r="Y761" s="373"/>
      <c r="Z761" s="373"/>
    </row>
    <row r="762" spans="1:26" ht="15.75" customHeight="1" x14ac:dyDescent="0.2">
      <c r="A762" s="373"/>
      <c r="B762" s="373"/>
      <c r="C762" s="373"/>
      <c r="D762" s="373"/>
      <c r="E762" s="373"/>
      <c r="F762" s="373"/>
      <c r="G762" s="373"/>
      <c r="H762" s="373"/>
      <c r="I762" s="373"/>
      <c r="J762" s="373"/>
      <c r="K762" s="373"/>
      <c r="L762" s="373"/>
      <c r="M762" s="373"/>
      <c r="N762" s="373"/>
      <c r="O762" s="373"/>
      <c r="P762" s="373"/>
      <c r="Q762" s="373"/>
      <c r="R762" s="373"/>
      <c r="S762" s="373"/>
      <c r="T762" s="373"/>
      <c r="U762" s="373"/>
      <c r="V762" s="373"/>
      <c r="W762" s="373"/>
      <c r="X762" s="373"/>
      <c r="Y762" s="373"/>
      <c r="Z762" s="373"/>
    </row>
    <row r="763" spans="1:26" ht="15.75" customHeight="1" x14ac:dyDescent="0.2">
      <c r="A763" s="373"/>
      <c r="B763" s="373"/>
      <c r="C763" s="373"/>
      <c r="D763" s="373"/>
      <c r="E763" s="373"/>
      <c r="F763" s="373"/>
      <c r="G763" s="373"/>
      <c r="H763" s="373"/>
      <c r="I763" s="373"/>
      <c r="J763" s="373"/>
      <c r="K763" s="373"/>
      <c r="L763" s="373"/>
      <c r="M763" s="373"/>
      <c r="N763" s="373"/>
      <c r="O763" s="373"/>
      <c r="P763" s="373"/>
      <c r="Q763" s="373"/>
      <c r="R763" s="373"/>
      <c r="S763" s="373"/>
      <c r="T763" s="373"/>
      <c r="U763" s="373"/>
      <c r="V763" s="373"/>
      <c r="W763" s="373"/>
      <c r="X763" s="373"/>
      <c r="Y763" s="373"/>
      <c r="Z763" s="373"/>
    </row>
    <row r="764" spans="1:26" ht="15.75" customHeight="1" x14ac:dyDescent="0.2">
      <c r="A764" s="373"/>
      <c r="B764" s="373"/>
      <c r="C764" s="373"/>
      <c r="D764" s="373"/>
      <c r="E764" s="373"/>
      <c r="F764" s="373"/>
      <c r="G764" s="373"/>
      <c r="H764" s="373"/>
      <c r="I764" s="373"/>
      <c r="J764" s="373"/>
      <c r="K764" s="373"/>
      <c r="L764" s="373"/>
      <c r="M764" s="373"/>
      <c r="N764" s="373"/>
      <c r="O764" s="373"/>
      <c r="P764" s="373"/>
      <c r="Q764" s="373"/>
      <c r="R764" s="373"/>
      <c r="S764" s="373"/>
      <c r="T764" s="373"/>
      <c r="U764" s="373"/>
      <c r="V764" s="373"/>
      <c r="W764" s="373"/>
      <c r="X764" s="373"/>
      <c r="Y764" s="373"/>
      <c r="Z764" s="373"/>
    </row>
    <row r="765" spans="1:26" ht="15.75" customHeight="1" x14ac:dyDescent="0.2">
      <c r="A765" s="373"/>
      <c r="B765" s="373"/>
      <c r="C765" s="373"/>
      <c r="D765" s="373"/>
      <c r="E765" s="373"/>
      <c r="F765" s="373"/>
      <c r="G765" s="373"/>
      <c r="H765" s="373"/>
      <c r="I765" s="373"/>
      <c r="J765" s="373"/>
      <c r="K765" s="373"/>
      <c r="L765" s="373"/>
      <c r="M765" s="373"/>
      <c r="N765" s="373"/>
      <c r="O765" s="373"/>
      <c r="P765" s="373"/>
      <c r="Q765" s="373"/>
      <c r="R765" s="373"/>
      <c r="S765" s="373"/>
      <c r="T765" s="373"/>
      <c r="U765" s="373"/>
      <c r="V765" s="373"/>
      <c r="W765" s="373"/>
      <c r="X765" s="373"/>
      <c r="Y765" s="373"/>
      <c r="Z765" s="373"/>
    </row>
    <row r="766" spans="1:26" ht="15.75" customHeight="1" x14ac:dyDescent="0.2">
      <c r="A766" s="373"/>
      <c r="B766" s="373"/>
      <c r="C766" s="373"/>
      <c r="D766" s="373"/>
      <c r="E766" s="373"/>
      <c r="F766" s="373"/>
      <c r="G766" s="373"/>
      <c r="H766" s="373"/>
      <c r="I766" s="373"/>
      <c r="J766" s="373"/>
      <c r="K766" s="373"/>
      <c r="L766" s="373"/>
      <c r="M766" s="373"/>
      <c r="N766" s="373"/>
      <c r="O766" s="373"/>
      <c r="P766" s="373"/>
      <c r="Q766" s="373"/>
      <c r="R766" s="373"/>
      <c r="S766" s="373"/>
      <c r="T766" s="373"/>
      <c r="U766" s="373"/>
      <c r="V766" s="373"/>
      <c r="W766" s="373"/>
      <c r="X766" s="373"/>
      <c r="Y766" s="373"/>
      <c r="Z766" s="373"/>
    </row>
    <row r="767" spans="1:26" ht="15.75" customHeight="1" x14ac:dyDescent="0.2">
      <c r="A767" s="373"/>
      <c r="B767" s="373"/>
      <c r="C767" s="373"/>
      <c r="D767" s="373"/>
      <c r="E767" s="373"/>
      <c r="F767" s="373"/>
      <c r="G767" s="373"/>
      <c r="H767" s="373"/>
      <c r="I767" s="373"/>
      <c r="J767" s="373"/>
      <c r="K767" s="373"/>
      <c r="L767" s="373"/>
      <c r="M767" s="373"/>
      <c r="N767" s="373"/>
      <c r="O767" s="373"/>
      <c r="P767" s="373"/>
      <c r="Q767" s="373"/>
      <c r="R767" s="373"/>
      <c r="S767" s="373"/>
      <c r="T767" s="373"/>
      <c r="U767" s="373"/>
      <c r="V767" s="373"/>
      <c r="W767" s="373"/>
      <c r="X767" s="373"/>
      <c r="Y767" s="373"/>
      <c r="Z767" s="373"/>
    </row>
    <row r="768" spans="1:26" ht="15.75" customHeight="1" x14ac:dyDescent="0.2">
      <c r="A768" s="373"/>
      <c r="B768" s="373"/>
      <c r="C768" s="373"/>
      <c r="D768" s="373"/>
      <c r="E768" s="373"/>
      <c r="F768" s="373"/>
      <c r="G768" s="373"/>
      <c r="H768" s="373"/>
      <c r="I768" s="373"/>
      <c r="J768" s="373"/>
      <c r="K768" s="373"/>
      <c r="L768" s="373"/>
      <c r="M768" s="373"/>
      <c r="N768" s="373"/>
      <c r="O768" s="373"/>
      <c r="P768" s="373"/>
      <c r="Q768" s="373"/>
      <c r="R768" s="373"/>
      <c r="S768" s="373"/>
      <c r="T768" s="373"/>
      <c r="U768" s="373"/>
      <c r="V768" s="373"/>
      <c r="W768" s="373"/>
      <c r="X768" s="373"/>
      <c r="Y768" s="373"/>
      <c r="Z768" s="373"/>
    </row>
    <row r="769" spans="1:26" ht="15.75" customHeight="1" x14ac:dyDescent="0.2">
      <c r="A769" s="373"/>
      <c r="B769" s="373"/>
      <c r="C769" s="373"/>
      <c r="D769" s="373"/>
      <c r="E769" s="373"/>
      <c r="F769" s="373"/>
      <c r="G769" s="373"/>
      <c r="H769" s="373"/>
      <c r="I769" s="373"/>
      <c r="J769" s="373"/>
      <c r="K769" s="373"/>
      <c r="L769" s="373"/>
      <c r="M769" s="373"/>
      <c r="N769" s="373"/>
      <c r="O769" s="373"/>
      <c r="P769" s="373"/>
      <c r="Q769" s="373"/>
      <c r="R769" s="373"/>
      <c r="S769" s="373"/>
      <c r="T769" s="373"/>
      <c r="U769" s="373"/>
      <c r="V769" s="373"/>
      <c r="W769" s="373"/>
      <c r="X769" s="373"/>
      <c r="Y769" s="373"/>
      <c r="Z769" s="373"/>
    </row>
    <row r="770" spans="1:26" ht="15.75" customHeight="1" x14ac:dyDescent="0.2">
      <c r="A770" s="373"/>
      <c r="B770" s="373"/>
      <c r="C770" s="373"/>
      <c r="D770" s="373"/>
      <c r="E770" s="373"/>
      <c r="F770" s="373"/>
      <c r="G770" s="373"/>
      <c r="H770" s="373"/>
      <c r="I770" s="373"/>
      <c r="J770" s="373"/>
      <c r="K770" s="373"/>
      <c r="L770" s="373"/>
      <c r="M770" s="373"/>
      <c r="N770" s="373"/>
      <c r="O770" s="373"/>
      <c r="P770" s="373"/>
      <c r="Q770" s="373"/>
      <c r="R770" s="373"/>
      <c r="S770" s="373"/>
      <c r="T770" s="373"/>
      <c r="U770" s="373"/>
      <c r="V770" s="373"/>
      <c r="W770" s="373"/>
      <c r="X770" s="373"/>
      <c r="Y770" s="373"/>
      <c r="Z770" s="373"/>
    </row>
    <row r="771" spans="1:26" ht="15.75" customHeight="1" x14ac:dyDescent="0.2">
      <c r="A771" s="373"/>
      <c r="B771" s="373"/>
      <c r="C771" s="373"/>
      <c r="D771" s="373"/>
      <c r="E771" s="373"/>
      <c r="F771" s="373"/>
      <c r="G771" s="373"/>
      <c r="H771" s="373"/>
      <c r="I771" s="373"/>
      <c r="J771" s="373"/>
      <c r="K771" s="373"/>
      <c r="L771" s="373"/>
      <c r="M771" s="373"/>
      <c r="N771" s="373"/>
      <c r="O771" s="373"/>
      <c r="P771" s="373"/>
      <c r="Q771" s="373"/>
      <c r="R771" s="373"/>
      <c r="S771" s="373"/>
      <c r="T771" s="373"/>
      <c r="U771" s="373"/>
      <c r="V771" s="373"/>
      <c r="W771" s="373"/>
      <c r="X771" s="373"/>
      <c r="Y771" s="373"/>
      <c r="Z771" s="373"/>
    </row>
    <row r="772" spans="1:26" ht="15.75" customHeight="1" x14ac:dyDescent="0.2">
      <c r="A772" s="373"/>
      <c r="B772" s="373"/>
      <c r="C772" s="373"/>
      <c r="D772" s="373"/>
      <c r="E772" s="373"/>
      <c r="F772" s="373"/>
      <c r="G772" s="373"/>
      <c r="H772" s="373"/>
      <c r="I772" s="373"/>
      <c r="J772" s="373"/>
      <c r="K772" s="373"/>
      <c r="L772" s="373"/>
      <c r="M772" s="373"/>
      <c r="N772" s="373"/>
      <c r="O772" s="373"/>
      <c r="P772" s="373"/>
      <c r="Q772" s="373"/>
      <c r="R772" s="373"/>
      <c r="S772" s="373"/>
      <c r="T772" s="373"/>
      <c r="U772" s="373"/>
      <c r="V772" s="373"/>
      <c r="W772" s="373"/>
      <c r="X772" s="373"/>
      <c r="Y772" s="373"/>
      <c r="Z772" s="373"/>
    </row>
    <row r="773" spans="1:26" ht="15.75" customHeight="1" x14ac:dyDescent="0.2">
      <c r="A773" s="373"/>
      <c r="B773" s="373"/>
      <c r="C773" s="373"/>
      <c r="D773" s="373"/>
      <c r="E773" s="373"/>
      <c r="F773" s="373"/>
      <c r="G773" s="373"/>
      <c r="H773" s="373"/>
      <c r="I773" s="373"/>
      <c r="J773" s="373"/>
      <c r="K773" s="373"/>
      <c r="L773" s="373"/>
      <c r="M773" s="373"/>
      <c r="N773" s="373"/>
      <c r="O773" s="373"/>
      <c r="P773" s="373"/>
      <c r="Q773" s="373"/>
      <c r="R773" s="373"/>
      <c r="S773" s="373"/>
      <c r="T773" s="373"/>
      <c r="U773" s="373"/>
      <c r="V773" s="373"/>
      <c r="W773" s="373"/>
      <c r="X773" s="373"/>
      <c r="Y773" s="373"/>
      <c r="Z773" s="373"/>
    </row>
    <row r="774" spans="1:26" ht="15.75" customHeight="1" x14ac:dyDescent="0.2">
      <c r="A774" s="373"/>
      <c r="B774" s="373"/>
      <c r="C774" s="373"/>
      <c r="D774" s="373"/>
      <c r="E774" s="373"/>
      <c r="F774" s="373"/>
      <c r="G774" s="373"/>
      <c r="H774" s="373"/>
      <c r="I774" s="373"/>
      <c r="J774" s="373"/>
      <c r="K774" s="373"/>
      <c r="L774" s="373"/>
      <c r="M774" s="373"/>
      <c r="N774" s="373"/>
      <c r="O774" s="373"/>
      <c r="P774" s="373"/>
      <c r="Q774" s="373"/>
      <c r="R774" s="373"/>
      <c r="S774" s="373"/>
      <c r="T774" s="373"/>
      <c r="U774" s="373"/>
      <c r="V774" s="373"/>
      <c r="W774" s="373"/>
      <c r="X774" s="373"/>
      <c r="Y774" s="373"/>
      <c r="Z774" s="373"/>
    </row>
    <row r="775" spans="1:26" ht="15.75" customHeight="1" x14ac:dyDescent="0.2">
      <c r="A775" s="373"/>
      <c r="B775" s="373"/>
      <c r="C775" s="373"/>
      <c r="D775" s="373"/>
      <c r="E775" s="373"/>
      <c r="F775" s="373"/>
      <c r="G775" s="373"/>
      <c r="H775" s="373"/>
      <c r="I775" s="373"/>
      <c r="J775" s="373"/>
      <c r="K775" s="373"/>
      <c r="L775" s="373"/>
      <c r="M775" s="373"/>
      <c r="N775" s="373"/>
      <c r="O775" s="373"/>
      <c r="P775" s="373"/>
      <c r="Q775" s="373"/>
      <c r="R775" s="373"/>
      <c r="S775" s="373"/>
      <c r="T775" s="373"/>
      <c r="U775" s="373"/>
      <c r="V775" s="373"/>
      <c r="W775" s="373"/>
      <c r="X775" s="373"/>
      <c r="Y775" s="373"/>
      <c r="Z775" s="373"/>
    </row>
    <row r="776" spans="1:26" ht="15.75" customHeight="1" x14ac:dyDescent="0.2">
      <c r="A776" s="373"/>
      <c r="B776" s="373"/>
      <c r="C776" s="373"/>
      <c r="D776" s="373"/>
      <c r="E776" s="373"/>
      <c r="F776" s="373"/>
      <c r="G776" s="373"/>
      <c r="H776" s="373"/>
      <c r="I776" s="373"/>
      <c r="J776" s="373"/>
      <c r="K776" s="373"/>
      <c r="L776" s="373"/>
      <c r="M776" s="373"/>
      <c r="N776" s="373"/>
      <c r="O776" s="373"/>
      <c r="P776" s="373"/>
      <c r="Q776" s="373"/>
      <c r="R776" s="373"/>
      <c r="S776" s="373"/>
      <c r="T776" s="373"/>
      <c r="U776" s="373"/>
      <c r="V776" s="373"/>
      <c r="W776" s="373"/>
      <c r="X776" s="373"/>
      <c r="Y776" s="373"/>
      <c r="Z776" s="373"/>
    </row>
    <row r="777" spans="1:26" ht="15.75" customHeight="1" x14ac:dyDescent="0.2">
      <c r="A777" s="373"/>
      <c r="B777" s="373"/>
      <c r="C777" s="373"/>
      <c r="D777" s="373"/>
      <c r="E777" s="373"/>
      <c r="F777" s="373"/>
      <c r="G777" s="373"/>
      <c r="H777" s="373"/>
      <c r="I777" s="373"/>
      <c r="J777" s="373"/>
      <c r="K777" s="373"/>
      <c r="L777" s="373"/>
      <c r="M777" s="373"/>
      <c r="N777" s="373"/>
      <c r="O777" s="373"/>
      <c r="P777" s="373"/>
      <c r="Q777" s="373"/>
      <c r="R777" s="373"/>
      <c r="S777" s="373"/>
      <c r="T777" s="373"/>
      <c r="U777" s="373"/>
      <c r="V777" s="373"/>
      <c r="W777" s="373"/>
      <c r="X777" s="373"/>
      <c r="Y777" s="373"/>
      <c r="Z777" s="373"/>
    </row>
    <row r="778" spans="1:26" ht="15.75" customHeight="1" x14ac:dyDescent="0.2">
      <c r="A778" s="373"/>
      <c r="B778" s="373"/>
      <c r="C778" s="373"/>
      <c r="D778" s="373"/>
      <c r="E778" s="373"/>
      <c r="F778" s="373"/>
      <c r="G778" s="373"/>
      <c r="H778" s="373"/>
      <c r="I778" s="373"/>
      <c r="J778" s="373"/>
      <c r="K778" s="373"/>
      <c r="L778" s="373"/>
      <c r="M778" s="373"/>
      <c r="N778" s="373"/>
      <c r="O778" s="373"/>
      <c r="P778" s="373"/>
      <c r="Q778" s="373"/>
      <c r="R778" s="373"/>
      <c r="S778" s="373"/>
      <c r="T778" s="373"/>
      <c r="U778" s="373"/>
      <c r="V778" s="373"/>
      <c r="W778" s="373"/>
      <c r="X778" s="373"/>
      <c r="Y778" s="373"/>
      <c r="Z778" s="373"/>
    </row>
    <row r="779" spans="1:26" ht="15.75" customHeight="1" x14ac:dyDescent="0.2">
      <c r="A779" s="373"/>
      <c r="B779" s="373"/>
      <c r="C779" s="373"/>
      <c r="D779" s="373"/>
      <c r="E779" s="373"/>
      <c r="F779" s="373"/>
      <c r="G779" s="373"/>
      <c r="H779" s="373"/>
      <c r="I779" s="373"/>
      <c r="J779" s="373"/>
      <c r="K779" s="373"/>
      <c r="L779" s="373"/>
      <c r="M779" s="373"/>
      <c r="N779" s="373"/>
      <c r="O779" s="373"/>
      <c r="P779" s="373"/>
      <c r="Q779" s="373"/>
      <c r="R779" s="373"/>
      <c r="S779" s="373"/>
      <c r="T779" s="373"/>
      <c r="U779" s="373"/>
      <c r="V779" s="373"/>
      <c r="W779" s="373"/>
      <c r="X779" s="373"/>
      <c r="Y779" s="373"/>
      <c r="Z779" s="373"/>
    </row>
    <row r="780" spans="1:26" ht="15.75" customHeight="1" x14ac:dyDescent="0.2">
      <c r="A780" s="373"/>
      <c r="B780" s="373"/>
      <c r="C780" s="373"/>
      <c r="D780" s="373"/>
      <c r="E780" s="373"/>
      <c r="F780" s="373"/>
      <c r="G780" s="373"/>
      <c r="H780" s="373"/>
      <c r="I780" s="373"/>
      <c r="J780" s="373"/>
      <c r="K780" s="373"/>
      <c r="L780" s="373"/>
      <c r="M780" s="373"/>
      <c r="N780" s="373"/>
      <c r="O780" s="373"/>
      <c r="P780" s="373"/>
      <c r="Q780" s="373"/>
      <c r="R780" s="373"/>
      <c r="S780" s="373"/>
      <c r="T780" s="373"/>
      <c r="U780" s="373"/>
      <c r="V780" s="373"/>
      <c r="W780" s="373"/>
      <c r="X780" s="373"/>
      <c r="Y780" s="373"/>
      <c r="Z780" s="373"/>
    </row>
    <row r="781" spans="1:26" ht="15.75" customHeight="1" x14ac:dyDescent="0.2">
      <c r="A781" s="373"/>
      <c r="B781" s="373"/>
      <c r="C781" s="373"/>
      <c r="D781" s="373"/>
      <c r="E781" s="373"/>
      <c r="F781" s="373"/>
      <c r="G781" s="373"/>
      <c r="H781" s="373"/>
      <c r="I781" s="373"/>
      <c r="J781" s="373"/>
      <c r="K781" s="373"/>
      <c r="L781" s="373"/>
      <c r="M781" s="373"/>
      <c r="N781" s="373"/>
      <c r="O781" s="373"/>
      <c r="P781" s="373"/>
      <c r="Q781" s="373"/>
      <c r="R781" s="373"/>
      <c r="S781" s="373"/>
      <c r="T781" s="373"/>
      <c r="U781" s="373"/>
      <c r="V781" s="373"/>
      <c r="W781" s="373"/>
      <c r="X781" s="373"/>
      <c r="Y781" s="373"/>
      <c r="Z781" s="373"/>
    </row>
    <row r="782" spans="1:26" ht="15.75" customHeight="1" x14ac:dyDescent="0.2">
      <c r="A782" s="373"/>
      <c r="B782" s="373"/>
      <c r="C782" s="373"/>
      <c r="D782" s="373"/>
      <c r="E782" s="373"/>
      <c r="F782" s="373"/>
      <c r="G782" s="373"/>
      <c r="H782" s="373"/>
      <c r="I782" s="373"/>
      <c r="J782" s="373"/>
      <c r="K782" s="373"/>
      <c r="L782" s="373"/>
      <c r="M782" s="373"/>
      <c r="N782" s="373"/>
      <c r="O782" s="373"/>
      <c r="P782" s="373"/>
      <c r="Q782" s="373"/>
      <c r="R782" s="373"/>
      <c r="S782" s="373"/>
      <c r="T782" s="373"/>
      <c r="U782" s="373"/>
      <c r="V782" s="373"/>
      <c r="W782" s="373"/>
      <c r="X782" s="373"/>
      <c r="Y782" s="373"/>
      <c r="Z782" s="373"/>
    </row>
    <row r="783" spans="1:26" ht="15.75" customHeight="1" x14ac:dyDescent="0.2">
      <c r="A783" s="373"/>
      <c r="B783" s="373"/>
      <c r="C783" s="373"/>
      <c r="D783" s="373"/>
      <c r="E783" s="373"/>
      <c r="F783" s="373"/>
      <c r="G783" s="373"/>
      <c r="H783" s="373"/>
      <c r="I783" s="373"/>
      <c r="J783" s="373"/>
      <c r="K783" s="373"/>
      <c r="L783" s="373"/>
      <c r="M783" s="373"/>
      <c r="N783" s="373"/>
      <c r="O783" s="373"/>
      <c r="P783" s="373"/>
      <c r="Q783" s="373"/>
      <c r="R783" s="373"/>
      <c r="S783" s="373"/>
      <c r="T783" s="373"/>
      <c r="U783" s="373"/>
      <c r="V783" s="373"/>
      <c r="W783" s="373"/>
      <c r="X783" s="373"/>
      <c r="Y783" s="373"/>
      <c r="Z783" s="373"/>
    </row>
    <row r="784" spans="1:26" ht="15.75" customHeight="1" x14ac:dyDescent="0.2">
      <c r="A784" s="373"/>
      <c r="B784" s="373"/>
      <c r="C784" s="373"/>
      <c r="D784" s="373"/>
      <c r="E784" s="373"/>
      <c r="F784" s="373"/>
      <c r="G784" s="373"/>
      <c r="H784" s="373"/>
      <c r="I784" s="373"/>
      <c r="J784" s="373"/>
      <c r="K784" s="373"/>
      <c r="L784" s="373"/>
      <c r="M784" s="373"/>
      <c r="N784" s="373"/>
      <c r="O784" s="373"/>
      <c r="P784" s="373"/>
      <c r="Q784" s="373"/>
      <c r="R784" s="373"/>
      <c r="S784" s="373"/>
      <c r="T784" s="373"/>
      <c r="U784" s="373"/>
      <c r="V784" s="373"/>
      <c r="W784" s="373"/>
      <c r="X784" s="373"/>
      <c r="Y784" s="373"/>
      <c r="Z784" s="373"/>
    </row>
    <row r="785" spans="1:26" ht="15.75" customHeight="1" x14ac:dyDescent="0.2">
      <c r="A785" s="373"/>
      <c r="B785" s="373"/>
      <c r="C785" s="373"/>
      <c r="D785" s="373"/>
      <c r="E785" s="373"/>
      <c r="F785" s="373"/>
      <c r="G785" s="373"/>
      <c r="H785" s="373"/>
      <c r="I785" s="373"/>
      <c r="J785" s="373"/>
      <c r="K785" s="373"/>
      <c r="L785" s="373"/>
      <c r="M785" s="373"/>
      <c r="N785" s="373"/>
      <c r="O785" s="373"/>
      <c r="P785" s="373"/>
      <c r="Q785" s="373"/>
      <c r="R785" s="373"/>
      <c r="S785" s="373"/>
      <c r="T785" s="373"/>
      <c r="U785" s="373"/>
      <c r="V785" s="373"/>
      <c r="W785" s="373"/>
      <c r="X785" s="373"/>
      <c r="Y785" s="373"/>
      <c r="Z785" s="373"/>
    </row>
    <row r="786" spans="1:26" ht="15.75" customHeight="1" x14ac:dyDescent="0.2">
      <c r="A786" s="373"/>
      <c r="B786" s="373"/>
      <c r="C786" s="373"/>
      <c r="D786" s="373"/>
      <c r="E786" s="373"/>
      <c r="F786" s="373"/>
      <c r="G786" s="373"/>
      <c r="H786" s="373"/>
      <c r="I786" s="373"/>
      <c r="J786" s="373"/>
      <c r="K786" s="373"/>
      <c r="L786" s="373"/>
      <c r="M786" s="373"/>
      <c r="N786" s="373"/>
      <c r="O786" s="373"/>
      <c r="P786" s="373"/>
      <c r="Q786" s="373"/>
      <c r="R786" s="373"/>
      <c r="S786" s="373"/>
      <c r="T786" s="373"/>
      <c r="U786" s="373"/>
      <c r="V786" s="373"/>
      <c r="W786" s="373"/>
      <c r="X786" s="373"/>
      <c r="Y786" s="373"/>
      <c r="Z786" s="373"/>
    </row>
    <row r="787" spans="1:26" ht="15.75" customHeight="1" x14ac:dyDescent="0.2">
      <c r="A787" s="373"/>
      <c r="B787" s="373"/>
      <c r="C787" s="373"/>
      <c r="D787" s="373"/>
      <c r="E787" s="373"/>
      <c r="F787" s="373"/>
      <c r="G787" s="373"/>
      <c r="H787" s="373"/>
      <c r="I787" s="373"/>
      <c r="J787" s="373"/>
      <c r="K787" s="373"/>
      <c r="L787" s="373"/>
      <c r="M787" s="373"/>
      <c r="N787" s="373"/>
      <c r="O787" s="373"/>
      <c r="P787" s="373"/>
      <c r="Q787" s="373"/>
      <c r="R787" s="373"/>
      <c r="S787" s="373"/>
      <c r="T787" s="373"/>
      <c r="U787" s="373"/>
      <c r="V787" s="373"/>
      <c r="W787" s="373"/>
      <c r="X787" s="373"/>
      <c r="Y787" s="373"/>
      <c r="Z787" s="373"/>
    </row>
    <row r="788" spans="1:26" ht="15.75" customHeight="1" x14ac:dyDescent="0.2">
      <c r="A788" s="373"/>
      <c r="B788" s="373"/>
      <c r="C788" s="373"/>
      <c r="D788" s="373"/>
      <c r="E788" s="373"/>
      <c r="F788" s="373"/>
      <c r="G788" s="373"/>
      <c r="H788" s="373"/>
      <c r="I788" s="373"/>
      <c r="J788" s="373"/>
      <c r="K788" s="373"/>
      <c r="L788" s="373"/>
      <c r="M788" s="373"/>
      <c r="N788" s="373"/>
      <c r="O788" s="373"/>
      <c r="P788" s="373"/>
      <c r="Q788" s="373"/>
      <c r="R788" s="373"/>
      <c r="S788" s="373"/>
      <c r="T788" s="373"/>
      <c r="U788" s="373"/>
      <c r="V788" s="373"/>
      <c r="W788" s="373"/>
      <c r="X788" s="373"/>
      <c r="Y788" s="373"/>
      <c r="Z788" s="373"/>
    </row>
    <row r="789" spans="1:26" ht="15.75" customHeight="1" x14ac:dyDescent="0.2">
      <c r="A789" s="373"/>
      <c r="B789" s="373"/>
      <c r="C789" s="373"/>
      <c r="D789" s="373"/>
      <c r="E789" s="373"/>
      <c r="F789" s="373"/>
      <c r="G789" s="373"/>
      <c r="H789" s="373"/>
      <c r="I789" s="373"/>
      <c r="J789" s="373"/>
      <c r="K789" s="373"/>
      <c r="L789" s="373"/>
      <c r="M789" s="373"/>
      <c r="N789" s="373"/>
      <c r="O789" s="373"/>
      <c r="P789" s="373"/>
      <c r="Q789" s="373"/>
      <c r="R789" s="373"/>
      <c r="S789" s="373"/>
      <c r="T789" s="373"/>
      <c r="U789" s="373"/>
      <c r="V789" s="373"/>
      <c r="W789" s="373"/>
      <c r="X789" s="373"/>
      <c r="Y789" s="373"/>
      <c r="Z789" s="373"/>
    </row>
    <row r="790" spans="1:26" ht="15.75" customHeight="1" x14ac:dyDescent="0.2">
      <c r="A790" s="373"/>
      <c r="B790" s="373"/>
      <c r="C790" s="373"/>
      <c r="D790" s="373"/>
      <c r="E790" s="373"/>
      <c r="F790" s="373"/>
      <c r="G790" s="373"/>
      <c r="H790" s="373"/>
      <c r="I790" s="373"/>
      <c r="J790" s="373"/>
      <c r="K790" s="373"/>
      <c r="L790" s="373"/>
      <c r="M790" s="373"/>
      <c r="N790" s="373"/>
      <c r="O790" s="373"/>
      <c r="P790" s="373"/>
      <c r="Q790" s="373"/>
      <c r="R790" s="373"/>
      <c r="S790" s="373"/>
      <c r="T790" s="373"/>
      <c r="U790" s="373"/>
      <c r="V790" s="373"/>
      <c r="W790" s="373"/>
      <c r="X790" s="373"/>
      <c r="Y790" s="373"/>
      <c r="Z790" s="373"/>
    </row>
    <row r="791" spans="1:26" ht="15.75" customHeight="1" x14ac:dyDescent="0.2">
      <c r="A791" s="373"/>
      <c r="B791" s="373"/>
      <c r="C791" s="373"/>
      <c r="D791" s="373"/>
      <c r="E791" s="373"/>
      <c r="F791" s="373"/>
      <c r="G791" s="373"/>
      <c r="H791" s="373"/>
      <c r="I791" s="373"/>
      <c r="J791" s="373"/>
      <c r="K791" s="373"/>
      <c r="L791" s="373"/>
      <c r="M791" s="373"/>
      <c r="N791" s="373"/>
      <c r="O791" s="373"/>
      <c r="P791" s="373"/>
      <c r="Q791" s="373"/>
      <c r="R791" s="373"/>
      <c r="S791" s="373"/>
      <c r="T791" s="373"/>
      <c r="U791" s="373"/>
      <c r="V791" s="373"/>
      <c r="W791" s="373"/>
      <c r="X791" s="373"/>
      <c r="Y791" s="373"/>
      <c r="Z791" s="373"/>
    </row>
    <row r="792" spans="1:26" ht="15.75" customHeight="1" x14ac:dyDescent="0.2">
      <c r="A792" s="373"/>
      <c r="B792" s="373"/>
      <c r="C792" s="373"/>
      <c r="D792" s="373"/>
      <c r="E792" s="373"/>
      <c r="F792" s="373"/>
      <c r="G792" s="373"/>
      <c r="H792" s="373"/>
      <c r="I792" s="373"/>
      <c r="J792" s="373"/>
      <c r="K792" s="373"/>
      <c r="L792" s="373"/>
      <c r="M792" s="373"/>
      <c r="N792" s="373"/>
      <c r="O792" s="373"/>
      <c r="P792" s="373"/>
      <c r="Q792" s="373"/>
      <c r="R792" s="373"/>
      <c r="S792" s="373"/>
      <c r="T792" s="373"/>
      <c r="U792" s="373"/>
      <c r="V792" s="373"/>
      <c r="W792" s="373"/>
      <c r="X792" s="373"/>
      <c r="Y792" s="373"/>
      <c r="Z792" s="373"/>
    </row>
    <row r="793" spans="1:26" ht="15.75" customHeight="1" x14ac:dyDescent="0.2">
      <c r="A793" s="373"/>
      <c r="B793" s="373"/>
      <c r="C793" s="373"/>
      <c r="D793" s="373"/>
      <c r="E793" s="373"/>
      <c r="F793" s="373"/>
      <c r="G793" s="373"/>
      <c r="H793" s="373"/>
      <c r="I793" s="373"/>
      <c r="J793" s="373"/>
      <c r="K793" s="373"/>
      <c r="L793" s="373"/>
      <c r="M793" s="373"/>
      <c r="N793" s="373"/>
      <c r="O793" s="373"/>
      <c r="P793" s="373"/>
      <c r="Q793" s="373"/>
      <c r="R793" s="373"/>
      <c r="S793" s="373"/>
      <c r="T793" s="373"/>
      <c r="U793" s="373"/>
      <c r="V793" s="373"/>
      <c r="W793" s="373"/>
      <c r="X793" s="373"/>
      <c r="Y793" s="373"/>
      <c r="Z793" s="373"/>
    </row>
    <row r="794" spans="1:26" ht="15.75" customHeight="1" x14ac:dyDescent="0.2">
      <c r="A794" s="373"/>
      <c r="B794" s="373"/>
      <c r="C794" s="373"/>
      <c r="D794" s="373"/>
      <c r="E794" s="373"/>
      <c r="F794" s="373"/>
      <c r="G794" s="373"/>
      <c r="H794" s="373"/>
      <c r="I794" s="373"/>
      <c r="J794" s="373"/>
      <c r="K794" s="373"/>
      <c r="L794" s="373"/>
      <c r="M794" s="373"/>
      <c r="N794" s="373"/>
      <c r="O794" s="373"/>
      <c r="P794" s="373"/>
      <c r="Q794" s="373"/>
      <c r="R794" s="373"/>
      <c r="S794" s="373"/>
      <c r="T794" s="373"/>
      <c r="U794" s="373"/>
      <c r="V794" s="373"/>
      <c r="W794" s="373"/>
      <c r="X794" s="373"/>
      <c r="Y794" s="373"/>
      <c r="Z794" s="373"/>
    </row>
    <row r="795" spans="1:26" ht="15.75" customHeight="1" x14ac:dyDescent="0.2">
      <c r="A795" s="373"/>
      <c r="B795" s="373"/>
      <c r="C795" s="373"/>
      <c r="D795" s="373"/>
      <c r="E795" s="373"/>
      <c r="F795" s="373"/>
      <c r="G795" s="373"/>
      <c r="H795" s="373"/>
      <c r="I795" s="373"/>
      <c r="J795" s="373"/>
      <c r="K795" s="373"/>
      <c r="L795" s="373"/>
      <c r="M795" s="373"/>
      <c r="N795" s="373"/>
      <c r="O795" s="373"/>
      <c r="P795" s="373"/>
      <c r="Q795" s="373"/>
      <c r="R795" s="373"/>
      <c r="S795" s="373"/>
      <c r="T795" s="373"/>
      <c r="U795" s="373"/>
      <c r="V795" s="373"/>
      <c r="W795" s="373"/>
      <c r="X795" s="373"/>
      <c r="Y795" s="373"/>
      <c r="Z795" s="373"/>
    </row>
    <row r="796" spans="1:26" ht="15.75" customHeight="1" x14ac:dyDescent="0.2">
      <c r="A796" s="373"/>
      <c r="B796" s="373"/>
      <c r="C796" s="373"/>
      <c r="D796" s="373"/>
      <c r="E796" s="373"/>
      <c r="F796" s="373"/>
      <c r="G796" s="373"/>
      <c r="H796" s="373"/>
      <c r="I796" s="373"/>
      <c r="J796" s="373"/>
      <c r="K796" s="373"/>
      <c r="L796" s="373"/>
      <c r="M796" s="373"/>
      <c r="N796" s="373"/>
      <c r="O796" s="373"/>
      <c r="P796" s="373"/>
      <c r="Q796" s="373"/>
      <c r="R796" s="373"/>
      <c r="S796" s="373"/>
      <c r="T796" s="373"/>
      <c r="U796" s="373"/>
      <c r="V796" s="373"/>
      <c r="W796" s="373"/>
      <c r="X796" s="373"/>
      <c r="Y796" s="373"/>
      <c r="Z796" s="373"/>
    </row>
    <row r="797" spans="1:26" ht="15.75" customHeight="1" x14ac:dyDescent="0.2">
      <c r="A797" s="373"/>
      <c r="B797" s="373"/>
      <c r="C797" s="373"/>
      <c r="D797" s="373"/>
      <c r="E797" s="373"/>
      <c r="F797" s="373"/>
      <c r="G797" s="373"/>
      <c r="H797" s="373"/>
      <c r="I797" s="373"/>
      <c r="J797" s="373"/>
      <c r="K797" s="373"/>
      <c r="L797" s="373"/>
      <c r="M797" s="373"/>
      <c r="N797" s="373"/>
      <c r="O797" s="373"/>
      <c r="P797" s="373"/>
      <c r="Q797" s="373"/>
      <c r="R797" s="373"/>
      <c r="S797" s="373"/>
      <c r="T797" s="373"/>
      <c r="U797" s="373"/>
      <c r="V797" s="373"/>
      <c r="W797" s="373"/>
      <c r="X797" s="373"/>
      <c r="Y797" s="373"/>
      <c r="Z797" s="373"/>
    </row>
    <row r="798" spans="1:26" ht="15.75" customHeight="1" x14ac:dyDescent="0.2">
      <c r="A798" s="373"/>
      <c r="B798" s="373"/>
      <c r="C798" s="373"/>
      <c r="D798" s="373"/>
      <c r="E798" s="373"/>
      <c r="F798" s="373"/>
      <c r="G798" s="373"/>
      <c r="H798" s="373"/>
      <c r="I798" s="373"/>
      <c r="J798" s="373"/>
      <c r="K798" s="373"/>
      <c r="L798" s="373"/>
      <c r="M798" s="373"/>
      <c r="N798" s="373"/>
      <c r="O798" s="373"/>
      <c r="P798" s="373"/>
      <c r="Q798" s="373"/>
      <c r="R798" s="373"/>
      <c r="S798" s="373"/>
      <c r="T798" s="373"/>
      <c r="U798" s="373"/>
      <c r="V798" s="373"/>
      <c r="W798" s="373"/>
      <c r="X798" s="373"/>
      <c r="Y798" s="373"/>
      <c r="Z798" s="373"/>
    </row>
    <row r="799" spans="1:26" ht="15.75" customHeight="1" x14ac:dyDescent="0.2">
      <c r="A799" s="373"/>
      <c r="B799" s="373"/>
      <c r="C799" s="373"/>
      <c r="D799" s="373"/>
      <c r="E799" s="373"/>
      <c r="F799" s="373"/>
      <c r="G799" s="373"/>
      <c r="H799" s="373"/>
      <c r="I799" s="373"/>
      <c r="J799" s="373"/>
      <c r="K799" s="373"/>
      <c r="L799" s="373"/>
      <c r="M799" s="373"/>
      <c r="N799" s="373"/>
      <c r="O799" s="373"/>
      <c r="P799" s="373"/>
      <c r="Q799" s="373"/>
      <c r="R799" s="373"/>
      <c r="S799" s="373"/>
      <c r="T799" s="373"/>
      <c r="U799" s="373"/>
      <c r="V799" s="373"/>
      <c r="W799" s="373"/>
      <c r="X799" s="373"/>
      <c r="Y799" s="373"/>
      <c r="Z799" s="373"/>
    </row>
    <row r="800" spans="1:26" ht="15.75" customHeight="1" x14ac:dyDescent="0.2">
      <c r="A800" s="373"/>
      <c r="B800" s="373"/>
      <c r="C800" s="373"/>
      <c r="D800" s="373"/>
      <c r="E800" s="373"/>
      <c r="F800" s="373"/>
      <c r="G800" s="373"/>
      <c r="H800" s="373"/>
      <c r="I800" s="373"/>
      <c r="J800" s="373"/>
      <c r="K800" s="373"/>
      <c r="L800" s="373"/>
      <c r="M800" s="373"/>
      <c r="N800" s="373"/>
      <c r="O800" s="373"/>
      <c r="P800" s="373"/>
      <c r="Q800" s="373"/>
      <c r="R800" s="373"/>
      <c r="S800" s="373"/>
      <c r="T800" s="373"/>
      <c r="U800" s="373"/>
      <c r="V800" s="373"/>
      <c r="W800" s="373"/>
      <c r="X800" s="373"/>
      <c r="Y800" s="373"/>
      <c r="Z800" s="373"/>
    </row>
    <row r="801" spans="1:26" ht="15.75" customHeight="1" x14ac:dyDescent="0.2">
      <c r="A801" s="373"/>
      <c r="B801" s="373"/>
      <c r="C801" s="373"/>
      <c r="D801" s="373"/>
      <c r="E801" s="373"/>
      <c r="F801" s="373"/>
      <c r="G801" s="373"/>
      <c r="H801" s="373"/>
      <c r="I801" s="373"/>
      <c r="J801" s="373"/>
      <c r="K801" s="373"/>
      <c r="L801" s="373"/>
      <c r="M801" s="373"/>
      <c r="N801" s="373"/>
      <c r="O801" s="373"/>
      <c r="P801" s="373"/>
      <c r="Q801" s="373"/>
      <c r="R801" s="373"/>
      <c r="S801" s="373"/>
      <c r="T801" s="373"/>
      <c r="U801" s="373"/>
      <c r="V801" s="373"/>
      <c r="W801" s="373"/>
      <c r="X801" s="373"/>
      <c r="Y801" s="373"/>
      <c r="Z801" s="373"/>
    </row>
    <row r="802" spans="1:26" ht="15.75" customHeight="1" x14ac:dyDescent="0.2">
      <c r="A802" s="373"/>
      <c r="B802" s="373"/>
      <c r="C802" s="373"/>
      <c r="D802" s="373"/>
      <c r="E802" s="373"/>
      <c r="F802" s="373"/>
      <c r="G802" s="373"/>
      <c r="H802" s="373"/>
      <c r="I802" s="373"/>
      <c r="J802" s="373"/>
      <c r="K802" s="373"/>
      <c r="L802" s="373"/>
      <c r="M802" s="373"/>
      <c r="N802" s="373"/>
      <c r="O802" s="373"/>
      <c r="P802" s="373"/>
      <c r="Q802" s="373"/>
      <c r="R802" s="373"/>
      <c r="S802" s="373"/>
      <c r="T802" s="373"/>
      <c r="U802" s="373"/>
      <c r="V802" s="373"/>
      <c r="W802" s="373"/>
      <c r="X802" s="373"/>
      <c r="Y802" s="373"/>
      <c r="Z802" s="373"/>
    </row>
    <row r="803" spans="1:26" ht="15.75" customHeight="1" x14ac:dyDescent="0.2">
      <c r="A803" s="373"/>
      <c r="B803" s="373"/>
      <c r="C803" s="373"/>
      <c r="D803" s="373"/>
      <c r="E803" s="373"/>
      <c r="F803" s="373"/>
      <c r="G803" s="373"/>
      <c r="H803" s="373"/>
      <c r="I803" s="373"/>
      <c r="J803" s="373"/>
      <c r="K803" s="373"/>
      <c r="L803" s="373"/>
      <c r="M803" s="373"/>
      <c r="N803" s="373"/>
      <c r="O803" s="373"/>
      <c r="P803" s="373"/>
      <c r="Q803" s="373"/>
      <c r="R803" s="373"/>
      <c r="S803" s="373"/>
      <c r="T803" s="373"/>
      <c r="U803" s="373"/>
      <c r="V803" s="373"/>
      <c r="W803" s="373"/>
      <c r="X803" s="373"/>
      <c r="Y803" s="373"/>
      <c r="Z803" s="373"/>
    </row>
    <row r="804" spans="1:26" ht="15.75" customHeight="1" x14ac:dyDescent="0.2">
      <c r="A804" s="373"/>
      <c r="B804" s="373"/>
      <c r="C804" s="373"/>
      <c r="D804" s="373"/>
      <c r="E804" s="373"/>
      <c r="F804" s="373"/>
      <c r="G804" s="373"/>
      <c r="H804" s="373"/>
      <c r="I804" s="373"/>
      <c r="J804" s="373"/>
      <c r="K804" s="373"/>
      <c r="L804" s="373"/>
      <c r="M804" s="373"/>
      <c r="N804" s="373"/>
      <c r="O804" s="373"/>
      <c r="P804" s="373"/>
      <c r="Q804" s="373"/>
      <c r="R804" s="373"/>
      <c r="S804" s="373"/>
      <c r="T804" s="373"/>
      <c r="U804" s="373"/>
      <c r="V804" s="373"/>
      <c r="W804" s="373"/>
      <c r="X804" s="373"/>
      <c r="Y804" s="373"/>
      <c r="Z804" s="373"/>
    </row>
    <row r="805" spans="1:26" ht="15.75" customHeight="1" x14ac:dyDescent="0.2">
      <c r="A805" s="373"/>
      <c r="B805" s="373"/>
      <c r="C805" s="373"/>
      <c r="D805" s="373"/>
      <c r="E805" s="373"/>
      <c r="F805" s="373"/>
      <c r="G805" s="373"/>
      <c r="H805" s="373"/>
      <c r="I805" s="373"/>
      <c r="J805" s="373"/>
      <c r="K805" s="373"/>
      <c r="L805" s="373"/>
      <c r="M805" s="373"/>
      <c r="N805" s="373"/>
      <c r="O805" s="373"/>
      <c r="P805" s="373"/>
      <c r="Q805" s="373"/>
      <c r="R805" s="373"/>
      <c r="S805" s="373"/>
      <c r="T805" s="373"/>
      <c r="U805" s="373"/>
      <c r="V805" s="373"/>
      <c r="W805" s="373"/>
      <c r="X805" s="373"/>
      <c r="Y805" s="373"/>
      <c r="Z805" s="373"/>
    </row>
    <row r="806" spans="1:26" ht="15.75" customHeight="1" x14ac:dyDescent="0.2">
      <c r="A806" s="373"/>
      <c r="B806" s="373"/>
      <c r="C806" s="373"/>
      <c r="D806" s="373"/>
      <c r="E806" s="373"/>
      <c r="F806" s="373"/>
      <c r="G806" s="373"/>
      <c r="H806" s="373"/>
      <c r="I806" s="373"/>
      <c r="J806" s="373"/>
      <c r="K806" s="373"/>
      <c r="L806" s="373"/>
      <c r="M806" s="373"/>
      <c r="N806" s="373"/>
      <c r="O806" s="373"/>
      <c r="P806" s="373"/>
      <c r="Q806" s="373"/>
      <c r="R806" s="373"/>
      <c r="S806" s="373"/>
      <c r="T806" s="373"/>
      <c r="U806" s="373"/>
      <c r="V806" s="373"/>
      <c r="W806" s="373"/>
      <c r="X806" s="373"/>
      <c r="Y806" s="373"/>
      <c r="Z806" s="373"/>
    </row>
    <row r="807" spans="1:26" ht="15.75" customHeight="1" x14ac:dyDescent="0.2">
      <c r="A807" s="373"/>
      <c r="B807" s="373"/>
      <c r="C807" s="373"/>
      <c r="D807" s="373"/>
      <c r="E807" s="373"/>
      <c r="F807" s="373"/>
      <c r="G807" s="373"/>
      <c r="H807" s="373"/>
      <c r="I807" s="373"/>
      <c r="J807" s="373"/>
      <c r="K807" s="373"/>
      <c r="L807" s="373"/>
      <c r="M807" s="373"/>
      <c r="N807" s="373"/>
      <c r="O807" s="373"/>
      <c r="P807" s="373"/>
      <c r="Q807" s="373"/>
      <c r="R807" s="373"/>
      <c r="S807" s="373"/>
      <c r="T807" s="373"/>
      <c r="U807" s="373"/>
      <c r="V807" s="373"/>
      <c r="W807" s="373"/>
      <c r="X807" s="373"/>
      <c r="Y807" s="373"/>
      <c r="Z807" s="373"/>
    </row>
    <row r="808" spans="1:26" ht="15.75" customHeight="1" x14ac:dyDescent="0.2">
      <c r="A808" s="373"/>
      <c r="B808" s="373"/>
      <c r="C808" s="373"/>
      <c r="D808" s="373"/>
      <c r="E808" s="373"/>
      <c r="F808" s="373"/>
      <c r="G808" s="373"/>
      <c r="H808" s="373"/>
      <c r="I808" s="373"/>
      <c r="J808" s="373"/>
      <c r="K808" s="373"/>
      <c r="L808" s="373"/>
      <c r="M808" s="373"/>
      <c r="N808" s="373"/>
      <c r="O808" s="373"/>
      <c r="P808" s="373"/>
      <c r="Q808" s="373"/>
      <c r="R808" s="373"/>
      <c r="S808" s="373"/>
      <c r="T808" s="373"/>
      <c r="U808" s="373"/>
      <c r="V808" s="373"/>
      <c r="W808" s="373"/>
      <c r="X808" s="373"/>
      <c r="Y808" s="373"/>
      <c r="Z808" s="373"/>
    </row>
    <row r="809" spans="1:26" ht="15.75" customHeight="1" x14ac:dyDescent="0.2">
      <c r="A809" s="373"/>
      <c r="B809" s="373"/>
      <c r="C809" s="373"/>
      <c r="D809" s="373"/>
      <c r="E809" s="373"/>
      <c r="F809" s="373"/>
      <c r="G809" s="373"/>
      <c r="H809" s="373"/>
      <c r="I809" s="373"/>
      <c r="J809" s="373"/>
      <c r="K809" s="373"/>
      <c r="L809" s="373"/>
      <c r="M809" s="373"/>
      <c r="N809" s="373"/>
      <c r="O809" s="373"/>
      <c r="P809" s="373"/>
      <c r="Q809" s="373"/>
      <c r="R809" s="373"/>
      <c r="S809" s="373"/>
      <c r="T809" s="373"/>
      <c r="U809" s="373"/>
      <c r="V809" s="373"/>
      <c r="W809" s="373"/>
      <c r="X809" s="373"/>
      <c r="Y809" s="373"/>
      <c r="Z809" s="373"/>
    </row>
    <row r="810" spans="1:26" ht="15.75" customHeight="1" x14ac:dyDescent="0.2">
      <c r="A810" s="373"/>
      <c r="B810" s="373"/>
      <c r="C810" s="373"/>
      <c r="D810" s="373"/>
      <c r="E810" s="373"/>
      <c r="F810" s="373"/>
      <c r="G810" s="373"/>
      <c r="H810" s="373"/>
      <c r="I810" s="373"/>
      <c r="J810" s="373"/>
      <c r="K810" s="373"/>
      <c r="L810" s="373"/>
      <c r="M810" s="373"/>
      <c r="N810" s="373"/>
      <c r="O810" s="373"/>
      <c r="P810" s="373"/>
      <c r="Q810" s="373"/>
      <c r="R810" s="373"/>
      <c r="S810" s="373"/>
      <c r="T810" s="373"/>
      <c r="U810" s="373"/>
      <c r="V810" s="373"/>
      <c r="W810" s="373"/>
      <c r="X810" s="373"/>
      <c r="Y810" s="373"/>
      <c r="Z810" s="373"/>
    </row>
    <row r="811" spans="1:26" ht="15.75" customHeight="1" x14ac:dyDescent="0.2">
      <c r="A811" s="373"/>
      <c r="B811" s="373"/>
      <c r="C811" s="373"/>
      <c r="D811" s="373"/>
      <c r="E811" s="373"/>
      <c r="F811" s="373"/>
      <c r="G811" s="373"/>
      <c r="H811" s="373"/>
      <c r="I811" s="373"/>
      <c r="J811" s="373"/>
      <c r="K811" s="373"/>
      <c r="L811" s="373"/>
      <c r="M811" s="373"/>
      <c r="N811" s="373"/>
      <c r="O811" s="373"/>
      <c r="P811" s="373"/>
      <c r="Q811" s="373"/>
      <c r="R811" s="373"/>
      <c r="S811" s="373"/>
      <c r="T811" s="373"/>
      <c r="U811" s="373"/>
      <c r="V811" s="373"/>
      <c r="W811" s="373"/>
      <c r="X811" s="373"/>
      <c r="Y811" s="373"/>
      <c r="Z811" s="373"/>
    </row>
    <row r="812" spans="1:26" ht="15.75" customHeight="1" x14ac:dyDescent="0.2">
      <c r="A812" s="373"/>
      <c r="B812" s="373"/>
      <c r="C812" s="373"/>
      <c r="D812" s="373"/>
      <c r="E812" s="373"/>
      <c r="F812" s="373"/>
      <c r="G812" s="373"/>
      <c r="H812" s="373"/>
      <c r="I812" s="373"/>
      <c r="J812" s="373"/>
      <c r="K812" s="373"/>
      <c r="L812" s="373"/>
      <c r="M812" s="373"/>
      <c r="N812" s="373"/>
      <c r="O812" s="373"/>
      <c r="P812" s="373"/>
      <c r="Q812" s="373"/>
      <c r="R812" s="373"/>
      <c r="S812" s="373"/>
      <c r="T812" s="373"/>
      <c r="U812" s="373"/>
      <c r="V812" s="373"/>
      <c r="W812" s="373"/>
      <c r="X812" s="373"/>
      <c r="Y812" s="373"/>
      <c r="Z812" s="373"/>
    </row>
    <row r="813" spans="1:26" ht="15.75" customHeight="1" x14ac:dyDescent="0.2">
      <c r="A813" s="373"/>
      <c r="B813" s="373"/>
      <c r="C813" s="373"/>
      <c r="D813" s="373"/>
      <c r="E813" s="373"/>
      <c r="F813" s="373"/>
      <c r="G813" s="373"/>
      <c r="H813" s="373"/>
      <c r="I813" s="373"/>
      <c r="J813" s="373"/>
      <c r="K813" s="373"/>
      <c r="L813" s="373"/>
      <c r="M813" s="373"/>
      <c r="N813" s="373"/>
      <c r="O813" s="373"/>
      <c r="P813" s="373"/>
      <c r="Q813" s="373"/>
      <c r="R813" s="373"/>
      <c r="S813" s="373"/>
      <c r="T813" s="373"/>
      <c r="U813" s="373"/>
      <c r="V813" s="373"/>
      <c r="W813" s="373"/>
      <c r="X813" s="373"/>
      <c r="Y813" s="373"/>
      <c r="Z813" s="373"/>
    </row>
    <row r="814" spans="1:26" ht="15.75" customHeight="1" x14ac:dyDescent="0.2">
      <c r="A814" s="373"/>
      <c r="B814" s="373"/>
      <c r="C814" s="373"/>
      <c r="D814" s="373"/>
      <c r="E814" s="373"/>
      <c r="F814" s="373"/>
      <c r="G814" s="373"/>
      <c r="H814" s="373"/>
      <c r="I814" s="373"/>
      <c r="J814" s="373"/>
      <c r="K814" s="373"/>
      <c r="L814" s="373"/>
      <c r="M814" s="373"/>
      <c r="N814" s="373"/>
      <c r="O814" s="373"/>
      <c r="P814" s="373"/>
      <c r="Q814" s="373"/>
      <c r="R814" s="373"/>
      <c r="S814" s="373"/>
      <c r="T814" s="373"/>
      <c r="U814" s="373"/>
      <c r="V814" s="373"/>
      <c r="W814" s="373"/>
      <c r="X814" s="373"/>
      <c r="Y814" s="373"/>
      <c r="Z814" s="373"/>
    </row>
    <row r="815" spans="1:26" ht="15.75" customHeight="1" x14ac:dyDescent="0.2">
      <c r="A815" s="373"/>
      <c r="B815" s="373"/>
      <c r="C815" s="373"/>
      <c r="D815" s="373"/>
      <c r="E815" s="373"/>
      <c r="F815" s="373"/>
      <c r="G815" s="373"/>
      <c r="H815" s="373"/>
      <c r="I815" s="373"/>
      <c r="J815" s="373"/>
      <c r="K815" s="373"/>
      <c r="L815" s="373"/>
      <c r="M815" s="373"/>
      <c r="N815" s="373"/>
      <c r="O815" s="373"/>
      <c r="P815" s="373"/>
      <c r="Q815" s="373"/>
      <c r="R815" s="373"/>
      <c r="S815" s="373"/>
      <c r="T815" s="373"/>
      <c r="U815" s="373"/>
      <c r="V815" s="373"/>
      <c r="W815" s="373"/>
      <c r="X815" s="373"/>
      <c r="Y815" s="373"/>
      <c r="Z815" s="373"/>
    </row>
    <row r="816" spans="1:26" ht="15.75" customHeight="1" x14ac:dyDescent="0.2">
      <c r="A816" s="373"/>
      <c r="B816" s="373"/>
      <c r="C816" s="373"/>
      <c r="D816" s="373"/>
      <c r="E816" s="373"/>
      <c r="F816" s="373"/>
      <c r="G816" s="373"/>
      <c r="H816" s="373"/>
      <c r="I816" s="373"/>
      <c r="J816" s="373"/>
      <c r="K816" s="373"/>
      <c r="L816" s="373"/>
      <c r="M816" s="373"/>
      <c r="N816" s="373"/>
      <c r="O816" s="373"/>
      <c r="P816" s="373"/>
      <c r="Q816" s="373"/>
      <c r="R816" s="373"/>
      <c r="S816" s="373"/>
      <c r="T816" s="373"/>
      <c r="U816" s="373"/>
      <c r="V816" s="373"/>
      <c r="W816" s="373"/>
      <c r="X816" s="373"/>
      <c r="Y816" s="373"/>
      <c r="Z816" s="373"/>
    </row>
    <row r="817" spans="1:26" ht="15.75" customHeight="1" x14ac:dyDescent="0.2">
      <c r="A817" s="373"/>
      <c r="B817" s="373"/>
      <c r="C817" s="373"/>
      <c r="D817" s="373"/>
      <c r="E817" s="373"/>
      <c r="F817" s="373"/>
      <c r="G817" s="373"/>
      <c r="H817" s="373"/>
      <c r="I817" s="373"/>
      <c r="J817" s="373"/>
      <c r="K817" s="373"/>
      <c r="L817" s="373"/>
      <c r="M817" s="373"/>
      <c r="N817" s="373"/>
      <c r="O817" s="373"/>
      <c r="P817" s="373"/>
      <c r="Q817" s="373"/>
      <c r="R817" s="373"/>
      <c r="S817" s="373"/>
      <c r="T817" s="373"/>
      <c r="U817" s="373"/>
      <c r="V817" s="373"/>
      <c r="W817" s="373"/>
      <c r="X817" s="373"/>
      <c r="Y817" s="373"/>
      <c r="Z817" s="373"/>
    </row>
    <row r="818" spans="1:26" ht="15.75" customHeight="1" x14ac:dyDescent="0.2">
      <c r="A818" s="373"/>
      <c r="B818" s="373"/>
      <c r="C818" s="373"/>
      <c r="D818" s="373"/>
      <c r="E818" s="373"/>
      <c r="F818" s="373"/>
      <c r="G818" s="373"/>
      <c r="H818" s="373"/>
      <c r="I818" s="373"/>
      <c r="J818" s="373"/>
      <c r="K818" s="373"/>
      <c r="L818" s="373"/>
      <c r="M818" s="373"/>
      <c r="N818" s="373"/>
      <c r="O818" s="373"/>
      <c r="P818" s="373"/>
      <c r="Q818" s="373"/>
      <c r="R818" s="373"/>
      <c r="S818" s="373"/>
      <c r="T818" s="373"/>
      <c r="U818" s="373"/>
      <c r="V818" s="373"/>
      <c r="W818" s="373"/>
      <c r="X818" s="373"/>
      <c r="Y818" s="373"/>
      <c r="Z818" s="373"/>
    </row>
    <row r="819" spans="1:26" ht="15.75" customHeight="1" x14ac:dyDescent="0.2">
      <c r="A819" s="373"/>
      <c r="B819" s="373"/>
      <c r="C819" s="373"/>
      <c r="D819" s="373"/>
      <c r="E819" s="373"/>
      <c r="F819" s="373"/>
      <c r="G819" s="373"/>
      <c r="H819" s="373"/>
      <c r="I819" s="373"/>
      <c r="J819" s="373"/>
      <c r="K819" s="373"/>
      <c r="L819" s="373"/>
      <c r="M819" s="373"/>
      <c r="N819" s="373"/>
      <c r="O819" s="373"/>
      <c r="P819" s="373"/>
      <c r="Q819" s="373"/>
      <c r="R819" s="373"/>
      <c r="S819" s="373"/>
      <c r="T819" s="373"/>
      <c r="U819" s="373"/>
      <c r="V819" s="373"/>
      <c r="W819" s="373"/>
      <c r="X819" s="373"/>
      <c r="Y819" s="373"/>
      <c r="Z819" s="373"/>
    </row>
    <row r="820" spans="1:26" ht="15.75" customHeight="1" x14ac:dyDescent="0.2">
      <c r="A820" s="373"/>
      <c r="B820" s="373"/>
      <c r="C820" s="373"/>
      <c r="D820" s="373"/>
      <c r="E820" s="373"/>
      <c r="F820" s="373"/>
      <c r="G820" s="373"/>
      <c r="H820" s="373"/>
      <c r="I820" s="373"/>
      <c r="J820" s="373"/>
      <c r="K820" s="373"/>
      <c r="L820" s="373"/>
      <c r="M820" s="373"/>
      <c r="N820" s="373"/>
      <c r="O820" s="373"/>
      <c r="P820" s="373"/>
      <c r="Q820" s="373"/>
      <c r="R820" s="373"/>
      <c r="S820" s="373"/>
      <c r="T820" s="373"/>
      <c r="U820" s="373"/>
      <c r="V820" s="373"/>
      <c r="W820" s="373"/>
      <c r="X820" s="373"/>
      <c r="Y820" s="373"/>
      <c r="Z820" s="373"/>
    </row>
    <row r="821" spans="1:26" ht="15.75" customHeight="1" x14ac:dyDescent="0.2">
      <c r="A821" s="373"/>
      <c r="B821" s="373"/>
      <c r="C821" s="373"/>
      <c r="D821" s="373"/>
      <c r="E821" s="373"/>
      <c r="F821" s="373"/>
      <c r="G821" s="373"/>
      <c r="H821" s="373"/>
      <c r="I821" s="373"/>
      <c r="J821" s="373"/>
      <c r="K821" s="373"/>
      <c r="L821" s="373"/>
      <c r="M821" s="373"/>
      <c r="N821" s="373"/>
      <c r="O821" s="373"/>
      <c r="P821" s="373"/>
      <c r="Q821" s="373"/>
      <c r="R821" s="373"/>
      <c r="S821" s="373"/>
      <c r="T821" s="373"/>
      <c r="U821" s="373"/>
      <c r="V821" s="373"/>
      <c r="W821" s="373"/>
      <c r="X821" s="373"/>
      <c r="Y821" s="373"/>
      <c r="Z821" s="373"/>
    </row>
    <row r="822" spans="1:26" ht="15.75" customHeight="1" x14ac:dyDescent="0.2">
      <c r="A822" s="373"/>
      <c r="B822" s="373"/>
      <c r="C822" s="373"/>
      <c r="D822" s="373"/>
      <c r="E822" s="373"/>
      <c r="F822" s="373"/>
      <c r="G822" s="373"/>
      <c r="H822" s="373"/>
      <c r="I822" s="373"/>
      <c r="J822" s="373"/>
      <c r="K822" s="373"/>
      <c r="L822" s="373"/>
      <c r="M822" s="373"/>
      <c r="N822" s="373"/>
      <c r="O822" s="373"/>
      <c r="P822" s="373"/>
      <c r="Q822" s="373"/>
      <c r="R822" s="373"/>
      <c r="S822" s="373"/>
      <c r="T822" s="373"/>
      <c r="U822" s="373"/>
      <c r="V822" s="373"/>
      <c r="W822" s="373"/>
      <c r="X822" s="373"/>
      <c r="Y822" s="373"/>
      <c r="Z822" s="373"/>
    </row>
    <row r="823" spans="1:26" ht="15.75" customHeight="1" x14ac:dyDescent="0.2">
      <c r="A823" s="373"/>
      <c r="B823" s="373"/>
      <c r="C823" s="373"/>
      <c r="D823" s="373"/>
      <c r="E823" s="373"/>
      <c r="F823" s="373"/>
      <c r="G823" s="373"/>
      <c r="H823" s="373"/>
      <c r="I823" s="373"/>
      <c r="J823" s="373"/>
      <c r="K823" s="373"/>
      <c r="L823" s="373"/>
      <c r="M823" s="373"/>
      <c r="N823" s="373"/>
      <c r="O823" s="373"/>
      <c r="P823" s="373"/>
      <c r="Q823" s="373"/>
      <c r="R823" s="373"/>
      <c r="S823" s="373"/>
      <c r="T823" s="373"/>
      <c r="U823" s="373"/>
      <c r="V823" s="373"/>
      <c r="W823" s="373"/>
      <c r="X823" s="373"/>
      <c r="Y823" s="373"/>
      <c r="Z823" s="373"/>
    </row>
    <row r="824" spans="1:26" ht="15.75" customHeight="1" x14ac:dyDescent="0.2">
      <c r="A824" s="373"/>
      <c r="B824" s="373"/>
      <c r="C824" s="373"/>
      <c r="D824" s="373"/>
      <c r="E824" s="373"/>
      <c r="F824" s="373"/>
      <c r="G824" s="373"/>
      <c r="H824" s="373"/>
      <c r="I824" s="373"/>
      <c r="J824" s="373"/>
      <c r="K824" s="373"/>
      <c r="L824" s="373"/>
      <c r="M824" s="373"/>
      <c r="N824" s="373"/>
      <c r="O824" s="373"/>
      <c r="P824" s="373"/>
      <c r="Q824" s="373"/>
      <c r="R824" s="373"/>
      <c r="S824" s="373"/>
      <c r="T824" s="373"/>
      <c r="U824" s="373"/>
      <c r="V824" s="373"/>
      <c r="W824" s="373"/>
      <c r="X824" s="373"/>
      <c r="Y824" s="373"/>
      <c r="Z824" s="373"/>
    </row>
    <row r="825" spans="1:26" ht="15.75" customHeight="1" x14ac:dyDescent="0.2">
      <c r="A825" s="373"/>
      <c r="B825" s="373"/>
      <c r="C825" s="373"/>
      <c r="D825" s="373"/>
      <c r="E825" s="373"/>
      <c r="F825" s="373"/>
      <c r="G825" s="373"/>
      <c r="H825" s="373"/>
      <c r="I825" s="373"/>
      <c r="J825" s="373"/>
      <c r="K825" s="373"/>
      <c r="L825" s="373"/>
      <c r="M825" s="373"/>
      <c r="N825" s="373"/>
      <c r="O825" s="373"/>
      <c r="P825" s="373"/>
      <c r="Q825" s="373"/>
      <c r="R825" s="373"/>
      <c r="S825" s="373"/>
      <c r="T825" s="373"/>
      <c r="U825" s="373"/>
      <c r="V825" s="373"/>
      <c r="W825" s="373"/>
      <c r="X825" s="373"/>
      <c r="Y825" s="373"/>
      <c r="Z825" s="373"/>
    </row>
    <row r="826" spans="1:26" ht="15.75" customHeight="1" x14ac:dyDescent="0.2">
      <c r="A826" s="373"/>
      <c r="B826" s="373"/>
      <c r="C826" s="373"/>
      <c r="D826" s="373"/>
      <c r="E826" s="373"/>
      <c r="F826" s="373"/>
      <c r="G826" s="373"/>
      <c r="H826" s="373"/>
      <c r="I826" s="373"/>
      <c r="J826" s="373"/>
      <c r="K826" s="373"/>
      <c r="L826" s="373"/>
      <c r="M826" s="373"/>
      <c r="N826" s="373"/>
      <c r="O826" s="373"/>
      <c r="P826" s="373"/>
      <c r="Q826" s="373"/>
      <c r="R826" s="373"/>
      <c r="S826" s="373"/>
      <c r="T826" s="373"/>
      <c r="U826" s="373"/>
      <c r="V826" s="373"/>
      <c r="W826" s="373"/>
      <c r="X826" s="373"/>
      <c r="Y826" s="373"/>
      <c r="Z826" s="373"/>
    </row>
    <row r="827" spans="1:26" ht="15.75" customHeight="1" x14ac:dyDescent="0.2">
      <c r="A827" s="373"/>
      <c r="B827" s="373"/>
      <c r="C827" s="373"/>
      <c r="D827" s="373"/>
      <c r="E827" s="373"/>
      <c r="F827" s="373"/>
      <c r="G827" s="373"/>
      <c r="H827" s="373"/>
      <c r="I827" s="373"/>
      <c r="J827" s="373"/>
      <c r="K827" s="373"/>
      <c r="L827" s="373"/>
      <c r="M827" s="373"/>
      <c r="N827" s="373"/>
      <c r="O827" s="373"/>
      <c r="P827" s="373"/>
      <c r="Q827" s="373"/>
      <c r="R827" s="373"/>
      <c r="S827" s="373"/>
      <c r="T827" s="373"/>
      <c r="U827" s="373"/>
      <c r="V827" s="373"/>
      <c r="W827" s="373"/>
      <c r="X827" s="373"/>
      <c r="Y827" s="373"/>
      <c r="Z827" s="373"/>
    </row>
    <row r="828" spans="1:26" ht="15.75" customHeight="1" x14ac:dyDescent="0.2">
      <c r="A828" s="373"/>
      <c r="B828" s="373"/>
      <c r="C828" s="373"/>
      <c r="D828" s="373"/>
      <c r="E828" s="373"/>
      <c r="F828" s="373"/>
      <c r="G828" s="373"/>
      <c r="H828" s="373"/>
      <c r="I828" s="373"/>
      <c r="J828" s="373"/>
      <c r="K828" s="373"/>
      <c r="L828" s="373"/>
      <c r="M828" s="373"/>
      <c r="N828" s="373"/>
      <c r="O828" s="373"/>
      <c r="P828" s="373"/>
      <c r="Q828" s="373"/>
      <c r="R828" s="373"/>
      <c r="S828" s="373"/>
      <c r="T828" s="373"/>
      <c r="U828" s="373"/>
      <c r="V828" s="373"/>
      <c r="W828" s="373"/>
      <c r="X828" s="373"/>
      <c r="Y828" s="373"/>
      <c r="Z828" s="373"/>
    </row>
    <row r="829" spans="1:26" ht="15.75" customHeight="1" x14ac:dyDescent="0.2">
      <c r="A829" s="373"/>
      <c r="B829" s="373"/>
      <c r="C829" s="373"/>
      <c r="D829" s="373"/>
      <c r="E829" s="373"/>
      <c r="F829" s="373"/>
      <c r="G829" s="373"/>
      <c r="H829" s="373"/>
      <c r="I829" s="373"/>
      <c r="J829" s="373"/>
      <c r="K829" s="373"/>
      <c r="L829" s="373"/>
      <c r="M829" s="373"/>
      <c r="N829" s="373"/>
      <c r="O829" s="373"/>
      <c r="P829" s="373"/>
      <c r="Q829" s="373"/>
      <c r="R829" s="373"/>
      <c r="S829" s="373"/>
      <c r="T829" s="373"/>
      <c r="U829" s="373"/>
      <c r="V829" s="373"/>
      <c r="W829" s="373"/>
      <c r="X829" s="373"/>
      <c r="Y829" s="373"/>
      <c r="Z829" s="373"/>
    </row>
    <row r="830" spans="1:26" ht="15.75" customHeight="1" x14ac:dyDescent="0.2">
      <c r="A830" s="373"/>
      <c r="B830" s="373"/>
      <c r="C830" s="373"/>
      <c r="D830" s="373"/>
      <c r="E830" s="373"/>
      <c r="F830" s="373"/>
      <c r="G830" s="373"/>
      <c r="H830" s="373"/>
      <c r="I830" s="373"/>
      <c r="J830" s="373"/>
      <c r="K830" s="373"/>
      <c r="L830" s="373"/>
      <c r="M830" s="373"/>
      <c r="N830" s="373"/>
      <c r="O830" s="373"/>
      <c r="P830" s="373"/>
      <c r="Q830" s="373"/>
      <c r="R830" s="373"/>
      <c r="S830" s="373"/>
      <c r="T830" s="373"/>
      <c r="U830" s="373"/>
      <c r="V830" s="373"/>
      <c r="W830" s="373"/>
      <c r="X830" s="373"/>
      <c r="Y830" s="373"/>
      <c r="Z830" s="373"/>
    </row>
    <row r="831" spans="1:26" ht="15.75" customHeight="1" x14ac:dyDescent="0.2">
      <c r="A831" s="373"/>
      <c r="B831" s="373"/>
      <c r="C831" s="373"/>
      <c r="D831" s="373"/>
      <c r="E831" s="373"/>
      <c r="F831" s="373"/>
      <c r="G831" s="373"/>
      <c r="H831" s="373"/>
      <c r="I831" s="373"/>
      <c r="J831" s="373"/>
      <c r="K831" s="373"/>
      <c r="L831" s="373"/>
      <c r="M831" s="373"/>
      <c r="N831" s="373"/>
      <c r="O831" s="373"/>
      <c r="P831" s="373"/>
      <c r="Q831" s="373"/>
      <c r="R831" s="373"/>
      <c r="S831" s="373"/>
      <c r="T831" s="373"/>
      <c r="U831" s="373"/>
      <c r="V831" s="373"/>
      <c r="W831" s="373"/>
      <c r="X831" s="373"/>
      <c r="Y831" s="373"/>
      <c r="Z831" s="373"/>
    </row>
    <row r="832" spans="1:26" ht="15.75" customHeight="1" x14ac:dyDescent="0.2">
      <c r="A832" s="373"/>
      <c r="B832" s="373"/>
      <c r="C832" s="373"/>
      <c r="D832" s="373"/>
      <c r="E832" s="373"/>
      <c r="F832" s="373"/>
      <c r="G832" s="373"/>
      <c r="H832" s="373"/>
      <c r="I832" s="373"/>
      <c r="J832" s="373"/>
      <c r="K832" s="373"/>
      <c r="L832" s="373"/>
      <c r="M832" s="373"/>
      <c r="N832" s="373"/>
      <c r="O832" s="373"/>
      <c r="P832" s="373"/>
      <c r="Q832" s="373"/>
      <c r="R832" s="373"/>
      <c r="S832" s="373"/>
      <c r="T832" s="373"/>
      <c r="U832" s="373"/>
      <c r="V832" s="373"/>
      <c r="W832" s="373"/>
      <c r="X832" s="373"/>
      <c r="Y832" s="373"/>
      <c r="Z832" s="373"/>
    </row>
    <row r="833" spans="1:26" ht="15.75" customHeight="1" x14ac:dyDescent="0.2">
      <c r="A833" s="373"/>
      <c r="B833" s="373"/>
      <c r="C833" s="373"/>
      <c r="D833" s="373"/>
      <c r="E833" s="373"/>
      <c r="F833" s="373"/>
      <c r="G833" s="373"/>
      <c r="H833" s="373"/>
      <c r="I833" s="373"/>
      <c r="J833" s="373"/>
      <c r="K833" s="373"/>
      <c r="L833" s="373"/>
      <c r="M833" s="373"/>
      <c r="N833" s="373"/>
      <c r="O833" s="373"/>
      <c r="P833" s="373"/>
      <c r="Q833" s="373"/>
      <c r="R833" s="373"/>
      <c r="S833" s="373"/>
      <c r="T833" s="373"/>
      <c r="U833" s="373"/>
      <c r="V833" s="373"/>
      <c r="W833" s="373"/>
      <c r="X833" s="373"/>
      <c r="Y833" s="373"/>
      <c r="Z833" s="373"/>
    </row>
    <row r="834" spans="1:26" ht="15.75" customHeight="1" x14ac:dyDescent="0.2">
      <c r="A834" s="373"/>
      <c r="B834" s="373"/>
      <c r="C834" s="373"/>
      <c r="D834" s="373"/>
      <c r="E834" s="373"/>
      <c r="F834" s="373"/>
      <c r="G834" s="373"/>
      <c r="H834" s="373"/>
      <c r="I834" s="373"/>
      <c r="J834" s="373"/>
      <c r="K834" s="373"/>
      <c r="L834" s="373"/>
      <c r="M834" s="373"/>
      <c r="N834" s="373"/>
      <c r="O834" s="373"/>
      <c r="P834" s="373"/>
      <c r="Q834" s="373"/>
      <c r="R834" s="373"/>
      <c r="S834" s="373"/>
      <c r="T834" s="373"/>
      <c r="U834" s="373"/>
      <c r="V834" s="373"/>
      <c r="W834" s="373"/>
      <c r="X834" s="373"/>
      <c r="Y834" s="373"/>
      <c r="Z834" s="373"/>
    </row>
    <row r="835" spans="1:26" ht="15.75" customHeight="1" x14ac:dyDescent="0.2">
      <c r="A835" s="373"/>
      <c r="B835" s="373"/>
      <c r="C835" s="373"/>
      <c r="D835" s="373"/>
      <c r="E835" s="373"/>
      <c r="F835" s="373"/>
      <c r="G835" s="373"/>
      <c r="H835" s="373"/>
      <c r="I835" s="373"/>
      <c r="J835" s="373"/>
      <c r="K835" s="373"/>
      <c r="L835" s="373"/>
      <c r="M835" s="373"/>
      <c r="N835" s="373"/>
      <c r="O835" s="373"/>
      <c r="P835" s="373"/>
      <c r="Q835" s="373"/>
      <c r="R835" s="373"/>
      <c r="S835" s="373"/>
      <c r="T835" s="373"/>
      <c r="U835" s="373"/>
      <c r="V835" s="373"/>
      <c r="W835" s="373"/>
      <c r="X835" s="373"/>
      <c r="Y835" s="373"/>
      <c r="Z835" s="373"/>
    </row>
    <row r="836" spans="1:26" ht="15.75" customHeight="1" x14ac:dyDescent="0.2">
      <c r="A836" s="373"/>
      <c r="B836" s="373"/>
      <c r="C836" s="373"/>
      <c r="D836" s="373"/>
      <c r="E836" s="373"/>
      <c r="F836" s="373"/>
      <c r="G836" s="373"/>
      <c r="H836" s="373"/>
      <c r="I836" s="373"/>
      <c r="J836" s="373"/>
      <c r="K836" s="373"/>
      <c r="L836" s="373"/>
      <c r="M836" s="373"/>
      <c r="N836" s="373"/>
      <c r="O836" s="373"/>
      <c r="P836" s="373"/>
      <c r="Q836" s="373"/>
      <c r="R836" s="373"/>
      <c r="S836" s="373"/>
      <c r="T836" s="373"/>
      <c r="U836" s="373"/>
      <c r="V836" s="373"/>
      <c r="W836" s="373"/>
      <c r="X836" s="373"/>
      <c r="Y836" s="373"/>
      <c r="Z836" s="373"/>
    </row>
    <row r="837" spans="1:26" ht="15.75" customHeight="1" x14ac:dyDescent="0.2">
      <c r="A837" s="373"/>
      <c r="B837" s="373"/>
      <c r="C837" s="373"/>
      <c r="D837" s="373"/>
      <c r="E837" s="373"/>
      <c r="F837" s="373"/>
      <c r="G837" s="373"/>
      <c r="H837" s="373"/>
      <c r="I837" s="373"/>
      <c r="J837" s="373"/>
      <c r="K837" s="373"/>
      <c r="L837" s="373"/>
      <c r="M837" s="373"/>
      <c r="N837" s="373"/>
      <c r="O837" s="373"/>
      <c r="P837" s="373"/>
      <c r="Q837" s="373"/>
      <c r="R837" s="373"/>
      <c r="S837" s="373"/>
      <c r="T837" s="373"/>
      <c r="U837" s="373"/>
      <c r="V837" s="373"/>
      <c r="W837" s="373"/>
      <c r="X837" s="373"/>
      <c r="Y837" s="373"/>
      <c r="Z837" s="373"/>
    </row>
    <row r="838" spans="1:26" ht="15.75" customHeight="1" x14ac:dyDescent="0.2">
      <c r="A838" s="373"/>
      <c r="B838" s="373"/>
      <c r="C838" s="373"/>
      <c r="D838" s="373"/>
      <c r="E838" s="373"/>
      <c r="F838" s="373"/>
      <c r="G838" s="373"/>
      <c r="H838" s="373"/>
      <c r="I838" s="373"/>
      <c r="J838" s="373"/>
      <c r="K838" s="373"/>
      <c r="L838" s="373"/>
      <c r="M838" s="373"/>
      <c r="N838" s="373"/>
      <c r="O838" s="373"/>
      <c r="P838" s="373"/>
      <c r="Q838" s="373"/>
      <c r="R838" s="373"/>
      <c r="S838" s="373"/>
      <c r="T838" s="373"/>
      <c r="U838" s="373"/>
      <c r="V838" s="373"/>
      <c r="W838" s="373"/>
      <c r="X838" s="373"/>
      <c r="Y838" s="373"/>
      <c r="Z838" s="373"/>
    </row>
    <row r="839" spans="1:26" ht="15.75" customHeight="1" x14ac:dyDescent="0.2">
      <c r="A839" s="373"/>
      <c r="B839" s="373"/>
      <c r="C839" s="373"/>
      <c r="D839" s="373"/>
      <c r="E839" s="373"/>
      <c r="F839" s="373"/>
      <c r="G839" s="373"/>
      <c r="H839" s="373"/>
      <c r="I839" s="373"/>
      <c r="J839" s="373"/>
      <c r="K839" s="373"/>
      <c r="L839" s="373"/>
      <c r="M839" s="373"/>
      <c r="N839" s="373"/>
      <c r="O839" s="373"/>
      <c r="P839" s="373"/>
      <c r="Q839" s="373"/>
      <c r="R839" s="373"/>
      <c r="S839" s="373"/>
      <c r="T839" s="373"/>
      <c r="U839" s="373"/>
      <c r="V839" s="373"/>
      <c r="W839" s="373"/>
      <c r="X839" s="373"/>
      <c r="Y839" s="373"/>
      <c r="Z839" s="373"/>
    </row>
    <row r="840" spans="1:26" ht="15.75" customHeight="1" x14ac:dyDescent="0.2">
      <c r="A840" s="373"/>
      <c r="B840" s="373"/>
      <c r="C840" s="373"/>
      <c r="D840" s="373"/>
      <c r="E840" s="373"/>
      <c r="F840" s="373"/>
      <c r="G840" s="373"/>
      <c r="H840" s="373"/>
      <c r="I840" s="373"/>
      <c r="J840" s="373"/>
      <c r="K840" s="373"/>
      <c r="L840" s="373"/>
      <c r="M840" s="373"/>
      <c r="N840" s="373"/>
      <c r="O840" s="373"/>
      <c r="P840" s="373"/>
      <c r="Q840" s="373"/>
      <c r="R840" s="373"/>
      <c r="S840" s="373"/>
      <c r="T840" s="373"/>
      <c r="U840" s="373"/>
      <c r="V840" s="373"/>
      <c r="W840" s="373"/>
      <c r="X840" s="373"/>
      <c r="Y840" s="373"/>
      <c r="Z840" s="373"/>
    </row>
    <row r="841" spans="1:26" ht="15.75" customHeight="1" x14ac:dyDescent="0.2">
      <c r="A841" s="373"/>
      <c r="B841" s="373"/>
      <c r="C841" s="373"/>
      <c r="D841" s="373"/>
      <c r="E841" s="373"/>
      <c r="F841" s="373"/>
      <c r="G841" s="373"/>
      <c r="H841" s="373"/>
      <c r="I841" s="373"/>
      <c r="J841" s="373"/>
      <c r="K841" s="373"/>
      <c r="L841" s="373"/>
      <c r="M841" s="373"/>
      <c r="N841" s="373"/>
      <c r="O841" s="373"/>
      <c r="P841" s="373"/>
      <c r="Q841" s="373"/>
      <c r="R841" s="373"/>
      <c r="S841" s="373"/>
      <c r="T841" s="373"/>
      <c r="U841" s="373"/>
      <c r="V841" s="373"/>
      <c r="W841" s="373"/>
      <c r="X841" s="373"/>
      <c r="Y841" s="373"/>
      <c r="Z841" s="373"/>
    </row>
    <row r="842" spans="1:26" ht="15.75" customHeight="1" x14ac:dyDescent="0.2">
      <c r="A842" s="373"/>
      <c r="B842" s="373"/>
      <c r="C842" s="373"/>
      <c r="D842" s="373"/>
      <c r="E842" s="373"/>
      <c r="F842" s="373"/>
      <c r="G842" s="373"/>
      <c r="H842" s="373"/>
      <c r="I842" s="373"/>
      <c r="J842" s="373"/>
      <c r="K842" s="373"/>
      <c r="L842" s="373"/>
      <c r="M842" s="373"/>
      <c r="N842" s="373"/>
      <c r="O842" s="373"/>
      <c r="P842" s="373"/>
      <c r="Q842" s="373"/>
      <c r="R842" s="373"/>
      <c r="S842" s="373"/>
      <c r="T842" s="373"/>
      <c r="U842" s="373"/>
      <c r="V842" s="373"/>
      <c r="W842" s="373"/>
      <c r="X842" s="373"/>
      <c r="Y842" s="373"/>
      <c r="Z842" s="373"/>
    </row>
    <row r="843" spans="1:26" ht="15.75" customHeight="1" x14ac:dyDescent="0.2">
      <c r="A843" s="373"/>
      <c r="B843" s="373"/>
      <c r="C843" s="373"/>
      <c r="D843" s="373"/>
      <c r="E843" s="373"/>
      <c r="F843" s="373"/>
      <c r="G843" s="373"/>
      <c r="H843" s="373"/>
      <c r="I843" s="373"/>
      <c r="J843" s="373"/>
      <c r="K843" s="373"/>
      <c r="L843" s="373"/>
      <c r="M843" s="373"/>
      <c r="N843" s="373"/>
      <c r="O843" s="373"/>
      <c r="P843" s="373"/>
      <c r="Q843" s="373"/>
      <c r="R843" s="373"/>
      <c r="S843" s="373"/>
      <c r="T843" s="373"/>
      <c r="U843" s="373"/>
      <c r="V843" s="373"/>
      <c r="W843" s="373"/>
      <c r="X843" s="373"/>
      <c r="Y843" s="373"/>
      <c r="Z843" s="373"/>
    </row>
    <row r="844" spans="1:26" ht="15.75" customHeight="1" x14ac:dyDescent="0.2">
      <c r="A844" s="373"/>
      <c r="B844" s="373"/>
      <c r="C844" s="373"/>
      <c r="D844" s="373"/>
      <c r="E844" s="373"/>
      <c r="F844" s="373"/>
      <c r="G844" s="373"/>
      <c r="H844" s="373"/>
      <c r="I844" s="373"/>
      <c r="J844" s="373"/>
      <c r="K844" s="373"/>
      <c r="L844" s="373"/>
      <c r="M844" s="373"/>
      <c r="N844" s="373"/>
      <c r="O844" s="373"/>
      <c r="P844" s="373"/>
      <c r="Q844" s="373"/>
      <c r="R844" s="373"/>
      <c r="S844" s="373"/>
      <c r="T844" s="373"/>
      <c r="U844" s="373"/>
      <c r="V844" s="373"/>
      <c r="W844" s="373"/>
      <c r="X844" s="373"/>
      <c r="Y844" s="373"/>
      <c r="Z844" s="373"/>
    </row>
    <row r="845" spans="1:26" ht="15.75" customHeight="1" x14ac:dyDescent="0.2">
      <c r="A845" s="373"/>
      <c r="B845" s="373"/>
      <c r="C845" s="373"/>
      <c r="D845" s="373"/>
      <c r="E845" s="373"/>
      <c r="F845" s="373"/>
      <c r="G845" s="373"/>
      <c r="H845" s="373"/>
      <c r="I845" s="373"/>
      <c r="J845" s="373"/>
      <c r="K845" s="373"/>
      <c r="L845" s="373"/>
      <c r="M845" s="373"/>
      <c r="N845" s="373"/>
      <c r="O845" s="373"/>
      <c r="P845" s="373"/>
      <c r="Q845" s="373"/>
      <c r="R845" s="373"/>
      <c r="S845" s="373"/>
      <c r="T845" s="373"/>
      <c r="U845" s="373"/>
      <c r="V845" s="373"/>
      <c r="W845" s="373"/>
      <c r="X845" s="373"/>
      <c r="Y845" s="373"/>
      <c r="Z845" s="373"/>
    </row>
    <row r="846" spans="1:26" ht="15.75" customHeight="1" x14ac:dyDescent="0.2">
      <c r="A846" s="373"/>
      <c r="B846" s="373"/>
      <c r="C846" s="373"/>
      <c r="D846" s="373"/>
      <c r="E846" s="373"/>
      <c r="F846" s="373"/>
      <c r="G846" s="373"/>
      <c r="H846" s="373"/>
      <c r="I846" s="373"/>
      <c r="J846" s="373"/>
      <c r="K846" s="373"/>
      <c r="L846" s="373"/>
      <c r="M846" s="373"/>
      <c r="N846" s="373"/>
      <c r="O846" s="373"/>
      <c r="P846" s="373"/>
      <c r="Q846" s="373"/>
      <c r="R846" s="373"/>
      <c r="S846" s="373"/>
      <c r="T846" s="373"/>
      <c r="U846" s="373"/>
      <c r="V846" s="373"/>
      <c r="W846" s="373"/>
      <c r="X846" s="373"/>
      <c r="Y846" s="373"/>
      <c r="Z846" s="373"/>
    </row>
    <row r="847" spans="1:26" ht="15.75" customHeight="1" x14ac:dyDescent="0.2">
      <c r="A847" s="373"/>
      <c r="B847" s="373"/>
      <c r="C847" s="373"/>
      <c r="D847" s="373"/>
      <c r="E847" s="373"/>
      <c r="F847" s="373"/>
      <c r="G847" s="373"/>
      <c r="H847" s="373"/>
      <c r="I847" s="373"/>
      <c r="J847" s="373"/>
      <c r="K847" s="373"/>
      <c r="L847" s="373"/>
      <c r="M847" s="373"/>
      <c r="N847" s="373"/>
      <c r="O847" s="373"/>
      <c r="P847" s="373"/>
      <c r="Q847" s="373"/>
      <c r="R847" s="373"/>
      <c r="S847" s="373"/>
      <c r="T847" s="373"/>
      <c r="U847" s="373"/>
      <c r="V847" s="373"/>
      <c r="W847" s="373"/>
      <c r="X847" s="373"/>
      <c r="Y847" s="373"/>
      <c r="Z847" s="373"/>
    </row>
    <row r="848" spans="1:26" ht="15.75" customHeight="1" x14ac:dyDescent="0.2">
      <c r="A848" s="373"/>
      <c r="B848" s="373"/>
      <c r="C848" s="373"/>
      <c r="D848" s="373"/>
      <c r="E848" s="373"/>
      <c r="F848" s="373"/>
      <c r="G848" s="373"/>
      <c r="H848" s="373"/>
      <c r="I848" s="373"/>
      <c r="J848" s="373"/>
      <c r="K848" s="373"/>
      <c r="L848" s="373"/>
      <c r="M848" s="373"/>
      <c r="N848" s="373"/>
      <c r="O848" s="373"/>
      <c r="P848" s="373"/>
      <c r="Q848" s="373"/>
      <c r="R848" s="373"/>
      <c r="S848" s="373"/>
      <c r="T848" s="373"/>
      <c r="U848" s="373"/>
      <c r="V848" s="373"/>
      <c r="W848" s="373"/>
      <c r="X848" s="373"/>
      <c r="Y848" s="373"/>
      <c r="Z848" s="373"/>
    </row>
    <row r="849" spans="1:26" ht="15.75" customHeight="1" x14ac:dyDescent="0.2">
      <c r="A849" s="373"/>
      <c r="B849" s="373"/>
      <c r="C849" s="373"/>
      <c r="D849" s="373"/>
      <c r="E849" s="373"/>
      <c r="F849" s="373"/>
      <c r="G849" s="373"/>
      <c r="H849" s="373"/>
      <c r="I849" s="373"/>
      <c r="J849" s="373"/>
      <c r="K849" s="373"/>
      <c r="L849" s="373"/>
      <c r="M849" s="373"/>
      <c r="N849" s="373"/>
      <c r="O849" s="373"/>
      <c r="P849" s="373"/>
      <c r="Q849" s="373"/>
      <c r="R849" s="373"/>
      <c r="S849" s="373"/>
      <c r="T849" s="373"/>
      <c r="U849" s="373"/>
      <c r="V849" s="373"/>
      <c r="W849" s="373"/>
      <c r="X849" s="373"/>
      <c r="Y849" s="373"/>
      <c r="Z849" s="373"/>
    </row>
    <row r="850" spans="1:26" ht="15.75" customHeight="1" x14ac:dyDescent="0.2">
      <c r="A850" s="373"/>
      <c r="B850" s="373"/>
      <c r="C850" s="373"/>
      <c r="D850" s="373"/>
      <c r="E850" s="373"/>
      <c r="F850" s="373"/>
      <c r="G850" s="373"/>
      <c r="H850" s="373"/>
      <c r="I850" s="373"/>
      <c r="J850" s="373"/>
      <c r="K850" s="373"/>
      <c r="L850" s="373"/>
      <c r="M850" s="373"/>
      <c r="N850" s="373"/>
      <c r="O850" s="373"/>
      <c r="P850" s="373"/>
      <c r="Q850" s="373"/>
      <c r="R850" s="373"/>
      <c r="S850" s="373"/>
      <c r="T850" s="373"/>
      <c r="U850" s="373"/>
      <c r="V850" s="373"/>
      <c r="W850" s="373"/>
      <c r="X850" s="373"/>
      <c r="Y850" s="373"/>
      <c r="Z850" s="373"/>
    </row>
    <row r="851" spans="1:26" ht="15.75" customHeight="1" x14ac:dyDescent="0.2">
      <c r="A851" s="373"/>
      <c r="B851" s="373"/>
      <c r="C851" s="373"/>
      <c r="D851" s="373"/>
      <c r="E851" s="373"/>
      <c r="F851" s="373"/>
      <c r="G851" s="373"/>
      <c r="H851" s="373"/>
      <c r="I851" s="373"/>
      <c r="J851" s="373"/>
      <c r="K851" s="373"/>
      <c r="L851" s="373"/>
      <c r="M851" s="373"/>
      <c r="N851" s="373"/>
      <c r="O851" s="373"/>
      <c r="P851" s="373"/>
      <c r="Q851" s="373"/>
      <c r="R851" s="373"/>
      <c r="S851" s="373"/>
      <c r="T851" s="373"/>
      <c r="U851" s="373"/>
      <c r="V851" s="373"/>
      <c r="W851" s="373"/>
      <c r="X851" s="373"/>
      <c r="Y851" s="373"/>
      <c r="Z851" s="373"/>
    </row>
    <row r="852" spans="1:26" ht="15.75" customHeight="1" x14ac:dyDescent="0.2">
      <c r="A852" s="373"/>
      <c r="B852" s="373"/>
      <c r="C852" s="373"/>
      <c r="D852" s="373"/>
      <c r="E852" s="373"/>
      <c r="F852" s="373"/>
      <c r="G852" s="373"/>
      <c r="H852" s="373"/>
      <c r="I852" s="373"/>
      <c r="J852" s="373"/>
      <c r="K852" s="373"/>
      <c r="L852" s="373"/>
      <c r="M852" s="373"/>
      <c r="N852" s="373"/>
      <c r="O852" s="373"/>
      <c r="P852" s="373"/>
      <c r="Q852" s="373"/>
      <c r="R852" s="373"/>
      <c r="S852" s="373"/>
      <c r="T852" s="373"/>
      <c r="U852" s="373"/>
      <c r="V852" s="373"/>
      <c r="W852" s="373"/>
      <c r="X852" s="373"/>
      <c r="Y852" s="373"/>
      <c r="Z852" s="373"/>
    </row>
    <row r="853" spans="1:26" ht="15.75" customHeight="1" x14ac:dyDescent="0.2">
      <c r="A853" s="373"/>
      <c r="B853" s="373"/>
      <c r="C853" s="373"/>
      <c r="D853" s="373"/>
      <c r="E853" s="373"/>
      <c r="F853" s="373"/>
      <c r="G853" s="373"/>
      <c r="H853" s="373"/>
      <c r="I853" s="373"/>
      <c r="J853" s="373"/>
      <c r="K853" s="373"/>
      <c r="L853" s="373"/>
      <c r="M853" s="373"/>
      <c r="N853" s="373"/>
      <c r="O853" s="373"/>
      <c r="P853" s="373"/>
      <c r="Q853" s="373"/>
      <c r="R853" s="373"/>
      <c r="S853" s="373"/>
      <c r="T853" s="373"/>
      <c r="U853" s="373"/>
      <c r="V853" s="373"/>
      <c r="W853" s="373"/>
      <c r="X853" s="373"/>
      <c r="Y853" s="373"/>
      <c r="Z853" s="373"/>
    </row>
    <row r="854" spans="1:26" ht="15.75" customHeight="1" x14ac:dyDescent="0.2">
      <c r="A854" s="373"/>
      <c r="B854" s="373"/>
      <c r="C854" s="373"/>
      <c r="D854" s="373"/>
      <c r="E854" s="373"/>
      <c r="F854" s="373"/>
      <c r="G854" s="373"/>
      <c r="H854" s="373"/>
      <c r="I854" s="373"/>
      <c r="J854" s="373"/>
      <c r="K854" s="373"/>
      <c r="L854" s="373"/>
      <c r="M854" s="373"/>
      <c r="N854" s="373"/>
      <c r="O854" s="373"/>
      <c r="P854" s="373"/>
      <c r="Q854" s="373"/>
      <c r="R854" s="373"/>
      <c r="S854" s="373"/>
      <c r="T854" s="373"/>
      <c r="U854" s="373"/>
      <c r="V854" s="373"/>
      <c r="W854" s="373"/>
      <c r="X854" s="373"/>
      <c r="Y854" s="373"/>
      <c r="Z854" s="373"/>
    </row>
    <row r="855" spans="1:26" ht="15.75" customHeight="1" x14ac:dyDescent="0.2">
      <c r="A855" s="373"/>
      <c r="B855" s="373"/>
      <c r="C855" s="373"/>
      <c r="D855" s="373"/>
      <c r="E855" s="373"/>
      <c r="F855" s="373"/>
      <c r="G855" s="373"/>
      <c r="H855" s="373"/>
      <c r="I855" s="373"/>
      <c r="J855" s="373"/>
      <c r="K855" s="373"/>
      <c r="L855" s="373"/>
      <c r="M855" s="373"/>
      <c r="N855" s="373"/>
      <c r="O855" s="373"/>
      <c r="P855" s="373"/>
      <c r="Q855" s="373"/>
      <c r="R855" s="373"/>
      <c r="S855" s="373"/>
      <c r="T855" s="373"/>
      <c r="U855" s="373"/>
      <c r="V855" s="373"/>
      <c r="W855" s="373"/>
      <c r="X855" s="373"/>
      <c r="Y855" s="373"/>
      <c r="Z855" s="373"/>
    </row>
    <row r="856" spans="1:26" ht="15.75" customHeight="1" x14ac:dyDescent="0.2">
      <c r="A856" s="373"/>
      <c r="B856" s="373"/>
      <c r="C856" s="373"/>
      <c r="D856" s="373"/>
      <c r="E856" s="373"/>
      <c r="F856" s="373"/>
      <c r="G856" s="373"/>
      <c r="H856" s="373"/>
      <c r="I856" s="373"/>
      <c r="J856" s="373"/>
      <c r="K856" s="373"/>
      <c r="L856" s="373"/>
      <c r="M856" s="373"/>
      <c r="N856" s="373"/>
      <c r="O856" s="373"/>
      <c r="P856" s="373"/>
      <c r="Q856" s="373"/>
      <c r="R856" s="373"/>
      <c r="S856" s="373"/>
      <c r="T856" s="373"/>
      <c r="U856" s="373"/>
      <c r="V856" s="373"/>
      <c r="W856" s="373"/>
      <c r="X856" s="373"/>
      <c r="Y856" s="373"/>
      <c r="Z856" s="373"/>
    </row>
    <row r="857" spans="1:26" ht="15.75" customHeight="1" x14ac:dyDescent="0.2">
      <c r="A857" s="373"/>
      <c r="B857" s="373"/>
      <c r="C857" s="373"/>
      <c r="D857" s="373"/>
      <c r="E857" s="373"/>
      <c r="F857" s="373"/>
      <c r="G857" s="373"/>
      <c r="H857" s="373"/>
      <c r="I857" s="373"/>
      <c r="J857" s="373"/>
      <c r="K857" s="373"/>
      <c r="L857" s="373"/>
      <c r="M857" s="373"/>
      <c r="N857" s="373"/>
      <c r="O857" s="373"/>
      <c r="P857" s="373"/>
      <c r="Q857" s="373"/>
      <c r="R857" s="373"/>
      <c r="S857" s="373"/>
      <c r="T857" s="373"/>
      <c r="U857" s="373"/>
      <c r="V857" s="373"/>
      <c r="W857" s="373"/>
      <c r="X857" s="373"/>
      <c r="Y857" s="373"/>
      <c r="Z857" s="373"/>
    </row>
    <row r="858" spans="1:26" ht="15.75" customHeight="1" x14ac:dyDescent="0.2">
      <c r="A858" s="373"/>
      <c r="B858" s="373"/>
      <c r="C858" s="373"/>
      <c r="D858" s="373"/>
      <c r="E858" s="373"/>
      <c r="F858" s="373"/>
      <c r="G858" s="373"/>
      <c r="H858" s="373"/>
      <c r="I858" s="373"/>
      <c r="J858" s="373"/>
      <c r="K858" s="373"/>
      <c r="L858" s="373"/>
      <c r="M858" s="373"/>
      <c r="N858" s="373"/>
      <c r="O858" s="373"/>
      <c r="P858" s="373"/>
      <c r="Q858" s="373"/>
      <c r="R858" s="373"/>
      <c r="S858" s="373"/>
      <c r="T858" s="373"/>
      <c r="U858" s="373"/>
      <c r="V858" s="373"/>
      <c r="W858" s="373"/>
      <c r="X858" s="373"/>
      <c r="Y858" s="373"/>
      <c r="Z858" s="373"/>
    </row>
    <row r="859" spans="1:26" ht="15.75" customHeight="1" x14ac:dyDescent="0.2">
      <c r="A859" s="373"/>
      <c r="B859" s="373"/>
      <c r="C859" s="373"/>
      <c r="D859" s="373"/>
      <c r="E859" s="373"/>
      <c r="F859" s="373"/>
      <c r="G859" s="373"/>
      <c r="H859" s="373"/>
      <c r="I859" s="373"/>
      <c r="J859" s="373"/>
      <c r="K859" s="373"/>
      <c r="L859" s="373"/>
      <c r="M859" s="373"/>
      <c r="N859" s="373"/>
      <c r="O859" s="373"/>
      <c r="P859" s="373"/>
      <c r="Q859" s="373"/>
      <c r="R859" s="373"/>
      <c r="S859" s="373"/>
      <c r="T859" s="373"/>
      <c r="U859" s="373"/>
      <c r="V859" s="373"/>
      <c r="W859" s="373"/>
      <c r="X859" s="373"/>
      <c r="Y859" s="373"/>
      <c r="Z859" s="373"/>
    </row>
    <row r="860" spans="1:26" ht="15.75" customHeight="1" x14ac:dyDescent="0.2">
      <c r="A860" s="373"/>
      <c r="B860" s="373"/>
      <c r="C860" s="373"/>
      <c r="D860" s="373"/>
      <c r="E860" s="373"/>
      <c r="F860" s="373"/>
      <c r="G860" s="373"/>
      <c r="H860" s="373"/>
      <c r="I860" s="373"/>
      <c r="J860" s="373"/>
      <c r="K860" s="373"/>
      <c r="L860" s="373"/>
      <c r="M860" s="373"/>
      <c r="N860" s="373"/>
      <c r="O860" s="373"/>
      <c r="P860" s="373"/>
      <c r="Q860" s="373"/>
      <c r="R860" s="373"/>
      <c r="S860" s="373"/>
      <c r="T860" s="373"/>
      <c r="U860" s="373"/>
      <c r="V860" s="373"/>
      <c r="W860" s="373"/>
      <c r="X860" s="373"/>
      <c r="Y860" s="373"/>
      <c r="Z860" s="373"/>
    </row>
    <row r="861" spans="1:26" ht="15.75" customHeight="1" x14ac:dyDescent="0.2">
      <c r="A861" s="373"/>
      <c r="B861" s="373"/>
      <c r="C861" s="373"/>
      <c r="D861" s="373"/>
      <c r="E861" s="373"/>
      <c r="F861" s="373"/>
      <c r="G861" s="373"/>
      <c r="H861" s="373"/>
      <c r="I861" s="373"/>
      <c r="J861" s="373"/>
      <c r="K861" s="373"/>
      <c r="L861" s="373"/>
      <c r="M861" s="373"/>
      <c r="N861" s="373"/>
      <c r="O861" s="373"/>
      <c r="P861" s="373"/>
      <c r="Q861" s="373"/>
      <c r="R861" s="373"/>
      <c r="S861" s="373"/>
      <c r="T861" s="373"/>
      <c r="U861" s="373"/>
      <c r="V861" s="373"/>
      <c r="W861" s="373"/>
      <c r="X861" s="373"/>
      <c r="Y861" s="373"/>
      <c r="Z861" s="373"/>
    </row>
    <row r="862" spans="1:26" ht="15.75" customHeight="1" x14ac:dyDescent="0.2">
      <c r="A862" s="373"/>
      <c r="B862" s="373"/>
      <c r="C862" s="373"/>
      <c r="D862" s="373"/>
      <c r="E862" s="373"/>
      <c r="F862" s="373"/>
      <c r="G862" s="373"/>
      <c r="H862" s="373"/>
      <c r="I862" s="373"/>
      <c r="J862" s="373"/>
      <c r="K862" s="373"/>
      <c r="L862" s="373"/>
      <c r="M862" s="373"/>
      <c r="N862" s="373"/>
      <c r="O862" s="373"/>
      <c r="P862" s="373"/>
      <c r="Q862" s="373"/>
      <c r="R862" s="373"/>
      <c r="S862" s="373"/>
      <c r="T862" s="373"/>
      <c r="U862" s="373"/>
      <c r="V862" s="373"/>
      <c r="W862" s="373"/>
      <c r="X862" s="373"/>
      <c r="Y862" s="373"/>
      <c r="Z862" s="373"/>
    </row>
    <row r="863" spans="1:26" ht="15.75" customHeight="1" x14ac:dyDescent="0.2">
      <c r="A863" s="373"/>
      <c r="B863" s="373"/>
      <c r="C863" s="373"/>
      <c r="D863" s="373"/>
      <c r="E863" s="373"/>
      <c r="F863" s="373"/>
      <c r="G863" s="373"/>
      <c r="H863" s="373"/>
      <c r="I863" s="373"/>
      <c r="J863" s="373"/>
      <c r="K863" s="373"/>
      <c r="L863" s="373"/>
      <c r="M863" s="373"/>
      <c r="N863" s="373"/>
      <c r="O863" s="373"/>
      <c r="P863" s="373"/>
      <c r="Q863" s="373"/>
      <c r="R863" s="373"/>
      <c r="S863" s="373"/>
      <c r="T863" s="373"/>
      <c r="U863" s="373"/>
      <c r="V863" s="373"/>
      <c r="W863" s="373"/>
      <c r="X863" s="373"/>
      <c r="Y863" s="373"/>
      <c r="Z863" s="373"/>
    </row>
    <row r="864" spans="1:26" ht="15.75" customHeight="1" x14ac:dyDescent="0.2">
      <c r="A864" s="373"/>
      <c r="B864" s="373"/>
      <c r="C864" s="373"/>
      <c r="D864" s="373"/>
      <c r="E864" s="373"/>
      <c r="F864" s="373"/>
      <c r="G864" s="373"/>
      <c r="H864" s="373"/>
      <c r="I864" s="373"/>
      <c r="J864" s="373"/>
      <c r="K864" s="373"/>
      <c r="L864" s="373"/>
      <c r="M864" s="373"/>
      <c r="N864" s="373"/>
      <c r="O864" s="373"/>
      <c r="P864" s="373"/>
      <c r="Q864" s="373"/>
      <c r="R864" s="373"/>
      <c r="S864" s="373"/>
      <c r="T864" s="373"/>
      <c r="U864" s="373"/>
      <c r="V864" s="373"/>
      <c r="W864" s="373"/>
      <c r="X864" s="373"/>
      <c r="Y864" s="373"/>
      <c r="Z864" s="373"/>
    </row>
    <row r="865" spans="1:26" ht="15.75" customHeight="1" x14ac:dyDescent="0.2">
      <c r="A865" s="373"/>
      <c r="B865" s="373"/>
      <c r="C865" s="373"/>
      <c r="D865" s="373"/>
      <c r="E865" s="373"/>
      <c r="F865" s="373"/>
      <c r="G865" s="373"/>
      <c r="H865" s="373"/>
      <c r="I865" s="373"/>
      <c r="J865" s="373"/>
      <c r="K865" s="373"/>
      <c r="L865" s="373"/>
      <c r="M865" s="373"/>
      <c r="N865" s="373"/>
      <c r="O865" s="373"/>
      <c r="P865" s="373"/>
      <c r="Q865" s="373"/>
      <c r="R865" s="373"/>
      <c r="S865" s="373"/>
      <c r="T865" s="373"/>
      <c r="U865" s="373"/>
      <c r="V865" s="373"/>
      <c r="W865" s="373"/>
      <c r="X865" s="373"/>
      <c r="Y865" s="373"/>
      <c r="Z865" s="373"/>
    </row>
    <row r="866" spans="1:26" ht="15.75" customHeight="1" x14ac:dyDescent="0.2">
      <c r="A866" s="373"/>
      <c r="B866" s="373"/>
      <c r="C866" s="373"/>
      <c r="D866" s="373"/>
      <c r="E866" s="373"/>
      <c r="F866" s="373"/>
      <c r="G866" s="373"/>
      <c r="H866" s="373"/>
      <c r="I866" s="373"/>
      <c r="J866" s="373"/>
      <c r="K866" s="373"/>
      <c r="L866" s="373"/>
      <c r="M866" s="373"/>
      <c r="N866" s="373"/>
      <c r="O866" s="373"/>
      <c r="P866" s="373"/>
      <c r="Q866" s="373"/>
      <c r="R866" s="373"/>
      <c r="S866" s="373"/>
      <c r="T866" s="373"/>
      <c r="U866" s="373"/>
      <c r="V866" s="373"/>
      <c r="W866" s="373"/>
      <c r="X866" s="373"/>
      <c r="Y866" s="373"/>
      <c r="Z866" s="373"/>
    </row>
    <row r="867" spans="1:26" ht="15.75" customHeight="1" x14ac:dyDescent="0.2">
      <c r="A867" s="373"/>
      <c r="B867" s="373"/>
      <c r="C867" s="373"/>
      <c r="D867" s="373"/>
      <c r="E867" s="373"/>
      <c r="F867" s="373"/>
      <c r="G867" s="373"/>
      <c r="H867" s="373"/>
      <c r="I867" s="373"/>
      <c r="J867" s="373"/>
      <c r="K867" s="373"/>
      <c r="L867" s="373"/>
      <c r="M867" s="373"/>
      <c r="N867" s="373"/>
      <c r="O867" s="373"/>
      <c r="P867" s="373"/>
      <c r="Q867" s="373"/>
      <c r="R867" s="373"/>
      <c r="S867" s="373"/>
      <c r="T867" s="373"/>
      <c r="U867" s="373"/>
      <c r="V867" s="373"/>
      <c r="W867" s="373"/>
      <c r="X867" s="373"/>
      <c r="Y867" s="373"/>
      <c r="Z867" s="373"/>
    </row>
    <row r="868" spans="1:26" ht="15.75" customHeight="1" x14ac:dyDescent="0.2">
      <c r="A868" s="373"/>
      <c r="B868" s="373"/>
      <c r="C868" s="373"/>
      <c r="D868" s="373"/>
      <c r="E868" s="373"/>
      <c r="F868" s="373"/>
      <c r="G868" s="373"/>
      <c r="H868" s="373"/>
      <c r="I868" s="373"/>
      <c r="J868" s="373"/>
      <c r="K868" s="373"/>
      <c r="L868" s="373"/>
      <c r="M868" s="373"/>
      <c r="N868" s="373"/>
      <c r="O868" s="373"/>
      <c r="P868" s="373"/>
      <c r="Q868" s="373"/>
      <c r="R868" s="373"/>
      <c r="S868" s="373"/>
      <c r="T868" s="373"/>
      <c r="U868" s="373"/>
      <c r="V868" s="373"/>
      <c r="W868" s="373"/>
      <c r="X868" s="373"/>
      <c r="Y868" s="373"/>
      <c r="Z868" s="373"/>
    </row>
    <row r="869" spans="1:26" ht="15.75" customHeight="1" x14ac:dyDescent="0.2">
      <c r="A869" s="373"/>
      <c r="B869" s="373"/>
      <c r="C869" s="373"/>
      <c r="D869" s="373"/>
      <c r="E869" s="373"/>
      <c r="F869" s="373"/>
      <c r="G869" s="373"/>
      <c r="H869" s="373"/>
      <c r="I869" s="373"/>
      <c r="J869" s="373"/>
      <c r="K869" s="373"/>
      <c r="L869" s="373"/>
      <c r="M869" s="373"/>
      <c r="N869" s="373"/>
      <c r="O869" s="373"/>
      <c r="P869" s="373"/>
      <c r="Q869" s="373"/>
      <c r="R869" s="373"/>
      <c r="S869" s="373"/>
      <c r="T869" s="373"/>
      <c r="U869" s="373"/>
      <c r="V869" s="373"/>
      <c r="W869" s="373"/>
      <c r="X869" s="373"/>
      <c r="Y869" s="373"/>
      <c r="Z869" s="373"/>
    </row>
    <row r="870" spans="1:26" ht="15.75" customHeight="1" x14ac:dyDescent="0.2">
      <c r="A870" s="373"/>
      <c r="B870" s="373"/>
      <c r="C870" s="373"/>
      <c r="D870" s="373"/>
      <c r="E870" s="373"/>
      <c r="F870" s="373"/>
      <c r="G870" s="373"/>
      <c r="H870" s="373"/>
      <c r="I870" s="373"/>
      <c r="J870" s="373"/>
      <c r="K870" s="373"/>
      <c r="L870" s="373"/>
      <c r="M870" s="373"/>
      <c r="N870" s="373"/>
      <c r="O870" s="373"/>
      <c r="P870" s="373"/>
      <c r="Q870" s="373"/>
      <c r="R870" s="373"/>
      <c r="S870" s="373"/>
      <c r="T870" s="373"/>
      <c r="U870" s="373"/>
      <c r="V870" s="373"/>
      <c r="W870" s="373"/>
      <c r="X870" s="373"/>
      <c r="Y870" s="373"/>
      <c r="Z870" s="373"/>
    </row>
    <row r="871" spans="1:26" ht="15.75" customHeight="1" x14ac:dyDescent="0.2">
      <c r="A871" s="373"/>
      <c r="B871" s="373"/>
      <c r="C871" s="373"/>
      <c r="D871" s="373"/>
      <c r="E871" s="373"/>
      <c r="F871" s="373"/>
      <c r="G871" s="373"/>
      <c r="H871" s="373"/>
      <c r="I871" s="373"/>
      <c r="J871" s="373"/>
      <c r="K871" s="373"/>
      <c r="L871" s="373"/>
      <c r="M871" s="373"/>
      <c r="N871" s="373"/>
      <c r="O871" s="373"/>
      <c r="P871" s="373"/>
      <c r="Q871" s="373"/>
      <c r="R871" s="373"/>
      <c r="S871" s="373"/>
      <c r="T871" s="373"/>
      <c r="U871" s="373"/>
      <c r="V871" s="373"/>
      <c r="W871" s="373"/>
      <c r="X871" s="373"/>
      <c r="Y871" s="373"/>
      <c r="Z871" s="373"/>
    </row>
    <row r="872" spans="1:26" ht="15.75" customHeight="1" x14ac:dyDescent="0.2">
      <c r="A872" s="373"/>
      <c r="B872" s="373"/>
      <c r="C872" s="373"/>
      <c r="D872" s="373"/>
      <c r="E872" s="373"/>
      <c r="F872" s="373"/>
      <c r="G872" s="373"/>
      <c r="H872" s="373"/>
      <c r="I872" s="373"/>
      <c r="J872" s="373"/>
      <c r="K872" s="373"/>
      <c r="L872" s="373"/>
      <c r="M872" s="373"/>
      <c r="N872" s="373"/>
      <c r="O872" s="373"/>
      <c r="P872" s="373"/>
      <c r="Q872" s="373"/>
      <c r="R872" s="373"/>
      <c r="S872" s="373"/>
      <c r="T872" s="373"/>
      <c r="U872" s="373"/>
      <c r="V872" s="373"/>
      <c r="W872" s="373"/>
      <c r="X872" s="373"/>
      <c r="Y872" s="373"/>
      <c r="Z872" s="373"/>
    </row>
    <row r="873" spans="1:26" ht="15.75" customHeight="1" x14ac:dyDescent="0.2">
      <c r="A873" s="373"/>
      <c r="B873" s="373"/>
      <c r="C873" s="373"/>
      <c r="D873" s="373"/>
      <c r="E873" s="373"/>
      <c r="F873" s="373"/>
      <c r="G873" s="373"/>
      <c r="H873" s="373"/>
      <c r="I873" s="373"/>
      <c r="J873" s="373"/>
      <c r="K873" s="373"/>
      <c r="L873" s="373"/>
      <c r="M873" s="373"/>
      <c r="N873" s="373"/>
      <c r="O873" s="373"/>
      <c r="P873" s="373"/>
      <c r="Q873" s="373"/>
      <c r="R873" s="373"/>
      <c r="S873" s="373"/>
      <c r="T873" s="373"/>
      <c r="U873" s="373"/>
      <c r="V873" s="373"/>
      <c r="W873" s="373"/>
      <c r="X873" s="373"/>
      <c r="Y873" s="373"/>
      <c r="Z873" s="373"/>
    </row>
    <row r="874" spans="1:26" ht="15.75" customHeight="1" x14ac:dyDescent="0.2">
      <c r="A874" s="373"/>
      <c r="B874" s="373"/>
      <c r="C874" s="373"/>
      <c r="D874" s="373"/>
      <c r="E874" s="373"/>
      <c r="F874" s="373"/>
      <c r="G874" s="373"/>
      <c r="H874" s="373"/>
      <c r="I874" s="373"/>
      <c r="J874" s="373"/>
      <c r="K874" s="373"/>
      <c r="L874" s="373"/>
      <c r="M874" s="373"/>
      <c r="N874" s="373"/>
      <c r="O874" s="373"/>
      <c r="P874" s="373"/>
      <c r="Q874" s="373"/>
      <c r="R874" s="373"/>
      <c r="S874" s="373"/>
      <c r="T874" s="373"/>
      <c r="U874" s="373"/>
      <c r="V874" s="373"/>
      <c r="W874" s="373"/>
      <c r="X874" s="373"/>
      <c r="Y874" s="373"/>
      <c r="Z874" s="373"/>
    </row>
    <row r="875" spans="1:26" ht="15.75" customHeight="1" x14ac:dyDescent="0.2">
      <c r="A875" s="373"/>
      <c r="B875" s="373"/>
      <c r="C875" s="373"/>
      <c r="D875" s="373"/>
      <c r="E875" s="373"/>
      <c r="F875" s="373"/>
      <c r="G875" s="373"/>
      <c r="H875" s="373"/>
      <c r="I875" s="373"/>
      <c r="J875" s="373"/>
      <c r="K875" s="373"/>
      <c r="L875" s="373"/>
      <c r="M875" s="373"/>
      <c r="N875" s="373"/>
      <c r="O875" s="373"/>
      <c r="P875" s="373"/>
      <c r="Q875" s="373"/>
      <c r="R875" s="373"/>
      <c r="S875" s="373"/>
      <c r="T875" s="373"/>
      <c r="U875" s="373"/>
      <c r="V875" s="373"/>
      <c r="W875" s="373"/>
      <c r="X875" s="373"/>
      <c r="Y875" s="373"/>
      <c r="Z875" s="373"/>
    </row>
    <row r="876" spans="1:26" ht="15.75" customHeight="1" x14ac:dyDescent="0.2">
      <c r="A876" s="373"/>
      <c r="B876" s="373"/>
      <c r="C876" s="373"/>
      <c r="D876" s="373"/>
      <c r="E876" s="373"/>
      <c r="F876" s="373"/>
      <c r="G876" s="373"/>
      <c r="H876" s="373"/>
      <c r="I876" s="373"/>
      <c r="J876" s="373"/>
      <c r="K876" s="373"/>
      <c r="L876" s="373"/>
      <c r="M876" s="373"/>
      <c r="N876" s="373"/>
      <c r="O876" s="373"/>
      <c r="P876" s="373"/>
      <c r="Q876" s="373"/>
      <c r="R876" s="373"/>
      <c r="S876" s="373"/>
      <c r="T876" s="373"/>
      <c r="U876" s="373"/>
      <c r="V876" s="373"/>
      <c r="W876" s="373"/>
      <c r="X876" s="373"/>
      <c r="Y876" s="373"/>
      <c r="Z876" s="373"/>
    </row>
    <row r="877" spans="1:26" ht="15.75" customHeight="1" x14ac:dyDescent="0.2">
      <c r="A877" s="373"/>
      <c r="B877" s="373"/>
      <c r="C877" s="373"/>
      <c r="D877" s="373"/>
      <c r="E877" s="373"/>
      <c r="F877" s="373"/>
      <c r="G877" s="373"/>
      <c r="H877" s="373"/>
      <c r="I877" s="373"/>
      <c r="J877" s="373"/>
      <c r="K877" s="373"/>
      <c r="L877" s="373"/>
      <c r="M877" s="373"/>
      <c r="N877" s="373"/>
      <c r="O877" s="373"/>
      <c r="P877" s="373"/>
      <c r="Q877" s="373"/>
      <c r="R877" s="373"/>
      <c r="S877" s="373"/>
      <c r="T877" s="373"/>
      <c r="U877" s="373"/>
      <c r="V877" s="373"/>
      <c r="W877" s="373"/>
      <c r="X877" s="373"/>
      <c r="Y877" s="373"/>
      <c r="Z877" s="373"/>
    </row>
    <row r="878" spans="1:26" ht="15.75" customHeight="1" x14ac:dyDescent="0.2">
      <c r="A878" s="373"/>
      <c r="B878" s="373"/>
      <c r="C878" s="373"/>
      <c r="D878" s="373"/>
      <c r="E878" s="373"/>
      <c r="F878" s="373"/>
      <c r="G878" s="373"/>
      <c r="H878" s="373"/>
      <c r="I878" s="373"/>
      <c r="J878" s="373"/>
      <c r="K878" s="373"/>
      <c r="L878" s="373"/>
      <c r="M878" s="373"/>
      <c r="N878" s="373"/>
      <c r="O878" s="373"/>
      <c r="P878" s="373"/>
      <c r="Q878" s="373"/>
      <c r="R878" s="373"/>
      <c r="S878" s="373"/>
      <c r="T878" s="373"/>
      <c r="U878" s="373"/>
      <c r="V878" s="373"/>
      <c r="W878" s="373"/>
      <c r="X878" s="373"/>
      <c r="Y878" s="373"/>
      <c r="Z878" s="373"/>
    </row>
    <row r="879" spans="1:26" ht="15.75" customHeight="1" x14ac:dyDescent="0.2">
      <c r="A879" s="373"/>
      <c r="B879" s="373"/>
      <c r="C879" s="373"/>
      <c r="D879" s="373"/>
      <c r="E879" s="373"/>
      <c r="F879" s="373"/>
      <c r="G879" s="373"/>
      <c r="H879" s="373"/>
      <c r="I879" s="373"/>
      <c r="J879" s="373"/>
      <c r="K879" s="373"/>
      <c r="L879" s="373"/>
      <c r="M879" s="373"/>
      <c r="N879" s="373"/>
      <c r="O879" s="373"/>
      <c r="P879" s="373"/>
      <c r="Q879" s="373"/>
      <c r="R879" s="373"/>
      <c r="S879" s="373"/>
      <c r="T879" s="373"/>
      <c r="U879" s="373"/>
      <c r="V879" s="373"/>
      <c r="W879" s="373"/>
      <c r="X879" s="373"/>
      <c r="Y879" s="373"/>
      <c r="Z879" s="373"/>
    </row>
    <row r="880" spans="1:26" ht="15.75" customHeight="1" x14ac:dyDescent="0.2">
      <c r="A880" s="373"/>
      <c r="B880" s="373"/>
      <c r="C880" s="373"/>
      <c r="D880" s="373"/>
      <c r="E880" s="373"/>
      <c r="F880" s="373"/>
      <c r="G880" s="373"/>
      <c r="H880" s="373"/>
      <c r="I880" s="373"/>
      <c r="J880" s="373"/>
      <c r="K880" s="373"/>
      <c r="L880" s="373"/>
      <c r="M880" s="373"/>
      <c r="N880" s="373"/>
      <c r="O880" s="373"/>
      <c r="P880" s="373"/>
      <c r="Q880" s="373"/>
      <c r="R880" s="373"/>
      <c r="S880" s="373"/>
      <c r="T880" s="373"/>
      <c r="U880" s="373"/>
      <c r="V880" s="373"/>
      <c r="W880" s="373"/>
      <c r="X880" s="373"/>
      <c r="Y880" s="373"/>
      <c r="Z880" s="373"/>
    </row>
    <row r="881" spans="1:26" ht="15.75" customHeight="1" x14ac:dyDescent="0.2">
      <c r="A881" s="373"/>
      <c r="B881" s="373"/>
      <c r="C881" s="373"/>
      <c r="D881" s="373"/>
      <c r="E881" s="373"/>
      <c r="F881" s="373"/>
      <c r="G881" s="373"/>
      <c r="H881" s="373"/>
      <c r="I881" s="373"/>
      <c r="J881" s="373"/>
      <c r="K881" s="373"/>
      <c r="L881" s="373"/>
      <c r="M881" s="373"/>
      <c r="N881" s="373"/>
      <c r="O881" s="373"/>
      <c r="P881" s="373"/>
      <c r="Q881" s="373"/>
      <c r="R881" s="373"/>
      <c r="S881" s="373"/>
      <c r="T881" s="373"/>
      <c r="U881" s="373"/>
      <c r="V881" s="373"/>
      <c r="W881" s="373"/>
      <c r="X881" s="373"/>
      <c r="Y881" s="373"/>
      <c r="Z881" s="373"/>
    </row>
    <row r="882" spans="1:26" ht="15.75" customHeight="1" x14ac:dyDescent="0.2">
      <c r="A882" s="373"/>
      <c r="B882" s="373"/>
      <c r="C882" s="373"/>
      <c r="D882" s="373"/>
      <c r="E882" s="373"/>
      <c r="F882" s="373"/>
      <c r="G882" s="373"/>
      <c r="H882" s="373"/>
      <c r="I882" s="373"/>
      <c r="J882" s="373"/>
      <c r="K882" s="373"/>
      <c r="L882" s="373"/>
      <c r="M882" s="373"/>
      <c r="N882" s="373"/>
      <c r="O882" s="373"/>
      <c r="P882" s="373"/>
      <c r="Q882" s="373"/>
      <c r="R882" s="373"/>
      <c r="S882" s="373"/>
      <c r="T882" s="373"/>
      <c r="U882" s="373"/>
      <c r="V882" s="373"/>
      <c r="W882" s="373"/>
      <c r="X882" s="373"/>
      <c r="Y882" s="373"/>
      <c r="Z882" s="373"/>
    </row>
    <row r="883" spans="1:26" ht="15.75" customHeight="1" x14ac:dyDescent="0.2">
      <c r="A883" s="373"/>
      <c r="B883" s="373"/>
      <c r="C883" s="373"/>
      <c r="D883" s="373"/>
      <c r="E883" s="373"/>
      <c r="F883" s="373"/>
      <c r="G883" s="373"/>
      <c r="H883" s="373"/>
      <c r="I883" s="373"/>
      <c r="J883" s="373"/>
      <c r="K883" s="373"/>
      <c r="L883" s="373"/>
      <c r="M883" s="373"/>
      <c r="N883" s="373"/>
      <c r="O883" s="373"/>
      <c r="P883" s="373"/>
      <c r="Q883" s="373"/>
      <c r="R883" s="373"/>
      <c r="S883" s="373"/>
      <c r="T883" s="373"/>
      <c r="U883" s="373"/>
      <c r="V883" s="373"/>
      <c r="W883" s="373"/>
      <c r="X883" s="373"/>
      <c r="Y883" s="373"/>
      <c r="Z883" s="373"/>
    </row>
    <row r="884" spans="1:26" ht="15.75" customHeight="1" x14ac:dyDescent="0.2">
      <c r="A884" s="373"/>
      <c r="B884" s="373"/>
      <c r="C884" s="373"/>
      <c r="D884" s="373"/>
      <c r="E884" s="373"/>
      <c r="F884" s="373"/>
      <c r="G884" s="373"/>
      <c r="H884" s="373"/>
      <c r="I884" s="373"/>
      <c r="J884" s="373"/>
      <c r="K884" s="373"/>
      <c r="L884" s="373"/>
      <c r="M884" s="373"/>
      <c r="N884" s="373"/>
      <c r="O884" s="373"/>
      <c r="P884" s="373"/>
      <c r="Q884" s="373"/>
      <c r="R884" s="373"/>
      <c r="S884" s="373"/>
      <c r="T884" s="373"/>
      <c r="U884" s="373"/>
      <c r="V884" s="373"/>
      <c r="W884" s="373"/>
      <c r="X884" s="373"/>
      <c r="Y884" s="373"/>
      <c r="Z884" s="373"/>
    </row>
    <row r="885" spans="1:26" ht="15.75" customHeight="1" x14ac:dyDescent="0.2">
      <c r="A885" s="373"/>
      <c r="B885" s="373"/>
      <c r="C885" s="373"/>
      <c r="D885" s="373"/>
      <c r="E885" s="373"/>
      <c r="F885" s="373"/>
      <c r="G885" s="373"/>
      <c r="H885" s="373"/>
      <c r="I885" s="373"/>
      <c r="J885" s="373"/>
      <c r="K885" s="373"/>
      <c r="L885" s="373"/>
      <c r="M885" s="373"/>
      <c r="N885" s="373"/>
      <c r="O885" s="373"/>
      <c r="P885" s="373"/>
      <c r="Q885" s="373"/>
      <c r="R885" s="373"/>
      <c r="S885" s="373"/>
      <c r="T885" s="373"/>
      <c r="U885" s="373"/>
      <c r="V885" s="373"/>
      <c r="W885" s="373"/>
      <c r="X885" s="373"/>
      <c r="Y885" s="373"/>
      <c r="Z885" s="373"/>
    </row>
    <row r="886" spans="1:26" ht="15.75" customHeight="1" x14ac:dyDescent="0.2">
      <c r="A886" s="373"/>
      <c r="B886" s="373"/>
      <c r="C886" s="373"/>
      <c r="D886" s="373"/>
      <c r="E886" s="373"/>
      <c r="F886" s="373"/>
      <c r="G886" s="373"/>
      <c r="H886" s="373"/>
      <c r="I886" s="373"/>
      <c r="J886" s="373"/>
      <c r="K886" s="373"/>
      <c r="L886" s="373"/>
      <c r="M886" s="373"/>
      <c r="N886" s="373"/>
      <c r="O886" s="373"/>
      <c r="P886" s="373"/>
      <c r="Q886" s="373"/>
      <c r="R886" s="373"/>
      <c r="S886" s="373"/>
      <c r="T886" s="373"/>
      <c r="U886" s="373"/>
      <c r="V886" s="373"/>
      <c r="W886" s="373"/>
      <c r="X886" s="373"/>
      <c r="Y886" s="373"/>
      <c r="Z886" s="373"/>
    </row>
    <row r="887" spans="1:26" ht="15.75" customHeight="1" x14ac:dyDescent="0.2">
      <c r="A887" s="373"/>
      <c r="B887" s="373"/>
      <c r="C887" s="373"/>
      <c r="D887" s="373"/>
      <c r="E887" s="373"/>
      <c r="F887" s="373"/>
      <c r="G887" s="373"/>
      <c r="H887" s="373"/>
      <c r="I887" s="373"/>
      <c r="J887" s="373"/>
      <c r="K887" s="373"/>
      <c r="L887" s="373"/>
      <c r="M887" s="373"/>
      <c r="N887" s="373"/>
      <c r="O887" s="373"/>
      <c r="P887" s="373"/>
      <c r="Q887" s="373"/>
      <c r="R887" s="373"/>
      <c r="S887" s="373"/>
      <c r="T887" s="373"/>
      <c r="U887" s="373"/>
      <c r="V887" s="373"/>
      <c r="W887" s="373"/>
      <c r="X887" s="373"/>
      <c r="Y887" s="373"/>
      <c r="Z887" s="373"/>
    </row>
    <row r="888" spans="1:26" ht="15.75" customHeight="1" x14ac:dyDescent="0.2">
      <c r="A888" s="373"/>
      <c r="B888" s="373"/>
      <c r="C888" s="373"/>
      <c r="D888" s="373"/>
      <c r="E888" s="373"/>
      <c r="F888" s="373"/>
      <c r="G888" s="373"/>
      <c r="H888" s="373"/>
      <c r="I888" s="373"/>
      <c r="J888" s="373"/>
      <c r="K888" s="373"/>
      <c r="L888" s="373"/>
      <c r="M888" s="373"/>
      <c r="N888" s="373"/>
      <c r="O888" s="373"/>
      <c r="P888" s="373"/>
      <c r="Q888" s="373"/>
      <c r="R888" s="373"/>
      <c r="S888" s="373"/>
      <c r="T888" s="373"/>
      <c r="U888" s="373"/>
      <c r="V888" s="373"/>
      <c r="W888" s="373"/>
      <c r="X888" s="373"/>
      <c r="Y888" s="373"/>
      <c r="Z888" s="373"/>
    </row>
    <row r="889" spans="1:26" ht="15.75" customHeight="1" x14ac:dyDescent="0.2">
      <c r="A889" s="373"/>
      <c r="B889" s="373"/>
      <c r="C889" s="373"/>
      <c r="D889" s="373"/>
      <c r="E889" s="373"/>
      <c r="F889" s="373"/>
      <c r="G889" s="373"/>
      <c r="H889" s="373"/>
      <c r="I889" s="373"/>
      <c r="J889" s="373"/>
      <c r="K889" s="373"/>
      <c r="L889" s="373"/>
      <c r="M889" s="373"/>
      <c r="N889" s="373"/>
      <c r="O889" s="373"/>
      <c r="P889" s="373"/>
      <c r="Q889" s="373"/>
      <c r="R889" s="373"/>
      <c r="S889" s="373"/>
      <c r="T889" s="373"/>
      <c r="U889" s="373"/>
      <c r="V889" s="373"/>
      <c r="W889" s="373"/>
      <c r="X889" s="373"/>
      <c r="Y889" s="373"/>
      <c r="Z889" s="373"/>
    </row>
    <row r="890" spans="1:26" ht="15.75" customHeight="1" x14ac:dyDescent="0.2">
      <c r="A890" s="373"/>
      <c r="B890" s="373"/>
      <c r="C890" s="373"/>
      <c r="D890" s="373"/>
      <c r="E890" s="373"/>
      <c r="F890" s="373"/>
      <c r="G890" s="373"/>
      <c r="H890" s="373"/>
      <c r="I890" s="373"/>
      <c r="J890" s="373"/>
      <c r="K890" s="373"/>
      <c r="L890" s="373"/>
      <c r="M890" s="373"/>
      <c r="N890" s="373"/>
      <c r="O890" s="373"/>
      <c r="P890" s="373"/>
      <c r="Q890" s="373"/>
      <c r="R890" s="373"/>
      <c r="S890" s="373"/>
      <c r="T890" s="373"/>
      <c r="U890" s="373"/>
      <c r="V890" s="373"/>
      <c r="W890" s="373"/>
      <c r="X890" s="373"/>
      <c r="Y890" s="373"/>
      <c r="Z890" s="373"/>
    </row>
    <row r="891" spans="1:26" ht="15.75" customHeight="1" x14ac:dyDescent="0.2">
      <c r="A891" s="373"/>
      <c r="B891" s="373"/>
      <c r="C891" s="373"/>
      <c r="D891" s="373"/>
      <c r="E891" s="373"/>
      <c r="F891" s="373"/>
      <c r="G891" s="373"/>
      <c r="H891" s="373"/>
      <c r="I891" s="373"/>
      <c r="J891" s="373"/>
      <c r="K891" s="373"/>
      <c r="L891" s="373"/>
      <c r="M891" s="373"/>
      <c r="N891" s="373"/>
      <c r="O891" s="373"/>
      <c r="P891" s="373"/>
      <c r="Q891" s="373"/>
      <c r="R891" s="373"/>
      <c r="S891" s="373"/>
      <c r="T891" s="373"/>
      <c r="U891" s="373"/>
      <c r="V891" s="373"/>
      <c r="W891" s="373"/>
      <c r="X891" s="373"/>
      <c r="Y891" s="373"/>
      <c r="Z891" s="373"/>
    </row>
    <row r="892" spans="1:26" ht="15.75" customHeight="1" x14ac:dyDescent="0.2">
      <c r="A892" s="373"/>
      <c r="B892" s="373"/>
      <c r="C892" s="373"/>
      <c r="D892" s="373"/>
      <c r="E892" s="373"/>
      <c r="F892" s="373"/>
      <c r="G892" s="373"/>
      <c r="H892" s="373"/>
      <c r="I892" s="373"/>
      <c r="J892" s="373"/>
      <c r="K892" s="373"/>
      <c r="L892" s="373"/>
      <c r="M892" s="373"/>
      <c r="N892" s="373"/>
      <c r="O892" s="373"/>
      <c r="P892" s="373"/>
      <c r="Q892" s="373"/>
      <c r="R892" s="373"/>
      <c r="S892" s="373"/>
      <c r="T892" s="373"/>
      <c r="U892" s="373"/>
      <c r="V892" s="373"/>
      <c r="W892" s="373"/>
      <c r="X892" s="373"/>
      <c r="Y892" s="373"/>
      <c r="Z892" s="373"/>
    </row>
    <row r="893" spans="1:26" ht="15.75" customHeight="1" x14ac:dyDescent="0.2">
      <c r="A893" s="373"/>
      <c r="B893" s="373"/>
      <c r="C893" s="373"/>
      <c r="D893" s="373"/>
      <c r="E893" s="373"/>
      <c r="F893" s="373"/>
      <c r="G893" s="373"/>
      <c r="H893" s="373"/>
      <c r="I893" s="373"/>
      <c r="J893" s="373"/>
      <c r="K893" s="373"/>
      <c r="L893" s="373"/>
      <c r="M893" s="373"/>
      <c r="N893" s="373"/>
      <c r="O893" s="373"/>
      <c r="P893" s="373"/>
      <c r="Q893" s="373"/>
      <c r="R893" s="373"/>
      <c r="S893" s="373"/>
      <c r="T893" s="373"/>
      <c r="U893" s="373"/>
      <c r="V893" s="373"/>
      <c r="W893" s="373"/>
      <c r="X893" s="373"/>
      <c r="Y893" s="373"/>
      <c r="Z893" s="373"/>
    </row>
    <row r="894" spans="1:26" ht="15.75" customHeight="1" x14ac:dyDescent="0.2">
      <c r="A894" s="373"/>
      <c r="B894" s="373"/>
      <c r="C894" s="373"/>
      <c r="D894" s="373"/>
      <c r="E894" s="373"/>
      <c r="F894" s="373"/>
      <c r="G894" s="373"/>
      <c r="H894" s="373"/>
      <c r="I894" s="373"/>
      <c r="J894" s="373"/>
      <c r="K894" s="373"/>
      <c r="L894" s="373"/>
      <c r="M894" s="373"/>
      <c r="N894" s="373"/>
      <c r="O894" s="373"/>
      <c r="P894" s="373"/>
      <c r="Q894" s="373"/>
      <c r="R894" s="373"/>
      <c r="S894" s="373"/>
      <c r="T894" s="373"/>
      <c r="U894" s="373"/>
      <c r="V894" s="373"/>
      <c r="W894" s="373"/>
      <c r="X894" s="373"/>
      <c r="Y894" s="373"/>
      <c r="Z894" s="373"/>
    </row>
    <row r="895" spans="1:26" ht="15.75" customHeight="1" x14ac:dyDescent="0.2">
      <c r="A895" s="373"/>
      <c r="B895" s="373"/>
      <c r="C895" s="373"/>
      <c r="D895" s="373"/>
      <c r="E895" s="373"/>
      <c r="F895" s="373"/>
      <c r="G895" s="373"/>
      <c r="H895" s="373"/>
      <c r="I895" s="373"/>
      <c r="J895" s="373"/>
      <c r="K895" s="373"/>
      <c r="L895" s="373"/>
      <c r="M895" s="373"/>
      <c r="N895" s="373"/>
      <c r="O895" s="373"/>
      <c r="P895" s="373"/>
      <c r="Q895" s="373"/>
      <c r="R895" s="373"/>
      <c r="S895" s="373"/>
      <c r="T895" s="373"/>
      <c r="U895" s="373"/>
      <c r="V895" s="373"/>
      <c r="W895" s="373"/>
      <c r="X895" s="373"/>
      <c r="Y895" s="373"/>
      <c r="Z895" s="373"/>
    </row>
    <row r="896" spans="1:26" ht="15.75" customHeight="1" x14ac:dyDescent="0.2">
      <c r="A896" s="373"/>
      <c r="B896" s="373"/>
      <c r="C896" s="373"/>
      <c r="D896" s="373"/>
      <c r="E896" s="373"/>
      <c r="F896" s="373"/>
      <c r="G896" s="373"/>
      <c r="H896" s="373"/>
      <c r="I896" s="373"/>
      <c r="J896" s="373"/>
      <c r="K896" s="373"/>
      <c r="L896" s="373"/>
      <c r="M896" s="373"/>
      <c r="N896" s="373"/>
      <c r="O896" s="373"/>
      <c r="P896" s="373"/>
      <c r="Q896" s="373"/>
      <c r="R896" s="373"/>
      <c r="S896" s="373"/>
      <c r="T896" s="373"/>
      <c r="U896" s="373"/>
      <c r="V896" s="373"/>
      <c r="W896" s="373"/>
      <c r="X896" s="373"/>
      <c r="Y896" s="373"/>
      <c r="Z896" s="373"/>
    </row>
    <row r="897" spans="1:26" ht="15.75" customHeight="1" x14ac:dyDescent="0.2">
      <c r="A897" s="373"/>
      <c r="B897" s="373"/>
      <c r="C897" s="373"/>
      <c r="D897" s="373"/>
      <c r="E897" s="373"/>
      <c r="F897" s="373"/>
      <c r="G897" s="373"/>
      <c r="H897" s="373"/>
      <c r="I897" s="373"/>
      <c r="J897" s="373"/>
      <c r="K897" s="373"/>
      <c r="L897" s="373"/>
      <c r="M897" s="373"/>
      <c r="N897" s="373"/>
      <c r="O897" s="373"/>
      <c r="P897" s="373"/>
      <c r="Q897" s="373"/>
      <c r="R897" s="373"/>
      <c r="S897" s="373"/>
      <c r="T897" s="373"/>
      <c r="U897" s="373"/>
      <c r="V897" s="373"/>
      <c r="W897" s="373"/>
      <c r="X897" s="373"/>
      <c r="Y897" s="373"/>
      <c r="Z897" s="373"/>
    </row>
    <row r="898" spans="1:26" ht="15.75" customHeight="1" x14ac:dyDescent="0.2">
      <c r="A898" s="373"/>
      <c r="B898" s="373"/>
      <c r="C898" s="373"/>
      <c r="D898" s="373"/>
      <c r="E898" s="373"/>
      <c r="F898" s="373"/>
      <c r="G898" s="373"/>
      <c r="H898" s="373"/>
      <c r="I898" s="373"/>
      <c r="J898" s="373"/>
      <c r="K898" s="373"/>
      <c r="L898" s="373"/>
      <c r="M898" s="373"/>
      <c r="N898" s="373"/>
      <c r="O898" s="373"/>
      <c r="P898" s="373"/>
      <c r="Q898" s="373"/>
      <c r="R898" s="373"/>
      <c r="S898" s="373"/>
      <c r="T898" s="373"/>
      <c r="U898" s="373"/>
      <c r="V898" s="373"/>
      <c r="W898" s="373"/>
      <c r="X898" s="373"/>
      <c r="Y898" s="373"/>
      <c r="Z898" s="373"/>
    </row>
    <row r="899" spans="1:26" ht="15.75" customHeight="1" x14ac:dyDescent="0.2">
      <c r="A899" s="373"/>
      <c r="B899" s="373"/>
      <c r="C899" s="373"/>
      <c r="D899" s="373"/>
      <c r="E899" s="373"/>
      <c r="F899" s="373"/>
      <c r="G899" s="373"/>
      <c r="H899" s="373"/>
      <c r="I899" s="373"/>
      <c r="J899" s="373"/>
      <c r="K899" s="373"/>
      <c r="L899" s="373"/>
      <c r="M899" s="373"/>
      <c r="N899" s="373"/>
      <c r="O899" s="373"/>
      <c r="P899" s="373"/>
      <c r="Q899" s="373"/>
      <c r="R899" s="373"/>
      <c r="S899" s="373"/>
      <c r="T899" s="373"/>
      <c r="U899" s="373"/>
      <c r="V899" s="373"/>
      <c r="W899" s="373"/>
      <c r="X899" s="373"/>
      <c r="Y899" s="373"/>
      <c r="Z899" s="373"/>
    </row>
    <row r="900" spans="1:26" ht="15.75" customHeight="1" x14ac:dyDescent="0.2">
      <c r="A900" s="373"/>
      <c r="B900" s="373"/>
      <c r="C900" s="373"/>
      <c r="D900" s="373"/>
      <c r="E900" s="373"/>
      <c r="F900" s="373"/>
      <c r="G900" s="373"/>
      <c r="H900" s="373"/>
      <c r="I900" s="373"/>
      <c r="J900" s="373"/>
      <c r="K900" s="373"/>
      <c r="L900" s="373"/>
      <c r="M900" s="373"/>
      <c r="N900" s="373"/>
      <c r="O900" s="373"/>
      <c r="P900" s="373"/>
      <c r="Q900" s="373"/>
      <c r="R900" s="373"/>
      <c r="S900" s="373"/>
      <c r="T900" s="373"/>
      <c r="U900" s="373"/>
      <c r="V900" s="373"/>
      <c r="W900" s="373"/>
      <c r="X900" s="373"/>
      <c r="Y900" s="373"/>
      <c r="Z900" s="373"/>
    </row>
    <row r="901" spans="1:26" ht="15.75" customHeight="1" x14ac:dyDescent="0.2">
      <c r="A901" s="373"/>
      <c r="B901" s="373"/>
      <c r="C901" s="373"/>
      <c r="D901" s="373"/>
      <c r="E901" s="373"/>
      <c r="F901" s="373"/>
      <c r="G901" s="373"/>
      <c r="H901" s="373"/>
      <c r="I901" s="373"/>
      <c r="J901" s="373"/>
      <c r="K901" s="373"/>
      <c r="L901" s="373"/>
      <c r="M901" s="373"/>
      <c r="N901" s="373"/>
      <c r="O901" s="373"/>
      <c r="P901" s="373"/>
      <c r="Q901" s="373"/>
      <c r="R901" s="373"/>
      <c r="S901" s="373"/>
      <c r="T901" s="373"/>
      <c r="U901" s="373"/>
      <c r="V901" s="373"/>
      <c r="W901" s="373"/>
      <c r="X901" s="373"/>
      <c r="Y901" s="373"/>
      <c r="Z901" s="373"/>
    </row>
    <row r="902" spans="1:26" ht="15.75" customHeight="1" x14ac:dyDescent="0.2">
      <c r="A902" s="373"/>
      <c r="B902" s="373"/>
      <c r="C902" s="373"/>
      <c r="D902" s="373"/>
      <c r="E902" s="373"/>
      <c r="F902" s="373"/>
      <c r="G902" s="373"/>
      <c r="H902" s="373"/>
      <c r="I902" s="373"/>
      <c r="J902" s="373"/>
      <c r="K902" s="373"/>
      <c r="L902" s="373"/>
      <c r="M902" s="373"/>
      <c r="N902" s="373"/>
      <c r="O902" s="373"/>
      <c r="P902" s="373"/>
      <c r="Q902" s="373"/>
      <c r="R902" s="373"/>
      <c r="S902" s="373"/>
      <c r="T902" s="373"/>
      <c r="U902" s="373"/>
      <c r="V902" s="373"/>
      <c r="W902" s="373"/>
      <c r="X902" s="373"/>
      <c r="Y902" s="373"/>
      <c r="Z902" s="373"/>
    </row>
    <row r="903" spans="1:26" ht="15.75" customHeight="1" x14ac:dyDescent="0.2">
      <c r="A903" s="373"/>
      <c r="B903" s="373"/>
      <c r="C903" s="373"/>
      <c r="D903" s="373"/>
      <c r="E903" s="373"/>
      <c r="F903" s="373"/>
      <c r="G903" s="373"/>
      <c r="H903" s="373"/>
      <c r="I903" s="373"/>
      <c r="J903" s="373"/>
      <c r="K903" s="373"/>
      <c r="L903" s="373"/>
      <c r="M903" s="373"/>
      <c r="N903" s="373"/>
      <c r="O903" s="373"/>
      <c r="P903" s="373"/>
      <c r="Q903" s="373"/>
      <c r="R903" s="373"/>
      <c r="S903" s="373"/>
      <c r="T903" s="373"/>
      <c r="U903" s="373"/>
      <c r="V903" s="373"/>
      <c r="W903" s="373"/>
      <c r="X903" s="373"/>
      <c r="Y903" s="373"/>
      <c r="Z903" s="373"/>
    </row>
    <row r="904" spans="1:26" ht="15.75" customHeight="1" x14ac:dyDescent="0.2">
      <c r="A904" s="373"/>
      <c r="B904" s="373"/>
      <c r="C904" s="373"/>
      <c r="D904" s="373"/>
      <c r="E904" s="373"/>
      <c r="F904" s="373"/>
      <c r="G904" s="373"/>
      <c r="H904" s="373"/>
      <c r="I904" s="373"/>
      <c r="J904" s="373"/>
      <c r="K904" s="373"/>
      <c r="L904" s="373"/>
      <c r="M904" s="373"/>
      <c r="N904" s="373"/>
      <c r="O904" s="373"/>
      <c r="P904" s="373"/>
      <c r="Q904" s="373"/>
      <c r="R904" s="373"/>
      <c r="S904" s="373"/>
      <c r="T904" s="373"/>
      <c r="U904" s="373"/>
      <c r="V904" s="373"/>
      <c r="W904" s="373"/>
      <c r="X904" s="373"/>
      <c r="Y904" s="373"/>
      <c r="Z904" s="373"/>
    </row>
    <row r="905" spans="1:26" ht="15.75" customHeight="1" x14ac:dyDescent="0.2">
      <c r="A905" s="373"/>
      <c r="B905" s="373"/>
      <c r="C905" s="373"/>
      <c r="D905" s="373"/>
      <c r="E905" s="373"/>
      <c r="F905" s="373"/>
      <c r="G905" s="373"/>
      <c r="H905" s="373"/>
      <c r="I905" s="373"/>
      <c r="J905" s="373"/>
      <c r="K905" s="373"/>
      <c r="L905" s="373"/>
      <c r="M905" s="373"/>
      <c r="N905" s="373"/>
      <c r="O905" s="373"/>
      <c r="P905" s="373"/>
      <c r="Q905" s="373"/>
      <c r="R905" s="373"/>
      <c r="S905" s="373"/>
      <c r="T905" s="373"/>
      <c r="U905" s="373"/>
      <c r="V905" s="373"/>
      <c r="W905" s="373"/>
      <c r="X905" s="373"/>
      <c r="Y905" s="373"/>
      <c r="Z905" s="373"/>
    </row>
    <row r="906" spans="1:26" ht="15.75" customHeight="1" x14ac:dyDescent="0.2">
      <c r="A906" s="373"/>
      <c r="B906" s="373"/>
      <c r="C906" s="373"/>
      <c r="D906" s="373"/>
      <c r="E906" s="373"/>
      <c r="F906" s="373"/>
      <c r="G906" s="373"/>
      <c r="H906" s="373"/>
      <c r="I906" s="373"/>
      <c r="J906" s="373"/>
      <c r="K906" s="373"/>
      <c r="L906" s="373"/>
      <c r="M906" s="373"/>
      <c r="N906" s="373"/>
      <c r="O906" s="373"/>
      <c r="P906" s="373"/>
      <c r="Q906" s="373"/>
      <c r="R906" s="373"/>
      <c r="S906" s="373"/>
      <c r="T906" s="373"/>
      <c r="U906" s="373"/>
      <c r="V906" s="373"/>
      <c r="W906" s="373"/>
      <c r="X906" s="373"/>
      <c r="Y906" s="373"/>
      <c r="Z906" s="373"/>
    </row>
    <row r="907" spans="1:26" ht="15.75" customHeight="1" x14ac:dyDescent="0.2">
      <c r="A907" s="373"/>
      <c r="B907" s="373"/>
      <c r="C907" s="373"/>
      <c r="D907" s="373"/>
      <c r="E907" s="373"/>
      <c r="F907" s="373"/>
      <c r="G907" s="373"/>
      <c r="H907" s="373"/>
      <c r="I907" s="373"/>
      <c r="J907" s="373"/>
      <c r="K907" s="373"/>
      <c r="L907" s="373"/>
      <c r="M907" s="373"/>
      <c r="N907" s="373"/>
      <c r="O907" s="373"/>
      <c r="P907" s="373"/>
      <c r="Q907" s="373"/>
      <c r="R907" s="373"/>
      <c r="S907" s="373"/>
      <c r="T907" s="373"/>
      <c r="U907" s="373"/>
      <c r="V907" s="373"/>
      <c r="W907" s="373"/>
      <c r="X907" s="373"/>
      <c r="Y907" s="373"/>
      <c r="Z907" s="373"/>
    </row>
    <row r="908" spans="1:26" ht="15.75" customHeight="1" x14ac:dyDescent="0.2">
      <c r="A908" s="373"/>
      <c r="B908" s="373"/>
      <c r="C908" s="373"/>
      <c r="D908" s="373"/>
      <c r="E908" s="373"/>
      <c r="F908" s="373"/>
      <c r="G908" s="373"/>
      <c r="H908" s="373"/>
      <c r="I908" s="373"/>
      <c r="J908" s="373"/>
      <c r="K908" s="373"/>
      <c r="L908" s="373"/>
      <c r="M908" s="373"/>
      <c r="N908" s="373"/>
      <c r="O908" s="373"/>
      <c r="P908" s="373"/>
      <c r="Q908" s="373"/>
      <c r="R908" s="373"/>
      <c r="S908" s="373"/>
      <c r="T908" s="373"/>
      <c r="U908" s="373"/>
      <c r="V908" s="373"/>
      <c r="W908" s="373"/>
      <c r="X908" s="373"/>
      <c r="Y908" s="373"/>
      <c r="Z908" s="373"/>
    </row>
    <row r="909" spans="1:26" ht="15.75" customHeight="1" x14ac:dyDescent="0.2">
      <c r="A909" s="373"/>
      <c r="B909" s="373"/>
      <c r="C909" s="373"/>
      <c r="D909" s="373"/>
      <c r="E909" s="373"/>
      <c r="F909" s="373"/>
      <c r="G909" s="373"/>
      <c r="H909" s="373"/>
      <c r="I909" s="373"/>
      <c r="J909" s="373"/>
      <c r="K909" s="373"/>
      <c r="L909" s="373"/>
      <c r="M909" s="373"/>
      <c r="N909" s="373"/>
      <c r="O909" s="373"/>
      <c r="P909" s="373"/>
      <c r="Q909" s="373"/>
      <c r="R909" s="373"/>
      <c r="S909" s="373"/>
      <c r="T909" s="373"/>
      <c r="U909" s="373"/>
      <c r="V909" s="373"/>
      <c r="W909" s="373"/>
      <c r="X909" s="373"/>
      <c r="Y909" s="373"/>
      <c r="Z909" s="373"/>
    </row>
    <row r="910" spans="1:26" ht="15.75" customHeight="1" x14ac:dyDescent="0.2">
      <c r="A910" s="373"/>
      <c r="B910" s="373"/>
      <c r="C910" s="373"/>
      <c r="D910" s="373"/>
      <c r="E910" s="373"/>
      <c r="F910" s="373"/>
      <c r="G910" s="373"/>
      <c r="H910" s="373"/>
      <c r="I910" s="373"/>
      <c r="J910" s="373"/>
      <c r="K910" s="373"/>
      <c r="L910" s="373"/>
      <c r="M910" s="373"/>
      <c r="N910" s="373"/>
      <c r="O910" s="373"/>
      <c r="P910" s="373"/>
      <c r="Q910" s="373"/>
      <c r="R910" s="373"/>
      <c r="S910" s="373"/>
      <c r="T910" s="373"/>
      <c r="U910" s="373"/>
      <c r="V910" s="373"/>
      <c r="W910" s="373"/>
      <c r="X910" s="373"/>
      <c r="Y910" s="373"/>
      <c r="Z910" s="373"/>
    </row>
    <row r="911" spans="1:26" ht="15.75" customHeight="1" x14ac:dyDescent="0.2">
      <c r="A911" s="373"/>
      <c r="B911" s="373"/>
      <c r="C911" s="373"/>
      <c r="D911" s="373"/>
      <c r="E911" s="373"/>
      <c r="F911" s="373"/>
      <c r="G911" s="373"/>
      <c r="H911" s="373"/>
      <c r="I911" s="373"/>
      <c r="J911" s="373"/>
      <c r="K911" s="373"/>
      <c r="L911" s="373"/>
      <c r="M911" s="373"/>
      <c r="N911" s="373"/>
      <c r="O911" s="373"/>
      <c r="P911" s="373"/>
      <c r="Q911" s="373"/>
      <c r="R911" s="373"/>
      <c r="S911" s="373"/>
      <c r="T911" s="373"/>
      <c r="U911" s="373"/>
      <c r="V911" s="373"/>
      <c r="W911" s="373"/>
      <c r="X911" s="373"/>
      <c r="Y911" s="373"/>
      <c r="Z911" s="373"/>
    </row>
    <row r="912" spans="1:26" ht="15.75" customHeight="1" x14ac:dyDescent="0.2">
      <c r="A912" s="373"/>
      <c r="B912" s="373"/>
      <c r="C912" s="373"/>
      <c r="D912" s="373"/>
      <c r="E912" s="373"/>
      <c r="F912" s="373"/>
      <c r="G912" s="373"/>
      <c r="H912" s="373"/>
      <c r="I912" s="373"/>
      <c r="J912" s="373"/>
      <c r="K912" s="373"/>
      <c r="L912" s="373"/>
      <c r="M912" s="373"/>
      <c r="N912" s="373"/>
      <c r="O912" s="373"/>
      <c r="P912" s="373"/>
      <c r="Q912" s="373"/>
      <c r="R912" s="373"/>
      <c r="S912" s="373"/>
      <c r="T912" s="373"/>
      <c r="U912" s="373"/>
      <c r="V912" s="373"/>
      <c r="W912" s="373"/>
      <c r="X912" s="373"/>
      <c r="Y912" s="373"/>
      <c r="Z912" s="373"/>
    </row>
    <row r="913" spans="1:26" ht="15.75" customHeight="1" x14ac:dyDescent="0.2">
      <c r="A913" s="373"/>
      <c r="B913" s="373"/>
      <c r="C913" s="373"/>
      <c r="D913" s="373"/>
      <c r="E913" s="373"/>
      <c r="F913" s="373"/>
      <c r="G913" s="373"/>
      <c r="H913" s="373"/>
      <c r="I913" s="373"/>
      <c r="J913" s="373"/>
      <c r="K913" s="373"/>
      <c r="L913" s="373"/>
      <c r="M913" s="373"/>
      <c r="N913" s="373"/>
      <c r="O913" s="373"/>
      <c r="P913" s="373"/>
      <c r="Q913" s="373"/>
      <c r="R913" s="373"/>
      <c r="S913" s="373"/>
      <c r="T913" s="373"/>
      <c r="U913" s="373"/>
      <c r="V913" s="373"/>
      <c r="W913" s="373"/>
      <c r="X913" s="373"/>
      <c r="Y913" s="373"/>
      <c r="Z913" s="373"/>
    </row>
    <row r="914" spans="1:26" ht="15.75" customHeight="1" x14ac:dyDescent="0.2">
      <c r="A914" s="373"/>
      <c r="B914" s="373"/>
      <c r="C914" s="373"/>
      <c r="D914" s="373"/>
      <c r="E914" s="373"/>
      <c r="F914" s="373"/>
      <c r="G914" s="373"/>
      <c r="H914" s="373"/>
      <c r="I914" s="373"/>
      <c r="J914" s="373"/>
      <c r="K914" s="373"/>
      <c r="L914" s="373"/>
      <c r="M914" s="373"/>
      <c r="N914" s="373"/>
      <c r="O914" s="373"/>
      <c r="P914" s="373"/>
      <c r="Q914" s="373"/>
      <c r="R914" s="373"/>
      <c r="S914" s="373"/>
      <c r="T914" s="373"/>
      <c r="U914" s="373"/>
      <c r="V914" s="373"/>
      <c r="W914" s="373"/>
      <c r="X914" s="373"/>
      <c r="Y914" s="373"/>
      <c r="Z914" s="373"/>
    </row>
    <row r="915" spans="1:26" ht="15.75" customHeight="1" x14ac:dyDescent="0.2">
      <c r="A915" s="373"/>
      <c r="B915" s="373"/>
      <c r="C915" s="373"/>
      <c r="D915" s="373"/>
      <c r="E915" s="373"/>
      <c r="F915" s="373"/>
      <c r="G915" s="373"/>
      <c r="H915" s="373"/>
      <c r="I915" s="373"/>
      <c r="J915" s="373"/>
      <c r="K915" s="373"/>
      <c r="L915" s="373"/>
      <c r="M915" s="373"/>
      <c r="N915" s="373"/>
      <c r="O915" s="373"/>
      <c r="P915" s="373"/>
      <c r="Q915" s="373"/>
      <c r="R915" s="373"/>
      <c r="S915" s="373"/>
      <c r="T915" s="373"/>
      <c r="U915" s="373"/>
      <c r="V915" s="373"/>
      <c r="W915" s="373"/>
      <c r="X915" s="373"/>
      <c r="Y915" s="373"/>
      <c r="Z915" s="373"/>
    </row>
    <row r="916" spans="1:26" ht="15.75" customHeight="1" x14ac:dyDescent="0.2">
      <c r="A916" s="373"/>
      <c r="B916" s="373"/>
      <c r="C916" s="373"/>
      <c r="D916" s="373"/>
      <c r="E916" s="373"/>
      <c r="F916" s="373"/>
      <c r="G916" s="373"/>
      <c r="H916" s="373"/>
      <c r="I916" s="373"/>
      <c r="J916" s="373"/>
      <c r="K916" s="373"/>
      <c r="L916" s="373"/>
      <c r="M916" s="373"/>
      <c r="N916" s="373"/>
      <c r="O916" s="373"/>
      <c r="P916" s="373"/>
      <c r="Q916" s="373"/>
      <c r="R916" s="373"/>
      <c r="S916" s="373"/>
      <c r="T916" s="373"/>
      <c r="U916" s="373"/>
      <c r="V916" s="373"/>
      <c r="W916" s="373"/>
      <c r="X916" s="373"/>
      <c r="Y916" s="373"/>
      <c r="Z916" s="373"/>
    </row>
    <row r="917" spans="1:26" ht="15.75" customHeight="1" x14ac:dyDescent="0.2">
      <c r="A917" s="373"/>
      <c r="B917" s="373"/>
      <c r="C917" s="373"/>
      <c r="D917" s="373"/>
      <c r="E917" s="373"/>
      <c r="F917" s="373"/>
      <c r="G917" s="373"/>
      <c r="H917" s="373"/>
      <c r="I917" s="373"/>
      <c r="J917" s="373"/>
      <c r="K917" s="373"/>
      <c r="L917" s="373"/>
      <c r="M917" s="373"/>
      <c r="N917" s="373"/>
      <c r="O917" s="373"/>
      <c r="P917" s="373"/>
      <c r="Q917" s="373"/>
      <c r="R917" s="373"/>
      <c r="S917" s="373"/>
      <c r="T917" s="373"/>
      <c r="U917" s="373"/>
      <c r="V917" s="373"/>
      <c r="W917" s="373"/>
      <c r="X917" s="373"/>
      <c r="Y917" s="373"/>
      <c r="Z917" s="373"/>
    </row>
    <row r="918" spans="1:26" ht="15.75" customHeight="1" x14ac:dyDescent="0.2">
      <c r="A918" s="373"/>
      <c r="B918" s="373"/>
      <c r="C918" s="373"/>
      <c r="D918" s="373"/>
      <c r="E918" s="373"/>
      <c r="F918" s="373"/>
      <c r="G918" s="373"/>
      <c r="H918" s="373"/>
      <c r="I918" s="373"/>
      <c r="J918" s="373"/>
      <c r="K918" s="373"/>
      <c r="L918" s="373"/>
      <c r="M918" s="373"/>
      <c r="N918" s="373"/>
      <c r="O918" s="373"/>
      <c r="P918" s="373"/>
      <c r="Q918" s="373"/>
      <c r="R918" s="373"/>
      <c r="S918" s="373"/>
      <c r="T918" s="373"/>
      <c r="U918" s="373"/>
      <c r="V918" s="373"/>
      <c r="W918" s="373"/>
      <c r="X918" s="373"/>
      <c r="Y918" s="373"/>
      <c r="Z918" s="373"/>
    </row>
    <row r="919" spans="1:26" ht="15.75" customHeight="1" x14ac:dyDescent="0.2">
      <c r="A919" s="373"/>
      <c r="B919" s="373"/>
      <c r="C919" s="373"/>
      <c r="D919" s="373"/>
      <c r="E919" s="373"/>
      <c r="F919" s="373"/>
      <c r="G919" s="373"/>
      <c r="H919" s="373"/>
      <c r="I919" s="373"/>
      <c r="J919" s="373"/>
      <c r="K919" s="373"/>
      <c r="L919" s="373"/>
      <c r="M919" s="373"/>
      <c r="N919" s="373"/>
      <c r="O919" s="373"/>
      <c r="P919" s="373"/>
      <c r="Q919" s="373"/>
      <c r="R919" s="373"/>
      <c r="S919" s="373"/>
      <c r="T919" s="373"/>
      <c r="U919" s="373"/>
      <c r="V919" s="373"/>
      <c r="W919" s="373"/>
      <c r="X919" s="373"/>
      <c r="Y919" s="373"/>
      <c r="Z919" s="373"/>
    </row>
    <row r="920" spans="1:26" ht="15.75" customHeight="1" x14ac:dyDescent="0.2">
      <c r="A920" s="373"/>
      <c r="B920" s="373"/>
      <c r="C920" s="373"/>
      <c r="D920" s="373"/>
      <c r="E920" s="373"/>
      <c r="F920" s="373"/>
      <c r="G920" s="373"/>
      <c r="H920" s="373"/>
      <c r="I920" s="373"/>
      <c r="J920" s="373"/>
      <c r="K920" s="373"/>
      <c r="L920" s="373"/>
      <c r="M920" s="373"/>
      <c r="N920" s="373"/>
      <c r="O920" s="373"/>
      <c r="P920" s="373"/>
      <c r="Q920" s="373"/>
      <c r="R920" s="373"/>
      <c r="S920" s="373"/>
      <c r="T920" s="373"/>
      <c r="U920" s="373"/>
      <c r="V920" s="373"/>
      <c r="W920" s="373"/>
      <c r="X920" s="373"/>
      <c r="Y920" s="373"/>
      <c r="Z920" s="373"/>
    </row>
    <row r="921" spans="1:26" ht="15.75" customHeight="1" x14ac:dyDescent="0.2">
      <c r="A921" s="373"/>
      <c r="B921" s="373"/>
      <c r="C921" s="373"/>
      <c r="D921" s="373"/>
      <c r="E921" s="373"/>
      <c r="F921" s="373"/>
      <c r="G921" s="373"/>
      <c r="H921" s="373"/>
      <c r="I921" s="373"/>
      <c r="J921" s="373"/>
      <c r="K921" s="373"/>
      <c r="L921" s="373"/>
      <c r="M921" s="373"/>
      <c r="N921" s="373"/>
      <c r="O921" s="373"/>
      <c r="P921" s="373"/>
      <c r="Q921" s="373"/>
      <c r="R921" s="373"/>
      <c r="S921" s="373"/>
      <c r="T921" s="373"/>
      <c r="U921" s="373"/>
      <c r="V921" s="373"/>
      <c r="W921" s="373"/>
      <c r="X921" s="373"/>
      <c r="Y921" s="373"/>
      <c r="Z921" s="373"/>
    </row>
    <row r="922" spans="1:26" ht="15.75" customHeight="1" x14ac:dyDescent="0.2">
      <c r="A922" s="373"/>
      <c r="B922" s="373"/>
      <c r="C922" s="373"/>
      <c r="D922" s="373"/>
      <c r="E922" s="373"/>
      <c r="F922" s="373"/>
      <c r="G922" s="373"/>
      <c r="H922" s="373"/>
      <c r="I922" s="373"/>
      <c r="J922" s="373"/>
      <c r="K922" s="373"/>
      <c r="L922" s="373"/>
      <c r="M922" s="373"/>
      <c r="N922" s="373"/>
      <c r="O922" s="373"/>
      <c r="P922" s="373"/>
      <c r="Q922" s="373"/>
      <c r="R922" s="373"/>
      <c r="S922" s="373"/>
      <c r="T922" s="373"/>
      <c r="U922" s="373"/>
      <c r="V922" s="373"/>
      <c r="W922" s="373"/>
      <c r="X922" s="373"/>
      <c r="Y922" s="373"/>
      <c r="Z922" s="373"/>
    </row>
    <row r="923" spans="1:26" ht="15.75" customHeight="1" x14ac:dyDescent="0.2">
      <c r="A923" s="373"/>
      <c r="B923" s="373"/>
      <c r="C923" s="373"/>
      <c r="D923" s="373"/>
      <c r="E923" s="373"/>
      <c r="F923" s="373"/>
      <c r="G923" s="373"/>
      <c r="H923" s="373"/>
      <c r="I923" s="373"/>
      <c r="J923" s="373"/>
      <c r="K923" s="373"/>
      <c r="L923" s="373"/>
      <c r="M923" s="373"/>
      <c r="N923" s="373"/>
      <c r="O923" s="373"/>
      <c r="P923" s="373"/>
      <c r="Q923" s="373"/>
      <c r="R923" s="373"/>
      <c r="S923" s="373"/>
      <c r="T923" s="373"/>
      <c r="U923" s="373"/>
      <c r="V923" s="373"/>
      <c r="W923" s="373"/>
      <c r="X923" s="373"/>
      <c r="Y923" s="373"/>
      <c r="Z923" s="373"/>
    </row>
    <row r="924" spans="1:26" ht="15.75" customHeight="1" x14ac:dyDescent="0.2">
      <c r="A924" s="373"/>
      <c r="B924" s="373"/>
      <c r="C924" s="373"/>
      <c r="D924" s="373"/>
      <c r="E924" s="373"/>
      <c r="F924" s="373"/>
      <c r="G924" s="373"/>
      <c r="H924" s="373"/>
      <c r="I924" s="373"/>
      <c r="J924" s="373"/>
      <c r="K924" s="373"/>
      <c r="L924" s="373"/>
      <c r="M924" s="373"/>
      <c r="N924" s="373"/>
      <c r="O924" s="373"/>
      <c r="P924" s="373"/>
      <c r="Q924" s="373"/>
      <c r="R924" s="373"/>
      <c r="S924" s="373"/>
      <c r="T924" s="373"/>
      <c r="U924" s="373"/>
      <c r="V924" s="373"/>
      <c r="W924" s="373"/>
      <c r="X924" s="373"/>
      <c r="Y924" s="373"/>
      <c r="Z924" s="373"/>
    </row>
    <row r="925" spans="1:26" ht="15.75" customHeight="1" x14ac:dyDescent="0.2">
      <c r="A925" s="373"/>
      <c r="B925" s="373"/>
      <c r="C925" s="373"/>
      <c r="D925" s="373"/>
      <c r="E925" s="373"/>
      <c r="F925" s="373"/>
      <c r="G925" s="373"/>
      <c r="H925" s="373"/>
      <c r="I925" s="373"/>
      <c r="J925" s="373"/>
      <c r="K925" s="373"/>
      <c r="L925" s="373"/>
      <c r="M925" s="373"/>
      <c r="N925" s="373"/>
      <c r="O925" s="373"/>
      <c r="P925" s="373"/>
      <c r="Q925" s="373"/>
      <c r="R925" s="373"/>
      <c r="S925" s="373"/>
      <c r="T925" s="373"/>
      <c r="U925" s="373"/>
      <c r="V925" s="373"/>
      <c r="W925" s="373"/>
      <c r="X925" s="373"/>
      <c r="Y925" s="373"/>
      <c r="Z925" s="373"/>
    </row>
    <row r="926" spans="1:26" ht="15.75" customHeight="1" x14ac:dyDescent="0.2">
      <c r="A926" s="373"/>
      <c r="B926" s="373"/>
      <c r="C926" s="373"/>
      <c r="D926" s="373"/>
      <c r="E926" s="373"/>
      <c r="F926" s="373"/>
      <c r="G926" s="373"/>
      <c r="H926" s="373"/>
      <c r="I926" s="373"/>
      <c r="J926" s="373"/>
      <c r="K926" s="373"/>
      <c r="L926" s="373"/>
      <c r="M926" s="373"/>
      <c r="N926" s="373"/>
      <c r="O926" s="373"/>
      <c r="P926" s="373"/>
      <c r="Q926" s="373"/>
      <c r="R926" s="373"/>
      <c r="S926" s="373"/>
      <c r="T926" s="373"/>
      <c r="U926" s="373"/>
      <c r="V926" s="373"/>
      <c r="W926" s="373"/>
      <c r="X926" s="373"/>
      <c r="Y926" s="373"/>
      <c r="Z926" s="373"/>
    </row>
    <row r="927" spans="1:26" ht="15.75" customHeight="1" x14ac:dyDescent="0.2">
      <c r="A927" s="373"/>
      <c r="B927" s="373"/>
      <c r="C927" s="373"/>
      <c r="D927" s="373"/>
      <c r="E927" s="373"/>
      <c r="F927" s="373"/>
      <c r="G927" s="373"/>
      <c r="H927" s="373"/>
      <c r="I927" s="373"/>
      <c r="J927" s="373"/>
      <c r="K927" s="373"/>
      <c r="L927" s="373"/>
      <c r="M927" s="373"/>
      <c r="N927" s="373"/>
      <c r="O927" s="373"/>
      <c r="P927" s="373"/>
      <c r="Q927" s="373"/>
      <c r="R927" s="373"/>
      <c r="S927" s="373"/>
      <c r="T927" s="373"/>
      <c r="U927" s="373"/>
      <c r="V927" s="373"/>
      <c r="W927" s="373"/>
      <c r="X927" s="373"/>
      <c r="Y927" s="373"/>
      <c r="Z927" s="373"/>
    </row>
    <row r="928" spans="1:26" ht="15.75" customHeight="1" x14ac:dyDescent="0.2">
      <c r="A928" s="373"/>
      <c r="B928" s="373"/>
      <c r="C928" s="373"/>
      <c r="D928" s="373"/>
      <c r="E928" s="373"/>
      <c r="F928" s="373"/>
      <c r="G928" s="373"/>
      <c r="H928" s="373"/>
      <c r="I928" s="373"/>
      <c r="J928" s="373"/>
      <c r="K928" s="373"/>
      <c r="L928" s="373"/>
      <c r="M928" s="373"/>
      <c r="N928" s="373"/>
      <c r="O928" s="373"/>
      <c r="P928" s="373"/>
      <c r="Q928" s="373"/>
      <c r="R928" s="373"/>
      <c r="S928" s="373"/>
      <c r="T928" s="373"/>
      <c r="U928" s="373"/>
      <c r="V928" s="373"/>
      <c r="W928" s="373"/>
      <c r="X928" s="373"/>
      <c r="Y928" s="373"/>
      <c r="Z928" s="373"/>
    </row>
    <row r="929" spans="1:26" ht="15.75" customHeight="1" x14ac:dyDescent="0.2">
      <c r="A929" s="373"/>
      <c r="B929" s="373"/>
      <c r="C929" s="373"/>
      <c r="D929" s="373"/>
      <c r="E929" s="373"/>
      <c r="F929" s="373"/>
      <c r="G929" s="373"/>
      <c r="H929" s="373"/>
      <c r="I929" s="373"/>
      <c r="J929" s="373"/>
      <c r="K929" s="373"/>
      <c r="L929" s="373"/>
      <c r="M929" s="373"/>
      <c r="N929" s="373"/>
      <c r="O929" s="373"/>
      <c r="P929" s="373"/>
      <c r="Q929" s="373"/>
      <c r="R929" s="373"/>
      <c r="S929" s="373"/>
      <c r="T929" s="373"/>
      <c r="U929" s="373"/>
      <c r="V929" s="373"/>
      <c r="W929" s="373"/>
      <c r="X929" s="373"/>
      <c r="Y929" s="373"/>
      <c r="Z929" s="373"/>
    </row>
    <row r="930" spans="1:26" ht="15.75" customHeight="1" x14ac:dyDescent="0.2">
      <c r="A930" s="373"/>
      <c r="B930" s="373"/>
      <c r="C930" s="373"/>
      <c r="D930" s="373"/>
      <c r="E930" s="373"/>
      <c r="F930" s="373"/>
      <c r="G930" s="373"/>
      <c r="H930" s="373"/>
      <c r="I930" s="373"/>
      <c r="J930" s="373"/>
      <c r="K930" s="373"/>
      <c r="L930" s="373"/>
      <c r="M930" s="373"/>
      <c r="N930" s="373"/>
      <c r="O930" s="373"/>
      <c r="P930" s="373"/>
      <c r="Q930" s="373"/>
      <c r="R930" s="373"/>
      <c r="S930" s="373"/>
      <c r="T930" s="373"/>
      <c r="U930" s="373"/>
      <c r="V930" s="373"/>
      <c r="W930" s="373"/>
      <c r="X930" s="373"/>
      <c r="Y930" s="373"/>
      <c r="Z930" s="373"/>
    </row>
    <row r="931" spans="1:26" ht="15.75" customHeight="1" x14ac:dyDescent="0.2">
      <c r="A931" s="373"/>
      <c r="B931" s="373"/>
      <c r="C931" s="373"/>
      <c r="D931" s="373"/>
      <c r="E931" s="373"/>
      <c r="F931" s="373"/>
      <c r="G931" s="373"/>
      <c r="H931" s="373"/>
      <c r="I931" s="373"/>
      <c r="J931" s="373"/>
      <c r="K931" s="373"/>
      <c r="L931" s="373"/>
      <c r="M931" s="373"/>
      <c r="N931" s="373"/>
      <c r="O931" s="373"/>
      <c r="P931" s="373"/>
      <c r="Q931" s="373"/>
      <c r="R931" s="373"/>
      <c r="S931" s="373"/>
      <c r="T931" s="373"/>
      <c r="U931" s="373"/>
      <c r="V931" s="373"/>
      <c r="W931" s="373"/>
      <c r="X931" s="373"/>
      <c r="Y931" s="373"/>
      <c r="Z931" s="373"/>
    </row>
    <row r="932" spans="1:26" ht="15.75" customHeight="1" x14ac:dyDescent="0.2">
      <c r="A932" s="373"/>
      <c r="B932" s="373"/>
      <c r="C932" s="373"/>
      <c r="D932" s="373"/>
      <c r="E932" s="373"/>
      <c r="F932" s="373"/>
      <c r="G932" s="373"/>
      <c r="H932" s="373"/>
      <c r="I932" s="373"/>
      <c r="J932" s="373"/>
      <c r="K932" s="373"/>
      <c r="L932" s="373"/>
      <c r="M932" s="373"/>
      <c r="N932" s="373"/>
      <c r="O932" s="373"/>
      <c r="P932" s="373"/>
      <c r="Q932" s="373"/>
      <c r="R932" s="373"/>
      <c r="S932" s="373"/>
      <c r="T932" s="373"/>
      <c r="U932" s="373"/>
      <c r="V932" s="373"/>
      <c r="W932" s="373"/>
      <c r="X932" s="373"/>
      <c r="Y932" s="373"/>
      <c r="Z932" s="373"/>
    </row>
    <row r="933" spans="1:26" ht="15.75" customHeight="1" x14ac:dyDescent="0.2">
      <c r="A933" s="373"/>
      <c r="B933" s="373"/>
      <c r="C933" s="373"/>
      <c r="D933" s="373"/>
      <c r="E933" s="373"/>
      <c r="F933" s="373"/>
      <c r="G933" s="373"/>
      <c r="H933" s="373"/>
      <c r="I933" s="373"/>
      <c r="J933" s="373"/>
      <c r="K933" s="373"/>
      <c r="L933" s="373"/>
      <c r="M933" s="373"/>
      <c r="N933" s="373"/>
      <c r="O933" s="373"/>
      <c r="P933" s="373"/>
      <c r="Q933" s="373"/>
      <c r="R933" s="373"/>
      <c r="S933" s="373"/>
      <c r="T933" s="373"/>
      <c r="U933" s="373"/>
      <c r="V933" s="373"/>
      <c r="W933" s="373"/>
      <c r="X933" s="373"/>
      <c r="Y933" s="373"/>
      <c r="Z933" s="373"/>
    </row>
    <row r="934" spans="1:26" ht="15.75" customHeight="1" x14ac:dyDescent="0.2">
      <c r="A934" s="373"/>
      <c r="B934" s="373"/>
      <c r="C934" s="373"/>
      <c r="D934" s="373"/>
      <c r="E934" s="373"/>
      <c r="F934" s="373"/>
      <c r="G934" s="373"/>
      <c r="H934" s="373"/>
      <c r="I934" s="373"/>
      <c r="J934" s="373"/>
      <c r="K934" s="373"/>
      <c r="L934" s="373"/>
      <c r="M934" s="373"/>
      <c r="N934" s="373"/>
      <c r="O934" s="373"/>
      <c r="P934" s="373"/>
      <c r="Q934" s="373"/>
      <c r="R934" s="373"/>
      <c r="S934" s="373"/>
      <c r="T934" s="373"/>
      <c r="U934" s="373"/>
      <c r="V934" s="373"/>
      <c r="W934" s="373"/>
      <c r="X934" s="373"/>
      <c r="Y934" s="373"/>
      <c r="Z934" s="373"/>
    </row>
    <row r="935" spans="1:26" ht="15.75" customHeight="1" x14ac:dyDescent="0.2">
      <c r="A935" s="373"/>
      <c r="B935" s="373"/>
      <c r="C935" s="373"/>
      <c r="D935" s="373"/>
      <c r="E935" s="373"/>
      <c r="F935" s="373"/>
      <c r="G935" s="373"/>
      <c r="H935" s="373"/>
      <c r="I935" s="373"/>
      <c r="J935" s="373"/>
      <c r="K935" s="373"/>
      <c r="L935" s="373"/>
      <c r="M935" s="373"/>
      <c r="N935" s="373"/>
      <c r="O935" s="373"/>
      <c r="P935" s="373"/>
      <c r="Q935" s="373"/>
      <c r="R935" s="373"/>
      <c r="S935" s="373"/>
      <c r="T935" s="373"/>
      <c r="U935" s="373"/>
      <c r="V935" s="373"/>
      <c r="W935" s="373"/>
      <c r="X935" s="373"/>
      <c r="Y935" s="373"/>
      <c r="Z935" s="373"/>
    </row>
    <row r="936" spans="1:26" ht="15.75" customHeight="1" x14ac:dyDescent="0.2">
      <c r="A936" s="373"/>
      <c r="B936" s="373"/>
      <c r="C936" s="373"/>
      <c r="D936" s="373"/>
      <c r="E936" s="373"/>
      <c r="F936" s="373"/>
      <c r="G936" s="373"/>
      <c r="H936" s="373"/>
      <c r="I936" s="373"/>
      <c r="J936" s="373"/>
      <c r="K936" s="373"/>
      <c r="L936" s="373"/>
      <c r="M936" s="373"/>
      <c r="N936" s="373"/>
      <c r="O936" s="373"/>
      <c r="P936" s="373"/>
      <c r="Q936" s="373"/>
      <c r="R936" s="373"/>
      <c r="S936" s="373"/>
      <c r="T936" s="373"/>
      <c r="U936" s="373"/>
      <c r="V936" s="373"/>
      <c r="W936" s="373"/>
      <c r="X936" s="373"/>
      <c r="Y936" s="373"/>
      <c r="Z936" s="373"/>
    </row>
    <row r="937" spans="1:26" ht="15.75" customHeight="1" x14ac:dyDescent="0.2">
      <c r="A937" s="373"/>
      <c r="B937" s="373"/>
      <c r="C937" s="373"/>
      <c r="D937" s="373"/>
      <c r="E937" s="373"/>
      <c r="F937" s="373"/>
      <c r="G937" s="373"/>
      <c r="H937" s="373"/>
      <c r="I937" s="373"/>
      <c r="J937" s="373"/>
      <c r="K937" s="373"/>
      <c r="L937" s="373"/>
      <c r="M937" s="373"/>
      <c r="N937" s="373"/>
      <c r="O937" s="373"/>
      <c r="P937" s="373"/>
      <c r="Q937" s="373"/>
      <c r="R937" s="373"/>
      <c r="S937" s="373"/>
      <c r="T937" s="373"/>
      <c r="U937" s="373"/>
      <c r="V937" s="373"/>
      <c r="W937" s="373"/>
      <c r="X937" s="373"/>
      <c r="Y937" s="373"/>
      <c r="Z937" s="373"/>
    </row>
    <row r="938" spans="1:26" ht="15.75" customHeight="1" x14ac:dyDescent="0.2">
      <c r="A938" s="373"/>
      <c r="B938" s="373"/>
      <c r="C938" s="373"/>
      <c r="D938" s="373"/>
      <c r="E938" s="373"/>
      <c r="F938" s="373"/>
      <c r="G938" s="373"/>
      <c r="H938" s="373"/>
      <c r="I938" s="373"/>
      <c r="J938" s="373"/>
      <c r="K938" s="373"/>
      <c r="L938" s="373"/>
      <c r="M938" s="373"/>
      <c r="N938" s="373"/>
      <c r="O938" s="373"/>
      <c r="P938" s="373"/>
      <c r="Q938" s="373"/>
      <c r="R938" s="373"/>
      <c r="S938" s="373"/>
      <c r="T938" s="373"/>
      <c r="U938" s="373"/>
      <c r="V938" s="373"/>
      <c r="W938" s="373"/>
      <c r="X938" s="373"/>
      <c r="Y938" s="373"/>
      <c r="Z938" s="373"/>
    </row>
    <row r="939" spans="1:26" ht="15.75" customHeight="1" x14ac:dyDescent="0.2">
      <c r="A939" s="373"/>
      <c r="B939" s="373"/>
      <c r="C939" s="373"/>
      <c r="D939" s="373"/>
      <c r="E939" s="373"/>
      <c r="F939" s="373"/>
      <c r="G939" s="373"/>
      <c r="H939" s="373"/>
      <c r="I939" s="373"/>
      <c r="J939" s="373"/>
      <c r="K939" s="373"/>
      <c r="L939" s="373"/>
      <c r="M939" s="373"/>
      <c r="N939" s="373"/>
      <c r="O939" s="373"/>
      <c r="P939" s="373"/>
      <c r="Q939" s="373"/>
      <c r="R939" s="373"/>
      <c r="S939" s="373"/>
      <c r="T939" s="373"/>
      <c r="U939" s="373"/>
      <c r="V939" s="373"/>
      <c r="W939" s="373"/>
      <c r="X939" s="373"/>
      <c r="Y939" s="373"/>
      <c r="Z939" s="373"/>
    </row>
    <row r="940" spans="1:26" ht="15.75" customHeight="1" x14ac:dyDescent="0.2">
      <c r="A940" s="373"/>
      <c r="B940" s="373"/>
      <c r="C940" s="373"/>
      <c r="D940" s="373"/>
      <c r="E940" s="373"/>
      <c r="F940" s="373"/>
      <c r="G940" s="373"/>
      <c r="H940" s="373"/>
      <c r="I940" s="373"/>
      <c r="J940" s="373"/>
      <c r="K940" s="373"/>
      <c r="L940" s="373"/>
      <c r="M940" s="373"/>
      <c r="N940" s="373"/>
      <c r="O940" s="373"/>
      <c r="P940" s="373"/>
      <c r="Q940" s="373"/>
      <c r="R940" s="373"/>
      <c r="S940" s="373"/>
      <c r="T940" s="373"/>
      <c r="U940" s="373"/>
      <c r="V940" s="373"/>
      <c r="W940" s="373"/>
      <c r="X940" s="373"/>
      <c r="Y940" s="373"/>
      <c r="Z940" s="373"/>
    </row>
    <row r="941" spans="1:26" ht="15.75" customHeight="1" x14ac:dyDescent="0.2">
      <c r="A941" s="373"/>
      <c r="B941" s="373"/>
      <c r="C941" s="373"/>
      <c r="D941" s="373"/>
      <c r="E941" s="373"/>
      <c r="F941" s="373"/>
      <c r="G941" s="373"/>
      <c r="H941" s="373"/>
      <c r="I941" s="373"/>
      <c r="J941" s="373"/>
      <c r="K941" s="373"/>
      <c r="L941" s="373"/>
      <c r="M941" s="373"/>
      <c r="N941" s="373"/>
      <c r="O941" s="373"/>
      <c r="P941" s="373"/>
      <c r="Q941" s="373"/>
      <c r="R941" s="373"/>
      <c r="S941" s="373"/>
      <c r="T941" s="373"/>
      <c r="U941" s="373"/>
      <c r="V941" s="373"/>
      <c r="W941" s="373"/>
      <c r="X941" s="373"/>
      <c r="Y941" s="373"/>
      <c r="Z941" s="373"/>
    </row>
    <row r="942" spans="1:26" ht="15.75" customHeight="1" x14ac:dyDescent="0.2">
      <c r="A942" s="373"/>
      <c r="B942" s="373"/>
      <c r="C942" s="373"/>
      <c r="D942" s="373"/>
      <c r="E942" s="373"/>
      <c r="F942" s="373"/>
      <c r="G942" s="373"/>
      <c r="H942" s="373"/>
      <c r="I942" s="373"/>
      <c r="J942" s="373"/>
      <c r="K942" s="373"/>
      <c r="L942" s="373"/>
      <c r="M942" s="373"/>
      <c r="N942" s="373"/>
      <c r="O942" s="373"/>
      <c r="P942" s="373"/>
      <c r="Q942" s="373"/>
      <c r="R942" s="373"/>
      <c r="S942" s="373"/>
      <c r="T942" s="373"/>
      <c r="U942" s="373"/>
      <c r="V942" s="373"/>
      <c r="W942" s="373"/>
      <c r="X942" s="373"/>
      <c r="Y942" s="373"/>
      <c r="Z942" s="373"/>
    </row>
    <row r="943" spans="1:26" ht="15.75" customHeight="1" x14ac:dyDescent="0.2">
      <c r="A943" s="373"/>
      <c r="B943" s="373"/>
      <c r="C943" s="373"/>
      <c r="D943" s="373"/>
      <c r="E943" s="373"/>
      <c r="F943" s="373"/>
      <c r="G943" s="373"/>
      <c r="H943" s="373"/>
      <c r="I943" s="373"/>
      <c r="J943" s="373"/>
      <c r="K943" s="373"/>
      <c r="L943" s="373"/>
      <c r="M943" s="373"/>
      <c r="N943" s="373"/>
      <c r="O943" s="373"/>
      <c r="P943" s="373"/>
      <c r="Q943" s="373"/>
      <c r="R943" s="373"/>
      <c r="S943" s="373"/>
      <c r="T943" s="373"/>
      <c r="U943" s="373"/>
      <c r="V943" s="373"/>
      <c r="W943" s="373"/>
      <c r="X943" s="373"/>
      <c r="Y943" s="373"/>
      <c r="Z943" s="373"/>
    </row>
    <row r="944" spans="1:26" ht="15.75" customHeight="1" x14ac:dyDescent="0.2">
      <c r="A944" s="373"/>
      <c r="B944" s="373"/>
      <c r="C944" s="373"/>
      <c r="D944" s="373"/>
      <c r="E944" s="373"/>
      <c r="F944" s="373"/>
      <c r="G944" s="373"/>
      <c r="H944" s="373"/>
      <c r="I944" s="373"/>
      <c r="J944" s="373"/>
      <c r="K944" s="373"/>
      <c r="L944" s="373"/>
      <c r="M944" s="373"/>
      <c r="N944" s="373"/>
      <c r="O944" s="373"/>
      <c r="P944" s="373"/>
      <c r="Q944" s="373"/>
      <c r="R944" s="373"/>
      <c r="S944" s="373"/>
      <c r="T944" s="373"/>
      <c r="U944" s="373"/>
      <c r="V944" s="373"/>
      <c r="W944" s="373"/>
      <c r="X944" s="373"/>
      <c r="Y944" s="373"/>
      <c r="Z944" s="373"/>
    </row>
    <row r="945" spans="1:26" ht="15.75" customHeight="1" x14ac:dyDescent="0.2">
      <c r="A945" s="373"/>
      <c r="B945" s="373"/>
      <c r="C945" s="373"/>
      <c r="D945" s="373"/>
      <c r="E945" s="373"/>
      <c r="F945" s="373"/>
      <c r="G945" s="373"/>
      <c r="H945" s="373"/>
      <c r="I945" s="373"/>
      <c r="J945" s="373"/>
      <c r="K945" s="373"/>
      <c r="L945" s="373"/>
      <c r="M945" s="373"/>
      <c r="N945" s="373"/>
      <c r="O945" s="373"/>
      <c r="P945" s="373"/>
      <c r="Q945" s="373"/>
      <c r="R945" s="373"/>
      <c r="S945" s="373"/>
      <c r="T945" s="373"/>
      <c r="U945" s="373"/>
      <c r="V945" s="373"/>
      <c r="W945" s="373"/>
      <c r="X945" s="373"/>
      <c r="Y945" s="373"/>
      <c r="Z945" s="373"/>
    </row>
    <row r="946" spans="1:26" ht="15.75" customHeight="1" x14ac:dyDescent="0.2">
      <c r="A946" s="373"/>
      <c r="B946" s="373"/>
      <c r="C946" s="373"/>
      <c r="D946" s="373"/>
      <c r="E946" s="373"/>
      <c r="F946" s="373"/>
      <c r="G946" s="373"/>
      <c r="H946" s="373"/>
      <c r="I946" s="373"/>
      <c r="J946" s="373"/>
      <c r="K946" s="373"/>
      <c r="L946" s="373"/>
      <c r="M946" s="373"/>
      <c r="N946" s="373"/>
      <c r="O946" s="373"/>
      <c r="P946" s="373"/>
      <c r="Q946" s="373"/>
      <c r="R946" s="373"/>
      <c r="S946" s="373"/>
      <c r="T946" s="373"/>
      <c r="U946" s="373"/>
      <c r="V946" s="373"/>
      <c r="W946" s="373"/>
      <c r="X946" s="373"/>
      <c r="Y946" s="373"/>
      <c r="Z946" s="373"/>
    </row>
    <row r="947" spans="1:26" ht="15.75" customHeight="1" x14ac:dyDescent="0.2">
      <c r="A947" s="373"/>
      <c r="B947" s="373"/>
      <c r="C947" s="373"/>
      <c r="D947" s="373"/>
      <c r="E947" s="373"/>
      <c r="F947" s="373"/>
      <c r="G947" s="373"/>
      <c r="H947" s="373"/>
      <c r="I947" s="373"/>
      <c r="J947" s="373"/>
      <c r="K947" s="373"/>
      <c r="L947" s="373"/>
      <c r="M947" s="373"/>
      <c r="N947" s="373"/>
      <c r="O947" s="373"/>
      <c r="P947" s="373"/>
      <c r="Q947" s="373"/>
      <c r="R947" s="373"/>
      <c r="S947" s="373"/>
      <c r="T947" s="373"/>
      <c r="U947" s="373"/>
      <c r="V947" s="373"/>
      <c r="W947" s="373"/>
      <c r="X947" s="373"/>
      <c r="Y947" s="373"/>
      <c r="Z947" s="373"/>
    </row>
    <row r="948" spans="1:26" ht="15.75" customHeight="1" x14ac:dyDescent="0.2">
      <c r="A948" s="373"/>
      <c r="B948" s="373"/>
      <c r="C948" s="373"/>
      <c r="D948" s="373"/>
      <c r="E948" s="373"/>
      <c r="F948" s="373"/>
      <c r="G948" s="373"/>
      <c r="H948" s="373"/>
      <c r="I948" s="373"/>
      <c r="J948" s="373"/>
      <c r="K948" s="373"/>
      <c r="L948" s="373"/>
      <c r="M948" s="373"/>
      <c r="N948" s="373"/>
      <c r="O948" s="373"/>
      <c r="P948" s="373"/>
      <c r="Q948" s="373"/>
      <c r="R948" s="373"/>
      <c r="S948" s="373"/>
      <c r="T948" s="373"/>
      <c r="U948" s="373"/>
      <c r="V948" s="373"/>
      <c r="W948" s="373"/>
      <c r="X948" s="373"/>
      <c r="Y948" s="373"/>
      <c r="Z948" s="373"/>
    </row>
    <row r="949" spans="1:26" ht="15.75" customHeight="1" x14ac:dyDescent="0.2">
      <c r="A949" s="373"/>
      <c r="B949" s="373"/>
      <c r="C949" s="373"/>
      <c r="D949" s="373"/>
      <c r="E949" s="373"/>
      <c r="F949" s="373"/>
      <c r="G949" s="373"/>
      <c r="H949" s="373"/>
      <c r="I949" s="373"/>
      <c r="J949" s="373"/>
      <c r="K949" s="373"/>
      <c r="L949" s="373"/>
      <c r="M949" s="373"/>
      <c r="N949" s="373"/>
      <c r="O949" s="373"/>
      <c r="P949" s="373"/>
      <c r="Q949" s="373"/>
      <c r="R949" s="373"/>
      <c r="S949" s="373"/>
      <c r="T949" s="373"/>
      <c r="U949" s="373"/>
      <c r="V949" s="373"/>
      <c r="W949" s="373"/>
      <c r="X949" s="373"/>
      <c r="Y949" s="373"/>
      <c r="Z949" s="373"/>
    </row>
    <row r="950" spans="1:26" ht="15.75" customHeight="1" x14ac:dyDescent="0.2">
      <c r="A950" s="373"/>
      <c r="B950" s="373"/>
      <c r="C950" s="373"/>
      <c r="D950" s="373"/>
      <c r="E950" s="373"/>
      <c r="F950" s="373"/>
      <c r="G950" s="373"/>
      <c r="H950" s="373"/>
      <c r="I950" s="373"/>
      <c r="J950" s="373"/>
      <c r="K950" s="373"/>
      <c r="L950" s="373"/>
      <c r="M950" s="373"/>
      <c r="N950" s="373"/>
      <c r="O950" s="373"/>
      <c r="P950" s="373"/>
      <c r="Q950" s="373"/>
      <c r="R950" s="373"/>
      <c r="S950" s="373"/>
      <c r="T950" s="373"/>
      <c r="U950" s="373"/>
      <c r="V950" s="373"/>
      <c r="W950" s="373"/>
      <c r="X950" s="373"/>
      <c r="Y950" s="373"/>
      <c r="Z950" s="373"/>
    </row>
    <row r="951" spans="1:26" ht="15.75" customHeight="1" x14ac:dyDescent="0.2">
      <c r="A951" s="373"/>
      <c r="B951" s="373"/>
      <c r="C951" s="373"/>
      <c r="D951" s="373"/>
      <c r="E951" s="373"/>
      <c r="F951" s="373"/>
      <c r="G951" s="373"/>
      <c r="H951" s="373"/>
      <c r="I951" s="373"/>
      <c r="J951" s="373"/>
      <c r="K951" s="373"/>
      <c r="L951" s="373"/>
      <c r="M951" s="373"/>
      <c r="N951" s="373"/>
      <c r="O951" s="373"/>
      <c r="P951" s="373"/>
      <c r="Q951" s="373"/>
      <c r="R951" s="373"/>
      <c r="S951" s="373"/>
      <c r="T951" s="373"/>
      <c r="U951" s="373"/>
      <c r="V951" s="373"/>
      <c r="W951" s="373"/>
      <c r="X951" s="373"/>
      <c r="Y951" s="373"/>
      <c r="Z951" s="373"/>
    </row>
    <row r="952" spans="1:26" ht="15.75" customHeight="1" x14ac:dyDescent="0.2">
      <c r="A952" s="373"/>
      <c r="B952" s="373"/>
      <c r="C952" s="373"/>
      <c r="D952" s="373"/>
      <c r="E952" s="373"/>
      <c r="F952" s="373"/>
      <c r="G952" s="373"/>
      <c r="H952" s="373"/>
      <c r="I952" s="373"/>
      <c r="J952" s="373"/>
      <c r="K952" s="373"/>
      <c r="L952" s="373"/>
      <c r="M952" s="373"/>
      <c r="N952" s="373"/>
      <c r="O952" s="373"/>
      <c r="P952" s="373"/>
      <c r="Q952" s="373"/>
      <c r="R952" s="373"/>
      <c r="S952" s="373"/>
      <c r="T952" s="373"/>
      <c r="U952" s="373"/>
      <c r="V952" s="373"/>
      <c r="W952" s="373"/>
      <c r="X952" s="373"/>
      <c r="Y952" s="373"/>
      <c r="Z952" s="373"/>
    </row>
    <row r="953" spans="1:26" ht="15.75" customHeight="1" x14ac:dyDescent="0.2">
      <c r="A953" s="373"/>
      <c r="B953" s="373"/>
      <c r="C953" s="373"/>
      <c r="D953" s="373"/>
      <c r="E953" s="373"/>
      <c r="F953" s="373"/>
      <c r="G953" s="373"/>
      <c r="H953" s="373"/>
      <c r="I953" s="373"/>
      <c r="J953" s="373"/>
      <c r="K953" s="373"/>
      <c r="L953" s="373"/>
      <c r="M953" s="373"/>
      <c r="N953" s="373"/>
      <c r="O953" s="373"/>
      <c r="P953" s="373"/>
      <c r="Q953" s="373"/>
      <c r="R953" s="373"/>
      <c r="S953" s="373"/>
      <c r="T953" s="373"/>
      <c r="U953" s="373"/>
      <c r="V953" s="373"/>
      <c r="W953" s="373"/>
      <c r="X953" s="373"/>
      <c r="Y953" s="373"/>
      <c r="Z953" s="373"/>
    </row>
    <row r="954" spans="1:26" ht="15.75" customHeight="1" x14ac:dyDescent="0.2">
      <c r="A954" s="373"/>
      <c r="B954" s="373"/>
      <c r="C954" s="373"/>
      <c r="D954" s="373"/>
      <c r="E954" s="373"/>
      <c r="F954" s="373"/>
      <c r="G954" s="373"/>
      <c r="H954" s="373"/>
      <c r="I954" s="373"/>
      <c r="J954" s="373"/>
      <c r="K954" s="373"/>
      <c r="L954" s="373"/>
      <c r="M954" s="373"/>
      <c r="N954" s="373"/>
      <c r="O954" s="373"/>
      <c r="P954" s="373"/>
      <c r="Q954" s="373"/>
      <c r="R954" s="373"/>
      <c r="S954" s="373"/>
      <c r="T954" s="373"/>
      <c r="U954" s="373"/>
      <c r="V954" s="373"/>
      <c r="W954" s="373"/>
      <c r="X954" s="373"/>
      <c r="Y954" s="373"/>
      <c r="Z954" s="373"/>
    </row>
    <row r="955" spans="1:26" ht="15.75" customHeight="1" x14ac:dyDescent="0.2">
      <c r="A955" s="373"/>
      <c r="B955" s="373"/>
      <c r="C955" s="373"/>
      <c r="D955" s="373"/>
      <c r="E955" s="373"/>
      <c r="F955" s="373"/>
      <c r="G955" s="373"/>
      <c r="H955" s="373"/>
      <c r="I955" s="373"/>
      <c r="J955" s="373"/>
      <c r="K955" s="373"/>
      <c r="L955" s="373"/>
      <c r="M955" s="373"/>
      <c r="N955" s="373"/>
      <c r="O955" s="373"/>
      <c r="P955" s="373"/>
      <c r="Q955" s="373"/>
      <c r="R955" s="373"/>
      <c r="S955" s="373"/>
      <c r="T955" s="373"/>
      <c r="U955" s="373"/>
      <c r="V955" s="373"/>
      <c r="W955" s="373"/>
      <c r="X955" s="373"/>
      <c r="Y955" s="373"/>
      <c r="Z955" s="373"/>
    </row>
    <row r="956" spans="1:26" ht="15.75" customHeight="1" x14ac:dyDescent="0.2">
      <c r="A956" s="373"/>
      <c r="B956" s="373"/>
      <c r="C956" s="373"/>
      <c r="D956" s="373"/>
      <c r="E956" s="373"/>
      <c r="F956" s="373"/>
      <c r="G956" s="373"/>
      <c r="H956" s="373"/>
      <c r="I956" s="373"/>
      <c r="J956" s="373"/>
      <c r="K956" s="373"/>
      <c r="L956" s="373"/>
      <c r="M956" s="373"/>
      <c r="N956" s="373"/>
      <c r="O956" s="373"/>
      <c r="P956" s="373"/>
      <c r="Q956" s="373"/>
      <c r="R956" s="373"/>
      <c r="S956" s="373"/>
      <c r="T956" s="373"/>
      <c r="U956" s="373"/>
      <c r="V956" s="373"/>
      <c r="W956" s="373"/>
      <c r="X956" s="373"/>
      <c r="Y956" s="373"/>
      <c r="Z956" s="373"/>
    </row>
    <row r="957" spans="1:26" ht="15.75" customHeight="1" x14ac:dyDescent="0.2">
      <c r="A957" s="373"/>
      <c r="B957" s="373"/>
      <c r="C957" s="373"/>
      <c r="D957" s="373"/>
      <c r="E957" s="373"/>
      <c r="F957" s="373"/>
      <c r="G957" s="373"/>
      <c r="H957" s="373"/>
      <c r="I957" s="373"/>
      <c r="J957" s="373"/>
      <c r="K957" s="373"/>
      <c r="L957" s="373"/>
      <c r="M957" s="373"/>
      <c r="N957" s="373"/>
      <c r="O957" s="373"/>
      <c r="P957" s="373"/>
      <c r="Q957" s="373"/>
      <c r="R957" s="373"/>
      <c r="S957" s="373"/>
      <c r="T957" s="373"/>
      <c r="U957" s="373"/>
      <c r="V957" s="373"/>
      <c r="W957" s="373"/>
      <c r="X957" s="373"/>
      <c r="Y957" s="373"/>
      <c r="Z957" s="373"/>
    </row>
    <row r="958" spans="1:26" ht="15.75" customHeight="1" x14ac:dyDescent="0.2">
      <c r="A958" s="373"/>
      <c r="B958" s="373"/>
      <c r="C958" s="373"/>
      <c r="D958" s="373"/>
      <c r="E958" s="373"/>
      <c r="F958" s="373"/>
      <c r="G958" s="373"/>
      <c r="H958" s="373"/>
      <c r="I958" s="373"/>
      <c r="J958" s="373"/>
      <c r="K958" s="373"/>
      <c r="L958" s="373"/>
      <c r="M958" s="373"/>
      <c r="N958" s="373"/>
      <c r="O958" s="373"/>
      <c r="P958" s="373"/>
      <c r="Q958" s="373"/>
      <c r="R958" s="373"/>
      <c r="S958" s="373"/>
      <c r="T958" s="373"/>
      <c r="U958" s="373"/>
      <c r="V958" s="373"/>
      <c r="W958" s="373"/>
      <c r="X958" s="373"/>
      <c r="Y958" s="373"/>
      <c r="Z958" s="373"/>
    </row>
    <row r="959" spans="1:26" ht="15.75" customHeight="1" x14ac:dyDescent="0.2">
      <c r="A959" s="373"/>
      <c r="B959" s="373"/>
      <c r="C959" s="373"/>
      <c r="D959" s="373"/>
      <c r="E959" s="373"/>
      <c r="F959" s="373"/>
      <c r="G959" s="373"/>
      <c r="H959" s="373"/>
      <c r="I959" s="373"/>
      <c r="J959" s="373"/>
      <c r="K959" s="373"/>
      <c r="L959" s="373"/>
      <c r="M959" s="373"/>
      <c r="N959" s="373"/>
      <c r="O959" s="373"/>
      <c r="P959" s="373"/>
      <c r="Q959" s="373"/>
      <c r="R959" s="373"/>
      <c r="S959" s="373"/>
      <c r="T959" s="373"/>
      <c r="U959" s="373"/>
      <c r="V959" s="373"/>
      <c r="W959" s="373"/>
      <c r="X959" s="373"/>
      <c r="Y959" s="373"/>
      <c r="Z959" s="373"/>
    </row>
    <row r="960" spans="1:26" ht="15.75" customHeight="1" x14ac:dyDescent="0.2">
      <c r="A960" s="373"/>
      <c r="B960" s="373"/>
      <c r="C960" s="373"/>
      <c r="D960" s="373"/>
      <c r="E960" s="373"/>
      <c r="F960" s="373"/>
      <c r="G960" s="373"/>
      <c r="H960" s="373"/>
      <c r="I960" s="373"/>
      <c r="J960" s="373"/>
      <c r="K960" s="373"/>
      <c r="L960" s="373"/>
      <c r="M960" s="373"/>
      <c r="N960" s="373"/>
      <c r="O960" s="373"/>
      <c r="P960" s="373"/>
      <c r="Q960" s="373"/>
      <c r="R960" s="373"/>
      <c r="S960" s="373"/>
      <c r="T960" s="373"/>
      <c r="U960" s="373"/>
      <c r="V960" s="373"/>
      <c r="W960" s="373"/>
      <c r="X960" s="373"/>
      <c r="Y960" s="373"/>
      <c r="Z960" s="373"/>
    </row>
    <row r="961" spans="1:26" ht="15.75" customHeight="1" x14ac:dyDescent="0.2">
      <c r="A961" s="373"/>
      <c r="B961" s="373"/>
      <c r="C961" s="373"/>
      <c r="D961" s="373"/>
      <c r="E961" s="373"/>
      <c r="F961" s="373"/>
      <c r="G961" s="373"/>
      <c r="H961" s="373"/>
      <c r="I961" s="373"/>
      <c r="J961" s="373"/>
      <c r="K961" s="373"/>
      <c r="L961" s="373"/>
      <c r="M961" s="373"/>
      <c r="N961" s="373"/>
      <c r="O961" s="373"/>
      <c r="P961" s="373"/>
      <c r="Q961" s="373"/>
      <c r="R961" s="373"/>
      <c r="S961" s="373"/>
      <c r="T961" s="373"/>
      <c r="U961" s="373"/>
      <c r="V961" s="373"/>
      <c r="W961" s="373"/>
      <c r="X961" s="373"/>
      <c r="Y961" s="373"/>
      <c r="Z961" s="373"/>
    </row>
    <row r="962" spans="1:26" ht="15.75" customHeight="1" x14ac:dyDescent="0.2">
      <c r="A962" s="373"/>
      <c r="B962" s="373"/>
      <c r="C962" s="373"/>
      <c r="D962" s="373"/>
      <c r="E962" s="373"/>
      <c r="F962" s="373"/>
      <c r="G962" s="373"/>
      <c r="H962" s="373"/>
      <c r="I962" s="373"/>
      <c r="J962" s="373"/>
      <c r="K962" s="373"/>
      <c r="L962" s="373"/>
      <c r="M962" s="373"/>
      <c r="N962" s="373"/>
      <c r="O962" s="373"/>
      <c r="P962" s="373"/>
      <c r="Q962" s="373"/>
      <c r="R962" s="373"/>
      <c r="S962" s="373"/>
      <c r="T962" s="373"/>
      <c r="U962" s="373"/>
      <c r="V962" s="373"/>
      <c r="W962" s="373"/>
      <c r="X962" s="373"/>
      <c r="Y962" s="373"/>
      <c r="Z962" s="373"/>
    </row>
    <row r="963" spans="1:26" ht="15.75" customHeight="1" x14ac:dyDescent="0.2">
      <c r="A963" s="373"/>
      <c r="B963" s="373"/>
      <c r="C963" s="373"/>
      <c r="D963" s="373"/>
      <c r="E963" s="373"/>
      <c r="F963" s="373"/>
      <c r="G963" s="373"/>
      <c r="H963" s="373"/>
      <c r="I963" s="373"/>
      <c r="J963" s="373"/>
      <c r="K963" s="373"/>
      <c r="L963" s="373"/>
      <c r="M963" s="373"/>
      <c r="N963" s="373"/>
      <c r="O963" s="373"/>
      <c r="P963" s="373"/>
      <c r="Q963" s="373"/>
      <c r="R963" s="373"/>
      <c r="S963" s="373"/>
      <c r="T963" s="373"/>
      <c r="U963" s="373"/>
      <c r="V963" s="373"/>
      <c r="W963" s="373"/>
      <c r="X963" s="373"/>
      <c r="Y963" s="373"/>
      <c r="Z963" s="373"/>
    </row>
    <row r="964" spans="1:26" ht="15.75" customHeight="1" x14ac:dyDescent="0.2">
      <c r="A964" s="373"/>
      <c r="B964" s="373"/>
      <c r="C964" s="373"/>
      <c r="D964" s="373"/>
      <c r="E964" s="373"/>
      <c r="F964" s="373"/>
      <c r="G964" s="373"/>
      <c r="H964" s="373"/>
      <c r="I964" s="373"/>
      <c r="J964" s="373"/>
      <c r="K964" s="373"/>
      <c r="L964" s="373"/>
      <c r="M964" s="373"/>
      <c r="N964" s="373"/>
      <c r="O964" s="373"/>
      <c r="P964" s="373"/>
      <c r="Q964" s="373"/>
      <c r="R964" s="373"/>
      <c r="S964" s="373"/>
      <c r="T964" s="373"/>
      <c r="U964" s="373"/>
      <c r="V964" s="373"/>
      <c r="W964" s="373"/>
      <c r="X964" s="373"/>
      <c r="Y964" s="373"/>
      <c r="Z964" s="373"/>
    </row>
    <row r="965" spans="1:26" ht="15.75" customHeight="1" x14ac:dyDescent="0.2">
      <c r="A965" s="373"/>
      <c r="B965" s="373"/>
      <c r="C965" s="373"/>
      <c r="D965" s="373"/>
      <c r="E965" s="373"/>
      <c r="F965" s="373"/>
      <c r="G965" s="373"/>
      <c r="H965" s="373"/>
      <c r="I965" s="373"/>
      <c r="J965" s="373"/>
      <c r="K965" s="373"/>
      <c r="L965" s="373"/>
      <c r="M965" s="373"/>
      <c r="N965" s="373"/>
      <c r="O965" s="373"/>
      <c r="P965" s="373"/>
      <c r="Q965" s="373"/>
      <c r="R965" s="373"/>
      <c r="S965" s="373"/>
      <c r="T965" s="373"/>
      <c r="U965" s="373"/>
      <c r="V965" s="373"/>
      <c r="W965" s="373"/>
      <c r="X965" s="373"/>
      <c r="Y965" s="373"/>
      <c r="Z965" s="373"/>
    </row>
    <row r="966" spans="1:26" ht="15.75" customHeight="1" x14ac:dyDescent="0.2">
      <c r="A966" s="373"/>
      <c r="B966" s="373"/>
      <c r="C966" s="373"/>
      <c r="D966" s="373"/>
      <c r="E966" s="373"/>
      <c r="F966" s="373"/>
      <c r="G966" s="373"/>
      <c r="H966" s="373"/>
      <c r="I966" s="373"/>
      <c r="J966" s="373"/>
      <c r="K966" s="373"/>
      <c r="L966" s="373"/>
      <c r="M966" s="373"/>
      <c r="N966" s="373"/>
      <c r="O966" s="373"/>
      <c r="P966" s="373"/>
      <c r="Q966" s="373"/>
      <c r="R966" s="373"/>
      <c r="S966" s="373"/>
      <c r="T966" s="373"/>
      <c r="U966" s="373"/>
      <c r="V966" s="373"/>
      <c r="W966" s="373"/>
      <c r="X966" s="373"/>
      <c r="Y966" s="373"/>
      <c r="Z966" s="373"/>
    </row>
    <row r="967" spans="1:26" ht="15.75" customHeight="1" x14ac:dyDescent="0.2">
      <c r="A967" s="373"/>
      <c r="B967" s="373"/>
      <c r="C967" s="373"/>
      <c r="D967" s="373"/>
      <c r="E967" s="373"/>
      <c r="F967" s="373"/>
      <c r="G967" s="373"/>
      <c r="H967" s="373"/>
      <c r="I967" s="373"/>
      <c r="J967" s="373"/>
      <c r="K967" s="373"/>
      <c r="L967" s="373"/>
      <c r="M967" s="373"/>
      <c r="N967" s="373"/>
      <c r="O967" s="373"/>
      <c r="P967" s="373"/>
      <c r="Q967" s="373"/>
      <c r="R967" s="373"/>
      <c r="S967" s="373"/>
      <c r="T967" s="373"/>
      <c r="U967" s="373"/>
      <c r="V967" s="373"/>
      <c r="W967" s="373"/>
      <c r="X967" s="373"/>
      <c r="Y967" s="373"/>
      <c r="Z967" s="373"/>
    </row>
    <row r="968" spans="1:26" ht="15.75" customHeight="1" x14ac:dyDescent="0.2">
      <c r="A968" s="373"/>
      <c r="B968" s="373"/>
      <c r="C968" s="373"/>
      <c r="D968" s="373"/>
      <c r="E968" s="373"/>
      <c r="F968" s="373"/>
      <c r="G968" s="373"/>
      <c r="H968" s="373"/>
      <c r="I968" s="373"/>
      <c r="J968" s="373"/>
      <c r="K968" s="373"/>
      <c r="L968" s="373"/>
      <c r="M968" s="373"/>
      <c r="N968" s="373"/>
      <c r="O968" s="373"/>
      <c r="P968" s="373"/>
      <c r="Q968" s="373"/>
      <c r="R968" s="373"/>
      <c r="S968" s="373"/>
      <c r="T968" s="373"/>
      <c r="U968" s="373"/>
      <c r="V968" s="373"/>
      <c r="W968" s="373"/>
      <c r="X968" s="373"/>
      <c r="Y968" s="373"/>
      <c r="Z968" s="373"/>
    </row>
    <row r="969" spans="1:26" ht="15.75" customHeight="1" x14ac:dyDescent="0.2">
      <c r="A969" s="373"/>
      <c r="B969" s="373"/>
      <c r="C969" s="373"/>
      <c r="D969" s="373"/>
      <c r="E969" s="373"/>
      <c r="F969" s="373"/>
      <c r="G969" s="373"/>
      <c r="H969" s="373"/>
      <c r="I969" s="373"/>
      <c r="J969" s="373"/>
      <c r="K969" s="373"/>
      <c r="L969" s="373"/>
      <c r="M969" s="373"/>
      <c r="N969" s="373"/>
      <c r="O969" s="373"/>
      <c r="P969" s="373"/>
      <c r="Q969" s="373"/>
      <c r="R969" s="373"/>
      <c r="S969" s="373"/>
      <c r="T969" s="373"/>
      <c r="U969" s="373"/>
      <c r="V969" s="373"/>
      <c r="W969" s="373"/>
      <c r="X969" s="373"/>
      <c r="Y969" s="373"/>
      <c r="Z969" s="373"/>
    </row>
    <row r="970" spans="1:26" ht="15.75" customHeight="1" x14ac:dyDescent="0.2">
      <c r="A970" s="373"/>
      <c r="B970" s="373"/>
      <c r="C970" s="373"/>
      <c r="D970" s="373"/>
      <c r="E970" s="373"/>
      <c r="F970" s="373"/>
      <c r="G970" s="373"/>
      <c r="H970" s="373"/>
      <c r="I970" s="373"/>
      <c r="J970" s="373"/>
      <c r="K970" s="373"/>
      <c r="L970" s="373"/>
      <c r="M970" s="373"/>
      <c r="N970" s="373"/>
      <c r="O970" s="373"/>
      <c r="P970" s="373"/>
      <c r="Q970" s="373"/>
      <c r="R970" s="373"/>
      <c r="S970" s="373"/>
      <c r="T970" s="373"/>
      <c r="U970" s="373"/>
      <c r="V970" s="373"/>
      <c r="W970" s="373"/>
      <c r="X970" s="373"/>
      <c r="Y970" s="373"/>
      <c r="Z970" s="373"/>
    </row>
    <row r="971" spans="1:26" ht="15.75" customHeight="1" x14ac:dyDescent="0.2">
      <c r="A971" s="373"/>
      <c r="B971" s="373"/>
      <c r="C971" s="373"/>
      <c r="D971" s="373"/>
      <c r="E971" s="373"/>
      <c r="F971" s="373"/>
      <c r="G971" s="373"/>
      <c r="H971" s="373"/>
      <c r="I971" s="373"/>
      <c r="J971" s="373"/>
      <c r="K971" s="373"/>
      <c r="L971" s="373"/>
      <c r="M971" s="373"/>
      <c r="N971" s="373"/>
      <c r="O971" s="373"/>
      <c r="P971" s="373"/>
      <c r="Q971" s="373"/>
      <c r="R971" s="373"/>
      <c r="S971" s="373"/>
      <c r="T971" s="373"/>
      <c r="U971" s="373"/>
      <c r="V971" s="373"/>
      <c r="W971" s="373"/>
      <c r="X971" s="373"/>
      <c r="Y971" s="373"/>
      <c r="Z971" s="373"/>
    </row>
    <row r="972" spans="1:26" ht="15.75" customHeight="1" x14ac:dyDescent="0.2">
      <c r="A972" s="373"/>
      <c r="B972" s="373"/>
      <c r="C972" s="373"/>
      <c r="D972" s="373"/>
      <c r="E972" s="373"/>
      <c r="F972" s="373"/>
      <c r="G972" s="373"/>
      <c r="H972" s="373"/>
      <c r="I972" s="373"/>
      <c r="J972" s="373"/>
      <c r="K972" s="373"/>
      <c r="L972" s="373"/>
      <c r="M972" s="373"/>
      <c r="N972" s="373"/>
      <c r="O972" s="373"/>
      <c r="P972" s="373"/>
      <c r="Q972" s="373"/>
      <c r="R972" s="373"/>
      <c r="S972" s="373"/>
      <c r="T972" s="373"/>
      <c r="U972" s="373"/>
      <c r="V972" s="373"/>
      <c r="W972" s="373"/>
      <c r="X972" s="373"/>
      <c r="Y972" s="373"/>
      <c r="Z972" s="373"/>
    </row>
    <row r="973" spans="1:26" ht="15.75" customHeight="1" x14ac:dyDescent="0.2">
      <c r="A973" s="373"/>
      <c r="B973" s="373"/>
      <c r="C973" s="373"/>
      <c r="D973" s="373"/>
      <c r="E973" s="373"/>
      <c r="F973" s="373"/>
      <c r="G973" s="373"/>
      <c r="H973" s="373"/>
      <c r="I973" s="373"/>
      <c r="J973" s="373"/>
      <c r="K973" s="373"/>
      <c r="L973" s="373"/>
      <c r="M973" s="373"/>
      <c r="N973" s="373"/>
      <c r="O973" s="373"/>
      <c r="P973" s="373"/>
      <c r="Q973" s="373"/>
      <c r="R973" s="373"/>
      <c r="S973" s="373"/>
      <c r="T973" s="373"/>
      <c r="U973" s="373"/>
      <c r="V973" s="373"/>
      <c r="W973" s="373"/>
      <c r="X973" s="373"/>
      <c r="Y973" s="373"/>
      <c r="Z973" s="373"/>
    </row>
    <row r="974" spans="1:26" ht="15.75" customHeight="1" x14ac:dyDescent="0.2">
      <c r="A974" s="373"/>
      <c r="B974" s="373"/>
      <c r="C974" s="373"/>
      <c r="D974" s="373"/>
      <c r="E974" s="373"/>
      <c r="F974" s="373"/>
      <c r="G974" s="373"/>
      <c r="H974" s="373"/>
      <c r="I974" s="373"/>
      <c r="J974" s="373"/>
      <c r="K974" s="373"/>
      <c r="L974" s="373"/>
      <c r="M974" s="373"/>
      <c r="N974" s="373"/>
      <c r="O974" s="373"/>
      <c r="P974" s="373"/>
      <c r="Q974" s="373"/>
      <c r="R974" s="373"/>
      <c r="S974" s="373"/>
      <c r="T974" s="373"/>
      <c r="U974" s="373"/>
      <c r="V974" s="373"/>
      <c r="W974" s="373"/>
      <c r="X974" s="373"/>
      <c r="Y974" s="373"/>
      <c r="Z974" s="373"/>
    </row>
    <row r="975" spans="1:26" ht="15.75" customHeight="1" x14ac:dyDescent="0.2">
      <c r="A975" s="373"/>
      <c r="B975" s="373"/>
      <c r="C975" s="373"/>
      <c r="D975" s="373"/>
      <c r="E975" s="373"/>
      <c r="F975" s="373"/>
      <c r="G975" s="373"/>
      <c r="H975" s="373"/>
      <c r="I975" s="373"/>
      <c r="J975" s="373"/>
      <c r="K975" s="373"/>
      <c r="L975" s="373"/>
      <c r="M975" s="373"/>
      <c r="N975" s="373"/>
      <c r="O975" s="373"/>
      <c r="P975" s="373"/>
      <c r="Q975" s="373"/>
      <c r="R975" s="373"/>
      <c r="S975" s="373"/>
      <c r="T975" s="373"/>
      <c r="U975" s="373"/>
      <c r="V975" s="373"/>
      <c r="W975" s="373"/>
      <c r="X975" s="373"/>
      <c r="Y975" s="373"/>
      <c r="Z975" s="373"/>
    </row>
    <row r="976" spans="1:26" ht="15.75" customHeight="1" x14ac:dyDescent="0.2">
      <c r="A976" s="373"/>
      <c r="B976" s="373"/>
      <c r="C976" s="373"/>
      <c r="D976" s="373"/>
      <c r="E976" s="373"/>
      <c r="F976" s="373"/>
      <c r="G976" s="373"/>
      <c r="H976" s="373"/>
      <c r="I976" s="373"/>
      <c r="J976" s="373"/>
      <c r="K976" s="373"/>
      <c r="L976" s="373"/>
      <c r="M976" s="373"/>
      <c r="N976" s="373"/>
      <c r="O976" s="373"/>
      <c r="P976" s="373"/>
      <c r="Q976" s="373"/>
      <c r="R976" s="373"/>
      <c r="S976" s="373"/>
      <c r="T976" s="373"/>
      <c r="U976" s="373"/>
      <c r="V976" s="373"/>
      <c r="W976" s="373"/>
      <c r="X976" s="373"/>
      <c r="Y976" s="373"/>
      <c r="Z976" s="373"/>
    </row>
    <row r="977" spans="1:26" ht="15.75" customHeight="1" x14ac:dyDescent="0.2">
      <c r="A977" s="373"/>
      <c r="B977" s="373"/>
      <c r="C977" s="373"/>
      <c r="D977" s="373"/>
      <c r="E977" s="373"/>
      <c r="F977" s="373"/>
      <c r="G977" s="373"/>
      <c r="H977" s="373"/>
      <c r="I977" s="373"/>
      <c r="J977" s="373"/>
      <c r="K977" s="373"/>
      <c r="L977" s="373"/>
      <c r="M977" s="373"/>
      <c r="N977" s="373"/>
      <c r="O977" s="373"/>
      <c r="P977" s="373"/>
      <c r="Q977" s="373"/>
      <c r="R977" s="373"/>
      <c r="S977" s="373"/>
      <c r="T977" s="373"/>
      <c r="U977" s="373"/>
      <c r="V977" s="373"/>
      <c r="W977" s="373"/>
      <c r="X977" s="373"/>
      <c r="Y977" s="373"/>
      <c r="Z977" s="373"/>
    </row>
    <row r="978" spans="1:26" ht="15.75" customHeight="1" x14ac:dyDescent="0.2">
      <c r="A978" s="373"/>
      <c r="B978" s="373"/>
      <c r="C978" s="373"/>
      <c r="D978" s="373"/>
      <c r="E978" s="373"/>
      <c r="F978" s="373"/>
      <c r="G978" s="373"/>
      <c r="H978" s="373"/>
      <c r="I978" s="373"/>
      <c r="J978" s="373"/>
      <c r="K978" s="373"/>
      <c r="L978" s="373"/>
      <c r="M978" s="373"/>
      <c r="N978" s="373"/>
      <c r="O978" s="373"/>
      <c r="P978" s="373"/>
      <c r="Q978" s="373"/>
      <c r="R978" s="373"/>
      <c r="S978" s="373"/>
      <c r="T978" s="373"/>
      <c r="U978" s="373"/>
      <c r="V978" s="373"/>
      <c r="W978" s="373"/>
      <c r="X978" s="373"/>
      <c r="Y978" s="373"/>
      <c r="Z978" s="373"/>
    </row>
    <row r="979" spans="1:26" ht="15.75" customHeight="1" x14ac:dyDescent="0.2">
      <c r="A979" s="373"/>
      <c r="B979" s="373"/>
      <c r="C979" s="373"/>
      <c r="D979" s="373"/>
      <c r="E979" s="373"/>
      <c r="F979" s="373"/>
      <c r="G979" s="373"/>
      <c r="H979" s="373"/>
      <c r="I979" s="373"/>
      <c r="J979" s="373"/>
      <c r="K979" s="373"/>
      <c r="L979" s="373"/>
      <c r="M979" s="373"/>
      <c r="N979" s="373"/>
      <c r="O979" s="373"/>
      <c r="P979" s="373"/>
      <c r="Q979" s="373"/>
      <c r="R979" s="373"/>
      <c r="S979" s="373"/>
      <c r="T979" s="373"/>
      <c r="U979" s="373"/>
      <c r="V979" s="373"/>
      <c r="W979" s="373"/>
      <c r="X979" s="373"/>
      <c r="Y979" s="373"/>
      <c r="Z979" s="373"/>
    </row>
    <row r="980" spans="1:26" ht="15.75" customHeight="1" x14ac:dyDescent="0.2">
      <c r="A980" s="373"/>
      <c r="B980" s="373"/>
      <c r="C980" s="373"/>
      <c r="D980" s="373"/>
      <c r="E980" s="373"/>
      <c r="F980" s="373"/>
      <c r="G980" s="373"/>
      <c r="H980" s="373"/>
      <c r="I980" s="373"/>
      <c r="J980" s="373"/>
      <c r="K980" s="373"/>
      <c r="L980" s="373"/>
      <c r="M980" s="373"/>
      <c r="N980" s="373"/>
      <c r="O980" s="373"/>
      <c r="P980" s="373"/>
      <c r="Q980" s="373"/>
      <c r="R980" s="373"/>
      <c r="S980" s="373"/>
      <c r="T980" s="373"/>
      <c r="U980" s="373"/>
      <c r="V980" s="373"/>
      <c r="W980" s="373"/>
      <c r="X980" s="373"/>
      <c r="Y980" s="373"/>
      <c r="Z980" s="373"/>
    </row>
    <row r="981" spans="1:26" ht="15.75" customHeight="1" x14ac:dyDescent="0.2">
      <c r="A981" s="373"/>
      <c r="B981" s="373"/>
      <c r="C981" s="373"/>
      <c r="D981" s="373"/>
      <c r="E981" s="373"/>
      <c r="F981" s="373"/>
      <c r="G981" s="373"/>
      <c r="H981" s="373"/>
      <c r="I981" s="373"/>
      <c r="J981" s="373"/>
      <c r="K981" s="373"/>
      <c r="L981" s="373"/>
      <c r="M981" s="373"/>
      <c r="N981" s="373"/>
      <c r="O981" s="373"/>
      <c r="P981" s="373"/>
      <c r="Q981" s="373"/>
      <c r="R981" s="373"/>
      <c r="S981" s="373"/>
      <c r="T981" s="373"/>
      <c r="U981" s="373"/>
      <c r="V981" s="373"/>
      <c r="W981" s="373"/>
      <c r="X981" s="373"/>
      <c r="Y981" s="373"/>
      <c r="Z981" s="373"/>
    </row>
    <row r="982" spans="1:26" ht="15.75" customHeight="1" x14ac:dyDescent="0.2">
      <c r="A982" s="373"/>
      <c r="B982" s="373"/>
      <c r="C982" s="373"/>
      <c r="D982" s="373"/>
      <c r="E982" s="373"/>
      <c r="F982" s="373"/>
      <c r="G982" s="373"/>
      <c r="H982" s="373"/>
      <c r="I982" s="373"/>
      <c r="J982" s="373"/>
      <c r="K982" s="373"/>
      <c r="L982" s="373"/>
      <c r="M982" s="373"/>
      <c r="N982" s="373"/>
      <c r="O982" s="373"/>
      <c r="P982" s="373"/>
      <c r="Q982" s="373"/>
      <c r="R982" s="373"/>
      <c r="S982" s="373"/>
      <c r="T982" s="373"/>
      <c r="U982" s="373"/>
      <c r="V982" s="373"/>
      <c r="W982" s="373"/>
      <c r="X982" s="373"/>
      <c r="Y982" s="373"/>
      <c r="Z982" s="373"/>
    </row>
    <row r="983" spans="1:26" ht="15.75" customHeight="1" x14ac:dyDescent="0.2">
      <c r="A983" s="373"/>
      <c r="B983" s="373"/>
      <c r="C983" s="373"/>
      <c r="D983" s="373"/>
      <c r="E983" s="373"/>
      <c r="F983" s="373"/>
      <c r="G983" s="373"/>
      <c r="H983" s="373"/>
      <c r="I983" s="373"/>
      <c r="J983" s="373"/>
      <c r="K983" s="373"/>
      <c r="L983" s="373"/>
      <c r="M983" s="373"/>
      <c r="N983" s="373"/>
      <c r="O983" s="373"/>
      <c r="P983" s="373"/>
      <c r="Q983" s="373"/>
      <c r="R983" s="373"/>
      <c r="S983" s="373"/>
      <c r="T983" s="373"/>
      <c r="U983" s="373"/>
      <c r="V983" s="373"/>
      <c r="W983" s="373"/>
      <c r="X983" s="373"/>
      <c r="Y983" s="373"/>
      <c r="Z983" s="373"/>
    </row>
    <row r="984" spans="1:26" ht="15.75" customHeight="1" x14ac:dyDescent="0.2">
      <c r="A984" s="373"/>
      <c r="B984" s="373"/>
      <c r="C984" s="373"/>
      <c r="D984" s="373"/>
      <c r="E984" s="373"/>
      <c r="F984" s="373"/>
      <c r="G984" s="373"/>
      <c r="H984" s="373"/>
      <c r="I984" s="373"/>
      <c r="J984" s="373"/>
      <c r="K984" s="373"/>
      <c r="L984" s="373"/>
      <c r="M984" s="373"/>
      <c r="N984" s="373"/>
      <c r="O984" s="373"/>
      <c r="P984" s="373"/>
      <c r="Q984" s="373"/>
      <c r="R984" s="373"/>
      <c r="S984" s="373"/>
      <c r="T984" s="373"/>
      <c r="U984" s="373"/>
      <c r="V984" s="373"/>
      <c r="W984" s="373"/>
      <c r="X984" s="373"/>
      <c r="Y984" s="373"/>
      <c r="Z984" s="373"/>
    </row>
    <row r="985" spans="1:26" ht="15.75" customHeight="1" x14ac:dyDescent="0.2">
      <c r="A985" s="373"/>
      <c r="B985" s="373"/>
      <c r="C985" s="373"/>
      <c r="D985" s="373"/>
      <c r="E985" s="373"/>
      <c r="F985" s="373"/>
      <c r="G985" s="373"/>
      <c r="H985" s="373"/>
      <c r="I985" s="373"/>
      <c r="J985" s="373"/>
      <c r="K985" s="373"/>
      <c r="L985" s="373"/>
      <c r="M985" s="373"/>
      <c r="N985" s="373"/>
      <c r="O985" s="373"/>
      <c r="P985" s="373"/>
      <c r="Q985" s="373"/>
      <c r="R985" s="373"/>
      <c r="S985" s="373"/>
      <c r="T985" s="373"/>
      <c r="U985" s="373"/>
      <c r="V985" s="373"/>
      <c r="W985" s="373"/>
      <c r="X985" s="373"/>
      <c r="Y985" s="373"/>
      <c r="Z985" s="373"/>
    </row>
    <row r="986" spans="1:26" ht="15.75" customHeight="1" x14ac:dyDescent="0.2">
      <c r="A986" s="373"/>
      <c r="B986" s="373"/>
      <c r="C986" s="373"/>
      <c r="D986" s="373"/>
      <c r="E986" s="373"/>
      <c r="F986" s="373"/>
      <c r="G986" s="373"/>
      <c r="H986" s="373"/>
      <c r="I986" s="373"/>
      <c r="J986" s="373"/>
      <c r="K986" s="373"/>
      <c r="L986" s="373"/>
      <c r="M986" s="373"/>
      <c r="N986" s="373"/>
      <c r="O986" s="373"/>
      <c r="P986" s="373"/>
      <c r="Q986" s="373"/>
      <c r="R986" s="373"/>
      <c r="S986" s="373"/>
      <c r="T986" s="373"/>
      <c r="U986" s="373"/>
      <c r="V986" s="373"/>
      <c r="W986" s="373"/>
      <c r="X986" s="373"/>
      <c r="Y986" s="373"/>
      <c r="Z986" s="373"/>
    </row>
    <row r="987" spans="1:26" ht="15.75" customHeight="1" x14ac:dyDescent="0.2">
      <c r="A987" s="373"/>
      <c r="B987" s="373"/>
      <c r="C987" s="373"/>
      <c r="D987" s="373"/>
      <c r="E987" s="373"/>
      <c r="F987" s="373"/>
      <c r="G987" s="373"/>
      <c r="H987" s="373"/>
      <c r="I987" s="373"/>
      <c r="J987" s="373"/>
      <c r="K987" s="373"/>
      <c r="L987" s="373"/>
      <c r="M987" s="373"/>
      <c r="N987" s="373"/>
      <c r="O987" s="373"/>
      <c r="P987" s="373"/>
      <c r="Q987" s="373"/>
      <c r="R987" s="373"/>
      <c r="S987" s="373"/>
      <c r="T987" s="373"/>
      <c r="U987" s="373"/>
      <c r="V987" s="373"/>
      <c r="W987" s="373"/>
      <c r="X987" s="373"/>
      <c r="Y987" s="373"/>
      <c r="Z987" s="373"/>
    </row>
    <row r="988" spans="1:26" ht="15.75" customHeight="1" x14ac:dyDescent="0.2">
      <c r="A988" s="373"/>
      <c r="B988" s="373"/>
      <c r="C988" s="373"/>
      <c r="D988" s="373"/>
      <c r="E988" s="373"/>
      <c r="F988" s="373"/>
      <c r="G988" s="373"/>
      <c r="H988" s="373"/>
      <c r="I988" s="373"/>
      <c r="J988" s="373"/>
      <c r="K988" s="373"/>
      <c r="L988" s="373"/>
      <c r="M988" s="373"/>
      <c r="N988" s="373"/>
      <c r="O988" s="373"/>
      <c r="P988" s="373"/>
      <c r="Q988" s="373"/>
      <c r="R988" s="373"/>
      <c r="S988" s="373"/>
      <c r="T988" s="373"/>
      <c r="U988" s="373"/>
      <c r="V988" s="373"/>
      <c r="W988" s="373"/>
      <c r="X988" s="373"/>
      <c r="Y988" s="373"/>
      <c r="Z988" s="373"/>
    </row>
    <row r="989" spans="1:26" ht="15.75" customHeight="1" x14ac:dyDescent="0.2">
      <c r="A989" s="373"/>
      <c r="B989" s="373"/>
      <c r="C989" s="373"/>
      <c r="D989" s="373"/>
      <c r="E989" s="373"/>
      <c r="F989" s="373"/>
      <c r="G989" s="373"/>
      <c r="H989" s="373"/>
      <c r="I989" s="373"/>
      <c r="J989" s="373"/>
      <c r="K989" s="373"/>
      <c r="L989" s="373"/>
      <c r="M989" s="373"/>
      <c r="N989" s="373"/>
      <c r="O989" s="373"/>
      <c r="P989" s="373"/>
      <c r="Q989" s="373"/>
      <c r="R989" s="373"/>
      <c r="S989" s="373"/>
      <c r="T989" s="373"/>
      <c r="U989" s="373"/>
      <c r="V989" s="373"/>
      <c r="W989" s="373"/>
      <c r="X989" s="373"/>
      <c r="Y989" s="373"/>
      <c r="Z989" s="373"/>
    </row>
    <row r="990" spans="1:26" ht="15.75" customHeight="1" x14ac:dyDescent="0.2">
      <c r="A990" s="373"/>
      <c r="B990" s="373"/>
      <c r="C990" s="373"/>
      <c r="D990" s="373"/>
      <c r="E990" s="373"/>
      <c r="F990" s="373"/>
      <c r="G990" s="373"/>
      <c r="H990" s="373"/>
      <c r="I990" s="373"/>
      <c r="J990" s="373"/>
      <c r="K990" s="373"/>
      <c r="L990" s="373"/>
      <c r="M990" s="373"/>
      <c r="N990" s="373"/>
      <c r="O990" s="373"/>
      <c r="P990" s="373"/>
      <c r="Q990" s="373"/>
      <c r="R990" s="373"/>
      <c r="S990" s="373"/>
      <c r="T990" s="373"/>
      <c r="U990" s="373"/>
      <c r="V990" s="373"/>
      <c r="W990" s="373"/>
      <c r="X990" s="373"/>
      <c r="Y990" s="373"/>
      <c r="Z990" s="373"/>
    </row>
    <row r="991" spans="1:26" ht="15.75" customHeight="1" x14ac:dyDescent="0.2">
      <c r="A991" s="373"/>
      <c r="B991" s="373"/>
      <c r="C991" s="373"/>
      <c r="D991" s="373"/>
      <c r="E991" s="373"/>
      <c r="F991" s="373"/>
      <c r="G991" s="373"/>
      <c r="H991" s="373"/>
      <c r="I991" s="373"/>
      <c r="J991" s="373"/>
      <c r="K991" s="373"/>
      <c r="L991" s="373"/>
      <c r="M991" s="373"/>
      <c r="N991" s="373"/>
      <c r="O991" s="373"/>
      <c r="P991" s="373"/>
      <c r="Q991" s="373"/>
      <c r="R991" s="373"/>
      <c r="S991" s="373"/>
      <c r="T991" s="373"/>
      <c r="U991" s="373"/>
      <c r="V991" s="373"/>
      <c r="W991" s="373"/>
      <c r="X991" s="373"/>
      <c r="Y991" s="373"/>
      <c r="Z991" s="373"/>
    </row>
    <row r="992" spans="1:26" ht="15.75" customHeight="1" x14ac:dyDescent="0.2">
      <c r="A992" s="373"/>
      <c r="B992" s="373"/>
      <c r="C992" s="373"/>
      <c r="D992" s="373"/>
      <c r="E992" s="373"/>
      <c r="F992" s="373"/>
      <c r="G992" s="373"/>
      <c r="H992" s="373"/>
      <c r="I992" s="373"/>
      <c r="J992" s="373"/>
      <c r="K992" s="373"/>
      <c r="L992" s="373"/>
      <c r="M992" s="373"/>
      <c r="N992" s="373"/>
      <c r="O992" s="373"/>
      <c r="P992" s="373"/>
      <c r="Q992" s="373"/>
      <c r="R992" s="373"/>
      <c r="S992" s="373"/>
      <c r="T992" s="373"/>
      <c r="U992" s="373"/>
      <c r="V992" s="373"/>
      <c r="W992" s="373"/>
      <c r="X992" s="373"/>
      <c r="Y992" s="373"/>
      <c r="Z992" s="373"/>
    </row>
    <row r="993" spans="1:26" ht="15.75" customHeight="1" x14ac:dyDescent="0.2">
      <c r="A993" s="373"/>
      <c r="B993" s="373"/>
      <c r="C993" s="373"/>
      <c r="D993" s="373"/>
      <c r="E993" s="373"/>
      <c r="F993" s="373"/>
      <c r="G993" s="373"/>
      <c r="H993" s="373"/>
      <c r="I993" s="373"/>
      <c r="J993" s="373"/>
      <c r="K993" s="373"/>
      <c r="L993" s="373"/>
      <c r="M993" s="373"/>
      <c r="N993" s="373"/>
      <c r="O993" s="373"/>
      <c r="P993" s="373"/>
      <c r="Q993" s="373"/>
      <c r="R993" s="373"/>
      <c r="S993" s="373"/>
      <c r="T993" s="373"/>
      <c r="U993" s="373"/>
      <c r="V993" s="373"/>
      <c r="W993" s="373"/>
      <c r="X993" s="373"/>
      <c r="Y993" s="373"/>
      <c r="Z993" s="373"/>
    </row>
    <row r="994" spans="1:26" ht="15.75" customHeight="1" x14ac:dyDescent="0.2">
      <c r="A994" s="373"/>
      <c r="B994" s="373"/>
      <c r="C994" s="373"/>
      <c r="D994" s="373"/>
      <c r="E994" s="373"/>
      <c r="F994" s="373"/>
      <c r="G994" s="373"/>
      <c r="H994" s="373"/>
      <c r="I994" s="373"/>
      <c r="J994" s="373"/>
      <c r="K994" s="373"/>
      <c r="L994" s="373"/>
      <c r="M994" s="373"/>
      <c r="N994" s="373"/>
      <c r="O994" s="373"/>
      <c r="P994" s="373"/>
      <c r="Q994" s="373"/>
      <c r="R994" s="373"/>
      <c r="S994" s="373"/>
      <c r="T994" s="373"/>
      <c r="U994" s="373"/>
      <c r="V994" s="373"/>
      <c r="W994" s="373"/>
      <c r="X994" s="373"/>
      <c r="Y994" s="373"/>
      <c r="Z994" s="373"/>
    </row>
    <row r="995" spans="1:26" ht="15.75" customHeight="1" x14ac:dyDescent="0.2">
      <c r="A995" s="373"/>
      <c r="B995" s="373"/>
      <c r="C995" s="373"/>
      <c r="D995" s="373"/>
      <c r="E995" s="373"/>
      <c r="F995" s="373"/>
      <c r="G995" s="373"/>
      <c r="H995" s="373"/>
      <c r="I995" s="373"/>
      <c r="J995" s="373"/>
      <c r="K995" s="373"/>
      <c r="L995" s="373"/>
      <c r="M995" s="373"/>
      <c r="N995" s="373"/>
      <c r="O995" s="373"/>
      <c r="P995" s="373"/>
      <c r="Q995" s="373"/>
      <c r="R995" s="373"/>
      <c r="S995" s="373"/>
      <c r="T995" s="373"/>
      <c r="U995" s="373"/>
      <c r="V995" s="373"/>
      <c r="W995" s="373"/>
      <c r="X995" s="373"/>
      <c r="Y995" s="373"/>
      <c r="Z995" s="373"/>
    </row>
    <row r="996" spans="1:26" ht="15.75" customHeight="1" x14ac:dyDescent="0.2">
      <c r="A996" s="373"/>
      <c r="B996" s="373"/>
      <c r="C996" s="373"/>
      <c r="D996" s="373"/>
      <c r="E996" s="373"/>
      <c r="F996" s="373"/>
      <c r="G996" s="373"/>
      <c r="H996" s="373"/>
      <c r="I996" s="373"/>
      <c r="J996" s="373"/>
      <c r="K996" s="373"/>
      <c r="L996" s="373"/>
      <c r="M996" s="373"/>
      <c r="N996" s="373"/>
      <c r="O996" s="373"/>
      <c r="P996" s="373"/>
      <c r="Q996" s="373"/>
      <c r="R996" s="373"/>
      <c r="S996" s="373"/>
      <c r="T996" s="373"/>
      <c r="U996" s="373"/>
      <c r="V996" s="373"/>
      <c r="W996" s="373"/>
      <c r="X996" s="373"/>
      <c r="Y996" s="373"/>
      <c r="Z996" s="373"/>
    </row>
    <row r="997" spans="1:26" ht="15.75" customHeight="1" x14ac:dyDescent="0.2">
      <c r="A997" s="373"/>
      <c r="B997" s="373"/>
      <c r="C997" s="373"/>
      <c r="D997" s="373"/>
      <c r="E997" s="373"/>
      <c r="F997" s="373"/>
      <c r="G997" s="373"/>
      <c r="H997" s="373"/>
      <c r="I997" s="373"/>
      <c r="J997" s="373"/>
      <c r="K997" s="373"/>
      <c r="L997" s="373"/>
      <c r="M997" s="373"/>
      <c r="N997" s="373"/>
      <c r="O997" s="373"/>
      <c r="P997" s="373"/>
      <c r="Q997" s="373"/>
      <c r="R997" s="373"/>
      <c r="S997" s="373"/>
      <c r="T997" s="373"/>
      <c r="U997" s="373"/>
      <c r="V997" s="373"/>
      <c r="W997" s="373"/>
      <c r="X997" s="373"/>
      <c r="Y997" s="373"/>
      <c r="Z997" s="373"/>
    </row>
    <row r="998" spans="1:26" ht="15.75" customHeight="1" x14ac:dyDescent="0.2">
      <c r="A998" s="373"/>
      <c r="B998" s="373"/>
      <c r="C998" s="373"/>
      <c r="D998" s="373"/>
      <c r="E998" s="373"/>
      <c r="F998" s="373"/>
      <c r="G998" s="373"/>
      <c r="H998" s="373"/>
      <c r="I998" s="373"/>
      <c r="J998" s="373"/>
      <c r="K998" s="373"/>
      <c r="L998" s="373"/>
      <c r="M998" s="373"/>
      <c r="N998" s="373"/>
      <c r="O998" s="373"/>
      <c r="P998" s="373"/>
      <c r="Q998" s="373"/>
      <c r="R998" s="373"/>
      <c r="S998" s="373"/>
      <c r="T998" s="373"/>
      <c r="U998" s="373"/>
      <c r="V998" s="373"/>
      <c r="W998" s="373"/>
      <c r="X998" s="373"/>
      <c r="Y998" s="373"/>
      <c r="Z998" s="373"/>
    </row>
    <row r="999" spans="1:26" ht="15.75" customHeight="1" x14ac:dyDescent="0.2">
      <c r="A999" s="373"/>
      <c r="B999" s="373"/>
      <c r="C999" s="373"/>
      <c r="D999" s="373"/>
      <c r="E999" s="373"/>
      <c r="F999" s="373"/>
      <c r="G999" s="373"/>
      <c r="H999" s="373"/>
      <c r="I999" s="373"/>
      <c r="J999" s="373"/>
      <c r="K999" s="373"/>
      <c r="L999" s="373"/>
      <c r="M999" s="373"/>
      <c r="N999" s="373"/>
      <c r="O999" s="373"/>
      <c r="P999" s="373"/>
      <c r="Q999" s="373"/>
      <c r="R999" s="373"/>
      <c r="S999" s="373"/>
      <c r="T999" s="373"/>
      <c r="U999" s="373"/>
      <c r="V999" s="373"/>
      <c r="W999" s="373"/>
      <c r="X999" s="373"/>
      <c r="Y999" s="373"/>
      <c r="Z999" s="373"/>
    </row>
    <row r="1000" spans="1:26" ht="15.75" customHeight="1" x14ac:dyDescent="0.2">
      <c r="A1000" s="373"/>
      <c r="B1000" s="373"/>
      <c r="C1000" s="373"/>
      <c r="D1000" s="373"/>
      <c r="E1000" s="373"/>
      <c r="F1000" s="373"/>
      <c r="G1000" s="373"/>
      <c r="H1000" s="373"/>
      <c r="I1000" s="373"/>
      <c r="J1000" s="373"/>
      <c r="K1000" s="373"/>
      <c r="L1000" s="373"/>
      <c r="M1000" s="373"/>
      <c r="N1000" s="373"/>
      <c r="O1000" s="373"/>
      <c r="P1000" s="373"/>
      <c r="Q1000" s="373"/>
      <c r="R1000" s="373"/>
      <c r="S1000" s="373"/>
      <c r="T1000" s="373"/>
      <c r="U1000" s="373"/>
      <c r="V1000" s="373"/>
      <c r="W1000" s="373"/>
      <c r="X1000" s="373"/>
      <c r="Y1000" s="373"/>
      <c r="Z1000" s="373"/>
    </row>
  </sheetData>
  <pageMargins left="0.7" right="0.7" top="0.75" bottom="0.75" header="0" footer="0"/>
  <pageSetup scale="3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10" defaultColWidth="14.5" defaultRowHeight="15" customHeight="1" x14ac:dyDescent="0.2"/>
  <cols>
    <col min="1" max="2" width="2.5" customWidth="1"/>
    <col min="3" max="3" width="25.5" customWidth="1"/>
    <col min="4" max="4" width="13.83203125" customWidth="1"/>
    <col min="5" max="5" width="2.5" customWidth="1"/>
    <col min="6" max="16" width="12.5" customWidth="1"/>
    <col min="17" max="26" width="9.1640625" customWidth="1"/>
  </cols>
  <sheetData>
    <row r="1" spans="1:26" ht="12.75" customHeight="1" x14ac:dyDescent="0.2">
      <c r="A1" s="1"/>
      <c r="B1" s="1"/>
      <c r="C1" s="1"/>
      <c r="D1" s="1"/>
      <c r="E1" s="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"/>
      <c r="C3" s="1"/>
      <c r="D3" s="1"/>
      <c r="E3" s="1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"/>
      <c r="C4" s="94" t="s">
        <v>144</v>
      </c>
      <c r="D4" s="102"/>
      <c r="E4" s="102"/>
      <c r="F4" s="375">
        <v>1</v>
      </c>
      <c r="G4" s="375">
        <f t="shared" ref="G4:P4" si="0">+F4+1</f>
        <v>2</v>
      </c>
      <c r="H4" s="375">
        <f t="shared" si="0"/>
        <v>3</v>
      </c>
      <c r="I4" s="375">
        <f t="shared" si="0"/>
        <v>4</v>
      </c>
      <c r="J4" s="375">
        <f t="shared" si="0"/>
        <v>5</v>
      </c>
      <c r="K4" s="375">
        <f t="shared" si="0"/>
        <v>6</v>
      </c>
      <c r="L4" s="375">
        <f t="shared" si="0"/>
        <v>7</v>
      </c>
      <c r="M4" s="375">
        <f t="shared" si="0"/>
        <v>8</v>
      </c>
      <c r="N4" s="375">
        <f t="shared" si="0"/>
        <v>9</v>
      </c>
      <c r="O4" s="375">
        <f t="shared" si="0"/>
        <v>10</v>
      </c>
      <c r="P4" s="375">
        <f t="shared" si="0"/>
        <v>11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/>
      <c r="B5" s="1"/>
      <c r="C5" s="35"/>
      <c r="D5" s="376"/>
      <c r="E5" s="376"/>
      <c r="F5" s="377"/>
      <c r="G5" s="377"/>
      <c r="H5" s="377"/>
      <c r="I5" s="377"/>
      <c r="J5" s="377"/>
      <c r="K5" s="377"/>
      <c r="L5" s="377"/>
      <c r="M5" s="377"/>
      <c r="N5" s="377"/>
      <c r="O5" s="377"/>
      <c r="P5" s="377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"/>
      <c r="C6" s="287" t="s">
        <v>248</v>
      </c>
      <c r="D6" s="1"/>
      <c r="E6" s="1"/>
      <c r="F6" s="79"/>
      <c r="G6" s="6"/>
      <c r="H6" s="6"/>
      <c r="I6" s="6"/>
      <c r="J6" s="378"/>
      <c r="K6" s="378"/>
      <c r="L6" s="378"/>
      <c r="M6" s="378"/>
      <c r="N6" s="378"/>
      <c r="O6" s="378"/>
      <c r="P6" s="37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"/>
      <c r="C7" s="9" t="s">
        <v>249</v>
      </c>
      <c r="D7" s="379">
        <v>100</v>
      </c>
      <c r="E7" s="1"/>
      <c r="F7" s="37">
        <f>D7*12*'Summary &amp; Assumptions'!H17</f>
        <v>438000</v>
      </c>
      <c r="G7" s="79">
        <f t="array" ref="G7">F7*(1+INDEX('Growth Rates'!$L$10:$L$20,MATCH('OI &amp; Expense Growth'!G$4,'Growth Rates'!$C$10:$C$20,0)))</f>
        <v>438000</v>
      </c>
      <c r="H7" s="79">
        <f t="array" ref="H7">G7*(1+INDEX('Growth Rates'!$L$10:$L$20,MATCH('OI &amp; Expense Growth'!H$4,'Growth Rates'!$C$10:$C$20,0)))</f>
        <v>438000</v>
      </c>
      <c r="I7" s="79">
        <f t="array" ref="I7">H7*(1+INDEX('Growth Rates'!$L$10:$L$20,MATCH('OI &amp; Expense Growth'!I$4,'Growth Rates'!$C$10:$C$20,0)))</f>
        <v>438000</v>
      </c>
      <c r="J7" s="79">
        <f t="array" ref="J7">I7*(1+INDEX('Growth Rates'!$L$10:$L$20,MATCH('OI &amp; Expense Growth'!J$4,'Growth Rates'!$C$10:$C$20,0)))</f>
        <v>451140</v>
      </c>
      <c r="K7" s="79">
        <f t="array" ref="K7">J7*(1+INDEX('Growth Rates'!$L$10:$L$20,MATCH('OI &amp; Expense Growth'!K$4,'Growth Rates'!$C$10:$C$20,0)))</f>
        <v>464674.2</v>
      </c>
      <c r="L7" s="79">
        <f t="array" ref="L7">K7*(1+INDEX('Growth Rates'!$L$10:$L$20,MATCH('OI &amp; Expense Growth'!L$4,'Growth Rates'!$C$10:$C$20,0)))</f>
        <v>478614.42600000004</v>
      </c>
      <c r="M7" s="79">
        <f t="array" ref="M7">L7*(1+INDEX('Growth Rates'!$L$10:$L$20,MATCH('OI &amp; Expense Growth'!M$4,'Growth Rates'!$C$10:$C$20,0)))</f>
        <v>492972.85878000007</v>
      </c>
      <c r="N7" s="79">
        <f t="array" ref="N7">M7*(1+INDEX('Growth Rates'!$L$10:$L$20,MATCH('OI &amp; Expense Growth'!N$4,'Growth Rates'!$C$10:$C$20,0)))</f>
        <v>507762.04454340006</v>
      </c>
      <c r="O7" s="79">
        <f t="array" ref="O7">N7*(1+INDEX('Growth Rates'!$L$10:$L$20,MATCH('OI &amp; Expense Growth'!O$4,'Growth Rates'!$C$10:$C$20,0)))</f>
        <v>522994.90587970207</v>
      </c>
      <c r="P7" s="79">
        <f t="array" ref="P7">O7*(1+INDEX('Growth Rates'!$L$10:$L$20,MATCH('OI &amp; Expense Growth'!P$4,'Growth Rates'!$C$10:$C$20,0)))</f>
        <v>538684.75305609312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1"/>
      <c r="C8" s="9" t="s">
        <v>250</v>
      </c>
      <c r="D8" s="380">
        <v>75</v>
      </c>
      <c r="E8" s="1"/>
      <c r="F8" s="37">
        <f>D8*12*'Summary &amp; Assumptions'!$D$34</f>
        <v>129600</v>
      </c>
      <c r="G8" s="79">
        <f t="array" ref="G8">F8*(1+INDEX('Growth Rates'!$L$10:$L$20,MATCH('OI &amp; Expense Growth'!G$4,'Growth Rates'!$C$10:$C$20,0)))</f>
        <v>129600</v>
      </c>
      <c r="H8" s="79">
        <f t="array" ref="H8">G8*(1+INDEX('Growth Rates'!$L$10:$L$20,MATCH('OI &amp; Expense Growth'!H$4,'Growth Rates'!$C$10:$C$20,0)))</f>
        <v>129600</v>
      </c>
      <c r="I8" s="79">
        <f t="array" ref="I8">H8*(1+INDEX('Growth Rates'!$L$10:$L$20,MATCH('OI &amp; Expense Growth'!I$4,'Growth Rates'!$C$10:$C$20,0)))</f>
        <v>129600</v>
      </c>
      <c r="J8" s="79">
        <f t="array" ref="J8">I8*(1+INDEX('Growth Rates'!$L$10:$L$20,MATCH('OI &amp; Expense Growth'!J$4,'Growth Rates'!$C$10:$C$20,0)))</f>
        <v>133488</v>
      </c>
      <c r="K8" s="79">
        <f t="array" ref="K8">J8*(1+INDEX('Growth Rates'!$L$10:$L$20,MATCH('OI &amp; Expense Growth'!K$4,'Growth Rates'!$C$10:$C$20,0)))</f>
        <v>137492.64000000001</v>
      </c>
      <c r="L8" s="79">
        <f t="array" ref="L8">K8*(1+INDEX('Growth Rates'!$L$10:$L$20,MATCH('OI &amp; Expense Growth'!L$4,'Growth Rates'!$C$10:$C$20,0)))</f>
        <v>141617.4192</v>
      </c>
      <c r="M8" s="79">
        <f t="array" ref="M8">L8*(1+INDEX('Growth Rates'!$L$10:$L$20,MATCH('OI &amp; Expense Growth'!M$4,'Growth Rates'!$C$10:$C$20,0)))</f>
        <v>145865.94177600002</v>
      </c>
      <c r="N8" s="79">
        <f t="array" ref="N8">M8*(1+INDEX('Growth Rates'!$L$10:$L$20,MATCH('OI &amp; Expense Growth'!N$4,'Growth Rates'!$C$10:$C$20,0)))</f>
        <v>150241.92002928004</v>
      </c>
      <c r="O8" s="79">
        <f t="array" ref="O8">N8*(1+INDEX('Growth Rates'!$L$10:$L$20,MATCH('OI &amp; Expense Growth'!O$4,'Growth Rates'!$C$10:$C$20,0)))</f>
        <v>154749.17763015843</v>
      </c>
      <c r="P8" s="79">
        <f t="array" ref="P8">O8*(1+INDEX('Growth Rates'!$L$10:$L$20,MATCH('OI &amp; Expense Growth'!P$4,'Growth Rates'!$C$10:$C$20,0)))</f>
        <v>159391.65295906318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/>
      <c r="C9" s="9" t="s">
        <v>251</v>
      </c>
      <c r="D9" s="380">
        <v>35</v>
      </c>
      <c r="E9" s="1"/>
      <c r="F9" s="37">
        <f>D9*12*'Summary &amp; Assumptions'!$D$34</f>
        <v>60480</v>
      </c>
      <c r="G9" s="79">
        <f t="array" ref="G9">F9*(1+INDEX('Growth Rates'!$L$10:$L$20,MATCH('OI &amp; Expense Growth'!G$4,'Growth Rates'!$C$10:$C$20,0)))</f>
        <v>60480</v>
      </c>
      <c r="H9" s="79">
        <f t="array" ref="H9">G9*(1+INDEX('Growth Rates'!$L$10:$L$20,MATCH('OI &amp; Expense Growth'!H$4,'Growth Rates'!$C$10:$C$20,0)))</f>
        <v>60480</v>
      </c>
      <c r="I9" s="79">
        <f t="array" ref="I9">H9*(1+INDEX('Growth Rates'!$L$10:$L$20,MATCH('OI &amp; Expense Growth'!I$4,'Growth Rates'!$C$10:$C$20,0)))</f>
        <v>60480</v>
      </c>
      <c r="J9" s="79">
        <f t="array" ref="J9">I9*(1+INDEX('Growth Rates'!$L$10:$L$20,MATCH('OI &amp; Expense Growth'!J$4,'Growth Rates'!$C$10:$C$20,0)))</f>
        <v>62294.400000000001</v>
      </c>
      <c r="K9" s="79">
        <f t="array" ref="K9">J9*(1+INDEX('Growth Rates'!$L$10:$L$20,MATCH('OI &amp; Expense Growth'!K$4,'Growth Rates'!$C$10:$C$20,0)))</f>
        <v>64163.232000000004</v>
      </c>
      <c r="L9" s="79">
        <f t="array" ref="L9">K9*(1+INDEX('Growth Rates'!$L$10:$L$20,MATCH('OI &amp; Expense Growth'!L$4,'Growth Rates'!$C$10:$C$20,0)))</f>
        <v>66088.128960000002</v>
      </c>
      <c r="M9" s="79">
        <f t="array" ref="M9">L9*(1+INDEX('Growth Rates'!$L$10:$L$20,MATCH('OI &amp; Expense Growth'!M$4,'Growth Rates'!$C$10:$C$20,0)))</f>
        <v>68070.772828800007</v>
      </c>
      <c r="N9" s="79">
        <f t="array" ref="N9">M9*(1+INDEX('Growth Rates'!$L$10:$L$20,MATCH('OI &amp; Expense Growth'!N$4,'Growth Rates'!$C$10:$C$20,0)))</f>
        <v>70112.896013664009</v>
      </c>
      <c r="O9" s="79">
        <f t="array" ref="O9">N9*(1+INDEX('Growth Rates'!$L$10:$L$20,MATCH('OI &amp; Expense Growth'!O$4,'Growth Rates'!$C$10:$C$20,0)))</f>
        <v>72216.282894073927</v>
      </c>
      <c r="P9" s="79">
        <f t="array" ref="P9">O9*(1+INDEX('Growth Rates'!$L$10:$L$20,MATCH('OI &amp; Expense Growth'!P$4,'Growth Rates'!$C$10:$C$20,0)))</f>
        <v>74382.771380896142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1"/>
      <c r="C10" s="9" t="s">
        <v>252</v>
      </c>
      <c r="D10" s="381">
        <v>2.5</v>
      </c>
      <c r="E10" s="1"/>
      <c r="F10" s="37">
        <f>D10*'Summary &amp; Assumptions'!$H$15</f>
        <v>0</v>
      </c>
      <c r="G10" s="79">
        <f t="array" ref="G10">F10*(1+INDEX('Growth Rates'!$L$10:$L$20,MATCH('OI &amp; Expense Growth'!G$4,'Growth Rates'!$C$10:$C$20,0)))</f>
        <v>0</v>
      </c>
      <c r="H10" s="79">
        <f t="array" ref="H10">G10*(1+INDEX('Growth Rates'!$L$10:$L$20,MATCH('OI &amp; Expense Growth'!H$4,'Growth Rates'!$C$10:$C$20,0)))</f>
        <v>0</v>
      </c>
      <c r="I10" s="79">
        <f t="array" ref="I10">H10*(1+INDEX('Growth Rates'!$L$10:$L$20,MATCH('OI &amp; Expense Growth'!I$4,'Growth Rates'!$C$10:$C$20,0)))</f>
        <v>0</v>
      </c>
      <c r="J10" s="79">
        <f t="array" ref="J10">I10*(1+INDEX('Growth Rates'!$L$10:$L$20,MATCH('OI &amp; Expense Growth'!J$4,'Growth Rates'!$C$10:$C$20,0)))</f>
        <v>0</v>
      </c>
      <c r="K10" s="79">
        <f t="array" ref="K10">J10*(1+INDEX('Growth Rates'!$L$10:$L$20,MATCH('OI &amp; Expense Growth'!K$4,'Growth Rates'!$C$10:$C$20,0)))</f>
        <v>0</v>
      </c>
      <c r="L10" s="79">
        <f t="array" ref="L10">K10*(1+INDEX('Growth Rates'!$L$10:$L$20,MATCH('OI &amp; Expense Growth'!L$4,'Growth Rates'!$C$10:$C$20,0)))</f>
        <v>0</v>
      </c>
      <c r="M10" s="79">
        <f t="array" ref="M10">L10*(1+INDEX('Growth Rates'!$L$10:$L$20,MATCH('OI &amp; Expense Growth'!M$4,'Growth Rates'!$C$10:$C$20,0)))</f>
        <v>0</v>
      </c>
      <c r="N10" s="79">
        <f t="array" ref="N10">M10*(1+INDEX('Growth Rates'!$L$10:$L$20,MATCH('OI &amp; Expense Growth'!N$4,'Growth Rates'!$C$10:$C$20,0)))</f>
        <v>0</v>
      </c>
      <c r="O10" s="79">
        <f t="array" ref="O10">N10*(1+INDEX('Growth Rates'!$L$10:$L$20,MATCH('OI &amp; Expense Growth'!O$4,'Growth Rates'!$C$10:$C$20,0)))</f>
        <v>0</v>
      </c>
      <c r="P10" s="79">
        <f t="array" ref="P10">O10*(1+INDEX('Growth Rates'!$L$10:$L$20,MATCH('OI &amp; Expense Growth'!P$4,'Growth Rates'!$C$10:$C$20,0)))</f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1"/>
      <c r="C11" s="9"/>
      <c r="D11" s="1"/>
      <c r="E11" s="1"/>
      <c r="F11" s="382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1"/>
      <c r="C12" s="287" t="s">
        <v>255</v>
      </c>
      <c r="D12" s="383" t="s">
        <v>216</v>
      </c>
      <c r="E12" s="1"/>
      <c r="F12" s="382"/>
      <c r="G12" s="83"/>
      <c r="H12" s="83"/>
      <c r="I12" s="83"/>
      <c r="J12" s="123"/>
      <c r="K12" s="83"/>
      <c r="L12" s="83"/>
      <c r="M12" s="83"/>
      <c r="N12" s="83"/>
      <c r="O12" s="83"/>
      <c r="P12" s="8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1"/>
      <c r="C13" s="9" t="s">
        <v>256</v>
      </c>
      <c r="D13" s="364">
        <v>800</v>
      </c>
      <c r="E13" s="1"/>
      <c r="F13" s="37">
        <f>D13*'Summary &amp; Assumptions'!$D$34</f>
        <v>115200</v>
      </c>
      <c r="G13" s="79">
        <f t="array" ref="G13">F13*(1+INDEX('Growth Rates'!$M$10:$M$20,MATCH('OI &amp; Expense Growth'!G$4,'Growth Rates'!$C$10:$C$20,0)))</f>
        <v>115200</v>
      </c>
      <c r="H13" s="79">
        <f t="array" ref="H13">G13*(1+INDEX('Growth Rates'!$M$10:$M$20,MATCH('OI &amp; Expense Growth'!H$4,'Growth Rates'!$C$10:$C$20,0)))</f>
        <v>115200</v>
      </c>
      <c r="I13" s="79">
        <f t="array" ref="I13">H13*(1+INDEX('Growth Rates'!$M$10:$M$20,MATCH('OI &amp; Expense Growth'!I$4,'Growth Rates'!$C$10:$C$20,0)))</f>
        <v>115200</v>
      </c>
      <c r="J13" s="79">
        <f t="array" ref="J13">I13*(1+INDEX('Growth Rates'!$M$10:$M$20,MATCH('OI &amp; Expense Growth'!J$4,'Growth Rates'!$C$10:$C$20,0)))</f>
        <v>118656</v>
      </c>
      <c r="K13" s="79">
        <f t="array" ref="K13">J13*(1+INDEX('Growth Rates'!$M$10:$M$20,MATCH('OI &amp; Expense Growth'!K$4,'Growth Rates'!$C$10:$C$20,0)))</f>
        <v>122215.68000000001</v>
      </c>
      <c r="L13" s="79">
        <f t="array" ref="L13">K13*(1+INDEX('Growth Rates'!$M$10:$M$20,MATCH('OI &amp; Expense Growth'!L$4,'Growth Rates'!$C$10:$C$20,0)))</f>
        <v>125882.15040000001</v>
      </c>
      <c r="M13" s="79">
        <f t="array" ref="M13">L13*(1+INDEX('Growth Rates'!$M$10:$M$20,MATCH('OI &amp; Expense Growth'!M$4,'Growth Rates'!$C$10:$C$20,0)))</f>
        <v>129658.61491200002</v>
      </c>
      <c r="N13" s="79">
        <f t="array" ref="N13">M13*(1+INDEX('Growth Rates'!$M$10:$M$20,MATCH('OI &amp; Expense Growth'!N$4,'Growth Rates'!$C$10:$C$20,0)))</f>
        <v>133548.37335936003</v>
      </c>
      <c r="O13" s="79">
        <f t="array" ref="O13">N13*(1+INDEX('Growth Rates'!$M$10:$M$20,MATCH('OI &amp; Expense Growth'!O$4,'Growth Rates'!$C$10:$C$20,0)))</f>
        <v>137554.82456014084</v>
      </c>
      <c r="P13" s="79">
        <f t="array" ref="P13">O13*(1+INDEX('Growth Rates'!$M$10:$M$20,MATCH('OI &amp; Expense Growth'!P$4,'Growth Rates'!$C$10:$C$20,0)))</f>
        <v>141681.46929694508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1"/>
      <c r="C14" s="9" t="s">
        <v>257</v>
      </c>
      <c r="D14" s="364">
        <v>450</v>
      </c>
      <c r="E14" s="1"/>
      <c r="F14" s="37">
        <f>D14*'Summary &amp; Assumptions'!$D$34</f>
        <v>64800</v>
      </c>
      <c r="G14" s="79">
        <f t="array" ref="G14">F14*(1+INDEX('Growth Rates'!$M$10:$M$20,MATCH('OI &amp; Expense Growth'!G$4,'Growth Rates'!$C$10:$C$20,0)))</f>
        <v>64800</v>
      </c>
      <c r="H14" s="79">
        <f t="array" ref="H14">G14*(1+INDEX('Growth Rates'!$M$10:$M$20,MATCH('OI &amp; Expense Growth'!H$4,'Growth Rates'!$C$10:$C$20,0)))</f>
        <v>64800</v>
      </c>
      <c r="I14" s="79">
        <f t="array" ref="I14">H14*(1+INDEX('Growth Rates'!$M$10:$M$20,MATCH('OI &amp; Expense Growth'!I$4,'Growth Rates'!$C$10:$C$20,0)))</f>
        <v>64800</v>
      </c>
      <c r="J14" s="79">
        <f t="array" ref="J14">I14*(1+INDEX('Growth Rates'!$M$10:$M$20,MATCH('OI &amp; Expense Growth'!J$4,'Growth Rates'!$C$10:$C$20,0)))</f>
        <v>66744</v>
      </c>
      <c r="K14" s="79">
        <f t="array" ref="K14">J14*(1+INDEX('Growth Rates'!$M$10:$M$20,MATCH('OI &amp; Expense Growth'!K$4,'Growth Rates'!$C$10:$C$20,0)))</f>
        <v>68746.320000000007</v>
      </c>
      <c r="L14" s="79">
        <f t="array" ref="L14">K14*(1+INDEX('Growth Rates'!$M$10:$M$20,MATCH('OI &amp; Expense Growth'!L$4,'Growth Rates'!$C$10:$C$20,0)))</f>
        <v>70808.709600000002</v>
      </c>
      <c r="M14" s="79">
        <f t="array" ref="M14">L14*(1+INDEX('Growth Rates'!$M$10:$M$20,MATCH('OI &amp; Expense Growth'!M$4,'Growth Rates'!$C$10:$C$20,0)))</f>
        <v>72932.970888000011</v>
      </c>
      <c r="N14" s="79">
        <f t="array" ref="N14">M14*(1+INDEX('Growth Rates'!$M$10:$M$20,MATCH('OI &amp; Expense Growth'!N$4,'Growth Rates'!$C$10:$C$20,0)))</f>
        <v>75120.960014640019</v>
      </c>
      <c r="O14" s="79">
        <f t="array" ref="O14">N14*(1+INDEX('Growth Rates'!$M$10:$M$20,MATCH('OI &amp; Expense Growth'!O$4,'Growth Rates'!$C$10:$C$20,0)))</f>
        <v>77374.588815079216</v>
      </c>
      <c r="P14" s="79">
        <f t="array" ref="P14">O14*(1+INDEX('Growth Rates'!$M$10:$M$20,MATCH('OI &amp; Expense Growth'!P$4,'Growth Rates'!$C$10:$C$20,0)))</f>
        <v>79695.826479531592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1"/>
      <c r="C15" s="9" t="s">
        <v>258</v>
      </c>
      <c r="D15" s="364">
        <v>425</v>
      </c>
      <c r="E15" s="1"/>
      <c r="F15" s="37">
        <f>D15*'Summary &amp; Assumptions'!$D$34</f>
        <v>61200</v>
      </c>
      <c r="G15" s="79">
        <f t="array" ref="G15">F15*(1+INDEX('Growth Rates'!$M$10:$M$20,MATCH('OI &amp; Expense Growth'!G$4,'Growth Rates'!$C$10:$C$20,0)))</f>
        <v>61200</v>
      </c>
      <c r="H15" s="79">
        <f t="array" ref="H15">G15*(1+INDEX('Growth Rates'!$M$10:$M$20,MATCH('OI &amp; Expense Growth'!H$4,'Growth Rates'!$C$10:$C$20,0)))</f>
        <v>61200</v>
      </c>
      <c r="I15" s="79">
        <f t="array" ref="I15">H15*(1+INDEX('Growth Rates'!$M$10:$M$20,MATCH('OI &amp; Expense Growth'!I$4,'Growth Rates'!$C$10:$C$20,0)))</f>
        <v>61200</v>
      </c>
      <c r="J15" s="79">
        <f t="array" ref="J15">I15*(1+INDEX('Growth Rates'!$M$10:$M$20,MATCH('OI &amp; Expense Growth'!J$4,'Growth Rates'!$C$10:$C$20,0)))</f>
        <v>63036</v>
      </c>
      <c r="K15" s="79">
        <f t="array" ref="K15">J15*(1+INDEX('Growth Rates'!$M$10:$M$20,MATCH('OI &amp; Expense Growth'!K$4,'Growth Rates'!$C$10:$C$20,0)))</f>
        <v>64927.08</v>
      </c>
      <c r="L15" s="79">
        <f t="array" ref="L15">K15*(1+INDEX('Growth Rates'!$M$10:$M$20,MATCH('OI &amp; Expense Growth'!L$4,'Growth Rates'!$C$10:$C$20,0)))</f>
        <v>66874.892399999997</v>
      </c>
      <c r="M15" s="79">
        <f t="array" ref="M15">L15*(1+INDEX('Growth Rates'!$M$10:$M$20,MATCH('OI &amp; Expense Growth'!M$4,'Growth Rates'!$C$10:$C$20,0)))</f>
        <v>68881.139171999996</v>
      </c>
      <c r="N15" s="79">
        <f t="array" ref="N15">M15*(1+INDEX('Growth Rates'!$M$10:$M$20,MATCH('OI &amp; Expense Growth'!N$4,'Growth Rates'!$C$10:$C$20,0)))</f>
        <v>70947.573347159996</v>
      </c>
      <c r="O15" s="79">
        <f t="array" ref="O15">N15*(1+INDEX('Growth Rates'!$M$10:$M$20,MATCH('OI &amp; Expense Growth'!O$4,'Growth Rates'!$C$10:$C$20,0)))</f>
        <v>73076.000547574804</v>
      </c>
      <c r="P15" s="79">
        <f t="array" ref="P15">O15*(1+INDEX('Growth Rates'!$M$10:$M$20,MATCH('OI &amp; Expense Growth'!P$4,'Growth Rates'!$C$10:$C$20,0)))</f>
        <v>75268.280564002052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1"/>
      <c r="C16" s="9" t="s">
        <v>259</v>
      </c>
      <c r="D16" s="364">
        <v>614.58333333333337</v>
      </c>
      <c r="E16" s="1"/>
      <c r="F16" s="37">
        <f>D16*'Summary &amp; Assumptions'!$D$34</f>
        <v>88500</v>
      </c>
      <c r="G16" s="79">
        <f t="array" ref="G16">F16*(1+INDEX('Growth Rates'!$M$10:$M$20,MATCH('OI &amp; Expense Growth'!G$4,'Growth Rates'!$C$10:$C$20,0)))</f>
        <v>88500</v>
      </c>
      <c r="H16" s="79">
        <f t="array" ref="H16">G16*(1+INDEX('Growth Rates'!$M$10:$M$20,MATCH('OI &amp; Expense Growth'!H$4,'Growth Rates'!$C$10:$C$20,0)))</f>
        <v>88500</v>
      </c>
      <c r="I16" s="79">
        <f t="array" ref="I16">H16*(1+INDEX('Growth Rates'!$M$10:$M$20,MATCH('OI &amp; Expense Growth'!I$4,'Growth Rates'!$C$10:$C$20,0)))</f>
        <v>88500</v>
      </c>
      <c r="J16" s="79">
        <f t="array" ref="J16">I16*(1+INDEX('Growth Rates'!$M$10:$M$20,MATCH('OI &amp; Expense Growth'!J$4,'Growth Rates'!$C$10:$C$20,0)))</f>
        <v>91155</v>
      </c>
      <c r="K16" s="79">
        <f t="array" ref="K16">J16*(1+INDEX('Growth Rates'!$M$10:$M$20,MATCH('OI &amp; Expense Growth'!K$4,'Growth Rates'!$C$10:$C$20,0)))</f>
        <v>93889.650000000009</v>
      </c>
      <c r="L16" s="79">
        <f t="array" ref="L16">K16*(1+INDEX('Growth Rates'!$M$10:$M$20,MATCH('OI &amp; Expense Growth'!L$4,'Growth Rates'!$C$10:$C$20,0)))</f>
        <v>96706.339500000016</v>
      </c>
      <c r="M16" s="79">
        <f t="array" ref="M16">L16*(1+INDEX('Growth Rates'!$M$10:$M$20,MATCH('OI &amp; Expense Growth'!M$4,'Growth Rates'!$C$10:$C$20,0)))</f>
        <v>99607.529685000016</v>
      </c>
      <c r="N16" s="79">
        <f t="array" ref="N16">M16*(1+INDEX('Growth Rates'!$M$10:$M$20,MATCH('OI &amp; Expense Growth'!N$4,'Growth Rates'!$C$10:$C$20,0)))</f>
        <v>102595.75557555002</v>
      </c>
      <c r="O16" s="79">
        <f t="array" ref="O16">N16*(1+INDEX('Growth Rates'!$M$10:$M$20,MATCH('OI &amp; Expense Growth'!O$4,'Growth Rates'!$C$10:$C$20,0)))</f>
        <v>105673.62824281653</v>
      </c>
      <c r="P16" s="79">
        <f t="array" ref="P16">O16*(1+INDEX('Growth Rates'!$M$10:$M$20,MATCH('OI &amp; Expense Growth'!P$4,'Growth Rates'!$C$10:$C$20,0)))</f>
        <v>108843.83709010102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1"/>
      <c r="C17" s="9" t="s">
        <v>260</v>
      </c>
      <c r="D17" s="364">
        <v>350</v>
      </c>
      <c r="E17" s="1"/>
      <c r="F17" s="37">
        <f>D17*'Summary &amp; Assumptions'!$D$34</f>
        <v>50400</v>
      </c>
      <c r="G17" s="79">
        <f t="array" ref="G17">F17*(1+INDEX('Growth Rates'!$M$10:$M$20,MATCH('OI &amp; Expense Growth'!G$4,'Growth Rates'!$C$10:$C$20,0)))</f>
        <v>50400</v>
      </c>
      <c r="H17" s="79">
        <f t="array" ref="H17">G17*(1+INDEX('Growth Rates'!$M$10:$M$20,MATCH('OI &amp; Expense Growth'!H$4,'Growth Rates'!$C$10:$C$20,0)))</f>
        <v>50400</v>
      </c>
      <c r="I17" s="79">
        <f t="array" ref="I17">H17*(1+INDEX('Growth Rates'!$M$10:$M$20,MATCH('OI &amp; Expense Growth'!I$4,'Growth Rates'!$C$10:$C$20,0)))</f>
        <v>50400</v>
      </c>
      <c r="J17" s="79">
        <f t="array" ref="J17">I17*(1+INDEX('Growth Rates'!$M$10:$M$20,MATCH('OI &amp; Expense Growth'!J$4,'Growth Rates'!$C$10:$C$20,0)))</f>
        <v>51912</v>
      </c>
      <c r="K17" s="79">
        <f t="array" ref="K17">J17*(1+INDEX('Growth Rates'!$M$10:$M$20,MATCH('OI &amp; Expense Growth'!K$4,'Growth Rates'!$C$10:$C$20,0)))</f>
        <v>53469.36</v>
      </c>
      <c r="L17" s="79">
        <f t="array" ref="L17">K17*(1+INDEX('Growth Rates'!$M$10:$M$20,MATCH('OI &amp; Expense Growth'!L$4,'Growth Rates'!$C$10:$C$20,0)))</f>
        <v>55073.440800000004</v>
      </c>
      <c r="M17" s="79">
        <f t="array" ref="M17">L17*(1+INDEX('Growth Rates'!$M$10:$M$20,MATCH('OI &amp; Expense Growth'!M$4,'Growth Rates'!$C$10:$C$20,0)))</f>
        <v>56725.644024000008</v>
      </c>
      <c r="N17" s="79">
        <f t="array" ref="N17">M17*(1+INDEX('Growth Rates'!$M$10:$M$20,MATCH('OI &amp; Expense Growth'!N$4,'Growth Rates'!$C$10:$C$20,0)))</f>
        <v>58427.413344720007</v>
      </c>
      <c r="O17" s="79">
        <f t="array" ref="O17">N17*(1+INDEX('Growth Rates'!$M$10:$M$20,MATCH('OI &amp; Expense Growth'!O$4,'Growth Rates'!$C$10:$C$20,0)))</f>
        <v>60180.235745061611</v>
      </c>
      <c r="P17" s="79">
        <f t="array" ref="P17">O17*(1+INDEX('Growth Rates'!$M$10:$M$20,MATCH('OI &amp; Expense Growth'!P$4,'Growth Rates'!$C$10:$C$20,0)))</f>
        <v>61985.642817413463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1"/>
      <c r="C18" s="9"/>
      <c r="D18" s="1"/>
      <c r="E18" s="1"/>
      <c r="F18" s="1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/>
      <c r="C19" s="287" t="s">
        <v>262</v>
      </c>
      <c r="D19" s="1"/>
      <c r="E19" s="1"/>
      <c r="F19" s="6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1"/>
      <c r="C20" s="9" t="s">
        <v>263</v>
      </c>
      <c r="D20" s="37">
        <f>F20/'Summary &amp; Assumptions'!$D$34</f>
        <v>3807.5972222222222</v>
      </c>
      <c r="E20" s="1"/>
      <c r="F20" s="384">
        <f>'Summary &amp; Assumptions'!L46</f>
        <v>548294</v>
      </c>
      <c r="G20" s="79">
        <f t="array" ref="G20">F20*(1+INDEX('Growth Rates'!$N$10:$N$20,MATCH('OI &amp; Expense Growth'!G$4,'Growth Rates'!$C$10:$C$20,0)))</f>
        <v>548294</v>
      </c>
      <c r="H20" s="79">
        <f t="array" ref="H20">G20*(1+INDEX('Growth Rates'!$N$10:$N$20,MATCH('OI &amp; Expense Growth'!H$4,'Growth Rates'!$C$10:$C$20,0)))</f>
        <v>548294</v>
      </c>
      <c r="I20" s="79">
        <f t="array" ref="I20">H20*(1+INDEX('Growth Rates'!$N$10:$N$20,MATCH('OI &amp; Expense Growth'!I$4,'Growth Rates'!$C$10:$C$20,0)))</f>
        <v>548294</v>
      </c>
      <c r="J20" s="79">
        <f t="array" ref="J20">I20*(1+INDEX('Growth Rates'!$N$10:$N$20,MATCH('OI &amp; Expense Growth'!J$4,'Growth Rates'!$C$10:$C$20,0)))</f>
        <v>564742.82000000007</v>
      </c>
      <c r="K20" s="79">
        <f t="array" ref="K20">J20*(1+INDEX('Growth Rates'!$N$10:$N$20,MATCH('OI &amp; Expense Growth'!K$4,'Growth Rates'!$C$10:$C$20,0)))</f>
        <v>581685.10460000008</v>
      </c>
      <c r="L20" s="79">
        <f t="array" ref="L20">K20*(1+INDEX('Growth Rates'!$N$10:$N$20,MATCH('OI &amp; Expense Growth'!L$4,'Growth Rates'!$C$10:$C$20,0)))</f>
        <v>599135.65773800015</v>
      </c>
      <c r="M20" s="79">
        <f t="array" ref="M20">L20*(1+INDEX('Growth Rates'!$N$10:$N$20,MATCH('OI &amp; Expense Growth'!M$4,'Growth Rates'!$C$10:$C$20,0)))</f>
        <v>617109.72747014021</v>
      </c>
      <c r="N20" s="79">
        <f t="array" ref="N20">M20*(1+INDEX('Growth Rates'!$N$10:$N$20,MATCH('OI &amp; Expense Growth'!N$4,'Growth Rates'!$C$10:$C$20,0)))</f>
        <v>635623.01929424447</v>
      </c>
      <c r="O20" s="79">
        <f t="array" ref="O20">N20*(1+INDEX('Growth Rates'!$N$10:$N$20,MATCH('OI &amp; Expense Growth'!O$4,'Growth Rates'!$C$10:$C$20,0)))</f>
        <v>654691.70987307187</v>
      </c>
      <c r="P20" s="79">
        <f t="array" ref="P20">O20*(1+INDEX('Growth Rates'!$N$10:$N$20,MATCH('OI &amp; Expense Growth'!P$4,'Growth Rates'!$C$10:$C$20,0)))</f>
        <v>674332.46116926405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/>
      <c r="C21" s="9" t="s">
        <v>264</v>
      </c>
      <c r="D21" s="364">
        <v>550</v>
      </c>
      <c r="E21" s="1"/>
      <c r="F21" s="37">
        <f>D21*'Summary &amp; Assumptions'!$D$34</f>
        <v>79200</v>
      </c>
      <c r="G21" s="79">
        <f t="array" ref="G21">F21*(1+INDEX('Growth Rates'!$N$10:$N$20,MATCH('OI &amp; Expense Growth'!G$4,'Growth Rates'!$C$10:$C$20,0)))</f>
        <v>79200</v>
      </c>
      <c r="H21" s="79">
        <f t="array" ref="H21">G21*(1+INDEX('Growth Rates'!$N$10:$N$20,MATCH('OI &amp; Expense Growth'!H$4,'Growth Rates'!$C$10:$C$20,0)))</f>
        <v>79200</v>
      </c>
      <c r="I21" s="79">
        <f t="array" ref="I21">H21*(1+INDEX('Growth Rates'!$N$10:$N$20,MATCH('OI &amp; Expense Growth'!I$4,'Growth Rates'!$C$10:$C$20,0)))</f>
        <v>79200</v>
      </c>
      <c r="J21" s="79">
        <f t="array" ref="J21">I21*(1+INDEX('Growth Rates'!$N$10:$N$20,MATCH('OI &amp; Expense Growth'!J$4,'Growth Rates'!$C$10:$C$20,0)))</f>
        <v>81576</v>
      </c>
      <c r="K21" s="79">
        <f t="array" ref="K21">J21*(1+INDEX('Growth Rates'!$N$10:$N$20,MATCH('OI &amp; Expense Growth'!K$4,'Growth Rates'!$C$10:$C$20,0)))</f>
        <v>84023.28</v>
      </c>
      <c r="L21" s="79">
        <f t="array" ref="L21">K21*(1+INDEX('Growth Rates'!$N$10:$N$20,MATCH('OI &amp; Expense Growth'!L$4,'Growth Rates'!$C$10:$C$20,0)))</f>
        <v>86543.978400000007</v>
      </c>
      <c r="M21" s="79">
        <f t="array" ref="M21">L21*(1+INDEX('Growth Rates'!$N$10:$N$20,MATCH('OI &amp; Expense Growth'!M$4,'Growth Rates'!$C$10:$C$20,0)))</f>
        <v>89140.297752000013</v>
      </c>
      <c r="N21" s="79">
        <f t="array" ref="N21">M21*(1+INDEX('Growth Rates'!$N$10:$N$20,MATCH('OI &amp; Expense Growth'!N$4,'Growth Rates'!$C$10:$C$20,0)))</f>
        <v>91814.506684560023</v>
      </c>
      <c r="O21" s="79">
        <f t="array" ref="O21">N21*(1+INDEX('Growth Rates'!$N$10:$N$20,MATCH('OI &amp; Expense Growth'!O$4,'Growth Rates'!$C$10:$C$20,0)))</f>
        <v>94568.941885096821</v>
      </c>
      <c r="P21" s="79">
        <f t="array" ref="P21">O21*(1+INDEX('Growth Rates'!$N$10:$N$20,MATCH('OI &amp; Expense Growth'!P$4,'Growth Rates'!$C$10:$C$20,0)))</f>
        <v>97406.010141649735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1"/>
      <c r="C22" s="9" t="s">
        <v>265</v>
      </c>
      <c r="D22" s="364">
        <v>1500</v>
      </c>
      <c r="E22" s="1"/>
      <c r="F22" s="37">
        <f>D22*'Summary &amp; Assumptions'!$D$34</f>
        <v>216000</v>
      </c>
      <c r="G22" s="79">
        <f t="array" ref="G22">F22*(1+INDEX('Growth Rates'!$N$10:$N$20,MATCH('OI &amp; Expense Growth'!G$4,'Growth Rates'!$C$10:$C$20,0)))</f>
        <v>216000</v>
      </c>
      <c r="H22" s="79">
        <f t="array" ref="H22">G22*(1+INDEX('Growth Rates'!$N$10:$N$20,MATCH('OI &amp; Expense Growth'!H$4,'Growth Rates'!$C$10:$C$20,0)))</f>
        <v>216000</v>
      </c>
      <c r="I22" s="79">
        <f t="array" ref="I22">H22*(1+INDEX('Growth Rates'!$N$10:$N$20,MATCH('OI &amp; Expense Growth'!I$4,'Growth Rates'!$C$10:$C$20,0)))</f>
        <v>216000</v>
      </c>
      <c r="J22" s="79">
        <f t="array" ref="J22">I22*(1+INDEX('Growth Rates'!$N$10:$N$20,MATCH('OI &amp; Expense Growth'!J$4,'Growth Rates'!$C$10:$C$20,0)))</f>
        <v>222480</v>
      </c>
      <c r="K22" s="79">
        <f t="array" ref="K22">J22*(1+INDEX('Growth Rates'!$N$10:$N$20,MATCH('OI &amp; Expense Growth'!K$4,'Growth Rates'!$C$10:$C$20,0)))</f>
        <v>229154.4</v>
      </c>
      <c r="L22" s="79">
        <f t="array" ref="L22">K22*(1+INDEX('Growth Rates'!$N$10:$N$20,MATCH('OI &amp; Expense Growth'!L$4,'Growth Rates'!$C$10:$C$20,0)))</f>
        <v>236029.03200000001</v>
      </c>
      <c r="M22" s="79">
        <f t="array" ref="M22">L22*(1+INDEX('Growth Rates'!$N$10:$N$20,MATCH('OI &amp; Expense Growth'!M$4,'Growth Rates'!$C$10:$C$20,0)))</f>
        <v>243109.90296000001</v>
      </c>
      <c r="N22" s="79">
        <f t="array" ref="N22">M22*(1+INDEX('Growth Rates'!$N$10:$N$20,MATCH('OI &amp; Expense Growth'!N$4,'Growth Rates'!$C$10:$C$20,0)))</f>
        <v>250403.2000488</v>
      </c>
      <c r="O22" s="79">
        <f t="array" ref="O22">N22*(1+INDEX('Growth Rates'!$N$10:$N$20,MATCH('OI &amp; Expense Growth'!O$4,'Growth Rates'!$C$10:$C$20,0)))</f>
        <v>257915.29605026401</v>
      </c>
      <c r="P22" s="79">
        <f t="array" ref="P22">O22*(1+INDEX('Growth Rates'!$N$10:$N$20,MATCH('OI &amp; Expense Growth'!P$4,'Growth Rates'!$C$10:$C$20,0)))</f>
        <v>265652.75493177195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1"/>
      <c r="C24" s="1"/>
      <c r="D24" s="1"/>
      <c r="E24" s="1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1"/>
      <c r="C25" s="1" t="s">
        <v>407</v>
      </c>
      <c r="D25" s="38">
        <v>8800</v>
      </c>
      <c r="E25" s="1"/>
      <c r="F25" s="385"/>
      <c r="G25" s="6"/>
      <c r="H25" s="6"/>
      <c r="I25" s="6"/>
      <c r="J25" s="6"/>
      <c r="K25" s="6"/>
      <c r="L25" s="6"/>
      <c r="M25" s="6"/>
      <c r="N25" s="6"/>
      <c r="O25" s="6"/>
      <c r="P25" s="6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1"/>
      <c r="C26" s="1" t="s">
        <v>408</v>
      </c>
      <c r="D26" s="386">
        <f>-SUM(D20:D22)</f>
        <v>-5857.5972222222226</v>
      </c>
      <c r="E26" s="1"/>
      <c r="F26" s="6"/>
      <c r="G26" s="6"/>
      <c r="H26" s="6"/>
      <c r="I26" s="6"/>
      <c r="J26" s="378"/>
      <c r="K26" s="6"/>
      <c r="L26" s="6"/>
      <c r="M26" s="6"/>
      <c r="N26" s="6"/>
      <c r="O26" s="6"/>
      <c r="P26" s="6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1"/>
      <c r="C27" s="16" t="s">
        <v>409</v>
      </c>
      <c r="D27" s="20">
        <f>SUM(D25:D26)</f>
        <v>2942.4027777777774</v>
      </c>
      <c r="E27" s="1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1"/>
      <c r="C28" s="1"/>
      <c r="D28" s="3"/>
      <c r="E28" s="1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1"/>
      <c r="C29" s="1"/>
      <c r="D29" s="37">
        <f>SUM(D13:D17)</f>
        <v>2639.5833333333335</v>
      </c>
      <c r="E29" s="1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"/>
      <c r="C30" s="1"/>
      <c r="D30" s="1"/>
      <c r="E30" s="1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1"/>
      <c r="C31" s="1"/>
      <c r="D31" s="37"/>
      <c r="E31" s="1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1"/>
      <c r="C32" s="1"/>
      <c r="D32" s="1"/>
      <c r="E32" s="1"/>
      <c r="F32" s="385"/>
      <c r="G32" s="6"/>
      <c r="H32" s="6"/>
      <c r="I32" s="6"/>
      <c r="J32" s="6"/>
      <c r="K32" s="6"/>
      <c r="L32" s="6"/>
      <c r="M32" s="6"/>
      <c r="N32" s="6"/>
      <c r="O32" s="6"/>
      <c r="P32" s="6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1"/>
      <c r="C33" s="1"/>
      <c r="D33" s="1"/>
      <c r="E33" s="1"/>
      <c r="F33" s="385"/>
      <c r="G33" s="6"/>
      <c r="H33" s="6"/>
      <c r="I33" s="6"/>
      <c r="J33" s="6"/>
      <c r="K33" s="6"/>
      <c r="L33" s="6"/>
      <c r="M33" s="6"/>
      <c r="N33" s="6"/>
      <c r="O33" s="6"/>
      <c r="P33" s="6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1"/>
      <c r="C34" s="1"/>
      <c r="D34" s="1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/>
      <c r="C35" s="1"/>
      <c r="D35" s="1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1"/>
      <c r="C36" s="1"/>
      <c r="D36" s="1"/>
      <c r="E36" s="1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4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P1000"/>
  <sheetViews>
    <sheetView showGridLines="0" workbookViewId="0"/>
  </sheetViews>
  <sheetFormatPr baseColWidth="10" defaultColWidth="14.5" defaultRowHeight="15" customHeight="1" x14ac:dyDescent="0.2"/>
  <cols>
    <col min="1" max="2" width="2.5" customWidth="1"/>
    <col min="3" max="13" width="12.5" customWidth="1"/>
    <col min="14" max="14" width="13.5" customWidth="1"/>
    <col min="15" max="16" width="12.5" customWidth="1"/>
    <col min="17" max="26" width="8.6640625" customWidth="1"/>
  </cols>
  <sheetData>
    <row r="1" spans="3:16" ht="12.75" customHeight="1" x14ac:dyDescent="0.2"/>
    <row r="3" spans="3:16" ht="19" x14ac:dyDescent="0.25">
      <c r="C3" s="387" t="str">
        <f>'Summary &amp; Assumptions'!C1</f>
        <v>425 Colorado Street - Glendale, CA</v>
      </c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</row>
    <row r="4" spans="3:16" x14ac:dyDescent="0.2">
      <c r="C4" s="16" t="s">
        <v>410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3:16" ht="13.5" customHeight="1" x14ac:dyDescent="0.2"/>
    <row r="6" spans="3:16" ht="13.5" customHeight="1" x14ac:dyDescent="0.2">
      <c r="C6" s="388" t="s">
        <v>411</v>
      </c>
      <c r="D6" s="389"/>
      <c r="E6" s="390"/>
      <c r="F6" s="390"/>
      <c r="G6" s="391"/>
      <c r="H6" s="391"/>
      <c r="I6" s="390"/>
      <c r="J6" s="390"/>
      <c r="K6" s="390"/>
      <c r="L6" s="390"/>
      <c r="M6" s="390"/>
      <c r="N6" s="392"/>
      <c r="O6" s="392"/>
      <c r="P6" s="392"/>
    </row>
    <row r="7" spans="3:16" ht="13.5" customHeight="1" x14ac:dyDescent="0.2">
      <c r="C7" s="393"/>
      <c r="D7" s="394"/>
      <c r="E7" s="490" t="s">
        <v>412</v>
      </c>
      <c r="F7" s="491"/>
      <c r="G7" s="490" t="s">
        <v>413</v>
      </c>
      <c r="H7" s="492"/>
      <c r="I7" s="492"/>
      <c r="J7" s="492"/>
      <c r="K7" s="491"/>
      <c r="L7" s="394" t="s">
        <v>248</v>
      </c>
      <c r="M7" s="490" t="s">
        <v>285</v>
      </c>
      <c r="N7" s="492"/>
      <c r="O7" s="492"/>
      <c r="P7" s="491"/>
    </row>
    <row r="8" spans="3:16" ht="13.5" customHeight="1" x14ac:dyDescent="0.2">
      <c r="C8" s="395"/>
      <c r="D8" s="396"/>
      <c r="E8" s="397" t="s">
        <v>221</v>
      </c>
      <c r="F8" s="398" t="s">
        <v>414</v>
      </c>
      <c r="G8" s="399" t="s">
        <v>414</v>
      </c>
      <c r="H8" s="400" t="s">
        <v>415</v>
      </c>
      <c r="I8" s="400" t="s">
        <v>416</v>
      </c>
      <c r="J8" s="401"/>
      <c r="K8" s="402"/>
      <c r="L8" s="398" t="s">
        <v>417</v>
      </c>
      <c r="M8" s="403" t="s">
        <v>418</v>
      </c>
      <c r="N8" s="403" t="s">
        <v>419</v>
      </c>
      <c r="O8" s="403" t="s">
        <v>420</v>
      </c>
      <c r="P8" s="398" t="s">
        <v>421</v>
      </c>
    </row>
    <row r="9" spans="3:16" ht="13.5" customHeight="1" x14ac:dyDescent="0.2">
      <c r="C9" s="404" t="s">
        <v>422</v>
      </c>
      <c r="D9" s="405" t="s">
        <v>423</v>
      </c>
      <c r="E9" s="397" t="s">
        <v>424</v>
      </c>
      <c r="F9" s="398" t="s">
        <v>221</v>
      </c>
      <c r="G9" s="397" t="s">
        <v>425</v>
      </c>
      <c r="H9" s="403" t="s">
        <v>425</v>
      </c>
      <c r="I9" s="403" t="s">
        <v>426</v>
      </c>
      <c r="J9" s="403" t="s">
        <v>244</v>
      </c>
      <c r="K9" s="398" t="s">
        <v>245</v>
      </c>
      <c r="L9" s="398" t="s">
        <v>238</v>
      </c>
      <c r="M9" s="403" t="s">
        <v>285</v>
      </c>
      <c r="N9" s="403" t="s">
        <v>285</v>
      </c>
      <c r="O9" s="403" t="s">
        <v>427</v>
      </c>
      <c r="P9" s="398" t="s">
        <v>428</v>
      </c>
    </row>
    <row r="10" spans="3:16" ht="13.5" customHeight="1" x14ac:dyDescent="0.2">
      <c r="C10" s="406">
        <v>1</v>
      </c>
      <c r="D10" s="407" t="str">
        <f>TEXT('Summary &amp; Assumptions'!$H$38+(366*(C10-1)),"yyyy")&amp;"-"&amp;TEXT('Summary &amp; Assumptions'!$H$38+366*(C10),"yy")</f>
        <v>2022-23</v>
      </c>
      <c r="E10" s="408">
        <v>0.03</v>
      </c>
      <c r="F10" s="409">
        <f>+'Unit Mix'!K20</f>
        <v>3.7181122448979589</v>
      </c>
      <c r="G10" s="410">
        <v>0.05</v>
      </c>
      <c r="H10" s="411">
        <v>0.1</v>
      </c>
      <c r="I10" s="412">
        <v>2.5000000000000001E-3</v>
      </c>
      <c r="J10" s="412">
        <v>7.4999999999999997E-3</v>
      </c>
      <c r="K10" s="413">
        <v>0.01</v>
      </c>
      <c r="L10" s="413">
        <v>0</v>
      </c>
      <c r="M10" s="412">
        <v>0</v>
      </c>
      <c r="N10" s="412">
        <v>0</v>
      </c>
      <c r="O10" s="412">
        <v>0.03</v>
      </c>
      <c r="P10" s="414">
        <v>150</v>
      </c>
    </row>
    <row r="11" spans="3:16" ht="13.5" customHeight="1" x14ac:dyDescent="0.2">
      <c r="C11" s="406">
        <v>2</v>
      </c>
      <c r="D11" s="407" t="str">
        <f>TEXT('Summary &amp; Assumptions'!$H$38+(366*(C11-1)),"yyyy")&amp;"-"&amp;TEXT('Summary &amp; Assumptions'!$H$38+366*(C11),"yy")</f>
        <v>2023-24</v>
      </c>
      <c r="E11" s="408">
        <v>0.03</v>
      </c>
      <c r="F11" s="409">
        <f t="shared" ref="F11:F20" si="0">F10*(1+E11)</f>
        <v>3.8296556122448977</v>
      </c>
      <c r="G11" s="410">
        <v>0.05</v>
      </c>
      <c r="H11" s="411">
        <v>0.1</v>
      </c>
      <c r="I11" s="412">
        <v>2.5000000000000001E-3</v>
      </c>
      <c r="J11" s="412">
        <v>7.4999999999999997E-3</v>
      </c>
      <c r="K11" s="413">
        <v>0.01</v>
      </c>
      <c r="L11" s="413">
        <v>0</v>
      </c>
      <c r="M11" s="412">
        <v>0</v>
      </c>
      <c r="N11" s="412">
        <v>0</v>
      </c>
      <c r="O11" s="412">
        <v>0.03</v>
      </c>
      <c r="P11" s="414">
        <v>150</v>
      </c>
    </row>
    <row r="12" spans="3:16" ht="13.5" customHeight="1" x14ac:dyDescent="0.2">
      <c r="C12" s="406">
        <v>3</v>
      </c>
      <c r="D12" s="407" t="str">
        <f>TEXT('Summary &amp; Assumptions'!$H$38+(366*(C12-1)),"yyyy")&amp;"-"&amp;TEXT('Summary &amp; Assumptions'!$H$38+366*(C12),"yy")</f>
        <v>2024-25</v>
      </c>
      <c r="E12" s="408">
        <v>0.03</v>
      </c>
      <c r="F12" s="409">
        <f t="shared" si="0"/>
        <v>3.9445452806122447</v>
      </c>
      <c r="G12" s="410">
        <v>0.05</v>
      </c>
      <c r="H12" s="411">
        <v>0.1</v>
      </c>
      <c r="I12" s="412">
        <v>2.5000000000000001E-3</v>
      </c>
      <c r="J12" s="412">
        <v>7.4999999999999997E-3</v>
      </c>
      <c r="K12" s="413">
        <v>0.01</v>
      </c>
      <c r="L12" s="413">
        <v>0</v>
      </c>
      <c r="M12" s="412">
        <v>0</v>
      </c>
      <c r="N12" s="412">
        <v>0</v>
      </c>
      <c r="O12" s="412">
        <v>0.03</v>
      </c>
      <c r="P12" s="414">
        <v>150</v>
      </c>
    </row>
    <row r="13" spans="3:16" ht="13.5" customHeight="1" x14ac:dyDescent="0.2">
      <c r="C13" s="406">
        <v>4</v>
      </c>
      <c r="D13" s="407" t="str">
        <f>TEXT('Summary &amp; Assumptions'!$H$38+(366*(C13-1)),"yyyy")&amp;"-"&amp;TEXT('Summary &amp; Assumptions'!$H$38+366*(C13),"yy")</f>
        <v>2025-26</v>
      </c>
      <c r="E13" s="408">
        <v>0.03</v>
      </c>
      <c r="F13" s="409">
        <f t="shared" si="0"/>
        <v>4.0628816390306124</v>
      </c>
      <c r="G13" s="410">
        <v>0.05</v>
      </c>
      <c r="H13" s="411">
        <v>0.1</v>
      </c>
      <c r="I13" s="412">
        <v>2.5000000000000001E-3</v>
      </c>
      <c r="J13" s="412">
        <v>7.4999999999999997E-3</v>
      </c>
      <c r="K13" s="413">
        <v>0.01</v>
      </c>
      <c r="L13" s="413">
        <v>0</v>
      </c>
      <c r="M13" s="412">
        <v>0</v>
      </c>
      <c r="N13" s="412">
        <v>0</v>
      </c>
      <c r="O13" s="412">
        <v>0.03</v>
      </c>
      <c r="P13" s="414">
        <v>150</v>
      </c>
    </row>
    <row r="14" spans="3:16" ht="13.5" customHeight="1" x14ac:dyDescent="0.2">
      <c r="C14" s="406">
        <v>5</v>
      </c>
      <c r="D14" s="407" t="str">
        <f>TEXT('Summary &amp; Assumptions'!$H$38+(366*(C14-1)),"yyyy")&amp;"-"&amp;TEXT('Summary &amp; Assumptions'!$H$38+366*(C14),"yy")</f>
        <v>2026-27</v>
      </c>
      <c r="E14" s="408">
        <v>0.03</v>
      </c>
      <c r="F14" s="409">
        <f t="shared" si="0"/>
        <v>4.1847680882015306</v>
      </c>
      <c r="G14" s="408">
        <v>0.05</v>
      </c>
      <c r="H14" s="411">
        <v>0.1</v>
      </c>
      <c r="I14" s="412">
        <v>2.5000000000000001E-3</v>
      </c>
      <c r="J14" s="412">
        <v>7.4999999999999997E-3</v>
      </c>
      <c r="K14" s="413">
        <v>2.5000000000000001E-3</v>
      </c>
      <c r="L14" s="413">
        <v>0.03</v>
      </c>
      <c r="M14" s="412">
        <v>0.03</v>
      </c>
      <c r="N14" s="412">
        <v>0.03</v>
      </c>
      <c r="O14" s="412">
        <v>0.03</v>
      </c>
      <c r="P14" s="414">
        <v>150</v>
      </c>
    </row>
    <row r="15" spans="3:16" ht="13.5" customHeight="1" x14ac:dyDescent="0.2">
      <c r="C15" s="406">
        <v>6</v>
      </c>
      <c r="D15" s="407" t="str">
        <f>TEXT('Summary &amp; Assumptions'!$H$38+(366*(C15-1)),"yyyy")&amp;"-"&amp;TEXT('Summary &amp; Assumptions'!$H$38+366*(C15),"yy")</f>
        <v>2027-28</v>
      </c>
      <c r="E15" s="408">
        <v>0.03</v>
      </c>
      <c r="F15" s="409">
        <f t="shared" si="0"/>
        <v>4.3103111308475768</v>
      </c>
      <c r="G15" s="408">
        <v>0.05</v>
      </c>
      <c r="H15" s="411">
        <v>0.1</v>
      </c>
      <c r="I15" s="412">
        <v>2.5000000000000001E-3</v>
      </c>
      <c r="J15" s="412">
        <v>7.4999999999999997E-3</v>
      </c>
      <c r="K15" s="413">
        <v>2.5000000000000001E-3</v>
      </c>
      <c r="L15" s="413">
        <v>0.03</v>
      </c>
      <c r="M15" s="412">
        <v>0.03</v>
      </c>
      <c r="N15" s="412">
        <v>0.03</v>
      </c>
      <c r="O15" s="412">
        <v>0.03</v>
      </c>
      <c r="P15" s="414">
        <v>150</v>
      </c>
    </row>
    <row r="16" spans="3:16" ht="13.5" customHeight="1" x14ac:dyDescent="0.2">
      <c r="C16" s="406">
        <v>7</v>
      </c>
      <c r="D16" s="407" t="str">
        <f>TEXT('Summary &amp; Assumptions'!$H$38+(366*(C16-1)),"yyyy")&amp;"-"&amp;TEXT('Summary &amp; Assumptions'!$H$38+366*(C16),"yy")</f>
        <v>2028-29</v>
      </c>
      <c r="E16" s="408">
        <v>0.03</v>
      </c>
      <c r="F16" s="409">
        <f t="shared" si="0"/>
        <v>4.4396204647730038</v>
      </c>
      <c r="G16" s="408">
        <v>0.05</v>
      </c>
      <c r="H16" s="411">
        <v>0.1</v>
      </c>
      <c r="I16" s="412">
        <v>2.5000000000000001E-3</v>
      </c>
      <c r="J16" s="412">
        <v>7.4999999999999997E-3</v>
      </c>
      <c r="K16" s="413">
        <v>2.5000000000000001E-3</v>
      </c>
      <c r="L16" s="413">
        <v>0.03</v>
      </c>
      <c r="M16" s="412">
        <v>0.03</v>
      </c>
      <c r="N16" s="412">
        <v>0.03</v>
      </c>
      <c r="O16" s="412">
        <v>0.03</v>
      </c>
      <c r="P16" s="414">
        <v>150</v>
      </c>
    </row>
    <row r="17" spans="3:16" ht="13.5" customHeight="1" x14ac:dyDescent="0.2">
      <c r="C17" s="406">
        <v>8</v>
      </c>
      <c r="D17" s="407" t="str">
        <f>TEXT('Summary &amp; Assumptions'!$H$38+(366*(C17-1)),"yyyy")&amp;"-"&amp;TEXT('Summary &amp; Assumptions'!$H$38+366*(C17),"yy")</f>
        <v>2029-30</v>
      </c>
      <c r="E17" s="408">
        <v>0.03</v>
      </c>
      <c r="F17" s="409">
        <f t="shared" si="0"/>
        <v>4.5728090787161939</v>
      </c>
      <c r="G17" s="408">
        <v>0.05</v>
      </c>
      <c r="H17" s="411">
        <v>0.1</v>
      </c>
      <c r="I17" s="412">
        <v>2.5000000000000001E-3</v>
      </c>
      <c r="J17" s="412">
        <v>7.4999999999999997E-3</v>
      </c>
      <c r="K17" s="413">
        <v>2.5000000000000001E-3</v>
      </c>
      <c r="L17" s="413">
        <v>0.03</v>
      </c>
      <c r="M17" s="412">
        <v>0.03</v>
      </c>
      <c r="N17" s="412">
        <v>0.03</v>
      </c>
      <c r="O17" s="412">
        <v>0.03</v>
      </c>
      <c r="P17" s="414">
        <v>150</v>
      </c>
    </row>
    <row r="18" spans="3:16" ht="13.5" customHeight="1" x14ac:dyDescent="0.2">
      <c r="C18" s="406">
        <v>9</v>
      </c>
      <c r="D18" s="407" t="str">
        <f>TEXT('Summary &amp; Assumptions'!$H$38+(366*(C18-1)),"yyyy")&amp;"-"&amp;TEXT('Summary &amp; Assumptions'!$H$38+366*(C18),"yy")</f>
        <v>2030-31</v>
      </c>
      <c r="E18" s="408">
        <v>0.03</v>
      </c>
      <c r="F18" s="409">
        <f t="shared" si="0"/>
        <v>4.7099933510776797</v>
      </c>
      <c r="G18" s="408">
        <v>0.05</v>
      </c>
      <c r="H18" s="411">
        <v>0.1</v>
      </c>
      <c r="I18" s="412">
        <v>2.5000000000000001E-3</v>
      </c>
      <c r="J18" s="412">
        <v>7.4999999999999997E-3</v>
      </c>
      <c r="K18" s="413">
        <v>2.5000000000000001E-3</v>
      </c>
      <c r="L18" s="413">
        <v>0.03</v>
      </c>
      <c r="M18" s="412">
        <v>0.03</v>
      </c>
      <c r="N18" s="412">
        <v>0.03</v>
      </c>
      <c r="O18" s="412">
        <v>0.03</v>
      </c>
      <c r="P18" s="414">
        <v>150</v>
      </c>
    </row>
    <row r="19" spans="3:16" ht="13.5" customHeight="1" x14ac:dyDescent="0.2">
      <c r="C19" s="406">
        <v>10</v>
      </c>
      <c r="D19" s="407" t="str">
        <f>TEXT('Summary &amp; Assumptions'!$H$38+(366*(C19-1)),"yyyy")&amp;"-"&amp;TEXT('Summary &amp; Assumptions'!$H$38+366*(C19),"yy")</f>
        <v>2031-32</v>
      </c>
      <c r="E19" s="408">
        <v>0.03</v>
      </c>
      <c r="F19" s="409">
        <f t="shared" si="0"/>
        <v>4.85129315161001</v>
      </c>
      <c r="G19" s="408">
        <v>0.05</v>
      </c>
      <c r="H19" s="411">
        <v>0.1</v>
      </c>
      <c r="I19" s="412">
        <v>2.5000000000000001E-3</v>
      </c>
      <c r="J19" s="412">
        <v>7.4999999999999997E-3</v>
      </c>
      <c r="K19" s="413">
        <v>2.5000000000000001E-3</v>
      </c>
      <c r="L19" s="413">
        <v>0.03</v>
      </c>
      <c r="M19" s="412">
        <v>0.03</v>
      </c>
      <c r="N19" s="412">
        <v>0.03</v>
      </c>
      <c r="O19" s="412">
        <v>0.03</v>
      </c>
      <c r="P19" s="414">
        <v>150</v>
      </c>
    </row>
    <row r="20" spans="3:16" ht="13.5" customHeight="1" x14ac:dyDescent="0.2">
      <c r="C20" s="415">
        <v>11</v>
      </c>
      <c r="D20" s="416" t="str">
        <f>TEXT('Summary &amp; Assumptions'!$H$38+(366*(C20-1)),"yyyy")&amp;"-"&amp;TEXT('Summary &amp; Assumptions'!$H$38+366*(C20),"yy")</f>
        <v>2032-33</v>
      </c>
      <c r="E20" s="417">
        <v>0.03</v>
      </c>
      <c r="F20" s="418">
        <f t="shared" si="0"/>
        <v>4.9968319461583102</v>
      </c>
      <c r="G20" s="417">
        <v>0.05</v>
      </c>
      <c r="H20" s="419">
        <v>0.1</v>
      </c>
      <c r="I20" s="420">
        <v>2.5000000000000001E-3</v>
      </c>
      <c r="J20" s="420">
        <v>7.4999999999999997E-3</v>
      </c>
      <c r="K20" s="421">
        <v>2.5000000000000001E-3</v>
      </c>
      <c r="L20" s="422">
        <v>0.03</v>
      </c>
      <c r="M20" s="417">
        <v>0.03</v>
      </c>
      <c r="N20" s="420">
        <v>0.03</v>
      </c>
      <c r="O20" s="420">
        <v>0.03</v>
      </c>
      <c r="P20" s="423">
        <v>150</v>
      </c>
    </row>
    <row r="21" spans="3:16" ht="13.5" customHeight="1" x14ac:dyDescent="0.2"/>
    <row r="22" spans="3:16" ht="13.5" customHeight="1" x14ac:dyDescent="0.2"/>
    <row r="23" spans="3:16" ht="15.75" customHeight="1" x14ac:dyDescent="0.2"/>
    <row r="24" spans="3:16" ht="15.75" customHeight="1" x14ac:dyDescent="0.2"/>
    <row r="25" spans="3:16" ht="15.75" customHeight="1" x14ac:dyDescent="0.2"/>
    <row r="26" spans="3:16" ht="15.75" customHeight="1" x14ac:dyDescent="0.2"/>
    <row r="27" spans="3:16" ht="15.75" customHeight="1" x14ac:dyDescent="0.2"/>
    <row r="28" spans="3:16" ht="15.75" customHeight="1" x14ac:dyDescent="0.2"/>
    <row r="29" spans="3:16" ht="15.75" customHeight="1" x14ac:dyDescent="0.2"/>
    <row r="30" spans="3:16" ht="15.75" customHeight="1" x14ac:dyDescent="0.2"/>
    <row r="31" spans="3:16" ht="15.75" customHeight="1" x14ac:dyDescent="0.2"/>
    <row r="32" spans="3:1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E7:F7"/>
    <mergeCell ref="G7:K7"/>
    <mergeCell ref="M7:P7"/>
  </mergeCells>
  <pageMargins left="0.7" right="0.7" top="0.75" bottom="0.75" header="0" footer="0"/>
  <pageSetup scale="53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4.5" defaultRowHeight="15" customHeight="1" outlineLevelCol="1" x14ac:dyDescent="0.2"/>
  <cols>
    <col min="1" max="1" width="9.1640625" customWidth="1"/>
    <col min="2" max="2" width="9.83203125" customWidth="1"/>
    <col min="3" max="3" width="31" customWidth="1"/>
    <col min="4" max="4" width="28.5" customWidth="1"/>
    <col min="5" max="5" width="23.33203125" customWidth="1"/>
    <col min="6" max="6" width="10.6640625" customWidth="1"/>
    <col min="7" max="7" width="19.1640625" customWidth="1"/>
    <col min="8" max="8" width="11.33203125" customWidth="1"/>
    <col min="9" max="9" width="11.33203125" hidden="1" customWidth="1" outlineLevel="1"/>
    <col min="10" max="10" width="13.5" customWidth="1"/>
    <col min="11" max="11" width="2.5" customWidth="1"/>
    <col min="12" max="12" width="10.83203125" customWidth="1"/>
    <col min="13" max="13" width="10.6640625" hidden="1" customWidth="1" outlineLevel="1"/>
    <col min="14" max="14" width="10.6640625" customWidth="1"/>
    <col min="15" max="15" width="39" customWidth="1"/>
    <col min="16" max="16" width="25.5" customWidth="1"/>
    <col min="17" max="17" width="52.6640625" hidden="1" customWidth="1" outlineLevel="1"/>
    <col min="18" max="26" width="9.1640625" customWidth="1"/>
  </cols>
  <sheetData>
    <row r="1" spans="1:26" ht="12.75" customHeight="1" x14ac:dyDescent="0.2">
      <c r="A1" s="353"/>
      <c r="B1" s="353"/>
      <c r="C1" s="353"/>
      <c r="D1" s="353"/>
      <c r="E1" s="353"/>
      <c r="F1" s="424"/>
      <c r="G1" s="424"/>
      <c r="H1" s="424"/>
      <c r="I1" s="424"/>
      <c r="J1" s="424"/>
      <c r="K1" s="358"/>
      <c r="L1" s="424"/>
      <c r="M1" s="424"/>
      <c r="N1" s="424"/>
      <c r="O1" s="424"/>
      <c r="P1" s="424"/>
      <c r="Q1" s="353"/>
      <c r="R1" s="353"/>
      <c r="S1" s="353"/>
      <c r="T1" s="353"/>
      <c r="U1" s="353"/>
      <c r="V1" s="353"/>
      <c r="W1" s="353"/>
      <c r="X1" s="353"/>
      <c r="Y1" s="353"/>
      <c r="Z1" s="353"/>
    </row>
    <row r="2" spans="1:26" ht="15" customHeight="1" x14ac:dyDescent="0.2">
      <c r="A2" s="353"/>
      <c r="B2" s="425" t="s">
        <v>429</v>
      </c>
      <c r="C2" s="425"/>
      <c r="D2" s="425"/>
      <c r="E2" s="425"/>
      <c r="F2" s="425"/>
      <c r="G2" s="425"/>
      <c r="H2" s="425"/>
      <c r="I2" s="425"/>
      <c r="J2" s="425"/>
      <c r="K2" s="426"/>
      <c r="L2" s="425"/>
      <c r="M2" s="425"/>
      <c r="N2" s="425"/>
      <c r="O2" s="425"/>
      <c r="P2" s="425"/>
      <c r="Q2" s="353"/>
      <c r="R2" s="353"/>
      <c r="S2" s="353"/>
      <c r="T2" s="353"/>
      <c r="U2" s="353"/>
      <c r="V2" s="353"/>
      <c r="W2" s="353"/>
      <c r="X2" s="353"/>
      <c r="Y2" s="353"/>
      <c r="Z2" s="353"/>
    </row>
    <row r="3" spans="1:26" ht="15" customHeight="1" x14ac:dyDescent="0.2">
      <c r="A3" s="353"/>
      <c r="B3" s="212" t="s">
        <v>430</v>
      </c>
      <c r="C3" s="212"/>
      <c r="D3" s="212"/>
      <c r="E3" s="212"/>
      <c r="F3" s="212"/>
      <c r="G3" s="212"/>
      <c r="H3" s="212"/>
      <c r="I3" s="212"/>
      <c r="J3" s="212"/>
      <c r="K3" s="209"/>
      <c r="L3" s="212"/>
      <c r="M3" s="212"/>
      <c r="N3" s="212"/>
      <c r="O3" s="212"/>
      <c r="P3" s="212"/>
      <c r="Q3" s="353"/>
      <c r="R3" s="353"/>
      <c r="S3" s="353"/>
      <c r="T3" s="353"/>
      <c r="U3" s="353"/>
      <c r="V3" s="353"/>
      <c r="W3" s="353"/>
      <c r="X3" s="353"/>
      <c r="Y3" s="353"/>
      <c r="Z3" s="353"/>
    </row>
    <row r="4" spans="1:26" ht="15" customHeight="1" x14ac:dyDescent="0.2">
      <c r="A4" s="353"/>
      <c r="B4" s="353"/>
      <c r="C4" s="353"/>
      <c r="D4" s="353"/>
      <c r="E4" s="353"/>
      <c r="F4" s="353"/>
      <c r="G4" s="353"/>
      <c r="H4" s="353"/>
      <c r="I4" s="353"/>
      <c r="J4" s="353"/>
      <c r="K4" s="358"/>
      <c r="L4" s="353"/>
      <c r="M4" s="353"/>
      <c r="N4" s="353"/>
      <c r="O4" s="353"/>
      <c r="P4" s="353"/>
      <c r="Q4" s="353"/>
      <c r="R4" s="353"/>
      <c r="S4" s="353"/>
      <c r="T4" s="353"/>
      <c r="U4" s="353"/>
      <c r="V4" s="353"/>
      <c r="W4" s="353"/>
      <c r="X4" s="353"/>
      <c r="Y4" s="353"/>
      <c r="Z4" s="353"/>
    </row>
    <row r="5" spans="1:26" ht="15" customHeight="1" x14ac:dyDescent="0.2">
      <c r="A5" s="353"/>
      <c r="B5" s="353"/>
      <c r="C5" s="353"/>
      <c r="D5" s="353"/>
      <c r="E5" s="353"/>
      <c r="F5" s="424"/>
      <c r="G5" s="424"/>
      <c r="H5" s="424"/>
      <c r="I5" s="424"/>
      <c r="J5" s="424"/>
      <c r="K5" s="358"/>
      <c r="L5" s="424"/>
      <c r="M5" s="424"/>
      <c r="N5" s="424"/>
      <c r="O5" s="424"/>
      <c r="P5" s="424"/>
      <c r="Q5" s="353"/>
      <c r="R5" s="353"/>
      <c r="S5" s="353"/>
      <c r="T5" s="353"/>
      <c r="U5" s="353"/>
      <c r="V5" s="353"/>
      <c r="W5" s="353"/>
      <c r="X5" s="353"/>
      <c r="Y5" s="353"/>
      <c r="Z5" s="353"/>
    </row>
    <row r="6" spans="1:26" ht="15" customHeight="1" x14ac:dyDescent="0.2">
      <c r="A6" s="353"/>
      <c r="B6" s="427" t="s">
        <v>431</v>
      </c>
      <c r="C6" s="427"/>
      <c r="D6" s="427"/>
      <c r="E6" s="427"/>
      <c r="F6" s="428"/>
      <c r="G6" s="428"/>
      <c r="H6" s="428"/>
      <c r="I6" s="428"/>
      <c r="J6" s="428"/>
      <c r="K6" s="429"/>
      <c r="L6" s="428"/>
      <c r="M6" s="428"/>
      <c r="N6" s="428"/>
      <c r="O6" s="428"/>
      <c r="P6" s="428"/>
      <c r="Q6" s="427"/>
      <c r="R6" s="353"/>
      <c r="S6" s="353"/>
      <c r="T6" s="353"/>
      <c r="U6" s="353"/>
      <c r="V6" s="353"/>
      <c r="W6" s="353"/>
      <c r="X6" s="353"/>
      <c r="Y6" s="353"/>
      <c r="Z6" s="353"/>
    </row>
    <row r="7" spans="1:26" ht="15" customHeight="1" x14ac:dyDescent="0.2">
      <c r="A7" s="353"/>
      <c r="B7" s="211" t="s">
        <v>432</v>
      </c>
      <c r="C7" s="212" t="s">
        <v>433</v>
      </c>
      <c r="D7" s="212" t="s">
        <v>434</v>
      </c>
      <c r="E7" s="212" t="s">
        <v>435</v>
      </c>
      <c r="F7" s="211" t="s">
        <v>436</v>
      </c>
      <c r="G7" s="211" t="s">
        <v>437</v>
      </c>
      <c r="H7" s="211" t="s">
        <v>215</v>
      </c>
      <c r="I7" s="211" t="s">
        <v>438</v>
      </c>
      <c r="J7" s="493" t="s">
        <v>63</v>
      </c>
      <c r="K7" s="494"/>
      <c r="L7" s="211" t="s">
        <v>9</v>
      </c>
      <c r="M7" s="211" t="s">
        <v>439</v>
      </c>
      <c r="N7" s="211" t="s">
        <v>440</v>
      </c>
      <c r="O7" s="209" t="s">
        <v>441</v>
      </c>
      <c r="P7" s="209" t="s">
        <v>442</v>
      </c>
      <c r="Q7" s="209" t="s">
        <v>443</v>
      </c>
      <c r="R7" s="353"/>
      <c r="S7" s="353"/>
      <c r="T7" s="353"/>
      <c r="U7" s="353"/>
      <c r="V7" s="353"/>
      <c r="W7" s="353"/>
      <c r="X7" s="353"/>
      <c r="Y7" s="353"/>
      <c r="Z7" s="353"/>
    </row>
    <row r="8" spans="1:26" ht="15" customHeight="1" x14ac:dyDescent="0.2">
      <c r="A8" s="353"/>
      <c r="B8" s="424">
        <v>1</v>
      </c>
      <c r="C8" s="353" t="s">
        <v>444</v>
      </c>
      <c r="D8" s="358" t="s">
        <v>445</v>
      </c>
      <c r="E8" s="358" t="s">
        <v>446</v>
      </c>
      <c r="F8" s="424">
        <v>2017</v>
      </c>
      <c r="G8" s="430">
        <v>44308</v>
      </c>
      <c r="H8" s="424">
        <v>507</v>
      </c>
      <c r="I8" s="431">
        <v>550872</v>
      </c>
      <c r="J8" s="432">
        <v>300000000</v>
      </c>
      <c r="K8" s="358"/>
      <c r="L8" s="431">
        <f t="shared" ref="L8:L15" si="0">+J8/H8</f>
        <v>591715.97633136099</v>
      </c>
      <c r="M8" s="433">
        <f t="shared" ref="M8:M15" si="1">+J8/I8</f>
        <v>544.59112098636342</v>
      </c>
      <c r="N8" s="434">
        <v>3.3500000000000002E-2</v>
      </c>
      <c r="O8" s="435" t="s">
        <v>447</v>
      </c>
      <c r="P8" s="435" t="s">
        <v>448</v>
      </c>
      <c r="Q8" s="353"/>
      <c r="R8" s="353"/>
      <c r="S8" s="353"/>
      <c r="T8" s="353"/>
      <c r="U8" s="353"/>
      <c r="V8" s="353"/>
      <c r="W8" s="353"/>
      <c r="X8" s="353"/>
      <c r="Y8" s="353"/>
      <c r="Z8" s="353"/>
    </row>
    <row r="9" spans="1:26" ht="15" customHeight="1" x14ac:dyDescent="0.2">
      <c r="A9" s="353"/>
      <c r="B9" s="424">
        <f t="shared" ref="B9:B15" si="2">+B8+1</f>
        <v>2</v>
      </c>
      <c r="C9" s="353" t="s">
        <v>449</v>
      </c>
      <c r="D9" s="358" t="s">
        <v>450</v>
      </c>
      <c r="E9" s="358" t="s">
        <v>446</v>
      </c>
      <c r="F9" s="424">
        <v>2019</v>
      </c>
      <c r="G9" s="430">
        <v>44286</v>
      </c>
      <c r="H9" s="424">
        <v>494</v>
      </c>
      <c r="I9" s="431">
        <v>458600</v>
      </c>
      <c r="J9" s="432">
        <v>290000000</v>
      </c>
      <c r="K9" s="358"/>
      <c r="L9" s="431">
        <f t="shared" si="0"/>
        <v>587044.53441295552</v>
      </c>
      <c r="M9" s="433">
        <f t="shared" si="1"/>
        <v>632.35935455734841</v>
      </c>
      <c r="N9" s="434">
        <v>3.27E-2</v>
      </c>
      <c r="O9" s="435" t="s">
        <v>451</v>
      </c>
      <c r="P9" s="435" t="s">
        <v>452</v>
      </c>
      <c r="Q9" s="353"/>
      <c r="R9" s="353"/>
      <c r="S9" s="353"/>
      <c r="T9" s="353"/>
      <c r="U9" s="353"/>
      <c r="V9" s="353"/>
      <c r="W9" s="353"/>
      <c r="X9" s="353"/>
      <c r="Y9" s="353"/>
      <c r="Z9" s="353"/>
    </row>
    <row r="10" spans="1:26" ht="15" customHeight="1" x14ac:dyDescent="0.2">
      <c r="A10" s="353"/>
      <c r="B10" s="424">
        <f t="shared" si="2"/>
        <v>3</v>
      </c>
      <c r="C10" s="353" t="s">
        <v>453</v>
      </c>
      <c r="D10" s="358" t="s">
        <v>454</v>
      </c>
      <c r="E10" s="358" t="s">
        <v>455</v>
      </c>
      <c r="F10" s="424">
        <v>2013</v>
      </c>
      <c r="G10" s="430">
        <v>44286</v>
      </c>
      <c r="H10" s="424">
        <v>205</v>
      </c>
      <c r="I10" s="431">
        <v>237267</v>
      </c>
      <c r="J10" s="432">
        <v>110000000</v>
      </c>
      <c r="K10" s="358"/>
      <c r="L10" s="431">
        <f t="shared" si="0"/>
        <v>536585.36585365853</v>
      </c>
      <c r="M10" s="433">
        <f t="shared" si="1"/>
        <v>463.61272321898957</v>
      </c>
      <c r="N10" s="434">
        <v>3.5000000000000003E-2</v>
      </c>
      <c r="O10" s="435" t="s">
        <v>451</v>
      </c>
      <c r="P10" s="435" t="s">
        <v>456</v>
      </c>
      <c r="Q10" s="353"/>
      <c r="R10" s="353"/>
      <c r="S10" s="353"/>
      <c r="T10" s="353"/>
      <c r="U10" s="353"/>
      <c r="V10" s="353"/>
      <c r="W10" s="353"/>
      <c r="X10" s="353"/>
      <c r="Y10" s="353"/>
      <c r="Z10" s="353"/>
    </row>
    <row r="11" spans="1:26" ht="15" customHeight="1" x14ac:dyDescent="0.2">
      <c r="A11" s="353"/>
      <c r="B11" s="424">
        <f t="shared" si="2"/>
        <v>4</v>
      </c>
      <c r="C11" s="353" t="s">
        <v>457</v>
      </c>
      <c r="D11" s="358" t="s">
        <v>458</v>
      </c>
      <c r="E11" s="358" t="s">
        <v>459</v>
      </c>
      <c r="F11" s="424">
        <v>2018</v>
      </c>
      <c r="G11" s="430">
        <v>44270</v>
      </c>
      <c r="H11" s="424">
        <v>164</v>
      </c>
      <c r="I11" s="431">
        <v>128790</v>
      </c>
      <c r="J11" s="432">
        <v>90700000</v>
      </c>
      <c r="K11" s="358"/>
      <c r="L11" s="431">
        <f t="shared" si="0"/>
        <v>553048.78048780491</v>
      </c>
      <c r="M11" s="433">
        <f t="shared" si="1"/>
        <v>704.2472241633667</v>
      </c>
      <c r="N11" s="434">
        <v>3.9E-2</v>
      </c>
      <c r="O11" s="435" t="s">
        <v>460</v>
      </c>
      <c r="P11" s="435" t="s">
        <v>461</v>
      </c>
      <c r="Q11" s="353"/>
      <c r="R11" s="353"/>
      <c r="S11" s="353"/>
      <c r="T11" s="353"/>
      <c r="U11" s="353"/>
      <c r="V11" s="353"/>
      <c r="W11" s="353"/>
      <c r="X11" s="353"/>
      <c r="Y11" s="353"/>
      <c r="Z11" s="353"/>
    </row>
    <row r="12" spans="1:26" ht="15" customHeight="1" x14ac:dyDescent="0.2">
      <c r="A12" s="353"/>
      <c r="B12" s="424">
        <f t="shared" si="2"/>
        <v>5</v>
      </c>
      <c r="C12" s="353" t="s">
        <v>462</v>
      </c>
      <c r="D12" s="358" t="s">
        <v>463</v>
      </c>
      <c r="E12" s="358" t="s">
        <v>446</v>
      </c>
      <c r="F12" s="424">
        <v>2009</v>
      </c>
      <c r="G12" s="430">
        <v>44132</v>
      </c>
      <c r="H12" s="424">
        <v>115</v>
      </c>
      <c r="I12" s="431">
        <v>126782</v>
      </c>
      <c r="J12" s="432">
        <v>60000000</v>
      </c>
      <c r="K12" s="358"/>
      <c r="L12" s="431">
        <f t="shared" si="0"/>
        <v>521739.13043478259</v>
      </c>
      <c r="M12" s="433">
        <f t="shared" si="1"/>
        <v>473.25330094177406</v>
      </c>
      <c r="N12" s="434">
        <v>0.04</v>
      </c>
      <c r="O12" s="435" t="s">
        <v>464</v>
      </c>
      <c r="P12" s="435" t="s">
        <v>465</v>
      </c>
      <c r="Q12" s="353"/>
      <c r="R12" s="353"/>
      <c r="S12" s="353"/>
      <c r="T12" s="353"/>
      <c r="U12" s="353"/>
      <c r="V12" s="353"/>
      <c r="W12" s="353"/>
      <c r="X12" s="353"/>
      <c r="Y12" s="353"/>
      <c r="Z12" s="353"/>
    </row>
    <row r="13" spans="1:26" ht="15" customHeight="1" x14ac:dyDescent="0.2">
      <c r="A13" s="353"/>
      <c r="B13" s="424">
        <f t="shared" si="2"/>
        <v>6</v>
      </c>
      <c r="C13" s="353" t="s">
        <v>466</v>
      </c>
      <c r="D13" s="358" t="s">
        <v>467</v>
      </c>
      <c r="E13" s="358" t="s">
        <v>468</v>
      </c>
      <c r="F13" s="424">
        <v>2018</v>
      </c>
      <c r="G13" s="430">
        <v>43783</v>
      </c>
      <c r="H13" s="424">
        <v>220</v>
      </c>
      <c r="I13" s="431">
        <v>193953</v>
      </c>
      <c r="J13" s="432">
        <v>118500000</v>
      </c>
      <c r="K13" s="358"/>
      <c r="L13" s="431">
        <f t="shared" si="0"/>
        <v>538636.36363636365</v>
      </c>
      <c r="M13" s="433">
        <f t="shared" si="1"/>
        <v>610.97276144220507</v>
      </c>
      <c r="N13" s="434">
        <v>0.04</v>
      </c>
      <c r="O13" s="435" t="s">
        <v>469</v>
      </c>
      <c r="P13" s="435" t="s">
        <v>470</v>
      </c>
      <c r="Q13" s="353"/>
      <c r="R13" s="353"/>
      <c r="S13" s="353"/>
      <c r="T13" s="353"/>
      <c r="U13" s="353"/>
      <c r="V13" s="353"/>
      <c r="W13" s="353"/>
      <c r="X13" s="353"/>
      <c r="Y13" s="353"/>
      <c r="Z13" s="353"/>
    </row>
    <row r="14" spans="1:26" ht="15" customHeight="1" x14ac:dyDescent="0.2">
      <c r="A14" s="353"/>
      <c r="B14" s="424">
        <f t="shared" si="2"/>
        <v>7</v>
      </c>
      <c r="C14" s="353" t="s">
        <v>471</v>
      </c>
      <c r="D14" s="358" t="s">
        <v>472</v>
      </c>
      <c r="E14" s="358" t="s">
        <v>459</v>
      </c>
      <c r="F14" s="424">
        <v>2017</v>
      </c>
      <c r="G14" s="430">
        <v>43313</v>
      </c>
      <c r="H14" s="424">
        <v>183</v>
      </c>
      <c r="I14" s="431">
        <v>212943</v>
      </c>
      <c r="J14" s="432">
        <v>86200000</v>
      </c>
      <c r="K14" s="358"/>
      <c r="L14" s="431">
        <f t="shared" si="0"/>
        <v>471038.25136612024</v>
      </c>
      <c r="M14" s="433">
        <f t="shared" si="1"/>
        <v>404.80316328782817</v>
      </c>
      <c r="N14" s="434">
        <v>4.2999999999999997E-2</v>
      </c>
      <c r="O14" s="435" t="s">
        <v>473</v>
      </c>
      <c r="P14" s="435" t="s">
        <v>474</v>
      </c>
      <c r="Q14" s="353"/>
      <c r="R14" s="353"/>
      <c r="S14" s="353"/>
      <c r="T14" s="353"/>
      <c r="U14" s="353"/>
      <c r="V14" s="353"/>
      <c r="W14" s="353"/>
      <c r="X14" s="353"/>
      <c r="Y14" s="353"/>
      <c r="Z14" s="353"/>
    </row>
    <row r="15" spans="1:26" ht="15" customHeight="1" x14ac:dyDescent="0.2">
      <c r="A15" s="353"/>
      <c r="B15" s="424">
        <f t="shared" si="2"/>
        <v>8</v>
      </c>
      <c r="C15" s="353" t="s">
        <v>444</v>
      </c>
      <c r="D15" s="358" t="s">
        <v>475</v>
      </c>
      <c r="E15" s="358" t="s">
        <v>446</v>
      </c>
      <c r="F15" s="424">
        <v>2017</v>
      </c>
      <c r="G15" s="430">
        <v>43239</v>
      </c>
      <c r="H15" s="424">
        <v>507</v>
      </c>
      <c r="I15" s="431">
        <v>550872</v>
      </c>
      <c r="J15" s="432">
        <v>256000000</v>
      </c>
      <c r="K15" s="358"/>
      <c r="L15" s="431">
        <f t="shared" si="0"/>
        <v>504930.96646942804</v>
      </c>
      <c r="M15" s="433">
        <f t="shared" si="1"/>
        <v>464.71775657503014</v>
      </c>
      <c r="N15" s="434">
        <v>0.04</v>
      </c>
      <c r="O15" s="435" t="s">
        <v>448</v>
      </c>
      <c r="P15" s="435" t="s">
        <v>476</v>
      </c>
      <c r="Q15" s="353"/>
      <c r="R15" s="353"/>
      <c r="S15" s="353"/>
      <c r="T15" s="353"/>
      <c r="U15" s="353"/>
      <c r="V15" s="353"/>
      <c r="W15" s="353"/>
      <c r="X15" s="353"/>
      <c r="Y15" s="353"/>
      <c r="Z15" s="353"/>
    </row>
    <row r="16" spans="1:26" ht="15" customHeight="1" x14ac:dyDescent="0.2">
      <c r="A16" s="353"/>
      <c r="B16" s="436"/>
      <c r="C16" s="368" t="s">
        <v>477</v>
      </c>
      <c r="D16" s="437"/>
      <c r="E16" s="437"/>
      <c r="F16" s="438"/>
      <c r="G16" s="436"/>
      <c r="H16" s="439">
        <f t="shared" ref="H16:I16" si="3">AVERAGE(H8:H15)</f>
        <v>299.375</v>
      </c>
      <c r="I16" s="439">
        <f t="shared" si="3"/>
        <v>307509.875</v>
      </c>
      <c r="J16" s="440">
        <f>SUMPRODUCT(J8:J15, $H8:$H15)/SUM($H8:$H15)</f>
        <v>213495365.34446764</v>
      </c>
      <c r="K16" s="438"/>
      <c r="L16" s="440">
        <f>SUMPRODUCT(L8:L15, $H8:$H15)/SUM($H8:$H15)</f>
        <v>547557.41127348645</v>
      </c>
      <c r="M16" s="441">
        <f>SUMPRODUCT(M8:M15,$I8:$I15)/SUM($I8:$I15)</f>
        <v>533.07231190543064</v>
      </c>
      <c r="N16" s="442">
        <f>AVERAGE(N8:N15)</f>
        <v>3.7900000000000003E-2</v>
      </c>
      <c r="O16" s="443"/>
      <c r="P16" s="443"/>
      <c r="Q16" s="437"/>
      <c r="R16" s="353"/>
      <c r="S16" s="353"/>
      <c r="T16" s="353"/>
      <c r="U16" s="353"/>
      <c r="V16" s="353"/>
      <c r="W16" s="353"/>
      <c r="X16" s="353"/>
      <c r="Y16" s="353"/>
      <c r="Z16" s="353"/>
    </row>
    <row r="17" spans="1:26" ht="15" customHeight="1" x14ac:dyDescent="0.2">
      <c r="A17" s="353"/>
      <c r="B17" s="424"/>
      <c r="C17" s="353" t="str">
        <f>TEXT(B2, 0) &amp; " Acquisition Price"</f>
        <v>425 Colorado St Acquisition Price</v>
      </c>
      <c r="D17" s="353"/>
      <c r="E17" s="353"/>
      <c r="F17" s="431"/>
      <c r="G17" s="424"/>
      <c r="H17" s="444">
        <f>'Unit Mix'!$D$19</f>
        <v>144</v>
      </c>
      <c r="I17" s="444">
        <f>'Summary &amp; Assumptions'!H16</f>
        <v>101920</v>
      </c>
      <c r="J17" s="445">
        <f>'Summary &amp; Assumptions'!L22</f>
        <v>28800000</v>
      </c>
      <c r="K17" s="446"/>
      <c r="L17" s="447">
        <f>+J17/H17</f>
        <v>200000</v>
      </c>
      <c r="M17" s="448">
        <f>+J17/I17</f>
        <v>282.57456828885398</v>
      </c>
      <c r="N17" s="449" t="s">
        <v>478</v>
      </c>
      <c r="O17" s="450"/>
      <c r="P17" s="450"/>
      <c r="Q17" s="353"/>
      <c r="R17" s="353"/>
      <c r="S17" s="353"/>
      <c r="T17" s="353"/>
      <c r="U17" s="353"/>
      <c r="V17" s="353"/>
      <c r="W17" s="353"/>
      <c r="X17" s="353"/>
      <c r="Y17" s="353"/>
      <c r="Z17" s="353"/>
    </row>
    <row r="18" spans="1:26" ht="15" customHeight="1" x14ac:dyDescent="0.2">
      <c r="A18" s="353"/>
      <c r="B18" s="451"/>
      <c r="C18" s="452" t="s">
        <v>479</v>
      </c>
      <c r="D18" s="425"/>
      <c r="E18" s="425"/>
      <c r="F18" s="453"/>
      <c r="G18" s="453"/>
      <c r="H18" s="453"/>
      <c r="I18" s="453"/>
      <c r="J18" s="453"/>
      <c r="K18" s="426"/>
      <c r="L18" s="454">
        <f>IFERROR(L17/L$16-1,"N/A")</f>
        <v>-0.63474149763611409</v>
      </c>
      <c r="M18" s="454">
        <f>M17/M$16-1</f>
        <v>-0.46991325195861244</v>
      </c>
      <c r="N18" s="454" t="str">
        <f>IFERROR(N17/N$16-1,"N/A")</f>
        <v>N/A</v>
      </c>
      <c r="O18" s="454"/>
      <c r="P18" s="454"/>
      <c r="Q18" s="353"/>
      <c r="R18" s="353"/>
      <c r="S18" s="353"/>
      <c r="T18" s="353"/>
      <c r="U18" s="353"/>
      <c r="V18" s="353"/>
      <c r="W18" s="353"/>
      <c r="X18" s="353"/>
      <c r="Y18" s="353"/>
      <c r="Z18" s="353"/>
    </row>
    <row r="19" spans="1:26" ht="15" customHeight="1" x14ac:dyDescent="0.2">
      <c r="A19" s="353"/>
      <c r="B19" s="424"/>
      <c r="C19" s="353" t="str">
        <f>TEXT(B2, 0) &amp; " Stabilized Cost"</f>
        <v>425 Colorado St Stabilized Cost</v>
      </c>
      <c r="D19" s="353"/>
      <c r="E19" s="353"/>
      <c r="F19" s="431"/>
      <c r="G19" s="424"/>
      <c r="H19" s="444">
        <f t="shared" ref="H19:I19" si="4">H17</f>
        <v>144</v>
      </c>
      <c r="I19" s="444">
        <f t="shared" si="4"/>
        <v>101920</v>
      </c>
      <c r="J19" s="445">
        <f>'Summary &amp; Assumptions'!M14</f>
        <v>54116596.155042604</v>
      </c>
      <c r="K19" s="446"/>
      <c r="L19" s="447">
        <f>+J19/H19</f>
        <v>375809.69552112918</v>
      </c>
      <c r="M19" s="448">
        <f>+J19/I19</f>
        <v>530.97131235324377</v>
      </c>
      <c r="N19" s="449">
        <f>'Summary &amp; Assumptions'!K41</f>
        <v>5.9773244069346712E-2</v>
      </c>
      <c r="O19" s="450"/>
      <c r="P19" s="450"/>
      <c r="Q19" s="353"/>
      <c r="R19" s="353"/>
      <c r="S19" s="353"/>
      <c r="T19" s="353"/>
      <c r="U19" s="353"/>
      <c r="V19" s="353"/>
      <c r="W19" s="353"/>
      <c r="X19" s="353"/>
      <c r="Y19" s="353"/>
      <c r="Z19" s="353"/>
    </row>
    <row r="20" spans="1:26" ht="15" customHeight="1" x14ac:dyDescent="0.2">
      <c r="A20" s="353"/>
      <c r="B20" s="451"/>
      <c r="C20" s="452" t="s">
        <v>479</v>
      </c>
      <c r="D20" s="425"/>
      <c r="E20" s="425"/>
      <c r="F20" s="453"/>
      <c r="G20" s="453"/>
      <c r="H20" s="453"/>
      <c r="I20" s="453"/>
      <c r="J20" s="453"/>
      <c r="K20" s="426"/>
      <c r="L20" s="454">
        <f>IFERROR(L19/L$16-1,"N/A")</f>
        <v>-0.31366156720062199</v>
      </c>
      <c r="M20" s="454">
        <f>M19/M$16-1</f>
        <v>-3.9413030939029481E-3</v>
      </c>
      <c r="N20" s="454">
        <f>IFERROR(N19/N$16-1,"N/A")</f>
        <v>0.57713045037854105</v>
      </c>
      <c r="O20" s="454"/>
      <c r="P20" s="454"/>
      <c r="Q20" s="353"/>
      <c r="R20" s="353"/>
      <c r="S20" s="353"/>
      <c r="T20" s="353"/>
      <c r="U20" s="353"/>
      <c r="V20" s="353"/>
      <c r="W20" s="353"/>
      <c r="X20" s="353"/>
      <c r="Y20" s="353"/>
      <c r="Z20" s="353"/>
    </row>
    <row r="21" spans="1:26" ht="15" customHeight="1" x14ac:dyDescent="0.2">
      <c r="A21" s="353"/>
      <c r="B21" s="212" t="s">
        <v>480</v>
      </c>
      <c r="C21" s="455"/>
      <c r="D21" s="212"/>
      <c r="E21" s="212"/>
      <c r="F21" s="211"/>
      <c r="G21" s="211"/>
      <c r="H21" s="211"/>
      <c r="I21" s="211"/>
      <c r="J21" s="211"/>
      <c r="K21" s="209"/>
      <c r="L21" s="456"/>
      <c r="M21" s="456"/>
      <c r="N21" s="456"/>
      <c r="O21" s="456"/>
      <c r="P21" s="456"/>
      <c r="Q21" s="353"/>
      <c r="R21" s="353"/>
      <c r="S21" s="353"/>
      <c r="T21" s="353"/>
      <c r="U21" s="353"/>
      <c r="V21" s="353"/>
      <c r="W21" s="353"/>
      <c r="X21" s="353"/>
      <c r="Y21" s="353"/>
      <c r="Z21" s="353"/>
    </row>
    <row r="22" spans="1:26" ht="15" customHeight="1" x14ac:dyDescent="0.2">
      <c r="A22" s="353"/>
      <c r="B22" s="353" t="s">
        <v>481</v>
      </c>
      <c r="C22" s="353"/>
      <c r="D22" s="353"/>
      <c r="E22" s="353"/>
      <c r="F22" s="424"/>
      <c r="G22" s="424"/>
      <c r="H22" s="424"/>
      <c r="I22" s="424"/>
      <c r="J22" s="424"/>
      <c r="K22" s="358"/>
      <c r="L22" s="424"/>
      <c r="M22" s="431"/>
      <c r="N22" s="431"/>
      <c r="O22" s="424"/>
      <c r="P22" s="424"/>
      <c r="Q22" s="353"/>
      <c r="R22" s="353"/>
      <c r="S22" s="353"/>
      <c r="T22" s="353"/>
      <c r="U22" s="353"/>
      <c r="V22" s="353"/>
      <c r="W22" s="353"/>
      <c r="X22" s="353"/>
      <c r="Y22" s="353"/>
      <c r="Z22" s="353"/>
    </row>
    <row r="23" spans="1:26" ht="15" customHeight="1" x14ac:dyDescent="0.2">
      <c r="A23" s="353"/>
      <c r="B23" s="353"/>
      <c r="C23" s="353"/>
      <c r="D23" s="353"/>
      <c r="E23" s="353"/>
      <c r="F23" s="424"/>
      <c r="G23" s="424"/>
      <c r="H23" s="424"/>
      <c r="I23" s="424"/>
      <c r="J23" s="424"/>
      <c r="K23" s="358"/>
      <c r="L23" s="424"/>
      <c r="M23" s="431"/>
      <c r="N23" s="431"/>
      <c r="O23" s="424"/>
      <c r="P23" s="424"/>
      <c r="Q23" s="353"/>
      <c r="R23" s="353"/>
      <c r="S23" s="353"/>
      <c r="T23" s="353"/>
      <c r="U23" s="353"/>
      <c r="V23" s="353"/>
      <c r="W23" s="353"/>
      <c r="X23" s="353"/>
      <c r="Y23" s="353"/>
      <c r="Z23" s="353"/>
    </row>
    <row r="24" spans="1:26" ht="15" customHeight="1" x14ac:dyDescent="0.2">
      <c r="A24" s="353"/>
      <c r="B24" s="424"/>
      <c r="C24" s="353"/>
      <c r="D24" s="358"/>
      <c r="E24" s="358"/>
      <c r="F24" s="424"/>
      <c r="G24" s="430"/>
      <c r="H24" s="424"/>
      <c r="I24" s="431"/>
      <c r="J24" s="432"/>
      <c r="K24" s="358"/>
      <c r="L24" s="431"/>
      <c r="M24" s="433"/>
      <c r="N24" s="434"/>
      <c r="O24" s="435"/>
      <c r="P24" s="435"/>
      <c r="Q24" s="353"/>
      <c r="R24" s="353"/>
      <c r="S24" s="353"/>
      <c r="T24" s="353"/>
      <c r="U24" s="353"/>
      <c r="V24" s="353"/>
      <c r="W24" s="353"/>
      <c r="X24" s="353"/>
      <c r="Y24" s="353"/>
      <c r="Z24" s="353"/>
    </row>
    <row r="25" spans="1:26" ht="15" customHeight="1" x14ac:dyDescent="0.2">
      <c r="A25" s="353"/>
      <c r="B25" s="424"/>
      <c r="C25" s="353"/>
      <c r="D25" s="358"/>
      <c r="E25" s="358"/>
      <c r="F25" s="424"/>
      <c r="G25" s="430"/>
      <c r="H25" s="424"/>
      <c r="I25" s="431"/>
      <c r="J25" s="432"/>
      <c r="K25" s="358"/>
      <c r="L25" s="431"/>
      <c r="M25" s="433"/>
      <c r="N25" s="434"/>
      <c r="O25" s="435"/>
      <c r="P25" s="435"/>
      <c r="Q25" s="353"/>
      <c r="R25" s="353"/>
      <c r="S25" s="353"/>
      <c r="T25" s="353"/>
      <c r="U25" s="353"/>
      <c r="V25" s="353"/>
      <c r="W25" s="353"/>
      <c r="X25" s="353"/>
      <c r="Y25" s="353"/>
      <c r="Z25" s="353"/>
    </row>
    <row r="26" spans="1:26" ht="15" customHeight="1" x14ac:dyDescent="0.2">
      <c r="A26" s="353"/>
      <c r="B26" s="353"/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353"/>
      <c r="O26" s="353"/>
      <c r="P26" s="353"/>
      <c r="Q26" s="353"/>
      <c r="R26" s="353"/>
      <c r="S26" s="353"/>
      <c r="T26" s="353"/>
      <c r="U26" s="353"/>
      <c r="V26" s="353"/>
      <c r="W26" s="353"/>
      <c r="X26" s="353"/>
      <c r="Y26" s="353"/>
      <c r="Z26" s="353"/>
    </row>
    <row r="27" spans="1:26" ht="15" customHeight="1" x14ac:dyDescent="0.2">
      <c r="A27" s="353"/>
      <c r="B27" s="353"/>
      <c r="C27" s="353"/>
      <c r="D27" s="353"/>
      <c r="E27" s="353"/>
      <c r="F27" s="353"/>
      <c r="G27" s="353"/>
      <c r="H27" s="353"/>
      <c r="I27" s="353"/>
      <c r="J27" s="353"/>
      <c r="K27" s="353"/>
      <c r="L27" s="353"/>
      <c r="M27" s="353"/>
      <c r="N27" s="353"/>
      <c r="O27" s="353"/>
      <c r="P27" s="353"/>
      <c r="Q27" s="353"/>
      <c r="R27" s="353"/>
      <c r="S27" s="353"/>
      <c r="T27" s="353"/>
      <c r="U27" s="353"/>
      <c r="V27" s="353"/>
      <c r="W27" s="353"/>
      <c r="X27" s="353"/>
      <c r="Y27" s="353"/>
      <c r="Z27" s="353"/>
    </row>
    <row r="28" spans="1:26" ht="15" customHeight="1" x14ac:dyDescent="0.2">
      <c r="A28" s="353"/>
      <c r="B28" s="353"/>
      <c r="C28" s="353"/>
      <c r="D28" s="353"/>
      <c r="E28" s="353"/>
      <c r="F28" s="353"/>
      <c r="G28" s="353"/>
      <c r="H28" s="353"/>
      <c r="I28" s="353"/>
      <c r="J28" s="353"/>
      <c r="K28" s="353"/>
      <c r="L28" s="353"/>
      <c r="M28" s="353"/>
      <c r="N28" s="353"/>
      <c r="O28" s="353"/>
      <c r="P28" s="353"/>
      <c r="Q28" s="353"/>
      <c r="R28" s="353"/>
      <c r="S28" s="353"/>
      <c r="T28" s="353"/>
      <c r="U28" s="353"/>
      <c r="V28" s="353"/>
      <c r="W28" s="353"/>
      <c r="X28" s="353"/>
      <c r="Y28" s="353"/>
      <c r="Z28" s="353"/>
    </row>
    <row r="29" spans="1:26" ht="15" customHeight="1" x14ac:dyDescent="0.2">
      <c r="A29" s="353"/>
      <c r="B29" s="353"/>
      <c r="C29" s="353"/>
      <c r="D29" s="353"/>
      <c r="E29" s="353"/>
      <c r="F29" s="353"/>
      <c r="G29" s="353"/>
      <c r="H29" s="353"/>
      <c r="I29" s="353"/>
      <c r="J29" s="353"/>
      <c r="K29" s="353"/>
      <c r="L29" s="353"/>
      <c r="M29" s="353"/>
      <c r="N29" s="353"/>
      <c r="O29" s="353"/>
      <c r="P29" s="353"/>
      <c r="Q29" s="353"/>
      <c r="R29" s="353"/>
      <c r="S29" s="353"/>
      <c r="T29" s="353"/>
      <c r="U29" s="353"/>
      <c r="V29" s="353"/>
      <c r="W29" s="353"/>
      <c r="X29" s="353"/>
      <c r="Y29" s="353"/>
      <c r="Z29" s="353"/>
    </row>
    <row r="30" spans="1:26" ht="15" customHeight="1" x14ac:dyDescent="0.2">
      <c r="A30" s="353"/>
      <c r="B30" s="353"/>
      <c r="C30" s="353"/>
      <c r="D30" s="353"/>
      <c r="E30" s="353"/>
      <c r="F30" s="353"/>
      <c r="G30" s="353"/>
      <c r="H30" s="353"/>
      <c r="I30" s="353"/>
      <c r="J30" s="353"/>
      <c r="K30" s="353"/>
      <c r="L30" s="353"/>
      <c r="M30" s="353"/>
      <c r="N30" s="353"/>
      <c r="O30" s="353"/>
      <c r="P30" s="353"/>
      <c r="Q30" s="353"/>
      <c r="R30" s="353"/>
      <c r="S30" s="353"/>
      <c r="T30" s="353"/>
      <c r="U30" s="353"/>
      <c r="V30" s="353"/>
      <c r="W30" s="353"/>
      <c r="X30" s="353"/>
      <c r="Y30" s="353"/>
      <c r="Z30" s="353"/>
    </row>
    <row r="31" spans="1:26" ht="15" customHeight="1" x14ac:dyDescent="0.2">
      <c r="A31" s="353"/>
      <c r="B31" s="353"/>
      <c r="C31" s="353"/>
      <c r="D31" s="353"/>
      <c r="E31" s="353"/>
      <c r="F31" s="353"/>
      <c r="G31" s="353"/>
      <c r="H31" s="353"/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Y31" s="353"/>
      <c r="Z31" s="353"/>
    </row>
    <row r="32" spans="1:26" ht="15" customHeight="1" x14ac:dyDescent="0.2">
      <c r="A32" s="353"/>
      <c r="B32" s="353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</row>
    <row r="33" spans="1:26" ht="15" customHeight="1" x14ac:dyDescent="0.2">
      <c r="A33" s="353"/>
      <c r="B33" s="353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</row>
    <row r="34" spans="1:26" ht="15" customHeight="1" x14ac:dyDescent="0.2">
      <c r="A34" s="353"/>
      <c r="B34" s="353"/>
      <c r="C34" s="353"/>
      <c r="D34" s="353"/>
      <c r="E34" s="353"/>
      <c r="F34" s="353"/>
      <c r="G34" s="353"/>
      <c r="H34" s="353"/>
      <c r="I34" s="353"/>
      <c r="J34" s="353"/>
      <c r="K34" s="353"/>
      <c r="L34" s="353"/>
      <c r="M34" s="353"/>
      <c r="N34" s="353"/>
      <c r="O34" s="353"/>
      <c r="P34" s="353"/>
      <c r="Q34" s="353"/>
      <c r="R34" s="353"/>
      <c r="S34" s="353"/>
      <c r="T34" s="353"/>
      <c r="U34" s="353"/>
      <c r="V34" s="353"/>
      <c r="W34" s="353"/>
      <c r="X34" s="353"/>
      <c r="Y34" s="353"/>
      <c r="Z34" s="353"/>
    </row>
    <row r="35" spans="1:26" ht="15" customHeight="1" x14ac:dyDescent="0.2">
      <c r="A35" s="353"/>
      <c r="B35" s="353"/>
      <c r="C35" s="353"/>
      <c r="D35" s="353"/>
      <c r="E35" s="353"/>
      <c r="F35" s="353"/>
      <c r="G35" s="353"/>
      <c r="H35" s="353"/>
      <c r="I35" s="353"/>
      <c r="J35" s="353"/>
      <c r="K35" s="353"/>
      <c r="L35" s="353"/>
      <c r="M35" s="353"/>
      <c r="N35" s="353"/>
      <c r="O35" s="353"/>
      <c r="P35" s="353"/>
      <c r="Q35" s="353"/>
      <c r="R35" s="353"/>
      <c r="S35" s="353"/>
      <c r="T35" s="353"/>
      <c r="U35" s="353"/>
      <c r="V35" s="353"/>
      <c r="W35" s="353"/>
      <c r="X35" s="353"/>
      <c r="Y35" s="353"/>
      <c r="Z35" s="353"/>
    </row>
    <row r="36" spans="1:26" ht="15" customHeight="1" x14ac:dyDescent="0.2">
      <c r="A36" s="353"/>
      <c r="B36" s="353"/>
      <c r="C36" s="353"/>
      <c r="D36" s="353"/>
      <c r="E36" s="353"/>
      <c r="F36" s="353"/>
      <c r="G36" s="353"/>
      <c r="H36" s="353"/>
      <c r="I36" s="353"/>
      <c r="J36" s="353"/>
      <c r="K36" s="353"/>
      <c r="L36" s="353"/>
      <c r="M36" s="353"/>
      <c r="N36" s="353"/>
      <c r="O36" s="353"/>
      <c r="P36" s="353"/>
      <c r="Q36" s="353"/>
      <c r="R36" s="353"/>
      <c r="S36" s="353"/>
      <c r="T36" s="353"/>
      <c r="U36" s="353"/>
      <c r="V36" s="353"/>
      <c r="W36" s="353"/>
      <c r="X36" s="353"/>
      <c r="Y36" s="353"/>
      <c r="Z36" s="353"/>
    </row>
    <row r="37" spans="1:26" ht="12.75" customHeight="1" x14ac:dyDescent="0.2">
      <c r="A37" s="353"/>
      <c r="B37" s="353"/>
      <c r="C37" s="353"/>
      <c r="D37" s="353"/>
      <c r="E37" s="353"/>
      <c r="F37" s="353"/>
      <c r="G37" s="353"/>
      <c r="H37" s="353"/>
      <c r="I37" s="353"/>
      <c r="J37" s="353"/>
      <c r="K37" s="353"/>
      <c r="L37" s="353"/>
      <c r="M37" s="353"/>
      <c r="N37" s="353"/>
      <c r="O37" s="353"/>
      <c r="P37" s="353"/>
      <c r="Q37" s="353"/>
      <c r="R37" s="353"/>
      <c r="S37" s="353"/>
      <c r="T37" s="353"/>
      <c r="U37" s="353"/>
      <c r="V37" s="353"/>
      <c r="W37" s="353"/>
      <c r="X37" s="353"/>
      <c r="Y37" s="353"/>
      <c r="Z37" s="353"/>
    </row>
    <row r="38" spans="1:26" ht="12.75" customHeight="1" x14ac:dyDescent="0.2">
      <c r="A38" s="353"/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</row>
    <row r="39" spans="1:26" ht="12.75" customHeight="1" x14ac:dyDescent="0.2">
      <c r="A39" s="353"/>
      <c r="B39" s="353"/>
      <c r="C39" s="353"/>
      <c r="D39" s="353"/>
      <c r="E39" s="353"/>
      <c r="F39" s="353"/>
      <c r="G39" s="353"/>
      <c r="H39" s="353"/>
      <c r="I39" s="353"/>
      <c r="J39" s="353"/>
      <c r="K39" s="358"/>
      <c r="L39" s="353"/>
      <c r="M39" s="353"/>
      <c r="N39" s="353"/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3"/>
      <c r="Z39" s="353"/>
    </row>
    <row r="40" spans="1:26" ht="12.75" customHeight="1" x14ac:dyDescent="0.2">
      <c r="A40" s="353"/>
      <c r="B40" s="353"/>
      <c r="C40" s="353"/>
      <c r="D40" s="353"/>
      <c r="E40" s="353"/>
      <c r="F40" s="353"/>
      <c r="G40" s="353"/>
      <c r="H40" s="353"/>
      <c r="I40" s="353"/>
      <c r="J40" s="353"/>
      <c r="K40" s="358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</row>
    <row r="41" spans="1:26" ht="12.75" customHeight="1" x14ac:dyDescent="0.2">
      <c r="A41" s="353"/>
      <c r="B41" s="353"/>
      <c r="C41" s="353"/>
      <c r="D41" s="353"/>
      <c r="E41" s="353"/>
      <c r="F41" s="424"/>
      <c r="G41" s="424"/>
      <c r="H41" s="424"/>
      <c r="I41" s="424"/>
      <c r="J41" s="424"/>
      <c r="K41" s="358"/>
      <c r="L41" s="424"/>
      <c r="M41" s="424"/>
      <c r="N41" s="424"/>
      <c r="O41" s="424"/>
      <c r="P41" s="424"/>
      <c r="Q41" s="353"/>
      <c r="R41" s="353"/>
      <c r="S41" s="353"/>
      <c r="T41" s="353"/>
      <c r="U41" s="353"/>
      <c r="V41" s="353"/>
      <c r="W41" s="353"/>
      <c r="X41" s="353"/>
      <c r="Y41" s="353"/>
      <c r="Z41" s="353"/>
    </row>
    <row r="42" spans="1:26" ht="12.75" customHeight="1" x14ac:dyDescent="0.2">
      <c r="A42" s="353"/>
      <c r="B42" s="353"/>
      <c r="C42" s="353"/>
      <c r="D42" s="353"/>
      <c r="E42" s="353"/>
      <c r="F42" s="424"/>
      <c r="G42" s="424"/>
      <c r="H42" s="424"/>
      <c r="I42" s="424"/>
      <c r="J42" s="424"/>
      <c r="K42" s="358"/>
      <c r="L42" s="424"/>
      <c r="M42" s="424"/>
      <c r="N42" s="424"/>
      <c r="O42" s="424"/>
      <c r="P42" s="424"/>
      <c r="Q42" s="353"/>
      <c r="R42" s="353"/>
      <c r="S42" s="353"/>
      <c r="T42" s="353"/>
      <c r="U42" s="353"/>
      <c r="V42" s="353"/>
      <c r="W42" s="353"/>
      <c r="X42" s="353"/>
      <c r="Y42" s="353"/>
      <c r="Z42" s="353"/>
    </row>
    <row r="43" spans="1:26" ht="12.75" customHeight="1" x14ac:dyDescent="0.2">
      <c r="A43" s="353"/>
      <c r="B43" s="353"/>
      <c r="C43" s="457"/>
      <c r="D43" s="353"/>
      <c r="E43" s="353"/>
      <c r="F43" s="424"/>
      <c r="G43" s="424"/>
      <c r="H43" s="424"/>
      <c r="I43" s="424"/>
      <c r="J43" s="424"/>
      <c r="K43" s="358"/>
      <c r="L43" s="424"/>
      <c r="M43" s="424"/>
      <c r="N43" s="424"/>
      <c r="O43" s="424"/>
      <c r="P43" s="424"/>
      <c r="Q43" s="353"/>
      <c r="R43" s="353"/>
      <c r="S43" s="353"/>
      <c r="T43" s="353"/>
      <c r="U43" s="353"/>
      <c r="V43" s="353"/>
      <c r="W43" s="353"/>
      <c r="X43" s="353"/>
      <c r="Y43" s="353"/>
      <c r="Z43" s="353"/>
    </row>
    <row r="44" spans="1:26" ht="12.75" customHeight="1" x14ac:dyDescent="0.2">
      <c r="A44" s="353"/>
      <c r="B44" s="353"/>
      <c r="C44" s="353"/>
      <c r="D44" s="209"/>
      <c r="E44" s="209"/>
      <c r="F44" s="424"/>
      <c r="G44" s="424"/>
      <c r="H44" s="424"/>
      <c r="I44" s="424"/>
      <c r="J44" s="424"/>
      <c r="K44" s="358"/>
      <c r="L44" s="424"/>
      <c r="M44" s="424"/>
      <c r="N44" s="424"/>
      <c r="O44" s="424"/>
      <c r="P44" s="424"/>
      <c r="Q44" s="353"/>
      <c r="R44" s="353"/>
      <c r="S44" s="353"/>
      <c r="T44" s="353"/>
      <c r="U44" s="353"/>
      <c r="V44" s="353"/>
      <c r="W44" s="353"/>
      <c r="X44" s="353"/>
      <c r="Y44" s="353"/>
      <c r="Z44" s="353"/>
    </row>
    <row r="45" spans="1:26" ht="12.75" customHeight="1" x14ac:dyDescent="0.2">
      <c r="A45" s="353"/>
      <c r="B45" s="353"/>
      <c r="C45" s="353"/>
      <c r="D45" s="358"/>
      <c r="E45" s="358"/>
      <c r="F45" s="424"/>
      <c r="G45" s="424"/>
      <c r="H45" s="424"/>
      <c r="I45" s="424"/>
      <c r="J45" s="424"/>
      <c r="K45" s="358"/>
      <c r="L45" s="424"/>
      <c r="M45" s="424"/>
      <c r="N45" s="424"/>
      <c r="O45" s="424"/>
      <c r="P45" s="424"/>
      <c r="Q45" s="353"/>
      <c r="R45" s="353"/>
      <c r="S45" s="353"/>
      <c r="T45" s="353"/>
      <c r="U45" s="353"/>
      <c r="V45" s="353"/>
      <c r="W45" s="353"/>
      <c r="X45" s="353"/>
      <c r="Y45" s="353"/>
      <c r="Z45" s="353"/>
    </row>
    <row r="46" spans="1:26" ht="12.75" customHeight="1" x14ac:dyDescent="0.2">
      <c r="A46" s="353"/>
      <c r="B46" s="353"/>
      <c r="C46" s="353"/>
      <c r="D46" s="358"/>
      <c r="E46" s="358"/>
      <c r="F46" s="424"/>
      <c r="G46" s="424"/>
      <c r="H46" s="424"/>
      <c r="I46" s="424"/>
      <c r="J46" s="424"/>
      <c r="K46" s="358"/>
      <c r="L46" s="424"/>
      <c r="M46" s="424"/>
      <c r="N46" s="424"/>
      <c r="O46" s="424"/>
      <c r="P46" s="424"/>
      <c r="Q46" s="353"/>
      <c r="R46" s="353"/>
      <c r="S46" s="353"/>
      <c r="T46" s="353"/>
      <c r="U46" s="353"/>
      <c r="V46" s="353"/>
      <c r="W46" s="353"/>
      <c r="X46" s="353"/>
      <c r="Y46" s="353"/>
      <c r="Z46" s="353"/>
    </row>
    <row r="47" spans="1:26" ht="12.75" customHeight="1" x14ac:dyDescent="0.2">
      <c r="A47" s="353"/>
      <c r="B47" s="353"/>
      <c r="C47" s="353"/>
      <c r="D47" s="358"/>
      <c r="E47" s="358"/>
      <c r="F47" s="424"/>
      <c r="G47" s="424"/>
      <c r="H47" s="424"/>
      <c r="I47" s="424"/>
      <c r="J47" s="424"/>
      <c r="K47" s="358"/>
      <c r="L47" s="424"/>
      <c r="M47" s="424"/>
      <c r="N47" s="424"/>
      <c r="O47" s="424"/>
      <c r="P47" s="424"/>
      <c r="Q47" s="353"/>
      <c r="R47" s="353"/>
      <c r="S47" s="353"/>
      <c r="T47" s="353"/>
      <c r="U47" s="353"/>
      <c r="V47" s="353"/>
      <c r="W47" s="353"/>
      <c r="X47" s="353"/>
      <c r="Y47" s="353"/>
      <c r="Z47" s="353"/>
    </row>
    <row r="48" spans="1:26" ht="12.75" customHeight="1" x14ac:dyDescent="0.2">
      <c r="A48" s="353"/>
      <c r="B48" s="353"/>
      <c r="C48" s="353"/>
      <c r="D48" s="358"/>
      <c r="E48" s="358"/>
      <c r="F48" s="424"/>
      <c r="G48" s="424"/>
      <c r="H48" s="424"/>
      <c r="I48" s="424"/>
      <c r="J48" s="424"/>
      <c r="K48" s="358"/>
      <c r="L48" s="424"/>
      <c r="M48" s="424"/>
      <c r="N48" s="424"/>
      <c r="O48" s="424"/>
      <c r="P48" s="424"/>
      <c r="Q48" s="353"/>
      <c r="R48" s="353"/>
      <c r="S48" s="353"/>
      <c r="T48" s="353"/>
      <c r="U48" s="353"/>
      <c r="V48" s="353"/>
      <c r="W48" s="353"/>
      <c r="X48" s="353"/>
      <c r="Y48" s="353"/>
      <c r="Z48" s="353"/>
    </row>
    <row r="49" spans="1:26" ht="12.75" customHeight="1" x14ac:dyDescent="0.2">
      <c r="A49" s="353"/>
      <c r="B49" s="353"/>
      <c r="C49" s="353"/>
      <c r="D49" s="358"/>
      <c r="E49" s="358"/>
      <c r="F49" s="424"/>
      <c r="G49" s="424"/>
      <c r="H49" s="424"/>
      <c r="I49" s="424"/>
      <c r="J49" s="424"/>
      <c r="K49" s="358"/>
      <c r="L49" s="424"/>
      <c r="M49" s="424"/>
      <c r="N49" s="424"/>
      <c r="O49" s="424"/>
      <c r="P49" s="424"/>
      <c r="Q49" s="353"/>
      <c r="R49" s="353"/>
      <c r="S49" s="353"/>
      <c r="T49" s="353"/>
      <c r="U49" s="353"/>
      <c r="V49" s="353"/>
      <c r="W49" s="353"/>
      <c r="X49" s="353"/>
      <c r="Y49" s="353"/>
      <c r="Z49" s="353"/>
    </row>
    <row r="50" spans="1:26" ht="12.75" customHeight="1" x14ac:dyDescent="0.2">
      <c r="A50" s="353"/>
      <c r="B50" s="353"/>
      <c r="C50" s="353"/>
      <c r="D50" s="358"/>
      <c r="E50" s="358"/>
      <c r="F50" s="424"/>
      <c r="G50" s="424"/>
      <c r="H50" s="424"/>
      <c r="I50" s="424"/>
      <c r="J50" s="424"/>
      <c r="K50" s="358"/>
      <c r="L50" s="424"/>
      <c r="M50" s="424"/>
      <c r="N50" s="424"/>
      <c r="O50" s="424"/>
      <c r="P50" s="424"/>
      <c r="Q50" s="353"/>
      <c r="R50" s="353"/>
      <c r="S50" s="353"/>
      <c r="T50" s="353"/>
      <c r="U50" s="353"/>
      <c r="V50" s="353"/>
      <c r="W50" s="353"/>
      <c r="X50" s="353"/>
      <c r="Y50" s="353"/>
      <c r="Z50" s="353"/>
    </row>
    <row r="51" spans="1:26" ht="12.75" customHeight="1" x14ac:dyDescent="0.2">
      <c r="A51" s="353"/>
      <c r="B51" s="353"/>
      <c r="C51" s="353"/>
      <c r="D51" s="353"/>
      <c r="E51" s="353"/>
      <c r="F51" s="424"/>
      <c r="G51" s="424"/>
      <c r="H51" s="424"/>
      <c r="I51" s="424"/>
      <c r="J51" s="424"/>
      <c r="K51" s="358"/>
      <c r="L51" s="424"/>
      <c r="M51" s="424"/>
      <c r="N51" s="424"/>
      <c r="O51" s="424"/>
      <c r="P51" s="424"/>
      <c r="Q51" s="353"/>
      <c r="R51" s="353"/>
      <c r="S51" s="353"/>
      <c r="T51" s="353"/>
      <c r="U51" s="353"/>
      <c r="V51" s="353"/>
      <c r="W51" s="353"/>
      <c r="X51" s="353"/>
      <c r="Y51" s="353"/>
      <c r="Z51" s="353"/>
    </row>
    <row r="52" spans="1:26" ht="12.75" customHeight="1" x14ac:dyDescent="0.2">
      <c r="A52" s="353"/>
      <c r="B52" s="353"/>
      <c r="C52" s="457"/>
      <c r="D52" s="353"/>
      <c r="E52" s="353"/>
      <c r="F52" s="424"/>
      <c r="G52" s="424"/>
      <c r="H52" s="424"/>
      <c r="I52" s="424"/>
      <c r="J52" s="424"/>
      <c r="K52" s="358"/>
      <c r="L52" s="424"/>
      <c r="M52" s="424"/>
      <c r="N52" s="424"/>
      <c r="O52" s="424"/>
      <c r="P52" s="424"/>
      <c r="Q52" s="353"/>
      <c r="R52" s="353"/>
      <c r="S52" s="353"/>
      <c r="T52" s="353"/>
      <c r="U52" s="353"/>
      <c r="V52" s="353"/>
      <c r="W52" s="353"/>
      <c r="X52" s="353"/>
      <c r="Y52" s="353"/>
      <c r="Z52" s="353"/>
    </row>
    <row r="53" spans="1:26" ht="12.75" customHeight="1" x14ac:dyDescent="0.2">
      <c r="A53" s="353"/>
      <c r="B53" s="353"/>
      <c r="C53" s="353"/>
      <c r="D53" s="358"/>
      <c r="E53" s="358"/>
      <c r="F53" s="424"/>
      <c r="G53" s="424"/>
      <c r="H53" s="424"/>
      <c r="I53" s="424"/>
      <c r="J53" s="424"/>
      <c r="K53" s="358"/>
      <c r="L53" s="424"/>
      <c r="M53" s="424"/>
      <c r="N53" s="424"/>
      <c r="O53" s="424"/>
      <c r="P53" s="424"/>
      <c r="Q53" s="353"/>
      <c r="R53" s="353"/>
      <c r="S53" s="353"/>
      <c r="T53" s="353"/>
      <c r="U53" s="353"/>
      <c r="V53" s="353"/>
      <c r="W53" s="353"/>
      <c r="X53" s="353"/>
      <c r="Y53" s="353"/>
      <c r="Z53" s="353"/>
    </row>
    <row r="54" spans="1:26" ht="12.75" customHeight="1" x14ac:dyDescent="0.2">
      <c r="A54" s="353"/>
      <c r="B54" s="353"/>
      <c r="C54" s="353"/>
      <c r="D54" s="358"/>
      <c r="E54" s="358"/>
      <c r="F54" s="424"/>
      <c r="G54" s="424"/>
      <c r="H54" s="424"/>
      <c r="I54" s="424"/>
      <c r="J54" s="424"/>
      <c r="K54" s="358"/>
      <c r="L54" s="424"/>
      <c r="M54" s="424"/>
      <c r="N54" s="424"/>
      <c r="O54" s="424"/>
      <c r="P54" s="424"/>
      <c r="Q54" s="353"/>
      <c r="R54" s="353"/>
      <c r="S54" s="353"/>
      <c r="T54" s="353"/>
      <c r="U54" s="353"/>
      <c r="V54" s="353"/>
      <c r="W54" s="353"/>
      <c r="X54" s="353"/>
      <c r="Y54" s="353"/>
      <c r="Z54" s="353"/>
    </row>
    <row r="55" spans="1:26" ht="12.75" customHeight="1" x14ac:dyDescent="0.2">
      <c r="A55" s="353"/>
      <c r="B55" s="353"/>
      <c r="C55" s="353"/>
      <c r="D55" s="209"/>
      <c r="E55" s="209"/>
      <c r="F55" s="424"/>
      <c r="G55" s="424"/>
      <c r="H55" s="424"/>
      <c r="I55" s="424"/>
      <c r="J55" s="424"/>
      <c r="K55" s="358"/>
      <c r="L55" s="424"/>
      <c r="M55" s="424"/>
      <c r="N55" s="424"/>
      <c r="O55" s="424"/>
      <c r="P55" s="424"/>
      <c r="Q55" s="353"/>
      <c r="R55" s="353"/>
      <c r="S55" s="424"/>
      <c r="T55" s="424"/>
      <c r="U55" s="424"/>
      <c r="V55" s="424"/>
      <c r="W55" s="424"/>
      <c r="X55" s="424"/>
      <c r="Y55" s="424"/>
      <c r="Z55" s="424"/>
    </row>
    <row r="56" spans="1:26" ht="12.75" customHeight="1" x14ac:dyDescent="0.2">
      <c r="A56" s="353"/>
      <c r="B56" s="353"/>
      <c r="C56" s="353"/>
      <c r="D56" s="358"/>
      <c r="E56" s="358"/>
      <c r="F56" s="424"/>
      <c r="G56" s="424"/>
      <c r="H56" s="424"/>
      <c r="I56" s="424"/>
      <c r="J56" s="424"/>
      <c r="K56" s="358"/>
      <c r="L56" s="424"/>
      <c r="M56" s="424"/>
      <c r="N56" s="424"/>
      <c r="O56" s="424"/>
      <c r="P56" s="424"/>
      <c r="Q56" s="353"/>
      <c r="R56" s="353"/>
      <c r="S56" s="424"/>
      <c r="T56" s="424"/>
      <c r="U56" s="424"/>
      <c r="V56" s="424"/>
      <c r="W56" s="424"/>
      <c r="X56" s="424"/>
      <c r="Y56" s="424"/>
      <c r="Z56" s="424"/>
    </row>
    <row r="57" spans="1:26" ht="12.75" customHeight="1" x14ac:dyDescent="0.2">
      <c r="A57" s="353"/>
      <c r="B57" s="353"/>
      <c r="C57" s="353"/>
      <c r="D57" s="358"/>
      <c r="E57" s="358"/>
      <c r="F57" s="424"/>
      <c r="G57" s="424"/>
      <c r="H57" s="424"/>
      <c r="I57" s="424"/>
      <c r="J57" s="424"/>
      <c r="K57" s="358"/>
      <c r="L57" s="424"/>
      <c r="M57" s="424"/>
      <c r="N57" s="424"/>
      <c r="O57" s="424"/>
      <c r="P57" s="424"/>
      <c r="Q57" s="353"/>
      <c r="R57" s="353"/>
      <c r="S57" s="424"/>
      <c r="T57" s="424"/>
      <c r="U57" s="424"/>
      <c r="V57" s="424"/>
      <c r="W57" s="424"/>
      <c r="X57" s="424"/>
      <c r="Y57" s="424"/>
      <c r="Z57" s="424"/>
    </row>
    <row r="58" spans="1:26" ht="12.75" customHeight="1" x14ac:dyDescent="0.2">
      <c r="A58" s="353"/>
      <c r="B58" s="353"/>
      <c r="C58" s="353"/>
      <c r="D58" s="353"/>
      <c r="E58" s="353"/>
      <c r="F58" s="424"/>
      <c r="G58" s="424"/>
      <c r="H58" s="424"/>
      <c r="I58" s="424"/>
      <c r="J58" s="424"/>
      <c r="K58" s="358"/>
      <c r="L58" s="424"/>
      <c r="M58" s="424"/>
      <c r="N58" s="424"/>
      <c r="O58" s="424"/>
      <c r="P58" s="424"/>
      <c r="Q58" s="353"/>
      <c r="R58" s="353"/>
      <c r="S58" s="353"/>
      <c r="T58" s="353"/>
      <c r="U58" s="353"/>
      <c r="V58" s="353"/>
      <c r="W58" s="353"/>
      <c r="X58" s="353"/>
      <c r="Y58" s="353"/>
      <c r="Z58" s="353"/>
    </row>
    <row r="59" spans="1:26" ht="12.75" customHeight="1" x14ac:dyDescent="0.2">
      <c r="A59" s="353"/>
      <c r="B59" s="353"/>
      <c r="C59" s="353"/>
      <c r="D59" s="353"/>
      <c r="E59" s="353"/>
      <c r="F59" s="424"/>
      <c r="G59" s="424"/>
      <c r="H59" s="424"/>
      <c r="I59" s="424"/>
      <c r="J59" s="424"/>
      <c r="K59" s="358"/>
      <c r="L59" s="424"/>
      <c r="M59" s="424"/>
      <c r="N59" s="424"/>
      <c r="O59" s="424"/>
      <c r="P59" s="424"/>
      <c r="Q59" s="353"/>
      <c r="R59" s="353"/>
      <c r="S59" s="353"/>
      <c r="T59" s="353"/>
      <c r="U59" s="353"/>
      <c r="V59" s="353"/>
      <c r="W59" s="353"/>
      <c r="X59" s="353"/>
      <c r="Y59" s="353"/>
      <c r="Z59" s="353"/>
    </row>
    <row r="60" spans="1:26" ht="12.75" customHeight="1" x14ac:dyDescent="0.2">
      <c r="A60" s="353"/>
      <c r="B60" s="353"/>
      <c r="C60" s="353"/>
      <c r="D60" s="353"/>
      <c r="E60" s="353"/>
      <c r="F60" s="424"/>
      <c r="G60" s="424"/>
      <c r="H60" s="424"/>
      <c r="I60" s="424"/>
      <c r="J60" s="424"/>
      <c r="K60" s="358"/>
      <c r="L60" s="424"/>
      <c r="M60" s="424"/>
      <c r="N60" s="424"/>
      <c r="O60" s="424"/>
      <c r="P60" s="424"/>
      <c r="Q60" s="353"/>
      <c r="R60" s="353"/>
      <c r="S60" s="353"/>
      <c r="T60" s="353"/>
      <c r="U60" s="353"/>
      <c r="V60" s="353"/>
      <c r="W60" s="353"/>
      <c r="X60" s="353"/>
      <c r="Y60" s="353"/>
      <c r="Z60" s="353"/>
    </row>
    <row r="61" spans="1:26" ht="12.75" customHeight="1" x14ac:dyDescent="0.2">
      <c r="A61" s="353"/>
      <c r="B61" s="353"/>
      <c r="C61" s="353"/>
      <c r="D61" s="353"/>
      <c r="E61" s="353"/>
      <c r="F61" s="424"/>
      <c r="G61" s="424"/>
      <c r="H61" s="424"/>
      <c r="I61" s="424"/>
      <c r="J61" s="424"/>
      <c r="K61" s="358"/>
      <c r="L61" s="424"/>
      <c r="M61" s="424"/>
      <c r="N61" s="424"/>
      <c r="O61" s="424"/>
      <c r="P61" s="424"/>
      <c r="Q61" s="353"/>
      <c r="R61" s="353"/>
      <c r="S61" s="353"/>
      <c r="T61" s="353"/>
      <c r="U61" s="353"/>
      <c r="V61" s="353"/>
      <c r="W61" s="353"/>
      <c r="X61" s="353"/>
      <c r="Y61" s="353"/>
      <c r="Z61" s="353"/>
    </row>
    <row r="62" spans="1:26" ht="12.75" customHeight="1" x14ac:dyDescent="0.2">
      <c r="A62" s="353"/>
      <c r="B62" s="353"/>
      <c r="C62" s="353"/>
      <c r="D62" s="353"/>
      <c r="E62" s="353"/>
      <c r="F62" s="424"/>
      <c r="G62" s="424"/>
      <c r="H62" s="424"/>
      <c r="I62" s="424"/>
      <c r="J62" s="424"/>
      <c r="K62" s="358"/>
      <c r="L62" s="424"/>
      <c r="M62" s="424"/>
      <c r="N62" s="424"/>
      <c r="O62" s="424"/>
      <c r="P62" s="424"/>
      <c r="Q62" s="353"/>
      <c r="R62" s="353"/>
      <c r="S62" s="353"/>
      <c r="T62" s="353"/>
      <c r="U62" s="353"/>
      <c r="V62" s="353"/>
      <c r="W62" s="353"/>
      <c r="X62" s="353"/>
      <c r="Y62" s="353"/>
      <c r="Z62" s="353"/>
    </row>
    <row r="63" spans="1:26" ht="12.75" customHeight="1" x14ac:dyDescent="0.2">
      <c r="A63" s="353"/>
      <c r="B63" s="353"/>
      <c r="C63" s="353"/>
      <c r="D63" s="353"/>
      <c r="E63" s="353"/>
      <c r="F63" s="424"/>
      <c r="G63" s="424"/>
      <c r="H63" s="424"/>
      <c r="I63" s="424"/>
      <c r="J63" s="424"/>
      <c r="K63" s="358"/>
      <c r="L63" s="424"/>
      <c r="M63" s="424"/>
      <c r="N63" s="424"/>
      <c r="O63" s="424"/>
      <c r="P63" s="424"/>
      <c r="Q63" s="353"/>
      <c r="R63" s="353"/>
      <c r="S63" s="353"/>
      <c r="T63" s="353"/>
      <c r="U63" s="353"/>
      <c r="V63" s="353"/>
      <c r="W63" s="353"/>
      <c r="X63" s="353"/>
      <c r="Y63" s="353"/>
      <c r="Z63" s="353"/>
    </row>
    <row r="64" spans="1:26" ht="12.75" customHeight="1" x14ac:dyDescent="0.2">
      <c r="A64" s="353"/>
      <c r="B64" s="353"/>
      <c r="C64" s="353"/>
      <c r="D64" s="353"/>
      <c r="E64" s="353"/>
      <c r="F64" s="424"/>
      <c r="G64" s="424"/>
      <c r="H64" s="424"/>
      <c r="I64" s="424"/>
      <c r="J64" s="424"/>
      <c r="K64" s="358"/>
      <c r="L64" s="424"/>
      <c r="M64" s="424"/>
      <c r="N64" s="424"/>
      <c r="O64" s="424"/>
      <c r="P64" s="424"/>
      <c r="Q64" s="353"/>
      <c r="R64" s="353"/>
      <c r="S64" s="353"/>
      <c r="T64" s="353"/>
      <c r="U64" s="353"/>
      <c r="V64" s="353"/>
      <c r="W64" s="353"/>
      <c r="X64" s="353"/>
      <c r="Y64" s="353"/>
      <c r="Z64" s="353"/>
    </row>
    <row r="65" spans="1:26" ht="12.75" customHeight="1" x14ac:dyDescent="0.2">
      <c r="A65" s="353"/>
      <c r="B65" s="353"/>
      <c r="C65" s="353"/>
      <c r="D65" s="353"/>
      <c r="E65" s="353"/>
      <c r="F65" s="424"/>
      <c r="G65" s="424"/>
      <c r="H65" s="424"/>
      <c r="I65" s="424"/>
      <c r="J65" s="424"/>
      <c r="K65" s="358"/>
      <c r="L65" s="424"/>
      <c r="M65" s="424"/>
      <c r="N65" s="424"/>
      <c r="O65" s="424"/>
      <c r="P65" s="424"/>
      <c r="Q65" s="353"/>
      <c r="R65" s="353"/>
      <c r="S65" s="353"/>
      <c r="T65" s="353"/>
      <c r="U65" s="353"/>
      <c r="V65" s="353"/>
      <c r="W65" s="353"/>
      <c r="X65" s="353"/>
      <c r="Y65" s="353"/>
      <c r="Z65" s="353"/>
    </row>
    <row r="66" spans="1:26" ht="12.75" customHeight="1" x14ac:dyDescent="0.2">
      <c r="A66" s="353"/>
      <c r="B66" s="353"/>
      <c r="C66" s="353"/>
      <c r="D66" s="353"/>
      <c r="E66" s="353"/>
      <c r="F66" s="424"/>
      <c r="G66" s="424"/>
      <c r="H66" s="424"/>
      <c r="I66" s="424"/>
      <c r="J66" s="424"/>
      <c r="K66" s="358"/>
      <c r="L66" s="424"/>
      <c r="M66" s="424"/>
      <c r="N66" s="424"/>
      <c r="O66" s="424"/>
      <c r="P66" s="424"/>
      <c r="Q66" s="353"/>
      <c r="R66" s="353"/>
      <c r="S66" s="353"/>
      <c r="T66" s="353"/>
      <c r="U66" s="353"/>
      <c r="V66" s="353"/>
      <c r="W66" s="353"/>
      <c r="X66" s="353"/>
      <c r="Y66" s="353"/>
      <c r="Z66" s="353"/>
    </row>
    <row r="67" spans="1:26" ht="12.75" customHeight="1" x14ac:dyDescent="0.2">
      <c r="A67" s="353"/>
      <c r="B67" s="353"/>
      <c r="C67" s="353"/>
      <c r="D67" s="353"/>
      <c r="E67" s="353"/>
      <c r="F67" s="424"/>
      <c r="G67" s="424"/>
      <c r="H67" s="424"/>
      <c r="I67" s="424"/>
      <c r="J67" s="424"/>
      <c r="K67" s="358"/>
      <c r="L67" s="424"/>
      <c r="M67" s="424"/>
      <c r="N67" s="424"/>
      <c r="O67" s="424"/>
      <c r="P67" s="424"/>
      <c r="Q67" s="353"/>
      <c r="R67" s="353"/>
      <c r="S67" s="353"/>
      <c r="T67" s="353"/>
      <c r="U67" s="353"/>
      <c r="V67" s="353"/>
      <c r="W67" s="353"/>
      <c r="X67" s="353"/>
      <c r="Y67" s="353"/>
      <c r="Z67" s="353"/>
    </row>
    <row r="68" spans="1:26" ht="12.75" customHeight="1" x14ac:dyDescent="0.2">
      <c r="A68" s="353"/>
      <c r="B68" s="353"/>
      <c r="C68" s="353"/>
      <c r="D68" s="353"/>
      <c r="E68" s="353"/>
      <c r="F68" s="424"/>
      <c r="G68" s="424"/>
      <c r="H68" s="424"/>
      <c r="I68" s="424"/>
      <c r="J68" s="424"/>
      <c r="K68" s="358"/>
      <c r="L68" s="424"/>
      <c r="M68" s="424"/>
      <c r="N68" s="424"/>
      <c r="O68" s="424"/>
      <c r="P68" s="424"/>
      <c r="Q68" s="353"/>
      <c r="R68" s="353"/>
      <c r="S68" s="353"/>
      <c r="T68" s="353"/>
      <c r="U68" s="353"/>
      <c r="V68" s="353"/>
      <c r="W68" s="353"/>
      <c r="X68" s="353"/>
      <c r="Y68" s="353"/>
      <c r="Z68" s="353"/>
    </row>
    <row r="69" spans="1:26" ht="12.75" customHeight="1" x14ac:dyDescent="0.2">
      <c r="A69" s="353"/>
      <c r="B69" s="353"/>
      <c r="C69" s="353"/>
      <c r="D69" s="353"/>
      <c r="E69" s="353"/>
      <c r="F69" s="424"/>
      <c r="G69" s="424"/>
      <c r="H69" s="424"/>
      <c r="I69" s="424"/>
      <c r="J69" s="424"/>
      <c r="K69" s="358"/>
      <c r="L69" s="424"/>
      <c r="M69" s="424"/>
      <c r="N69" s="424"/>
      <c r="O69" s="424"/>
      <c r="P69" s="424"/>
      <c r="Q69" s="353"/>
      <c r="R69" s="353"/>
      <c r="S69" s="353"/>
      <c r="T69" s="353"/>
      <c r="U69" s="353"/>
      <c r="V69" s="353"/>
      <c r="W69" s="353"/>
      <c r="X69" s="353"/>
      <c r="Y69" s="353"/>
      <c r="Z69" s="353"/>
    </row>
    <row r="70" spans="1:26" ht="12.75" customHeight="1" x14ac:dyDescent="0.2">
      <c r="A70" s="353"/>
      <c r="B70" s="353"/>
      <c r="C70" s="353"/>
      <c r="D70" s="353"/>
      <c r="E70" s="353"/>
      <c r="F70" s="424"/>
      <c r="G70" s="424"/>
      <c r="H70" s="424"/>
      <c r="I70" s="424"/>
      <c r="J70" s="424"/>
      <c r="K70" s="358"/>
      <c r="L70" s="424"/>
      <c r="M70" s="424"/>
      <c r="N70" s="424"/>
      <c r="O70" s="424"/>
      <c r="P70" s="424"/>
      <c r="Q70" s="353"/>
      <c r="R70" s="353"/>
      <c r="S70" s="353"/>
      <c r="T70" s="353"/>
      <c r="U70" s="353"/>
      <c r="V70" s="353"/>
      <c r="W70" s="353"/>
      <c r="X70" s="353"/>
      <c r="Y70" s="353"/>
      <c r="Z70" s="353"/>
    </row>
    <row r="71" spans="1:26" ht="12.75" customHeight="1" x14ac:dyDescent="0.2">
      <c r="A71" s="353"/>
      <c r="B71" s="353"/>
      <c r="C71" s="353"/>
      <c r="D71" s="353"/>
      <c r="E71" s="353"/>
      <c r="F71" s="424"/>
      <c r="G71" s="424"/>
      <c r="H71" s="424"/>
      <c r="I71" s="424"/>
      <c r="J71" s="424"/>
      <c r="K71" s="358"/>
      <c r="L71" s="424"/>
      <c r="M71" s="424"/>
      <c r="N71" s="424"/>
      <c r="O71" s="424"/>
      <c r="P71" s="424"/>
      <c r="Q71" s="353"/>
      <c r="R71" s="353"/>
      <c r="S71" s="353"/>
      <c r="T71" s="353"/>
      <c r="U71" s="353"/>
      <c r="V71" s="353"/>
      <c r="W71" s="353"/>
      <c r="X71" s="353"/>
      <c r="Y71" s="353"/>
      <c r="Z71" s="353"/>
    </row>
    <row r="72" spans="1:26" ht="12.75" customHeight="1" x14ac:dyDescent="0.2">
      <c r="A72" s="353"/>
      <c r="B72" s="353"/>
      <c r="C72" s="353"/>
      <c r="D72" s="353"/>
      <c r="E72" s="353"/>
      <c r="F72" s="424"/>
      <c r="G72" s="424"/>
      <c r="H72" s="424"/>
      <c r="I72" s="424"/>
      <c r="J72" s="424"/>
      <c r="K72" s="358"/>
      <c r="L72" s="424"/>
      <c r="M72" s="424"/>
      <c r="N72" s="424"/>
      <c r="O72" s="424"/>
      <c r="P72" s="424"/>
      <c r="Q72" s="353"/>
      <c r="R72" s="353"/>
      <c r="S72" s="353"/>
      <c r="T72" s="353"/>
      <c r="U72" s="353"/>
      <c r="V72" s="353"/>
      <c r="W72" s="353"/>
      <c r="X72" s="353"/>
      <c r="Y72" s="353"/>
      <c r="Z72" s="353"/>
    </row>
    <row r="73" spans="1:26" ht="12.75" customHeight="1" x14ac:dyDescent="0.2">
      <c r="A73" s="353"/>
      <c r="B73" s="353"/>
      <c r="C73" s="353"/>
      <c r="D73" s="353"/>
      <c r="E73" s="353"/>
      <c r="F73" s="424"/>
      <c r="G73" s="424"/>
      <c r="H73" s="424"/>
      <c r="I73" s="424"/>
      <c r="J73" s="424"/>
      <c r="K73" s="358"/>
      <c r="L73" s="424"/>
      <c r="M73" s="424"/>
      <c r="N73" s="424"/>
      <c r="O73" s="424"/>
      <c r="P73" s="424"/>
      <c r="Q73" s="353"/>
      <c r="R73" s="353"/>
      <c r="S73" s="353"/>
      <c r="T73" s="353"/>
      <c r="U73" s="353"/>
      <c r="V73" s="353"/>
      <c r="W73" s="353"/>
      <c r="X73" s="353"/>
      <c r="Y73" s="353"/>
      <c r="Z73" s="353"/>
    </row>
    <row r="74" spans="1:26" ht="12.75" customHeight="1" x14ac:dyDescent="0.2">
      <c r="A74" s="353"/>
      <c r="B74" s="353"/>
      <c r="C74" s="353"/>
      <c r="D74" s="353"/>
      <c r="E74" s="353"/>
      <c r="F74" s="424"/>
      <c r="G74" s="424"/>
      <c r="H74" s="424"/>
      <c r="I74" s="424"/>
      <c r="J74" s="424"/>
      <c r="K74" s="358"/>
      <c r="L74" s="424"/>
      <c r="M74" s="424"/>
      <c r="N74" s="424"/>
      <c r="O74" s="424"/>
      <c r="P74" s="424"/>
      <c r="Q74" s="353"/>
      <c r="R74" s="353"/>
      <c r="S74" s="353"/>
      <c r="T74" s="353"/>
      <c r="U74" s="353"/>
      <c r="V74" s="353"/>
      <c r="W74" s="353"/>
      <c r="X74" s="353"/>
      <c r="Y74" s="353"/>
      <c r="Z74" s="353"/>
    </row>
    <row r="75" spans="1:26" ht="12.75" customHeight="1" x14ac:dyDescent="0.2">
      <c r="A75" s="353"/>
      <c r="B75" s="353"/>
      <c r="C75" s="353"/>
      <c r="D75" s="353"/>
      <c r="E75" s="353"/>
      <c r="F75" s="424"/>
      <c r="G75" s="424"/>
      <c r="H75" s="424"/>
      <c r="I75" s="424"/>
      <c r="J75" s="424"/>
      <c r="K75" s="358"/>
      <c r="L75" s="424"/>
      <c r="M75" s="424"/>
      <c r="N75" s="424"/>
      <c r="O75" s="424"/>
      <c r="P75" s="424"/>
      <c r="Q75" s="353"/>
      <c r="R75" s="353"/>
      <c r="S75" s="353"/>
      <c r="T75" s="353"/>
      <c r="U75" s="353"/>
      <c r="V75" s="353"/>
      <c r="W75" s="353"/>
      <c r="X75" s="353"/>
      <c r="Y75" s="353"/>
      <c r="Z75" s="353"/>
    </row>
    <row r="76" spans="1:26" ht="12.75" customHeight="1" x14ac:dyDescent="0.2">
      <c r="A76" s="353"/>
      <c r="B76" s="353"/>
      <c r="C76" s="353"/>
      <c r="D76" s="353"/>
      <c r="E76" s="353"/>
      <c r="F76" s="424"/>
      <c r="G76" s="424"/>
      <c r="H76" s="424"/>
      <c r="I76" s="424"/>
      <c r="J76" s="424"/>
      <c r="K76" s="358"/>
      <c r="L76" s="424"/>
      <c r="M76" s="424"/>
      <c r="N76" s="424"/>
      <c r="O76" s="424"/>
      <c r="P76" s="424"/>
      <c r="Q76" s="353"/>
      <c r="R76" s="353"/>
      <c r="S76" s="353"/>
      <c r="T76" s="353"/>
      <c r="U76" s="353"/>
      <c r="V76" s="353"/>
      <c r="W76" s="353"/>
      <c r="X76" s="353"/>
      <c r="Y76" s="353"/>
      <c r="Z76" s="353"/>
    </row>
    <row r="77" spans="1:26" ht="12.75" customHeight="1" x14ac:dyDescent="0.2">
      <c r="A77" s="353"/>
      <c r="B77" s="353"/>
      <c r="C77" s="353"/>
      <c r="D77" s="353"/>
      <c r="E77" s="353"/>
      <c r="F77" s="424"/>
      <c r="G77" s="424"/>
      <c r="H77" s="424"/>
      <c r="I77" s="424"/>
      <c r="J77" s="424"/>
      <c r="K77" s="358"/>
      <c r="L77" s="424"/>
      <c r="M77" s="424"/>
      <c r="N77" s="424"/>
      <c r="O77" s="424"/>
      <c r="P77" s="424"/>
      <c r="Q77" s="353"/>
      <c r="R77" s="353"/>
      <c r="S77" s="353"/>
      <c r="T77" s="353"/>
      <c r="U77" s="353"/>
      <c r="V77" s="353"/>
      <c r="W77" s="353"/>
      <c r="X77" s="353"/>
      <c r="Y77" s="353"/>
      <c r="Z77" s="353"/>
    </row>
    <row r="78" spans="1:26" ht="12.75" customHeight="1" x14ac:dyDescent="0.2">
      <c r="A78" s="353"/>
      <c r="B78" s="353"/>
      <c r="C78" s="353"/>
      <c r="D78" s="353"/>
      <c r="E78" s="353"/>
      <c r="F78" s="424"/>
      <c r="G78" s="424"/>
      <c r="H78" s="424"/>
      <c r="I78" s="424"/>
      <c r="J78" s="424"/>
      <c r="K78" s="358"/>
      <c r="L78" s="424"/>
      <c r="M78" s="424"/>
      <c r="N78" s="424"/>
      <c r="O78" s="424"/>
      <c r="P78" s="424"/>
      <c r="Q78" s="353"/>
      <c r="R78" s="353"/>
      <c r="S78" s="353"/>
      <c r="T78" s="353"/>
      <c r="U78" s="353"/>
      <c r="V78" s="353"/>
      <c r="W78" s="353"/>
      <c r="X78" s="353"/>
      <c r="Y78" s="353"/>
      <c r="Z78" s="353"/>
    </row>
    <row r="79" spans="1:26" ht="12.75" customHeight="1" x14ac:dyDescent="0.2">
      <c r="A79" s="353"/>
      <c r="B79" s="353"/>
      <c r="C79" s="353"/>
      <c r="D79" s="353"/>
      <c r="E79" s="353"/>
      <c r="F79" s="424"/>
      <c r="G79" s="424"/>
      <c r="H79" s="424"/>
      <c r="I79" s="424"/>
      <c r="J79" s="424"/>
      <c r="K79" s="358"/>
      <c r="L79" s="424"/>
      <c r="M79" s="424"/>
      <c r="N79" s="424"/>
      <c r="O79" s="424"/>
      <c r="P79" s="424"/>
      <c r="Q79" s="353"/>
      <c r="R79" s="353"/>
      <c r="S79" s="353"/>
      <c r="T79" s="353"/>
      <c r="U79" s="353"/>
      <c r="V79" s="353"/>
      <c r="W79" s="353"/>
      <c r="X79" s="353"/>
      <c r="Y79" s="353"/>
      <c r="Z79" s="353"/>
    </row>
    <row r="80" spans="1:26" ht="12.75" customHeight="1" x14ac:dyDescent="0.2">
      <c r="A80" s="353"/>
      <c r="B80" s="353"/>
      <c r="C80" s="353"/>
      <c r="D80" s="353"/>
      <c r="E80" s="353"/>
      <c r="F80" s="424"/>
      <c r="G80" s="424"/>
      <c r="H80" s="424"/>
      <c r="I80" s="424"/>
      <c r="J80" s="424"/>
      <c r="K80" s="358"/>
      <c r="L80" s="424"/>
      <c r="M80" s="424"/>
      <c r="N80" s="424"/>
      <c r="O80" s="424"/>
      <c r="P80" s="424"/>
      <c r="Q80" s="353"/>
      <c r="R80" s="353"/>
      <c r="S80" s="353"/>
      <c r="T80" s="353"/>
      <c r="U80" s="353"/>
      <c r="V80" s="353"/>
      <c r="W80" s="353"/>
      <c r="X80" s="353"/>
      <c r="Y80" s="353"/>
      <c r="Z80" s="353"/>
    </row>
    <row r="81" spans="1:26" ht="12.75" customHeight="1" x14ac:dyDescent="0.2">
      <c r="A81" s="353"/>
      <c r="B81" s="353"/>
      <c r="C81" s="353"/>
      <c r="D81" s="353"/>
      <c r="E81" s="353"/>
      <c r="F81" s="424"/>
      <c r="G81" s="424"/>
      <c r="H81" s="424"/>
      <c r="I81" s="424"/>
      <c r="J81" s="424"/>
      <c r="K81" s="358"/>
      <c r="L81" s="424"/>
      <c r="M81" s="424"/>
      <c r="N81" s="424"/>
      <c r="O81" s="424"/>
      <c r="P81" s="424"/>
      <c r="Q81" s="353"/>
      <c r="R81" s="353"/>
      <c r="S81" s="353"/>
      <c r="T81" s="353"/>
      <c r="U81" s="353"/>
      <c r="V81" s="353"/>
      <c r="W81" s="353"/>
      <c r="X81" s="353"/>
      <c r="Y81" s="353"/>
      <c r="Z81" s="353"/>
    </row>
    <row r="82" spans="1:26" ht="12.75" customHeight="1" x14ac:dyDescent="0.2">
      <c r="A82" s="353"/>
      <c r="B82" s="353"/>
      <c r="C82" s="353"/>
      <c r="D82" s="353"/>
      <c r="E82" s="353"/>
      <c r="F82" s="424"/>
      <c r="G82" s="424"/>
      <c r="H82" s="424"/>
      <c r="I82" s="424"/>
      <c r="J82" s="424"/>
      <c r="K82" s="358"/>
      <c r="L82" s="424"/>
      <c r="M82" s="424"/>
      <c r="N82" s="424"/>
      <c r="O82" s="424"/>
      <c r="P82" s="424"/>
      <c r="Q82" s="353"/>
      <c r="R82" s="353"/>
      <c r="S82" s="353"/>
      <c r="T82" s="353"/>
      <c r="U82" s="353"/>
      <c r="V82" s="353"/>
      <c r="W82" s="353"/>
      <c r="X82" s="353"/>
      <c r="Y82" s="353"/>
      <c r="Z82" s="353"/>
    </row>
    <row r="83" spans="1:26" ht="12.75" customHeight="1" x14ac:dyDescent="0.2">
      <c r="A83" s="353"/>
      <c r="B83" s="353"/>
      <c r="C83" s="353"/>
      <c r="D83" s="353"/>
      <c r="E83" s="353"/>
      <c r="F83" s="424"/>
      <c r="G83" s="424"/>
      <c r="H83" s="424"/>
      <c r="I83" s="424"/>
      <c r="J83" s="424"/>
      <c r="K83" s="358"/>
      <c r="L83" s="424"/>
      <c r="M83" s="424"/>
      <c r="N83" s="424"/>
      <c r="O83" s="424"/>
      <c r="P83" s="424"/>
      <c r="Q83" s="353"/>
      <c r="R83" s="353"/>
      <c r="S83" s="353"/>
      <c r="T83" s="353"/>
      <c r="U83" s="353"/>
      <c r="V83" s="353"/>
      <c r="W83" s="353"/>
      <c r="X83" s="353"/>
      <c r="Y83" s="353"/>
      <c r="Z83" s="353"/>
    </row>
    <row r="84" spans="1:26" ht="12.75" customHeight="1" x14ac:dyDescent="0.2">
      <c r="A84" s="353"/>
      <c r="B84" s="353"/>
      <c r="C84" s="353"/>
      <c r="D84" s="353"/>
      <c r="E84" s="353"/>
      <c r="F84" s="424"/>
      <c r="G84" s="424"/>
      <c r="H84" s="424"/>
      <c r="I84" s="424"/>
      <c r="J84" s="424"/>
      <c r="K84" s="358"/>
      <c r="L84" s="424"/>
      <c r="M84" s="424"/>
      <c r="N84" s="424"/>
      <c r="O84" s="424"/>
      <c r="P84" s="424"/>
      <c r="Q84" s="353"/>
      <c r="R84" s="353"/>
      <c r="S84" s="353"/>
      <c r="T84" s="353"/>
      <c r="U84" s="353"/>
      <c r="V84" s="353"/>
      <c r="W84" s="353"/>
      <c r="X84" s="353"/>
      <c r="Y84" s="353"/>
      <c r="Z84" s="353"/>
    </row>
    <row r="85" spans="1:26" ht="12.75" customHeight="1" x14ac:dyDescent="0.2">
      <c r="A85" s="353"/>
      <c r="B85" s="353"/>
      <c r="C85" s="353"/>
      <c r="D85" s="353"/>
      <c r="E85" s="353"/>
      <c r="F85" s="424"/>
      <c r="G85" s="424"/>
      <c r="H85" s="424"/>
      <c r="I85" s="424"/>
      <c r="J85" s="424"/>
      <c r="K85" s="358"/>
      <c r="L85" s="424"/>
      <c r="M85" s="424"/>
      <c r="N85" s="424"/>
      <c r="O85" s="424"/>
      <c r="P85" s="424"/>
      <c r="Q85" s="353"/>
      <c r="R85" s="353"/>
      <c r="S85" s="353"/>
      <c r="T85" s="353"/>
      <c r="U85" s="353"/>
      <c r="V85" s="353"/>
      <c r="W85" s="353"/>
      <c r="X85" s="353"/>
      <c r="Y85" s="353"/>
      <c r="Z85" s="353"/>
    </row>
    <row r="86" spans="1:26" ht="12.75" customHeight="1" x14ac:dyDescent="0.2">
      <c r="A86" s="353"/>
      <c r="B86" s="353"/>
      <c r="C86" s="353"/>
      <c r="D86" s="353"/>
      <c r="E86" s="353"/>
      <c r="F86" s="424"/>
      <c r="G86" s="424"/>
      <c r="H86" s="424"/>
      <c r="I86" s="424"/>
      <c r="J86" s="424"/>
      <c r="K86" s="358"/>
      <c r="L86" s="424"/>
      <c r="M86" s="424"/>
      <c r="N86" s="424"/>
      <c r="O86" s="424"/>
      <c r="P86" s="424"/>
      <c r="Q86" s="353"/>
      <c r="R86" s="353"/>
      <c r="S86" s="353"/>
      <c r="T86" s="353"/>
      <c r="U86" s="353"/>
      <c r="V86" s="353"/>
      <c r="W86" s="353"/>
      <c r="X86" s="353"/>
      <c r="Y86" s="353"/>
      <c r="Z86" s="353"/>
    </row>
    <row r="87" spans="1:26" ht="12.75" customHeight="1" x14ac:dyDescent="0.2">
      <c r="A87" s="353"/>
      <c r="B87" s="353"/>
      <c r="C87" s="353"/>
      <c r="D87" s="353"/>
      <c r="E87" s="353"/>
      <c r="F87" s="424"/>
      <c r="G87" s="424"/>
      <c r="H87" s="424"/>
      <c r="I87" s="424"/>
      <c r="J87" s="424"/>
      <c r="K87" s="358"/>
      <c r="L87" s="424"/>
      <c r="M87" s="424"/>
      <c r="N87" s="424"/>
      <c r="O87" s="424"/>
      <c r="P87" s="424"/>
      <c r="Q87" s="353"/>
      <c r="R87" s="353"/>
      <c r="S87" s="353"/>
      <c r="T87" s="353"/>
      <c r="U87" s="353"/>
      <c r="V87" s="353"/>
      <c r="W87" s="353"/>
      <c r="X87" s="353"/>
      <c r="Y87" s="353"/>
      <c r="Z87" s="353"/>
    </row>
    <row r="88" spans="1:26" ht="12.75" customHeight="1" x14ac:dyDescent="0.2">
      <c r="A88" s="353"/>
      <c r="B88" s="353"/>
      <c r="C88" s="353"/>
      <c r="D88" s="353"/>
      <c r="E88" s="353"/>
      <c r="F88" s="424"/>
      <c r="G88" s="424"/>
      <c r="H88" s="424"/>
      <c r="I88" s="424"/>
      <c r="J88" s="424"/>
      <c r="K88" s="358"/>
      <c r="L88" s="424"/>
      <c r="M88" s="424"/>
      <c r="N88" s="424"/>
      <c r="O88" s="424"/>
      <c r="P88" s="424"/>
      <c r="Q88" s="353"/>
      <c r="R88" s="353"/>
      <c r="S88" s="353"/>
      <c r="T88" s="353"/>
      <c r="U88" s="353"/>
      <c r="V88" s="353"/>
      <c r="W88" s="353"/>
      <c r="X88" s="353"/>
      <c r="Y88" s="353"/>
      <c r="Z88" s="353"/>
    </row>
    <row r="89" spans="1:26" ht="12.75" customHeight="1" x14ac:dyDescent="0.2">
      <c r="A89" s="353"/>
      <c r="B89" s="353"/>
      <c r="C89" s="353"/>
      <c r="D89" s="353"/>
      <c r="E89" s="353"/>
      <c r="F89" s="424"/>
      <c r="G89" s="424"/>
      <c r="H89" s="424"/>
      <c r="I89" s="424"/>
      <c r="J89" s="424"/>
      <c r="K89" s="358"/>
      <c r="L89" s="424"/>
      <c r="M89" s="424"/>
      <c r="N89" s="424"/>
      <c r="O89" s="424"/>
      <c r="P89" s="424"/>
      <c r="Q89" s="353"/>
      <c r="R89" s="353"/>
      <c r="S89" s="353"/>
      <c r="T89" s="353"/>
      <c r="U89" s="353"/>
      <c r="V89" s="353"/>
      <c r="W89" s="353"/>
      <c r="X89" s="353"/>
      <c r="Y89" s="353"/>
      <c r="Z89" s="353"/>
    </row>
    <row r="90" spans="1:26" ht="12.75" customHeight="1" x14ac:dyDescent="0.2">
      <c r="A90" s="353"/>
      <c r="B90" s="353"/>
      <c r="C90" s="353"/>
      <c r="D90" s="353"/>
      <c r="E90" s="353"/>
      <c r="F90" s="424"/>
      <c r="G90" s="424"/>
      <c r="H90" s="424"/>
      <c r="I90" s="424"/>
      <c r="J90" s="424"/>
      <c r="K90" s="358"/>
      <c r="L90" s="424"/>
      <c r="M90" s="424"/>
      <c r="N90" s="424"/>
      <c r="O90" s="424"/>
      <c r="P90" s="424"/>
      <c r="Q90" s="353"/>
      <c r="R90" s="353"/>
      <c r="S90" s="353"/>
      <c r="T90" s="353"/>
      <c r="U90" s="353"/>
      <c r="V90" s="353"/>
      <c r="W90" s="353"/>
      <c r="X90" s="353"/>
      <c r="Y90" s="353"/>
      <c r="Z90" s="353"/>
    </row>
    <row r="91" spans="1:26" ht="12.75" customHeight="1" x14ac:dyDescent="0.2">
      <c r="A91" s="353"/>
      <c r="B91" s="353"/>
      <c r="C91" s="353"/>
      <c r="D91" s="353"/>
      <c r="E91" s="353"/>
      <c r="F91" s="424"/>
      <c r="G91" s="424"/>
      <c r="H91" s="424"/>
      <c r="I91" s="424"/>
      <c r="J91" s="424"/>
      <c r="K91" s="358"/>
      <c r="L91" s="424"/>
      <c r="M91" s="424"/>
      <c r="N91" s="424"/>
      <c r="O91" s="424"/>
      <c r="P91" s="424"/>
      <c r="Q91" s="353"/>
      <c r="R91" s="353"/>
      <c r="S91" s="353"/>
      <c r="T91" s="353"/>
      <c r="U91" s="353"/>
      <c r="V91" s="353"/>
      <c r="W91" s="353"/>
      <c r="X91" s="353"/>
      <c r="Y91" s="353"/>
      <c r="Z91" s="353"/>
    </row>
    <row r="92" spans="1:26" ht="12.75" customHeight="1" x14ac:dyDescent="0.2">
      <c r="A92" s="353"/>
      <c r="B92" s="353"/>
      <c r="C92" s="353"/>
      <c r="D92" s="353"/>
      <c r="E92" s="353"/>
      <c r="F92" s="424"/>
      <c r="G92" s="424"/>
      <c r="H92" s="424"/>
      <c r="I92" s="424"/>
      <c r="J92" s="424"/>
      <c r="K92" s="358"/>
      <c r="L92" s="424"/>
      <c r="M92" s="424"/>
      <c r="N92" s="424"/>
      <c r="O92" s="424"/>
      <c r="P92" s="424"/>
      <c r="Q92" s="353"/>
      <c r="R92" s="353"/>
      <c r="S92" s="353"/>
      <c r="T92" s="353"/>
      <c r="U92" s="353"/>
      <c r="V92" s="353"/>
      <c r="W92" s="353"/>
      <c r="X92" s="353"/>
      <c r="Y92" s="353"/>
      <c r="Z92" s="353"/>
    </row>
    <row r="93" spans="1:26" ht="12.75" customHeight="1" x14ac:dyDescent="0.2">
      <c r="A93" s="353"/>
      <c r="B93" s="353"/>
      <c r="C93" s="353"/>
      <c r="D93" s="353"/>
      <c r="E93" s="353"/>
      <c r="F93" s="424"/>
      <c r="G93" s="424"/>
      <c r="H93" s="424"/>
      <c r="I93" s="424"/>
      <c r="J93" s="424"/>
      <c r="K93" s="358"/>
      <c r="L93" s="424"/>
      <c r="M93" s="424"/>
      <c r="N93" s="424"/>
      <c r="O93" s="424"/>
      <c r="P93" s="424"/>
      <c r="Q93" s="353"/>
      <c r="R93" s="353"/>
      <c r="S93" s="353"/>
      <c r="T93" s="353"/>
      <c r="U93" s="353"/>
      <c r="V93" s="353"/>
      <c r="W93" s="353"/>
      <c r="X93" s="353"/>
      <c r="Y93" s="353"/>
      <c r="Z93" s="353"/>
    </row>
    <row r="94" spans="1:26" ht="12.75" customHeight="1" x14ac:dyDescent="0.2">
      <c r="A94" s="353"/>
      <c r="B94" s="353"/>
      <c r="C94" s="353"/>
      <c r="D94" s="353"/>
      <c r="E94" s="353"/>
      <c r="F94" s="424"/>
      <c r="G94" s="424"/>
      <c r="H94" s="424"/>
      <c r="I94" s="424"/>
      <c r="J94" s="424"/>
      <c r="K94" s="358"/>
      <c r="L94" s="424"/>
      <c r="M94" s="424"/>
      <c r="N94" s="424"/>
      <c r="O94" s="424"/>
      <c r="P94" s="424"/>
      <c r="Q94" s="353"/>
      <c r="R94" s="353"/>
      <c r="S94" s="353"/>
      <c r="T94" s="353"/>
      <c r="U94" s="353"/>
      <c r="V94" s="353"/>
      <c r="W94" s="353"/>
      <c r="X94" s="353"/>
      <c r="Y94" s="353"/>
      <c r="Z94" s="353"/>
    </row>
    <row r="95" spans="1:26" ht="12.75" customHeight="1" x14ac:dyDescent="0.2">
      <c r="A95" s="353"/>
      <c r="B95" s="353"/>
      <c r="C95" s="353"/>
      <c r="D95" s="353"/>
      <c r="E95" s="353"/>
      <c r="F95" s="424"/>
      <c r="G95" s="424"/>
      <c r="H95" s="424"/>
      <c r="I95" s="424"/>
      <c r="J95" s="424"/>
      <c r="K95" s="358"/>
      <c r="L95" s="424"/>
      <c r="M95" s="424"/>
      <c r="N95" s="424"/>
      <c r="O95" s="424"/>
      <c r="P95" s="424"/>
      <c r="Q95" s="353"/>
      <c r="R95" s="353"/>
      <c r="S95" s="353"/>
      <c r="T95" s="353"/>
      <c r="U95" s="353"/>
      <c r="V95" s="353"/>
      <c r="W95" s="353"/>
      <c r="X95" s="353"/>
      <c r="Y95" s="353"/>
      <c r="Z95" s="353"/>
    </row>
    <row r="96" spans="1:26" ht="12.75" customHeight="1" x14ac:dyDescent="0.2">
      <c r="A96" s="353"/>
      <c r="B96" s="353"/>
      <c r="C96" s="353"/>
      <c r="D96" s="353"/>
      <c r="E96" s="353"/>
      <c r="F96" s="424"/>
      <c r="G96" s="424"/>
      <c r="H96" s="424"/>
      <c r="I96" s="424"/>
      <c r="J96" s="424"/>
      <c r="K96" s="358"/>
      <c r="L96" s="424"/>
      <c r="M96" s="424"/>
      <c r="N96" s="424"/>
      <c r="O96" s="424"/>
      <c r="P96" s="424"/>
      <c r="Q96" s="353"/>
      <c r="R96" s="353"/>
      <c r="S96" s="353"/>
      <c r="T96" s="353"/>
      <c r="U96" s="353"/>
      <c r="V96" s="353"/>
      <c r="W96" s="353"/>
      <c r="X96" s="353"/>
      <c r="Y96" s="353"/>
      <c r="Z96" s="353"/>
    </row>
    <row r="97" spans="1:26" ht="12.75" customHeight="1" x14ac:dyDescent="0.2">
      <c r="A97" s="353"/>
      <c r="B97" s="353"/>
      <c r="C97" s="353"/>
      <c r="D97" s="353"/>
      <c r="E97" s="353"/>
      <c r="F97" s="424"/>
      <c r="G97" s="424"/>
      <c r="H97" s="424"/>
      <c r="I97" s="424"/>
      <c r="J97" s="424"/>
      <c r="K97" s="358"/>
      <c r="L97" s="424"/>
      <c r="M97" s="424"/>
      <c r="N97" s="424"/>
      <c r="O97" s="424"/>
      <c r="P97" s="424"/>
      <c r="Q97" s="353"/>
      <c r="R97" s="353"/>
      <c r="S97" s="353"/>
      <c r="T97" s="353"/>
      <c r="U97" s="353"/>
      <c r="V97" s="353"/>
      <c r="W97" s="353"/>
      <c r="X97" s="353"/>
      <c r="Y97" s="353"/>
      <c r="Z97" s="353"/>
    </row>
    <row r="98" spans="1:26" ht="12.75" customHeight="1" x14ac:dyDescent="0.2">
      <c r="A98" s="353"/>
      <c r="B98" s="353"/>
      <c r="C98" s="353"/>
      <c r="D98" s="353"/>
      <c r="E98" s="353"/>
      <c r="F98" s="424"/>
      <c r="G98" s="424"/>
      <c r="H98" s="424"/>
      <c r="I98" s="424"/>
      <c r="J98" s="424"/>
      <c r="K98" s="358"/>
      <c r="L98" s="424"/>
      <c r="M98" s="424"/>
      <c r="N98" s="424"/>
      <c r="O98" s="424"/>
      <c r="P98" s="424"/>
      <c r="Q98" s="353"/>
      <c r="R98" s="353"/>
      <c r="S98" s="353"/>
      <c r="T98" s="353"/>
      <c r="U98" s="353"/>
      <c r="V98" s="353"/>
      <c r="W98" s="353"/>
      <c r="X98" s="353"/>
      <c r="Y98" s="353"/>
      <c r="Z98" s="353"/>
    </row>
    <row r="99" spans="1:26" ht="12.75" customHeight="1" x14ac:dyDescent="0.2">
      <c r="A99" s="353"/>
      <c r="B99" s="353"/>
      <c r="C99" s="353"/>
      <c r="D99" s="353"/>
      <c r="E99" s="353"/>
      <c r="F99" s="424"/>
      <c r="G99" s="424"/>
      <c r="H99" s="424"/>
      <c r="I99" s="424"/>
      <c r="J99" s="424"/>
      <c r="K99" s="358"/>
      <c r="L99" s="424"/>
      <c r="M99" s="424"/>
      <c r="N99" s="424"/>
      <c r="O99" s="424"/>
      <c r="P99" s="424"/>
      <c r="Q99" s="353"/>
      <c r="R99" s="353"/>
      <c r="S99" s="353"/>
      <c r="T99" s="353"/>
      <c r="U99" s="353"/>
      <c r="V99" s="353"/>
      <c r="W99" s="353"/>
      <c r="X99" s="353"/>
      <c r="Y99" s="353"/>
      <c r="Z99" s="353"/>
    </row>
    <row r="100" spans="1:26" ht="12.75" customHeight="1" x14ac:dyDescent="0.2">
      <c r="A100" s="353"/>
      <c r="B100" s="353"/>
      <c r="C100" s="353"/>
      <c r="D100" s="353"/>
      <c r="E100" s="353"/>
      <c r="F100" s="424"/>
      <c r="G100" s="424"/>
      <c r="H100" s="424"/>
      <c r="I100" s="424"/>
      <c r="J100" s="424"/>
      <c r="K100" s="358"/>
      <c r="L100" s="424"/>
      <c r="M100" s="424"/>
      <c r="N100" s="424"/>
      <c r="O100" s="424"/>
      <c r="P100" s="424"/>
      <c r="Q100" s="353"/>
      <c r="R100" s="353"/>
      <c r="S100" s="353"/>
      <c r="T100" s="353"/>
      <c r="U100" s="353"/>
      <c r="V100" s="353"/>
      <c r="W100" s="353"/>
      <c r="X100" s="353"/>
      <c r="Y100" s="353"/>
      <c r="Z100" s="353"/>
    </row>
    <row r="101" spans="1:26" ht="12.75" customHeight="1" x14ac:dyDescent="0.2">
      <c r="A101" s="353"/>
      <c r="B101" s="353"/>
      <c r="C101" s="353"/>
      <c r="D101" s="353"/>
      <c r="E101" s="353"/>
      <c r="F101" s="424"/>
      <c r="G101" s="424"/>
      <c r="H101" s="424"/>
      <c r="I101" s="424"/>
      <c r="J101" s="424"/>
      <c r="K101" s="358"/>
      <c r="L101" s="424"/>
      <c r="M101" s="424"/>
      <c r="N101" s="424"/>
      <c r="O101" s="424"/>
      <c r="P101" s="424"/>
      <c r="Q101" s="353"/>
      <c r="R101" s="353"/>
      <c r="S101" s="353"/>
      <c r="T101" s="353"/>
      <c r="U101" s="353"/>
      <c r="V101" s="353"/>
      <c r="W101" s="353"/>
      <c r="X101" s="353"/>
      <c r="Y101" s="353"/>
      <c r="Z101" s="353"/>
    </row>
    <row r="102" spans="1:26" ht="12.75" customHeight="1" x14ac:dyDescent="0.2">
      <c r="A102" s="353"/>
      <c r="B102" s="353"/>
      <c r="C102" s="353"/>
      <c r="D102" s="353"/>
      <c r="E102" s="353"/>
      <c r="F102" s="424"/>
      <c r="G102" s="424"/>
      <c r="H102" s="424"/>
      <c r="I102" s="424"/>
      <c r="J102" s="424"/>
      <c r="K102" s="358"/>
      <c r="L102" s="424"/>
      <c r="M102" s="424"/>
      <c r="N102" s="424"/>
      <c r="O102" s="424"/>
      <c r="P102" s="424"/>
      <c r="Q102" s="353"/>
      <c r="R102" s="353"/>
      <c r="S102" s="353"/>
      <c r="T102" s="353"/>
      <c r="U102" s="353"/>
      <c r="V102" s="353"/>
      <c r="W102" s="353"/>
      <c r="X102" s="353"/>
      <c r="Y102" s="353"/>
      <c r="Z102" s="353"/>
    </row>
    <row r="103" spans="1:26" ht="12.75" customHeight="1" x14ac:dyDescent="0.2">
      <c r="A103" s="353"/>
      <c r="B103" s="353"/>
      <c r="C103" s="353"/>
      <c r="D103" s="353"/>
      <c r="E103" s="353"/>
      <c r="F103" s="424"/>
      <c r="G103" s="424"/>
      <c r="H103" s="424"/>
      <c r="I103" s="424"/>
      <c r="J103" s="424"/>
      <c r="K103" s="358"/>
      <c r="L103" s="424"/>
      <c r="M103" s="424"/>
      <c r="N103" s="424"/>
      <c r="O103" s="424"/>
      <c r="P103" s="424"/>
      <c r="Q103" s="353"/>
      <c r="R103" s="353"/>
      <c r="S103" s="353"/>
      <c r="T103" s="353"/>
      <c r="U103" s="353"/>
      <c r="V103" s="353"/>
      <c r="W103" s="353"/>
      <c r="X103" s="353"/>
      <c r="Y103" s="353"/>
      <c r="Z103" s="353"/>
    </row>
    <row r="104" spans="1:26" ht="12.75" customHeight="1" x14ac:dyDescent="0.2">
      <c r="A104" s="353"/>
      <c r="B104" s="353"/>
      <c r="C104" s="353"/>
      <c r="D104" s="353"/>
      <c r="E104" s="353"/>
      <c r="F104" s="424"/>
      <c r="G104" s="424"/>
      <c r="H104" s="424"/>
      <c r="I104" s="424"/>
      <c r="J104" s="424"/>
      <c r="K104" s="358"/>
      <c r="L104" s="424"/>
      <c r="M104" s="424"/>
      <c r="N104" s="424"/>
      <c r="O104" s="424"/>
      <c r="P104" s="424"/>
      <c r="Q104" s="353"/>
      <c r="R104" s="353"/>
      <c r="S104" s="353"/>
      <c r="T104" s="353"/>
      <c r="U104" s="353"/>
      <c r="V104" s="353"/>
      <c r="W104" s="353"/>
      <c r="X104" s="353"/>
      <c r="Y104" s="353"/>
      <c r="Z104" s="353"/>
    </row>
    <row r="105" spans="1:26" ht="12.75" customHeight="1" x14ac:dyDescent="0.2">
      <c r="A105" s="353"/>
      <c r="B105" s="353"/>
      <c r="C105" s="353"/>
      <c r="D105" s="353"/>
      <c r="E105" s="353"/>
      <c r="F105" s="424"/>
      <c r="G105" s="424"/>
      <c r="H105" s="424"/>
      <c r="I105" s="424"/>
      <c r="J105" s="424"/>
      <c r="K105" s="358"/>
      <c r="L105" s="424"/>
      <c r="M105" s="424"/>
      <c r="N105" s="424"/>
      <c r="O105" s="424"/>
      <c r="P105" s="424"/>
      <c r="Q105" s="353"/>
      <c r="R105" s="353"/>
      <c r="S105" s="353"/>
      <c r="T105" s="353"/>
      <c r="U105" s="353"/>
      <c r="V105" s="353"/>
      <c r="W105" s="353"/>
      <c r="X105" s="353"/>
      <c r="Y105" s="353"/>
      <c r="Z105" s="353"/>
    </row>
    <row r="106" spans="1:26" ht="12.75" customHeight="1" x14ac:dyDescent="0.2">
      <c r="A106" s="353"/>
      <c r="B106" s="353"/>
      <c r="C106" s="353"/>
      <c r="D106" s="353"/>
      <c r="E106" s="353"/>
      <c r="F106" s="424"/>
      <c r="G106" s="424"/>
      <c r="H106" s="424"/>
      <c r="I106" s="424"/>
      <c r="J106" s="424"/>
      <c r="K106" s="358"/>
      <c r="L106" s="424"/>
      <c r="M106" s="424"/>
      <c r="N106" s="424"/>
      <c r="O106" s="424"/>
      <c r="P106" s="424"/>
      <c r="Q106" s="353"/>
      <c r="R106" s="353"/>
      <c r="S106" s="353"/>
      <c r="T106" s="353"/>
      <c r="U106" s="353"/>
      <c r="V106" s="353"/>
      <c r="W106" s="353"/>
      <c r="X106" s="353"/>
      <c r="Y106" s="353"/>
      <c r="Z106" s="353"/>
    </row>
    <row r="107" spans="1:26" ht="12.75" customHeight="1" x14ac:dyDescent="0.2">
      <c r="A107" s="353"/>
      <c r="B107" s="353"/>
      <c r="C107" s="353"/>
      <c r="D107" s="353"/>
      <c r="E107" s="353"/>
      <c r="F107" s="424"/>
      <c r="G107" s="424"/>
      <c r="H107" s="424"/>
      <c r="I107" s="424"/>
      <c r="J107" s="424"/>
      <c r="K107" s="358"/>
      <c r="L107" s="424"/>
      <c r="M107" s="424"/>
      <c r="N107" s="424"/>
      <c r="O107" s="424"/>
      <c r="P107" s="424"/>
      <c r="Q107" s="353"/>
      <c r="R107" s="353"/>
      <c r="S107" s="353"/>
      <c r="T107" s="353"/>
      <c r="U107" s="353"/>
      <c r="V107" s="353"/>
      <c r="W107" s="353"/>
      <c r="X107" s="353"/>
      <c r="Y107" s="353"/>
      <c r="Z107" s="353"/>
    </row>
    <row r="108" spans="1:26" ht="12.75" customHeight="1" x14ac:dyDescent="0.2">
      <c r="A108" s="353"/>
      <c r="B108" s="353"/>
      <c r="C108" s="353"/>
      <c r="D108" s="353"/>
      <c r="E108" s="353"/>
      <c r="F108" s="424"/>
      <c r="G108" s="424"/>
      <c r="H108" s="424"/>
      <c r="I108" s="424"/>
      <c r="J108" s="424"/>
      <c r="K108" s="358"/>
      <c r="L108" s="424"/>
      <c r="M108" s="424"/>
      <c r="N108" s="424"/>
      <c r="O108" s="424"/>
      <c r="P108" s="424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</row>
    <row r="109" spans="1:26" ht="12.75" customHeight="1" x14ac:dyDescent="0.2">
      <c r="A109" s="353"/>
      <c r="B109" s="353"/>
      <c r="C109" s="353"/>
      <c r="D109" s="353"/>
      <c r="E109" s="353"/>
      <c r="F109" s="424"/>
      <c r="G109" s="424"/>
      <c r="H109" s="424"/>
      <c r="I109" s="424"/>
      <c r="J109" s="424"/>
      <c r="K109" s="358"/>
      <c r="L109" s="424"/>
      <c r="M109" s="424"/>
      <c r="N109" s="424"/>
      <c r="O109" s="424"/>
      <c r="P109" s="424"/>
      <c r="Q109" s="353"/>
      <c r="R109" s="353"/>
      <c r="S109" s="353"/>
      <c r="T109" s="353"/>
      <c r="U109" s="353"/>
      <c r="V109" s="353"/>
      <c r="W109" s="353"/>
      <c r="X109" s="353"/>
      <c r="Y109" s="353"/>
      <c r="Z109" s="353"/>
    </row>
    <row r="110" spans="1:26" ht="12.75" customHeight="1" x14ac:dyDescent="0.2">
      <c r="A110" s="353"/>
      <c r="B110" s="353"/>
      <c r="C110" s="353"/>
      <c r="D110" s="353"/>
      <c r="E110" s="353"/>
      <c r="F110" s="424"/>
      <c r="G110" s="424"/>
      <c r="H110" s="424"/>
      <c r="I110" s="424"/>
      <c r="J110" s="424"/>
      <c r="K110" s="358"/>
      <c r="L110" s="424"/>
      <c r="M110" s="424"/>
      <c r="N110" s="424"/>
      <c r="O110" s="424"/>
      <c r="P110" s="424"/>
      <c r="Q110" s="353"/>
      <c r="R110" s="353"/>
      <c r="S110" s="353"/>
      <c r="T110" s="353"/>
      <c r="U110" s="353"/>
      <c r="V110" s="353"/>
      <c r="W110" s="353"/>
      <c r="X110" s="353"/>
      <c r="Y110" s="353"/>
      <c r="Z110" s="353"/>
    </row>
    <row r="111" spans="1:26" ht="12.75" customHeight="1" x14ac:dyDescent="0.2">
      <c r="A111" s="353"/>
      <c r="B111" s="353"/>
      <c r="C111" s="353"/>
      <c r="D111" s="353"/>
      <c r="E111" s="353"/>
      <c r="F111" s="424"/>
      <c r="G111" s="424"/>
      <c r="H111" s="424"/>
      <c r="I111" s="424"/>
      <c r="J111" s="424"/>
      <c r="K111" s="358"/>
      <c r="L111" s="424"/>
      <c r="M111" s="424"/>
      <c r="N111" s="424"/>
      <c r="O111" s="424"/>
      <c r="P111" s="424"/>
      <c r="Q111" s="353"/>
      <c r="R111" s="353"/>
      <c r="S111" s="353"/>
      <c r="T111" s="353"/>
      <c r="U111" s="353"/>
      <c r="V111" s="353"/>
      <c r="W111" s="353"/>
      <c r="X111" s="353"/>
      <c r="Y111" s="353"/>
      <c r="Z111" s="353"/>
    </row>
    <row r="112" spans="1:26" ht="12.75" customHeight="1" x14ac:dyDescent="0.2">
      <c r="A112" s="353"/>
      <c r="B112" s="353"/>
      <c r="C112" s="353"/>
      <c r="D112" s="353"/>
      <c r="E112" s="353"/>
      <c r="F112" s="424"/>
      <c r="G112" s="424"/>
      <c r="H112" s="424"/>
      <c r="I112" s="424"/>
      <c r="J112" s="424"/>
      <c r="K112" s="358"/>
      <c r="L112" s="424"/>
      <c r="M112" s="424"/>
      <c r="N112" s="424"/>
      <c r="O112" s="424"/>
      <c r="P112" s="424"/>
      <c r="Q112" s="353"/>
      <c r="R112" s="353"/>
      <c r="S112" s="353"/>
      <c r="T112" s="353"/>
      <c r="U112" s="353"/>
      <c r="V112" s="353"/>
      <c r="W112" s="353"/>
      <c r="X112" s="353"/>
      <c r="Y112" s="353"/>
      <c r="Z112" s="353"/>
    </row>
    <row r="113" spans="1:26" ht="12.75" customHeight="1" x14ac:dyDescent="0.2">
      <c r="A113" s="353"/>
      <c r="B113" s="353"/>
      <c r="C113" s="353"/>
      <c r="D113" s="353"/>
      <c r="E113" s="353"/>
      <c r="F113" s="424"/>
      <c r="G113" s="424"/>
      <c r="H113" s="424"/>
      <c r="I113" s="424"/>
      <c r="J113" s="424"/>
      <c r="K113" s="358"/>
      <c r="L113" s="424"/>
      <c r="M113" s="424"/>
      <c r="N113" s="424"/>
      <c r="O113" s="424"/>
      <c r="P113" s="424"/>
      <c r="Q113" s="353"/>
      <c r="R113" s="353"/>
      <c r="S113" s="353"/>
      <c r="T113" s="353"/>
      <c r="U113" s="353"/>
      <c r="V113" s="353"/>
      <c r="W113" s="353"/>
      <c r="X113" s="353"/>
      <c r="Y113" s="353"/>
      <c r="Z113" s="353"/>
    </row>
    <row r="114" spans="1:26" ht="12.75" customHeight="1" x14ac:dyDescent="0.2">
      <c r="A114" s="353"/>
      <c r="B114" s="353"/>
      <c r="C114" s="353"/>
      <c r="D114" s="353"/>
      <c r="E114" s="353"/>
      <c r="F114" s="424"/>
      <c r="G114" s="424"/>
      <c r="H114" s="424"/>
      <c r="I114" s="424"/>
      <c r="J114" s="424"/>
      <c r="K114" s="358"/>
      <c r="L114" s="424"/>
      <c r="M114" s="424"/>
      <c r="N114" s="424"/>
      <c r="O114" s="424"/>
      <c r="P114" s="424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</row>
    <row r="115" spans="1:26" ht="12.75" customHeight="1" x14ac:dyDescent="0.2">
      <c r="A115" s="353"/>
      <c r="B115" s="353"/>
      <c r="C115" s="353"/>
      <c r="D115" s="353"/>
      <c r="E115" s="353"/>
      <c r="F115" s="424"/>
      <c r="G115" s="424"/>
      <c r="H115" s="424"/>
      <c r="I115" s="424"/>
      <c r="J115" s="424"/>
      <c r="K115" s="358"/>
      <c r="L115" s="424"/>
      <c r="M115" s="424"/>
      <c r="N115" s="424"/>
      <c r="O115" s="424"/>
      <c r="P115" s="424"/>
      <c r="Q115" s="353"/>
      <c r="R115" s="353"/>
      <c r="S115" s="353"/>
      <c r="T115" s="353"/>
      <c r="U115" s="353"/>
      <c r="V115" s="353"/>
      <c r="W115" s="353"/>
      <c r="X115" s="353"/>
      <c r="Y115" s="353"/>
      <c r="Z115" s="353"/>
    </row>
    <row r="116" spans="1:26" ht="12.75" customHeight="1" x14ac:dyDescent="0.2">
      <c r="A116" s="353"/>
      <c r="B116" s="353"/>
      <c r="C116" s="353"/>
      <c r="D116" s="353"/>
      <c r="E116" s="353"/>
      <c r="F116" s="424"/>
      <c r="G116" s="424"/>
      <c r="H116" s="424"/>
      <c r="I116" s="424"/>
      <c r="J116" s="424"/>
      <c r="K116" s="358"/>
      <c r="L116" s="424"/>
      <c r="M116" s="424"/>
      <c r="N116" s="424"/>
      <c r="O116" s="424"/>
      <c r="P116" s="424"/>
      <c r="Q116" s="353"/>
      <c r="R116" s="353"/>
      <c r="S116" s="353"/>
      <c r="T116" s="353"/>
      <c r="U116" s="353"/>
      <c r="V116" s="353"/>
      <c r="W116" s="353"/>
      <c r="X116" s="353"/>
      <c r="Y116" s="353"/>
      <c r="Z116" s="353"/>
    </row>
    <row r="117" spans="1:26" ht="12.75" customHeight="1" x14ac:dyDescent="0.2">
      <c r="A117" s="353"/>
      <c r="B117" s="353"/>
      <c r="C117" s="353"/>
      <c r="D117" s="353"/>
      <c r="E117" s="353"/>
      <c r="F117" s="424"/>
      <c r="G117" s="424"/>
      <c r="H117" s="424"/>
      <c r="I117" s="424"/>
      <c r="J117" s="424"/>
      <c r="K117" s="358"/>
      <c r="L117" s="424"/>
      <c r="M117" s="424"/>
      <c r="N117" s="424"/>
      <c r="O117" s="424"/>
      <c r="P117" s="424"/>
      <c r="Q117" s="353"/>
      <c r="R117" s="353"/>
      <c r="S117" s="353"/>
      <c r="T117" s="353"/>
      <c r="U117" s="353"/>
      <c r="V117" s="353"/>
      <c r="W117" s="353"/>
      <c r="X117" s="353"/>
      <c r="Y117" s="353"/>
      <c r="Z117" s="353"/>
    </row>
    <row r="118" spans="1:26" ht="12.75" customHeight="1" x14ac:dyDescent="0.2">
      <c r="A118" s="353"/>
      <c r="B118" s="353"/>
      <c r="C118" s="353"/>
      <c r="D118" s="353"/>
      <c r="E118" s="353"/>
      <c r="F118" s="424"/>
      <c r="G118" s="424"/>
      <c r="H118" s="424"/>
      <c r="I118" s="424"/>
      <c r="J118" s="424"/>
      <c r="K118" s="358"/>
      <c r="L118" s="424"/>
      <c r="M118" s="424"/>
      <c r="N118" s="424"/>
      <c r="O118" s="424"/>
      <c r="P118" s="424"/>
      <c r="Q118" s="353"/>
      <c r="R118" s="353"/>
      <c r="S118" s="353"/>
      <c r="T118" s="353"/>
      <c r="U118" s="353"/>
      <c r="V118" s="353"/>
      <c r="W118" s="353"/>
      <c r="X118" s="353"/>
      <c r="Y118" s="353"/>
      <c r="Z118" s="353"/>
    </row>
    <row r="119" spans="1:26" ht="12.75" customHeight="1" x14ac:dyDescent="0.2">
      <c r="A119" s="353"/>
      <c r="B119" s="353"/>
      <c r="C119" s="353"/>
      <c r="D119" s="353"/>
      <c r="E119" s="353"/>
      <c r="F119" s="424"/>
      <c r="G119" s="424"/>
      <c r="H119" s="424"/>
      <c r="I119" s="424"/>
      <c r="J119" s="424"/>
      <c r="K119" s="358"/>
      <c r="L119" s="424"/>
      <c r="M119" s="424"/>
      <c r="N119" s="424"/>
      <c r="O119" s="424"/>
      <c r="P119" s="424"/>
      <c r="Q119" s="353"/>
      <c r="R119" s="353"/>
      <c r="S119" s="353"/>
      <c r="T119" s="353"/>
      <c r="U119" s="353"/>
      <c r="V119" s="353"/>
      <c r="W119" s="353"/>
      <c r="X119" s="353"/>
      <c r="Y119" s="353"/>
      <c r="Z119" s="353"/>
    </row>
    <row r="120" spans="1:26" ht="12.75" customHeight="1" x14ac:dyDescent="0.2">
      <c r="A120" s="353"/>
      <c r="B120" s="353"/>
      <c r="C120" s="353"/>
      <c r="D120" s="353"/>
      <c r="E120" s="353"/>
      <c r="F120" s="424"/>
      <c r="G120" s="424"/>
      <c r="H120" s="424"/>
      <c r="I120" s="424"/>
      <c r="J120" s="424"/>
      <c r="K120" s="358"/>
      <c r="L120" s="424"/>
      <c r="M120" s="424"/>
      <c r="N120" s="424"/>
      <c r="O120" s="424"/>
      <c r="P120" s="424"/>
      <c r="Q120" s="353"/>
      <c r="R120" s="353"/>
      <c r="S120" s="353"/>
      <c r="T120" s="353"/>
      <c r="U120" s="353"/>
      <c r="V120" s="353"/>
      <c r="W120" s="353"/>
      <c r="X120" s="353"/>
      <c r="Y120" s="353"/>
      <c r="Z120" s="353"/>
    </row>
    <row r="121" spans="1:26" ht="12.75" customHeight="1" x14ac:dyDescent="0.2">
      <c r="A121" s="353"/>
      <c r="B121" s="353"/>
      <c r="C121" s="353"/>
      <c r="D121" s="353"/>
      <c r="E121" s="353"/>
      <c r="F121" s="424"/>
      <c r="G121" s="424"/>
      <c r="H121" s="424"/>
      <c r="I121" s="424"/>
      <c r="J121" s="424"/>
      <c r="K121" s="358"/>
      <c r="L121" s="424"/>
      <c r="M121" s="424"/>
      <c r="N121" s="424"/>
      <c r="O121" s="424"/>
      <c r="P121" s="424"/>
      <c r="Q121" s="353"/>
      <c r="R121" s="353"/>
      <c r="S121" s="353"/>
      <c r="T121" s="353"/>
      <c r="U121" s="353"/>
      <c r="V121" s="353"/>
      <c r="W121" s="353"/>
      <c r="X121" s="353"/>
      <c r="Y121" s="353"/>
      <c r="Z121" s="353"/>
    </row>
    <row r="122" spans="1:26" ht="12.75" customHeight="1" x14ac:dyDescent="0.2">
      <c r="A122" s="353"/>
      <c r="B122" s="353"/>
      <c r="C122" s="353"/>
      <c r="D122" s="353"/>
      <c r="E122" s="353"/>
      <c r="F122" s="424"/>
      <c r="G122" s="424"/>
      <c r="H122" s="424"/>
      <c r="I122" s="424"/>
      <c r="J122" s="424"/>
      <c r="K122" s="358"/>
      <c r="L122" s="424"/>
      <c r="M122" s="424"/>
      <c r="N122" s="424"/>
      <c r="O122" s="424"/>
      <c r="P122" s="424"/>
      <c r="Q122" s="353"/>
      <c r="R122" s="353"/>
      <c r="S122" s="353"/>
      <c r="T122" s="353"/>
      <c r="U122" s="353"/>
      <c r="V122" s="353"/>
      <c r="W122" s="353"/>
      <c r="X122" s="353"/>
      <c r="Y122" s="353"/>
      <c r="Z122" s="353"/>
    </row>
    <row r="123" spans="1:26" ht="12.75" customHeight="1" x14ac:dyDescent="0.2">
      <c r="A123" s="353"/>
      <c r="B123" s="353"/>
      <c r="C123" s="353"/>
      <c r="D123" s="353"/>
      <c r="E123" s="353"/>
      <c r="F123" s="424"/>
      <c r="G123" s="424"/>
      <c r="H123" s="424"/>
      <c r="I123" s="424"/>
      <c r="J123" s="424"/>
      <c r="K123" s="358"/>
      <c r="L123" s="424"/>
      <c r="M123" s="424"/>
      <c r="N123" s="424"/>
      <c r="O123" s="424"/>
      <c r="P123" s="424"/>
      <c r="Q123" s="353"/>
      <c r="R123" s="353"/>
      <c r="S123" s="353"/>
      <c r="T123" s="353"/>
      <c r="U123" s="353"/>
      <c r="V123" s="353"/>
      <c r="W123" s="353"/>
      <c r="X123" s="353"/>
      <c r="Y123" s="353"/>
      <c r="Z123" s="353"/>
    </row>
    <row r="124" spans="1:26" ht="12.75" customHeight="1" x14ac:dyDescent="0.2">
      <c r="A124" s="353"/>
      <c r="B124" s="353"/>
      <c r="C124" s="353"/>
      <c r="D124" s="353"/>
      <c r="E124" s="353"/>
      <c r="F124" s="424"/>
      <c r="G124" s="424"/>
      <c r="H124" s="424"/>
      <c r="I124" s="424"/>
      <c r="J124" s="424"/>
      <c r="K124" s="358"/>
      <c r="L124" s="424"/>
      <c r="M124" s="424"/>
      <c r="N124" s="424"/>
      <c r="O124" s="424"/>
      <c r="P124" s="424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</row>
    <row r="125" spans="1:26" ht="12.75" customHeight="1" x14ac:dyDescent="0.2">
      <c r="A125" s="353"/>
      <c r="B125" s="353"/>
      <c r="C125" s="353"/>
      <c r="D125" s="353"/>
      <c r="E125" s="353"/>
      <c r="F125" s="424"/>
      <c r="G125" s="424"/>
      <c r="H125" s="424"/>
      <c r="I125" s="424"/>
      <c r="J125" s="424"/>
      <c r="K125" s="358"/>
      <c r="L125" s="424"/>
      <c r="M125" s="424"/>
      <c r="N125" s="424"/>
      <c r="O125" s="424"/>
      <c r="P125" s="424"/>
      <c r="Q125" s="353"/>
      <c r="R125" s="353"/>
      <c r="S125" s="353"/>
      <c r="T125" s="353"/>
      <c r="U125" s="353"/>
      <c r="V125" s="353"/>
      <c r="W125" s="353"/>
      <c r="X125" s="353"/>
      <c r="Y125" s="353"/>
      <c r="Z125" s="353"/>
    </row>
    <row r="126" spans="1:26" ht="12.75" customHeight="1" x14ac:dyDescent="0.2">
      <c r="A126" s="353"/>
      <c r="B126" s="353"/>
      <c r="C126" s="353"/>
      <c r="D126" s="353"/>
      <c r="E126" s="353"/>
      <c r="F126" s="424"/>
      <c r="G126" s="424"/>
      <c r="H126" s="424"/>
      <c r="I126" s="424"/>
      <c r="J126" s="424"/>
      <c r="K126" s="358"/>
      <c r="L126" s="424"/>
      <c r="M126" s="424"/>
      <c r="N126" s="424"/>
      <c r="O126" s="424"/>
      <c r="P126" s="424"/>
      <c r="Q126" s="353"/>
      <c r="R126" s="353"/>
      <c r="S126" s="353"/>
      <c r="T126" s="353"/>
      <c r="U126" s="353"/>
      <c r="V126" s="353"/>
      <c r="W126" s="353"/>
      <c r="X126" s="353"/>
      <c r="Y126" s="353"/>
      <c r="Z126" s="353"/>
    </row>
    <row r="127" spans="1:26" ht="12.75" customHeight="1" x14ac:dyDescent="0.2">
      <c r="A127" s="353"/>
      <c r="B127" s="353"/>
      <c r="C127" s="353"/>
      <c r="D127" s="353"/>
      <c r="E127" s="353"/>
      <c r="F127" s="424"/>
      <c r="G127" s="424"/>
      <c r="H127" s="424"/>
      <c r="I127" s="424"/>
      <c r="J127" s="424"/>
      <c r="K127" s="358"/>
      <c r="L127" s="424"/>
      <c r="M127" s="424"/>
      <c r="N127" s="424"/>
      <c r="O127" s="424"/>
      <c r="P127" s="424"/>
      <c r="Q127" s="353"/>
      <c r="R127" s="353"/>
      <c r="S127" s="353"/>
      <c r="T127" s="353"/>
      <c r="U127" s="353"/>
      <c r="V127" s="353"/>
      <c r="W127" s="353"/>
      <c r="X127" s="353"/>
      <c r="Y127" s="353"/>
      <c r="Z127" s="353"/>
    </row>
    <row r="128" spans="1:26" ht="12.75" customHeight="1" x14ac:dyDescent="0.2">
      <c r="A128" s="353"/>
      <c r="B128" s="353"/>
      <c r="C128" s="353"/>
      <c r="D128" s="353"/>
      <c r="E128" s="353"/>
      <c r="F128" s="424"/>
      <c r="G128" s="424"/>
      <c r="H128" s="424"/>
      <c r="I128" s="424"/>
      <c r="J128" s="424"/>
      <c r="K128" s="358"/>
      <c r="L128" s="424"/>
      <c r="M128" s="424"/>
      <c r="N128" s="424"/>
      <c r="O128" s="424"/>
      <c r="P128" s="424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</row>
    <row r="129" spans="1:26" ht="12.75" customHeight="1" x14ac:dyDescent="0.2">
      <c r="A129" s="353"/>
      <c r="B129" s="353"/>
      <c r="C129" s="353"/>
      <c r="D129" s="353"/>
      <c r="E129" s="353"/>
      <c r="F129" s="424"/>
      <c r="G129" s="424"/>
      <c r="H129" s="424"/>
      <c r="I129" s="424"/>
      <c r="J129" s="424"/>
      <c r="K129" s="358"/>
      <c r="L129" s="424"/>
      <c r="M129" s="424"/>
      <c r="N129" s="424"/>
      <c r="O129" s="424"/>
      <c r="P129" s="424"/>
      <c r="Q129" s="353"/>
      <c r="R129" s="353"/>
      <c r="S129" s="353"/>
      <c r="T129" s="353"/>
      <c r="U129" s="353"/>
      <c r="V129" s="353"/>
      <c r="W129" s="353"/>
      <c r="X129" s="353"/>
      <c r="Y129" s="353"/>
      <c r="Z129" s="353"/>
    </row>
    <row r="130" spans="1:26" ht="12.75" customHeight="1" x14ac:dyDescent="0.2">
      <c r="A130" s="353"/>
      <c r="B130" s="353"/>
      <c r="C130" s="353"/>
      <c r="D130" s="353"/>
      <c r="E130" s="353"/>
      <c r="F130" s="424"/>
      <c r="G130" s="424"/>
      <c r="H130" s="424"/>
      <c r="I130" s="424"/>
      <c r="J130" s="424"/>
      <c r="K130" s="358"/>
      <c r="L130" s="424"/>
      <c r="M130" s="424"/>
      <c r="N130" s="424"/>
      <c r="O130" s="424"/>
      <c r="P130" s="424"/>
      <c r="Q130" s="353"/>
      <c r="R130" s="353"/>
      <c r="S130" s="353"/>
      <c r="T130" s="353"/>
      <c r="U130" s="353"/>
      <c r="V130" s="353"/>
      <c r="W130" s="353"/>
      <c r="X130" s="353"/>
      <c r="Y130" s="353"/>
      <c r="Z130" s="353"/>
    </row>
    <row r="131" spans="1:26" ht="12.75" customHeight="1" x14ac:dyDescent="0.2">
      <c r="A131" s="353"/>
      <c r="B131" s="353"/>
      <c r="C131" s="353"/>
      <c r="D131" s="353"/>
      <c r="E131" s="353"/>
      <c r="F131" s="424"/>
      <c r="G131" s="424"/>
      <c r="H131" s="424"/>
      <c r="I131" s="424"/>
      <c r="J131" s="424"/>
      <c r="K131" s="358"/>
      <c r="L131" s="424"/>
      <c r="M131" s="424"/>
      <c r="N131" s="424"/>
      <c r="O131" s="424"/>
      <c r="P131" s="424"/>
      <c r="Q131" s="353"/>
      <c r="R131" s="353"/>
      <c r="S131" s="353"/>
      <c r="T131" s="353"/>
      <c r="U131" s="353"/>
      <c r="V131" s="353"/>
      <c r="W131" s="353"/>
      <c r="X131" s="353"/>
      <c r="Y131" s="353"/>
      <c r="Z131" s="353"/>
    </row>
    <row r="132" spans="1:26" ht="12.75" customHeight="1" x14ac:dyDescent="0.2">
      <c r="A132" s="353"/>
      <c r="B132" s="353"/>
      <c r="C132" s="353"/>
      <c r="D132" s="353"/>
      <c r="E132" s="353"/>
      <c r="F132" s="424"/>
      <c r="G132" s="424"/>
      <c r="H132" s="424"/>
      <c r="I132" s="424"/>
      <c r="J132" s="424"/>
      <c r="K132" s="358"/>
      <c r="L132" s="424"/>
      <c r="M132" s="424"/>
      <c r="N132" s="424"/>
      <c r="O132" s="424"/>
      <c r="P132" s="424"/>
      <c r="Q132" s="353"/>
      <c r="R132" s="353"/>
      <c r="S132" s="353"/>
      <c r="T132" s="353"/>
      <c r="U132" s="353"/>
      <c r="V132" s="353"/>
      <c r="W132" s="353"/>
      <c r="X132" s="353"/>
      <c r="Y132" s="353"/>
      <c r="Z132" s="353"/>
    </row>
    <row r="133" spans="1:26" ht="12.75" customHeight="1" x14ac:dyDescent="0.2">
      <c r="A133" s="353"/>
      <c r="B133" s="353"/>
      <c r="C133" s="353"/>
      <c r="D133" s="353"/>
      <c r="E133" s="353"/>
      <c r="F133" s="424"/>
      <c r="G133" s="424"/>
      <c r="H133" s="424"/>
      <c r="I133" s="424"/>
      <c r="J133" s="424"/>
      <c r="K133" s="358"/>
      <c r="L133" s="424"/>
      <c r="M133" s="424"/>
      <c r="N133" s="424"/>
      <c r="O133" s="424"/>
      <c r="P133" s="424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</row>
    <row r="134" spans="1:26" ht="12.75" customHeight="1" x14ac:dyDescent="0.2">
      <c r="A134" s="353"/>
      <c r="B134" s="353"/>
      <c r="C134" s="353"/>
      <c r="D134" s="353"/>
      <c r="E134" s="353"/>
      <c r="F134" s="424"/>
      <c r="G134" s="424"/>
      <c r="H134" s="424"/>
      <c r="I134" s="424"/>
      <c r="J134" s="424"/>
      <c r="K134" s="358"/>
      <c r="L134" s="424"/>
      <c r="M134" s="424"/>
      <c r="N134" s="424"/>
      <c r="O134" s="424"/>
      <c r="P134" s="424"/>
      <c r="Q134" s="353"/>
      <c r="R134" s="353"/>
      <c r="S134" s="353"/>
      <c r="T134" s="353"/>
      <c r="U134" s="353"/>
      <c r="V134" s="353"/>
      <c r="W134" s="353"/>
      <c r="X134" s="353"/>
      <c r="Y134" s="353"/>
      <c r="Z134" s="353"/>
    </row>
    <row r="135" spans="1:26" ht="12.75" customHeight="1" x14ac:dyDescent="0.2">
      <c r="A135" s="353"/>
      <c r="B135" s="353"/>
      <c r="C135" s="353"/>
      <c r="D135" s="353"/>
      <c r="E135" s="353"/>
      <c r="F135" s="424"/>
      <c r="G135" s="424"/>
      <c r="H135" s="424"/>
      <c r="I135" s="424"/>
      <c r="J135" s="424"/>
      <c r="K135" s="358"/>
      <c r="L135" s="424"/>
      <c r="M135" s="424"/>
      <c r="N135" s="424"/>
      <c r="O135" s="424"/>
      <c r="P135" s="424"/>
      <c r="Q135" s="353"/>
      <c r="R135" s="353"/>
      <c r="S135" s="353"/>
      <c r="T135" s="353"/>
      <c r="U135" s="353"/>
      <c r="V135" s="353"/>
      <c r="W135" s="353"/>
      <c r="X135" s="353"/>
      <c r="Y135" s="353"/>
      <c r="Z135" s="353"/>
    </row>
    <row r="136" spans="1:26" ht="12.75" customHeight="1" x14ac:dyDescent="0.2">
      <c r="A136" s="353"/>
      <c r="B136" s="353"/>
      <c r="C136" s="353"/>
      <c r="D136" s="353"/>
      <c r="E136" s="353"/>
      <c r="F136" s="424"/>
      <c r="G136" s="424"/>
      <c r="H136" s="424"/>
      <c r="I136" s="424"/>
      <c r="J136" s="424"/>
      <c r="K136" s="358"/>
      <c r="L136" s="424"/>
      <c r="M136" s="424"/>
      <c r="N136" s="424"/>
      <c r="O136" s="424"/>
      <c r="P136" s="424"/>
      <c r="Q136" s="353"/>
      <c r="R136" s="353"/>
      <c r="S136" s="353"/>
      <c r="T136" s="353"/>
      <c r="U136" s="353"/>
      <c r="V136" s="353"/>
      <c r="W136" s="353"/>
      <c r="X136" s="353"/>
      <c r="Y136" s="353"/>
      <c r="Z136" s="353"/>
    </row>
    <row r="137" spans="1:26" ht="12.75" customHeight="1" x14ac:dyDescent="0.2">
      <c r="A137" s="353"/>
      <c r="B137" s="353"/>
      <c r="C137" s="353"/>
      <c r="D137" s="353"/>
      <c r="E137" s="353"/>
      <c r="F137" s="424"/>
      <c r="G137" s="424"/>
      <c r="H137" s="424"/>
      <c r="I137" s="424"/>
      <c r="J137" s="424"/>
      <c r="K137" s="358"/>
      <c r="L137" s="424"/>
      <c r="M137" s="424"/>
      <c r="N137" s="424"/>
      <c r="O137" s="424"/>
      <c r="P137" s="424"/>
      <c r="Q137" s="353"/>
      <c r="R137" s="353"/>
      <c r="S137" s="353"/>
      <c r="T137" s="353"/>
      <c r="U137" s="353"/>
      <c r="V137" s="353"/>
      <c r="W137" s="353"/>
      <c r="X137" s="353"/>
      <c r="Y137" s="353"/>
      <c r="Z137" s="353"/>
    </row>
    <row r="138" spans="1:26" ht="12.75" customHeight="1" x14ac:dyDescent="0.2">
      <c r="A138" s="353"/>
      <c r="B138" s="353"/>
      <c r="C138" s="353"/>
      <c r="D138" s="353"/>
      <c r="E138" s="353"/>
      <c r="F138" s="424"/>
      <c r="G138" s="424"/>
      <c r="H138" s="424"/>
      <c r="I138" s="424"/>
      <c r="J138" s="424"/>
      <c r="K138" s="358"/>
      <c r="L138" s="424"/>
      <c r="M138" s="424"/>
      <c r="N138" s="424"/>
      <c r="O138" s="424"/>
      <c r="P138" s="424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</row>
    <row r="139" spans="1:26" ht="12.75" customHeight="1" x14ac:dyDescent="0.2">
      <c r="A139" s="353"/>
      <c r="B139" s="353"/>
      <c r="C139" s="353"/>
      <c r="D139" s="353"/>
      <c r="E139" s="353"/>
      <c r="F139" s="424"/>
      <c r="G139" s="424"/>
      <c r="H139" s="424"/>
      <c r="I139" s="424"/>
      <c r="J139" s="424"/>
      <c r="K139" s="358"/>
      <c r="L139" s="424"/>
      <c r="M139" s="424"/>
      <c r="N139" s="424"/>
      <c r="O139" s="424"/>
      <c r="P139" s="424"/>
      <c r="Q139" s="353"/>
      <c r="R139" s="353"/>
      <c r="S139" s="353"/>
      <c r="T139" s="353"/>
      <c r="U139" s="353"/>
      <c r="V139" s="353"/>
      <c r="W139" s="353"/>
      <c r="X139" s="353"/>
      <c r="Y139" s="353"/>
      <c r="Z139" s="353"/>
    </row>
    <row r="140" spans="1:26" ht="12.75" customHeight="1" x14ac:dyDescent="0.2">
      <c r="A140" s="353"/>
      <c r="B140" s="353"/>
      <c r="C140" s="353"/>
      <c r="D140" s="353"/>
      <c r="E140" s="353"/>
      <c r="F140" s="424"/>
      <c r="G140" s="424"/>
      <c r="H140" s="424"/>
      <c r="I140" s="424"/>
      <c r="J140" s="424"/>
      <c r="K140" s="358"/>
      <c r="L140" s="424"/>
      <c r="M140" s="424"/>
      <c r="N140" s="424"/>
      <c r="O140" s="424"/>
      <c r="P140" s="424"/>
      <c r="Q140" s="353"/>
      <c r="R140" s="353"/>
      <c r="S140" s="353"/>
      <c r="T140" s="353"/>
      <c r="U140" s="353"/>
      <c r="V140" s="353"/>
      <c r="W140" s="353"/>
      <c r="X140" s="353"/>
      <c r="Y140" s="353"/>
      <c r="Z140" s="353"/>
    </row>
    <row r="141" spans="1:26" ht="12.75" customHeight="1" x14ac:dyDescent="0.2">
      <c r="A141" s="353"/>
      <c r="B141" s="353"/>
      <c r="C141" s="353"/>
      <c r="D141" s="353"/>
      <c r="E141" s="353"/>
      <c r="F141" s="424"/>
      <c r="G141" s="424"/>
      <c r="H141" s="424"/>
      <c r="I141" s="424"/>
      <c r="J141" s="424"/>
      <c r="K141" s="358"/>
      <c r="L141" s="424"/>
      <c r="M141" s="424"/>
      <c r="N141" s="424"/>
      <c r="O141" s="424"/>
      <c r="P141" s="424"/>
      <c r="Q141" s="353"/>
      <c r="R141" s="353"/>
      <c r="S141" s="353"/>
      <c r="T141" s="353"/>
      <c r="U141" s="353"/>
      <c r="V141" s="353"/>
      <c r="W141" s="353"/>
      <c r="X141" s="353"/>
      <c r="Y141" s="353"/>
      <c r="Z141" s="353"/>
    </row>
    <row r="142" spans="1:26" ht="12.75" customHeight="1" x14ac:dyDescent="0.2">
      <c r="A142" s="353"/>
      <c r="B142" s="353"/>
      <c r="C142" s="353"/>
      <c r="D142" s="353"/>
      <c r="E142" s="353"/>
      <c r="F142" s="424"/>
      <c r="G142" s="424"/>
      <c r="H142" s="424"/>
      <c r="I142" s="424"/>
      <c r="J142" s="424"/>
      <c r="K142" s="358"/>
      <c r="L142" s="424"/>
      <c r="M142" s="424"/>
      <c r="N142" s="424"/>
      <c r="O142" s="424"/>
      <c r="P142" s="424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</row>
    <row r="143" spans="1:26" ht="12.75" customHeight="1" x14ac:dyDescent="0.2">
      <c r="A143" s="353"/>
      <c r="B143" s="353"/>
      <c r="C143" s="353"/>
      <c r="D143" s="353"/>
      <c r="E143" s="353"/>
      <c r="F143" s="424"/>
      <c r="G143" s="424"/>
      <c r="H143" s="424"/>
      <c r="I143" s="424"/>
      <c r="J143" s="424"/>
      <c r="K143" s="358"/>
      <c r="L143" s="424"/>
      <c r="M143" s="424"/>
      <c r="N143" s="424"/>
      <c r="O143" s="424"/>
      <c r="P143" s="424"/>
      <c r="Q143" s="353"/>
      <c r="R143" s="353"/>
      <c r="S143" s="353"/>
      <c r="T143" s="353"/>
      <c r="U143" s="353"/>
      <c r="V143" s="353"/>
      <c r="W143" s="353"/>
      <c r="X143" s="353"/>
      <c r="Y143" s="353"/>
      <c r="Z143" s="353"/>
    </row>
    <row r="144" spans="1:26" ht="12.75" customHeight="1" x14ac:dyDescent="0.2">
      <c r="A144" s="353"/>
      <c r="B144" s="353"/>
      <c r="C144" s="353"/>
      <c r="D144" s="353"/>
      <c r="E144" s="353"/>
      <c r="F144" s="424"/>
      <c r="G144" s="424"/>
      <c r="H144" s="424"/>
      <c r="I144" s="424"/>
      <c r="J144" s="424"/>
      <c r="K144" s="358"/>
      <c r="L144" s="424"/>
      <c r="M144" s="424"/>
      <c r="N144" s="424"/>
      <c r="O144" s="424"/>
      <c r="P144" s="424"/>
      <c r="Q144" s="353"/>
      <c r="R144" s="353"/>
      <c r="S144" s="353"/>
      <c r="T144" s="353"/>
      <c r="U144" s="353"/>
      <c r="V144" s="353"/>
      <c r="W144" s="353"/>
      <c r="X144" s="353"/>
      <c r="Y144" s="353"/>
      <c r="Z144" s="353"/>
    </row>
    <row r="145" spans="1:26" ht="12.75" customHeight="1" x14ac:dyDescent="0.2">
      <c r="A145" s="353"/>
      <c r="B145" s="353"/>
      <c r="C145" s="353"/>
      <c r="D145" s="353"/>
      <c r="E145" s="353"/>
      <c r="F145" s="424"/>
      <c r="G145" s="424"/>
      <c r="H145" s="424"/>
      <c r="I145" s="424"/>
      <c r="J145" s="424"/>
      <c r="K145" s="358"/>
      <c r="L145" s="424"/>
      <c r="M145" s="424"/>
      <c r="N145" s="424"/>
      <c r="O145" s="424"/>
      <c r="P145" s="424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</row>
    <row r="146" spans="1:26" ht="12.75" customHeight="1" x14ac:dyDescent="0.2">
      <c r="A146" s="353"/>
      <c r="B146" s="353"/>
      <c r="C146" s="353"/>
      <c r="D146" s="353"/>
      <c r="E146" s="353"/>
      <c r="F146" s="424"/>
      <c r="G146" s="424"/>
      <c r="H146" s="424"/>
      <c r="I146" s="424"/>
      <c r="J146" s="424"/>
      <c r="K146" s="358"/>
      <c r="L146" s="424"/>
      <c r="M146" s="424"/>
      <c r="N146" s="424"/>
      <c r="O146" s="424"/>
      <c r="P146" s="424"/>
      <c r="Q146" s="353"/>
      <c r="R146" s="353"/>
      <c r="S146" s="353"/>
      <c r="T146" s="353"/>
      <c r="U146" s="353"/>
      <c r="V146" s="353"/>
      <c r="W146" s="353"/>
      <c r="X146" s="353"/>
      <c r="Y146" s="353"/>
      <c r="Z146" s="353"/>
    </row>
    <row r="147" spans="1:26" ht="12.75" customHeight="1" x14ac:dyDescent="0.2">
      <c r="A147" s="353"/>
      <c r="B147" s="353"/>
      <c r="C147" s="353"/>
      <c r="D147" s="353"/>
      <c r="E147" s="353"/>
      <c r="F147" s="424"/>
      <c r="G147" s="424"/>
      <c r="H147" s="424"/>
      <c r="I147" s="424"/>
      <c r="J147" s="424"/>
      <c r="K147" s="358"/>
      <c r="L147" s="424"/>
      <c r="M147" s="424"/>
      <c r="N147" s="424"/>
      <c r="O147" s="424"/>
      <c r="P147" s="424"/>
      <c r="Q147" s="353"/>
      <c r="R147" s="353"/>
      <c r="S147" s="353"/>
      <c r="T147" s="353"/>
      <c r="U147" s="353"/>
      <c r="V147" s="353"/>
      <c r="W147" s="353"/>
      <c r="X147" s="353"/>
      <c r="Y147" s="353"/>
      <c r="Z147" s="353"/>
    </row>
    <row r="148" spans="1:26" ht="12.75" customHeight="1" x14ac:dyDescent="0.2">
      <c r="A148" s="353"/>
      <c r="B148" s="353"/>
      <c r="C148" s="353"/>
      <c r="D148" s="353"/>
      <c r="E148" s="353"/>
      <c r="F148" s="424"/>
      <c r="G148" s="424"/>
      <c r="H148" s="424"/>
      <c r="I148" s="424"/>
      <c r="J148" s="424"/>
      <c r="K148" s="358"/>
      <c r="L148" s="424"/>
      <c r="M148" s="424"/>
      <c r="N148" s="424"/>
      <c r="O148" s="424"/>
      <c r="P148" s="424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</row>
    <row r="149" spans="1:26" ht="12.75" customHeight="1" x14ac:dyDescent="0.2">
      <c r="A149" s="353"/>
      <c r="B149" s="353"/>
      <c r="C149" s="353"/>
      <c r="D149" s="353"/>
      <c r="E149" s="353"/>
      <c r="F149" s="424"/>
      <c r="G149" s="424"/>
      <c r="H149" s="424"/>
      <c r="I149" s="424"/>
      <c r="J149" s="424"/>
      <c r="K149" s="358"/>
      <c r="L149" s="424"/>
      <c r="M149" s="424"/>
      <c r="N149" s="424"/>
      <c r="O149" s="424"/>
      <c r="P149" s="424"/>
      <c r="Q149" s="353"/>
      <c r="R149" s="353"/>
      <c r="S149" s="353"/>
      <c r="T149" s="353"/>
      <c r="U149" s="353"/>
      <c r="V149" s="353"/>
      <c r="W149" s="353"/>
      <c r="X149" s="353"/>
      <c r="Y149" s="353"/>
      <c r="Z149" s="353"/>
    </row>
    <row r="150" spans="1:26" ht="12.75" customHeight="1" x14ac:dyDescent="0.2">
      <c r="A150" s="353"/>
      <c r="B150" s="353"/>
      <c r="C150" s="353"/>
      <c r="D150" s="353"/>
      <c r="E150" s="353"/>
      <c r="F150" s="424"/>
      <c r="G150" s="424"/>
      <c r="H150" s="424"/>
      <c r="I150" s="424"/>
      <c r="J150" s="424"/>
      <c r="K150" s="358"/>
      <c r="L150" s="424"/>
      <c r="M150" s="424"/>
      <c r="N150" s="424"/>
      <c r="O150" s="424"/>
      <c r="P150" s="424"/>
      <c r="Q150" s="353"/>
      <c r="R150" s="353"/>
      <c r="S150" s="353"/>
      <c r="T150" s="353"/>
      <c r="U150" s="353"/>
      <c r="V150" s="353"/>
      <c r="W150" s="353"/>
      <c r="X150" s="353"/>
      <c r="Y150" s="353"/>
      <c r="Z150" s="353"/>
    </row>
    <row r="151" spans="1:26" ht="12.75" customHeight="1" x14ac:dyDescent="0.2">
      <c r="A151" s="353"/>
      <c r="B151" s="353"/>
      <c r="C151" s="353"/>
      <c r="D151" s="353"/>
      <c r="E151" s="353"/>
      <c r="F151" s="424"/>
      <c r="G151" s="424"/>
      <c r="H151" s="424"/>
      <c r="I151" s="424"/>
      <c r="J151" s="424"/>
      <c r="K151" s="358"/>
      <c r="L151" s="424"/>
      <c r="M151" s="424"/>
      <c r="N151" s="424"/>
      <c r="O151" s="424"/>
      <c r="P151" s="424"/>
      <c r="Q151" s="353"/>
      <c r="R151" s="353"/>
      <c r="S151" s="353"/>
      <c r="T151" s="353"/>
      <c r="U151" s="353"/>
      <c r="V151" s="353"/>
      <c r="W151" s="353"/>
      <c r="X151" s="353"/>
      <c r="Y151" s="353"/>
      <c r="Z151" s="353"/>
    </row>
    <row r="152" spans="1:26" ht="12.75" customHeight="1" x14ac:dyDescent="0.2">
      <c r="A152" s="353"/>
      <c r="B152" s="353"/>
      <c r="C152" s="353"/>
      <c r="D152" s="353"/>
      <c r="E152" s="353"/>
      <c r="F152" s="424"/>
      <c r="G152" s="424"/>
      <c r="H152" s="424"/>
      <c r="I152" s="424"/>
      <c r="J152" s="424"/>
      <c r="K152" s="358"/>
      <c r="L152" s="424"/>
      <c r="M152" s="424"/>
      <c r="N152" s="424"/>
      <c r="O152" s="424"/>
      <c r="P152" s="424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</row>
    <row r="153" spans="1:26" ht="12.75" customHeight="1" x14ac:dyDescent="0.2">
      <c r="A153" s="353"/>
      <c r="B153" s="353"/>
      <c r="C153" s="353"/>
      <c r="D153" s="353"/>
      <c r="E153" s="353"/>
      <c r="F153" s="424"/>
      <c r="G153" s="424"/>
      <c r="H153" s="424"/>
      <c r="I153" s="424"/>
      <c r="J153" s="424"/>
      <c r="K153" s="358"/>
      <c r="L153" s="424"/>
      <c r="M153" s="424"/>
      <c r="N153" s="424"/>
      <c r="O153" s="424"/>
      <c r="P153" s="424"/>
      <c r="Q153" s="353"/>
      <c r="R153" s="353"/>
      <c r="S153" s="353"/>
      <c r="T153" s="353"/>
      <c r="U153" s="353"/>
      <c r="V153" s="353"/>
      <c r="W153" s="353"/>
      <c r="X153" s="353"/>
      <c r="Y153" s="353"/>
      <c r="Z153" s="353"/>
    </row>
    <row r="154" spans="1:26" ht="12.75" customHeight="1" x14ac:dyDescent="0.2">
      <c r="A154" s="353"/>
      <c r="B154" s="353"/>
      <c r="C154" s="353"/>
      <c r="D154" s="353"/>
      <c r="E154" s="353"/>
      <c r="F154" s="424"/>
      <c r="G154" s="424"/>
      <c r="H154" s="424"/>
      <c r="I154" s="424"/>
      <c r="J154" s="424"/>
      <c r="K154" s="358"/>
      <c r="L154" s="424"/>
      <c r="M154" s="424"/>
      <c r="N154" s="424"/>
      <c r="O154" s="424"/>
      <c r="P154" s="424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</row>
    <row r="155" spans="1:26" ht="12.75" customHeight="1" x14ac:dyDescent="0.2">
      <c r="A155" s="353"/>
      <c r="B155" s="353"/>
      <c r="C155" s="353"/>
      <c r="D155" s="353"/>
      <c r="E155" s="353"/>
      <c r="F155" s="424"/>
      <c r="G155" s="424"/>
      <c r="H155" s="424"/>
      <c r="I155" s="424"/>
      <c r="J155" s="424"/>
      <c r="K155" s="358"/>
      <c r="L155" s="424"/>
      <c r="M155" s="424"/>
      <c r="N155" s="424"/>
      <c r="O155" s="424"/>
      <c r="P155" s="424"/>
      <c r="Q155" s="353"/>
      <c r="R155" s="353"/>
      <c r="S155" s="353"/>
      <c r="T155" s="353"/>
      <c r="U155" s="353"/>
      <c r="V155" s="353"/>
      <c r="W155" s="353"/>
      <c r="X155" s="353"/>
      <c r="Y155" s="353"/>
      <c r="Z155" s="353"/>
    </row>
    <row r="156" spans="1:26" ht="12.75" customHeight="1" x14ac:dyDescent="0.2">
      <c r="A156" s="353"/>
      <c r="B156" s="353"/>
      <c r="C156" s="353"/>
      <c r="D156" s="353"/>
      <c r="E156" s="353"/>
      <c r="F156" s="424"/>
      <c r="G156" s="424"/>
      <c r="H156" s="424"/>
      <c r="I156" s="424"/>
      <c r="J156" s="424"/>
      <c r="K156" s="358"/>
      <c r="L156" s="424"/>
      <c r="M156" s="424"/>
      <c r="N156" s="424"/>
      <c r="O156" s="424"/>
      <c r="P156" s="424"/>
      <c r="Q156" s="353"/>
      <c r="R156" s="353"/>
      <c r="S156" s="353"/>
      <c r="T156" s="353"/>
      <c r="U156" s="353"/>
      <c r="V156" s="353"/>
      <c r="W156" s="353"/>
      <c r="X156" s="353"/>
      <c r="Y156" s="353"/>
      <c r="Z156" s="353"/>
    </row>
    <row r="157" spans="1:26" ht="12.75" customHeight="1" x14ac:dyDescent="0.2">
      <c r="A157" s="353"/>
      <c r="B157" s="353"/>
      <c r="C157" s="353"/>
      <c r="D157" s="353"/>
      <c r="E157" s="353"/>
      <c r="F157" s="424"/>
      <c r="G157" s="424"/>
      <c r="H157" s="424"/>
      <c r="I157" s="424"/>
      <c r="J157" s="424"/>
      <c r="K157" s="358"/>
      <c r="L157" s="424"/>
      <c r="M157" s="424"/>
      <c r="N157" s="424"/>
      <c r="O157" s="424"/>
      <c r="P157" s="424"/>
      <c r="Q157" s="353"/>
      <c r="R157" s="353"/>
      <c r="S157" s="353"/>
      <c r="T157" s="353"/>
      <c r="U157" s="353"/>
      <c r="V157" s="353"/>
      <c r="W157" s="353"/>
      <c r="X157" s="353"/>
      <c r="Y157" s="353"/>
      <c r="Z157" s="353"/>
    </row>
    <row r="158" spans="1:26" ht="12.75" customHeight="1" x14ac:dyDescent="0.2">
      <c r="A158" s="353"/>
      <c r="B158" s="353"/>
      <c r="C158" s="353"/>
      <c r="D158" s="353"/>
      <c r="E158" s="353"/>
      <c r="F158" s="424"/>
      <c r="G158" s="424"/>
      <c r="H158" s="424"/>
      <c r="I158" s="424"/>
      <c r="J158" s="424"/>
      <c r="K158" s="358"/>
      <c r="L158" s="424"/>
      <c r="M158" s="424"/>
      <c r="N158" s="424"/>
      <c r="O158" s="424"/>
      <c r="P158" s="424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</row>
    <row r="159" spans="1:26" ht="12.75" customHeight="1" x14ac:dyDescent="0.2">
      <c r="A159" s="353"/>
      <c r="B159" s="353"/>
      <c r="C159" s="353"/>
      <c r="D159" s="353"/>
      <c r="E159" s="353"/>
      <c r="F159" s="424"/>
      <c r="G159" s="424"/>
      <c r="H159" s="424"/>
      <c r="I159" s="424"/>
      <c r="J159" s="424"/>
      <c r="K159" s="358"/>
      <c r="L159" s="424"/>
      <c r="M159" s="424"/>
      <c r="N159" s="424"/>
      <c r="O159" s="424"/>
      <c r="P159" s="424"/>
      <c r="Q159" s="353"/>
      <c r="R159" s="353"/>
      <c r="S159" s="353"/>
      <c r="T159" s="353"/>
      <c r="U159" s="353"/>
      <c r="V159" s="353"/>
      <c r="W159" s="353"/>
      <c r="X159" s="353"/>
      <c r="Y159" s="353"/>
      <c r="Z159" s="353"/>
    </row>
    <row r="160" spans="1:26" ht="12.75" customHeight="1" x14ac:dyDescent="0.2">
      <c r="A160" s="353"/>
      <c r="B160" s="353"/>
      <c r="C160" s="353"/>
      <c r="D160" s="353"/>
      <c r="E160" s="353"/>
      <c r="F160" s="424"/>
      <c r="G160" s="424"/>
      <c r="H160" s="424"/>
      <c r="I160" s="424"/>
      <c r="J160" s="424"/>
      <c r="K160" s="358"/>
      <c r="L160" s="424"/>
      <c r="M160" s="424"/>
      <c r="N160" s="424"/>
      <c r="O160" s="424"/>
      <c r="P160" s="424"/>
      <c r="Q160" s="353"/>
      <c r="R160" s="353"/>
      <c r="S160" s="353"/>
      <c r="T160" s="353"/>
      <c r="U160" s="353"/>
      <c r="V160" s="353"/>
      <c r="W160" s="353"/>
      <c r="X160" s="353"/>
      <c r="Y160" s="353"/>
      <c r="Z160" s="353"/>
    </row>
    <row r="161" spans="1:26" ht="12.75" customHeight="1" x14ac:dyDescent="0.2">
      <c r="A161" s="353"/>
      <c r="B161" s="353"/>
      <c r="C161" s="353"/>
      <c r="D161" s="353"/>
      <c r="E161" s="353"/>
      <c r="F161" s="424"/>
      <c r="G161" s="424"/>
      <c r="H161" s="424"/>
      <c r="I161" s="424"/>
      <c r="J161" s="424"/>
      <c r="K161" s="358"/>
      <c r="L161" s="424"/>
      <c r="M161" s="424"/>
      <c r="N161" s="424"/>
      <c r="O161" s="424"/>
      <c r="P161" s="424"/>
      <c r="Q161" s="353"/>
      <c r="R161" s="353"/>
      <c r="S161" s="353"/>
      <c r="T161" s="353"/>
      <c r="U161" s="353"/>
      <c r="V161" s="353"/>
      <c r="W161" s="353"/>
      <c r="X161" s="353"/>
      <c r="Y161" s="353"/>
      <c r="Z161" s="353"/>
    </row>
    <row r="162" spans="1:26" ht="12.75" customHeight="1" x14ac:dyDescent="0.2">
      <c r="A162" s="353"/>
      <c r="B162" s="353"/>
      <c r="C162" s="353"/>
      <c r="D162" s="353"/>
      <c r="E162" s="353"/>
      <c r="F162" s="424"/>
      <c r="G162" s="424"/>
      <c r="H162" s="424"/>
      <c r="I162" s="424"/>
      <c r="J162" s="424"/>
      <c r="K162" s="358"/>
      <c r="L162" s="424"/>
      <c r="M162" s="424"/>
      <c r="N162" s="424"/>
      <c r="O162" s="424"/>
      <c r="P162" s="424"/>
      <c r="Q162" s="353"/>
      <c r="R162" s="353"/>
      <c r="S162" s="353"/>
      <c r="T162" s="353"/>
      <c r="U162" s="353"/>
      <c r="V162" s="353"/>
      <c r="W162" s="353"/>
      <c r="X162" s="353"/>
      <c r="Y162" s="353"/>
      <c r="Z162" s="353"/>
    </row>
    <row r="163" spans="1:26" ht="12.75" customHeight="1" x14ac:dyDescent="0.2">
      <c r="A163" s="353"/>
      <c r="B163" s="353"/>
      <c r="C163" s="353"/>
      <c r="D163" s="353"/>
      <c r="E163" s="353"/>
      <c r="F163" s="424"/>
      <c r="G163" s="424"/>
      <c r="H163" s="424"/>
      <c r="I163" s="424"/>
      <c r="J163" s="424"/>
      <c r="K163" s="358"/>
      <c r="L163" s="424"/>
      <c r="M163" s="424"/>
      <c r="N163" s="424"/>
      <c r="O163" s="424"/>
      <c r="P163" s="424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</row>
    <row r="164" spans="1:26" ht="12.75" customHeight="1" x14ac:dyDescent="0.2">
      <c r="A164" s="353"/>
      <c r="B164" s="353"/>
      <c r="C164" s="353"/>
      <c r="D164" s="353"/>
      <c r="E164" s="353"/>
      <c r="F164" s="424"/>
      <c r="G164" s="424"/>
      <c r="H164" s="424"/>
      <c r="I164" s="424"/>
      <c r="J164" s="424"/>
      <c r="K164" s="358"/>
      <c r="L164" s="424"/>
      <c r="M164" s="424"/>
      <c r="N164" s="424"/>
      <c r="O164" s="424"/>
      <c r="P164" s="424"/>
      <c r="Q164" s="353"/>
      <c r="R164" s="353"/>
      <c r="S164" s="353"/>
      <c r="T164" s="353"/>
      <c r="U164" s="353"/>
      <c r="V164" s="353"/>
      <c r="W164" s="353"/>
      <c r="X164" s="353"/>
      <c r="Y164" s="353"/>
      <c r="Z164" s="353"/>
    </row>
    <row r="165" spans="1:26" ht="12.75" customHeight="1" x14ac:dyDescent="0.2">
      <c r="A165" s="353"/>
      <c r="B165" s="353"/>
      <c r="C165" s="353"/>
      <c r="D165" s="353"/>
      <c r="E165" s="353"/>
      <c r="F165" s="424"/>
      <c r="G165" s="424"/>
      <c r="H165" s="424"/>
      <c r="I165" s="424"/>
      <c r="J165" s="424"/>
      <c r="K165" s="358"/>
      <c r="L165" s="424"/>
      <c r="M165" s="424"/>
      <c r="N165" s="424"/>
      <c r="O165" s="424"/>
      <c r="P165" s="424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</row>
    <row r="166" spans="1:26" ht="12.75" customHeight="1" x14ac:dyDescent="0.2">
      <c r="A166" s="353"/>
      <c r="B166" s="353"/>
      <c r="C166" s="353"/>
      <c r="D166" s="353"/>
      <c r="E166" s="353"/>
      <c r="F166" s="424"/>
      <c r="G166" s="424"/>
      <c r="H166" s="424"/>
      <c r="I166" s="424"/>
      <c r="J166" s="424"/>
      <c r="K166" s="358"/>
      <c r="L166" s="424"/>
      <c r="M166" s="424"/>
      <c r="N166" s="424"/>
      <c r="O166" s="424"/>
      <c r="P166" s="424"/>
      <c r="Q166" s="353"/>
      <c r="R166" s="353"/>
      <c r="S166" s="353"/>
      <c r="T166" s="353"/>
      <c r="U166" s="353"/>
      <c r="V166" s="353"/>
      <c r="W166" s="353"/>
      <c r="X166" s="353"/>
      <c r="Y166" s="353"/>
      <c r="Z166" s="353"/>
    </row>
    <row r="167" spans="1:26" ht="12.75" customHeight="1" x14ac:dyDescent="0.2">
      <c r="A167" s="353"/>
      <c r="B167" s="353"/>
      <c r="C167" s="353"/>
      <c r="D167" s="353"/>
      <c r="E167" s="353"/>
      <c r="F167" s="424"/>
      <c r="G167" s="424"/>
      <c r="H167" s="424"/>
      <c r="I167" s="424"/>
      <c r="J167" s="424"/>
      <c r="K167" s="358"/>
      <c r="L167" s="424"/>
      <c r="M167" s="424"/>
      <c r="N167" s="424"/>
      <c r="O167" s="424"/>
      <c r="P167" s="424"/>
      <c r="Q167" s="353"/>
      <c r="R167" s="353"/>
      <c r="S167" s="353"/>
      <c r="T167" s="353"/>
      <c r="U167" s="353"/>
      <c r="V167" s="353"/>
      <c r="W167" s="353"/>
      <c r="X167" s="353"/>
      <c r="Y167" s="353"/>
      <c r="Z167" s="353"/>
    </row>
    <row r="168" spans="1:26" ht="12.75" customHeight="1" x14ac:dyDescent="0.2">
      <c r="A168" s="353"/>
      <c r="B168" s="353"/>
      <c r="C168" s="353"/>
      <c r="D168" s="353"/>
      <c r="E168" s="353"/>
      <c r="F168" s="424"/>
      <c r="G168" s="424"/>
      <c r="H168" s="424"/>
      <c r="I168" s="424"/>
      <c r="J168" s="424"/>
      <c r="K168" s="358"/>
      <c r="L168" s="424"/>
      <c r="M168" s="424"/>
      <c r="N168" s="424"/>
      <c r="O168" s="424"/>
      <c r="P168" s="424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</row>
    <row r="169" spans="1:26" ht="12.75" customHeight="1" x14ac:dyDescent="0.2">
      <c r="A169" s="353"/>
      <c r="B169" s="353"/>
      <c r="C169" s="353"/>
      <c r="D169" s="353"/>
      <c r="E169" s="353"/>
      <c r="F169" s="424"/>
      <c r="G169" s="424"/>
      <c r="H169" s="424"/>
      <c r="I169" s="424"/>
      <c r="J169" s="424"/>
      <c r="K169" s="358"/>
      <c r="L169" s="424"/>
      <c r="M169" s="424"/>
      <c r="N169" s="424"/>
      <c r="O169" s="424"/>
      <c r="P169" s="424"/>
      <c r="Q169" s="353"/>
      <c r="R169" s="353"/>
      <c r="S169" s="353"/>
      <c r="T169" s="353"/>
      <c r="U169" s="353"/>
      <c r="V169" s="353"/>
      <c r="W169" s="353"/>
      <c r="X169" s="353"/>
      <c r="Y169" s="353"/>
      <c r="Z169" s="353"/>
    </row>
    <row r="170" spans="1:26" ht="12.75" customHeight="1" x14ac:dyDescent="0.2">
      <c r="A170" s="353"/>
      <c r="B170" s="353"/>
      <c r="C170" s="353"/>
      <c r="D170" s="353"/>
      <c r="E170" s="353"/>
      <c r="F170" s="424"/>
      <c r="G170" s="424"/>
      <c r="H170" s="424"/>
      <c r="I170" s="424"/>
      <c r="J170" s="424"/>
      <c r="K170" s="358"/>
      <c r="L170" s="424"/>
      <c r="M170" s="424"/>
      <c r="N170" s="424"/>
      <c r="O170" s="424"/>
      <c r="P170" s="424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</row>
    <row r="171" spans="1:26" ht="12.75" customHeight="1" x14ac:dyDescent="0.2">
      <c r="A171" s="353"/>
      <c r="B171" s="353"/>
      <c r="C171" s="353"/>
      <c r="D171" s="353"/>
      <c r="E171" s="353"/>
      <c r="F171" s="424"/>
      <c r="G171" s="424"/>
      <c r="H171" s="424"/>
      <c r="I171" s="424"/>
      <c r="J171" s="424"/>
      <c r="K171" s="358"/>
      <c r="L171" s="424"/>
      <c r="M171" s="424"/>
      <c r="N171" s="424"/>
      <c r="O171" s="424"/>
      <c r="P171" s="424"/>
      <c r="Q171" s="353"/>
      <c r="R171" s="353"/>
      <c r="S171" s="353"/>
      <c r="T171" s="353"/>
      <c r="U171" s="353"/>
      <c r="V171" s="353"/>
      <c r="W171" s="353"/>
      <c r="X171" s="353"/>
      <c r="Y171" s="353"/>
      <c r="Z171" s="353"/>
    </row>
    <row r="172" spans="1:26" ht="12.75" customHeight="1" x14ac:dyDescent="0.2">
      <c r="A172" s="353"/>
      <c r="B172" s="353"/>
      <c r="C172" s="353"/>
      <c r="D172" s="353"/>
      <c r="E172" s="353"/>
      <c r="F172" s="424"/>
      <c r="G172" s="424"/>
      <c r="H172" s="424"/>
      <c r="I172" s="424"/>
      <c r="J172" s="424"/>
      <c r="K172" s="358"/>
      <c r="L172" s="424"/>
      <c r="M172" s="424"/>
      <c r="N172" s="424"/>
      <c r="O172" s="424"/>
      <c r="P172" s="424"/>
      <c r="Q172" s="353"/>
      <c r="R172" s="353"/>
      <c r="S172" s="353"/>
      <c r="T172" s="353"/>
      <c r="U172" s="353"/>
      <c r="V172" s="353"/>
      <c r="W172" s="353"/>
      <c r="X172" s="353"/>
      <c r="Y172" s="353"/>
      <c r="Z172" s="353"/>
    </row>
    <row r="173" spans="1:26" ht="12.75" customHeight="1" x14ac:dyDescent="0.2">
      <c r="A173" s="353"/>
      <c r="B173" s="353"/>
      <c r="C173" s="353"/>
      <c r="D173" s="353"/>
      <c r="E173" s="353"/>
      <c r="F173" s="424"/>
      <c r="G173" s="424"/>
      <c r="H173" s="424"/>
      <c r="I173" s="424"/>
      <c r="J173" s="424"/>
      <c r="K173" s="358"/>
      <c r="L173" s="424"/>
      <c r="M173" s="424"/>
      <c r="N173" s="424"/>
      <c r="O173" s="424"/>
      <c r="P173" s="424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</row>
    <row r="174" spans="1:26" ht="12.75" customHeight="1" x14ac:dyDescent="0.2">
      <c r="A174" s="353"/>
      <c r="B174" s="353"/>
      <c r="C174" s="353"/>
      <c r="D174" s="353"/>
      <c r="E174" s="353"/>
      <c r="F174" s="424"/>
      <c r="G174" s="424"/>
      <c r="H174" s="424"/>
      <c r="I174" s="424"/>
      <c r="J174" s="424"/>
      <c r="K174" s="358"/>
      <c r="L174" s="424"/>
      <c r="M174" s="424"/>
      <c r="N174" s="424"/>
      <c r="O174" s="424"/>
      <c r="P174" s="424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</row>
    <row r="175" spans="1:26" ht="12.75" customHeight="1" x14ac:dyDescent="0.2">
      <c r="A175" s="353"/>
      <c r="B175" s="353"/>
      <c r="C175" s="353"/>
      <c r="D175" s="353"/>
      <c r="E175" s="353"/>
      <c r="F175" s="424"/>
      <c r="G175" s="424"/>
      <c r="H175" s="424"/>
      <c r="I175" s="424"/>
      <c r="J175" s="424"/>
      <c r="K175" s="358"/>
      <c r="L175" s="424"/>
      <c r="M175" s="424"/>
      <c r="N175" s="424"/>
      <c r="O175" s="424"/>
      <c r="P175" s="424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</row>
    <row r="176" spans="1:26" ht="12.75" customHeight="1" x14ac:dyDescent="0.2">
      <c r="A176" s="353"/>
      <c r="B176" s="353"/>
      <c r="C176" s="353"/>
      <c r="D176" s="353"/>
      <c r="E176" s="353"/>
      <c r="F176" s="424"/>
      <c r="G176" s="424"/>
      <c r="H176" s="424"/>
      <c r="I176" s="424"/>
      <c r="J176" s="424"/>
      <c r="K176" s="358"/>
      <c r="L176" s="424"/>
      <c r="M176" s="424"/>
      <c r="N176" s="424"/>
      <c r="O176" s="424"/>
      <c r="P176" s="424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</row>
    <row r="177" spans="1:26" ht="12.75" customHeight="1" x14ac:dyDescent="0.2">
      <c r="A177" s="353"/>
      <c r="B177" s="353"/>
      <c r="C177" s="353"/>
      <c r="D177" s="353"/>
      <c r="E177" s="353"/>
      <c r="F177" s="424"/>
      <c r="G177" s="424"/>
      <c r="H177" s="424"/>
      <c r="I177" s="424"/>
      <c r="J177" s="424"/>
      <c r="K177" s="358"/>
      <c r="L177" s="424"/>
      <c r="M177" s="424"/>
      <c r="N177" s="424"/>
      <c r="O177" s="424"/>
      <c r="P177" s="424"/>
      <c r="Q177" s="353"/>
      <c r="R177" s="353"/>
      <c r="S177" s="353"/>
      <c r="T177" s="353"/>
      <c r="U177" s="353"/>
      <c r="V177" s="353"/>
      <c r="W177" s="353"/>
      <c r="X177" s="353"/>
      <c r="Y177" s="353"/>
      <c r="Z177" s="353"/>
    </row>
    <row r="178" spans="1:26" ht="12.75" customHeight="1" x14ac:dyDescent="0.2">
      <c r="A178" s="353"/>
      <c r="B178" s="353"/>
      <c r="C178" s="353"/>
      <c r="D178" s="353"/>
      <c r="E178" s="353"/>
      <c r="F178" s="424"/>
      <c r="G178" s="424"/>
      <c r="H178" s="424"/>
      <c r="I178" s="424"/>
      <c r="J178" s="424"/>
      <c r="K178" s="358"/>
      <c r="L178" s="424"/>
      <c r="M178" s="424"/>
      <c r="N178" s="424"/>
      <c r="O178" s="424"/>
      <c r="P178" s="424"/>
      <c r="Q178" s="353"/>
      <c r="R178" s="353"/>
      <c r="S178" s="353"/>
      <c r="T178" s="353"/>
      <c r="U178" s="353"/>
      <c r="V178" s="353"/>
      <c r="W178" s="353"/>
      <c r="X178" s="353"/>
      <c r="Y178" s="353"/>
      <c r="Z178" s="353"/>
    </row>
    <row r="179" spans="1:26" ht="12.75" customHeight="1" x14ac:dyDescent="0.2">
      <c r="A179" s="353"/>
      <c r="B179" s="353"/>
      <c r="C179" s="353"/>
      <c r="D179" s="353"/>
      <c r="E179" s="353"/>
      <c r="F179" s="424"/>
      <c r="G179" s="424"/>
      <c r="H179" s="424"/>
      <c r="I179" s="424"/>
      <c r="J179" s="424"/>
      <c r="K179" s="358"/>
      <c r="L179" s="424"/>
      <c r="M179" s="424"/>
      <c r="N179" s="424"/>
      <c r="O179" s="424"/>
      <c r="P179" s="424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</row>
    <row r="180" spans="1:26" ht="12.75" customHeight="1" x14ac:dyDescent="0.2">
      <c r="A180" s="353"/>
      <c r="B180" s="353"/>
      <c r="C180" s="353"/>
      <c r="D180" s="353"/>
      <c r="E180" s="353"/>
      <c r="F180" s="424"/>
      <c r="G180" s="424"/>
      <c r="H180" s="424"/>
      <c r="I180" s="424"/>
      <c r="J180" s="424"/>
      <c r="K180" s="358"/>
      <c r="L180" s="424"/>
      <c r="M180" s="424"/>
      <c r="N180" s="424"/>
      <c r="O180" s="424"/>
      <c r="P180" s="424"/>
      <c r="Q180" s="353"/>
      <c r="R180" s="353"/>
      <c r="S180" s="353"/>
      <c r="T180" s="353"/>
      <c r="U180" s="353"/>
      <c r="V180" s="353"/>
      <c r="W180" s="353"/>
      <c r="X180" s="353"/>
      <c r="Y180" s="353"/>
      <c r="Z180" s="353"/>
    </row>
    <row r="181" spans="1:26" ht="12.75" customHeight="1" x14ac:dyDescent="0.2">
      <c r="A181" s="353"/>
      <c r="B181" s="353"/>
      <c r="C181" s="353"/>
      <c r="D181" s="353"/>
      <c r="E181" s="353"/>
      <c r="F181" s="424"/>
      <c r="G181" s="424"/>
      <c r="H181" s="424"/>
      <c r="I181" s="424"/>
      <c r="J181" s="424"/>
      <c r="K181" s="358"/>
      <c r="L181" s="424"/>
      <c r="M181" s="424"/>
      <c r="N181" s="424"/>
      <c r="O181" s="424"/>
      <c r="P181" s="424"/>
      <c r="Q181" s="353"/>
      <c r="R181" s="353"/>
      <c r="S181" s="353"/>
      <c r="T181" s="353"/>
      <c r="U181" s="353"/>
      <c r="V181" s="353"/>
      <c r="W181" s="353"/>
      <c r="X181" s="353"/>
      <c r="Y181" s="353"/>
      <c r="Z181" s="353"/>
    </row>
    <row r="182" spans="1:26" ht="12.75" customHeight="1" x14ac:dyDescent="0.2">
      <c r="A182" s="353"/>
      <c r="B182" s="353"/>
      <c r="C182" s="353"/>
      <c r="D182" s="353"/>
      <c r="E182" s="353"/>
      <c r="F182" s="424"/>
      <c r="G182" s="424"/>
      <c r="H182" s="424"/>
      <c r="I182" s="424"/>
      <c r="J182" s="424"/>
      <c r="K182" s="358"/>
      <c r="L182" s="424"/>
      <c r="M182" s="424"/>
      <c r="N182" s="424"/>
      <c r="O182" s="424"/>
      <c r="P182" s="424"/>
      <c r="Q182" s="353"/>
      <c r="R182" s="353"/>
      <c r="S182" s="353"/>
      <c r="T182" s="353"/>
      <c r="U182" s="353"/>
      <c r="V182" s="353"/>
      <c r="W182" s="353"/>
      <c r="X182" s="353"/>
      <c r="Y182" s="353"/>
      <c r="Z182" s="353"/>
    </row>
    <row r="183" spans="1:26" ht="12.75" customHeight="1" x14ac:dyDescent="0.2">
      <c r="A183" s="353"/>
      <c r="B183" s="353"/>
      <c r="C183" s="353"/>
      <c r="D183" s="353"/>
      <c r="E183" s="353"/>
      <c r="F183" s="424"/>
      <c r="G183" s="424"/>
      <c r="H183" s="424"/>
      <c r="I183" s="424"/>
      <c r="J183" s="424"/>
      <c r="K183" s="358"/>
      <c r="L183" s="424"/>
      <c r="M183" s="424"/>
      <c r="N183" s="424"/>
      <c r="O183" s="424"/>
      <c r="P183" s="424"/>
      <c r="Q183" s="353"/>
      <c r="R183" s="353"/>
      <c r="S183" s="353"/>
      <c r="T183" s="353"/>
      <c r="U183" s="353"/>
      <c r="V183" s="353"/>
      <c r="W183" s="353"/>
      <c r="X183" s="353"/>
      <c r="Y183" s="353"/>
      <c r="Z183" s="353"/>
    </row>
    <row r="184" spans="1:26" ht="12.75" customHeight="1" x14ac:dyDescent="0.2">
      <c r="A184" s="353"/>
      <c r="B184" s="353"/>
      <c r="C184" s="353"/>
      <c r="D184" s="353"/>
      <c r="E184" s="353"/>
      <c r="F184" s="424"/>
      <c r="G184" s="424"/>
      <c r="H184" s="424"/>
      <c r="I184" s="424"/>
      <c r="J184" s="424"/>
      <c r="K184" s="358"/>
      <c r="L184" s="424"/>
      <c r="M184" s="424"/>
      <c r="N184" s="424"/>
      <c r="O184" s="424"/>
      <c r="P184" s="424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</row>
    <row r="185" spans="1:26" ht="12.75" customHeight="1" x14ac:dyDescent="0.2">
      <c r="A185" s="353"/>
      <c r="B185" s="353"/>
      <c r="C185" s="353"/>
      <c r="D185" s="353"/>
      <c r="E185" s="353"/>
      <c r="F185" s="424"/>
      <c r="G185" s="424"/>
      <c r="H185" s="424"/>
      <c r="I185" s="424"/>
      <c r="J185" s="424"/>
      <c r="K185" s="358"/>
      <c r="L185" s="424"/>
      <c r="M185" s="424"/>
      <c r="N185" s="424"/>
      <c r="O185" s="424"/>
      <c r="P185" s="424"/>
      <c r="Q185" s="353"/>
      <c r="R185" s="353"/>
      <c r="S185" s="353"/>
      <c r="T185" s="353"/>
      <c r="U185" s="353"/>
      <c r="V185" s="353"/>
      <c r="W185" s="353"/>
      <c r="X185" s="353"/>
      <c r="Y185" s="353"/>
      <c r="Z185" s="353"/>
    </row>
    <row r="186" spans="1:26" ht="12.75" customHeight="1" x14ac:dyDescent="0.2">
      <c r="A186" s="353"/>
      <c r="B186" s="353"/>
      <c r="C186" s="353"/>
      <c r="D186" s="353"/>
      <c r="E186" s="353"/>
      <c r="F186" s="424"/>
      <c r="G186" s="424"/>
      <c r="H186" s="424"/>
      <c r="I186" s="424"/>
      <c r="J186" s="424"/>
      <c r="K186" s="358"/>
      <c r="L186" s="424"/>
      <c r="M186" s="424"/>
      <c r="N186" s="424"/>
      <c r="O186" s="424"/>
      <c r="P186" s="424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</row>
    <row r="187" spans="1:26" ht="12.75" customHeight="1" x14ac:dyDescent="0.2">
      <c r="A187" s="353"/>
      <c r="B187" s="353"/>
      <c r="C187" s="353"/>
      <c r="D187" s="353"/>
      <c r="E187" s="353"/>
      <c r="F187" s="424"/>
      <c r="G187" s="424"/>
      <c r="H187" s="424"/>
      <c r="I187" s="424"/>
      <c r="J187" s="424"/>
      <c r="K187" s="358"/>
      <c r="L187" s="424"/>
      <c r="M187" s="424"/>
      <c r="N187" s="424"/>
      <c r="O187" s="424"/>
      <c r="P187" s="424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</row>
    <row r="188" spans="1:26" ht="12.75" customHeight="1" x14ac:dyDescent="0.2">
      <c r="A188" s="353"/>
      <c r="B188" s="353"/>
      <c r="C188" s="353"/>
      <c r="D188" s="353"/>
      <c r="E188" s="353"/>
      <c r="F188" s="424"/>
      <c r="G188" s="424"/>
      <c r="H188" s="424"/>
      <c r="I188" s="424"/>
      <c r="J188" s="424"/>
      <c r="K188" s="358"/>
      <c r="L188" s="424"/>
      <c r="M188" s="424"/>
      <c r="N188" s="424"/>
      <c r="O188" s="424"/>
      <c r="P188" s="424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</row>
    <row r="189" spans="1:26" ht="12.75" customHeight="1" x14ac:dyDescent="0.2">
      <c r="A189" s="353"/>
      <c r="B189" s="353"/>
      <c r="C189" s="353"/>
      <c r="D189" s="353"/>
      <c r="E189" s="353"/>
      <c r="F189" s="424"/>
      <c r="G189" s="424"/>
      <c r="H189" s="424"/>
      <c r="I189" s="424"/>
      <c r="J189" s="424"/>
      <c r="K189" s="358"/>
      <c r="L189" s="424"/>
      <c r="M189" s="424"/>
      <c r="N189" s="424"/>
      <c r="O189" s="424"/>
      <c r="P189" s="424"/>
      <c r="Q189" s="353"/>
      <c r="R189" s="353"/>
      <c r="S189" s="353"/>
      <c r="T189" s="353"/>
      <c r="U189" s="353"/>
      <c r="V189" s="353"/>
      <c r="W189" s="353"/>
      <c r="X189" s="353"/>
      <c r="Y189" s="353"/>
      <c r="Z189" s="353"/>
    </row>
    <row r="190" spans="1:26" ht="12.75" customHeight="1" x14ac:dyDescent="0.2">
      <c r="A190" s="353"/>
      <c r="B190" s="353"/>
      <c r="C190" s="353"/>
      <c r="D190" s="353"/>
      <c r="E190" s="353"/>
      <c r="F190" s="424"/>
      <c r="G190" s="424"/>
      <c r="H190" s="424"/>
      <c r="I190" s="424"/>
      <c r="J190" s="424"/>
      <c r="K190" s="358"/>
      <c r="L190" s="424"/>
      <c r="M190" s="424"/>
      <c r="N190" s="424"/>
      <c r="O190" s="424"/>
      <c r="P190" s="424"/>
      <c r="Q190" s="353"/>
      <c r="R190" s="353"/>
      <c r="S190" s="353"/>
      <c r="T190" s="353"/>
      <c r="U190" s="353"/>
      <c r="V190" s="353"/>
      <c r="W190" s="353"/>
      <c r="X190" s="353"/>
      <c r="Y190" s="353"/>
      <c r="Z190" s="353"/>
    </row>
    <row r="191" spans="1:26" ht="12.75" customHeight="1" x14ac:dyDescent="0.2">
      <c r="A191" s="353"/>
      <c r="B191" s="353"/>
      <c r="C191" s="353"/>
      <c r="D191" s="353"/>
      <c r="E191" s="353"/>
      <c r="F191" s="424"/>
      <c r="G191" s="424"/>
      <c r="H191" s="424"/>
      <c r="I191" s="424"/>
      <c r="J191" s="424"/>
      <c r="K191" s="358"/>
      <c r="L191" s="424"/>
      <c r="M191" s="424"/>
      <c r="N191" s="424"/>
      <c r="O191" s="424"/>
      <c r="P191" s="424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</row>
    <row r="192" spans="1:26" ht="12.75" customHeight="1" x14ac:dyDescent="0.2">
      <c r="A192" s="353"/>
      <c r="B192" s="353"/>
      <c r="C192" s="353"/>
      <c r="D192" s="353"/>
      <c r="E192" s="353"/>
      <c r="F192" s="424"/>
      <c r="G192" s="424"/>
      <c r="H192" s="424"/>
      <c r="I192" s="424"/>
      <c r="J192" s="424"/>
      <c r="K192" s="358"/>
      <c r="L192" s="424"/>
      <c r="M192" s="424"/>
      <c r="N192" s="424"/>
      <c r="O192" s="424"/>
      <c r="P192" s="424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</row>
    <row r="193" spans="1:26" ht="12.75" customHeight="1" x14ac:dyDescent="0.2">
      <c r="A193" s="353"/>
      <c r="B193" s="353"/>
      <c r="C193" s="353"/>
      <c r="D193" s="353"/>
      <c r="E193" s="353"/>
      <c r="F193" s="424"/>
      <c r="G193" s="424"/>
      <c r="H193" s="424"/>
      <c r="I193" s="424"/>
      <c r="J193" s="424"/>
      <c r="K193" s="358"/>
      <c r="L193" s="424"/>
      <c r="M193" s="424"/>
      <c r="N193" s="424"/>
      <c r="O193" s="424"/>
      <c r="P193" s="424"/>
      <c r="Q193" s="353"/>
      <c r="R193" s="353"/>
      <c r="S193" s="353"/>
      <c r="T193" s="353"/>
      <c r="U193" s="353"/>
      <c r="V193" s="353"/>
      <c r="W193" s="353"/>
      <c r="X193" s="353"/>
      <c r="Y193" s="353"/>
      <c r="Z193" s="353"/>
    </row>
    <row r="194" spans="1:26" ht="12.75" customHeight="1" x14ac:dyDescent="0.2">
      <c r="A194" s="353"/>
      <c r="B194" s="353"/>
      <c r="C194" s="353"/>
      <c r="D194" s="353"/>
      <c r="E194" s="353"/>
      <c r="F194" s="424"/>
      <c r="G194" s="424"/>
      <c r="H194" s="424"/>
      <c r="I194" s="424"/>
      <c r="J194" s="424"/>
      <c r="K194" s="358"/>
      <c r="L194" s="424"/>
      <c r="M194" s="424"/>
      <c r="N194" s="424"/>
      <c r="O194" s="424"/>
      <c r="P194" s="424"/>
      <c r="Q194" s="353"/>
      <c r="R194" s="353"/>
      <c r="S194" s="353"/>
      <c r="T194" s="353"/>
      <c r="U194" s="353"/>
      <c r="V194" s="353"/>
      <c r="W194" s="353"/>
      <c r="X194" s="353"/>
      <c r="Y194" s="353"/>
      <c r="Z194" s="353"/>
    </row>
    <row r="195" spans="1:26" ht="12.75" customHeight="1" x14ac:dyDescent="0.2">
      <c r="A195" s="353"/>
      <c r="B195" s="353"/>
      <c r="C195" s="353"/>
      <c r="D195" s="353"/>
      <c r="E195" s="353"/>
      <c r="F195" s="424"/>
      <c r="G195" s="424"/>
      <c r="H195" s="424"/>
      <c r="I195" s="424"/>
      <c r="J195" s="424"/>
      <c r="K195" s="358"/>
      <c r="L195" s="424"/>
      <c r="M195" s="424"/>
      <c r="N195" s="424"/>
      <c r="O195" s="424"/>
      <c r="P195" s="424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</row>
    <row r="196" spans="1:26" ht="12.75" customHeight="1" x14ac:dyDescent="0.2">
      <c r="A196" s="353"/>
      <c r="B196" s="353"/>
      <c r="C196" s="353"/>
      <c r="D196" s="353"/>
      <c r="E196" s="353"/>
      <c r="F196" s="424"/>
      <c r="G196" s="424"/>
      <c r="H196" s="424"/>
      <c r="I196" s="424"/>
      <c r="J196" s="424"/>
      <c r="K196" s="358"/>
      <c r="L196" s="424"/>
      <c r="M196" s="424"/>
      <c r="N196" s="424"/>
      <c r="O196" s="424"/>
      <c r="P196" s="424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</row>
    <row r="197" spans="1:26" ht="12.75" customHeight="1" x14ac:dyDescent="0.2">
      <c r="A197" s="353"/>
      <c r="B197" s="353"/>
      <c r="C197" s="353"/>
      <c r="D197" s="353"/>
      <c r="E197" s="353"/>
      <c r="F197" s="424"/>
      <c r="G197" s="424"/>
      <c r="H197" s="424"/>
      <c r="I197" s="424"/>
      <c r="J197" s="424"/>
      <c r="K197" s="358"/>
      <c r="L197" s="424"/>
      <c r="M197" s="424"/>
      <c r="N197" s="424"/>
      <c r="O197" s="424"/>
      <c r="P197" s="424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</row>
    <row r="198" spans="1:26" ht="12.75" customHeight="1" x14ac:dyDescent="0.2">
      <c r="A198" s="353"/>
      <c r="B198" s="353"/>
      <c r="C198" s="353"/>
      <c r="D198" s="353"/>
      <c r="E198" s="353"/>
      <c r="F198" s="424"/>
      <c r="G198" s="424"/>
      <c r="H198" s="424"/>
      <c r="I198" s="424"/>
      <c r="J198" s="424"/>
      <c r="K198" s="358"/>
      <c r="L198" s="424"/>
      <c r="M198" s="424"/>
      <c r="N198" s="424"/>
      <c r="O198" s="424"/>
      <c r="P198" s="424"/>
      <c r="Q198" s="353"/>
      <c r="R198" s="353"/>
      <c r="S198" s="353"/>
      <c r="T198" s="353"/>
      <c r="U198" s="353"/>
      <c r="V198" s="353"/>
      <c r="W198" s="353"/>
      <c r="X198" s="353"/>
      <c r="Y198" s="353"/>
      <c r="Z198" s="353"/>
    </row>
    <row r="199" spans="1:26" ht="12.75" customHeight="1" x14ac:dyDescent="0.2">
      <c r="A199" s="353"/>
      <c r="B199" s="353"/>
      <c r="C199" s="353"/>
      <c r="D199" s="353"/>
      <c r="E199" s="353"/>
      <c r="F199" s="424"/>
      <c r="G199" s="424"/>
      <c r="H199" s="424"/>
      <c r="I199" s="424"/>
      <c r="J199" s="424"/>
      <c r="K199" s="358"/>
      <c r="L199" s="424"/>
      <c r="M199" s="424"/>
      <c r="N199" s="424"/>
      <c r="O199" s="424"/>
      <c r="P199" s="424"/>
      <c r="Q199" s="353"/>
      <c r="R199" s="353"/>
      <c r="S199" s="353"/>
      <c r="T199" s="353"/>
      <c r="U199" s="353"/>
      <c r="V199" s="353"/>
      <c r="W199" s="353"/>
      <c r="X199" s="353"/>
      <c r="Y199" s="353"/>
      <c r="Z199" s="353"/>
    </row>
    <row r="200" spans="1:26" ht="12.75" customHeight="1" x14ac:dyDescent="0.2">
      <c r="A200" s="353"/>
      <c r="B200" s="353"/>
      <c r="C200" s="353"/>
      <c r="D200" s="353"/>
      <c r="E200" s="353"/>
      <c r="F200" s="424"/>
      <c r="G200" s="424"/>
      <c r="H200" s="424"/>
      <c r="I200" s="424"/>
      <c r="J200" s="424"/>
      <c r="K200" s="358"/>
      <c r="L200" s="424"/>
      <c r="M200" s="424"/>
      <c r="N200" s="424"/>
      <c r="O200" s="424"/>
      <c r="P200" s="424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</row>
    <row r="201" spans="1:26" ht="12.75" customHeight="1" x14ac:dyDescent="0.2">
      <c r="A201" s="353"/>
      <c r="B201" s="353"/>
      <c r="C201" s="353"/>
      <c r="D201" s="353"/>
      <c r="E201" s="353"/>
      <c r="F201" s="424"/>
      <c r="G201" s="424"/>
      <c r="H201" s="424"/>
      <c r="I201" s="424"/>
      <c r="J201" s="424"/>
      <c r="K201" s="358"/>
      <c r="L201" s="424"/>
      <c r="M201" s="424"/>
      <c r="N201" s="424"/>
      <c r="O201" s="424"/>
      <c r="P201" s="424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</row>
    <row r="202" spans="1:26" ht="12.75" customHeight="1" x14ac:dyDescent="0.2">
      <c r="A202" s="353"/>
      <c r="B202" s="353"/>
      <c r="C202" s="353"/>
      <c r="D202" s="353"/>
      <c r="E202" s="353"/>
      <c r="F202" s="424"/>
      <c r="G202" s="424"/>
      <c r="H202" s="424"/>
      <c r="I202" s="424"/>
      <c r="J202" s="424"/>
      <c r="K202" s="358"/>
      <c r="L202" s="424"/>
      <c r="M202" s="424"/>
      <c r="N202" s="424"/>
      <c r="O202" s="424"/>
      <c r="P202" s="424"/>
      <c r="Q202" s="353"/>
      <c r="R202" s="353"/>
      <c r="S202" s="353"/>
      <c r="T202" s="353"/>
      <c r="U202" s="353"/>
      <c r="V202" s="353"/>
      <c r="W202" s="353"/>
      <c r="X202" s="353"/>
      <c r="Y202" s="353"/>
      <c r="Z202" s="353"/>
    </row>
    <row r="203" spans="1:26" ht="12.75" customHeight="1" x14ac:dyDescent="0.2">
      <c r="A203" s="353"/>
      <c r="B203" s="353"/>
      <c r="C203" s="353"/>
      <c r="D203" s="353"/>
      <c r="E203" s="353"/>
      <c r="F203" s="424"/>
      <c r="G203" s="424"/>
      <c r="H203" s="424"/>
      <c r="I203" s="424"/>
      <c r="J203" s="424"/>
      <c r="K203" s="358"/>
      <c r="L203" s="424"/>
      <c r="M203" s="424"/>
      <c r="N203" s="424"/>
      <c r="O203" s="424"/>
      <c r="P203" s="424"/>
      <c r="Q203" s="353"/>
      <c r="R203" s="353"/>
      <c r="S203" s="353"/>
      <c r="T203" s="353"/>
      <c r="U203" s="353"/>
      <c r="V203" s="353"/>
      <c r="W203" s="353"/>
      <c r="X203" s="353"/>
      <c r="Y203" s="353"/>
      <c r="Z203" s="353"/>
    </row>
    <row r="204" spans="1:26" ht="12.75" customHeight="1" x14ac:dyDescent="0.2">
      <c r="A204" s="353"/>
      <c r="B204" s="353"/>
      <c r="C204" s="353"/>
      <c r="D204" s="353"/>
      <c r="E204" s="353"/>
      <c r="F204" s="424"/>
      <c r="G204" s="424"/>
      <c r="H204" s="424"/>
      <c r="I204" s="424"/>
      <c r="J204" s="424"/>
      <c r="K204" s="358"/>
      <c r="L204" s="424"/>
      <c r="M204" s="424"/>
      <c r="N204" s="424"/>
      <c r="O204" s="424"/>
      <c r="P204" s="424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</row>
    <row r="205" spans="1:26" ht="12.75" customHeight="1" x14ac:dyDescent="0.2">
      <c r="A205" s="353"/>
      <c r="B205" s="353"/>
      <c r="C205" s="353"/>
      <c r="D205" s="353"/>
      <c r="E205" s="353"/>
      <c r="F205" s="424"/>
      <c r="G205" s="424"/>
      <c r="H205" s="424"/>
      <c r="I205" s="424"/>
      <c r="J205" s="424"/>
      <c r="K205" s="358"/>
      <c r="L205" s="424"/>
      <c r="M205" s="424"/>
      <c r="N205" s="424"/>
      <c r="O205" s="424"/>
      <c r="P205" s="424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</row>
    <row r="206" spans="1:26" ht="12.75" customHeight="1" x14ac:dyDescent="0.2">
      <c r="A206" s="353"/>
      <c r="B206" s="353"/>
      <c r="C206" s="353"/>
      <c r="D206" s="353"/>
      <c r="E206" s="353"/>
      <c r="F206" s="424"/>
      <c r="G206" s="424"/>
      <c r="H206" s="424"/>
      <c r="I206" s="424"/>
      <c r="J206" s="424"/>
      <c r="K206" s="358"/>
      <c r="L206" s="424"/>
      <c r="M206" s="424"/>
      <c r="N206" s="424"/>
      <c r="O206" s="424"/>
      <c r="P206" s="424"/>
      <c r="Q206" s="353"/>
      <c r="R206" s="353"/>
      <c r="S206" s="353"/>
      <c r="T206" s="353"/>
      <c r="U206" s="353"/>
      <c r="V206" s="353"/>
      <c r="W206" s="353"/>
      <c r="X206" s="353"/>
      <c r="Y206" s="353"/>
      <c r="Z206" s="353"/>
    </row>
    <row r="207" spans="1:26" ht="12.75" customHeight="1" x14ac:dyDescent="0.2">
      <c r="A207" s="353"/>
      <c r="B207" s="353"/>
      <c r="C207" s="353"/>
      <c r="D207" s="353"/>
      <c r="E207" s="353"/>
      <c r="F207" s="424"/>
      <c r="G207" s="424"/>
      <c r="H207" s="424"/>
      <c r="I207" s="424"/>
      <c r="J207" s="424"/>
      <c r="K207" s="358"/>
      <c r="L207" s="424"/>
      <c r="M207" s="424"/>
      <c r="N207" s="424"/>
      <c r="O207" s="424"/>
      <c r="P207" s="424"/>
      <c r="Q207" s="353"/>
      <c r="R207" s="353"/>
      <c r="S207" s="353"/>
      <c r="T207" s="353"/>
      <c r="U207" s="353"/>
      <c r="V207" s="353"/>
      <c r="W207" s="353"/>
      <c r="X207" s="353"/>
      <c r="Y207" s="353"/>
      <c r="Z207" s="353"/>
    </row>
    <row r="208" spans="1:26" ht="12.75" customHeight="1" x14ac:dyDescent="0.2">
      <c r="A208" s="353"/>
      <c r="B208" s="353"/>
      <c r="C208" s="353"/>
      <c r="D208" s="353"/>
      <c r="E208" s="353"/>
      <c r="F208" s="424"/>
      <c r="G208" s="424"/>
      <c r="H208" s="424"/>
      <c r="I208" s="424"/>
      <c r="J208" s="424"/>
      <c r="K208" s="358"/>
      <c r="L208" s="424"/>
      <c r="M208" s="424"/>
      <c r="N208" s="424"/>
      <c r="O208" s="424"/>
      <c r="P208" s="424"/>
      <c r="Q208" s="353"/>
      <c r="R208" s="353"/>
      <c r="S208" s="353"/>
      <c r="T208" s="353"/>
      <c r="U208" s="353"/>
      <c r="V208" s="353"/>
      <c r="W208" s="353"/>
      <c r="X208" s="353"/>
      <c r="Y208" s="353"/>
      <c r="Z208" s="353"/>
    </row>
    <row r="209" spans="1:26" ht="12.75" customHeight="1" x14ac:dyDescent="0.2">
      <c r="A209" s="353"/>
      <c r="B209" s="353"/>
      <c r="C209" s="353"/>
      <c r="D209" s="353"/>
      <c r="E209" s="353"/>
      <c r="F209" s="424"/>
      <c r="G209" s="424"/>
      <c r="H209" s="424"/>
      <c r="I209" s="424"/>
      <c r="J209" s="424"/>
      <c r="K209" s="358"/>
      <c r="L209" s="424"/>
      <c r="M209" s="424"/>
      <c r="N209" s="424"/>
      <c r="O209" s="424"/>
      <c r="P209" s="424"/>
      <c r="Q209" s="353"/>
      <c r="R209" s="353"/>
      <c r="S209" s="353"/>
      <c r="T209" s="353"/>
      <c r="U209" s="353"/>
      <c r="V209" s="353"/>
      <c r="W209" s="353"/>
      <c r="X209" s="353"/>
      <c r="Y209" s="353"/>
      <c r="Z209" s="353"/>
    </row>
    <row r="210" spans="1:26" ht="12.75" customHeight="1" x14ac:dyDescent="0.2">
      <c r="A210" s="353"/>
      <c r="B210" s="353"/>
      <c r="C210" s="353"/>
      <c r="D210" s="353"/>
      <c r="E210" s="353"/>
      <c r="F210" s="424"/>
      <c r="G210" s="424"/>
      <c r="H210" s="424"/>
      <c r="I210" s="424"/>
      <c r="J210" s="424"/>
      <c r="K210" s="358"/>
      <c r="L210" s="424"/>
      <c r="M210" s="424"/>
      <c r="N210" s="424"/>
      <c r="O210" s="424"/>
      <c r="P210" s="424"/>
      <c r="Q210" s="353"/>
      <c r="R210" s="353"/>
      <c r="S210" s="353"/>
      <c r="T210" s="353"/>
      <c r="U210" s="353"/>
      <c r="V210" s="353"/>
      <c r="W210" s="353"/>
      <c r="X210" s="353"/>
      <c r="Y210" s="353"/>
      <c r="Z210" s="353"/>
    </row>
    <row r="211" spans="1:26" ht="12.75" customHeight="1" x14ac:dyDescent="0.2">
      <c r="A211" s="353"/>
      <c r="B211" s="353"/>
      <c r="C211" s="353"/>
      <c r="D211" s="353"/>
      <c r="E211" s="353"/>
      <c r="F211" s="424"/>
      <c r="G211" s="424"/>
      <c r="H211" s="424"/>
      <c r="I211" s="424"/>
      <c r="J211" s="424"/>
      <c r="K211" s="358"/>
      <c r="L211" s="424"/>
      <c r="M211" s="424"/>
      <c r="N211" s="424"/>
      <c r="O211" s="424"/>
      <c r="P211" s="424"/>
      <c r="Q211" s="353"/>
      <c r="R211" s="353"/>
      <c r="S211" s="353"/>
      <c r="T211" s="353"/>
      <c r="U211" s="353"/>
      <c r="V211" s="353"/>
      <c r="W211" s="353"/>
      <c r="X211" s="353"/>
      <c r="Y211" s="353"/>
      <c r="Z211" s="353"/>
    </row>
    <row r="212" spans="1:26" ht="12.75" customHeight="1" x14ac:dyDescent="0.2">
      <c r="A212" s="353"/>
      <c r="B212" s="353"/>
      <c r="C212" s="353"/>
      <c r="D212" s="353"/>
      <c r="E212" s="353"/>
      <c r="F212" s="424"/>
      <c r="G212" s="424"/>
      <c r="H212" s="424"/>
      <c r="I212" s="424"/>
      <c r="J212" s="424"/>
      <c r="K212" s="358"/>
      <c r="L212" s="424"/>
      <c r="M212" s="424"/>
      <c r="N212" s="424"/>
      <c r="O212" s="424"/>
      <c r="P212" s="424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</row>
    <row r="213" spans="1:26" ht="12.75" customHeight="1" x14ac:dyDescent="0.2">
      <c r="A213" s="353"/>
      <c r="B213" s="353"/>
      <c r="C213" s="353"/>
      <c r="D213" s="353"/>
      <c r="E213" s="353"/>
      <c r="F213" s="424"/>
      <c r="G213" s="424"/>
      <c r="H213" s="424"/>
      <c r="I213" s="424"/>
      <c r="J213" s="424"/>
      <c r="K213" s="358"/>
      <c r="L213" s="424"/>
      <c r="M213" s="424"/>
      <c r="N213" s="424"/>
      <c r="O213" s="424"/>
      <c r="P213" s="424"/>
      <c r="Q213" s="353"/>
      <c r="R213" s="353"/>
      <c r="S213" s="353"/>
      <c r="T213" s="353"/>
      <c r="U213" s="353"/>
      <c r="V213" s="353"/>
      <c r="W213" s="353"/>
      <c r="X213" s="353"/>
      <c r="Y213" s="353"/>
      <c r="Z213" s="353"/>
    </row>
    <row r="214" spans="1:26" ht="12.75" customHeight="1" x14ac:dyDescent="0.2">
      <c r="A214" s="353"/>
      <c r="B214" s="353"/>
      <c r="C214" s="353"/>
      <c r="D214" s="353"/>
      <c r="E214" s="353"/>
      <c r="F214" s="424"/>
      <c r="G214" s="424"/>
      <c r="H214" s="424"/>
      <c r="I214" s="424"/>
      <c r="J214" s="424"/>
      <c r="K214" s="358"/>
      <c r="L214" s="424"/>
      <c r="M214" s="424"/>
      <c r="N214" s="424"/>
      <c r="O214" s="424"/>
      <c r="P214" s="424"/>
      <c r="Q214" s="353"/>
      <c r="R214" s="353"/>
      <c r="S214" s="353"/>
      <c r="T214" s="353"/>
      <c r="U214" s="353"/>
      <c r="V214" s="353"/>
      <c r="W214" s="353"/>
      <c r="X214" s="353"/>
      <c r="Y214" s="353"/>
      <c r="Z214" s="353"/>
    </row>
    <row r="215" spans="1:26" ht="12.75" customHeight="1" x14ac:dyDescent="0.2">
      <c r="A215" s="353"/>
      <c r="B215" s="353"/>
      <c r="C215" s="353"/>
      <c r="D215" s="353"/>
      <c r="E215" s="353"/>
      <c r="F215" s="424"/>
      <c r="G215" s="424"/>
      <c r="H215" s="424"/>
      <c r="I215" s="424"/>
      <c r="J215" s="424"/>
      <c r="K215" s="358"/>
      <c r="L215" s="424"/>
      <c r="M215" s="424"/>
      <c r="N215" s="424"/>
      <c r="O215" s="424"/>
      <c r="P215" s="424"/>
      <c r="Q215" s="353"/>
      <c r="R215" s="353"/>
      <c r="S215" s="353"/>
      <c r="T215" s="353"/>
      <c r="U215" s="353"/>
      <c r="V215" s="353"/>
      <c r="W215" s="353"/>
      <c r="X215" s="353"/>
      <c r="Y215" s="353"/>
      <c r="Z215" s="353"/>
    </row>
    <row r="216" spans="1:26" ht="12.75" customHeight="1" x14ac:dyDescent="0.2">
      <c r="A216" s="353"/>
      <c r="B216" s="353"/>
      <c r="C216" s="353"/>
      <c r="D216" s="353"/>
      <c r="E216" s="353"/>
      <c r="F216" s="424"/>
      <c r="G216" s="424"/>
      <c r="H216" s="424"/>
      <c r="I216" s="424"/>
      <c r="J216" s="424"/>
      <c r="K216" s="358"/>
      <c r="L216" s="424"/>
      <c r="M216" s="424"/>
      <c r="N216" s="424"/>
      <c r="O216" s="424"/>
      <c r="P216" s="424"/>
      <c r="Q216" s="353"/>
      <c r="R216" s="353"/>
      <c r="S216" s="353"/>
      <c r="T216" s="353"/>
      <c r="U216" s="353"/>
      <c r="V216" s="353"/>
      <c r="W216" s="353"/>
      <c r="X216" s="353"/>
      <c r="Y216" s="353"/>
      <c r="Z216" s="353"/>
    </row>
    <row r="217" spans="1:26" ht="12.75" customHeight="1" x14ac:dyDescent="0.2">
      <c r="A217" s="353"/>
      <c r="B217" s="353"/>
      <c r="C217" s="353"/>
      <c r="D217" s="353"/>
      <c r="E217" s="353"/>
      <c r="F217" s="424"/>
      <c r="G217" s="424"/>
      <c r="H217" s="424"/>
      <c r="I217" s="424"/>
      <c r="J217" s="424"/>
      <c r="K217" s="358"/>
      <c r="L217" s="424"/>
      <c r="M217" s="424"/>
      <c r="N217" s="424"/>
      <c r="O217" s="424"/>
      <c r="P217" s="424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</row>
    <row r="218" spans="1:26" ht="12.75" customHeight="1" x14ac:dyDescent="0.2">
      <c r="A218" s="353"/>
      <c r="B218" s="353"/>
      <c r="C218" s="353"/>
      <c r="D218" s="353"/>
      <c r="E218" s="353"/>
      <c r="F218" s="424"/>
      <c r="G218" s="424"/>
      <c r="H218" s="424"/>
      <c r="I218" s="424"/>
      <c r="J218" s="424"/>
      <c r="K218" s="358"/>
      <c r="L218" s="424"/>
      <c r="M218" s="424"/>
      <c r="N218" s="424"/>
      <c r="O218" s="424"/>
      <c r="P218" s="424"/>
      <c r="Q218" s="353"/>
      <c r="R218" s="353"/>
      <c r="S218" s="353"/>
      <c r="T218" s="353"/>
      <c r="U218" s="353"/>
      <c r="V218" s="353"/>
      <c r="W218" s="353"/>
      <c r="X218" s="353"/>
      <c r="Y218" s="353"/>
      <c r="Z218" s="353"/>
    </row>
    <row r="219" spans="1:26" ht="12.75" customHeight="1" x14ac:dyDescent="0.2">
      <c r="A219" s="353"/>
      <c r="B219" s="353"/>
      <c r="C219" s="353"/>
      <c r="D219" s="353"/>
      <c r="E219" s="353"/>
      <c r="F219" s="424"/>
      <c r="G219" s="424"/>
      <c r="H219" s="424"/>
      <c r="I219" s="424"/>
      <c r="J219" s="424"/>
      <c r="K219" s="358"/>
      <c r="L219" s="424"/>
      <c r="M219" s="424"/>
      <c r="N219" s="424"/>
      <c r="O219" s="424"/>
      <c r="P219" s="424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</row>
    <row r="220" spans="1:26" ht="12.75" customHeight="1" x14ac:dyDescent="0.2">
      <c r="A220" s="353"/>
      <c r="B220" s="353"/>
      <c r="C220" s="353"/>
      <c r="D220" s="353"/>
      <c r="E220" s="353"/>
      <c r="F220" s="424"/>
      <c r="G220" s="424"/>
      <c r="H220" s="424"/>
      <c r="I220" s="424"/>
      <c r="J220" s="424"/>
      <c r="K220" s="358"/>
      <c r="L220" s="424"/>
      <c r="M220" s="424"/>
      <c r="N220" s="424"/>
      <c r="O220" s="424"/>
      <c r="P220" s="424"/>
      <c r="Q220" s="353"/>
      <c r="R220" s="353"/>
      <c r="S220" s="353"/>
      <c r="T220" s="353"/>
      <c r="U220" s="353"/>
      <c r="V220" s="353"/>
      <c r="W220" s="353"/>
      <c r="X220" s="353"/>
      <c r="Y220" s="353"/>
      <c r="Z220" s="353"/>
    </row>
    <row r="221" spans="1:26" ht="12.75" customHeight="1" x14ac:dyDescent="0.2">
      <c r="A221" s="353"/>
      <c r="B221" s="353"/>
      <c r="C221" s="353"/>
      <c r="D221" s="353"/>
      <c r="E221" s="353"/>
      <c r="F221" s="424"/>
      <c r="G221" s="424"/>
      <c r="H221" s="424"/>
      <c r="I221" s="424"/>
      <c r="J221" s="424"/>
      <c r="K221" s="358"/>
      <c r="L221" s="424"/>
      <c r="M221" s="424"/>
      <c r="N221" s="424"/>
      <c r="O221" s="424"/>
      <c r="P221" s="424"/>
      <c r="Q221" s="353"/>
      <c r="R221" s="353"/>
      <c r="S221" s="353"/>
      <c r="T221" s="353"/>
      <c r="U221" s="353"/>
      <c r="V221" s="353"/>
      <c r="W221" s="353"/>
      <c r="X221" s="353"/>
      <c r="Y221" s="353"/>
      <c r="Z221" s="353"/>
    </row>
    <row r="222" spans="1:26" ht="12.75" customHeight="1" x14ac:dyDescent="0.2">
      <c r="A222" s="353"/>
      <c r="B222" s="353"/>
      <c r="C222" s="353"/>
      <c r="D222" s="353"/>
      <c r="E222" s="353"/>
      <c r="F222" s="424"/>
      <c r="G222" s="424"/>
      <c r="H222" s="424"/>
      <c r="I222" s="424"/>
      <c r="J222" s="424"/>
      <c r="K222" s="358"/>
      <c r="L222" s="424"/>
      <c r="M222" s="424"/>
      <c r="N222" s="424"/>
      <c r="O222" s="424"/>
      <c r="P222" s="424"/>
      <c r="Q222" s="353"/>
      <c r="R222" s="353"/>
      <c r="S222" s="353"/>
      <c r="T222" s="353"/>
      <c r="U222" s="353"/>
      <c r="V222" s="353"/>
      <c r="W222" s="353"/>
      <c r="X222" s="353"/>
      <c r="Y222" s="353"/>
      <c r="Z222" s="353"/>
    </row>
    <row r="223" spans="1:26" ht="12.75" customHeight="1" x14ac:dyDescent="0.2">
      <c r="A223" s="353"/>
      <c r="B223" s="353"/>
      <c r="C223" s="353"/>
      <c r="D223" s="353"/>
      <c r="E223" s="353"/>
      <c r="F223" s="424"/>
      <c r="G223" s="424"/>
      <c r="H223" s="424"/>
      <c r="I223" s="424"/>
      <c r="J223" s="424"/>
      <c r="K223" s="358"/>
      <c r="L223" s="424"/>
      <c r="M223" s="424"/>
      <c r="N223" s="424"/>
      <c r="O223" s="424"/>
      <c r="P223" s="424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</row>
    <row r="224" spans="1:26" ht="12.75" customHeight="1" x14ac:dyDescent="0.2">
      <c r="A224" s="353"/>
      <c r="B224" s="353"/>
      <c r="C224" s="353"/>
      <c r="D224" s="353"/>
      <c r="E224" s="353"/>
      <c r="F224" s="424"/>
      <c r="G224" s="424"/>
      <c r="H224" s="424"/>
      <c r="I224" s="424"/>
      <c r="J224" s="424"/>
      <c r="K224" s="358"/>
      <c r="L224" s="424"/>
      <c r="M224" s="424"/>
      <c r="N224" s="424"/>
      <c r="O224" s="424"/>
      <c r="P224" s="424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</row>
    <row r="225" spans="1:26" ht="12.75" customHeight="1" x14ac:dyDescent="0.2">
      <c r="A225" s="353"/>
      <c r="B225" s="353"/>
      <c r="C225" s="353"/>
      <c r="D225" s="353"/>
      <c r="E225" s="353"/>
      <c r="F225" s="424"/>
      <c r="G225" s="424"/>
      <c r="H225" s="424"/>
      <c r="I225" s="424"/>
      <c r="J225" s="424"/>
      <c r="K225" s="358"/>
      <c r="L225" s="424"/>
      <c r="M225" s="424"/>
      <c r="N225" s="424"/>
      <c r="O225" s="424"/>
      <c r="P225" s="424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</row>
    <row r="226" spans="1:26" ht="12.75" customHeight="1" x14ac:dyDescent="0.2">
      <c r="A226" s="353"/>
      <c r="B226" s="353"/>
      <c r="C226" s="353"/>
      <c r="D226" s="353"/>
      <c r="E226" s="353"/>
      <c r="F226" s="424"/>
      <c r="G226" s="424"/>
      <c r="H226" s="424"/>
      <c r="I226" s="424"/>
      <c r="J226" s="424"/>
      <c r="K226" s="358"/>
      <c r="L226" s="424"/>
      <c r="M226" s="424"/>
      <c r="N226" s="424"/>
      <c r="O226" s="424"/>
      <c r="P226" s="424"/>
      <c r="Q226" s="353"/>
      <c r="R226" s="353"/>
      <c r="S226" s="353"/>
      <c r="T226" s="353"/>
      <c r="U226" s="353"/>
      <c r="V226" s="353"/>
      <c r="W226" s="353"/>
      <c r="X226" s="353"/>
      <c r="Y226" s="353"/>
      <c r="Z226" s="353"/>
    </row>
    <row r="227" spans="1:26" ht="12.75" customHeight="1" x14ac:dyDescent="0.2">
      <c r="A227" s="353"/>
      <c r="B227" s="353"/>
      <c r="C227" s="353"/>
      <c r="D227" s="353"/>
      <c r="E227" s="353"/>
      <c r="F227" s="424"/>
      <c r="G227" s="424"/>
      <c r="H227" s="424"/>
      <c r="I227" s="424"/>
      <c r="J227" s="424"/>
      <c r="K227" s="358"/>
      <c r="L227" s="424"/>
      <c r="M227" s="424"/>
      <c r="N227" s="424"/>
      <c r="O227" s="424"/>
      <c r="P227" s="424"/>
      <c r="Q227" s="353"/>
      <c r="R227" s="353"/>
      <c r="S227" s="353"/>
      <c r="T227" s="353"/>
      <c r="U227" s="353"/>
      <c r="V227" s="353"/>
      <c r="W227" s="353"/>
      <c r="X227" s="353"/>
      <c r="Y227" s="353"/>
      <c r="Z227" s="353"/>
    </row>
    <row r="228" spans="1:26" ht="12.75" customHeight="1" x14ac:dyDescent="0.2">
      <c r="A228" s="353"/>
      <c r="B228" s="353"/>
      <c r="C228" s="353"/>
      <c r="D228" s="353"/>
      <c r="E228" s="353"/>
      <c r="F228" s="424"/>
      <c r="G228" s="424"/>
      <c r="H228" s="424"/>
      <c r="I228" s="424"/>
      <c r="J228" s="424"/>
      <c r="K228" s="358"/>
      <c r="L228" s="424"/>
      <c r="M228" s="424"/>
      <c r="N228" s="424"/>
      <c r="O228" s="424"/>
      <c r="P228" s="424"/>
      <c r="Q228" s="353"/>
      <c r="R228" s="353"/>
      <c r="S228" s="353"/>
      <c r="T228" s="353"/>
      <c r="U228" s="353"/>
      <c r="V228" s="353"/>
      <c r="W228" s="353"/>
      <c r="X228" s="353"/>
      <c r="Y228" s="353"/>
      <c r="Z228" s="353"/>
    </row>
    <row r="229" spans="1:26" ht="12.75" customHeight="1" x14ac:dyDescent="0.2">
      <c r="A229" s="353"/>
      <c r="B229" s="353"/>
      <c r="C229" s="353"/>
      <c r="D229" s="353"/>
      <c r="E229" s="353"/>
      <c r="F229" s="424"/>
      <c r="G229" s="424"/>
      <c r="H229" s="424"/>
      <c r="I229" s="424"/>
      <c r="J229" s="424"/>
      <c r="K229" s="358"/>
      <c r="L229" s="424"/>
      <c r="M229" s="424"/>
      <c r="N229" s="424"/>
      <c r="O229" s="424"/>
      <c r="P229" s="424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</row>
    <row r="230" spans="1:26" ht="12.75" customHeight="1" x14ac:dyDescent="0.2">
      <c r="A230" s="353"/>
      <c r="B230" s="353"/>
      <c r="C230" s="353"/>
      <c r="D230" s="353"/>
      <c r="E230" s="353"/>
      <c r="F230" s="424"/>
      <c r="G230" s="424"/>
      <c r="H230" s="424"/>
      <c r="I230" s="424"/>
      <c r="J230" s="424"/>
      <c r="K230" s="358"/>
      <c r="L230" s="424"/>
      <c r="M230" s="424"/>
      <c r="N230" s="424"/>
      <c r="O230" s="424"/>
      <c r="P230" s="424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</row>
    <row r="231" spans="1:26" ht="12.75" customHeight="1" x14ac:dyDescent="0.2">
      <c r="A231" s="353"/>
      <c r="B231" s="353"/>
      <c r="C231" s="353"/>
      <c r="D231" s="353"/>
      <c r="E231" s="353"/>
      <c r="F231" s="424"/>
      <c r="G231" s="424"/>
      <c r="H231" s="424"/>
      <c r="I231" s="424"/>
      <c r="J231" s="424"/>
      <c r="K231" s="358"/>
      <c r="L231" s="424"/>
      <c r="M231" s="424"/>
      <c r="N231" s="424"/>
      <c r="O231" s="424"/>
      <c r="P231" s="424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</row>
    <row r="232" spans="1:26" ht="12.75" customHeight="1" x14ac:dyDescent="0.2">
      <c r="A232" s="353"/>
      <c r="B232" s="353"/>
      <c r="C232" s="353"/>
      <c r="D232" s="353"/>
      <c r="E232" s="353"/>
      <c r="F232" s="424"/>
      <c r="G232" s="424"/>
      <c r="H232" s="424"/>
      <c r="I232" s="424"/>
      <c r="J232" s="424"/>
      <c r="K232" s="358"/>
      <c r="L232" s="424"/>
      <c r="M232" s="424"/>
      <c r="N232" s="424"/>
      <c r="O232" s="424"/>
      <c r="P232" s="424"/>
      <c r="Q232" s="353"/>
      <c r="R232" s="353"/>
      <c r="S232" s="353"/>
      <c r="T232" s="353"/>
      <c r="U232" s="353"/>
      <c r="V232" s="353"/>
      <c r="W232" s="353"/>
      <c r="X232" s="353"/>
      <c r="Y232" s="353"/>
      <c r="Z232" s="353"/>
    </row>
    <row r="233" spans="1:26" ht="12.75" customHeight="1" x14ac:dyDescent="0.2">
      <c r="A233" s="353"/>
      <c r="B233" s="353"/>
      <c r="C233" s="353"/>
      <c r="D233" s="353"/>
      <c r="E233" s="353"/>
      <c r="F233" s="424"/>
      <c r="G233" s="424"/>
      <c r="H233" s="424"/>
      <c r="I233" s="424"/>
      <c r="J233" s="424"/>
      <c r="K233" s="358"/>
      <c r="L233" s="424"/>
      <c r="M233" s="424"/>
      <c r="N233" s="424"/>
      <c r="O233" s="424"/>
      <c r="P233" s="424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</row>
    <row r="234" spans="1:26" ht="12.75" customHeight="1" x14ac:dyDescent="0.2">
      <c r="A234" s="353"/>
      <c r="B234" s="353"/>
      <c r="C234" s="353"/>
      <c r="D234" s="353"/>
      <c r="E234" s="353"/>
      <c r="F234" s="424"/>
      <c r="G234" s="424"/>
      <c r="H234" s="424"/>
      <c r="I234" s="424"/>
      <c r="J234" s="424"/>
      <c r="K234" s="358"/>
      <c r="L234" s="424"/>
      <c r="M234" s="424"/>
      <c r="N234" s="424"/>
      <c r="O234" s="424"/>
      <c r="P234" s="424"/>
      <c r="Q234" s="353"/>
      <c r="R234" s="353"/>
      <c r="S234" s="353"/>
      <c r="T234" s="353"/>
      <c r="U234" s="353"/>
      <c r="V234" s="353"/>
      <c r="W234" s="353"/>
      <c r="X234" s="353"/>
      <c r="Y234" s="353"/>
      <c r="Z234" s="353"/>
    </row>
    <row r="235" spans="1:26" ht="12.75" customHeight="1" x14ac:dyDescent="0.2">
      <c r="A235" s="353"/>
      <c r="B235" s="353"/>
      <c r="C235" s="353"/>
      <c r="D235" s="353"/>
      <c r="E235" s="353"/>
      <c r="F235" s="424"/>
      <c r="G235" s="424"/>
      <c r="H235" s="424"/>
      <c r="I235" s="424"/>
      <c r="J235" s="424"/>
      <c r="K235" s="358"/>
      <c r="L235" s="424"/>
      <c r="M235" s="424"/>
      <c r="N235" s="424"/>
      <c r="O235" s="424"/>
      <c r="P235" s="424"/>
      <c r="Q235" s="353"/>
      <c r="R235" s="353"/>
      <c r="S235" s="353"/>
      <c r="T235" s="353"/>
      <c r="U235" s="353"/>
      <c r="V235" s="353"/>
      <c r="W235" s="353"/>
      <c r="X235" s="353"/>
      <c r="Y235" s="353"/>
      <c r="Z235" s="353"/>
    </row>
    <row r="236" spans="1:26" ht="12.75" customHeight="1" x14ac:dyDescent="0.2">
      <c r="A236" s="353"/>
      <c r="B236" s="353"/>
      <c r="C236" s="353"/>
      <c r="D236" s="353"/>
      <c r="E236" s="353"/>
      <c r="F236" s="424"/>
      <c r="G236" s="424"/>
      <c r="H236" s="424"/>
      <c r="I236" s="424"/>
      <c r="J236" s="424"/>
      <c r="K236" s="358"/>
      <c r="L236" s="424"/>
      <c r="M236" s="424"/>
      <c r="N236" s="424"/>
      <c r="O236" s="424"/>
      <c r="P236" s="424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</row>
    <row r="237" spans="1:26" ht="12.75" customHeight="1" x14ac:dyDescent="0.2">
      <c r="A237" s="353"/>
      <c r="B237" s="353"/>
      <c r="C237" s="353"/>
      <c r="D237" s="353"/>
      <c r="E237" s="353"/>
      <c r="F237" s="424"/>
      <c r="G237" s="424"/>
      <c r="H237" s="424"/>
      <c r="I237" s="424"/>
      <c r="J237" s="424"/>
      <c r="K237" s="358"/>
      <c r="L237" s="424"/>
      <c r="M237" s="424"/>
      <c r="N237" s="424"/>
      <c r="O237" s="424"/>
      <c r="P237" s="424"/>
      <c r="Q237" s="353"/>
      <c r="R237" s="353"/>
      <c r="S237" s="353"/>
      <c r="T237" s="353"/>
      <c r="U237" s="353"/>
      <c r="V237" s="353"/>
      <c r="W237" s="353"/>
      <c r="X237" s="353"/>
      <c r="Y237" s="353"/>
      <c r="Z237" s="353"/>
    </row>
    <row r="238" spans="1:26" ht="12.75" customHeight="1" x14ac:dyDescent="0.2">
      <c r="A238" s="353"/>
      <c r="B238" s="353"/>
      <c r="C238" s="353"/>
      <c r="D238" s="353"/>
      <c r="E238" s="353"/>
      <c r="F238" s="424"/>
      <c r="G238" s="424"/>
      <c r="H238" s="424"/>
      <c r="I238" s="424"/>
      <c r="J238" s="424"/>
      <c r="K238" s="358"/>
      <c r="L238" s="424"/>
      <c r="M238" s="424"/>
      <c r="N238" s="424"/>
      <c r="O238" s="424"/>
      <c r="P238" s="424"/>
      <c r="Q238" s="353"/>
      <c r="R238" s="353"/>
      <c r="S238" s="353"/>
      <c r="T238" s="353"/>
      <c r="U238" s="353"/>
      <c r="V238" s="353"/>
      <c r="W238" s="353"/>
      <c r="X238" s="353"/>
      <c r="Y238" s="353"/>
      <c r="Z238" s="353"/>
    </row>
    <row r="239" spans="1:26" ht="12.75" customHeight="1" x14ac:dyDescent="0.2">
      <c r="A239" s="353"/>
      <c r="B239" s="353"/>
      <c r="C239" s="353"/>
      <c r="D239" s="353"/>
      <c r="E239" s="353"/>
      <c r="F239" s="424"/>
      <c r="G239" s="424"/>
      <c r="H239" s="424"/>
      <c r="I239" s="424"/>
      <c r="J239" s="424"/>
      <c r="K239" s="358"/>
      <c r="L239" s="424"/>
      <c r="M239" s="424"/>
      <c r="N239" s="424"/>
      <c r="O239" s="424"/>
      <c r="P239" s="424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</row>
    <row r="240" spans="1:26" ht="12.75" customHeight="1" x14ac:dyDescent="0.2">
      <c r="A240" s="353"/>
      <c r="B240" s="353"/>
      <c r="C240" s="353"/>
      <c r="D240" s="353"/>
      <c r="E240" s="353"/>
      <c r="F240" s="424"/>
      <c r="G240" s="424"/>
      <c r="H240" s="424"/>
      <c r="I240" s="424"/>
      <c r="J240" s="424"/>
      <c r="K240" s="358"/>
      <c r="L240" s="424"/>
      <c r="M240" s="424"/>
      <c r="N240" s="424"/>
      <c r="O240" s="424"/>
      <c r="P240" s="424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</row>
    <row r="241" spans="1:26" ht="12.75" customHeight="1" x14ac:dyDescent="0.2">
      <c r="A241" s="353"/>
      <c r="B241" s="353"/>
      <c r="C241" s="353"/>
      <c r="D241" s="353"/>
      <c r="E241" s="353"/>
      <c r="F241" s="424"/>
      <c r="G241" s="424"/>
      <c r="H241" s="424"/>
      <c r="I241" s="424"/>
      <c r="J241" s="424"/>
      <c r="K241" s="358"/>
      <c r="L241" s="424"/>
      <c r="M241" s="424"/>
      <c r="N241" s="424"/>
      <c r="O241" s="424"/>
      <c r="P241" s="424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</row>
    <row r="242" spans="1:26" ht="12.75" customHeight="1" x14ac:dyDescent="0.2">
      <c r="A242" s="353"/>
      <c r="B242" s="353"/>
      <c r="C242" s="353"/>
      <c r="D242" s="353"/>
      <c r="E242" s="353"/>
      <c r="F242" s="424"/>
      <c r="G242" s="424"/>
      <c r="H242" s="424"/>
      <c r="I242" s="424"/>
      <c r="J242" s="424"/>
      <c r="K242" s="358"/>
      <c r="L242" s="424"/>
      <c r="M242" s="424"/>
      <c r="N242" s="424"/>
      <c r="O242" s="424"/>
      <c r="P242" s="424"/>
      <c r="Q242" s="353"/>
      <c r="R242" s="353"/>
      <c r="S242" s="353"/>
      <c r="T242" s="353"/>
      <c r="U242" s="353"/>
      <c r="V242" s="353"/>
      <c r="W242" s="353"/>
      <c r="X242" s="353"/>
      <c r="Y242" s="353"/>
      <c r="Z242" s="353"/>
    </row>
    <row r="243" spans="1:26" ht="12.75" customHeight="1" x14ac:dyDescent="0.2">
      <c r="A243" s="353"/>
      <c r="B243" s="353"/>
      <c r="C243" s="353"/>
      <c r="D243" s="353"/>
      <c r="E243" s="353"/>
      <c r="F243" s="424"/>
      <c r="G243" s="424"/>
      <c r="H243" s="424"/>
      <c r="I243" s="424"/>
      <c r="J243" s="424"/>
      <c r="K243" s="358"/>
      <c r="L243" s="424"/>
      <c r="M243" s="424"/>
      <c r="N243" s="424"/>
      <c r="O243" s="424"/>
      <c r="P243" s="424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</row>
    <row r="244" spans="1:26" ht="12.75" customHeight="1" x14ac:dyDescent="0.2">
      <c r="A244" s="353"/>
      <c r="B244" s="353"/>
      <c r="C244" s="353"/>
      <c r="D244" s="353"/>
      <c r="E244" s="353"/>
      <c r="F244" s="424"/>
      <c r="G244" s="424"/>
      <c r="H244" s="424"/>
      <c r="I244" s="424"/>
      <c r="J244" s="424"/>
      <c r="K244" s="358"/>
      <c r="L244" s="424"/>
      <c r="M244" s="424"/>
      <c r="N244" s="424"/>
      <c r="O244" s="424"/>
      <c r="P244" s="424"/>
      <c r="Q244" s="353"/>
      <c r="R244" s="353"/>
      <c r="S244" s="353"/>
      <c r="T244" s="353"/>
      <c r="U244" s="353"/>
      <c r="V244" s="353"/>
      <c r="W244" s="353"/>
      <c r="X244" s="353"/>
      <c r="Y244" s="353"/>
      <c r="Z244" s="353"/>
    </row>
    <row r="245" spans="1:26" ht="12.75" customHeight="1" x14ac:dyDescent="0.2">
      <c r="A245" s="353"/>
      <c r="B245" s="353"/>
      <c r="C245" s="353"/>
      <c r="D245" s="353"/>
      <c r="E245" s="353"/>
      <c r="F245" s="424"/>
      <c r="G245" s="424"/>
      <c r="H245" s="424"/>
      <c r="I245" s="424"/>
      <c r="J245" s="424"/>
      <c r="K245" s="358"/>
      <c r="L245" s="424"/>
      <c r="M245" s="424"/>
      <c r="N245" s="424"/>
      <c r="O245" s="424"/>
      <c r="P245" s="424"/>
      <c r="Q245" s="353"/>
      <c r="R245" s="353"/>
      <c r="S245" s="353"/>
      <c r="T245" s="353"/>
      <c r="U245" s="353"/>
      <c r="V245" s="353"/>
      <c r="W245" s="353"/>
      <c r="X245" s="353"/>
      <c r="Y245" s="353"/>
      <c r="Z245" s="353"/>
    </row>
    <row r="246" spans="1:26" ht="12.75" customHeight="1" x14ac:dyDescent="0.2">
      <c r="A246" s="353"/>
      <c r="B246" s="353"/>
      <c r="C246" s="353"/>
      <c r="D246" s="353"/>
      <c r="E246" s="353"/>
      <c r="F246" s="424"/>
      <c r="G246" s="424"/>
      <c r="H246" s="424"/>
      <c r="I246" s="424"/>
      <c r="J246" s="424"/>
      <c r="K246" s="358"/>
      <c r="L246" s="424"/>
      <c r="M246" s="424"/>
      <c r="N246" s="424"/>
      <c r="O246" s="424"/>
      <c r="P246" s="424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</row>
    <row r="247" spans="1:26" ht="12.75" customHeight="1" x14ac:dyDescent="0.2">
      <c r="A247" s="353"/>
      <c r="B247" s="353"/>
      <c r="C247" s="353"/>
      <c r="D247" s="353"/>
      <c r="E247" s="353"/>
      <c r="F247" s="424"/>
      <c r="G247" s="424"/>
      <c r="H247" s="424"/>
      <c r="I247" s="424"/>
      <c r="J247" s="424"/>
      <c r="K247" s="358"/>
      <c r="L247" s="424"/>
      <c r="M247" s="424"/>
      <c r="N247" s="424"/>
      <c r="O247" s="424"/>
      <c r="P247" s="424"/>
      <c r="Q247" s="353"/>
      <c r="R247" s="353"/>
      <c r="S247" s="353"/>
      <c r="T247" s="353"/>
      <c r="U247" s="353"/>
      <c r="V247" s="353"/>
      <c r="W247" s="353"/>
      <c r="X247" s="353"/>
      <c r="Y247" s="353"/>
      <c r="Z247" s="353"/>
    </row>
    <row r="248" spans="1:26" ht="12.75" customHeight="1" x14ac:dyDescent="0.2">
      <c r="A248" s="353"/>
      <c r="B248" s="353"/>
      <c r="C248" s="353"/>
      <c r="D248" s="353"/>
      <c r="E248" s="353"/>
      <c r="F248" s="424"/>
      <c r="G248" s="424"/>
      <c r="H248" s="424"/>
      <c r="I248" s="424"/>
      <c r="J248" s="424"/>
      <c r="K248" s="358"/>
      <c r="L248" s="424"/>
      <c r="M248" s="424"/>
      <c r="N248" s="424"/>
      <c r="O248" s="424"/>
      <c r="P248" s="424"/>
      <c r="Q248" s="353"/>
      <c r="R248" s="353"/>
      <c r="S248" s="353"/>
      <c r="T248" s="353"/>
      <c r="U248" s="353"/>
      <c r="V248" s="353"/>
      <c r="W248" s="353"/>
      <c r="X248" s="353"/>
      <c r="Y248" s="353"/>
      <c r="Z248" s="353"/>
    </row>
    <row r="249" spans="1:26" ht="12.75" customHeight="1" x14ac:dyDescent="0.2">
      <c r="A249" s="353"/>
      <c r="B249" s="353"/>
      <c r="C249" s="353"/>
      <c r="D249" s="353"/>
      <c r="E249" s="353"/>
      <c r="F249" s="424"/>
      <c r="G249" s="424"/>
      <c r="H249" s="424"/>
      <c r="I249" s="424"/>
      <c r="J249" s="424"/>
      <c r="K249" s="358"/>
      <c r="L249" s="424"/>
      <c r="M249" s="424"/>
      <c r="N249" s="424"/>
      <c r="O249" s="424"/>
      <c r="P249" s="424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</row>
    <row r="250" spans="1:26" ht="12.75" customHeight="1" x14ac:dyDescent="0.2">
      <c r="A250" s="353"/>
      <c r="B250" s="353"/>
      <c r="C250" s="353"/>
      <c r="D250" s="353"/>
      <c r="E250" s="353"/>
      <c r="F250" s="424"/>
      <c r="G250" s="424"/>
      <c r="H250" s="424"/>
      <c r="I250" s="424"/>
      <c r="J250" s="424"/>
      <c r="K250" s="358"/>
      <c r="L250" s="424"/>
      <c r="M250" s="424"/>
      <c r="N250" s="424"/>
      <c r="O250" s="424"/>
      <c r="P250" s="424"/>
      <c r="Q250" s="353"/>
      <c r="R250" s="353"/>
      <c r="S250" s="353"/>
      <c r="T250" s="353"/>
      <c r="U250" s="353"/>
      <c r="V250" s="353"/>
      <c r="W250" s="353"/>
      <c r="X250" s="353"/>
      <c r="Y250" s="353"/>
      <c r="Z250" s="353"/>
    </row>
    <row r="251" spans="1:26" ht="12.75" customHeight="1" x14ac:dyDescent="0.2">
      <c r="A251" s="353"/>
      <c r="B251" s="353"/>
      <c r="C251" s="353"/>
      <c r="D251" s="353"/>
      <c r="E251" s="353"/>
      <c r="F251" s="424"/>
      <c r="G251" s="424"/>
      <c r="H251" s="424"/>
      <c r="I251" s="424"/>
      <c r="J251" s="424"/>
      <c r="K251" s="358"/>
      <c r="L251" s="424"/>
      <c r="M251" s="424"/>
      <c r="N251" s="424"/>
      <c r="O251" s="424"/>
      <c r="P251" s="424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</row>
    <row r="252" spans="1:26" ht="12.75" customHeight="1" x14ac:dyDescent="0.2">
      <c r="A252" s="353"/>
      <c r="B252" s="353"/>
      <c r="C252" s="353"/>
      <c r="D252" s="353"/>
      <c r="E252" s="353"/>
      <c r="F252" s="424"/>
      <c r="G252" s="424"/>
      <c r="H252" s="424"/>
      <c r="I252" s="424"/>
      <c r="J252" s="424"/>
      <c r="K252" s="358"/>
      <c r="L252" s="424"/>
      <c r="M252" s="424"/>
      <c r="N252" s="424"/>
      <c r="O252" s="424"/>
      <c r="P252" s="424"/>
      <c r="Q252" s="353"/>
      <c r="R252" s="353"/>
      <c r="S252" s="353"/>
      <c r="T252" s="353"/>
      <c r="U252" s="353"/>
      <c r="V252" s="353"/>
      <c r="W252" s="353"/>
      <c r="X252" s="353"/>
      <c r="Y252" s="353"/>
      <c r="Z252" s="353"/>
    </row>
    <row r="253" spans="1:26" ht="12.75" customHeight="1" x14ac:dyDescent="0.2">
      <c r="A253" s="353"/>
      <c r="B253" s="353"/>
      <c r="C253" s="353"/>
      <c r="D253" s="353"/>
      <c r="E253" s="353"/>
      <c r="F253" s="424"/>
      <c r="G253" s="424"/>
      <c r="H253" s="424"/>
      <c r="I253" s="424"/>
      <c r="J253" s="424"/>
      <c r="K253" s="358"/>
      <c r="L253" s="424"/>
      <c r="M253" s="424"/>
      <c r="N253" s="424"/>
      <c r="O253" s="424"/>
      <c r="P253" s="424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</row>
    <row r="254" spans="1:26" ht="12.75" customHeight="1" x14ac:dyDescent="0.2">
      <c r="A254" s="353"/>
      <c r="B254" s="353"/>
      <c r="C254" s="353"/>
      <c r="D254" s="353"/>
      <c r="E254" s="353"/>
      <c r="F254" s="424"/>
      <c r="G254" s="424"/>
      <c r="H254" s="424"/>
      <c r="I254" s="424"/>
      <c r="J254" s="424"/>
      <c r="K254" s="358"/>
      <c r="L254" s="424"/>
      <c r="M254" s="424"/>
      <c r="N254" s="424"/>
      <c r="O254" s="424"/>
      <c r="P254" s="424"/>
      <c r="Q254" s="353"/>
      <c r="R254" s="353"/>
      <c r="S254" s="353"/>
      <c r="T254" s="353"/>
      <c r="U254" s="353"/>
      <c r="V254" s="353"/>
      <c r="W254" s="353"/>
      <c r="X254" s="353"/>
      <c r="Y254" s="353"/>
      <c r="Z254" s="353"/>
    </row>
    <row r="255" spans="1:26" ht="12.75" customHeight="1" x14ac:dyDescent="0.2">
      <c r="A255" s="353"/>
      <c r="B255" s="353"/>
      <c r="C255" s="353"/>
      <c r="D255" s="353"/>
      <c r="E255" s="353"/>
      <c r="F255" s="424"/>
      <c r="G255" s="424"/>
      <c r="H255" s="424"/>
      <c r="I255" s="424"/>
      <c r="J255" s="424"/>
      <c r="K255" s="358"/>
      <c r="L255" s="424"/>
      <c r="M255" s="424"/>
      <c r="N255" s="424"/>
      <c r="O255" s="424"/>
      <c r="P255" s="424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</row>
    <row r="256" spans="1:26" ht="12.75" customHeight="1" x14ac:dyDescent="0.2">
      <c r="A256" s="353"/>
      <c r="B256" s="353"/>
      <c r="C256" s="353"/>
      <c r="D256" s="353"/>
      <c r="E256" s="353"/>
      <c r="F256" s="424"/>
      <c r="G256" s="424"/>
      <c r="H256" s="424"/>
      <c r="I256" s="424"/>
      <c r="J256" s="424"/>
      <c r="K256" s="358"/>
      <c r="L256" s="424"/>
      <c r="M256" s="424"/>
      <c r="N256" s="424"/>
      <c r="O256" s="424"/>
      <c r="P256" s="424"/>
      <c r="Q256" s="353"/>
      <c r="R256" s="353"/>
      <c r="S256" s="353"/>
      <c r="T256" s="353"/>
      <c r="U256" s="353"/>
      <c r="V256" s="353"/>
      <c r="W256" s="353"/>
      <c r="X256" s="353"/>
      <c r="Y256" s="353"/>
      <c r="Z256" s="353"/>
    </row>
    <row r="257" spans="1:26" ht="12.75" customHeight="1" x14ac:dyDescent="0.2">
      <c r="A257" s="353"/>
      <c r="B257" s="353"/>
      <c r="C257" s="353"/>
      <c r="D257" s="353"/>
      <c r="E257" s="353"/>
      <c r="F257" s="424"/>
      <c r="G257" s="424"/>
      <c r="H257" s="424"/>
      <c r="I257" s="424"/>
      <c r="J257" s="424"/>
      <c r="K257" s="358"/>
      <c r="L257" s="424"/>
      <c r="M257" s="424"/>
      <c r="N257" s="424"/>
      <c r="O257" s="424"/>
      <c r="P257" s="424"/>
      <c r="Q257" s="353"/>
      <c r="R257" s="353"/>
      <c r="S257" s="353"/>
      <c r="T257" s="353"/>
      <c r="U257" s="353"/>
      <c r="V257" s="353"/>
      <c r="W257" s="353"/>
      <c r="X257" s="353"/>
      <c r="Y257" s="353"/>
      <c r="Z257" s="353"/>
    </row>
    <row r="258" spans="1:26" ht="12.75" customHeight="1" x14ac:dyDescent="0.2">
      <c r="A258" s="353"/>
      <c r="B258" s="353"/>
      <c r="C258" s="353"/>
      <c r="D258" s="353"/>
      <c r="E258" s="353"/>
      <c r="F258" s="424"/>
      <c r="G258" s="424"/>
      <c r="H258" s="424"/>
      <c r="I258" s="424"/>
      <c r="J258" s="424"/>
      <c r="K258" s="358"/>
      <c r="L258" s="424"/>
      <c r="M258" s="424"/>
      <c r="N258" s="424"/>
      <c r="O258" s="424"/>
      <c r="P258" s="424"/>
      <c r="Q258" s="353"/>
      <c r="R258" s="353"/>
      <c r="S258" s="353"/>
      <c r="T258" s="353"/>
      <c r="U258" s="353"/>
      <c r="V258" s="353"/>
      <c r="W258" s="353"/>
      <c r="X258" s="353"/>
      <c r="Y258" s="353"/>
      <c r="Z258" s="353"/>
    </row>
    <row r="259" spans="1:26" ht="12.75" customHeight="1" x14ac:dyDescent="0.2">
      <c r="A259" s="353"/>
      <c r="B259" s="353"/>
      <c r="C259" s="353"/>
      <c r="D259" s="353"/>
      <c r="E259" s="353"/>
      <c r="F259" s="424"/>
      <c r="G259" s="424"/>
      <c r="H259" s="424"/>
      <c r="I259" s="424"/>
      <c r="J259" s="424"/>
      <c r="K259" s="358"/>
      <c r="L259" s="424"/>
      <c r="M259" s="424"/>
      <c r="N259" s="424"/>
      <c r="O259" s="424"/>
      <c r="P259" s="424"/>
      <c r="Q259" s="353"/>
      <c r="R259" s="353"/>
      <c r="S259" s="353"/>
      <c r="T259" s="353"/>
      <c r="U259" s="353"/>
      <c r="V259" s="353"/>
      <c r="W259" s="353"/>
      <c r="X259" s="353"/>
      <c r="Y259" s="353"/>
      <c r="Z259" s="353"/>
    </row>
    <row r="260" spans="1:26" ht="12.75" customHeight="1" x14ac:dyDescent="0.2">
      <c r="A260" s="353"/>
      <c r="B260" s="353"/>
      <c r="C260" s="353"/>
      <c r="D260" s="353"/>
      <c r="E260" s="353"/>
      <c r="F260" s="424"/>
      <c r="G260" s="424"/>
      <c r="H260" s="424"/>
      <c r="I260" s="424"/>
      <c r="J260" s="424"/>
      <c r="K260" s="358"/>
      <c r="L260" s="424"/>
      <c r="M260" s="424"/>
      <c r="N260" s="424"/>
      <c r="O260" s="424"/>
      <c r="P260" s="424"/>
      <c r="Q260" s="353"/>
      <c r="R260" s="353"/>
      <c r="S260" s="353"/>
      <c r="T260" s="353"/>
      <c r="U260" s="353"/>
      <c r="V260" s="353"/>
      <c r="W260" s="353"/>
      <c r="X260" s="353"/>
      <c r="Y260" s="353"/>
      <c r="Z260" s="353"/>
    </row>
    <row r="261" spans="1:26" ht="12.75" customHeight="1" x14ac:dyDescent="0.2">
      <c r="A261" s="353"/>
      <c r="B261" s="353"/>
      <c r="C261" s="353"/>
      <c r="D261" s="353"/>
      <c r="E261" s="353"/>
      <c r="F261" s="424"/>
      <c r="G261" s="424"/>
      <c r="H261" s="424"/>
      <c r="I261" s="424"/>
      <c r="J261" s="424"/>
      <c r="K261" s="358"/>
      <c r="L261" s="424"/>
      <c r="M261" s="424"/>
      <c r="N261" s="424"/>
      <c r="O261" s="424"/>
      <c r="P261" s="424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</row>
    <row r="262" spans="1:26" ht="12.75" customHeight="1" x14ac:dyDescent="0.2">
      <c r="A262" s="353"/>
      <c r="B262" s="353"/>
      <c r="C262" s="353"/>
      <c r="D262" s="353"/>
      <c r="E262" s="353"/>
      <c r="F262" s="424"/>
      <c r="G262" s="424"/>
      <c r="H262" s="424"/>
      <c r="I262" s="424"/>
      <c r="J262" s="424"/>
      <c r="K262" s="358"/>
      <c r="L262" s="424"/>
      <c r="M262" s="424"/>
      <c r="N262" s="424"/>
      <c r="O262" s="424"/>
      <c r="P262" s="424"/>
      <c r="Q262" s="353"/>
      <c r="R262" s="353"/>
      <c r="S262" s="353"/>
      <c r="T262" s="353"/>
      <c r="U262" s="353"/>
      <c r="V262" s="353"/>
      <c r="W262" s="353"/>
      <c r="X262" s="353"/>
      <c r="Y262" s="353"/>
      <c r="Z262" s="353"/>
    </row>
    <row r="263" spans="1:26" ht="12.75" customHeight="1" x14ac:dyDescent="0.2">
      <c r="A263" s="353"/>
      <c r="B263" s="353"/>
      <c r="C263" s="353"/>
      <c r="D263" s="353"/>
      <c r="E263" s="353"/>
      <c r="F263" s="424"/>
      <c r="G263" s="424"/>
      <c r="H263" s="424"/>
      <c r="I263" s="424"/>
      <c r="J263" s="424"/>
      <c r="K263" s="358"/>
      <c r="L263" s="424"/>
      <c r="M263" s="424"/>
      <c r="N263" s="424"/>
      <c r="O263" s="424"/>
      <c r="P263" s="424"/>
      <c r="Q263" s="353"/>
      <c r="R263" s="353"/>
      <c r="S263" s="353"/>
      <c r="T263" s="353"/>
      <c r="U263" s="353"/>
      <c r="V263" s="353"/>
      <c r="W263" s="353"/>
      <c r="X263" s="353"/>
      <c r="Y263" s="353"/>
      <c r="Z263" s="353"/>
    </row>
    <row r="264" spans="1:26" ht="12.75" customHeight="1" x14ac:dyDescent="0.2">
      <c r="A264" s="353"/>
      <c r="B264" s="353"/>
      <c r="C264" s="353"/>
      <c r="D264" s="353"/>
      <c r="E264" s="353"/>
      <c r="F264" s="424"/>
      <c r="G264" s="424"/>
      <c r="H264" s="424"/>
      <c r="I264" s="424"/>
      <c r="J264" s="424"/>
      <c r="K264" s="358"/>
      <c r="L264" s="424"/>
      <c r="M264" s="424"/>
      <c r="N264" s="424"/>
      <c r="O264" s="424"/>
      <c r="P264" s="424"/>
      <c r="Q264" s="353"/>
      <c r="R264" s="353"/>
      <c r="S264" s="353"/>
      <c r="T264" s="353"/>
      <c r="U264" s="353"/>
      <c r="V264" s="353"/>
      <c r="W264" s="353"/>
      <c r="X264" s="353"/>
      <c r="Y264" s="353"/>
      <c r="Z264" s="353"/>
    </row>
    <row r="265" spans="1:26" ht="12.75" customHeight="1" x14ac:dyDescent="0.2">
      <c r="A265" s="353"/>
      <c r="B265" s="353"/>
      <c r="C265" s="353"/>
      <c r="D265" s="353"/>
      <c r="E265" s="353"/>
      <c r="F265" s="424"/>
      <c r="G265" s="424"/>
      <c r="H265" s="424"/>
      <c r="I265" s="424"/>
      <c r="J265" s="424"/>
      <c r="K265" s="358"/>
      <c r="L265" s="424"/>
      <c r="M265" s="424"/>
      <c r="N265" s="424"/>
      <c r="O265" s="424"/>
      <c r="P265" s="424"/>
      <c r="Q265" s="353"/>
      <c r="R265" s="353"/>
      <c r="S265" s="353"/>
      <c r="T265" s="353"/>
      <c r="U265" s="353"/>
      <c r="V265" s="353"/>
      <c r="W265" s="353"/>
      <c r="X265" s="353"/>
      <c r="Y265" s="353"/>
      <c r="Z265" s="353"/>
    </row>
    <row r="266" spans="1:26" ht="12.75" customHeight="1" x14ac:dyDescent="0.2">
      <c r="A266" s="353"/>
      <c r="B266" s="353"/>
      <c r="C266" s="353"/>
      <c r="D266" s="353"/>
      <c r="E266" s="353"/>
      <c r="F266" s="424"/>
      <c r="G266" s="424"/>
      <c r="H266" s="424"/>
      <c r="I266" s="424"/>
      <c r="J266" s="424"/>
      <c r="K266" s="358"/>
      <c r="L266" s="424"/>
      <c r="M266" s="424"/>
      <c r="N266" s="424"/>
      <c r="O266" s="424"/>
      <c r="P266" s="424"/>
      <c r="Q266" s="353"/>
      <c r="R266" s="353"/>
      <c r="S266" s="353"/>
      <c r="T266" s="353"/>
      <c r="U266" s="353"/>
      <c r="V266" s="353"/>
      <c r="W266" s="353"/>
      <c r="X266" s="353"/>
      <c r="Y266" s="353"/>
      <c r="Z266" s="353"/>
    </row>
    <row r="267" spans="1:26" ht="12.75" customHeight="1" x14ac:dyDescent="0.2">
      <c r="A267" s="353"/>
      <c r="B267" s="353"/>
      <c r="C267" s="353"/>
      <c r="D267" s="353"/>
      <c r="E267" s="353"/>
      <c r="F267" s="424"/>
      <c r="G267" s="424"/>
      <c r="H267" s="424"/>
      <c r="I267" s="424"/>
      <c r="J267" s="424"/>
      <c r="K267" s="358"/>
      <c r="L267" s="424"/>
      <c r="M267" s="424"/>
      <c r="N267" s="424"/>
      <c r="O267" s="424"/>
      <c r="P267" s="424"/>
      <c r="Q267" s="353"/>
      <c r="R267" s="353"/>
      <c r="S267" s="353"/>
      <c r="T267" s="353"/>
      <c r="U267" s="353"/>
      <c r="V267" s="353"/>
      <c r="W267" s="353"/>
      <c r="X267" s="353"/>
      <c r="Y267" s="353"/>
      <c r="Z267" s="353"/>
    </row>
    <row r="268" spans="1:26" ht="12.75" customHeight="1" x14ac:dyDescent="0.2">
      <c r="A268" s="353"/>
      <c r="B268" s="353"/>
      <c r="C268" s="353"/>
      <c r="D268" s="353"/>
      <c r="E268" s="353"/>
      <c r="F268" s="424"/>
      <c r="G268" s="424"/>
      <c r="H268" s="424"/>
      <c r="I268" s="424"/>
      <c r="J268" s="424"/>
      <c r="K268" s="358"/>
      <c r="L268" s="424"/>
      <c r="M268" s="424"/>
      <c r="N268" s="424"/>
      <c r="O268" s="424"/>
      <c r="P268" s="424"/>
      <c r="Q268" s="353"/>
      <c r="R268" s="353"/>
      <c r="S268" s="353"/>
      <c r="T268" s="353"/>
      <c r="U268" s="353"/>
      <c r="V268" s="353"/>
      <c r="W268" s="353"/>
      <c r="X268" s="353"/>
      <c r="Y268" s="353"/>
      <c r="Z268" s="353"/>
    </row>
    <row r="269" spans="1:26" ht="12.75" customHeight="1" x14ac:dyDescent="0.2">
      <c r="A269" s="353"/>
      <c r="B269" s="353"/>
      <c r="C269" s="353"/>
      <c r="D269" s="353"/>
      <c r="E269" s="353"/>
      <c r="F269" s="424"/>
      <c r="G269" s="424"/>
      <c r="H269" s="424"/>
      <c r="I269" s="424"/>
      <c r="J269" s="424"/>
      <c r="K269" s="358"/>
      <c r="L269" s="424"/>
      <c r="M269" s="424"/>
      <c r="N269" s="424"/>
      <c r="O269" s="424"/>
      <c r="P269" s="424"/>
      <c r="Q269" s="353"/>
      <c r="R269" s="353"/>
      <c r="S269" s="353"/>
      <c r="T269" s="353"/>
      <c r="U269" s="353"/>
      <c r="V269" s="353"/>
      <c r="W269" s="353"/>
      <c r="X269" s="353"/>
      <c r="Y269" s="353"/>
      <c r="Z269" s="353"/>
    </row>
    <row r="270" spans="1:26" ht="12.75" customHeight="1" x14ac:dyDescent="0.2">
      <c r="A270" s="353"/>
      <c r="B270" s="353"/>
      <c r="C270" s="353"/>
      <c r="D270" s="353"/>
      <c r="E270" s="353"/>
      <c r="F270" s="424"/>
      <c r="G270" s="424"/>
      <c r="H270" s="424"/>
      <c r="I270" s="424"/>
      <c r="J270" s="424"/>
      <c r="K270" s="358"/>
      <c r="L270" s="424"/>
      <c r="M270" s="424"/>
      <c r="N270" s="424"/>
      <c r="O270" s="424"/>
      <c r="P270" s="424"/>
      <c r="Q270" s="353"/>
      <c r="R270" s="353"/>
      <c r="S270" s="353"/>
      <c r="T270" s="353"/>
      <c r="U270" s="353"/>
      <c r="V270" s="353"/>
      <c r="W270" s="353"/>
      <c r="X270" s="353"/>
      <c r="Y270" s="353"/>
      <c r="Z270" s="353"/>
    </row>
    <row r="271" spans="1:26" ht="12.75" customHeight="1" x14ac:dyDescent="0.2">
      <c r="A271" s="353"/>
      <c r="B271" s="353"/>
      <c r="C271" s="353"/>
      <c r="D271" s="353"/>
      <c r="E271" s="353"/>
      <c r="F271" s="424"/>
      <c r="G271" s="424"/>
      <c r="H271" s="424"/>
      <c r="I271" s="424"/>
      <c r="J271" s="424"/>
      <c r="K271" s="358"/>
      <c r="L271" s="424"/>
      <c r="M271" s="424"/>
      <c r="N271" s="424"/>
      <c r="O271" s="424"/>
      <c r="P271" s="424"/>
      <c r="Q271" s="353"/>
      <c r="R271" s="353"/>
      <c r="S271" s="353"/>
      <c r="T271" s="353"/>
      <c r="U271" s="353"/>
      <c r="V271" s="353"/>
      <c r="W271" s="353"/>
      <c r="X271" s="353"/>
      <c r="Y271" s="353"/>
      <c r="Z271" s="353"/>
    </row>
    <row r="272" spans="1:26" ht="12.75" customHeight="1" x14ac:dyDescent="0.2">
      <c r="A272" s="353"/>
      <c r="B272" s="353"/>
      <c r="C272" s="353"/>
      <c r="D272" s="353"/>
      <c r="E272" s="353"/>
      <c r="F272" s="424"/>
      <c r="G272" s="424"/>
      <c r="H272" s="424"/>
      <c r="I272" s="424"/>
      <c r="J272" s="424"/>
      <c r="K272" s="358"/>
      <c r="L272" s="424"/>
      <c r="M272" s="424"/>
      <c r="N272" s="424"/>
      <c r="O272" s="424"/>
      <c r="P272" s="424"/>
      <c r="Q272" s="353"/>
      <c r="R272" s="353"/>
      <c r="S272" s="353"/>
      <c r="T272" s="353"/>
      <c r="U272" s="353"/>
      <c r="V272" s="353"/>
      <c r="W272" s="353"/>
      <c r="X272" s="353"/>
      <c r="Y272" s="353"/>
      <c r="Z272" s="353"/>
    </row>
    <row r="273" spans="1:26" ht="12.75" customHeight="1" x14ac:dyDescent="0.2">
      <c r="A273" s="353"/>
      <c r="B273" s="353"/>
      <c r="C273" s="353"/>
      <c r="D273" s="353"/>
      <c r="E273" s="353"/>
      <c r="F273" s="424"/>
      <c r="G273" s="424"/>
      <c r="H273" s="424"/>
      <c r="I273" s="424"/>
      <c r="J273" s="424"/>
      <c r="K273" s="358"/>
      <c r="L273" s="424"/>
      <c r="M273" s="424"/>
      <c r="N273" s="424"/>
      <c r="O273" s="424"/>
      <c r="P273" s="424"/>
      <c r="Q273" s="353"/>
      <c r="R273" s="353"/>
      <c r="S273" s="353"/>
      <c r="T273" s="353"/>
      <c r="U273" s="353"/>
      <c r="V273" s="353"/>
      <c r="W273" s="353"/>
      <c r="X273" s="353"/>
      <c r="Y273" s="353"/>
      <c r="Z273" s="353"/>
    </row>
    <row r="274" spans="1:26" ht="12.75" customHeight="1" x14ac:dyDescent="0.2">
      <c r="A274" s="353"/>
      <c r="B274" s="353"/>
      <c r="C274" s="353"/>
      <c r="D274" s="353"/>
      <c r="E274" s="353"/>
      <c r="F274" s="424"/>
      <c r="G274" s="424"/>
      <c r="H274" s="424"/>
      <c r="I274" s="424"/>
      <c r="J274" s="424"/>
      <c r="K274" s="358"/>
      <c r="L274" s="424"/>
      <c r="M274" s="424"/>
      <c r="N274" s="424"/>
      <c r="O274" s="424"/>
      <c r="P274" s="424"/>
      <c r="Q274" s="353"/>
      <c r="R274" s="353"/>
      <c r="S274" s="353"/>
      <c r="T274" s="353"/>
      <c r="U274" s="353"/>
      <c r="V274" s="353"/>
      <c r="W274" s="353"/>
      <c r="X274" s="353"/>
      <c r="Y274" s="353"/>
      <c r="Z274" s="353"/>
    </row>
    <row r="275" spans="1:26" ht="12.75" customHeight="1" x14ac:dyDescent="0.2">
      <c r="A275" s="353"/>
      <c r="B275" s="353"/>
      <c r="C275" s="353"/>
      <c r="D275" s="353"/>
      <c r="E275" s="353"/>
      <c r="F275" s="424"/>
      <c r="G275" s="424"/>
      <c r="H275" s="424"/>
      <c r="I275" s="424"/>
      <c r="J275" s="424"/>
      <c r="K275" s="358"/>
      <c r="L275" s="424"/>
      <c r="M275" s="424"/>
      <c r="N275" s="424"/>
      <c r="O275" s="424"/>
      <c r="P275" s="424"/>
      <c r="Q275" s="353"/>
      <c r="R275" s="353"/>
      <c r="S275" s="353"/>
      <c r="T275" s="353"/>
      <c r="U275" s="353"/>
      <c r="V275" s="353"/>
      <c r="W275" s="353"/>
      <c r="X275" s="353"/>
      <c r="Y275" s="353"/>
      <c r="Z275" s="353"/>
    </row>
    <row r="276" spans="1:26" ht="12.75" customHeight="1" x14ac:dyDescent="0.2">
      <c r="A276" s="353"/>
      <c r="B276" s="353"/>
      <c r="C276" s="353"/>
      <c r="D276" s="353"/>
      <c r="E276" s="353"/>
      <c r="F276" s="424"/>
      <c r="G276" s="424"/>
      <c r="H276" s="424"/>
      <c r="I276" s="424"/>
      <c r="J276" s="424"/>
      <c r="K276" s="358"/>
      <c r="L276" s="424"/>
      <c r="M276" s="424"/>
      <c r="N276" s="424"/>
      <c r="O276" s="424"/>
      <c r="P276" s="424"/>
      <c r="Q276" s="353"/>
      <c r="R276" s="353"/>
      <c r="S276" s="353"/>
      <c r="T276" s="353"/>
      <c r="U276" s="353"/>
      <c r="V276" s="353"/>
      <c r="W276" s="353"/>
      <c r="X276" s="353"/>
      <c r="Y276" s="353"/>
      <c r="Z276" s="353"/>
    </row>
    <row r="277" spans="1:26" ht="12.75" customHeight="1" x14ac:dyDescent="0.2">
      <c r="A277" s="353"/>
      <c r="B277" s="353"/>
      <c r="C277" s="353"/>
      <c r="D277" s="353"/>
      <c r="E277" s="353"/>
      <c r="F277" s="424"/>
      <c r="G277" s="424"/>
      <c r="H277" s="424"/>
      <c r="I277" s="424"/>
      <c r="J277" s="424"/>
      <c r="K277" s="358"/>
      <c r="L277" s="424"/>
      <c r="M277" s="424"/>
      <c r="N277" s="424"/>
      <c r="O277" s="424"/>
      <c r="P277" s="424"/>
      <c r="Q277" s="353"/>
      <c r="R277" s="353"/>
      <c r="S277" s="353"/>
      <c r="T277" s="353"/>
      <c r="U277" s="353"/>
      <c r="V277" s="353"/>
      <c r="W277" s="353"/>
      <c r="X277" s="353"/>
      <c r="Y277" s="353"/>
      <c r="Z277" s="353"/>
    </row>
    <row r="278" spans="1:26" ht="12.75" customHeight="1" x14ac:dyDescent="0.2">
      <c r="A278" s="353"/>
      <c r="B278" s="353"/>
      <c r="C278" s="353"/>
      <c r="D278" s="353"/>
      <c r="E278" s="353"/>
      <c r="F278" s="424"/>
      <c r="G278" s="424"/>
      <c r="H278" s="424"/>
      <c r="I278" s="424"/>
      <c r="J278" s="424"/>
      <c r="K278" s="358"/>
      <c r="L278" s="424"/>
      <c r="M278" s="424"/>
      <c r="N278" s="424"/>
      <c r="O278" s="424"/>
      <c r="P278" s="424"/>
      <c r="Q278" s="353"/>
      <c r="R278" s="353"/>
      <c r="S278" s="353"/>
      <c r="T278" s="353"/>
      <c r="U278" s="353"/>
      <c r="V278" s="353"/>
      <c r="W278" s="353"/>
      <c r="X278" s="353"/>
      <c r="Y278" s="353"/>
      <c r="Z278" s="353"/>
    </row>
    <row r="279" spans="1:26" ht="12.75" customHeight="1" x14ac:dyDescent="0.2">
      <c r="A279" s="353"/>
      <c r="B279" s="353"/>
      <c r="C279" s="353"/>
      <c r="D279" s="353"/>
      <c r="E279" s="353"/>
      <c r="F279" s="424"/>
      <c r="G279" s="424"/>
      <c r="H279" s="424"/>
      <c r="I279" s="424"/>
      <c r="J279" s="424"/>
      <c r="K279" s="358"/>
      <c r="L279" s="424"/>
      <c r="M279" s="424"/>
      <c r="N279" s="424"/>
      <c r="O279" s="424"/>
      <c r="P279" s="424"/>
      <c r="Q279" s="353"/>
      <c r="R279" s="353"/>
      <c r="S279" s="353"/>
      <c r="T279" s="353"/>
      <c r="U279" s="353"/>
      <c r="V279" s="353"/>
      <c r="W279" s="353"/>
      <c r="X279" s="353"/>
      <c r="Y279" s="353"/>
      <c r="Z279" s="353"/>
    </row>
    <row r="280" spans="1:26" ht="12.75" customHeight="1" x14ac:dyDescent="0.2">
      <c r="A280" s="353"/>
      <c r="B280" s="353"/>
      <c r="C280" s="353"/>
      <c r="D280" s="353"/>
      <c r="E280" s="353"/>
      <c r="F280" s="424"/>
      <c r="G280" s="424"/>
      <c r="H280" s="424"/>
      <c r="I280" s="424"/>
      <c r="J280" s="424"/>
      <c r="K280" s="358"/>
      <c r="L280" s="424"/>
      <c r="M280" s="424"/>
      <c r="N280" s="424"/>
      <c r="O280" s="424"/>
      <c r="P280" s="424"/>
      <c r="Q280" s="353"/>
      <c r="R280" s="353"/>
      <c r="S280" s="353"/>
      <c r="T280" s="353"/>
      <c r="U280" s="353"/>
      <c r="V280" s="353"/>
      <c r="W280" s="353"/>
      <c r="X280" s="353"/>
      <c r="Y280" s="353"/>
      <c r="Z280" s="353"/>
    </row>
    <row r="281" spans="1:26" ht="12.75" customHeight="1" x14ac:dyDescent="0.2">
      <c r="A281" s="353"/>
      <c r="B281" s="353"/>
      <c r="C281" s="353"/>
      <c r="D281" s="353"/>
      <c r="E281" s="353"/>
      <c r="F281" s="424"/>
      <c r="G281" s="424"/>
      <c r="H281" s="424"/>
      <c r="I281" s="424"/>
      <c r="J281" s="424"/>
      <c r="K281" s="358"/>
      <c r="L281" s="424"/>
      <c r="M281" s="424"/>
      <c r="N281" s="424"/>
      <c r="O281" s="424"/>
      <c r="P281" s="424"/>
      <c r="Q281" s="353"/>
      <c r="R281" s="353"/>
      <c r="S281" s="353"/>
      <c r="T281" s="353"/>
      <c r="U281" s="353"/>
      <c r="V281" s="353"/>
      <c r="W281" s="353"/>
      <c r="X281" s="353"/>
      <c r="Y281" s="353"/>
      <c r="Z281" s="353"/>
    </row>
    <row r="282" spans="1:26" ht="12.75" customHeight="1" x14ac:dyDescent="0.2">
      <c r="A282" s="353"/>
      <c r="B282" s="353"/>
      <c r="C282" s="353"/>
      <c r="D282" s="353"/>
      <c r="E282" s="353"/>
      <c r="F282" s="424"/>
      <c r="G282" s="424"/>
      <c r="H282" s="424"/>
      <c r="I282" s="424"/>
      <c r="J282" s="424"/>
      <c r="K282" s="358"/>
      <c r="L282" s="424"/>
      <c r="M282" s="424"/>
      <c r="N282" s="424"/>
      <c r="O282" s="424"/>
      <c r="P282" s="424"/>
      <c r="Q282" s="353"/>
      <c r="R282" s="353"/>
      <c r="S282" s="353"/>
      <c r="T282" s="353"/>
      <c r="U282" s="353"/>
      <c r="V282" s="353"/>
      <c r="W282" s="353"/>
      <c r="X282" s="353"/>
      <c r="Y282" s="353"/>
      <c r="Z282" s="353"/>
    </row>
    <row r="283" spans="1:26" ht="12.75" customHeight="1" x14ac:dyDescent="0.2">
      <c r="A283" s="353"/>
      <c r="B283" s="353"/>
      <c r="C283" s="353"/>
      <c r="D283" s="353"/>
      <c r="E283" s="353"/>
      <c r="F283" s="424"/>
      <c r="G283" s="424"/>
      <c r="H283" s="424"/>
      <c r="I283" s="424"/>
      <c r="J283" s="424"/>
      <c r="K283" s="358"/>
      <c r="L283" s="424"/>
      <c r="M283" s="424"/>
      <c r="N283" s="424"/>
      <c r="O283" s="424"/>
      <c r="P283" s="424"/>
      <c r="Q283" s="353"/>
      <c r="R283" s="353"/>
      <c r="S283" s="353"/>
      <c r="T283" s="353"/>
      <c r="U283" s="353"/>
      <c r="V283" s="353"/>
      <c r="W283" s="353"/>
      <c r="X283" s="353"/>
      <c r="Y283" s="353"/>
      <c r="Z283" s="353"/>
    </row>
    <row r="284" spans="1:26" ht="12.75" customHeight="1" x14ac:dyDescent="0.2">
      <c r="A284" s="353"/>
      <c r="B284" s="353"/>
      <c r="C284" s="353"/>
      <c r="D284" s="353"/>
      <c r="E284" s="353"/>
      <c r="F284" s="424"/>
      <c r="G284" s="424"/>
      <c r="H284" s="424"/>
      <c r="I284" s="424"/>
      <c r="J284" s="424"/>
      <c r="K284" s="358"/>
      <c r="L284" s="424"/>
      <c r="M284" s="424"/>
      <c r="N284" s="424"/>
      <c r="O284" s="424"/>
      <c r="P284" s="424"/>
      <c r="Q284" s="353"/>
      <c r="R284" s="353"/>
      <c r="S284" s="353"/>
      <c r="T284" s="353"/>
      <c r="U284" s="353"/>
      <c r="V284" s="353"/>
      <c r="W284" s="353"/>
      <c r="X284" s="353"/>
      <c r="Y284" s="353"/>
      <c r="Z284" s="353"/>
    </row>
    <row r="285" spans="1:26" ht="12.75" customHeight="1" x14ac:dyDescent="0.2">
      <c r="A285" s="353"/>
      <c r="B285" s="353"/>
      <c r="C285" s="353"/>
      <c r="D285" s="353"/>
      <c r="E285" s="353"/>
      <c r="F285" s="424"/>
      <c r="G285" s="424"/>
      <c r="H285" s="424"/>
      <c r="I285" s="424"/>
      <c r="J285" s="424"/>
      <c r="K285" s="358"/>
      <c r="L285" s="424"/>
      <c r="M285" s="424"/>
      <c r="N285" s="424"/>
      <c r="O285" s="424"/>
      <c r="P285" s="424"/>
      <c r="Q285" s="353"/>
      <c r="R285" s="353"/>
      <c r="S285" s="353"/>
      <c r="T285" s="353"/>
      <c r="U285" s="353"/>
      <c r="V285" s="353"/>
      <c r="W285" s="353"/>
      <c r="X285" s="353"/>
      <c r="Y285" s="353"/>
      <c r="Z285" s="353"/>
    </row>
    <row r="286" spans="1:26" ht="12.75" customHeight="1" x14ac:dyDescent="0.2">
      <c r="A286" s="353"/>
      <c r="B286" s="353"/>
      <c r="C286" s="353"/>
      <c r="D286" s="353"/>
      <c r="E286" s="353"/>
      <c r="F286" s="424"/>
      <c r="G286" s="424"/>
      <c r="H286" s="424"/>
      <c r="I286" s="424"/>
      <c r="J286" s="424"/>
      <c r="K286" s="358"/>
      <c r="L286" s="424"/>
      <c r="M286" s="424"/>
      <c r="N286" s="424"/>
      <c r="O286" s="424"/>
      <c r="P286" s="424"/>
      <c r="Q286" s="353"/>
      <c r="R286" s="353"/>
      <c r="S286" s="353"/>
      <c r="T286" s="353"/>
      <c r="U286" s="353"/>
      <c r="V286" s="353"/>
      <c r="W286" s="353"/>
      <c r="X286" s="353"/>
      <c r="Y286" s="353"/>
      <c r="Z286" s="353"/>
    </row>
    <row r="287" spans="1:26" ht="12.75" customHeight="1" x14ac:dyDescent="0.2">
      <c r="A287" s="353"/>
      <c r="B287" s="353"/>
      <c r="C287" s="353"/>
      <c r="D287" s="353"/>
      <c r="E287" s="353"/>
      <c r="F287" s="424"/>
      <c r="G287" s="424"/>
      <c r="H287" s="424"/>
      <c r="I287" s="424"/>
      <c r="J287" s="424"/>
      <c r="K287" s="358"/>
      <c r="L287" s="424"/>
      <c r="M287" s="424"/>
      <c r="N287" s="424"/>
      <c r="O287" s="424"/>
      <c r="P287" s="424"/>
      <c r="Q287" s="353"/>
      <c r="R287" s="353"/>
      <c r="S287" s="353"/>
      <c r="T287" s="353"/>
      <c r="U287" s="353"/>
      <c r="V287" s="353"/>
      <c r="W287" s="353"/>
      <c r="X287" s="353"/>
      <c r="Y287" s="353"/>
      <c r="Z287" s="353"/>
    </row>
    <row r="288" spans="1:26" ht="12.75" customHeight="1" x14ac:dyDescent="0.2">
      <c r="A288" s="353"/>
      <c r="B288" s="353"/>
      <c r="C288" s="353"/>
      <c r="D288" s="353"/>
      <c r="E288" s="353"/>
      <c r="F288" s="424"/>
      <c r="G288" s="424"/>
      <c r="H288" s="424"/>
      <c r="I288" s="424"/>
      <c r="J288" s="424"/>
      <c r="K288" s="358"/>
      <c r="L288" s="424"/>
      <c r="M288" s="424"/>
      <c r="N288" s="424"/>
      <c r="O288" s="424"/>
      <c r="P288" s="424"/>
      <c r="Q288" s="353"/>
      <c r="R288" s="353"/>
      <c r="S288" s="353"/>
      <c r="T288" s="353"/>
      <c r="U288" s="353"/>
      <c r="V288" s="353"/>
      <c r="W288" s="353"/>
      <c r="X288" s="353"/>
      <c r="Y288" s="353"/>
      <c r="Z288" s="353"/>
    </row>
    <row r="289" spans="1:26" ht="12.75" customHeight="1" x14ac:dyDescent="0.2">
      <c r="A289" s="353"/>
      <c r="B289" s="353"/>
      <c r="C289" s="353"/>
      <c r="D289" s="353"/>
      <c r="E289" s="353"/>
      <c r="F289" s="424"/>
      <c r="G289" s="424"/>
      <c r="H289" s="424"/>
      <c r="I289" s="424"/>
      <c r="J289" s="424"/>
      <c r="K289" s="358"/>
      <c r="L289" s="424"/>
      <c r="M289" s="424"/>
      <c r="N289" s="424"/>
      <c r="O289" s="424"/>
      <c r="P289" s="424"/>
      <c r="Q289" s="353"/>
      <c r="R289" s="353"/>
      <c r="S289" s="353"/>
      <c r="T289" s="353"/>
      <c r="U289" s="353"/>
      <c r="V289" s="353"/>
      <c r="W289" s="353"/>
      <c r="X289" s="353"/>
      <c r="Y289" s="353"/>
      <c r="Z289" s="353"/>
    </row>
    <row r="290" spans="1:26" ht="12.75" customHeight="1" x14ac:dyDescent="0.2">
      <c r="A290" s="353"/>
      <c r="B290" s="353"/>
      <c r="C290" s="353"/>
      <c r="D290" s="353"/>
      <c r="E290" s="353"/>
      <c r="F290" s="424"/>
      <c r="G290" s="424"/>
      <c r="H290" s="424"/>
      <c r="I290" s="424"/>
      <c r="J290" s="424"/>
      <c r="K290" s="358"/>
      <c r="L290" s="424"/>
      <c r="M290" s="424"/>
      <c r="N290" s="424"/>
      <c r="O290" s="424"/>
      <c r="P290" s="424"/>
      <c r="Q290" s="353"/>
      <c r="R290" s="353"/>
      <c r="S290" s="353"/>
      <c r="T290" s="353"/>
      <c r="U290" s="353"/>
      <c r="V290" s="353"/>
      <c r="W290" s="353"/>
      <c r="X290" s="353"/>
      <c r="Y290" s="353"/>
      <c r="Z290" s="353"/>
    </row>
    <row r="291" spans="1:26" ht="12.75" customHeight="1" x14ac:dyDescent="0.2">
      <c r="A291" s="353"/>
      <c r="B291" s="353"/>
      <c r="C291" s="353"/>
      <c r="D291" s="353"/>
      <c r="E291" s="353"/>
      <c r="F291" s="424"/>
      <c r="G291" s="424"/>
      <c r="H291" s="424"/>
      <c r="I291" s="424"/>
      <c r="J291" s="424"/>
      <c r="K291" s="358"/>
      <c r="L291" s="424"/>
      <c r="M291" s="424"/>
      <c r="N291" s="424"/>
      <c r="O291" s="424"/>
      <c r="P291" s="424"/>
      <c r="Q291" s="353"/>
      <c r="R291" s="353"/>
      <c r="S291" s="353"/>
      <c r="T291" s="353"/>
      <c r="U291" s="353"/>
      <c r="V291" s="353"/>
      <c r="W291" s="353"/>
      <c r="X291" s="353"/>
      <c r="Y291" s="353"/>
      <c r="Z291" s="353"/>
    </row>
    <row r="292" spans="1:26" ht="12.75" customHeight="1" x14ac:dyDescent="0.2">
      <c r="A292" s="353"/>
      <c r="B292" s="353"/>
      <c r="C292" s="353"/>
      <c r="D292" s="353"/>
      <c r="E292" s="353"/>
      <c r="F292" s="424"/>
      <c r="G292" s="424"/>
      <c r="H292" s="424"/>
      <c r="I292" s="424"/>
      <c r="J292" s="424"/>
      <c r="K292" s="358"/>
      <c r="L292" s="424"/>
      <c r="M292" s="424"/>
      <c r="N292" s="424"/>
      <c r="O292" s="424"/>
      <c r="P292" s="424"/>
      <c r="Q292" s="353"/>
      <c r="R292" s="353"/>
      <c r="S292" s="353"/>
      <c r="T292" s="353"/>
      <c r="U292" s="353"/>
      <c r="V292" s="353"/>
      <c r="W292" s="353"/>
      <c r="X292" s="353"/>
      <c r="Y292" s="353"/>
      <c r="Z292" s="353"/>
    </row>
    <row r="293" spans="1:26" ht="12.75" customHeight="1" x14ac:dyDescent="0.2">
      <c r="A293" s="353"/>
      <c r="B293" s="353"/>
      <c r="C293" s="353"/>
      <c r="D293" s="353"/>
      <c r="E293" s="353"/>
      <c r="F293" s="424"/>
      <c r="G293" s="424"/>
      <c r="H293" s="424"/>
      <c r="I293" s="424"/>
      <c r="J293" s="424"/>
      <c r="K293" s="358"/>
      <c r="L293" s="424"/>
      <c r="M293" s="424"/>
      <c r="N293" s="424"/>
      <c r="O293" s="424"/>
      <c r="P293" s="424"/>
      <c r="Q293" s="353"/>
      <c r="R293" s="353"/>
      <c r="S293" s="353"/>
      <c r="T293" s="353"/>
      <c r="U293" s="353"/>
      <c r="V293" s="353"/>
      <c r="W293" s="353"/>
      <c r="X293" s="353"/>
      <c r="Y293" s="353"/>
      <c r="Z293" s="353"/>
    </row>
    <row r="294" spans="1:26" ht="12.75" customHeight="1" x14ac:dyDescent="0.2">
      <c r="A294" s="353"/>
      <c r="B294" s="353"/>
      <c r="C294" s="353"/>
      <c r="D294" s="353"/>
      <c r="E294" s="353"/>
      <c r="F294" s="424"/>
      <c r="G294" s="424"/>
      <c r="H294" s="424"/>
      <c r="I294" s="424"/>
      <c r="J294" s="424"/>
      <c r="K294" s="358"/>
      <c r="L294" s="424"/>
      <c r="M294" s="424"/>
      <c r="N294" s="424"/>
      <c r="O294" s="424"/>
      <c r="P294" s="424"/>
      <c r="Q294" s="353"/>
      <c r="R294" s="353"/>
      <c r="S294" s="353"/>
      <c r="T294" s="353"/>
      <c r="U294" s="353"/>
      <c r="V294" s="353"/>
      <c r="W294" s="353"/>
      <c r="X294" s="353"/>
      <c r="Y294" s="353"/>
      <c r="Z294" s="353"/>
    </row>
    <row r="295" spans="1:26" ht="12.75" customHeight="1" x14ac:dyDescent="0.2">
      <c r="A295" s="353"/>
      <c r="B295" s="353"/>
      <c r="C295" s="353"/>
      <c r="D295" s="353"/>
      <c r="E295" s="353"/>
      <c r="F295" s="424"/>
      <c r="G295" s="424"/>
      <c r="H295" s="424"/>
      <c r="I295" s="424"/>
      <c r="J295" s="424"/>
      <c r="K295" s="358"/>
      <c r="L295" s="424"/>
      <c r="M295" s="424"/>
      <c r="N295" s="424"/>
      <c r="O295" s="424"/>
      <c r="P295" s="424"/>
      <c r="Q295" s="353"/>
      <c r="R295" s="353"/>
      <c r="S295" s="353"/>
      <c r="T295" s="353"/>
      <c r="U295" s="353"/>
      <c r="V295" s="353"/>
      <c r="W295" s="353"/>
      <c r="X295" s="353"/>
      <c r="Y295" s="353"/>
      <c r="Z295" s="353"/>
    </row>
    <row r="296" spans="1:26" ht="12.75" customHeight="1" x14ac:dyDescent="0.2">
      <c r="A296" s="353"/>
      <c r="B296" s="353"/>
      <c r="C296" s="353"/>
      <c r="D296" s="353"/>
      <c r="E296" s="353"/>
      <c r="F296" s="424"/>
      <c r="G296" s="424"/>
      <c r="H296" s="424"/>
      <c r="I296" s="424"/>
      <c r="J296" s="424"/>
      <c r="K296" s="358"/>
      <c r="L296" s="424"/>
      <c r="M296" s="424"/>
      <c r="N296" s="424"/>
      <c r="O296" s="424"/>
      <c r="P296" s="424"/>
      <c r="Q296" s="353"/>
      <c r="R296" s="353"/>
      <c r="S296" s="353"/>
      <c r="T296" s="353"/>
      <c r="U296" s="353"/>
      <c r="V296" s="353"/>
      <c r="W296" s="353"/>
      <c r="X296" s="353"/>
      <c r="Y296" s="353"/>
      <c r="Z296" s="353"/>
    </row>
    <row r="297" spans="1:26" ht="12.75" customHeight="1" x14ac:dyDescent="0.2">
      <c r="A297" s="353"/>
      <c r="B297" s="353"/>
      <c r="C297" s="353"/>
      <c r="D297" s="353"/>
      <c r="E297" s="353"/>
      <c r="F297" s="424"/>
      <c r="G297" s="424"/>
      <c r="H297" s="424"/>
      <c r="I297" s="424"/>
      <c r="J297" s="424"/>
      <c r="K297" s="358"/>
      <c r="L297" s="424"/>
      <c r="M297" s="424"/>
      <c r="N297" s="424"/>
      <c r="O297" s="424"/>
      <c r="P297" s="424"/>
      <c r="Q297" s="353"/>
      <c r="R297" s="353"/>
      <c r="S297" s="353"/>
      <c r="T297" s="353"/>
      <c r="U297" s="353"/>
      <c r="V297" s="353"/>
      <c r="W297" s="353"/>
      <c r="X297" s="353"/>
      <c r="Y297" s="353"/>
      <c r="Z297" s="353"/>
    </row>
    <row r="298" spans="1:26" ht="12.75" customHeight="1" x14ac:dyDescent="0.2">
      <c r="A298" s="353"/>
      <c r="B298" s="353"/>
      <c r="C298" s="353"/>
      <c r="D298" s="353"/>
      <c r="E298" s="353"/>
      <c r="F298" s="424"/>
      <c r="G298" s="424"/>
      <c r="H298" s="424"/>
      <c r="I298" s="424"/>
      <c r="J298" s="424"/>
      <c r="K298" s="358"/>
      <c r="L298" s="424"/>
      <c r="M298" s="424"/>
      <c r="N298" s="424"/>
      <c r="O298" s="424"/>
      <c r="P298" s="424"/>
      <c r="Q298" s="353"/>
      <c r="R298" s="353"/>
      <c r="S298" s="353"/>
      <c r="T298" s="353"/>
      <c r="U298" s="353"/>
      <c r="V298" s="353"/>
      <c r="W298" s="353"/>
      <c r="X298" s="353"/>
      <c r="Y298" s="353"/>
      <c r="Z298" s="353"/>
    </row>
    <row r="299" spans="1:26" ht="12.75" customHeight="1" x14ac:dyDescent="0.2">
      <c r="A299" s="353"/>
      <c r="B299" s="353"/>
      <c r="C299" s="353"/>
      <c r="D299" s="353"/>
      <c r="E299" s="353"/>
      <c r="F299" s="424"/>
      <c r="G299" s="424"/>
      <c r="H299" s="424"/>
      <c r="I299" s="424"/>
      <c r="J299" s="424"/>
      <c r="K299" s="358"/>
      <c r="L299" s="424"/>
      <c r="M299" s="424"/>
      <c r="N299" s="424"/>
      <c r="O299" s="424"/>
      <c r="P299" s="424"/>
      <c r="Q299" s="353"/>
      <c r="R299" s="353"/>
      <c r="S299" s="353"/>
      <c r="T299" s="353"/>
      <c r="U299" s="353"/>
      <c r="V299" s="353"/>
      <c r="W299" s="353"/>
      <c r="X299" s="353"/>
      <c r="Y299" s="353"/>
      <c r="Z299" s="353"/>
    </row>
    <row r="300" spans="1:26" ht="12.75" customHeight="1" x14ac:dyDescent="0.2">
      <c r="A300" s="353"/>
      <c r="B300" s="353"/>
      <c r="C300" s="353"/>
      <c r="D300" s="353"/>
      <c r="E300" s="353"/>
      <c r="F300" s="424"/>
      <c r="G300" s="424"/>
      <c r="H300" s="424"/>
      <c r="I300" s="424"/>
      <c r="J300" s="424"/>
      <c r="K300" s="358"/>
      <c r="L300" s="424"/>
      <c r="M300" s="424"/>
      <c r="N300" s="424"/>
      <c r="O300" s="424"/>
      <c r="P300" s="424"/>
      <c r="Q300" s="353"/>
      <c r="R300" s="353"/>
      <c r="S300" s="353"/>
      <c r="T300" s="353"/>
      <c r="U300" s="353"/>
      <c r="V300" s="353"/>
      <c r="W300" s="353"/>
      <c r="X300" s="353"/>
      <c r="Y300" s="353"/>
      <c r="Z300" s="353"/>
    </row>
    <row r="301" spans="1:26" ht="12.75" customHeight="1" x14ac:dyDescent="0.2">
      <c r="A301" s="353"/>
      <c r="B301" s="353"/>
      <c r="C301" s="353"/>
      <c r="D301" s="353"/>
      <c r="E301" s="353"/>
      <c r="F301" s="424"/>
      <c r="G301" s="424"/>
      <c r="H301" s="424"/>
      <c r="I301" s="424"/>
      <c r="J301" s="424"/>
      <c r="K301" s="358"/>
      <c r="L301" s="424"/>
      <c r="M301" s="424"/>
      <c r="N301" s="424"/>
      <c r="O301" s="424"/>
      <c r="P301" s="424"/>
      <c r="Q301" s="353"/>
      <c r="R301" s="353"/>
      <c r="S301" s="353"/>
      <c r="T301" s="353"/>
      <c r="U301" s="353"/>
      <c r="V301" s="353"/>
      <c r="W301" s="353"/>
      <c r="X301" s="353"/>
      <c r="Y301" s="353"/>
      <c r="Z301" s="353"/>
    </row>
    <row r="302" spans="1:26" ht="12.75" customHeight="1" x14ac:dyDescent="0.2">
      <c r="A302" s="353"/>
      <c r="B302" s="353"/>
      <c r="C302" s="353"/>
      <c r="D302" s="353"/>
      <c r="E302" s="353"/>
      <c r="F302" s="424"/>
      <c r="G302" s="424"/>
      <c r="H302" s="424"/>
      <c r="I302" s="424"/>
      <c r="J302" s="424"/>
      <c r="K302" s="358"/>
      <c r="L302" s="424"/>
      <c r="M302" s="424"/>
      <c r="N302" s="424"/>
      <c r="O302" s="424"/>
      <c r="P302" s="424"/>
      <c r="Q302" s="353"/>
      <c r="R302" s="353"/>
      <c r="S302" s="353"/>
      <c r="T302" s="353"/>
      <c r="U302" s="353"/>
      <c r="V302" s="353"/>
      <c r="W302" s="353"/>
      <c r="X302" s="353"/>
      <c r="Y302" s="353"/>
      <c r="Z302" s="353"/>
    </row>
    <row r="303" spans="1:26" ht="12.75" customHeight="1" x14ac:dyDescent="0.2">
      <c r="A303" s="353"/>
      <c r="B303" s="353"/>
      <c r="C303" s="353"/>
      <c r="D303" s="353"/>
      <c r="E303" s="353"/>
      <c r="F303" s="424"/>
      <c r="G303" s="424"/>
      <c r="H303" s="424"/>
      <c r="I303" s="424"/>
      <c r="J303" s="424"/>
      <c r="K303" s="358"/>
      <c r="L303" s="424"/>
      <c r="M303" s="424"/>
      <c r="N303" s="424"/>
      <c r="O303" s="424"/>
      <c r="P303" s="424"/>
      <c r="Q303" s="353"/>
      <c r="R303" s="353"/>
      <c r="S303" s="353"/>
      <c r="T303" s="353"/>
      <c r="U303" s="353"/>
      <c r="V303" s="353"/>
      <c r="W303" s="353"/>
      <c r="X303" s="353"/>
      <c r="Y303" s="353"/>
      <c r="Z303" s="353"/>
    </row>
    <row r="304" spans="1:26" ht="12.75" customHeight="1" x14ac:dyDescent="0.2">
      <c r="A304" s="353"/>
      <c r="B304" s="353"/>
      <c r="C304" s="353"/>
      <c r="D304" s="353"/>
      <c r="E304" s="353"/>
      <c r="F304" s="424"/>
      <c r="G304" s="424"/>
      <c r="H304" s="424"/>
      <c r="I304" s="424"/>
      <c r="J304" s="424"/>
      <c r="K304" s="358"/>
      <c r="L304" s="424"/>
      <c r="M304" s="424"/>
      <c r="N304" s="424"/>
      <c r="O304" s="424"/>
      <c r="P304" s="424"/>
      <c r="Q304" s="353"/>
      <c r="R304" s="353"/>
      <c r="S304" s="353"/>
      <c r="T304" s="353"/>
      <c r="U304" s="353"/>
      <c r="V304" s="353"/>
      <c r="W304" s="353"/>
      <c r="X304" s="353"/>
      <c r="Y304" s="353"/>
      <c r="Z304" s="353"/>
    </row>
    <row r="305" spans="1:26" ht="12.75" customHeight="1" x14ac:dyDescent="0.2">
      <c r="A305" s="353"/>
      <c r="B305" s="353"/>
      <c r="C305" s="353"/>
      <c r="D305" s="353"/>
      <c r="E305" s="353"/>
      <c r="F305" s="424"/>
      <c r="G305" s="424"/>
      <c r="H305" s="424"/>
      <c r="I305" s="424"/>
      <c r="J305" s="424"/>
      <c r="K305" s="358"/>
      <c r="L305" s="424"/>
      <c r="M305" s="424"/>
      <c r="N305" s="424"/>
      <c r="O305" s="424"/>
      <c r="P305" s="424"/>
      <c r="Q305" s="353"/>
      <c r="R305" s="353"/>
      <c r="S305" s="353"/>
      <c r="T305" s="353"/>
      <c r="U305" s="353"/>
      <c r="V305" s="353"/>
      <c r="W305" s="353"/>
      <c r="X305" s="353"/>
      <c r="Y305" s="353"/>
      <c r="Z305" s="353"/>
    </row>
    <row r="306" spans="1:26" ht="12.75" customHeight="1" x14ac:dyDescent="0.2">
      <c r="A306" s="353"/>
      <c r="B306" s="353"/>
      <c r="C306" s="353"/>
      <c r="D306" s="353"/>
      <c r="E306" s="353"/>
      <c r="F306" s="424"/>
      <c r="G306" s="424"/>
      <c r="H306" s="424"/>
      <c r="I306" s="424"/>
      <c r="J306" s="424"/>
      <c r="K306" s="358"/>
      <c r="L306" s="424"/>
      <c r="M306" s="424"/>
      <c r="N306" s="424"/>
      <c r="O306" s="424"/>
      <c r="P306" s="424"/>
      <c r="Q306" s="353"/>
      <c r="R306" s="353"/>
      <c r="S306" s="353"/>
      <c r="T306" s="353"/>
      <c r="U306" s="353"/>
      <c r="V306" s="353"/>
      <c r="W306" s="353"/>
      <c r="X306" s="353"/>
      <c r="Y306" s="353"/>
      <c r="Z306" s="353"/>
    </row>
    <row r="307" spans="1:26" ht="12.75" customHeight="1" x14ac:dyDescent="0.2">
      <c r="A307" s="353"/>
      <c r="B307" s="353"/>
      <c r="C307" s="353"/>
      <c r="D307" s="353"/>
      <c r="E307" s="353"/>
      <c r="F307" s="424"/>
      <c r="G307" s="424"/>
      <c r="H307" s="424"/>
      <c r="I307" s="424"/>
      <c r="J307" s="424"/>
      <c r="K307" s="358"/>
      <c r="L307" s="424"/>
      <c r="M307" s="424"/>
      <c r="N307" s="424"/>
      <c r="O307" s="424"/>
      <c r="P307" s="424"/>
      <c r="Q307" s="353"/>
      <c r="R307" s="353"/>
      <c r="S307" s="353"/>
      <c r="T307" s="353"/>
      <c r="U307" s="353"/>
      <c r="V307" s="353"/>
      <c r="W307" s="353"/>
      <c r="X307" s="353"/>
      <c r="Y307" s="353"/>
      <c r="Z307" s="353"/>
    </row>
    <row r="308" spans="1:26" ht="12.75" customHeight="1" x14ac:dyDescent="0.2">
      <c r="A308" s="353"/>
      <c r="B308" s="353"/>
      <c r="C308" s="353"/>
      <c r="D308" s="353"/>
      <c r="E308" s="353"/>
      <c r="F308" s="424"/>
      <c r="G308" s="424"/>
      <c r="H308" s="424"/>
      <c r="I308" s="424"/>
      <c r="J308" s="424"/>
      <c r="K308" s="358"/>
      <c r="L308" s="424"/>
      <c r="M308" s="424"/>
      <c r="N308" s="424"/>
      <c r="O308" s="424"/>
      <c r="P308" s="424"/>
      <c r="Q308" s="353"/>
      <c r="R308" s="353"/>
      <c r="S308" s="353"/>
      <c r="T308" s="353"/>
      <c r="U308" s="353"/>
      <c r="V308" s="353"/>
      <c r="W308" s="353"/>
      <c r="X308" s="353"/>
      <c r="Y308" s="353"/>
      <c r="Z308" s="353"/>
    </row>
    <row r="309" spans="1:26" ht="12.75" customHeight="1" x14ac:dyDescent="0.2">
      <c r="A309" s="353"/>
      <c r="B309" s="353"/>
      <c r="C309" s="353"/>
      <c r="D309" s="353"/>
      <c r="E309" s="353"/>
      <c r="F309" s="424"/>
      <c r="G309" s="424"/>
      <c r="H309" s="424"/>
      <c r="I309" s="424"/>
      <c r="J309" s="424"/>
      <c r="K309" s="358"/>
      <c r="L309" s="424"/>
      <c r="M309" s="424"/>
      <c r="N309" s="424"/>
      <c r="O309" s="424"/>
      <c r="P309" s="424"/>
      <c r="Q309" s="353"/>
      <c r="R309" s="353"/>
      <c r="S309" s="353"/>
      <c r="T309" s="353"/>
      <c r="U309" s="353"/>
      <c r="V309" s="353"/>
      <c r="W309" s="353"/>
      <c r="X309" s="353"/>
      <c r="Y309" s="353"/>
      <c r="Z309" s="353"/>
    </row>
    <row r="310" spans="1:26" ht="12.75" customHeight="1" x14ac:dyDescent="0.2">
      <c r="A310" s="353"/>
      <c r="B310" s="353"/>
      <c r="C310" s="353"/>
      <c r="D310" s="353"/>
      <c r="E310" s="353"/>
      <c r="F310" s="424"/>
      <c r="G310" s="424"/>
      <c r="H310" s="424"/>
      <c r="I310" s="424"/>
      <c r="J310" s="424"/>
      <c r="K310" s="358"/>
      <c r="L310" s="424"/>
      <c r="M310" s="424"/>
      <c r="N310" s="424"/>
      <c r="O310" s="424"/>
      <c r="P310" s="424"/>
      <c r="Q310" s="353"/>
      <c r="R310" s="353"/>
      <c r="S310" s="353"/>
      <c r="T310" s="353"/>
      <c r="U310" s="353"/>
      <c r="V310" s="353"/>
      <c r="W310" s="353"/>
      <c r="X310" s="353"/>
      <c r="Y310" s="353"/>
      <c r="Z310" s="353"/>
    </row>
    <row r="311" spans="1:26" ht="12.75" customHeight="1" x14ac:dyDescent="0.2">
      <c r="A311" s="353"/>
      <c r="B311" s="353"/>
      <c r="C311" s="353"/>
      <c r="D311" s="353"/>
      <c r="E311" s="353"/>
      <c r="F311" s="424"/>
      <c r="G311" s="424"/>
      <c r="H311" s="424"/>
      <c r="I311" s="424"/>
      <c r="J311" s="424"/>
      <c r="K311" s="358"/>
      <c r="L311" s="424"/>
      <c r="M311" s="424"/>
      <c r="N311" s="424"/>
      <c r="O311" s="424"/>
      <c r="P311" s="424"/>
      <c r="Q311" s="353"/>
      <c r="R311" s="353"/>
      <c r="S311" s="353"/>
      <c r="T311" s="353"/>
      <c r="U311" s="353"/>
      <c r="V311" s="353"/>
      <c r="W311" s="353"/>
      <c r="X311" s="353"/>
      <c r="Y311" s="353"/>
      <c r="Z311" s="353"/>
    </row>
    <row r="312" spans="1:26" ht="12.75" customHeight="1" x14ac:dyDescent="0.2">
      <c r="A312" s="353"/>
      <c r="B312" s="353"/>
      <c r="C312" s="353"/>
      <c r="D312" s="353"/>
      <c r="E312" s="353"/>
      <c r="F312" s="424"/>
      <c r="G312" s="424"/>
      <c r="H312" s="424"/>
      <c r="I312" s="424"/>
      <c r="J312" s="424"/>
      <c r="K312" s="358"/>
      <c r="L312" s="424"/>
      <c r="M312" s="424"/>
      <c r="N312" s="424"/>
      <c r="O312" s="424"/>
      <c r="P312" s="424"/>
      <c r="Q312" s="353"/>
      <c r="R312" s="353"/>
      <c r="S312" s="353"/>
      <c r="T312" s="353"/>
      <c r="U312" s="353"/>
      <c r="V312" s="353"/>
      <c r="W312" s="353"/>
      <c r="X312" s="353"/>
      <c r="Y312" s="353"/>
      <c r="Z312" s="353"/>
    </row>
    <row r="313" spans="1:26" ht="12.75" customHeight="1" x14ac:dyDescent="0.2">
      <c r="A313" s="353"/>
      <c r="B313" s="353"/>
      <c r="C313" s="353"/>
      <c r="D313" s="353"/>
      <c r="E313" s="353"/>
      <c r="F313" s="424"/>
      <c r="G313" s="424"/>
      <c r="H313" s="424"/>
      <c r="I313" s="424"/>
      <c r="J313" s="424"/>
      <c r="K313" s="358"/>
      <c r="L313" s="424"/>
      <c r="M313" s="424"/>
      <c r="N313" s="424"/>
      <c r="O313" s="424"/>
      <c r="P313" s="424"/>
      <c r="Q313" s="353"/>
      <c r="R313" s="353"/>
      <c r="S313" s="353"/>
      <c r="T313" s="353"/>
      <c r="U313" s="353"/>
      <c r="V313" s="353"/>
      <c r="W313" s="353"/>
      <c r="X313" s="353"/>
      <c r="Y313" s="353"/>
      <c r="Z313" s="353"/>
    </row>
    <row r="314" spans="1:26" ht="12.75" customHeight="1" x14ac:dyDescent="0.2">
      <c r="A314" s="353"/>
      <c r="B314" s="353"/>
      <c r="C314" s="353"/>
      <c r="D314" s="353"/>
      <c r="E314" s="353"/>
      <c r="F314" s="424"/>
      <c r="G314" s="424"/>
      <c r="H314" s="424"/>
      <c r="I314" s="424"/>
      <c r="J314" s="424"/>
      <c r="K314" s="358"/>
      <c r="L314" s="424"/>
      <c r="M314" s="424"/>
      <c r="N314" s="424"/>
      <c r="O314" s="424"/>
      <c r="P314" s="424"/>
      <c r="Q314" s="353"/>
      <c r="R314" s="353"/>
      <c r="S314" s="353"/>
      <c r="T314" s="353"/>
      <c r="U314" s="353"/>
      <c r="V314" s="353"/>
      <c r="W314" s="353"/>
      <c r="X314" s="353"/>
      <c r="Y314" s="353"/>
      <c r="Z314" s="353"/>
    </row>
    <row r="315" spans="1:26" ht="12.75" customHeight="1" x14ac:dyDescent="0.2">
      <c r="A315" s="353"/>
      <c r="B315" s="353"/>
      <c r="C315" s="353"/>
      <c r="D315" s="353"/>
      <c r="E315" s="353"/>
      <c r="F315" s="424"/>
      <c r="G315" s="424"/>
      <c r="H315" s="424"/>
      <c r="I315" s="424"/>
      <c r="J315" s="424"/>
      <c r="K315" s="358"/>
      <c r="L315" s="424"/>
      <c r="M315" s="424"/>
      <c r="N315" s="424"/>
      <c r="O315" s="424"/>
      <c r="P315" s="424"/>
      <c r="Q315" s="353"/>
      <c r="R315" s="353"/>
      <c r="S315" s="353"/>
      <c r="T315" s="353"/>
      <c r="U315" s="353"/>
      <c r="V315" s="353"/>
      <c r="W315" s="353"/>
      <c r="X315" s="353"/>
      <c r="Y315" s="353"/>
      <c r="Z315" s="353"/>
    </row>
    <row r="316" spans="1:26" ht="12.75" customHeight="1" x14ac:dyDescent="0.2">
      <c r="A316" s="353"/>
      <c r="B316" s="353"/>
      <c r="C316" s="353"/>
      <c r="D316" s="353"/>
      <c r="E316" s="353"/>
      <c r="F316" s="424"/>
      <c r="G316" s="424"/>
      <c r="H316" s="424"/>
      <c r="I316" s="424"/>
      <c r="J316" s="424"/>
      <c r="K316" s="358"/>
      <c r="L316" s="424"/>
      <c r="M316" s="424"/>
      <c r="N316" s="424"/>
      <c r="O316" s="424"/>
      <c r="P316" s="424"/>
      <c r="Q316" s="353"/>
      <c r="R316" s="353"/>
      <c r="S316" s="353"/>
      <c r="T316" s="353"/>
      <c r="U316" s="353"/>
      <c r="V316" s="353"/>
      <c r="W316" s="353"/>
      <c r="X316" s="353"/>
      <c r="Y316" s="353"/>
      <c r="Z316" s="353"/>
    </row>
    <row r="317" spans="1:26" ht="12.75" customHeight="1" x14ac:dyDescent="0.2">
      <c r="A317" s="353"/>
      <c r="B317" s="353"/>
      <c r="C317" s="353"/>
      <c r="D317" s="353"/>
      <c r="E317" s="353"/>
      <c r="F317" s="424"/>
      <c r="G317" s="424"/>
      <c r="H317" s="424"/>
      <c r="I317" s="424"/>
      <c r="J317" s="424"/>
      <c r="K317" s="358"/>
      <c r="L317" s="424"/>
      <c r="M317" s="424"/>
      <c r="N317" s="424"/>
      <c r="O317" s="424"/>
      <c r="P317" s="424"/>
      <c r="Q317" s="353"/>
      <c r="R317" s="353"/>
      <c r="S317" s="353"/>
      <c r="T317" s="353"/>
      <c r="U317" s="353"/>
      <c r="V317" s="353"/>
      <c r="W317" s="353"/>
      <c r="X317" s="353"/>
      <c r="Y317" s="353"/>
      <c r="Z317" s="353"/>
    </row>
    <row r="318" spans="1:26" ht="12.75" customHeight="1" x14ac:dyDescent="0.2">
      <c r="A318" s="353"/>
      <c r="B318" s="353"/>
      <c r="C318" s="353"/>
      <c r="D318" s="353"/>
      <c r="E318" s="353"/>
      <c r="F318" s="424"/>
      <c r="G318" s="424"/>
      <c r="H318" s="424"/>
      <c r="I318" s="424"/>
      <c r="J318" s="424"/>
      <c r="K318" s="358"/>
      <c r="L318" s="424"/>
      <c r="M318" s="424"/>
      <c r="N318" s="424"/>
      <c r="O318" s="424"/>
      <c r="P318" s="424"/>
      <c r="Q318" s="353"/>
      <c r="R318" s="353"/>
      <c r="S318" s="353"/>
      <c r="T318" s="353"/>
      <c r="U318" s="353"/>
      <c r="V318" s="353"/>
      <c r="W318" s="353"/>
      <c r="X318" s="353"/>
      <c r="Y318" s="353"/>
      <c r="Z318" s="353"/>
    </row>
    <row r="319" spans="1:26" ht="12.75" customHeight="1" x14ac:dyDescent="0.2">
      <c r="A319" s="353"/>
      <c r="B319" s="353"/>
      <c r="C319" s="353"/>
      <c r="D319" s="353"/>
      <c r="E319" s="353"/>
      <c r="F319" s="424"/>
      <c r="G319" s="424"/>
      <c r="H319" s="424"/>
      <c r="I319" s="424"/>
      <c r="J319" s="424"/>
      <c r="K319" s="358"/>
      <c r="L319" s="424"/>
      <c r="M319" s="424"/>
      <c r="N319" s="424"/>
      <c r="O319" s="424"/>
      <c r="P319" s="424"/>
      <c r="Q319" s="353"/>
      <c r="R319" s="353"/>
      <c r="S319" s="353"/>
      <c r="T319" s="353"/>
      <c r="U319" s="353"/>
      <c r="V319" s="353"/>
      <c r="W319" s="353"/>
      <c r="X319" s="353"/>
      <c r="Y319" s="353"/>
      <c r="Z319" s="353"/>
    </row>
    <row r="320" spans="1:26" ht="12.75" customHeight="1" x14ac:dyDescent="0.2">
      <c r="A320" s="353"/>
      <c r="B320" s="353"/>
      <c r="C320" s="353"/>
      <c r="D320" s="353"/>
      <c r="E320" s="353"/>
      <c r="F320" s="424"/>
      <c r="G320" s="424"/>
      <c r="H320" s="424"/>
      <c r="I320" s="424"/>
      <c r="J320" s="424"/>
      <c r="K320" s="358"/>
      <c r="L320" s="424"/>
      <c r="M320" s="424"/>
      <c r="N320" s="424"/>
      <c r="O320" s="424"/>
      <c r="P320" s="424"/>
      <c r="Q320" s="353"/>
      <c r="R320" s="353"/>
      <c r="S320" s="353"/>
      <c r="T320" s="353"/>
      <c r="U320" s="353"/>
      <c r="V320" s="353"/>
      <c r="W320" s="353"/>
      <c r="X320" s="353"/>
      <c r="Y320" s="353"/>
      <c r="Z320" s="353"/>
    </row>
    <row r="321" spans="1:26" ht="12.75" customHeight="1" x14ac:dyDescent="0.2">
      <c r="A321" s="353"/>
      <c r="B321" s="353"/>
      <c r="C321" s="353"/>
      <c r="D321" s="353"/>
      <c r="E321" s="353"/>
      <c r="F321" s="424"/>
      <c r="G321" s="424"/>
      <c r="H321" s="424"/>
      <c r="I321" s="424"/>
      <c r="J321" s="424"/>
      <c r="K321" s="358"/>
      <c r="L321" s="424"/>
      <c r="M321" s="424"/>
      <c r="N321" s="424"/>
      <c r="O321" s="424"/>
      <c r="P321" s="424"/>
      <c r="Q321" s="353"/>
      <c r="R321" s="353"/>
      <c r="S321" s="353"/>
      <c r="T321" s="353"/>
      <c r="U321" s="353"/>
      <c r="V321" s="353"/>
      <c r="W321" s="353"/>
      <c r="X321" s="353"/>
      <c r="Y321" s="353"/>
      <c r="Z321" s="353"/>
    </row>
    <row r="322" spans="1:26" ht="12.75" customHeight="1" x14ac:dyDescent="0.2">
      <c r="A322" s="353"/>
      <c r="B322" s="353"/>
      <c r="C322" s="353"/>
      <c r="D322" s="353"/>
      <c r="E322" s="353"/>
      <c r="F322" s="424"/>
      <c r="G322" s="424"/>
      <c r="H322" s="424"/>
      <c r="I322" s="424"/>
      <c r="J322" s="424"/>
      <c r="K322" s="358"/>
      <c r="L322" s="424"/>
      <c r="M322" s="424"/>
      <c r="N322" s="424"/>
      <c r="O322" s="424"/>
      <c r="P322" s="424"/>
      <c r="Q322" s="353"/>
      <c r="R322" s="353"/>
      <c r="S322" s="353"/>
      <c r="T322" s="353"/>
      <c r="U322" s="353"/>
      <c r="V322" s="353"/>
      <c r="W322" s="353"/>
      <c r="X322" s="353"/>
      <c r="Y322" s="353"/>
      <c r="Z322" s="353"/>
    </row>
    <row r="323" spans="1:26" ht="12.75" customHeight="1" x14ac:dyDescent="0.2">
      <c r="A323" s="353"/>
      <c r="B323" s="353"/>
      <c r="C323" s="353"/>
      <c r="D323" s="353"/>
      <c r="E323" s="353"/>
      <c r="F323" s="424"/>
      <c r="G323" s="424"/>
      <c r="H323" s="424"/>
      <c r="I323" s="424"/>
      <c r="J323" s="424"/>
      <c r="K323" s="358"/>
      <c r="L323" s="424"/>
      <c r="M323" s="424"/>
      <c r="N323" s="424"/>
      <c r="O323" s="424"/>
      <c r="P323" s="424"/>
      <c r="Q323" s="353"/>
      <c r="R323" s="353"/>
      <c r="S323" s="353"/>
      <c r="T323" s="353"/>
      <c r="U323" s="353"/>
      <c r="V323" s="353"/>
      <c r="W323" s="353"/>
      <c r="X323" s="353"/>
      <c r="Y323" s="353"/>
      <c r="Z323" s="353"/>
    </row>
    <row r="324" spans="1:26" ht="12.75" customHeight="1" x14ac:dyDescent="0.2">
      <c r="A324" s="353"/>
      <c r="B324" s="353"/>
      <c r="C324" s="353"/>
      <c r="D324" s="353"/>
      <c r="E324" s="353"/>
      <c r="F324" s="424"/>
      <c r="G324" s="424"/>
      <c r="H324" s="424"/>
      <c r="I324" s="424"/>
      <c r="J324" s="424"/>
      <c r="K324" s="358"/>
      <c r="L324" s="424"/>
      <c r="M324" s="424"/>
      <c r="N324" s="424"/>
      <c r="O324" s="424"/>
      <c r="P324" s="424"/>
      <c r="Q324" s="353"/>
      <c r="R324" s="353"/>
      <c r="S324" s="353"/>
      <c r="T324" s="353"/>
      <c r="U324" s="353"/>
      <c r="V324" s="353"/>
      <c r="W324" s="353"/>
      <c r="X324" s="353"/>
      <c r="Y324" s="353"/>
      <c r="Z324" s="353"/>
    </row>
    <row r="325" spans="1:26" ht="12.75" customHeight="1" x14ac:dyDescent="0.2">
      <c r="A325" s="353"/>
      <c r="B325" s="353"/>
      <c r="C325" s="353"/>
      <c r="D325" s="353"/>
      <c r="E325" s="353"/>
      <c r="F325" s="424"/>
      <c r="G325" s="424"/>
      <c r="H325" s="424"/>
      <c r="I325" s="424"/>
      <c r="J325" s="424"/>
      <c r="K325" s="358"/>
      <c r="L325" s="424"/>
      <c r="M325" s="424"/>
      <c r="N325" s="424"/>
      <c r="O325" s="424"/>
      <c r="P325" s="424"/>
      <c r="Q325" s="353"/>
      <c r="R325" s="353"/>
      <c r="S325" s="353"/>
      <c r="T325" s="353"/>
      <c r="U325" s="353"/>
      <c r="V325" s="353"/>
      <c r="W325" s="353"/>
      <c r="X325" s="353"/>
      <c r="Y325" s="353"/>
      <c r="Z325" s="353"/>
    </row>
    <row r="326" spans="1:26" ht="12.75" customHeight="1" x14ac:dyDescent="0.2">
      <c r="A326" s="353"/>
      <c r="B326" s="353"/>
      <c r="C326" s="353"/>
      <c r="D326" s="353"/>
      <c r="E326" s="353"/>
      <c r="F326" s="424"/>
      <c r="G326" s="424"/>
      <c r="H326" s="424"/>
      <c r="I326" s="424"/>
      <c r="J326" s="424"/>
      <c r="K326" s="358"/>
      <c r="L326" s="424"/>
      <c r="M326" s="424"/>
      <c r="N326" s="424"/>
      <c r="O326" s="424"/>
      <c r="P326" s="424"/>
      <c r="Q326" s="353"/>
      <c r="R326" s="353"/>
      <c r="S326" s="353"/>
      <c r="T326" s="353"/>
      <c r="U326" s="353"/>
      <c r="V326" s="353"/>
      <c r="W326" s="353"/>
      <c r="X326" s="353"/>
      <c r="Y326" s="353"/>
      <c r="Z326" s="353"/>
    </row>
    <row r="327" spans="1:26" ht="12.75" customHeight="1" x14ac:dyDescent="0.2">
      <c r="A327" s="353"/>
      <c r="B327" s="353"/>
      <c r="C327" s="353"/>
      <c r="D327" s="353"/>
      <c r="E327" s="353"/>
      <c r="F327" s="424"/>
      <c r="G327" s="424"/>
      <c r="H327" s="424"/>
      <c r="I327" s="424"/>
      <c r="J327" s="424"/>
      <c r="K327" s="358"/>
      <c r="L327" s="424"/>
      <c r="M327" s="424"/>
      <c r="N327" s="424"/>
      <c r="O327" s="424"/>
      <c r="P327" s="424"/>
      <c r="Q327" s="353"/>
      <c r="R327" s="353"/>
      <c r="S327" s="353"/>
      <c r="T327" s="353"/>
      <c r="U327" s="353"/>
      <c r="V327" s="353"/>
      <c r="W327" s="353"/>
      <c r="X327" s="353"/>
      <c r="Y327" s="353"/>
      <c r="Z327" s="353"/>
    </row>
    <row r="328" spans="1:26" ht="12.75" customHeight="1" x14ac:dyDescent="0.2">
      <c r="A328" s="353"/>
      <c r="B328" s="353"/>
      <c r="C328" s="353"/>
      <c r="D328" s="353"/>
      <c r="E328" s="353"/>
      <c r="F328" s="424"/>
      <c r="G328" s="424"/>
      <c r="H328" s="424"/>
      <c r="I328" s="424"/>
      <c r="J328" s="424"/>
      <c r="K328" s="358"/>
      <c r="L328" s="424"/>
      <c r="M328" s="424"/>
      <c r="N328" s="424"/>
      <c r="O328" s="424"/>
      <c r="P328" s="424"/>
      <c r="Q328" s="353"/>
      <c r="R328" s="353"/>
      <c r="S328" s="353"/>
      <c r="T328" s="353"/>
      <c r="U328" s="353"/>
      <c r="V328" s="353"/>
      <c r="W328" s="353"/>
      <c r="X328" s="353"/>
      <c r="Y328" s="353"/>
      <c r="Z328" s="353"/>
    </row>
    <row r="329" spans="1:26" ht="12.75" customHeight="1" x14ac:dyDescent="0.2">
      <c r="A329" s="353"/>
      <c r="B329" s="353"/>
      <c r="C329" s="353"/>
      <c r="D329" s="353"/>
      <c r="E329" s="353"/>
      <c r="F329" s="424"/>
      <c r="G329" s="424"/>
      <c r="H329" s="424"/>
      <c r="I329" s="424"/>
      <c r="J329" s="424"/>
      <c r="K329" s="358"/>
      <c r="L329" s="424"/>
      <c r="M329" s="424"/>
      <c r="N329" s="424"/>
      <c r="O329" s="424"/>
      <c r="P329" s="424"/>
      <c r="Q329" s="353"/>
      <c r="R329" s="353"/>
      <c r="S329" s="353"/>
      <c r="T329" s="353"/>
      <c r="U329" s="353"/>
      <c r="V329" s="353"/>
      <c r="W329" s="353"/>
      <c r="X329" s="353"/>
      <c r="Y329" s="353"/>
      <c r="Z329" s="353"/>
    </row>
    <row r="330" spans="1:26" ht="12.75" customHeight="1" x14ac:dyDescent="0.2">
      <c r="A330" s="353"/>
      <c r="B330" s="353"/>
      <c r="C330" s="353"/>
      <c r="D330" s="353"/>
      <c r="E330" s="353"/>
      <c r="F330" s="424"/>
      <c r="G330" s="424"/>
      <c r="H330" s="424"/>
      <c r="I330" s="424"/>
      <c r="J330" s="424"/>
      <c r="K330" s="358"/>
      <c r="L330" s="424"/>
      <c r="M330" s="424"/>
      <c r="N330" s="424"/>
      <c r="O330" s="424"/>
      <c r="P330" s="424"/>
      <c r="Q330" s="353"/>
      <c r="R330" s="353"/>
      <c r="S330" s="353"/>
      <c r="T330" s="353"/>
      <c r="U330" s="353"/>
      <c r="V330" s="353"/>
      <c r="W330" s="353"/>
      <c r="X330" s="353"/>
      <c r="Y330" s="353"/>
      <c r="Z330" s="353"/>
    </row>
    <row r="331" spans="1:26" ht="12.75" customHeight="1" x14ac:dyDescent="0.2">
      <c r="A331" s="353"/>
      <c r="B331" s="353"/>
      <c r="C331" s="353"/>
      <c r="D331" s="353"/>
      <c r="E331" s="353"/>
      <c r="F331" s="424"/>
      <c r="G331" s="424"/>
      <c r="H331" s="424"/>
      <c r="I331" s="424"/>
      <c r="J331" s="424"/>
      <c r="K331" s="358"/>
      <c r="L331" s="424"/>
      <c r="M331" s="424"/>
      <c r="N331" s="424"/>
      <c r="O331" s="424"/>
      <c r="P331" s="424"/>
      <c r="Q331" s="353"/>
      <c r="R331" s="353"/>
      <c r="S331" s="353"/>
      <c r="T331" s="353"/>
      <c r="U331" s="353"/>
      <c r="V331" s="353"/>
      <c r="W331" s="353"/>
      <c r="X331" s="353"/>
      <c r="Y331" s="353"/>
      <c r="Z331" s="353"/>
    </row>
    <row r="332" spans="1:26" ht="12.75" customHeight="1" x14ac:dyDescent="0.2">
      <c r="A332" s="353"/>
      <c r="B332" s="353"/>
      <c r="C332" s="353"/>
      <c r="D332" s="353"/>
      <c r="E332" s="353"/>
      <c r="F332" s="424"/>
      <c r="G332" s="424"/>
      <c r="H332" s="424"/>
      <c r="I332" s="424"/>
      <c r="J332" s="424"/>
      <c r="K332" s="358"/>
      <c r="L332" s="424"/>
      <c r="M332" s="424"/>
      <c r="N332" s="424"/>
      <c r="O332" s="424"/>
      <c r="P332" s="424"/>
      <c r="Q332" s="353"/>
      <c r="R332" s="353"/>
      <c r="S332" s="353"/>
      <c r="T332" s="353"/>
      <c r="U332" s="353"/>
      <c r="V332" s="353"/>
      <c r="W332" s="353"/>
      <c r="X332" s="353"/>
      <c r="Y332" s="353"/>
      <c r="Z332" s="353"/>
    </row>
    <row r="333" spans="1:26" ht="12.75" customHeight="1" x14ac:dyDescent="0.2">
      <c r="A333" s="353"/>
      <c r="B333" s="353"/>
      <c r="C333" s="353"/>
      <c r="D333" s="353"/>
      <c r="E333" s="353"/>
      <c r="F333" s="424"/>
      <c r="G333" s="424"/>
      <c r="H333" s="424"/>
      <c r="I333" s="424"/>
      <c r="J333" s="424"/>
      <c r="K333" s="358"/>
      <c r="L333" s="424"/>
      <c r="M333" s="424"/>
      <c r="N333" s="424"/>
      <c r="O333" s="424"/>
      <c r="P333" s="424"/>
      <c r="Q333" s="353"/>
      <c r="R333" s="353"/>
      <c r="S333" s="353"/>
      <c r="T333" s="353"/>
      <c r="U333" s="353"/>
      <c r="V333" s="353"/>
      <c r="W333" s="353"/>
      <c r="X333" s="353"/>
      <c r="Y333" s="353"/>
      <c r="Z333" s="353"/>
    </row>
    <row r="334" spans="1:26" ht="12.75" customHeight="1" x14ac:dyDescent="0.2">
      <c r="A334" s="353"/>
      <c r="B334" s="353"/>
      <c r="C334" s="353"/>
      <c r="D334" s="353"/>
      <c r="E334" s="353"/>
      <c r="F334" s="424"/>
      <c r="G334" s="424"/>
      <c r="H334" s="424"/>
      <c r="I334" s="424"/>
      <c r="J334" s="424"/>
      <c r="K334" s="358"/>
      <c r="L334" s="424"/>
      <c r="M334" s="424"/>
      <c r="N334" s="424"/>
      <c r="O334" s="424"/>
      <c r="P334" s="424"/>
      <c r="Q334" s="353"/>
      <c r="R334" s="353"/>
      <c r="S334" s="353"/>
      <c r="T334" s="353"/>
      <c r="U334" s="353"/>
      <c r="V334" s="353"/>
      <c r="W334" s="353"/>
      <c r="X334" s="353"/>
      <c r="Y334" s="353"/>
      <c r="Z334" s="353"/>
    </row>
    <row r="335" spans="1:26" ht="12.75" customHeight="1" x14ac:dyDescent="0.2">
      <c r="A335" s="353"/>
      <c r="B335" s="353"/>
      <c r="C335" s="353"/>
      <c r="D335" s="353"/>
      <c r="E335" s="353"/>
      <c r="F335" s="424"/>
      <c r="G335" s="424"/>
      <c r="H335" s="424"/>
      <c r="I335" s="424"/>
      <c r="J335" s="424"/>
      <c r="K335" s="358"/>
      <c r="L335" s="424"/>
      <c r="M335" s="424"/>
      <c r="N335" s="424"/>
      <c r="O335" s="424"/>
      <c r="P335" s="424"/>
      <c r="Q335" s="353"/>
      <c r="R335" s="353"/>
      <c r="S335" s="353"/>
      <c r="T335" s="353"/>
      <c r="U335" s="353"/>
      <c r="V335" s="353"/>
      <c r="W335" s="353"/>
      <c r="X335" s="353"/>
      <c r="Y335" s="353"/>
      <c r="Z335" s="353"/>
    </row>
    <row r="336" spans="1:26" ht="12.75" customHeight="1" x14ac:dyDescent="0.2">
      <c r="A336" s="353"/>
      <c r="B336" s="353"/>
      <c r="C336" s="353"/>
      <c r="D336" s="353"/>
      <c r="E336" s="353"/>
      <c r="F336" s="424"/>
      <c r="G336" s="424"/>
      <c r="H336" s="424"/>
      <c r="I336" s="424"/>
      <c r="J336" s="424"/>
      <c r="K336" s="358"/>
      <c r="L336" s="424"/>
      <c r="M336" s="424"/>
      <c r="N336" s="424"/>
      <c r="O336" s="424"/>
      <c r="P336" s="424"/>
      <c r="Q336" s="353"/>
      <c r="R336" s="353"/>
      <c r="S336" s="353"/>
      <c r="T336" s="353"/>
      <c r="U336" s="353"/>
      <c r="V336" s="353"/>
      <c r="W336" s="353"/>
      <c r="X336" s="353"/>
      <c r="Y336" s="353"/>
      <c r="Z336" s="353"/>
    </row>
    <row r="337" spans="1:26" ht="12.75" customHeight="1" x14ac:dyDescent="0.2">
      <c r="A337" s="353"/>
      <c r="B337" s="353"/>
      <c r="C337" s="353"/>
      <c r="D337" s="353"/>
      <c r="E337" s="353"/>
      <c r="F337" s="424"/>
      <c r="G337" s="424"/>
      <c r="H337" s="424"/>
      <c r="I337" s="424"/>
      <c r="J337" s="424"/>
      <c r="K337" s="358"/>
      <c r="L337" s="424"/>
      <c r="M337" s="424"/>
      <c r="N337" s="424"/>
      <c r="O337" s="424"/>
      <c r="P337" s="424"/>
      <c r="Q337" s="353"/>
      <c r="R337" s="353"/>
      <c r="S337" s="353"/>
      <c r="T337" s="353"/>
      <c r="U337" s="353"/>
      <c r="V337" s="353"/>
      <c r="W337" s="353"/>
      <c r="X337" s="353"/>
      <c r="Y337" s="353"/>
      <c r="Z337" s="353"/>
    </row>
    <row r="338" spans="1:26" ht="12.75" customHeight="1" x14ac:dyDescent="0.2">
      <c r="A338" s="353"/>
      <c r="B338" s="353"/>
      <c r="C338" s="353"/>
      <c r="D338" s="353"/>
      <c r="E338" s="353"/>
      <c r="F338" s="424"/>
      <c r="G338" s="424"/>
      <c r="H338" s="424"/>
      <c r="I338" s="424"/>
      <c r="J338" s="424"/>
      <c r="K338" s="358"/>
      <c r="L338" s="424"/>
      <c r="M338" s="424"/>
      <c r="N338" s="424"/>
      <c r="O338" s="424"/>
      <c r="P338" s="424"/>
      <c r="Q338" s="353"/>
      <c r="R338" s="353"/>
      <c r="S338" s="353"/>
      <c r="T338" s="353"/>
      <c r="U338" s="353"/>
      <c r="V338" s="353"/>
      <c r="W338" s="353"/>
      <c r="X338" s="353"/>
      <c r="Y338" s="353"/>
      <c r="Z338" s="353"/>
    </row>
    <row r="339" spans="1:26" ht="12.75" customHeight="1" x14ac:dyDescent="0.2">
      <c r="A339" s="353"/>
      <c r="B339" s="353"/>
      <c r="C339" s="353"/>
      <c r="D339" s="353"/>
      <c r="E339" s="353"/>
      <c r="F339" s="424"/>
      <c r="G339" s="424"/>
      <c r="H339" s="424"/>
      <c r="I339" s="424"/>
      <c r="J339" s="424"/>
      <c r="K339" s="358"/>
      <c r="L339" s="424"/>
      <c r="M339" s="424"/>
      <c r="N339" s="424"/>
      <c r="O339" s="424"/>
      <c r="P339" s="424"/>
      <c r="Q339" s="353"/>
      <c r="R339" s="353"/>
      <c r="S339" s="353"/>
      <c r="T339" s="353"/>
      <c r="U339" s="353"/>
      <c r="V339" s="353"/>
      <c r="W339" s="353"/>
      <c r="X339" s="353"/>
      <c r="Y339" s="353"/>
      <c r="Z339" s="353"/>
    </row>
    <row r="340" spans="1:26" ht="12.75" customHeight="1" x14ac:dyDescent="0.2">
      <c r="A340" s="353"/>
      <c r="B340" s="353"/>
      <c r="C340" s="353"/>
      <c r="D340" s="353"/>
      <c r="E340" s="353"/>
      <c r="F340" s="424"/>
      <c r="G340" s="424"/>
      <c r="H340" s="424"/>
      <c r="I340" s="424"/>
      <c r="J340" s="424"/>
      <c r="K340" s="358"/>
      <c r="L340" s="424"/>
      <c r="M340" s="424"/>
      <c r="N340" s="424"/>
      <c r="O340" s="424"/>
      <c r="P340" s="424"/>
      <c r="Q340" s="353"/>
      <c r="R340" s="353"/>
      <c r="S340" s="353"/>
      <c r="T340" s="353"/>
      <c r="U340" s="353"/>
      <c r="V340" s="353"/>
      <c r="W340" s="353"/>
      <c r="X340" s="353"/>
      <c r="Y340" s="353"/>
      <c r="Z340" s="353"/>
    </row>
    <row r="341" spans="1:26" ht="12.75" customHeight="1" x14ac:dyDescent="0.2">
      <c r="A341" s="353"/>
      <c r="B341" s="353"/>
      <c r="C341" s="353"/>
      <c r="D341" s="353"/>
      <c r="E341" s="353"/>
      <c r="F341" s="424"/>
      <c r="G341" s="424"/>
      <c r="H341" s="424"/>
      <c r="I341" s="424"/>
      <c r="J341" s="424"/>
      <c r="K341" s="358"/>
      <c r="L341" s="424"/>
      <c r="M341" s="424"/>
      <c r="N341" s="424"/>
      <c r="O341" s="424"/>
      <c r="P341" s="424"/>
      <c r="Q341" s="353"/>
      <c r="R341" s="353"/>
      <c r="S341" s="353"/>
      <c r="T341" s="353"/>
      <c r="U341" s="353"/>
      <c r="V341" s="353"/>
      <c r="W341" s="353"/>
      <c r="X341" s="353"/>
      <c r="Y341" s="353"/>
      <c r="Z341" s="353"/>
    </row>
    <row r="342" spans="1:26" ht="12.75" customHeight="1" x14ac:dyDescent="0.2">
      <c r="A342" s="353"/>
      <c r="B342" s="353"/>
      <c r="C342" s="353"/>
      <c r="D342" s="353"/>
      <c r="E342" s="353"/>
      <c r="F342" s="424"/>
      <c r="G342" s="424"/>
      <c r="H342" s="424"/>
      <c r="I342" s="424"/>
      <c r="J342" s="424"/>
      <c r="K342" s="358"/>
      <c r="L342" s="424"/>
      <c r="M342" s="424"/>
      <c r="N342" s="424"/>
      <c r="O342" s="424"/>
      <c r="P342" s="424"/>
      <c r="Q342" s="353"/>
      <c r="R342" s="353"/>
      <c r="S342" s="353"/>
      <c r="T342" s="353"/>
      <c r="U342" s="353"/>
      <c r="V342" s="353"/>
      <c r="W342" s="353"/>
      <c r="X342" s="353"/>
      <c r="Y342" s="353"/>
      <c r="Z342" s="353"/>
    </row>
    <row r="343" spans="1:26" ht="12.75" customHeight="1" x14ac:dyDescent="0.2">
      <c r="A343" s="353"/>
      <c r="B343" s="353"/>
      <c r="C343" s="353"/>
      <c r="D343" s="353"/>
      <c r="E343" s="353"/>
      <c r="F343" s="424"/>
      <c r="G343" s="424"/>
      <c r="H343" s="424"/>
      <c r="I343" s="424"/>
      <c r="J343" s="424"/>
      <c r="K343" s="358"/>
      <c r="L343" s="424"/>
      <c r="M343" s="424"/>
      <c r="N343" s="424"/>
      <c r="O343" s="424"/>
      <c r="P343" s="424"/>
      <c r="Q343" s="353"/>
      <c r="R343" s="353"/>
      <c r="S343" s="353"/>
      <c r="T343" s="353"/>
      <c r="U343" s="353"/>
      <c r="V343" s="353"/>
      <c r="W343" s="353"/>
      <c r="X343" s="353"/>
      <c r="Y343" s="353"/>
      <c r="Z343" s="353"/>
    </row>
    <row r="344" spans="1:26" ht="12.75" customHeight="1" x14ac:dyDescent="0.2">
      <c r="A344" s="353"/>
      <c r="B344" s="353"/>
      <c r="C344" s="353"/>
      <c r="D344" s="353"/>
      <c r="E344" s="353"/>
      <c r="F344" s="424"/>
      <c r="G344" s="424"/>
      <c r="H344" s="424"/>
      <c r="I344" s="424"/>
      <c r="J344" s="424"/>
      <c r="K344" s="358"/>
      <c r="L344" s="424"/>
      <c r="M344" s="424"/>
      <c r="N344" s="424"/>
      <c r="O344" s="424"/>
      <c r="P344" s="424"/>
      <c r="Q344" s="353"/>
      <c r="R344" s="353"/>
      <c r="S344" s="353"/>
      <c r="T344" s="353"/>
      <c r="U344" s="353"/>
      <c r="V344" s="353"/>
      <c r="W344" s="353"/>
      <c r="X344" s="353"/>
      <c r="Y344" s="353"/>
      <c r="Z344" s="353"/>
    </row>
    <row r="345" spans="1:26" ht="12.75" customHeight="1" x14ac:dyDescent="0.2">
      <c r="A345" s="353"/>
      <c r="B345" s="353"/>
      <c r="C345" s="353"/>
      <c r="D345" s="353"/>
      <c r="E345" s="353"/>
      <c r="F345" s="424"/>
      <c r="G345" s="424"/>
      <c r="H345" s="424"/>
      <c r="I345" s="424"/>
      <c r="J345" s="424"/>
      <c r="K345" s="358"/>
      <c r="L345" s="424"/>
      <c r="M345" s="424"/>
      <c r="N345" s="424"/>
      <c r="O345" s="424"/>
      <c r="P345" s="424"/>
      <c r="Q345" s="353"/>
      <c r="R345" s="353"/>
      <c r="S345" s="353"/>
      <c r="T345" s="353"/>
      <c r="U345" s="353"/>
      <c r="V345" s="353"/>
      <c r="W345" s="353"/>
      <c r="X345" s="353"/>
      <c r="Y345" s="353"/>
      <c r="Z345" s="353"/>
    </row>
    <row r="346" spans="1:26" ht="12.75" customHeight="1" x14ac:dyDescent="0.2">
      <c r="A346" s="353"/>
      <c r="B346" s="353"/>
      <c r="C346" s="353"/>
      <c r="D346" s="353"/>
      <c r="E346" s="353"/>
      <c r="F346" s="424"/>
      <c r="G346" s="424"/>
      <c r="H346" s="424"/>
      <c r="I346" s="424"/>
      <c r="J346" s="424"/>
      <c r="K346" s="358"/>
      <c r="L346" s="424"/>
      <c r="M346" s="424"/>
      <c r="N346" s="424"/>
      <c r="O346" s="424"/>
      <c r="P346" s="424"/>
      <c r="Q346" s="353"/>
      <c r="R346" s="353"/>
      <c r="S346" s="353"/>
      <c r="T346" s="353"/>
      <c r="U346" s="353"/>
      <c r="V346" s="353"/>
      <c r="W346" s="353"/>
      <c r="X346" s="353"/>
      <c r="Y346" s="353"/>
      <c r="Z346" s="353"/>
    </row>
    <row r="347" spans="1:26" ht="12.75" customHeight="1" x14ac:dyDescent="0.2">
      <c r="A347" s="353"/>
      <c r="B347" s="353"/>
      <c r="C347" s="353"/>
      <c r="D347" s="353"/>
      <c r="E347" s="353"/>
      <c r="F347" s="424"/>
      <c r="G347" s="424"/>
      <c r="H347" s="424"/>
      <c r="I347" s="424"/>
      <c r="J347" s="424"/>
      <c r="K347" s="358"/>
      <c r="L347" s="424"/>
      <c r="M347" s="424"/>
      <c r="N347" s="424"/>
      <c r="O347" s="424"/>
      <c r="P347" s="424"/>
      <c r="Q347" s="353"/>
      <c r="R347" s="353"/>
      <c r="S347" s="353"/>
      <c r="T347" s="353"/>
      <c r="U347" s="353"/>
      <c r="V347" s="353"/>
      <c r="W347" s="353"/>
      <c r="X347" s="353"/>
      <c r="Y347" s="353"/>
      <c r="Z347" s="353"/>
    </row>
    <row r="348" spans="1:26" ht="12.75" customHeight="1" x14ac:dyDescent="0.2">
      <c r="A348" s="353"/>
      <c r="B348" s="353"/>
      <c r="C348" s="353"/>
      <c r="D348" s="353"/>
      <c r="E348" s="353"/>
      <c r="F348" s="424"/>
      <c r="G348" s="424"/>
      <c r="H348" s="424"/>
      <c r="I348" s="424"/>
      <c r="J348" s="424"/>
      <c r="K348" s="358"/>
      <c r="L348" s="424"/>
      <c r="M348" s="424"/>
      <c r="N348" s="424"/>
      <c r="O348" s="424"/>
      <c r="P348" s="424"/>
      <c r="Q348" s="353"/>
      <c r="R348" s="353"/>
      <c r="S348" s="353"/>
      <c r="T348" s="353"/>
      <c r="U348" s="353"/>
      <c r="V348" s="353"/>
      <c r="W348" s="353"/>
      <c r="X348" s="353"/>
      <c r="Y348" s="353"/>
      <c r="Z348" s="353"/>
    </row>
    <row r="349" spans="1:26" ht="12.75" customHeight="1" x14ac:dyDescent="0.2">
      <c r="A349" s="353"/>
      <c r="B349" s="353"/>
      <c r="C349" s="353"/>
      <c r="D349" s="353"/>
      <c r="E349" s="353"/>
      <c r="F349" s="424"/>
      <c r="G349" s="424"/>
      <c r="H349" s="424"/>
      <c r="I349" s="424"/>
      <c r="J349" s="424"/>
      <c r="K349" s="358"/>
      <c r="L349" s="424"/>
      <c r="M349" s="424"/>
      <c r="N349" s="424"/>
      <c r="O349" s="424"/>
      <c r="P349" s="424"/>
      <c r="Q349" s="353"/>
      <c r="R349" s="353"/>
      <c r="S349" s="353"/>
      <c r="T349" s="353"/>
      <c r="U349" s="353"/>
      <c r="V349" s="353"/>
      <c r="W349" s="353"/>
      <c r="X349" s="353"/>
      <c r="Y349" s="353"/>
      <c r="Z349" s="353"/>
    </row>
    <row r="350" spans="1:26" ht="12.75" customHeight="1" x14ac:dyDescent="0.2">
      <c r="A350" s="353"/>
      <c r="B350" s="353"/>
      <c r="C350" s="353"/>
      <c r="D350" s="353"/>
      <c r="E350" s="353"/>
      <c r="F350" s="424"/>
      <c r="G350" s="424"/>
      <c r="H350" s="424"/>
      <c r="I350" s="424"/>
      <c r="J350" s="424"/>
      <c r="K350" s="358"/>
      <c r="L350" s="424"/>
      <c r="M350" s="424"/>
      <c r="N350" s="424"/>
      <c r="O350" s="424"/>
      <c r="P350" s="424"/>
      <c r="Q350" s="353"/>
      <c r="R350" s="353"/>
      <c r="S350" s="353"/>
      <c r="T350" s="353"/>
      <c r="U350" s="353"/>
      <c r="V350" s="353"/>
      <c r="W350" s="353"/>
      <c r="X350" s="353"/>
      <c r="Y350" s="353"/>
      <c r="Z350" s="353"/>
    </row>
    <row r="351" spans="1:26" ht="12.75" customHeight="1" x14ac:dyDescent="0.2">
      <c r="A351" s="353"/>
      <c r="B351" s="353"/>
      <c r="C351" s="353"/>
      <c r="D351" s="353"/>
      <c r="E351" s="353"/>
      <c r="F351" s="424"/>
      <c r="G351" s="424"/>
      <c r="H351" s="424"/>
      <c r="I351" s="424"/>
      <c r="J351" s="424"/>
      <c r="K351" s="358"/>
      <c r="L351" s="424"/>
      <c r="M351" s="424"/>
      <c r="N351" s="424"/>
      <c r="O351" s="424"/>
      <c r="P351" s="424"/>
      <c r="Q351" s="353"/>
      <c r="R351" s="353"/>
      <c r="S351" s="353"/>
      <c r="T351" s="353"/>
      <c r="U351" s="353"/>
      <c r="V351" s="353"/>
      <c r="W351" s="353"/>
      <c r="X351" s="353"/>
      <c r="Y351" s="353"/>
      <c r="Z351" s="353"/>
    </row>
    <row r="352" spans="1:26" ht="12.75" customHeight="1" x14ac:dyDescent="0.2">
      <c r="A352" s="353"/>
      <c r="B352" s="353"/>
      <c r="C352" s="353"/>
      <c r="D352" s="353"/>
      <c r="E352" s="353"/>
      <c r="F352" s="424"/>
      <c r="G352" s="424"/>
      <c r="H352" s="424"/>
      <c r="I352" s="424"/>
      <c r="J352" s="424"/>
      <c r="K352" s="358"/>
      <c r="L352" s="424"/>
      <c r="M352" s="424"/>
      <c r="N352" s="424"/>
      <c r="O352" s="424"/>
      <c r="P352" s="424"/>
      <c r="Q352" s="353"/>
      <c r="R352" s="353"/>
      <c r="S352" s="353"/>
      <c r="T352" s="353"/>
      <c r="U352" s="353"/>
      <c r="V352" s="353"/>
      <c r="W352" s="353"/>
      <c r="X352" s="353"/>
      <c r="Y352" s="353"/>
      <c r="Z352" s="353"/>
    </row>
    <row r="353" spans="1:26" ht="12.75" customHeight="1" x14ac:dyDescent="0.2">
      <c r="A353" s="353"/>
      <c r="B353" s="353"/>
      <c r="C353" s="353"/>
      <c r="D353" s="353"/>
      <c r="E353" s="353"/>
      <c r="F353" s="424"/>
      <c r="G353" s="424"/>
      <c r="H353" s="424"/>
      <c r="I353" s="424"/>
      <c r="J353" s="424"/>
      <c r="K353" s="358"/>
      <c r="L353" s="424"/>
      <c r="M353" s="424"/>
      <c r="N353" s="424"/>
      <c r="O353" s="424"/>
      <c r="P353" s="424"/>
      <c r="Q353" s="353"/>
      <c r="R353" s="353"/>
      <c r="S353" s="353"/>
      <c r="T353" s="353"/>
      <c r="U353" s="353"/>
      <c r="V353" s="353"/>
      <c r="W353" s="353"/>
      <c r="X353" s="353"/>
      <c r="Y353" s="353"/>
      <c r="Z353" s="353"/>
    </row>
    <row r="354" spans="1:26" ht="12.75" customHeight="1" x14ac:dyDescent="0.2">
      <c r="A354" s="353"/>
      <c r="B354" s="353"/>
      <c r="C354" s="353"/>
      <c r="D354" s="353"/>
      <c r="E354" s="353"/>
      <c r="F354" s="424"/>
      <c r="G354" s="424"/>
      <c r="H354" s="424"/>
      <c r="I354" s="424"/>
      <c r="J354" s="424"/>
      <c r="K354" s="358"/>
      <c r="L354" s="424"/>
      <c r="M354" s="424"/>
      <c r="N354" s="424"/>
      <c r="O354" s="424"/>
      <c r="P354" s="424"/>
      <c r="Q354" s="353"/>
      <c r="R354" s="353"/>
      <c r="S354" s="353"/>
      <c r="T354" s="353"/>
      <c r="U354" s="353"/>
      <c r="V354" s="353"/>
      <c r="W354" s="353"/>
      <c r="X354" s="353"/>
      <c r="Y354" s="353"/>
      <c r="Z354" s="353"/>
    </row>
    <row r="355" spans="1:26" ht="12.75" customHeight="1" x14ac:dyDescent="0.2">
      <c r="A355" s="353"/>
      <c r="B355" s="353"/>
      <c r="C355" s="353"/>
      <c r="D355" s="353"/>
      <c r="E355" s="353"/>
      <c r="F355" s="424"/>
      <c r="G355" s="424"/>
      <c r="H355" s="424"/>
      <c r="I355" s="424"/>
      <c r="J355" s="424"/>
      <c r="K355" s="358"/>
      <c r="L355" s="424"/>
      <c r="M355" s="424"/>
      <c r="N355" s="424"/>
      <c r="O355" s="424"/>
      <c r="P355" s="424"/>
      <c r="Q355" s="353"/>
      <c r="R355" s="353"/>
      <c r="S355" s="353"/>
      <c r="T355" s="353"/>
      <c r="U355" s="353"/>
      <c r="V355" s="353"/>
      <c r="W355" s="353"/>
      <c r="X355" s="353"/>
      <c r="Y355" s="353"/>
      <c r="Z355" s="353"/>
    </row>
    <row r="356" spans="1:26" ht="12.75" customHeight="1" x14ac:dyDescent="0.2">
      <c r="A356" s="353"/>
      <c r="B356" s="353"/>
      <c r="C356" s="353"/>
      <c r="D356" s="353"/>
      <c r="E356" s="353"/>
      <c r="F356" s="424"/>
      <c r="G356" s="424"/>
      <c r="H356" s="424"/>
      <c r="I356" s="424"/>
      <c r="J356" s="424"/>
      <c r="K356" s="358"/>
      <c r="L356" s="424"/>
      <c r="M356" s="424"/>
      <c r="N356" s="424"/>
      <c r="O356" s="424"/>
      <c r="P356" s="424"/>
      <c r="Q356" s="353"/>
      <c r="R356" s="353"/>
      <c r="S356" s="353"/>
      <c r="T356" s="353"/>
      <c r="U356" s="353"/>
      <c r="V356" s="353"/>
      <c r="W356" s="353"/>
      <c r="X356" s="353"/>
      <c r="Y356" s="353"/>
      <c r="Z356" s="353"/>
    </row>
    <row r="357" spans="1:26" ht="12.75" customHeight="1" x14ac:dyDescent="0.2">
      <c r="A357" s="353"/>
      <c r="B357" s="353"/>
      <c r="C357" s="353"/>
      <c r="D357" s="353"/>
      <c r="E357" s="353"/>
      <c r="F357" s="424"/>
      <c r="G357" s="424"/>
      <c r="H357" s="424"/>
      <c r="I357" s="424"/>
      <c r="J357" s="424"/>
      <c r="K357" s="358"/>
      <c r="L357" s="424"/>
      <c r="M357" s="424"/>
      <c r="N357" s="424"/>
      <c r="O357" s="424"/>
      <c r="P357" s="424"/>
      <c r="Q357" s="353"/>
      <c r="R357" s="353"/>
      <c r="S357" s="353"/>
      <c r="T357" s="353"/>
      <c r="U357" s="353"/>
      <c r="V357" s="353"/>
      <c r="W357" s="353"/>
      <c r="X357" s="353"/>
      <c r="Y357" s="353"/>
      <c r="Z357" s="353"/>
    </row>
    <row r="358" spans="1:26" ht="12.75" customHeight="1" x14ac:dyDescent="0.2">
      <c r="A358" s="353"/>
      <c r="B358" s="353"/>
      <c r="C358" s="353"/>
      <c r="D358" s="353"/>
      <c r="E358" s="353"/>
      <c r="F358" s="424"/>
      <c r="G358" s="424"/>
      <c r="H358" s="424"/>
      <c r="I358" s="424"/>
      <c r="J358" s="424"/>
      <c r="K358" s="358"/>
      <c r="L358" s="424"/>
      <c r="M358" s="424"/>
      <c r="N358" s="424"/>
      <c r="O358" s="424"/>
      <c r="P358" s="424"/>
      <c r="Q358" s="353"/>
      <c r="R358" s="353"/>
      <c r="S358" s="353"/>
      <c r="T358" s="353"/>
      <c r="U358" s="353"/>
      <c r="V358" s="353"/>
      <c r="W358" s="353"/>
      <c r="X358" s="353"/>
      <c r="Y358" s="353"/>
      <c r="Z358" s="353"/>
    </row>
    <row r="359" spans="1:26" ht="12.75" customHeight="1" x14ac:dyDescent="0.2">
      <c r="A359" s="353"/>
      <c r="B359" s="353"/>
      <c r="C359" s="353"/>
      <c r="D359" s="353"/>
      <c r="E359" s="353"/>
      <c r="F359" s="424"/>
      <c r="G359" s="424"/>
      <c r="H359" s="424"/>
      <c r="I359" s="424"/>
      <c r="J359" s="424"/>
      <c r="K359" s="358"/>
      <c r="L359" s="424"/>
      <c r="M359" s="424"/>
      <c r="N359" s="424"/>
      <c r="O359" s="424"/>
      <c r="P359" s="424"/>
      <c r="Q359" s="353"/>
      <c r="R359" s="353"/>
      <c r="S359" s="353"/>
      <c r="T359" s="353"/>
      <c r="U359" s="353"/>
      <c r="V359" s="353"/>
      <c r="W359" s="353"/>
      <c r="X359" s="353"/>
      <c r="Y359" s="353"/>
      <c r="Z359" s="353"/>
    </row>
    <row r="360" spans="1:26" ht="12.75" customHeight="1" x14ac:dyDescent="0.2">
      <c r="A360" s="353"/>
      <c r="B360" s="353"/>
      <c r="C360" s="353"/>
      <c r="D360" s="353"/>
      <c r="E360" s="353"/>
      <c r="F360" s="424"/>
      <c r="G360" s="424"/>
      <c r="H360" s="424"/>
      <c r="I360" s="424"/>
      <c r="J360" s="424"/>
      <c r="K360" s="358"/>
      <c r="L360" s="424"/>
      <c r="M360" s="424"/>
      <c r="N360" s="424"/>
      <c r="O360" s="424"/>
      <c r="P360" s="424"/>
      <c r="Q360" s="353"/>
      <c r="R360" s="353"/>
      <c r="S360" s="353"/>
      <c r="T360" s="353"/>
      <c r="U360" s="353"/>
      <c r="V360" s="353"/>
      <c r="W360" s="353"/>
      <c r="X360" s="353"/>
      <c r="Y360" s="353"/>
      <c r="Z360" s="353"/>
    </row>
    <row r="361" spans="1:26" ht="12.75" customHeight="1" x14ac:dyDescent="0.2">
      <c r="A361" s="353"/>
      <c r="B361" s="353"/>
      <c r="C361" s="353"/>
      <c r="D361" s="353"/>
      <c r="E361" s="353"/>
      <c r="F361" s="424"/>
      <c r="G361" s="424"/>
      <c r="H361" s="424"/>
      <c r="I361" s="424"/>
      <c r="J361" s="424"/>
      <c r="K361" s="358"/>
      <c r="L361" s="424"/>
      <c r="M361" s="424"/>
      <c r="N361" s="424"/>
      <c r="O361" s="424"/>
      <c r="P361" s="424"/>
      <c r="Q361" s="353"/>
      <c r="R361" s="353"/>
      <c r="S361" s="353"/>
      <c r="T361" s="353"/>
      <c r="U361" s="353"/>
      <c r="V361" s="353"/>
      <c r="W361" s="353"/>
      <c r="X361" s="353"/>
      <c r="Y361" s="353"/>
      <c r="Z361" s="353"/>
    </row>
    <row r="362" spans="1:26" ht="12.75" customHeight="1" x14ac:dyDescent="0.2">
      <c r="A362" s="353"/>
      <c r="B362" s="353"/>
      <c r="C362" s="353"/>
      <c r="D362" s="353"/>
      <c r="E362" s="353"/>
      <c r="F362" s="424"/>
      <c r="G362" s="424"/>
      <c r="H362" s="424"/>
      <c r="I362" s="424"/>
      <c r="J362" s="424"/>
      <c r="K362" s="358"/>
      <c r="L362" s="424"/>
      <c r="M362" s="424"/>
      <c r="N362" s="424"/>
      <c r="O362" s="424"/>
      <c r="P362" s="424"/>
      <c r="Q362" s="353"/>
      <c r="R362" s="353"/>
      <c r="S362" s="353"/>
      <c r="T362" s="353"/>
      <c r="U362" s="353"/>
      <c r="V362" s="353"/>
      <c r="W362" s="353"/>
      <c r="X362" s="353"/>
      <c r="Y362" s="353"/>
      <c r="Z362" s="353"/>
    </row>
    <row r="363" spans="1:26" ht="12.75" customHeight="1" x14ac:dyDescent="0.2">
      <c r="A363" s="353"/>
      <c r="B363" s="353"/>
      <c r="C363" s="353"/>
      <c r="D363" s="353"/>
      <c r="E363" s="353"/>
      <c r="F363" s="424"/>
      <c r="G363" s="424"/>
      <c r="H363" s="424"/>
      <c r="I363" s="424"/>
      <c r="J363" s="424"/>
      <c r="K363" s="358"/>
      <c r="L363" s="424"/>
      <c r="M363" s="424"/>
      <c r="N363" s="424"/>
      <c r="O363" s="424"/>
      <c r="P363" s="424"/>
      <c r="Q363" s="353"/>
      <c r="R363" s="353"/>
      <c r="S363" s="353"/>
      <c r="T363" s="353"/>
      <c r="U363" s="353"/>
      <c r="V363" s="353"/>
      <c r="W363" s="353"/>
      <c r="X363" s="353"/>
      <c r="Y363" s="353"/>
      <c r="Z363" s="353"/>
    </row>
    <row r="364" spans="1:26" ht="12.75" customHeight="1" x14ac:dyDescent="0.2">
      <c r="A364" s="353"/>
      <c r="B364" s="353"/>
      <c r="C364" s="353"/>
      <c r="D364" s="353"/>
      <c r="E364" s="353"/>
      <c r="F364" s="424"/>
      <c r="G364" s="424"/>
      <c r="H364" s="424"/>
      <c r="I364" s="424"/>
      <c r="J364" s="424"/>
      <c r="K364" s="358"/>
      <c r="L364" s="424"/>
      <c r="M364" s="424"/>
      <c r="N364" s="424"/>
      <c r="O364" s="424"/>
      <c r="P364" s="424"/>
      <c r="Q364" s="353"/>
      <c r="R364" s="353"/>
      <c r="S364" s="353"/>
      <c r="T364" s="353"/>
      <c r="U364" s="353"/>
      <c r="V364" s="353"/>
      <c r="W364" s="353"/>
      <c r="X364" s="353"/>
      <c r="Y364" s="353"/>
      <c r="Z364" s="353"/>
    </row>
    <row r="365" spans="1:26" ht="12.75" customHeight="1" x14ac:dyDescent="0.2">
      <c r="A365" s="353"/>
      <c r="B365" s="353"/>
      <c r="C365" s="353"/>
      <c r="D365" s="353"/>
      <c r="E365" s="353"/>
      <c r="F365" s="424"/>
      <c r="G365" s="424"/>
      <c r="H365" s="424"/>
      <c r="I365" s="424"/>
      <c r="J365" s="424"/>
      <c r="K365" s="358"/>
      <c r="L365" s="424"/>
      <c r="M365" s="424"/>
      <c r="N365" s="424"/>
      <c r="O365" s="424"/>
      <c r="P365" s="424"/>
      <c r="Q365" s="353"/>
      <c r="R365" s="353"/>
      <c r="S365" s="353"/>
      <c r="T365" s="353"/>
      <c r="U365" s="353"/>
      <c r="V365" s="353"/>
      <c r="W365" s="353"/>
      <c r="X365" s="353"/>
      <c r="Y365" s="353"/>
      <c r="Z365" s="353"/>
    </row>
    <row r="366" spans="1:26" ht="12.75" customHeight="1" x14ac:dyDescent="0.2">
      <c r="A366" s="353"/>
      <c r="B366" s="353"/>
      <c r="C366" s="353"/>
      <c r="D366" s="353"/>
      <c r="E366" s="353"/>
      <c r="F366" s="424"/>
      <c r="G366" s="424"/>
      <c r="H366" s="424"/>
      <c r="I366" s="424"/>
      <c r="J366" s="424"/>
      <c r="K366" s="358"/>
      <c r="L366" s="424"/>
      <c r="M366" s="424"/>
      <c r="N366" s="424"/>
      <c r="O366" s="424"/>
      <c r="P366" s="424"/>
      <c r="Q366" s="353"/>
      <c r="R366" s="353"/>
      <c r="S366" s="353"/>
      <c r="T366" s="353"/>
      <c r="U366" s="353"/>
      <c r="V366" s="353"/>
      <c r="W366" s="353"/>
      <c r="X366" s="353"/>
      <c r="Y366" s="353"/>
      <c r="Z366" s="353"/>
    </row>
    <row r="367" spans="1:26" ht="12.75" customHeight="1" x14ac:dyDescent="0.2">
      <c r="A367" s="353"/>
      <c r="B367" s="353"/>
      <c r="C367" s="353"/>
      <c r="D367" s="353"/>
      <c r="E367" s="353"/>
      <c r="F367" s="424"/>
      <c r="G367" s="424"/>
      <c r="H367" s="424"/>
      <c r="I367" s="424"/>
      <c r="J367" s="424"/>
      <c r="K367" s="358"/>
      <c r="L367" s="424"/>
      <c r="M367" s="424"/>
      <c r="N367" s="424"/>
      <c r="O367" s="424"/>
      <c r="P367" s="424"/>
      <c r="Q367" s="353"/>
      <c r="R367" s="353"/>
      <c r="S367" s="353"/>
      <c r="T367" s="353"/>
      <c r="U367" s="353"/>
      <c r="V367" s="353"/>
      <c r="W367" s="353"/>
      <c r="X367" s="353"/>
      <c r="Y367" s="353"/>
      <c r="Z367" s="353"/>
    </row>
    <row r="368" spans="1:26" ht="12.75" customHeight="1" x14ac:dyDescent="0.2">
      <c r="A368" s="353"/>
      <c r="B368" s="353"/>
      <c r="C368" s="353"/>
      <c r="D368" s="353"/>
      <c r="E368" s="353"/>
      <c r="F368" s="424"/>
      <c r="G368" s="424"/>
      <c r="H368" s="424"/>
      <c r="I368" s="424"/>
      <c r="J368" s="424"/>
      <c r="K368" s="358"/>
      <c r="L368" s="424"/>
      <c r="M368" s="424"/>
      <c r="N368" s="424"/>
      <c r="O368" s="424"/>
      <c r="P368" s="424"/>
      <c r="Q368" s="353"/>
      <c r="R368" s="353"/>
      <c r="S368" s="353"/>
      <c r="T368" s="353"/>
      <c r="U368" s="353"/>
      <c r="V368" s="353"/>
      <c r="W368" s="353"/>
      <c r="X368" s="353"/>
      <c r="Y368" s="353"/>
      <c r="Z368" s="353"/>
    </row>
    <row r="369" spans="1:26" ht="12.75" customHeight="1" x14ac:dyDescent="0.2">
      <c r="A369" s="353"/>
      <c r="B369" s="353"/>
      <c r="C369" s="353"/>
      <c r="D369" s="353"/>
      <c r="E369" s="353"/>
      <c r="F369" s="424"/>
      <c r="G369" s="424"/>
      <c r="H369" s="424"/>
      <c r="I369" s="424"/>
      <c r="J369" s="424"/>
      <c r="K369" s="358"/>
      <c r="L369" s="424"/>
      <c r="M369" s="424"/>
      <c r="N369" s="424"/>
      <c r="O369" s="424"/>
      <c r="P369" s="424"/>
      <c r="Q369" s="353"/>
      <c r="R369" s="353"/>
      <c r="S369" s="353"/>
      <c r="T369" s="353"/>
      <c r="U369" s="353"/>
      <c r="V369" s="353"/>
      <c r="W369" s="353"/>
      <c r="X369" s="353"/>
      <c r="Y369" s="353"/>
      <c r="Z369" s="353"/>
    </row>
    <row r="370" spans="1:26" ht="12.75" customHeight="1" x14ac:dyDescent="0.2">
      <c r="A370" s="353"/>
      <c r="B370" s="353"/>
      <c r="C370" s="353"/>
      <c r="D370" s="353"/>
      <c r="E370" s="353"/>
      <c r="F370" s="424"/>
      <c r="G370" s="424"/>
      <c r="H370" s="424"/>
      <c r="I370" s="424"/>
      <c r="J370" s="424"/>
      <c r="K370" s="358"/>
      <c r="L370" s="424"/>
      <c r="M370" s="424"/>
      <c r="N370" s="424"/>
      <c r="O370" s="424"/>
      <c r="P370" s="424"/>
      <c r="Q370" s="353"/>
      <c r="R370" s="353"/>
      <c r="S370" s="353"/>
      <c r="T370" s="353"/>
      <c r="U370" s="353"/>
      <c r="V370" s="353"/>
      <c r="W370" s="353"/>
      <c r="X370" s="353"/>
      <c r="Y370" s="353"/>
      <c r="Z370" s="353"/>
    </row>
    <row r="371" spans="1:26" ht="12.75" customHeight="1" x14ac:dyDescent="0.2">
      <c r="A371" s="353"/>
      <c r="B371" s="353"/>
      <c r="C371" s="353"/>
      <c r="D371" s="353"/>
      <c r="E371" s="353"/>
      <c r="F371" s="424"/>
      <c r="G371" s="424"/>
      <c r="H371" s="424"/>
      <c r="I371" s="424"/>
      <c r="J371" s="424"/>
      <c r="K371" s="358"/>
      <c r="L371" s="424"/>
      <c r="M371" s="424"/>
      <c r="N371" s="424"/>
      <c r="O371" s="424"/>
      <c r="P371" s="424"/>
      <c r="Q371" s="353"/>
      <c r="R371" s="353"/>
      <c r="S371" s="353"/>
      <c r="T371" s="353"/>
      <c r="U371" s="353"/>
      <c r="V371" s="353"/>
      <c r="W371" s="353"/>
      <c r="X371" s="353"/>
      <c r="Y371" s="353"/>
      <c r="Z371" s="353"/>
    </row>
    <row r="372" spans="1:26" ht="12.75" customHeight="1" x14ac:dyDescent="0.2">
      <c r="A372" s="353"/>
      <c r="B372" s="353"/>
      <c r="C372" s="353"/>
      <c r="D372" s="353"/>
      <c r="E372" s="353"/>
      <c r="F372" s="424"/>
      <c r="G372" s="424"/>
      <c r="H372" s="424"/>
      <c r="I372" s="424"/>
      <c r="J372" s="424"/>
      <c r="K372" s="358"/>
      <c r="L372" s="424"/>
      <c r="M372" s="424"/>
      <c r="N372" s="424"/>
      <c r="O372" s="424"/>
      <c r="P372" s="424"/>
      <c r="Q372" s="353"/>
      <c r="R372" s="353"/>
      <c r="S372" s="353"/>
      <c r="T372" s="353"/>
      <c r="U372" s="353"/>
      <c r="V372" s="353"/>
      <c r="W372" s="353"/>
      <c r="X372" s="353"/>
      <c r="Y372" s="353"/>
      <c r="Z372" s="353"/>
    </row>
    <row r="373" spans="1:26" ht="12.75" customHeight="1" x14ac:dyDescent="0.2">
      <c r="A373" s="353"/>
      <c r="B373" s="353"/>
      <c r="C373" s="353"/>
      <c r="D373" s="353"/>
      <c r="E373" s="353"/>
      <c r="F373" s="424"/>
      <c r="G373" s="424"/>
      <c r="H373" s="424"/>
      <c r="I373" s="424"/>
      <c r="J373" s="424"/>
      <c r="K373" s="358"/>
      <c r="L373" s="424"/>
      <c r="M373" s="424"/>
      <c r="N373" s="424"/>
      <c r="O373" s="424"/>
      <c r="P373" s="424"/>
      <c r="Q373" s="353"/>
      <c r="R373" s="353"/>
      <c r="S373" s="353"/>
      <c r="T373" s="353"/>
      <c r="U373" s="353"/>
      <c r="V373" s="353"/>
      <c r="W373" s="353"/>
      <c r="X373" s="353"/>
      <c r="Y373" s="353"/>
      <c r="Z373" s="353"/>
    </row>
    <row r="374" spans="1:26" ht="12.75" customHeight="1" x14ac:dyDescent="0.2">
      <c r="A374" s="353"/>
      <c r="B374" s="353"/>
      <c r="C374" s="353"/>
      <c r="D374" s="353"/>
      <c r="E374" s="353"/>
      <c r="F374" s="424"/>
      <c r="G374" s="424"/>
      <c r="H374" s="424"/>
      <c r="I374" s="424"/>
      <c r="J374" s="424"/>
      <c r="K374" s="358"/>
      <c r="L374" s="424"/>
      <c r="M374" s="424"/>
      <c r="N374" s="424"/>
      <c r="O374" s="424"/>
      <c r="P374" s="424"/>
      <c r="Q374" s="353"/>
      <c r="R374" s="353"/>
      <c r="S374" s="353"/>
      <c r="T374" s="353"/>
      <c r="U374" s="353"/>
      <c r="V374" s="353"/>
      <c r="W374" s="353"/>
      <c r="X374" s="353"/>
      <c r="Y374" s="353"/>
      <c r="Z374" s="353"/>
    </row>
    <row r="375" spans="1:26" ht="12.75" customHeight="1" x14ac:dyDescent="0.2">
      <c r="A375" s="353"/>
      <c r="B375" s="353"/>
      <c r="C375" s="353"/>
      <c r="D375" s="353"/>
      <c r="E375" s="353"/>
      <c r="F375" s="424"/>
      <c r="G375" s="424"/>
      <c r="H375" s="424"/>
      <c r="I375" s="424"/>
      <c r="J375" s="424"/>
      <c r="K375" s="358"/>
      <c r="L375" s="424"/>
      <c r="M375" s="424"/>
      <c r="N375" s="424"/>
      <c r="O375" s="424"/>
      <c r="P375" s="424"/>
      <c r="Q375" s="353"/>
      <c r="R375" s="353"/>
      <c r="S375" s="353"/>
      <c r="T375" s="353"/>
      <c r="U375" s="353"/>
      <c r="V375" s="353"/>
      <c r="W375" s="353"/>
      <c r="X375" s="353"/>
      <c r="Y375" s="353"/>
      <c r="Z375" s="353"/>
    </row>
    <row r="376" spans="1:26" ht="12.75" customHeight="1" x14ac:dyDescent="0.2">
      <c r="A376" s="353"/>
      <c r="B376" s="353"/>
      <c r="C376" s="353"/>
      <c r="D376" s="353"/>
      <c r="E376" s="353"/>
      <c r="F376" s="424"/>
      <c r="G376" s="424"/>
      <c r="H376" s="424"/>
      <c r="I376" s="424"/>
      <c r="J376" s="424"/>
      <c r="K376" s="358"/>
      <c r="L376" s="424"/>
      <c r="M376" s="424"/>
      <c r="N376" s="424"/>
      <c r="O376" s="424"/>
      <c r="P376" s="424"/>
      <c r="Q376" s="353"/>
      <c r="R376" s="353"/>
      <c r="S376" s="353"/>
      <c r="T376" s="353"/>
      <c r="U376" s="353"/>
      <c r="V376" s="353"/>
      <c r="W376" s="353"/>
      <c r="X376" s="353"/>
      <c r="Y376" s="353"/>
      <c r="Z376" s="353"/>
    </row>
    <row r="377" spans="1:26" ht="12.75" customHeight="1" x14ac:dyDescent="0.2">
      <c r="A377" s="353"/>
      <c r="B377" s="353"/>
      <c r="C377" s="353"/>
      <c r="D377" s="353"/>
      <c r="E377" s="353"/>
      <c r="F377" s="424"/>
      <c r="G377" s="424"/>
      <c r="H377" s="424"/>
      <c r="I377" s="424"/>
      <c r="J377" s="424"/>
      <c r="K377" s="358"/>
      <c r="L377" s="424"/>
      <c r="M377" s="424"/>
      <c r="N377" s="424"/>
      <c r="O377" s="424"/>
      <c r="P377" s="424"/>
      <c r="Q377" s="353"/>
      <c r="R377" s="353"/>
      <c r="S377" s="353"/>
      <c r="T377" s="353"/>
      <c r="U377" s="353"/>
      <c r="V377" s="353"/>
      <c r="W377" s="353"/>
      <c r="X377" s="353"/>
      <c r="Y377" s="353"/>
      <c r="Z377" s="353"/>
    </row>
    <row r="378" spans="1:26" ht="12.75" customHeight="1" x14ac:dyDescent="0.2">
      <c r="A378" s="353"/>
      <c r="B378" s="353"/>
      <c r="C378" s="353"/>
      <c r="D378" s="353"/>
      <c r="E378" s="353"/>
      <c r="F378" s="424"/>
      <c r="G378" s="424"/>
      <c r="H378" s="424"/>
      <c r="I378" s="424"/>
      <c r="J378" s="424"/>
      <c r="K378" s="358"/>
      <c r="L378" s="424"/>
      <c r="M378" s="424"/>
      <c r="N378" s="424"/>
      <c r="O378" s="424"/>
      <c r="P378" s="424"/>
      <c r="Q378" s="353"/>
      <c r="R378" s="353"/>
      <c r="S378" s="353"/>
      <c r="T378" s="353"/>
      <c r="U378" s="353"/>
      <c r="V378" s="353"/>
      <c r="W378" s="353"/>
      <c r="X378" s="353"/>
      <c r="Y378" s="353"/>
      <c r="Z378" s="353"/>
    </row>
    <row r="379" spans="1:26" ht="12.75" customHeight="1" x14ac:dyDescent="0.2">
      <c r="A379" s="353"/>
      <c r="B379" s="353"/>
      <c r="C379" s="353"/>
      <c r="D379" s="353"/>
      <c r="E379" s="353"/>
      <c r="F379" s="424"/>
      <c r="G379" s="424"/>
      <c r="H379" s="424"/>
      <c r="I379" s="424"/>
      <c r="J379" s="424"/>
      <c r="K379" s="358"/>
      <c r="L379" s="424"/>
      <c r="M379" s="424"/>
      <c r="N379" s="424"/>
      <c r="O379" s="424"/>
      <c r="P379" s="424"/>
      <c r="Q379" s="353"/>
      <c r="R379" s="353"/>
      <c r="S379" s="353"/>
      <c r="T379" s="353"/>
      <c r="U379" s="353"/>
      <c r="V379" s="353"/>
      <c r="W379" s="353"/>
      <c r="X379" s="353"/>
      <c r="Y379" s="353"/>
      <c r="Z379" s="353"/>
    </row>
    <row r="380" spans="1:26" ht="12.75" customHeight="1" x14ac:dyDescent="0.2">
      <c r="A380" s="353"/>
      <c r="B380" s="353"/>
      <c r="C380" s="353"/>
      <c r="D380" s="353"/>
      <c r="E380" s="353"/>
      <c r="F380" s="424"/>
      <c r="G380" s="424"/>
      <c r="H380" s="424"/>
      <c r="I380" s="424"/>
      <c r="J380" s="424"/>
      <c r="K380" s="358"/>
      <c r="L380" s="424"/>
      <c r="M380" s="424"/>
      <c r="N380" s="424"/>
      <c r="O380" s="424"/>
      <c r="P380" s="424"/>
      <c r="Q380" s="353"/>
      <c r="R380" s="353"/>
      <c r="S380" s="353"/>
      <c r="T380" s="353"/>
      <c r="U380" s="353"/>
      <c r="V380" s="353"/>
      <c r="W380" s="353"/>
      <c r="X380" s="353"/>
      <c r="Y380" s="353"/>
      <c r="Z380" s="353"/>
    </row>
    <row r="381" spans="1:26" ht="12.75" customHeight="1" x14ac:dyDescent="0.2">
      <c r="A381" s="353"/>
      <c r="B381" s="353"/>
      <c r="C381" s="353"/>
      <c r="D381" s="353"/>
      <c r="E381" s="353"/>
      <c r="F381" s="424"/>
      <c r="G381" s="424"/>
      <c r="H381" s="424"/>
      <c r="I381" s="424"/>
      <c r="J381" s="424"/>
      <c r="K381" s="358"/>
      <c r="L381" s="424"/>
      <c r="M381" s="424"/>
      <c r="N381" s="424"/>
      <c r="O381" s="424"/>
      <c r="P381" s="424"/>
      <c r="Q381" s="353"/>
      <c r="R381" s="353"/>
      <c r="S381" s="353"/>
      <c r="T381" s="353"/>
      <c r="U381" s="353"/>
      <c r="V381" s="353"/>
      <c r="W381" s="353"/>
      <c r="X381" s="353"/>
      <c r="Y381" s="353"/>
      <c r="Z381" s="353"/>
    </row>
    <row r="382" spans="1:26" ht="12.75" customHeight="1" x14ac:dyDescent="0.2">
      <c r="A382" s="353"/>
      <c r="B382" s="353"/>
      <c r="C382" s="353"/>
      <c r="D382" s="353"/>
      <c r="E382" s="353"/>
      <c r="F382" s="424"/>
      <c r="G382" s="424"/>
      <c r="H382" s="424"/>
      <c r="I382" s="424"/>
      <c r="J382" s="424"/>
      <c r="K382" s="358"/>
      <c r="L382" s="424"/>
      <c r="M382" s="424"/>
      <c r="N382" s="424"/>
      <c r="O382" s="424"/>
      <c r="P382" s="424"/>
      <c r="Q382" s="353"/>
      <c r="R382" s="353"/>
      <c r="S382" s="353"/>
      <c r="T382" s="353"/>
      <c r="U382" s="353"/>
      <c r="V382" s="353"/>
      <c r="W382" s="353"/>
      <c r="X382" s="353"/>
      <c r="Y382" s="353"/>
      <c r="Z382" s="353"/>
    </row>
    <row r="383" spans="1:26" ht="12.75" customHeight="1" x14ac:dyDescent="0.2">
      <c r="A383" s="353"/>
      <c r="B383" s="353"/>
      <c r="C383" s="353"/>
      <c r="D383" s="353"/>
      <c r="E383" s="353"/>
      <c r="F383" s="424"/>
      <c r="G383" s="424"/>
      <c r="H383" s="424"/>
      <c r="I383" s="424"/>
      <c r="J383" s="424"/>
      <c r="K383" s="358"/>
      <c r="L383" s="424"/>
      <c r="M383" s="424"/>
      <c r="N383" s="424"/>
      <c r="O383" s="424"/>
      <c r="P383" s="424"/>
      <c r="Q383" s="353"/>
      <c r="R383" s="353"/>
      <c r="S383" s="353"/>
      <c r="T383" s="353"/>
      <c r="U383" s="353"/>
      <c r="V383" s="353"/>
      <c r="W383" s="353"/>
      <c r="X383" s="353"/>
      <c r="Y383" s="353"/>
      <c r="Z383" s="353"/>
    </row>
    <row r="384" spans="1:26" ht="12.75" customHeight="1" x14ac:dyDescent="0.2">
      <c r="A384" s="353"/>
      <c r="B384" s="353"/>
      <c r="C384" s="353"/>
      <c r="D384" s="353"/>
      <c r="E384" s="353"/>
      <c r="F384" s="424"/>
      <c r="G384" s="424"/>
      <c r="H384" s="424"/>
      <c r="I384" s="424"/>
      <c r="J384" s="424"/>
      <c r="K384" s="358"/>
      <c r="L384" s="424"/>
      <c r="M384" s="424"/>
      <c r="N384" s="424"/>
      <c r="O384" s="424"/>
      <c r="P384" s="424"/>
      <c r="Q384" s="353"/>
      <c r="R384" s="353"/>
      <c r="S384" s="353"/>
      <c r="T384" s="353"/>
      <c r="U384" s="353"/>
      <c r="V384" s="353"/>
      <c r="W384" s="353"/>
      <c r="X384" s="353"/>
      <c r="Y384" s="353"/>
      <c r="Z384" s="353"/>
    </row>
    <row r="385" spans="1:26" ht="12.75" customHeight="1" x14ac:dyDescent="0.2">
      <c r="A385" s="353"/>
      <c r="B385" s="353"/>
      <c r="C385" s="353"/>
      <c r="D385" s="353"/>
      <c r="E385" s="353"/>
      <c r="F385" s="424"/>
      <c r="G385" s="424"/>
      <c r="H385" s="424"/>
      <c r="I385" s="424"/>
      <c r="J385" s="424"/>
      <c r="K385" s="358"/>
      <c r="L385" s="424"/>
      <c r="M385" s="424"/>
      <c r="N385" s="424"/>
      <c r="O385" s="424"/>
      <c r="P385" s="424"/>
      <c r="Q385" s="353"/>
      <c r="R385" s="353"/>
      <c r="S385" s="353"/>
      <c r="T385" s="353"/>
      <c r="U385" s="353"/>
      <c r="V385" s="353"/>
      <c r="W385" s="353"/>
      <c r="X385" s="353"/>
      <c r="Y385" s="353"/>
      <c r="Z385" s="353"/>
    </row>
    <row r="386" spans="1:26" ht="12.75" customHeight="1" x14ac:dyDescent="0.2">
      <c r="A386" s="353"/>
      <c r="B386" s="353"/>
      <c r="C386" s="353"/>
      <c r="D386" s="353"/>
      <c r="E386" s="353"/>
      <c r="F386" s="424"/>
      <c r="G386" s="424"/>
      <c r="H386" s="424"/>
      <c r="I386" s="424"/>
      <c r="J386" s="424"/>
      <c r="K386" s="358"/>
      <c r="L386" s="424"/>
      <c r="M386" s="424"/>
      <c r="N386" s="424"/>
      <c r="O386" s="424"/>
      <c r="P386" s="424"/>
      <c r="Q386" s="353"/>
      <c r="R386" s="353"/>
      <c r="S386" s="353"/>
      <c r="T386" s="353"/>
      <c r="U386" s="353"/>
      <c r="V386" s="353"/>
      <c r="W386" s="353"/>
      <c r="X386" s="353"/>
      <c r="Y386" s="353"/>
      <c r="Z386" s="353"/>
    </row>
    <row r="387" spans="1:26" ht="12.75" customHeight="1" x14ac:dyDescent="0.2">
      <c r="A387" s="353"/>
      <c r="B387" s="353"/>
      <c r="C387" s="353"/>
      <c r="D387" s="353"/>
      <c r="E387" s="353"/>
      <c r="F387" s="424"/>
      <c r="G387" s="424"/>
      <c r="H387" s="424"/>
      <c r="I387" s="424"/>
      <c r="J387" s="424"/>
      <c r="K387" s="358"/>
      <c r="L387" s="424"/>
      <c r="M387" s="424"/>
      <c r="N387" s="424"/>
      <c r="O387" s="424"/>
      <c r="P387" s="424"/>
      <c r="Q387" s="353"/>
      <c r="R387" s="353"/>
      <c r="S387" s="353"/>
      <c r="T387" s="353"/>
      <c r="U387" s="353"/>
      <c r="V387" s="353"/>
      <c r="W387" s="353"/>
      <c r="X387" s="353"/>
      <c r="Y387" s="353"/>
      <c r="Z387" s="353"/>
    </row>
    <row r="388" spans="1:26" ht="12.75" customHeight="1" x14ac:dyDescent="0.2">
      <c r="A388" s="353"/>
      <c r="B388" s="353"/>
      <c r="C388" s="353"/>
      <c r="D388" s="353"/>
      <c r="E388" s="353"/>
      <c r="F388" s="424"/>
      <c r="G388" s="424"/>
      <c r="H388" s="424"/>
      <c r="I388" s="424"/>
      <c r="J388" s="424"/>
      <c r="K388" s="358"/>
      <c r="L388" s="424"/>
      <c r="M388" s="424"/>
      <c r="N388" s="424"/>
      <c r="O388" s="424"/>
      <c r="P388" s="424"/>
      <c r="Q388" s="353"/>
      <c r="R388" s="353"/>
      <c r="S388" s="353"/>
      <c r="T388" s="353"/>
      <c r="U388" s="353"/>
      <c r="V388" s="353"/>
      <c r="W388" s="353"/>
      <c r="X388" s="353"/>
      <c r="Y388" s="353"/>
      <c r="Z388" s="353"/>
    </row>
    <row r="389" spans="1:26" ht="12.75" customHeight="1" x14ac:dyDescent="0.2">
      <c r="A389" s="353"/>
      <c r="B389" s="353"/>
      <c r="C389" s="353"/>
      <c r="D389" s="353"/>
      <c r="E389" s="353"/>
      <c r="F389" s="424"/>
      <c r="G389" s="424"/>
      <c r="H389" s="424"/>
      <c r="I389" s="424"/>
      <c r="J389" s="424"/>
      <c r="K389" s="358"/>
      <c r="L389" s="424"/>
      <c r="M389" s="424"/>
      <c r="N389" s="424"/>
      <c r="O389" s="424"/>
      <c r="P389" s="424"/>
      <c r="Q389" s="353"/>
      <c r="R389" s="353"/>
      <c r="S389" s="353"/>
      <c r="T389" s="353"/>
      <c r="U389" s="353"/>
      <c r="V389" s="353"/>
      <c r="W389" s="353"/>
      <c r="X389" s="353"/>
      <c r="Y389" s="353"/>
      <c r="Z389" s="353"/>
    </row>
    <row r="390" spans="1:26" ht="12.75" customHeight="1" x14ac:dyDescent="0.2">
      <c r="A390" s="353"/>
      <c r="B390" s="353"/>
      <c r="C390" s="353"/>
      <c r="D390" s="353"/>
      <c r="E390" s="353"/>
      <c r="F390" s="424"/>
      <c r="G390" s="424"/>
      <c r="H390" s="424"/>
      <c r="I390" s="424"/>
      <c r="J390" s="424"/>
      <c r="K390" s="358"/>
      <c r="L390" s="424"/>
      <c r="M390" s="424"/>
      <c r="N390" s="424"/>
      <c r="O390" s="424"/>
      <c r="P390" s="424"/>
      <c r="Q390" s="353"/>
      <c r="R390" s="353"/>
      <c r="S390" s="353"/>
      <c r="T390" s="353"/>
      <c r="U390" s="353"/>
      <c r="V390" s="353"/>
      <c r="W390" s="353"/>
      <c r="X390" s="353"/>
      <c r="Y390" s="353"/>
      <c r="Z390" s="353"/>
    </row>
    <row r="391" spans="1:26" ht="12.75" customHeight="1" x14ac:dyDescent="0.2">
      <c r="A391" s="353"/>
      <c r="B391" s="353"/>
      <c r="C391" s="353"/>
      <c r="D391" s="353"/>
      <c r="E391" s="353"/>
      <c r="F391" s="424"/>
      <c r="G391" s="424"/>
      <c r="H391" s="424"/>
      <c r="I391" s="424"/>
      <c r="J391" s="424"/>
      <c r="K391" s="358"/>
      <c r="L391" s="424"/>
      <c r="M391" s="424"/>
      <c r="N391" s="424"/>
      <c r="O391" s="424"/>
      <c r="P391" s="424"/>
      <c r="Q391" s="353"/>
      <c r="R391" s="353"/>
      <c r="S391" s="353"/>
      <c r="T391" s="353"/>
      <c r="U391" s="353"/>
      <c r="V391" s="353"/>
      <c r="W391" s="353"/>
      <c r="X391" s="353"/>
      <c r="Y391" s="353"/>
      <c r="Z391" s="353"/>
    </row>
    <row r="392" spans="1:26" ht="12.75" customHeight="1" x14ac:dyDescent="0.2">
      <c r="A392" s="353"/>
      <c r="B392" s="353"/>
      <c r="C392" s="353"/>
      <c r="D392" s="353"/>
      <c r="E392" s="353"/>
      <c r="F392" s="424"/>
      <c r="G392" s="424"/>
      <c r="H392" s="424"/>
      <c r="I392" s="424"/>
      <c r="J392" s="424"/>
      <c r="K392" s="358"/>
      <c r="L392" s="424"/>
      <c r="M392" s="424"/>
      <c r="N392" s="424"/>
      <c r="O392" s="424"/>
      <c r="P392" s="424"/>
      <c r="Q392" s="353"/>
      <c r="R392" s="353"/>
      <c r="S392" s="353"/>
      <c r="T392" s="353"/>
      <c r="U392" s="353"/>
      <c r="V392" s="353"/>
      <c r="W392" s="353"/>
      <c r="X392" s="353"/>
      <c r="Y392" s="353"/>
      <c r="Z392" s="353"/>
    </row>
    <row r="393" spans="1:26" ht="12.75" customHeight="1" x14ac:dyDescent="0.2">
      <c r="A393" s="353"/>
      <c r="B393" s="353"/>
      <c r="C393" s="353"/>
      <c r="D393" s="353"/>
      <c r="E393" s="353"/>
      <c r="F393" s="424"/>
      <c r="G393" s="424"/>
      <c r="H393" s="424"/>
      <c r="I393" s="424"/>
      <c r="J393" s="424"/>
      <c r="K393" s="358"/>
      <c r="L393" s="424"/>
      <c r="M393" s="424"/>
      <c r="N393" s="424"/>
      <c r="O393" s="424"/>
      <c r="P393" s="424"/>
      <c r="Q393" s="353"/>
      <c r="R393" s="353"/>
      <c r="S393" s="353"/>
      <c r="T393" s="353"/>
      <c r="U393" s="353"/>
      <c r="V393" s="353"/>
      <c r="W393" s="353"/>
      <c r="X393" s="353"/>
      <c r="Y393" s="353"/>
      <c r="Z393" s="353"/>
    </row>
    <row r="394" spans="1:26" ht="12.75" customHeight="1" x14ac:dyDescent="0.2">
      <c r="A394" s="353"/>
      <c r="B394" s="353"/>
      <c r="C394" s="353"/>
      <c r="D394" s="353"/>
      <c r="E394" s="353"/>
      <c r="F394" s="424"/>
      <c r="G394" s="424"/>
      <c r="H394" s="424"/>
      <c r="I394" s="424"/>
      <c r="J394" s="424"/>
      <c r="K394" s="358"/>
      <c r="L394" s="424"/>
      <c r="M394" s="424"/>
      <c r="N394" s="424"/>
      <c r="O394" s="424"/>
      <c r="P394" s="424"/>
      <c r="Q394" s="353"/>
      <c r="R394" s="353"/>
      <c r="S394" s="353"/>
      <c r="T394" s="353"/>
      <c r="U394" s="353"/>
      <c r="V394" s="353"/>
      <c r="W394" s="353"/>
      <c r="X394" s="353"/>
      <c r="Y394" s="353"/>
      <c r="Z394" s="353"/>
    </row>
    <row r="395" spans="1:26" ht="12.75" customHeight="1" x14ac:dyDescent="0.2">
      <c r="A395" s="353"/>
      <c r="B395" s="353"/>
      <c r="C395" s="353"/>
      <c r="D395" s="353"/>
      <c r="E395" s="353"/>
      <c r="F395" s="424"/>
      <c r="G395" s="424"/>
      <c r="H395" s="424"/>
      <c r="I395" s="424"/>
      <c r="J395" s="424"/>
      <c r="K395" s="358"/>
      <c r="L395" s="424"/>
      <c r="M395" s="424"/>
      <c r="N395" s="424"/>
      <c r="O395" s="424"/>
      <c r="P395" s="424"/>
      <c r="Q395" s="353"/>
      <c r="R395" s="353"/>
      <c r="S395" s="353"/>
      <c r="T395" s="353"/>
      <c r="U395" s="353"/>
      <c r="V395" s="353"/>
      <c r="W395" s="353"/>
      <c r="X395" s="353"/>
      <c r="Y395" s="353"/>
      <c r="Z395" s="353"/>
    </row>
    <row r="396" spans="1:26" ht="12.75" customHeight="1" x14ac:dyDescent="0.2">
      <c r="A396" s="353"/>
      <c r="B396" s="353"/>
      <c r="C396" s="353"/>
      <c r="D396" s="353"/>
      <c r="E396" s="353"/>
      <c r="F396" s="424"/>
      <c r="G396" s="424"/>
      <c r="H396" s="424"/>
      <c r="I396" s="424"/>
      <c r="J396" s="424"/>
      <c r="K396" s="358"/>
      <c r="L396" s="424"/>
      <c r="M396" s="424"/>
      <c r="N396" s="424"/>
      <c r="O396" s="424"/>
      <c r="P396" s="424"/>
      <c r="Q396" s="353"/>
      <c r="R396" s="353"/>
      <c r="S396" s="353"/>
      <c r="T396" s="353"/>
      <c r="U396" s="353"/>
      <c r="V396" s="353"/>
      <c r="W396" s="353"/>
      <c r="X396" s="353"/>
      <c r="Y396" s="353"/>
      <c r="Z396" s="353"/>
    </row>
    <row r="397" spans="1:26" ht="12.75" customHeight="1" x14ac:dyDescent="0.2">
      <c r="A397" s="353"/>
      <c r="B397" s="353"/>
      <c r="C397" s="353"/>
      <c r="D397" s="353"/>
      <c r="E397" s="353"/>
      <c r="F397" s="424"/>
      <c r="G397" s="424"/>
      <c r="H397" s="424"/>
      <c r="I397" s="424"/>
      <c r="J397" s="424"/>
      <c r="K397" s="358"/>
      <c r="L397" s="424"/>
      <c r="M397" s="424"/>
      <c r="N397" s="424"/>
      <c r="O397" s="424"/>
      <c r="P397" s="424"/>
      <c r="Q397" s="353"/>
      <c r="R397" s="353"/>
      <c r="S397" s="353"/>
      <c r="T397" s="353"/>
      <c r="U397" s="353"/>
      <c r="V397" s="353"/>
      <c r="W397" s="353"/>
      <c r="X397" s="353"/>
      <c r="Y397" s="353"/>
      <c r="Z397" s="353"/>
    </row>
    <row r="398" spans="1:26" ht="12.75" customHeight="1" x14ac:dyDescent="0.2">
      <c r="A398" s="353"/>
      <c r="B398" s="353"/>
      <c r="C398" s="353"/>
      <c r="D398" s="353"/>
      <c r="E398" s="353"/>
      <c r="F398" s="424"/>
      <c r="G398" s="424"/>
      <c r="H398" s="424"/>
      <c r="I398" s="424"/>
      <c r="J398" s="424"/>
      <c r="K398" s="358"/>
      <c r="L398" s="424"/>
      <c r="M398" s="424"/>
      <c r="N398" s="424"/>
      <c r="O398" s="424"/>
      <c r="P398" s="424"/>
      <c r="Q398" s="353"/>
      <c r="R398" s="353"/>
      <c r="S398" s="353"/>
      <c r="T398" s="353"/>
      <c r="U398" s="353"/>
      <c r="V398" s="353"/>
      <c r="W398" s="353"/>
      <c r="X398" s="353"/>
      <c r="Y398" s="353"/>
      <c r="Z398" s="353"/>
    </row>
    <row r="399" spans="1:26" ht="12.75" customHeight="1" x14ac:dyDescent="0.2">
      <c r="A399" s="353"/>
      <c r="B399" s="353"/>
      <c r="C399" s="353"/>
      <c r="D399" s="353"/>
      <c r="E399" s="353"/>
      <c r="F399" s="424"/>
      <c r="G399" s="424"/>
      <c r="H399" s="424"/>
      <c r="I399" s="424"/>
      <c r="J399" s="424"/>
      <c r="K399" s="358"/>
      <c r="L399" s="424"/>
      <c r="M399" s="424"/>
      <c r="N399" s="424"/>
      <c r="O399" s="424"/>
      <c r="P399" s="424"/>
      <c r="Q399" s="353"/>
      <c r="R399" s="353"/>
      <c r="S399" s="353"/>
      <c r="T399" s="353"/>
      <c r="U399" s="353"/>
      <c r="V399" s="353"/>
      <c r="W399" s="353"/>
      <c r="X399" s="353"/>
      <c r="Y399" s="353"/>
      <c r="Z399" s="353"/>
    </row>
    <row r="400" spans="1:26" ht="12.75" customHeight="1" x14ac:dyDescent="0.2">
      <c r="A400" s="353"/>
      <c r="B400" s="353"/>
      <c r="C400" s="353"/>
      <c r="D400" s="353"/>
      <c r="E400" s="353"/>
      <c r="F400" s="424"/>
      <c r="G400" s="424"/>
      <c r="H400" s="424"/>
      <c r="I400" s="424"/>
      <c r="J400" s="424"/>
      <c r="K400" s="358"/>
      <c r="L400" s="424"/>
      <c r="M400" s="424"/>
      <c r="N400" s="424"/>
      <c r="O400" s="424"/>
      <c r="P400" s="424"/>
      <c r="Q400" s="353"/>
      <c r="R400" s="353"/>
      <c r="S400" s="353"/>
      <c r="T400" s="353"/>
      <c r="U400" s="353"/>
      <c r="V400" s="353"/>
      <c r="W400" s="353"/>
      <c r="X400" s="353"/>
      <c r="Y400" s="353"/>
      <c r="Z400" s="353"/>
    </row>
    <row r="401" spans="1:26" ht="12.75" customHeight="1" x14ac:dyDescent="0.2">
      <c r="A401" s="353"/>
      <c r="B401" s="353"/>
      <c r="C401" s="353"/>
      <c r="D401" s="353"/>
      <c r="E401" s="353"/>
      <c r="F401" s="424"/>
      <c r="G401" s="424"/>
      <c r="H401" s="424"/>
      <c r="I401" s="424"/>
      <c r="J401" s="424"/>
      <c r="K401" s="358"/>
      <c r="L401" s="424"/>
      <c r="M401" s="424"/>
      <c r="N401" s="424"/>
      <c r="O401" s="424"/>
      <c r="P401" s="424"/>
      <c r="Q401" s="353"/>
      <c r="R401" s="353"/>
      <c r="S401" s="353"/>
      <c r="T401" s="353"/>
      <c r="U401" s="353"/>
      <c r="V401" s="353"/>
      <c r="W401" s="353"/>
      <c r="X401" s="353"/>
      <c r="Y401" s="353"/>
      <c r="Z401" s="353"/>
    </row>
    <row r="402" spans="1:26" ht="12.75" customHeight="1" x14ac:dyDescent="0.2">
      <c r="A402" s="353"/>
      <c r="B402" s="353"/>
      <c r="C402" s="353"/>
      <c r="D402" s="353"/>
      <c r="E402" s="353"/>
      <c r="F402" s="424"/>
      <c r="G402" s="424"/>
      <c r="H402" s="424"/>
      <c r="I402" s="424"/>
      <c r="J402" s="424"/>
      <c r="K402" s="358"/>
      <c r="L402" s="424"/>
      <c r="M402" s="424"/>
      <c r="N402" s="424"/>
      <c r="O402" s="424"/>
      <c r="P402" s="424"/>
      <c r="Q402" s="353"/>
      <c r="R402" s="353"/>
      <c r="S402" s="353"/>
      <c r="T402" s="353"/>
      <c r="U402" s="353"/>
      <c r="V402" s="353"/>
      <c r="W402" s="353"/>
      <c r="X402" s="353"/>
      <c r="Y402" s="353"/>
      <c r="Z402" s="353"/>
    </row>
    <row r="403" spans="1:26" ht="12.75" customHeight="1" x14ac:dyDescent="0.2">
      <c r="A403" s="353"/>
      <c r="B403" s="353"/>
      <c r="C403" s="353"/>
      <c r="D403" s="353"/>
      <c r="E403" s="353"/>
      <c r="F403" s="424"/>
      <c r="G403" s="424"/>
      <c r="H403" s="424"/>
      <c r="I403" s="424"/>
      <c r="J403" s="424"/>
      <c r="K403" s="358"/>
      <c r="L403" s="424"/>
      <c r="M403" s="424"/>
      <c r="N403" s="424"/>
      <c r="O403" s="424"/>
      <c r="P403" s="424"/>
      <c r="Q403" s="353"/>
      <c r="R403" s="353"/>
      <c r="S403" s="353"/>
      <c r="T403" s="353"/>
      <c r="U403" s="353"/>
      <c r="V403" s="353"/>
      <c r="W403" s="353"/>
      <c r="X403" s="353"/>
      <c r="Y403" s="353"/>
      <c r="Z403" s="353"/>
    </row>
    <row r="404" spans="1:26" ht="12.75" customHeight="1" x14ac:dyDescent="0.2">
      <c r="A404" s="353"/>
      <c r="B404" s="353"/>
      <c r="C404" s="353"/>
      <c r="D404" s="353"/>
      <c r="E404" s="353"/>
      <c r="F404" s="424"/>
      <c r="G404" s="424"/>
      <c r="H404" s="424"/>
      <c r="I404" s="424"/>
      <c r="J404" s="424"/>
      <c r="K404" s="358"/>
      <c r="L404" s="424"/>
      <c r="M404" s="424"/>
      <c r="N404" s="424"/>
      <c r="O404" s="424"/>
      <c r="P404" s="424"/>
      <c r="Q404" s="353"/>
      <c r="R404" s="353"/>
      <c r="S404" s="353"/>
      <c r="T404" s="353"/>
      <c r="U404" s="353"/>
      <c r="V404" s="353"/>
      <c r="W404" s="353"/>
      <c r="X404" s="353"/>
      <c r="Y404" s="353"/>
      <c r="Z404" s="353"/>
    </row>
    <row r="405" spans="1:26" ht="12.75" customHeight="1" x14ac:dyDescent="0.2">
      <c r="A405" s="353"/>
      <c r="B405" s="353"/>
      <c r="C405" s="353"/>
      <c r="D405" s="353"/>
      <c r="E405" s="353"/>
      <c r="F405" s="424"/>
      <c r="G405" s="424"/>
      <c r="H405" s="424"/>
      <c r="I405" s="424"/>
      <c r="J405" s="424"/>
      <c r="K405" s="358"/>
      <c r="L405" s="424"/>
      <c r="M405" s="424"/>
      <c r="N405" s="424"/>
      <c r="O405" s="424"/>
      <c r="P405" s="424"/>
      <c r="Q405" s="353"/>
      <c r="R405" s="353"/>
      <c r="S405" s="353"/>
      <c r="T405" s="353"/>
      <c r="U405" s="353"/>
      <c r="V405" s="353"/>
      <c r="W405" s="353"/>
      <c r="X405" s="353"/>
      <c r="Y405" s="353"/>
      <c r="Z405" s="353"/>
    </row>
    <row r="406" spans="1:26" ht="12.75" customHeight="1" x14ac:dyDescent="0.2">
      <c r="A406" s="353"/>
      <c r="B406" s="353"/>
      <c r="C406" s="353"/>
      <c r="D406" s="353"/>
      <c r="E406" s="353"/>
      <c r="F406" s="424"/>
      <c r="G406" s="424"/>
      <c r="H406" s="424"/>
      <c r="I406" s="424"/>
      <c r="J406" s="424"/>
      <c r="K406" s="358"/>
      <c r="L406" s="424"/>
      <c r="M406" s="424"/>
      <c r="N406" s="424"/>
      <c r="O406" s="424"/>
      <c r="P406" s="424"/>
      <c r="Q406" s="353"/>
      <c r="R406" s="353"/>
      <c r="S406" s="353"/>
      <c r="T406" s="353"/>
      <c r="U406" s="353"/>
      <c r="V406" s="353"/>
      <c r="W406" s="353"/>
      <c r="X406" s="353"/>
      <c r="Y406" s="353"/>
      <c r="Z406" s="353"/>
    </row>
    <row r="407" spans="1:26" ht="12.75" customHeight="1" x14ac:dyDescent="0.2">
      <c r="A407" s="353"/>
      <c r="B407" s="353"/>
      <c r="C407" s="353"/>
      <c r="D407" s="353"/>
      <c r="E407" s="353"/>
      <c r="F407" s="424"/>
      <c r="G407" s="424"/>
      <c r="H407" s="424"/>
      <c r="I407" s="424"/>
      <c r="J407" s="424"/>
      <c r="K407" s="358"/>
      <c r="L407" s="424"/>
      <c r="M407" s="424"/>
      <c r="N407" s="424"/>
      <c r="O407" s="424"/>
      <c r="P407" s="424"/>
      <c r="Q407" s="353"/>
      <c r="R407" s="353"/>
      <c r="S407" s="353"/>
      <c r="T407" s="353"/>
      <c r="U407" s="353"/>
      <c r="V407" s="353"/>
      <c r="W407" s="353"/>
      <c r="X407" s="353"/>
      <c r="Y407" s="353"/>
      <c r="Z407" s="353"/>
    </row>
    <row r="408" spans="1:26" ht="12.75" customHeight="1" x14ac:dyDescent="0.2">
      <c r="A408" s="353"/>
      <c r="B408" s="353"/>
      <c r="C408" s="353"/>
      <c r="D408" s="353"/>
      <c r="E408" s="353"/>
      <c r="F408" s="424"/>
      <c r="G408" s="424"/>
      <c r="H408" s="424"/>
      <c r="I408" s="424"/>
      <c r="J408" s="424"/>
      <c r="K408" s="358"/>
      <c r="L408" s="424"/>
      <c r="M408" s="424"/>
      <c r="N408" s="424"/>
      <c r="O408" s="424"/>
      <c r="P408" s="424"/>
      <c r="Q408" s="353"/>
      <c r="R408" s="353"/>
      <c r="S408" s="353"/>
      <c r="T408" s="353"/>
      <c r="U408" s="353"/>
      <c r="V408" s="353"/>
      <c r="W408" s="353"/>
      <c r="X408" s="353"/>
      <c r="Y408" s="353"/>
      <c r="Z408" s="353"/>
    </row>
    <row r="409" spans="1:26" ht="12.75" customHeight="1" x14ac:dyDescent="0.2">
      <c r="A409" s="353"/>
      <c r="B409" s="353"/>
      <c r="C409" s="353"/>
      <c r="D409" s="353"/>
      <c r="E409" s="353"/>
      <c r="F409" s="424"/>
      <c r="G409" s="424"/>
      <c r="H409" s="424"/>
      <c r="I409" s="424"/>
      <c r="J409" s="424"/>
      <c r="K409" s="358"/>
      <c r="L409" s="424"/>
      <c r="M409" s="424"/>
      <c r="N409" s="424"/>
      <c r="O409" s="424"/>
      <c r="P409" s="424"/>
      <c r="Q409" s="353"/>
      <c r="R409" s="353"/>
      <c r="S409" s="353"/>
      <c r="T409" s="353"/>
      <c r="U409" s="353"/>
      <c r="V409" s="353"/>
      <c r="W409" s="353"/>
      <c r="X409" s="353"/>
      <c r="Y409" s="353"/>
      <c r="Z409" s="353"/>
    </row>
    <row r="410" spans="1:26" ht="12.75" customHeight="1" x14ac:dyDescent="0.2">
      <c r="A410" s="353"/>
      <c r="B410" s="353"/>
      <c r="C410" s="353"/>
      <c r="D410" s="353"/>
      <c r="E410" s="353"/>
      <c r="F410" s="424"/>
      <c r="G410" s="424"/>
      <c r="H410" s="424"/>
      <c r="I410" s="424"/>
      <c r="J410" s="424"/>
      <c r="K410" s="358"/>
      <c r="L410" s="424"/>
      <c r="M410" s="424"/>
      <c r="N410" s="424"/>
      <c r="O410" s="424"/>
      <c r="P410" s="424"/>
      <c r="Q410" s="353"/>
      <c r="R410" s="353"/>
      <c r="S410" s="353"/>
      <c r="T410" s="353"/>
      <c r="U410" s="353"/>
      <c r="V410" s="353"/>
      <c r="W410" s="353"/>
      <c r="X410" s="353"/>
      <c r="Y410" s="353"/>
      <c r="Z410" s="353"/>
    </row>
    <row r="411" spans="1:26" ht="12.75" customHeight="1" x14ac:dyDescent="0.2">
      <c r="A411" s="353"/>
      <c r="B411" s="353"/>
      <c r="C411" s="353"/>
      <c r="D411" s="353"/>
      <c r="E411" s="353"/>
      <c r="F411" s="424"/>
      <c r="G411" s="424"/>
      <c r="H411" s="424"/>
      <c r="I411" s="424"/>
      <c r="J411" s="424"/>
      <c r="K411" s="358"/>
      <c r="L411" s="424"/>
      <c r="M411" s="424"/>
      <c r="N411" s="424"/>
      <c r="O411" s="424"/>
      <c r="P411" s="424"/>
      <c r="Q411" s="353"/>
      <c r="R411" s="353"/>
      <c r="S411" s="353"/>
      <c r="T411" s="353"/>
      <c r="U411" s="353"/>
      <c r="V411" s="353"/>
      <c r="W411" s="353"/>
      <c r="X411" s="353"/>
      <c r="Y411" s="353"/>
      <c r="Z411" s="353"/>
    </row>
    <row r="412" spans="1:26" ht="12.75" customHeight="1" x14ac:dyDescent="0.2">
      <c r="A412" s="353"/>
      <c r="B412" s="353"/>
      <c r="C412" s="353"/>
      <c r="D412" s="353"/>
      <c r="E412" s="353"/>
      <c r="F412" s="424"/>
      <c r="G412" s="424"/>
      <c r="H412" s="424"/>
      <c r="I412" s="424"/>
      <c r="J412" s="424"/>
      <c r="K412" s="358"/>
      <c r="L412" s="424"/>
      <c r="M412" s="424"/>
      <c r="N412" s="424"/>
      <c r="O412" s="424"/>
      <c r="P412" s="424"/>
      <c r="Q412" s="353"/>
      <c r="R412" s="353"/>
      <c r="S412" s="353"/>
      <c r="T412" s="353"/>
      <c r="U412" s="353"/>
      <c r="V412" s="353"/>
      <c r="W412" s="353"/>
      <c r="X412" s="353"/>
      <c r="Y412" s="353"/>
      <c r="Z412" s="353"/>
    </row>
    <row r="413" spans="1:26" ht="12.75" customHeight="1" x14ac:dyDescent="0.2">
      <c r="A413" s="353"/>
      <c r="B413" s="353"/>
      <c r="C413" s="353"/>
      <c r="D413" s="353"/>
      <c r="E413" s="353"/>
      <c r="F413" s="424"/>
      <c r="G413" s="424"/>
      <c r="H413" s="424"/>
      <c r="I413" s="424"/>
      <c r="J413" s="424"/>
      <c r="K413" s="358"/>
      <c r="L413" s="424"/>
      <c r="M413" s="424"/>
      <c r="N413" s="424"/>
      <c r="O413" s="424"/>
      <c r="P413" s="424"/>
      <c r="Q413" s="353"/>
      <c r="R413" s="353"/>
      <c r="S413" s="353"/>
      <c r="T413" s="353"/>
      <c r="U413" s="353"/>
      <c r="V413" s="353"/>
      <c r="W413" s="353"/>
      <c r="X413" s="353"/>
      <c r="Y413" s="353"/>
      <c r="Z413" s="353"/>
    </row>
    <row r="414" spans="1:26" ht="12.75" customHeight="1" x14ac:dyDescent="0.2">
      <c r="A414" s="353"/>
      <c r="B414" s="353"/>
      <c r="C414" s="353"/>
      <c r="D414" s="353"/>
      <c r="E414" s="353"/>
      <c r="F414" s="424"/>
      <c r="G414" s="424"/>
      <c r="H414" s="424"/>
      <c r="I414" s="424"/>
      <c r="J414" s="424"/>
      <c r="K414" s="358"/>
      <c r="L414" s="424"/>
      <c r="M414" s="424"/>
      <c r="N414" s="424"/>
      <c r="O414" s="424"/>
      <c r="P414" s="424"/>
      <c r="Q414" s="353"/>
      <c r="R414" s="353"/>
      <c r="S414" s="353"/>
      <c r="T414" s="353"/>
      <c r="U414" s="353"/>
      <c r="V414" s="353"/>
      <c r="W414" s="353"/>
      <c r="X414" s="353"/>
      <c r="Y414" s="353"/>
      <c r="Z414" s="353"/>
    </row>
    <row r="415" spans="1:26" ht="12.75" customHeight="1" x14ac:dyDescent="0.2">
      <c r="A415" s="353"/>
      <c r="B415" s="353"/>
      <c r="C415" s="353"/>
      <c r="D415" s="353"/>
      <c r="E415" s="353"/>
      <c r="F415" s="424"/>
      <c r="G415" s="424"/>
      <c r="H415" s="424"/>
      <c r="I415" s="424"/>
      <c r="J415" s="424"/>
      <c r="K415" s="358"/>
      <c r="L415" s="424"/>
      <c r="M415" s="424"/>
      <c r="N415" s="424"/>
      <c r="O415" s="424"/>
      <c r="P415" s="424"/>
      <c r="Q415" s="353"/>
      <c r="R415" s="353"/>
      <c r="S415" s="353"/>
      <c r="T415" s="353"/>
      <c r="U415" s="353"/>
      <c r="V415" s="353"/>
      <c r="W415" s="353"/>
      <c r="X415" s="353"/>
      <c r="Y415" s="353"/>
      <c r="Z415" s="353"/>
    </row>
    <row r="416" spans="1:26" ht="12.75" customHeight="1" x14ac:dyDescent="0.2">
      <c r="A416" s="353"/>
      <c r="B416" s="353"/>
      <c r="C416" s="353"/>
      <c r="D416" s="353"/>
      <c r="E416" s="353"/>
      <c r="F416" s="424"/>
      <c r="G416" s="424"/>
      <c r="H416" s="424"/>
      <c r="I416" s="424"/>
      <c r="J416" s="424"/>
      <c r="K416" s="358"/>
      <c r="L416" s="424"/>
      <c r="M416" s="424"/>
      <c r="N416" s="424"/>
      <c r="O416" s="424"/>
      <c r="P416" s="424"/>
      <c r="Q416" s="353"/>
      <c r="R416" s="353"/>
      <c r="S416" s="353"/>
      <c r="T416" s="353"/>
      <c r="U416" s="353"/>
      <c r="V416" s="353"/>
      <c r="W416" s="353"/>
      <c r="X416" s="353"/>
      <c r="Y416" s="353"/>
      <c r="Z416" s="353"/>
    </row>
    <row r="417" spans="1:26" ht="12.75" customHeight="1" x14ac:dyDescent="0.2">
      <c r="A417" s="353"/>
      <c r="B417" s="353"/>
      <c r="C417" s="353"/>
      <c r="D417" s="353"/>
      <c r="E417" s="353"/>
      <c r="F417" s="424"/>
      <c r="G417" s="424"/>
      <c r="H417" s="424"/>
      <c r="I417" s="424"/>
      <c r="J417" s="424"/>
      <c r="K417" s="358"/>
      <c r="L417" s="424"/>
      <c r="M417" s="424"/>
      <c r="N417" s="424"/>
      <c r="O417" s="424"/>
      <c r="P417" s="424"/>
      <c r="Q417" s="353"/>
      <c r="R417" s="353"/>
      <c r="S417" s="353"/>
      <c r="T417" s="353"/>
      <c r="U417" s="353"/>
      <c r="V417" s="353"/>
      <c r="W417" s="353"/>
      <c r="X417" s="353"/>
      <c r="Y417" s="353"/>
      <c r="Z417" s="353"/>
    </row>
    <row r="418" spans="1:26" ht="12.75" customHeight="1" x14ac:dyDescent="0.2">
      <c r="A418" s="353"/>
      <c r="B418" s="353"/>
      <c r="C418" s="353"/>
      <c r="D418" s="353"/>
      <c r="E418" s="353"/>
      <c r="F418" s="424"/>
      <c r="G418" s="424"/>
      <c r="H418" s="424"/>
      <c r="I418" s="424"/>
      <c r="J418" s="424"/>
      <c r="K418" s="358"/>
      <c r="L418" s="424"/>
      <c r="M418" s="424"/>
      <c r="N418" s="424"/>
      <c r="O418" s="424"/>
      <c r="P418" s="424"/>
      <c r="Q418" s="353"/>
      <c r="R418" s="353"/>
      <c r="S418" s="353"/>
      <c r="T418" s="353"/>
      <c r="U418" s="353"/>
      <c r="V418" s="353"/>
      <c r="W418" s="353"/>
      <c r="X418" s="353"/>
      <c r="Y418" s="353"/>
      <c r="Z418" s="353"/>
    </row>
    <row r="419" spans="1:26" ht="12.75" customHeight="1" x14ac:dyDescent="0.2">
      <c r="A419" s="353"/>
      <c r="B419" s="353"/>
      <c r="C419" s="353"/>
      <c r="D419" s="353"/>
      <c r="E419" s="353"/>
      <c r="F419" s="424"/>
      <c r="G419" s="424"/>
      <c r="H419" s="424"/>
      <c r="I419" s="424"/>
      <c r="J419" s="424"/>
      <c r="K419" s="358"/>
      <c r="L419" s="424"/>
      <c r="M419" s="424"/>
      <c r="N419" s="424"/>
      <c r="O419" s="424"/>
      <c r="P419" s="424"/>
      <c r="Q419" s="353"/>
      <c r="R419" s="353"/>
      <c r="S419" s="353"/>
      <c r="T419" s="353"/>
      <c r="U419" s="353"/>
      <c r="V419" s="353"/>
      <c r="W419" s="353"/>
      <c r="X419" s="353"/>
      <c r="Y419" s="353"/>
      <c r="Z419" s="353"/>
    </row>
    <row r="420" spans="1:26" ht="12.75" customHeight="1" x14ac:dyDescent="0.2">
      <c r="A420" s="353"/>
      <c r="B420" s="353"/>
      <c r="C420" s="353"/>
      <c r="D420" s="353"/>
      <c r="E420" s="353"/>
      <c r="F420" s="424"/>
      <c r="G420" s="424"/>
      <c r="H420" s="424"/>
      <c r="I420" s="424"/>
      <c r="J420" s="424"/>
      <c r="K420" s="358"/>
      <c r="L420" s="424"/>
      <c r="M420" s="424"/>
      <c r="N420" s="424"/>
      <c r="O420" s="424"/>
      <c r="P420" s="424"/>
      <c r="Q420" s="353"/>
      <c r="R420" s="353"/>
      <c r="S420" s="353"/>
      <c r="T420" s="353"/>
      <c r="U420" s="353"/>
      <c r="V420" s="353"/>
      <c r="W420" s="353"/>
      <c r="X420" s="353"/>
      <c r="Y420" s="353"/>
      <c r="Z420" s="353"/>
    </row>
    <row r="421" spans="1:26" ht="12.75" customHeight="1" x14ac:dyDescent="0.2">
      <c r="A421" s="353"/>
      <c r="B421" s="353"/>
      <c r="C421" s="353"/>
      <c r="D421" s="353"/>
      <c r="E421" s="353"/>
      <c r="F421" s="424"/>
      <c r="G421" s="424"/>
      <c r="H421" s="424"/>
      <c r="I421" s="424"/>
      <c r="J421" s="424"/>
      <c r="K421" s="358"/>
      <c r="L421" s="424"/>
      <c r="M421" s="424"/>
      <c r="N421" s="424"/>
      <c r="O421" s="424"/>
      <c r="P421" s="424"/>
      <c r="Q421" s="353"/>
      <c r="R421" s="353"/>
      <c r="S421" s="353"/>
      <c r="T421" s="353"/>
      <c r="U421" s="353"/>
      <c r="V421" s="353"/>
      <c r="W421" s="353"/>
      <c r="X421" s="353"/>
      <c r="Y421" s="353"/>
      <c r="Z421" s="353"/>
    </row>
    <row r="422" spans="1:26" ht="12.75" customHeight="1" x14ac:dyDescent="0.2">
      <c r="A422" s="353"/>
      <c r="B422" s="353"/>
      <c r="C422" s="353"/>
      <c r="D422" s="353"/>
      <c r="E422" s="353"/>
      <c r="F422" s="424"/>
      <c r="G422" s="424"/>
      <c r="H422" s="424"/>
      <c r="I422" s="424"/>
      <c r="J422" s="424"/>
      <c r="K422" s="358"/>
      <c r="L422" s="424"/>
      <c r="M422" s="424"/>
      <c r="N422" s="424"/>
      <c r="O422" s="424"/>
      <c r="P422" s="424"/>
      <c r="Q422" s="353"/>
      <c r="R422" s="353"/>
      <c r="S422" s="353"/>
      <c r="T422" s="353"/>
      <c r="U422" s="353"/>
      <c r="V422" s="353"/>
      <c r="W422" s="353"/>
      <c r="X422" s="353"/>
      <c r="Y422" s="353"/>
      <c r="Z422" s="353"/>
    </row>
    <row r="423" spans="1:26" ht="12.75" customHeight="1" x14ac:dyDescent="0.2">
      <c r="A423" s="353"/>
      <c r="B423" s="353"/>
      <c r="C423" s="353"/>
      <c r="D423" s="353"/>
      <c r="E423" s="353"/>
      <c r="F423" s="424"/>
      <c r="G423" s="424"/>
      <c r="H423" s="424"/>
      <c r="I423" s="424"/>
      <c r="J423" s="424"/>
      <c r="K423" s="358"/>
      <c r="L423" s="424"/>
      <c r="M423" s="424"/>
      <c r="N423" s="424"/>
      <c r="O423" s="424"/>
      <c r="P423" s="424"/>
      <c r="Q423" s="353"/>
      <c r="R423" s="353"/>
      <c r="S423" s="353"/>
      <c r="T423" s="353"/>
      <c r="U423" s="353"/>
      <c r="V423" s="353"/>
      <c r="W423" s="353"/>
      <c r="X423" s="353"/>
      <c r="Y423" s="353"/>
      <c r="Z423" s="353"/>
    </row>
    <row r="424" spans="1:26" ht="12.75" customHeight="1" x14ac:dyDescent="0.2">
      <c r="A424" s="353"/>
      <c r="B424" s="353"/>
      <c r="C424" s="353"/>
      <c r="D424" s="353"/>
      <c r="E424" s="353"/>
      <c r="F424" s="424"/>
      <c r="G424" s="424"/>
      <c r="H424" s="424"/>
      <c r="I424" s="424"/>
      <c r="J424" s="424"/>
      <c r="K424" s="358"/>
      <c r="L424" s="424"/>
      <c r="M424" s="424"/>
      <c r="N424" s="424"/>
      <c r="O424" s="424"/>
      <c r="P424" s="424"/>
      <c r="Q424" s="353"/>
      <c r="R424" s="353"/>
      <c r="S424" s="353"/>
      <c r="T424" s="353"/>
      <c r="U424" s="353"/>
      <c r="V424" s="353"/>
      <c r="W424" s="353"/>
      <c r="X424" s="353"/>
      <c r="Y424" s="353"/>
      <c r="Z424" s="353"/>
    </row>
    <row r="425" spans="1:26" ht="12.75" customHeight="1" x14ac:dyDescent="0.2">
      <c r="A425" s="353"/>
      <c r="B425" s="353"/>
      <c r="C425" s="353"/>
      <c r="D425" s="353"/>
      <c r="E425" s="353"/>
      <c r="F425" s="424"/>
      <c r="G425" s="424"/>
      <c r="H425" s="424"/>
      <c r="I425" s="424"/>
      <c r="J425" s="424"/>
      <c r="K425" s="358"/>
      <c r="L425" s="424"/>
      <c r="M425" s="424"/>
      <c r="N425" s="424"/>
      <c r="O425" s="424"/>
      <c r="P425" s="424"/>
      <c r="Q425" s="353"/>
      <c r="R425" s="353"/>
      <c r="S425" s="353"/>
      <c r="T425" s="353"/>
      <c r="U425" s="353"/>
      <c r="V425" s="353"/>
      <c r="W425" s="353"/>
      <c r="X425" s="353"/>
      <c r="Y425" s="353"/>
      <c r="Z425" s="353"/>
    </row>
    <row r="426" spans="1:26" ht="12.75" customHeight="1" x14ac:dyDescent="0.2">
      <c r="A426" s="353"/>
      <c r="B426" s="353"/>
      <c r="C426" s="353"/>
      <c r="D426" s="353"/>
      <c r="E426" s="353"/>
      <c r="F426" s="424"/>
      <c r="G426" s="424"/>
      <c r="H426" s="424"/>
      <c r="I426" s="424"/>
      <c r="J426" s="424"/>
      <c r="K426" s="358"/>
      <c r="L426" s="424"/>
      <c r="M426" s="424"/>
      <c r="N426" s="424"/>
      <c r="O426" s="424"/>
      <c r="P426" s="424"/>
      <c r="Q426" s="353"/>
      <c r="R426" s="353"/>
      <c r="S426" s="353"/>
      <c r="T426" s="353"/>
      <c r="U426" s="353"/>
      <c r="V426" s="353"/>
      <c r="W426" s="353"/>
      <c r="X426" s="353"/>
      <c r="Y426" s="353"/>
      <c r="Z426" s="353"/>
    </row>
    <row r="427" spans="1:26" ht="12.75" customHeight="1" x14ac:dyDescent="0.2">
      <c r="A427" s="353"/>
      <c r="B427" s="353"/>
      <c r="C427" s="353"/>
      <c r="D427" s="353"/>
      <c r="E427" s="353"/>
      <c r="F427" s="424"/>
      <c r="G427" s="424"/>
      <c r="H427" s="424"/>
      <c r="I427" s="424"/>
      <c r="J427" s="424"/>
      <c r="K427" s="358"/>
      <c r="L427" s="424"/>
      <c r="M427" s="424"/>
      <c r="N427" s="424"/>
      <c r="O427" s="424"/>
      <c r="P427" s="424"/>
      <c r="Q427" s="353"/>
      <c r="R427" s="353"/>
      <c r="S427" s="353"/>
      <c r="T427" s="353"/>
      <c r="U427" s="353"/>
      <c r="V427" s="353"/>
      <c r="W427" s="353"/>
      <c r="X427" s="353"/>
      <c r="Y427" s="353"/>
      <c r="Z427" s="353"/>
    </row>
    <row r="428" spans="1:26" ht="12.75" customHeight="1" x14ac:dyDescent="0.2">
      <c r="A428" s="353"/>
      <c r="B428" s="353"/>
      <c r="C428" s="353"/>
      <c r="D428" s="353"/>
      <c r="E428" s="353"/>
      <c r="F428" s="424"/>
      <c r="G428" s="424"/>
      <c r="H428" s="424"/>
      <c r="I428" s="424"/>
      <c r="J428" s="424"/>
      <c r="K428" s="358"/>
      <c r="L428" s="424"/>
      <c r="M428" s="424"/>
      <c r="N428" s="424"/>
      <c r="O428" s="424"/>
      <c r="P428" s="424"/>
      <c r="Q428" s="353"/>
      <c r="R428" s="353"/>
      <c r="S428" s="353"/>
      <c r="T428" s="353"/>
      <c r="U428" s="353"/>
      <c r="V428" s="353"/>
      <c r="W428" s="353"/>
      <c r="X428" s="353"/>
      <c r="Y428" s="353"/>
      <c r="Z428" s="353"/>
    </row>
    <row r="429" spans="1:26" ht="12.75" customHeight="1" x14ac:dyDescent="0.2">
      <c r="A429" s="353"/>
      <c r="B429" s="353"/>
      <c r="C429" s="353"/>
      <c r="D429" s="353"/>
      <c r="E429" s="353"/>
      <c r="F429" s="424"/>
      <c r="G429" s="424"/>
      <c r="H429" s="424"/>
      <c r="I429" s="424"/>
      <c r="J429" s="424"/>
      <c r="K429" s="358"/>
      <c r="L429" s="424"/>
      <c r="M429" s="424"/>
      <c r="N429" s="424"/>
      <c r="O429" s="424"/>
      <c r="P429" s="424"/>
      <c r="Q429" s="353"/>
      <c r="R429" s="353"/>
      <c r="S429" s="353"/>
      <c r="T429" s="353"/>
      <c r="U429" s="353"/>
      <c r="V429" s="353"/>
      <c r="W429" s="353"/>
      <c r="X429" s="353"/>
      <c r="Y429" s="353"/>
      <c r="Z429" s="353"/>
    </row>
    <row r="430" spans="1:26" ht="12.75" customHeight="1" x14ac:dyDescent="0.2">
      <c r="A430" s="353"/>
      <c r="B430" s="353"/>
      <c r="C430" s="353"/>
      <c r="D430" s="353"/>
      <c r="E430" s="353"/>
      <c r="F430" s="424"/>
      <c r="G430" s="424"/>
      <c r="H430" s="424"/>
      <c r="I430" s="424"/>
      <c r="J430" s="424"/>
      <c r="K430" s="358"/>
      <c r="L430" s="424"/>
      <c r="M430" s="424"/>
      <c r="N430" s="424"/>
      <c r="O430" s="424"/>
      <c r="P430" s="424"/>
      <c r="Q430" s="353"/>
      <c r="R430" s="353"/>
      <c r="S430" s="353"/>
      <c r="T430" s="353"/>
      <c r="U430" s="353"/>
      <c r="V430" s="353"/>
      <c r="W430" s="353"/>
      <c r="X430" s="353"/>
      <c r="Y430" s="353"/>
      <c r="Z430" s="353"/>
    </row>
    <row r="431" spans="1:26" ht="12.75" customHeight="1" x14ac:dyDescent="0.2">
      <c r="A431" s="353"/>
      <c r="B431" s="353"/>
      <c r="C431" s="353"/>
      <c r="D431" s="353"/>
      <c r="E431" s="353"/>
      <c r="F431" s="424"/>
      <c r="G431" s="424"/>
      <c r="H431" s="424"/>
      <c r="I431" s="424"/>
      <c r="J431" s="424"/>
      <c r="K431" s="358"/>
      <c r="L431" s="424"/>
      <c r="M431" s="424"/>
      <c r="N431" s="424"/>
      <c r="O431" s="424"/>
      <c r="P431" s="424"/>
      <c r="Q431" s="353"/>
      <c r="R431" s="353"/>
      <c r="S431" s="353"/>
      <c r="T431" s="353"/>
      <c r="U431" s="353"/>
      <c r="V431" s="353"/>
      <c r="W431" s="353"/>
      <c r="X431" s="353"/>
      <c r="Y431" s="353"/>
      <c r="Z431" s="353"/>
    </row>
    <row r="432" spans="1:26" ht="12.75" customHeight="1" x14ac:dyDescent="0.2">
      <c r="A432" s="353"/>
      <c r="B432" s="353"/>
      <c r="C432" s="353"/>
      <c r="D432" s="353"/>
      <c r="E432" s="353"/>
      <c r="F432" s="424"/>
      <c r="G432" s="424"/>
      <c r="H432" s="424"/>
      <c r="I432" s="424"/>
      <c r="J432" s="424"/>
      <c r="K432" s="358"/>
      <c r="L432" s="424"/>
      <c r="M432" s="424"/>
      <c r="N432" s="424"/>
      <c r="O432" s="424"/>
      <c r="P432" s="424"/>
      <c r="Q432" s="353"/>
      <c r="R432" s="353"/>
      <c r="S432" s="353"/>
      <c r="T432" s="353"/>
      <c r="U432" s="353"/>
      <c r="V432" s="353"/>
      <c r="W432" s="353"/>
      <c r="X432" s="353"/>
      <c r="Y432" s="353"/>
      <c r="Z432" s="353"/>
    </row>
    <row r="433" spans="1:26" ht="12.75" customHeight="1" x14ac:dyDescent="0.2">
      <c r="A433" s="353"/>
      <c r="B433" s="353"/>
      <c r="C433" s="353"/>
      <c r="D433" s="353"/>
      <c r="E433" s="353"/>
      <c r="F433" s="424"/>
      <c r="G433" s="424"/>
      <c r="H433" s="424"/>
      <c r="I433" s="424"/>
      <c r="J433" s="424"/>
      <c r="K433" s="358"/>
      <c r="L433" s="424"/>
      <c r="M433" s="424"/>
      <c r="N433" s="424"/>
      <c r="O433" s="424"/>
      <c r="P433" s="424"/>
      <c r="Q433" s="353"/>
      <c r="R433" s="353"/>
      <c r="S433" s="353"/>
      <c r="T433" s="353"/>
      <c r="U433" s="353"/>
      <c r="V433" s="353"/>
      <c r="W433" s="353"/>
      <c r="X433" s="353"/>
      <c r="Y433" s="353"/>
      <c r="Z433" s="353"/>
    </row>
    <row r="434" spans="1:26" ht="12.75" customHeight="1" x14ac:dyDescent="0.2">
      <c r="A434" s="353"/>
      <c r="B434" s="353"/>
      <c r="C434" s="353"/>
      <c r="D434" s="353"/>
      <c r="E434" s="353"/>
      <c r="F434" s="424"/>
      <c r="G434" s="424"/>
      <c r="H434" s="424"/>
      <c r="I434" s="424"/>
      <c r="J434" s="424"/>
      <c r="K434" s="358"/>
      <c r="L434" s="424"/>
      <c r="M434" s="424"/>
      <c r="N434" s="424"/>
      <c r="O434" s="424"/>
      <c r="P434" s="424"/>
      <c r="Q434" s="353"/>
      <c r="R434" s="353"/>
      <c r="S434" s="353"/>
      <c r="T434" s="353"/>
      <c r="U434" s="353"/>
      <c r="V434" s="353"/>
      <c r="W434" s="353"/>
      <c r="X434" s="353"/>
      <c r="Y434" s="353"/>
      <c r="Z434" s="353"/>
    </row>
    <row r="435" spans="1:26" ht="12.75" customHeight="1" x14ac:dyDescent="0.2">
      <c r="A435" s="353"/>
      <c r="B435" s="353"/>
      <c r="C435" s="353"/>
      <c r="D435" s="353"/>
      <c r="E435" s="353"/>
      <c r="F435" s="424"/>
      <c r="G435" s="424"/>
      <c r="H435" s="424"/>
      <c r="I435" s="424"/>
      <c r="J435" s="424"/>
      <c r="K435" s="358"/>
      <c r="L435" s="424"/>
      <c r="M435" s="424"/>
      <c r="N435" s="424"/>
      <c r="O435" s="424"/>
      <c r="P435" s="424"/>
      <c r="Q435" s="353"/>
      <c r="R435" s="353"/>
      <c r="S435" s="353"/>
      <c r="T435" s="353"/>
      <c r="U435" s="353"/>
      <c r="V435" s="353"/>
      <c r="W435" s="353"/>
      <c r="X435" s="353"/>
      <c r="Y435" s="353"/>
      <c r="Z435" s="353"/>
    </row>
    <row r="436" spans="1:26" ht="12.75" customHeight="1" x14ac:dyDescent="0.2">
      <c r="A436" s="353"/>
      <c r="B436" s="353"/>
      <c r="C436" s="353"/>
      <c r="D436" s="353"/>
      <c r="E436" s="353"/>
      <c r="F436" s="424"/>
      <c r="G436" s="424"/>
      <c r="H436" s="424"/>
      <c r="I436" s="424"/>
      <c r="J436" s="424"/>
      <c r="K436" s="358"/>
      <c r="L436" s="424"/>
      <c r="M436" s="424"/>
      <c r="N436" s="424"/>
      <c r="O436" s="424"/>
      <c r="P436" s="424"/>
      <c r="Q436" s="353"/>
      <c r="R436" s="353"/>
      <c r="S436" s="353"/>
      <c r="T436" s="353"/>
      <c r="U436" s="353"/>
      <c r="V436" s="353"/>
      <c r="W436" s="353"/>
      <c r="X436" s="353"/>
      <c r="Y436" s="353"/>
      <c r="Z436" s="353"/>
    </row>
    <row r="437" spans="1:26" ht="12.75" customHeight="1" x14ac:dyDescent="0.2">
      <c r="A437" s="353"/>
      <c r="B437" s="353"/>
      <c r="C437" s="353"/>
      <c r="D437" s="353"/>
      <c r="E437" s="353"/>
      <c r="F437" s="424"/>
      <c r="G437" s="424"/>
      <c r="H437" s="424"/>
      <c r="I437" s="424"/>
      <c r="J437" s="424"/>
      <c r="K437" s="358"/>
      <c r="L437" s="424"/>
      <c r="M437" s="424"/>
      <c r="N437" s="424"/>
      <c r="O437" s="424"/>
      <c r="P437" s="424"/>
      <c r="Q437" s="353"/>
      <c r="R437" s="353"/>
      <c r="S437" s="353"/>
      <c r="T437" s="353"/>
      <c r="U437" s="353"/>
      <c r="V437" s="353"/>
      <c r="W437" s="353"/>
      <c r="X437" s="353"/>
      <c r="Y437" s="353"/>
      <c r="Z437" s="353"/>
    </row>
    <row r="438" spans="1:26" ht="12.75" customHeight="1" x14ac:dyDescent="0.2">
      <c r="A438" s="353"/>
      <c r="B438" s="353"/>
      <c r="C438" s="353"/>
      <c r="D438" s="353"/>
      <c r="E438" s="353"/>
      <c r="F438" s="424"/>
      <c r="G438" s="424"/>
      <c r="H438" s="424"/>
      <c r="I438" s="424"/>
      <c r="J438" s="424"/>
      <c r="K438" s="358"/>
      <c r="L438" s="424"/>
      <c r="M438" s="424"/>
      <c r="N438" s="424"/>
      <c r="O438" s="424"/>
      <c r="P438" s="424"/>
      <c r="Q438" s="353"/>
      <c r="R438" s="353"/>
      <c r="S438" s="353"/>
      <c r="T438" s="353"/>
      <c r="U438" s="353"/>
      <c r="V438" s="353"/>
      <c r="W438" s="353"/>
      <c r="X438" s="353"/>
      <c r="Y438" s="353"/>
      <c r="Z438" s="353"/>
    </row>
    <row r="439" spans="1:26" ht="12.75" customHeight="1" x14ac:dyDescent="0.2">
      <c r="A439" s="353"/>
      <c r="B439" s="353"/>
      <c r="C439" s="353"/>
      <c r="D439" s="353"/>
      <c r="E439" s="353"/>
      <c r="F439" s="424"/>
      <c r="G439" s="424"/>
      <c r="H439" s="424"/>
      <c r="I439" s="424"/>
      <c r="J439" s="424"/>
      <c r="K439" s="358"/>
      <c r="L439" s="424"/>
      <c r="M439" s="424"/>
      <c r="N439" s="424"/>
      <c r="O439" s="424"/>
      <c r="P439" s="424"/>
      <c r="Q439" s="353"/>
      <c r="R439" s="353"/>
      <c r="S439" s="353"/>
      <c r="T439" s="353"/>
      <c r="U439" s="353"/>
      <c r="V439" s="353"/>
      <c r="W439" s="353"/>
      <c r="X439" s="353"/>
      <c r="Y439" s="353"/>
      <c r="Z439" s="353"/>
    </row>
    <row r="440" spans="1:26" ht="12.75" customHeight="1" x14ac:dyDescent="0.2">
      <c r="A440" s="353"/>
      <c r="B440" s="353"/>
      <c r="C440" s="353"/>
      <c r="D440" s="353"/>
      <c r="E440" s="353"/>
      <c r="F440" s="424"/>
      <c r="G440" s="424"/>
      <c r="H440" s="424"/>
      <c r="I440" s="424"/>
      <c r="J440" s="424"/>
      <c r="K440" s="358"/>
      <c r="L440" s="424"/>
      <c r="M440" s="424"/>
      <c r="N440" s="424"/>
      <c r="O440" s="424"/>
      <c r="P440" s="424"/>
      <c r="Q440" s="353"/>
      <c r="R440" s="353"/>
      <c r="S440" s="353"/>
      <c r="T440" s="353"/>
      <c r="U440" s="353"/>
      <c r="V440" s="353"/>
      <c r="W440" s="353"/>
      <c r="X440" s="353"/>
      <c r="Y440" s="353"/>
      <c r="Z440" s="353"/>
    </row>
    <row r="441" spans="1:26" ht="12.75" customHeight="1" x14ac:dyDescent="0.2">
      <c r="A441" s="353"/>
      <c r="B441" s="353"/>
      <c r="C441" s="353"/>
      <c r="D441" s="353"/>
      <c r="E441" s="353"/>
      <c r="F441" s="424"/>
      <c r="G441" s="424"/>
      <c r="H441" s="424"/>
      <c r="I441" s="424"/>
      <c r="J441" s="424"/>
      <c r="K441" s="358"/>
      <c r="L441" s="424"/>
      <c r="M441" s="424"/>
      <c r="N441" s="424"/>
      <c r="O441" s="424"/>
      <c r="P441" s="424"/>
      <c r="Q441" s="353"/>
      <c r="R441" s="353"/>
      <c r="S441" s="353"/>
      <c r="T441" s="353"/>
      <c r="U441" s="353"/>
      <c r="V441" s="353"/>
      <c r="W441" s="353"/>
      <c r="X441" s="353"/>
      <c r="Y441" s="353"/>
      <c r="Z441" s="353"/>
    </row>
    <row r="442" spans="1:26" ht="12.75" customHeight="1" x14ac:dyDescent="0.2">
      <c r="A442" s="353"/>
      <c r="B442" s="353"/>
      <c r="C442" s="353"/>
      <c r="D442" s="353"/>
      <c r="E442" s="353"/>
      <c r="F442" s="424"/>
      <c r="G442" s="424"/>
      <c r="H442" s="424"/>
      <c r="I442" s="424"/>
      <c r="J442" s="424"/>
      <c r="K442" s="358"/>
      <c r="L442" s="424"/>
      <c r="M442" s="424"/>
      <c r="N442" s="424"/>
      <c r="O442" s="424"/>
      <c r="P442" s="424"/>
      <c r="Q442" s="353"/>
      <c r="R442" s="353"/>
      <c r="S442" s="353"/>
      <c r="T442" s="353"/>
      <c r="U442" s="353"/>
      <c r="V442" s="353"/>
      <c r="W442" s="353"/>
      <c r="X442" s="353"/>
      <c r="Y442" s="353"/>
      <c r="Z442" s="353"/>
    </row>
    <row r="443" spans="1:26" ht="12.75" customHeight="1" x14ac:dyDescent="0.2">
      <c r="A443" s="353"/>
      <c r="B443" s="353"/>
      <c r="C443" s="353"/>
      <c r="D443" s="353"/>
      <c r="E443" s="353"/>
      <c r="F443" s="424"/>
      <c r="G443" s="424"/>
      <c r="H443" s="424"/>
      <c r="I443" s="424"/>
      <c r="J443" s="424"/>
      <c r="K443" s="358"/>
      <c r="L443" s="424"/>
      <c r="M443" s="424"/>
      <c r="N443" s="424"/>
      <c r="O443" s="424"/>
      <c r="P443" s="424"/>
      <c r="Q443" s="353"/>
      <c r="R443" s="353"/>
      <c r="S443" s="353"/>
      <c r="T443" s="353"/>
      <c r="U443" s="353"/>
      <c r="V443" s="353"/>
      <c r="W443" s="353"/>
      <c r="X443" s="353"/>
      <c r="Y443" s="353"/>
      <c r="Z443" s="353"/>
    </row>
    <row r="444" spans="1:26" ht="12.75" customHeight="1" x14ac:dyDescent="0.2">
      <c r="A444" s="353"/>
      <c r="B444" s="353"/>
      <c r="C444" s="353"/>
      <c r="D444" s="353"/>
      <c r="E444" s="353"/>
      <c r="F444" s="424"/>
      <c r="G444" s="424"/>
      <c r="H444" s="424"/>
      <c r="I444" s="424"/>
      <c r="J444" s="424"/>
      <c r="K444" s="358"/>
      <c r="L444" s="424"/>
      <c r="M444" s="424"/>
      <c r="N444" s="424"/>
      <c r="O444" s="424"/>
      <c r="P444" s="424"/>
      <c r="Q444" s="353"/>
      <c r="R444" s="353"/>
      <c r="S444" s="353"/>
      <c r="T444" s="353"/>
      <c r="U444" s="353"/>
      <c r="V444" s="353"/>
      <c r="W444" s="353"/>
      <c r="X444" s="353"/>
      <c r="Y444" s="353"/>
      <c r="Z444" s="353"/>
    </row>
    <row r="445" spans="1:26" ht="12.75" customHeight="1" x14ac:dyDescent="0.2">
      <c r="A445" s="353"/>
      <c r="B445" s="353"/>
      <c r="C445" s="353"/>
      <c r="D445" s="353"/>
      <c r="E445" s="353"/>
      <c r="F445" s="424"/>
      <c r="G445" s="424"/>
      <c r="H445" s="424"/>
      <c r="I445" s="424"/>
      <c r="J445" s="424"/>
      <c r="K445" s="358"/>
      <c r="L445" s="424"/>
      <c r="M445" s="424"/>
      <c r="N445" s="424"/>
      <c r="O445" s="424"/>
      <c r="P445" s="424"/>
      <c r="Q445" s="353"/>
      <c r="R445" s="353"/>
      <c r="S445" s="353"/>
      <c r="T445" s="353"/>
      <c r="U445" s="353"/>
      <c r="V445" s="353"/>
      <c r="W445" s="353"/>
      <c r="X445" s="353"/>
      <c r="Y445" s="353"/>
      <c r="Z445" s="353"/>
    </row>
    <row r="446" spans="1:26" ht="12.75" customHeight="1" x14ac:dyDescent="0.2">
      <c r="A446" s="353"/>
      <c r="B446" s="353"/>
      <c r="C446" s="353"/>
      <c r="D446" s="353"/>
      <c r="E446" s="353"/>
      <c r="F446" s="424"/>
      <c r="G446" s="424"/>
      <c r="H446" s="424"/>
      <c r="I446" s="424"/>
      <c r="J446" s="424"/>
      <c r="K446" s="358"/>
      <c r="L446" s="424"/>
      <c r="M446" s="424"/>
      <c r="N446" s="424"/>
      <c r="O446" s="424"/>
      <c r="P446" s="424"/>
      <c r="Q446" s="353"/>
      <c r="R446" s="353"/>
      <c r="S446" s="353"/>
      <c r="T446" s="353"/>
      <c r="U446" s="353"/>
      <c r="V446" s="353"/>
      <c r="W446" s="353"/>
      <c r="X446" s="353"/>
      <c r="Y446" s="353"/>
      <c r="Z446" s="353"/>
    </row>
    <row r="447" spans="1:26" ht="12.75" customHeight="1" x14ac:dyDescent="0.2">
      <c r="A447" s="353"/>
      <c r="B447" s="353"/>
      <c r="C447" s="353"/>
      <c r="D447" s="353"/>
      <c r="E447" s="353"/>
      <c r="F447" s="424"/>
      <c r="G447" s="424"/>
      <c r="H447" s="424"/>
      <c r="I447" s="424"/>
      <c r="J447" s="424"/>
      <c r="K447" s="358"/>
      <c r="L447" s="424"/>
      <c r="M447" s="424"/>
      <c r="N447" s="424"/>
      <c r="O447" s="424"/>
      <c r="P447" s="424"/>
      <c r="Q447" s="353"/>
      <c r="R447" s="353"/>
      <c r="S447" s="353"/>
      <c r="T447" s="353"/>
      <c r="U447" s="353"/>
      <c r="V447" s="353"/>
      <c r="W447" s="353"/>
      <c r="X447" s="353"/>
      <c r="Y447" s="353"/>
      <c r="Z447" s="353"/>
    </row>
    <row r="448" spans="1:26" ht="12.75" customHeight="1" x14ac:dyDescent="0.2">
      <c r="A448" s="353"/>
      <c r="B448" s="353"/>
      <c r="C448" s="353"/>
      <c r="D448" s="353"/>
      <c r="E448" s="353"/>
      <c r="F448" s="424"/>
      <c r="G448" s="424"/>
      <c r="H448" s="424"/>
      <c r="I448" s="424"/>
      <c r="J448" s="424"/>
      <c r="K448" s="358"/>
      <c r="L448" s="424"/>
      <c r="M448" s="424"/>
      <c r="N448" s="424"/>
      <c r="O448" s="424"/>
      <c r="P448" s="424"/>
      <c r="Q448" s="353"/>
      <c r="R448" s="353"/>
      <c r="S448" s="353"/>
      <c r="T448" s="353"/>
      <c r="U448" s="353"/>
      <c r="V448" s="353"/>
      <c r="W448" s="353"/>
      <c r="X448" s="353"/>
      <c r="Y448" s="353"/>
      <c r="Z448" s="353"/>
    </row>
    <row r="449" spans="1:26" ht="12.75" customHeight="1" x14ac:dyDescent="0.2">
      <c r="A449" s="353"/>
      <c r="B449" s="353"/>
      <c r="C449" s="353"/>
      <c r="D449" s="353"/>
      <c r="E449" s="353"/>
      <c r="F449" s="424"/>
      <c r="G449" s="424"/>
      <c r="H449" s="424"/>
      <c r="I449" s="424"/>
      <c r="J449" s="424"/>
      <c r="K449" s="358"/>
      <c r="L449" s="424"/>
      <c r="M449" s="424"/>
      <c r="N449" s="424"/>
      <c r="O449" s="424"/>
      <c r="P449" s="424"/>
      <c r="Q449" s="353"/>
      <c r="R449" s="353"/>
      <c r="S449" s="353"/>
      <c r="T449" s="353"/>
      <c r="U449" s="353"/>
      <c r="V449" s="353"/>
      <c r="W449" s="353"/>
      <c r="X449" s="353"/>
      <c r="Y449" s="353"/>
      <c r="Z449" s="353"/>
    </row>
    <row r="450" spans="1:26" ht="12.75" customHeight="1" x14ac:dyDescent="0.2">
      <c r="A450" s="353"/>
      <c r="B450" s="353"/>
      <c r="C450" s="353"/>
      <c r="D450" s="353"/>
      <c r="E450" s="353"/>
      <c r="F450" s="424"/>
      <c r="G450" s="424"/>
      <c r="H450" s="424"/>
      <c r="I450" s="424"/>
      <c r="J450" s="424"/>
      <c r="K450" s="358"/>
      <c r="L450" s="424"/>
      <c r="M450" s="424"/>
      <c r="N450" s="424"/>
      <c r="O450" s="424"/>
      <c r="P450" s="424"/>
      <c r="Q450" s="353"/>
      <c r="R450" s="353"/>
      <c r="S450" s="353"/>
      <c r="T450" s="353"/>
      <c r="U450" s="353"/>
      <c r="V450" s="353"/>
      <c r="W450" s="353"/>
      <c r="X450" s="353"/>
      <c r="Y450" s="353"/>
      <c r="Z450" s="353"/>
    </row>
    <row r="451" spans="1:26" ht="12.75" customHeight="1" x14ac:dyDescent="0.2">
      <c r="A451" s="353"/>
      <c r="B451" s="353"/>
      <c r="C451" s="353"/>
      <c r="D451" s="353"/>
      <c r="E451" s="353"/>
      <c r="F451" s="424"/>
      <c r="G451" s="424"/>
      <c r="H451" s="424"/>
      <c r="I451" s="424"/>
      <c r="J451" s="424"/>
      <c r="K451" s="358"/>
      <c r="L451" s="424"/>
      <c r="M451" s="424"/>
      <c r="N451" s="424"/>
      <c r="O451" s="424"/>
      <c r="P451" s="424"/>
      <c r="Q451" s="353"/>
      <c r="R451" s="353"/>
      <c r="S451" s="353"/>
      <c r="T451" s="353"/>
      <c r="U451" s="353"/>
      <c r="V451" s="353"/>
      <c r="W451" s="353"/>
      <c r="X451" s="353"/>
      <c r="Y451" s="353"/>
      <c r="Z451" s="353"/>
    </row>
    <row r="452" spans="1:26" ht="12.75" customHeight="1" x14ac:dyDescent="0.2">
      <c r="A452" s="353"/>
      <c r="B452" s="353"/>
      <c r="C452" s="353"/>
      <c r="D452" s="353"/>
      <c r="E452" s="353"/>
      <c r="F452" s="424"/>
      <c r="G452" s="424"/>
      <c r="H452" s="424"/>
      <c r="I452" s="424"/>
      <c r="J452" s="424"/>
      <c r="K452" s="358"/>
      <c r="L452" s="424"/>
      <c r="M452" s="424"/>
      <c r="N452" s="424"/>
      <c r="O452" s="424"/>
      <c r="P452" s="424"/>
      <c r="Q452" s="353"/>
      <c r="R452" s="353"/>
      <c r="S452" s="353"/>
      <c r="T452" s="353"/>
      <c r="U452" s="353"/>
      <c r="V452" s="353"/>
      <c r="W452" s="353"/>
      <c r="X452" s="353"/>
      <c r="Y452" s="353"/>
      <c r="Z452" s="353"/>
    </row>
    <row r="453" spans="1:26" ht="12.75" customHeight="1" x14ac:dyDescent="0.2">
      <c r="A453" s="353"/>
      <c r="B453" s="353"/>
      <c r="C453" s="353"/>
      <c r="D453" s="353"/>
      <c r="E453" s="353"/>
      <c r="F453" s="424"/>
      <c r="G453" s="424"/>
      <c r="H453" s="424"/>
      <c r="I453" s="424"/>
      <c r="J453" s="424"/>
      <c r="K453" s="358"/>
      <c r="L453" s="424"/>
      <c r="M453" s="424"/>
      <c r="N453" s="424"/>
      <c r="O453" s="424"/>
      <c r="P453" s="424"/>
      <c r="Q453" s="353"/>
      <c r="R453" s="353"/>
      <c r="S453" s="353"/>
      <c r="T453" s="353"/>
      <c r="U453" s="353"/>
      <c r="V453" s="353"/>
      <c r="W453" s="353"/>
      <c r="X453" s="353"/>
      <c r="Y453" s="353"/>
      <c r="Z453" s="353"/>
    </row>
    <row r="454" spans="1:26" ht="12.75" customHeight="1" x14ac:dyDescent="0.2">
      <c r="A454" s="353"/>
      <c r="B454" s="353"/>
      <c r="C454" s="353"/>
      <c r="D454" s="353"/>
      <c r="E454" s="353"/>
      <c r="F454" s="424"/>
      <c r="G454" s="424"/>
      <c r="H454" s="424"/>
      <c r="I454" s="424"/>
      <c r="J454" s="424"/>
      <c r="K454" s="358"/>
      <c r="L454" s="424"/>
      <c r="M454" s="424"/>
      <c r="N454" s="424"/>
      <c r="O454" s="424"/>
      <c r="P454" s="424"/>
      <c r="Q454" s="353"/>
      <c r="R454" s="353"/>
      <c r="S454" s="353"/>
      <c r="T454" s="353"/>
      <c r="U454" s="353"/>
      <c r="V454" s="353"/>
      <c r="W454" s="353"/>
      <c r="X454" s="353"/>
      <c r="Y454" s="353"/>
      <c r="Z454" s="353"/>
    </row>
    <row r="455" spans="1:26" ht="12.75" customHeight="1" x14ac:dyDescent="0.2">
      <c r="A455" s="353"/>
      <c r="B455" s="353"/>
      <c r="C455" s="353"/>
      <c r="D455" s="353"/>
      <c r="E455" s="353"/>
      <c r="F455" s="424"/>
      <c r="G455" s="424"/>
      <c r="H455" s="424"/>
      <c r="I455" s="424"/>
      <c r="J455" s="424"/>
      <c r="K455" s="358"/>
      <c r="L455" s="424"/>
      <c r="M455" s="424"/>
      <c r="N455" s="424"/>
      <c r="O455" s="424"/>
      <c r="P455" s="424"/>
      <c r="Q455" s="353"/>
      <c r="R455" s="353"/>
      <c r="S455" s="353"/>
      <c r="T455" s="353"/>
      <c r="U455" s="353"/>
      <c r="V455" s="353"/>
      <c r="W455" s="353"/>
      <c r="X455" s="353"/>
      <c r="Y455" s="353"/>
      <c r="Z455" s="353"/>
    </row>
    <row r="456" spans="1:26" ht="12.75" customHeight="1" x14ac:dyDescent="0.2">
      <c r="A456" s="353"/>
      <c r="B456" s="353"/>
      <c r="C456" s="353"/>
      <c r="D456" s="353"/>
      <c r="E456" s="353"/>
      <c r="F456" s="424"/>
      <c r="G456" s="424"/>
      <c r="H456" s="424"/>
      <c r="I456" s="424"/>
      <c r="J456" s="424"/>
      <c r="K456" s="358"/>
      <c r="L456" s="424"/>
      <c r="M456" s="424"/>
      <c r="N456" s="424"/>
      <c r="O456" s="424"/>
      <c r="P456" s="424"/>
      <c r="Q456" s="353"/>
      <c r="R456" s="353"/>
      <c r="S456" s="353"/>
      <c r="T456" s="353"/>
      <c r="U456" s="353"/>
      <c r="V456" s="353"/>
      <c r="W456" s="353"/>
      <c r="X456" s="353"/>
      <c r="Y456" s="353"/>
      <c r="Z456" s="353"/>
    </row>
    <row r="457" spans="1:26" ht="12.75" customHeight="1" x14ac:dyDescent="0.2">
      <c r="A457" s="353"/>
      <c r="B457" s="353"/>
      <c r="C457" s="353"/>
      <c r="D457" s="353"/>
      <c r="E457" s="353"/>
      <c r="F457" s="424"/>
      <c r="G457" s="424"/>
      <c r="H457" s="424"/>
      <c r="I457" s="424"/>
      <c r="J457" s="424"/>
      <c r="K457" s="358"/>
      <c r="L457" s="424"/>
      <c r="M457" s="424"/>
      <c r="N457" s="424"/>
      <c r="O457" s="424"/>
      <c r="P457" s="424"/>
      <c r="Q457" s="353"/>
      <c r="R457" s="353"/>
      <c r="S457" s="353"/>
      <c r="T457" s="353"/>
      <c r="U457" s="353"/>
      <c r="V457" s="353"/>
      <c r="W457" s="353"/>
      <c r="X457" s="353"/>
      <c r="Y457" s="353"/>
      <c r="Z457" s="353"/>
    </row>
    <row r="458" spans="1:26" ht="12.75" customHeight="1" x14ac:dyDescent="0.2">
      <c r="A458" s="353"/>
      <c r="B458" s="353"/>
      <c r="C458" s="353"/>
      <c r="D458" s="353"/>
      <c r="E458" s="353"/>
      <c r="F458" s="424"/>
      <c r="G458" s="424"/>
      <c r="H458" s="424"/>
      <c r="I458" s="424"/>
      <c r="J458" s="424"/>
      <c r="K458" s="358"/>
      <c r="L458" s="424"/>
      <c r="M458" s="424"/>
      <c r="N458" s="424"/>
      <c r="O458" s="424"/>
      <c r="P458" s="424"/>
      <c r="Q458" s="353"/>
      <c r="R458" s="353"/>
      <c r="S458" s="353"/>
      <c r="T458" s="353"/>
      <c r="U458" s="353"/>
      <c r="V458" s="353"/>
      <c r="W458" s="353"/>
      <c r="X458" s="353"/>
      <c r="Y458" s="353"/>
      <c r="Z458" s="353"/>
    </row>
    <row r="459" spans="1:26" ht="12.75" customHeight="1" x14ac:dyDescent="0.2">
      <c r="A459" s="353"/>
      <c r="B459" s="353"/>
      <c r="C459" s="353"/>
      <c r="D459" s="353"/>
      <c r="E459" s="353"/>
      <c r="F459" s="424"/>
      <c r="G459" s="424"/>
      <c r="H459" s="424"/>
      <c r="I459" s="424"/>
      <c r="J459" s="424"/>
      <c r="K459" s="358"/>
      <c r="L459" s="424"/>
      <c r="M459" s="424"/>
      <c r="N459" s="424"/>
      <c r="O459" s="424"/>
      <c r="P459" s="424"/>
      <c r="Q459" s="353"/>
      <c r="R459" s="353"/>
      <c r="S459" s="353"/>
      <c r="T459" s="353"/>
      <c r="U459" s="353"/>
      <c r="V459" s="353"/>
      <c r="W459" s="353"/>
      <c r="X459" s="353"/>
      <c r="Y459" s="353"/>
      <c r="Z459" s="353"/>
    </row>
    <row r="460" spans="1:26" ht="12.75" customHeight="1" x14ac:dyDescent="0.2">
      <c r="A460" s="353"/>
      <c r="B460" s="353"/>
      <c r="C460" s="353"/>
      <c r="D460" s="353"/>
      <c r="E460" s="353"/>
      <c r="F460" s="424"/>
      <c r="G460" s="424"/>
      <c r="H460" s="424"/>
      <c r="I460" s="424"/>
      <c r="J460" s="424"/>
      <c r="K460" s="358"/>
      <c r="L460" s="424"/>
      <c r="M460" s="424"/>
      <c r="N460" s="424"/>
      <c r="O460" s="424"/>
      <c r="P460" s="424"/>
      <c r="Q460" s="353"/>
      <c r="R460" s="353"/>
      <c r="S460" s="353"/>
      <c r="T460" s="353"/>
      <c r="U460" s="353"/>
      <c r="V460" s="353"/>
      <c r="W460" s="353"/>
      <c r="X460" s="353"/>
      <c r="Y460" s="353"/>
      <c r="Z460" s="353"/>
    </row>
    <row r="461" spans="1:26" ht="12.75" customHeight="1" x14ac:dyDescent="0.2">
      <c r="A461" s="353"/>
      <c r="B461" s="353"/>
      <c r="C461" s="353"/>
      <c r="D461" s="353"/>
      <c r="E461" s="353"/>
      <c r="F461" s="424"/>
      <c r="G461" s="424"/>
      <c r="H461" s="424"/>
      <c r="I461" s="424"/>
      <c r="J461" s="424"/>
      <c r="K461" s="358"/>
      <c r="L461" s="424"/>
      <c r="M461" s="424"/>
      <c r="N461" s="424"/>
      <c r="O461" s="424"/>
      <c r="P461" s="424"/>
      <c r="Q461" s="353"/>
      <c r="R461" s="353"/>
      <c r="S461" s="353"/>
      <c r="T461" s="353"/>
      <c r="U461" s="353"/>
      <c r="V461" s="353"/>
      <c r="W461" s="353"/>
      <c r="X461" s="353"/>
      <c r="Y461" s="353"/>
      <c r="Z461" s="353"/>
    </row>
    <row r="462" spans="1:26" ht="12.75" customHeight="1" x14ac:dyDescent="0.2">
      <c r="A462" s="353"/>
      <c r="B462" s="353"/>
      <c r="C462" s="353"/>
      <c r="D462" s="353"/>
      <c r="E462" s="353"/>
      <c r="F462" s="424"/>
      <c r="G462" s="424"/>
      <c r="H462" s="424"/>
      <c r="I462" s="424"/>
      <c r="J462" s="424"/>
      <c r="K462" s="358"/>
      <c r="L462" s="424"/>
      <c r="M462" s="424"/>
      <c r="N462" s="424"/>
      <c r="O462" s="424"/>
      <c r="P462" s="424"/>
      <c r="Q462" s="353"/>
      <c r="R462" s="353"/>
      <c r="S462" s="353"/>
      <c r="T462" s="353"/>
      <c r="U462" s="353"/>
      <c r="V462" s="353"/>
      <c r="W462" s="353"/>
      <c r="X462" s="353"/>
      <c r="Y462" s="353"/>
      <c r="Z462" s="353"/>
    </row>
    <row r="463" spans="1:26" ht="12.75" customHeight="1" x14ac:dyDescent="0.2">
      <c r="A463" s="353"/>
      <c r="B463" s="353"/>
      <c r="C463" s="353"/>
      <c r="D463" s="353"/>
      <c r="E463" s="353"/>
      <c r="F463" s="424"/>
      <c r="G463" s="424"/>
      <c r="H463" s="424"/>
      <c r="I463" s="424"/>
      <c r="J463" s="424"/>
      <c r="K463" s="358"/>
      <c r="L463" s="424"/>
      <c r="M463" s="424"/>
      <c r="N463" s="424"/>
      <c r="O463" s="424"/>
      <c r="P463" s="424"/>
      <c r="Q463" s="353"/>
      <c r="R463" s="353"/>
      <c r="S463" s="353"/>
      <c r="T463" s="353"/>
      <c r="U463" s="353"/>
      <c r="V463" s="353"/>
      <c r="W463" s="353"/>
      <c r="X463" s="353"/>
      <c r="Y463" s="353"/>
      <c r="Z463" s="353"/>
    </row>
    <row r="464" spans="1:26" ht="12.75" customHeight="1" x14ac:dyDescent="0.2">
      <c r="A464" s="353"/>
      <c r="B464" s="353"/>
      <c r="C464" s="353"/>
      <c r="D464" s="353"/>
      <c r="E464" s="353"/>
      <c r="F464" s="424"/>
      <c r="G464" s="424"/>
      <c r="H464" s="424"/>
      <c r="I464" s="424"/>
      <c r="J464" s="424"/>
      <c r="K464" s="358"/>
      <c r="L464" s="424"/>
      <c r="M464" s="424"/>
      <c r="N464" s="424"/>
      <c r="O464" s="424"/>
      <c r="P464" s="424"/>
      <c r="Q464" s="353"/>
      <c r="R464" s="353"/>
      <c r="S464" s="353"/>
      <c r="T464" s="353"/>
      <c r="U464" s="353"/>
      <c r="V464" s="353"/>
      <c r="W464" s="353"/>
      <c r="X464" s="353"/>
      <c r="Y464" s="353"/>
      <c r="Z464" s="353"/>
    </row>
    <row r="465" spans="1:26" ht="12.75" customHeight="1" x14ac:dyDescent="0.2">
      <c r="A465" s="353"/>
      <c r="B465" s="353"/>
      <c r="C465" s="353"/>
      <c r="D465" s="353"/>
      <c r="E465" s="353"/>
      <c r="F465" s="424"/>
      <c r="G465" s="424"/>
      <c r="H465" s="424"/>
      <c r="I465" s="424"/>
      <c r="J465" s="424"/>
      <c r="K465" s="358"/>
      <c r="L465" s="424"/>
      <c r="M465" s="424"/>
      <c r="N465" s="424"/>
      <c r="O465" s="424"/>
      <c r="P465" s="424"/>
      <c r="Q465" s="353"/>
      <c r="R465" s="353"/>
      <c r="S465" s="353"/>
      <c r="T465" s="353"/>
      <c r="U465" s="353"/>
      <c r="V465" s="353"/>
      <c r="W465" s="353"/>
      <c r="X465" s="353"/>
      <c r="Y465" s="353"/>
      <c r="Z465" s="353"/>
    </row>
    <row r="466" spans="1:26" ht="12.75" customHeight="1" x14ac:dyDescent="0.2">
      <c r="A466" s="353"/>
      <c r="B466" s="353"/>
      <c r="C466" s="353"/>
      <c r="D466" s="353"/>
      <c r="E466" s="353"/>
      <c r="F466" s="424"/>
      <c r="G466" s="424"/>
      <c r="H466" s="424"/>
      <c r="I466" s="424"/>
      <c r="J466" s="424"/>
      <c r="K466" s="358"/>
      <c r="L466" s="424"/>
      <c r="M466" s="424"/>
      <c r="N466" s="424"/>
      <c r="O466" s="424"/>
      <c r="P466" s="424"/>
      <c r="Q466" s="353"/>
      <c r="R466" s="353"/>
      <c r="S466" s="353"/>
      <c r="T466" s="353"/>
      <c r="U466" s="353"/>
      <c r="V466" s="353"/>
      <c r="W466" s="353"/>
      <c r="X466" s="353"/>
      <c r="Y466" s="353"/>
      <c r="Z466" s="353"/>
    </row>
    <row r="467" spans="1:26" ht="12.75" customHeight="1" x14ac:dyDescent="0.2">
      <c r="A467" s="353"/>
      <c r="B467" s="353"/>
      <c r="C467" s="353"/>
      <c r="D467" s="353"/>
      <c r="E467" s="353"/>
      <c r="F467" s="424"/>
      <c r="G467" s="424"/>
      <c r="H467" s="424"/>
      <c r="I467" s="424"/>
      <c r="J467" s="424"/>
      <c r="K467" s="358"/>
      <c r="L467" s="424"/>
      <c r="M467" s="424"/>
      <c r="N467" s="424"/>
      <c r="O467" s="424"/>
      <c r="P467" s="424"/>
      <c r="Q467" s="353"/>
      <c r="R467" s="353"/>
      <c r="S467" s="353"/>
      <c r="T467" s="353"/>
      <c r="U467" s="353"/>
      <c r="V467" s="353"/>
      <c r="W467" s="353"/>
      <c r="X467" s="353"/>
      <c r="Y467" s="353"/>
      <c r="Z467" s="353"/>
    </row>
    <row r="468" spans="1:26" ht="12.75" customHeight="1" x14ac:dyDescent="0.2">
      <c r="A468" s="353"/>
      <c r="B468" s="353"/>
      <c r="C468" s="353"/>
      <c r="D468" s="353"/>
      <c r="E468" s="353"/>
      <c r="F468" s="424"/>
      <c r="G468" s="424"/>
      <c r="H468" s="424"/>
      <c r="I468" s="424"/>
      <c r="J468" s="424"/>
      <c r="K468" s="358"/>
      <c r="L468" s="424"/>
      <c r="M468" s="424"/>
      <c r="N468" s="424"/>
      <c r="O468" s="424"/>
      <c r="P468" s="424"/>
      <c r="Q468" s="353"/>
      <c r="R468" s="353"/>
      <c r="S468" s="353"/>
      <c r="T468" s="353"/>
      <c r="U468" s="353"/>
      <c r="V468" s="353"/>
      <c r="W468" s="353"/>
      <c r="X468" s="353"/>
      <c r="Y468" s="353"/>
      <c r="Z468" s="353"/>
    </row>
    <row r="469" spans="1:26" ht="12.75" customHeight="1" x14ac:dyDescent="0.2">
      <c r="A469" s="353"/>
      <c r="B469" s="353"/>
      <c r="C469" s="353"/>
      <c r="D469" s="353"/>
      <c r="E469" s="353"/>
      <c r="F469" s="424"/>
      <c r="G469" s="424"/>
      <c r="H469" s="424"/>
      <c r="I469" s="424"/>
      <c r="J469" s="424"/>
      <c r="K469" s="358"/>
      <c r="L469" s="424"/>
      <c r="M469" s="424"/>
      <c r="N469" s="424"/>
      <c r="O469" s="424"/>
      <c r="P469" s="424"/>
      <c r="Q469" s="353"/>
      <c r="R469" s="353"/>
      <c r="S469" s="353"/>
      <c r="T469" s="353"/>
      <c r="U469" s="353"/>
      <c r="V469" s="353"/>
      <c r="W469" s="353"/>
      <c r="X469" s="353"/>
      <c r="Y469" s="353"/>
      <c r="Z469" s="353"/>
    </row>
    <row r="470" spans="1:26" ht="12.75" customHeight="1" x14ac:dyDescent="0.2">
      <c r="A470" s="353"/>
      <c r="B470" s="353"/>
      <c r="C470" s="353"/>
      <c r="D470" s="353"/>
      <c r="E470" s="353"/>
      <c r="F470" s="424"/>
      <c r="G470" s="424"/>
      <c r="H470" s="424"/>
      <c r="I470" s="424"/>
      <c r="J470" s="424"/>
      <c r="K470" s="358"/>
      <c r="L470" s="424"/>
      <c r="M470" s="424"/>
      <c r="N470" s="424"/>
      <c r="O470" s="424"/>
      <c r="P470" s="424"/>
      <c r="Q470" s="353"/>
      <c r="R470" s="353"/>
      <c r="S470" s="353"/>
      <c r="T470" s="353"/>
      <c r="U470" s="353"/>
      <c r="V470" s="353"/>
      <c r="W470" s="353"/>
      <c r="X470" s="353"/>
      <c r="Y470" s="353"/>
      <c r="Z470" s="353"/>
    </row>
    <row r="471" spans="1:26" ht="12.75" customHeight="1" x14ac:dyDescent="0.2">
      <c r="A471" s="353"/>
      <c r="B471" s="353"/>
      <c r="C471" s="353"/>
      <c r="D471" s="353"/>
      <c r="E471" s="353"/>
      <c r="F471" s="424"/>
      <c r="G471" s="424"/>
      <c r="H471" s="424"/>
      <c r="I471" s="424"/>
      <c r="J471" s="424"/>
      <c r="K471" s="358"/>
      <c r="L471" s="424"/>
      <c r="M471" s="424"/>
      <c r="N471" s="424"/>
      <c r="O471" s="424"/>
      <c r="P471" s="424"/>
      <c r="Q471" s="353"/>
      <c r="R471" s="353"/>
      <c r="S471" s="353"/>
      <c r="T471" s="353"/>
      <c r="U471" s="353"/>
      <c r="V471" s="353"/>
      <c r="W471" s="353"/>
      <c r="X471" s="353"/>
      <c r="Y471" s="353"/>
      <c r="Z471" s="353"/>
    </row>
    <row r="472" spans="1:26" ht="12.75" customHeight="1" x14ac:dyDescent="0.2">
      <c r="A472" s="353"/>
      <c r="B472" s="353"/>
      <c r="C472" s="353"/>
      <c r="D472" s="353"/>
      <c r="E472" s="353"/>
      <c r="F472" s="424"/>
      <c r="G472" s="424"/>
      <c r="H472" s="424"/>
      <c r="I472" s="424"/>
      <c r="J472" s="424"/>
      <c r="K472" s="358"/>
      <c r="L472" s="424"/>
      <c r="M472" s="424"/>
      <c r="N472" s="424"/>
      <c r="O472" s="424"/>
      <c r="P472" s="424"/>
      <c r="Q472" s="353"/>
      <c r="R472" s="353"/>
      <c r="S472" s="353"/>
      <c r="T472" s="353"/>
      <c r="U472" s="353"/>
      <c r="V472" s="353"/>
      <c r="W472" s="353"/>
      <c r="X472" s="353"/>
      <c r="Y472" s="353"/>
      <c r="Z472" s="353"/>
    </row>
    <row r="473" spans="1:26" ht="12.75" customHeight="1" x14ac:dyDescent="0.2">
      <c r="A473" s="353"/>
      <c r="B473" s="353"/>
      <c r="C473" s="353"/>
      <c r="D473" s="353"/>
      <c r="E473" s="353"/>
      <c r="F473" s="424"/>
      <c r="G473" s="424"/>
      <c r="H473" s="424"/>
      <c r="I473" s="424"/>
      <c r="J473" s="424"/>
      <c r="K473" s="358"/>
      <c r="L473" s="424"/>
      <c r="M473" s="424"/>
      <c r="N473" s="424"/>
      <c r="O473" s="424"/>
      <c r="P473" s="424"/>
      <c r="Q473" s="353"/>
      <c r="R473" s="353"/>
      <c r="S473" s="353"/>
      <c r="T473" s="353"/>
      <c r="U473" s="353"/>
      <c r="V473" s="353"/>
      <c r="W473" s="353"/>
      <c r="X473" s="353"/>
      <c r="Y473" s="353"/>
      <c r="Z473" s="353"/>
    </row>
    <row r="474" spans="1:26" ht="12.75" customHeight="1" x14ac:dyDescent="0.2">
      <c r="A474" s="353"/>
      <c r="B474" s="353"/>
      <c r="C474" s="353"/>
      <c r="D474" s="353"/>
      <c r="E474" s="353"/>
      <c r="F474" s="424"/>
      <c r="G474" s="424"/>
      <c r="H474" s="424"/>
      <c r="I474" s="424"/>
      <c r="J474" s="424"/>
      <c r="K474" s="358"/>
      <c r="L474" s="424"/>
      <c r="M474" s="424"/>
      <c r="N474" s="424"/>
      <c r="O474" s="424"/>
      <c r="P474" s="424"/>
      <c r="Q474" s="353"/>
      <c r="R474" s="353"/>
      <c r="S474" s="353"/>
      <c r="T474" s="353"/>
      <c r="U474" s="353"/>
      <c r="V474" s="353"/>
      <c r="W474" s="353"/>
      <c r="X474" s="353"/>
      <c r="Y474" s="353"/>
      <c r="Z474" s="353"/>
    </row>
    <row r="475" spans="1:26" ht="12.75" customHeight="1" x14ac:dyDescent="0.2">
      <c r="A475" s="353"/>
      <c r="B475" s="353"/>
      <c r="C475" s="353"/>
      <c r="D475" s="353"/>
      <c r="E475" s="353"/>
      <c r="F475" s="424"/>
      <c r="G475" s="424"/>
      <c r="H475" s="424"/>
      <c r="I475" s="424"/>
      <c r="J475" s="424"/>
      <c r="K475" s="358"/>
      <c r="L475" s="424"/>
      <c r="M475" s="424"/>
      <c r="N475" s="424"/>
      <c r="O475" s="424"/>
      <c r="P475" s="424"/>
      <c r="Q475" s="353"/>
      <c r="R475" s="353"/>
      <c r="S475" s="353"/>
      <c r="T475" s="353"/>
      <c r="U475" s="353"/>
      <c r="V475" s="353"/>
      <c r="W475" s="353"/>
      <c r="X475" s="353"/>
      <c r="Y475" s="353"/>
      <c r="Z475" s="353"/>
    </row>
    <row r="476" spans="1:26" ht="12.75" customHeight="1" x14ac:dyDescent="0.2">
      <c r="A476" s="353"/>
      <c r="B476" s="353"/>
      <c r="C476" s="353"/>
      <c r="D476" s="353"/>
      <c r="E476" s="353"/>
      <c r="F476" s="424"/>
      <c r="G476" s="424"/>
      <c r="H476" s="424"/>
      <c r="I476" s="424"/>
      <c r="J476" s="424"/>
      <c r="K476" s="358"/>
      <c r="L476" s="424"/>
      <c r="M476" s="424"/>
      <c r="N476" s="424"/>
      <c r="O476" s="424"/>
      <c r="P476" s="424"/>
      <c r="Q476" s="353"/>
      <c r="R476" s="353"/>
      <c r="S476" s="353"/>
      <c r="T476" s="353"/>
      <c r="U476" s="353"/>
      <c r="V476" s="353"/>
      <c r="W476" s="353"/>
      <c r="X476" s="353"/>
      <c r="Y476" s="353"/>
      <c r="Z476" s="353"/>
    </row>
    <row r="477" spans="1:26" ht="12.75" customHeight="1" x14ac:dyDescent="0.2">
      <c r="A477" s="353"/>
      <c r="B477" s="353"/>
      <c r="C477" s="353"/>
      <c r="D477" s="353"/>
      <c r="E477" s="353"/>
      <c r="F477" s="424"/>
      <c r="G477" s="424"/>
      <c r="H477" s="424"/>
      <c r="I477" s="424"/>
      <c r="J477" s="424"/>
      <c r="K477" s="358"/>
      <c r="L477" s="424"/>
      <c r="M477" s="424"/>
      <c r="N477" s="424"/>
      <c r="O477" s="424"/>
      <c r="P477" s="424"/>
      <c r="Q477" s="353"/>
      <c r="R477" s="353"/>
      <c r="S477" s="353"/>
      <c r="T477" s="353"/>
      <c r="U477" s="353"/>
      <c r="V477" s="353"/>
      <c r="W477" s="353"/>
      <c r="X477" s="353"/>
      <c r="Y477" s="353"/>
      <c r="Z477" s="353"/>
    </row>
    <row r="478" spans="1:26" ht="12.75" customHeight="1" x14ac:dyDescent="0.2">
      <c r="A478" s="353"/>
      <c r="B478" s="353"/>
      <c r="C478" s="353"/>
      <c r="D478" s="353"/>
      <c r="E478" s="353"/>
      <c r="F478" s="424"/>
      <c r="G478" s="424"/>
      <c r="H478" s="424"/>
      <c r="I478" s="424"/>
      <c r="J478" s="424"/>
      <c r="K478" s="358"/>
      <c r="L478" s="424"/>
      <c r="M478" s="424"/>
      <c r="N478" s="424"/>
      <c r="O478" s="424"/>
      <c r="P478" s="424"/>
      <c r="Q478" s="353"/>
      <c r="R478" s="353"/>
      <c r="S478" s="353"/>
      <c r="T478" s="353"/>
      <c r="U478" s="353"/>
      <c r="V478" s="353"/>
      <c r="W478" s="353"/>
      <c r="X478" s="353"/>
      <c r="Y478" s="353"/>
      <c r="Z478" s="353"/>
    </row>
    <row r="479" spans="1:26" ht="12.75" customHeight="1" x14ac:dyDescent="0.2">
      <c r="A479" s="353"/>
      <c r="B479" s="353"/>
      <c r="C479" s="353"/>
      <c r="D479" s="353"/>
      <c r="E479" s="353"/>
      <c r="F479" s="424"/>
      <c r="G479" s="424"/>
      <c r="H479" s="424"/>
      <c r="I479" s="424"/>
      <c r="J479" s="424"/>
      <c r="K479" s="358"/>
      <c r="L479" s="424"/>
      <c r="M479" s="424"/>
      <c r="N479" s="424"/>
      <c r="O479" s="424"/>
      <c r="P479" s="424"/>
      <c r="Q479" s="353"/>
      <c r="R479" s="353"/>
      <c r="S479" s="353"/>
      <c r="T479" s="353"/>
      <c r="U479" s="353"/>
      <c r="V479" s="353"/>
      <c r="W479" s="353"/>
      <c r="X479" s="353"/>
      <c r="Y479" s="353"/>
      <c r="Z479" s="353"/>
    </row>
    <row r="480" spans="1:26" ht="12.75" customHeight="1" x14ac:dyDescent="0.2">
      <c r="A480" s="353"/>
      <c r="B480" s="353"/>
      <c r="C480" s="353"/>
      <c r="D480" s="353"/>
      <c r="E480" s="353"/>
      <c r="F480" s="424"/>
      <c r="G480" s="424"/>
      <c r="H480" s="424"/>
      <c r="I480" s="424"/>
      <c r="J480" s="424"/>
      <c r="K480" s="358"/>
      <c r="L480" s="424"/>
      <c r="M480" s="424"/>
      <c r="N480" s="424"/>
      <c r="O480" s="424"/>
      <c r="P480" s="424"/>
      <c r="Q480" s="353"/>
      <c r="R480" s="353"/>
      <c r="S480" s="353"/>
      <c r="T480" s="353"/>
      <c r="U480" s="353"/>
      <c r="V480" s="353"/>
      <c r="W480" s="353"/>
      <c r="X480" s="353"/>
      <c r="Y480" s="353"/>
      <c r="Z480" s="353"/>
    </row>
    <row r="481" spans="1:26" ht="12.75" customHeight="1" x14ac:dyDescent="0.2">
      <c r="A481" s="353"/>
      <c r="B481" s="353"/>
      <c r="C481" s="353"/>
      <c r="D481" s="353"/>
      <c r="E481" s="353"/>
      <c r="F481" s="424"/>
      <c r="G481" s="424"/>
      <c r="H481" s="424"/>
      <c r="I481" s="424"/>
      <c r="J481" s="424"/>
      <c r="K481" s="358"/>
      <c r="L481" s="424"/>
      <c r="M481" s="424"/>
      <c r="N481" s="424"/>
      <c r="O481" s="424"/>
      <c r="P481" s="424"/>
      <c r="Q481" s="353"/>
      <c r="R481" s="353"/>
      <c r="S481" s="353"/>
      <c r="T481" s="353"/>
      <c r="U481" s="353"/>
      <c r="V481" s="353"/>
      <c r="W481" s="353"/>
      <c r="X481" s="353"/>
      <c r="Y481" s="353"/>
      <c r="Z481" s="353"/>
    </row>
    <row r="482" spans="1:26" ht="12.75" customHeight="1" x14ac:dyDescent="0.2">
      <c r="A482" s="353"/>
      <c r="B482" s="353"/>
      <c r="C482" s="353"/>
      <c r="D482" s="353"/>
      <c r="E482" s="353"/>
      <c r="F482" s="424"/>
      <c r="G482" s="424"/>
      <c r="H482" s="424"/>
      <c r="I482" s="424"/>
      <c r="J482" s="424"/>
      <c r="K482" s="358"/>
      <c r="L482" s="424"/>
      <c r="M482" s="424"/>
      <c r="N482" s="424"/>
      <c r="O482" s="424"/>
      <c r="P482" s="424"/>
      <c r="Q482" s="353"/>
      <c r="R482" s="353"/>
      <c r="S482" s="353"/>
      <c r="T482" s="353"/>
      <c r="U482" s="353"/>
      <c r="V482" s="353"/>
      <c r="W482" s="353"/>
      <c r="X482" s="353"/>
      <c r="Y482" s="353"/>
      <c r="Z482" s="353"/>
    </row>
    <row r="483" spans="1:26" ht="12.75" customHeight="1" x14ac:dyDescent="0.2">
      <c r="A483" s="353"/>
      <c r="B483" s="353"/>
      <c r="C483" s="353"/>
      <c r="D483" s="353"/>
      <c r="E483" s="353"/>
      <c r="F483" s="424"/>
      <c r="G483" s="424"/>
      <c r="H483" s="424"/>
      <c r="I483" s="424"/>
      <c r="J483" s="424"/>
      <c r="K483" s="358"/>
      <c r="L483" s="424"/>
      <c r="M483" s="424"/>
      <c r="N483" s="424"/>
      <c r="O483" s="424"/>
      <c r="P483" s="424"/>
      <c r="Q483" s="353"/>
      <c r="R483" s="353"/>
      <c r="S483" s="353"/>
      <c r="T483" s="353"/>
      <c r="U483" s="353"/>
      <c r="V483" s="353"/>
      <c r="W483" s="353"/>
      <c r="X483" s="353"/>
      <c r="Y483" s="353"/>
      <c r="Z483" s="353"/>
    </row>
    <row r="484" spans="1:26" ht="12.75" customHeight="1" x14ac:dyDescent="0.2">
      <c r="A484" s="353"/>
      <c r="B484" s="353"/>
      <c r="C484" s="353"/>
      <c r="D484" s="353"/>
      <c r="E484" s="353"/>
      <c r="F484" s="424"/>
      <c r="G484" s="424"/>
      <c r="H484" s="424"/>
      <c r="I484" s="424"/>
      <c r="J484" s="424"/>
      <c r="K484" s="358"/>
      <c r="L484" s="424"/>
      <c r="M484" s="424"/>
      <c r="N484" s="424"/>
      <c r="O484" s="424"/>
      <c r="P484" s="424"/>
      <c r="Q484" s="353"/>
      <c r="R484" s="353"/>
      <c r="S484" s="353"/>
      <c r="T484" s="353"/>
      <c r="U484" s="353"/>
      <c r="V484" s="353"/>
      <c r="W484" s="353"/>
      <c r="X484" s="353"/>
      <c r="Y484" s="353"/>
      <c r="Z484" s="353"/>
    </row>
    <row r="485" spans="1:26" ht="12.75" customHeight="1" x14ac:dyDescent="0.2">
      <c r="A485" s="353"/>
      <c r="B485" s="353"/>
      <c r="C485" s="353"/>
      <c r="D485" s="353"/>
      <c r="E485" s="353"/>
      <c r="F485" s="424"/>
      <c r="G485" s="424"/>
      <c r="H485" s="424"/>
      <c r="I485" s="424"/>
      <c r="J485" s="424"/>
      <c r="K485" s="358"/>
      <c r="L485" s="424"/>
      <c r="M485" s="424"/>
      <c r="N485" s="424"/>
      <c r="O485" s="424"/>
      <c r="P485" s="424"/>
      <c r="Q485" s="353"/>
      <c r="R485" s="353"/>
      <c r="S485" s="353"/>
      <c r="T485" s="353"/>
      <c r="U485" s="353"/>
      <c r="V485" s="353"/>
      <c r="W485" s="353"/>
      <c r="X485" s="353"/>
      <c r="Y485" s="353"/>
      <c r="Z485" s="353"/>
    </row>
    <row r="486" spans="1:26" ht="12.75" customHeight="1" x14ac:dyDescent="0.2">
      <c r="A486" s="353"/>
      <c r="B486" s="353"/>
      <c r="C486" s="353"/>
      <c r="D486" s="353"/>
      <c r="E486" s="353"/>
      <c r="F486" s="424"/>
      <c r="G486" s="424"/>
      <c r="H486" s="424"/>
      <c r="I486" s="424"/>
      <c r="J486" s="424"/>
      <c r="K486" s="358"/>
      <c r="L486" s="424"/>
      <c r="M486" s="424"/>
      <c r="N486" s="424"/>
      <c r="O486" s="424"/>
      <c r="P486" s="424"/>
      <c r="Q486" s="353"/>
      <c r="R486" s="353"/>
      <c r="S486" s="353"/>
      <c r="T486" s="353"/>
      <c r="U486" s="353"/>
      <c r="V486" s="353"/>
      <c r="W486" s="353"/>
      <c r="X486" s="353"/>
      <c r="Y486" s="353"/>
      <c r="Z486" s="353"/>
    </row>
    <row r="487" spans="1:26" ht="12.75" customHeight="1" x14ac:dyDescent="0.2">
      <c r="A487" s="353"/>
      <c r="B487" s="353"/>
      <c r="C487" s="353"/>
      <c r="D487" s="353"/>
      <c r="E487" s="353"/>
      <c r="F487" s="424"/>
      <c r="G487" s="424"/>
      <c r="H487" s="424"/>
      <c r="I487" s="424"/>
      <c r="J487" s="424"/>
      <c r="K487" s="358"/>
      <c r="L487" s="424"/>
      <c r="M487" s="424"/>
      <c r="N487" s="424"/>
      <c r="O487" s="424"/>
      <c r="P487" s="424"/>
      <c r="Q487" s="353"/>
      <c r="R487" s="353"/>
      <c r="S487" s="353"/>
      <c r="T487" s="353"/>
      <c r="U487" s="353"/>
      <c r="V487" s="353"/>
      <c r="W487" s="353"/>
      <c r="X487" s="353"/>
      <c r="Y487" s="353"/>
      <c r="Z487" s="353"/>
    </row>
    <row r="488" spans="1:26" ht="12.75" customHeight="1" x14ac:dyDescent="0.2">
      <c r="A488" s="353"/>
      <c r="B488" s="353"/>
      <c r="C488" s="353"/>
      <c r="D488" s="353"/>
      <c r="E488" s="353"/>
      <c r="F488" s="424"/>
      <c r="G488" s="424"/>
      <c r="H488" s="424"/>
      <c r="I488" s="424"/>
      <c r="J488" s="424"/>
      <c r="K488" s="358"/>
      <c r="L488" s="424"/>
      <c r="M488" s="424"/>
      <c r="N488" s="424"/>
      <c r="O488" s="424"/>
      <c r="P488" s="424"/>
      <c r="Q488" s="353"/>
      <c r="R488" s="353"/>
      <c r="S488" s="353"/>
      <c r="T488" s="353"/>
      <c r="U488" s="353"/>
      <c r="V488" s="353"/>
      <c r="W488" s="353"/>
      <c r="X488" s="353"/>
      <c r="Y488" s="353"/>
      <c r="Z488" s="353"/>
    </row>
    <row r="489" spans="1:26" ht="12.75" customHeight="1" x14ac:dyDescent="0.2">
      <c r="A489" s="353"/>
      <c r="B489" s="353"/>
      <c r="C489" s="353"/>
      <c r="D489" s="353"/>
      <c r="E489" s="353"/>
      <c r="F489" s="424"/>
      <c r="G489" s="424"/>
      <c r="H489" s="424"/>
      <c r="I489" s="424"/>
      <c r="J489" s="424"/>
      <c r="K489" s="358"/>
      <c r="L489" s="424"/>
      <c r="M489" s="424"/>
      <c r="N489" s="424"/>
      <c r="O489" s="424"/>
      <c r="P489" s="424"/>
      <c r="Q489" s="353"/>
      <c r="R489" s="353"/>
      <c r="S489" s="353"/>
      <c r="T489" s="353"/>
      <c r="U489" s="353"/>
      <c r="V489" s="353"/>
      <c r="W489" s="353"/>
      <c r="X489" s="353"/>
      <c r="Y489" s="353"/>
      <c r="Z489" s="353"/>
    </row>
    <row r="490" spans="1:26" ht="12.75" customHeight="1" x14ac:dyDescent="0.2">
      <c r="A490" s="353"/>
      <c r="B490" s="353"/>
      <c r="C490" s="353"/>
      <c r="D490" s="353"/>
      <c r="E490" s="353"/>
      <c r="F490" s="424"/>
      <c r="G490" s="424"/>
      <c r="H490" s="424"/>
      <c r="I490" s="424"/>
      <c r="J490" s="424"/>
      <c r="K490" s="358"/>
      <c r="L490" s="424"/>
      <c r="M490" s="424"/>
      <c r="N490" s="424"/>
      <c r="O490" s="424"/>
      <c r="P490" s="424"/>
      <c r="Q490" s="353"/>
      <c r="R490" s="353"/>
      <c r="S490" s="353"/>
      <c r="T490" s="353"/>
      <c r="U490" s="353"/>
      <c r="V490" s="353"/>
      <c r="W490" s="353"/>
      <c r="X490" s="353"/>
      <c r="Y490" s="353"/>
      <c r="Z490" s="353"/>
    </row>
    <row r="491" spans="1:26" ht="12.75" customHeight="1" x14ac:dyDescent="0.2">
      <c r="A491" s="353"/>
      <c r="B491" s="353"/>
      <c r="C491" s="353"/>
      <c r="D491" s="353"/>
      <c r="E491" s="353"/>
      <c r="F491" s="424"/>
      <c r="G491" s="424"/>
      <c r="H491" s="424"/>
      <c r="I491" s="424"/>
      <c r="J491" s="424"/>
      <c r="K491" s="358"/>
      <c r="L491" s="424"/>
      <c r="M491" s="424"/>
      <c r="N491" s="424"/>
      <c r="O491" s="424"/>
      <c r="P491" s="424"/>
      <c r="Q491" s="353"/>
      <c r="R491" s="353"/>
      <c r="S491" s="353"/>
      <c r="T491" s="353"/>
      <c r="U491" s="353"/>
      <c r="V491" s="353"/>
      <c r="W491" s="353"/>
      <c r="X491" s="353"/>
      <c r="Y491" s="353"/>
      <c r="Z491" s="353"/>
    </row>
    <row r="492" spans="1:26" ht="12.75" customHeight="1" x14ac:dyDescent="0.2">
      <c r="A492" s="353"/>
      <c r="B492" s="353"/>
      <c r="C492" s="353"/>
      <c r="D492" s="353"/>
      <c r="E492" s="353"/>
      <c r="F492" s="424"/>
      <c r="G492" s="424"/>
      <c r="H492" s="424"/>
      <c r="I492" s="424"/>
      <c r="J492" s="424"/>
      <c r="K492" s="358"/>
      <c r="L492" s="424"/>
      <c r="M492" s="424"/>
      <c r="N492" s="424"/>
      <c r="O492" s="424"/>
      <c r="P492" s="424"/>
      <c r="Q492" s="353"/>
      <c r="R492" s="353"/>
      <c r="S492" s="353"/>
      <c r="T492" s="353"/>
      <c r="U492" s="353"/>
      <c r="V492" s="353"/>
      <c r="W492" s="353"/>
      <c r="X492" s="353"/>
      <c r="Y492" s="353"/>
      <c r="Z492" s="353"/>
    </row>
    <row r="493" spans="1:26" ht="12.75" customHeight="1" x14ac:dyDescent="0.2">
      <c r="A493" s="353"/>
      <c r="B493" s="353"/>
      <c r="C493" s="353"/>
      <c r="D493" s="353"/>
      <c r="E493" s="353"/>
      <c r="F493" s="424"/>
      <c r="G493" s="424"/>
      <c r="H493" s="424"/>
      <c r="I493" s="424"/>
      <c r="J493" s="424"/>
      <c r="K493" s="358"/>
      <c r="L493" s="424"/>
      <c r="M493" s="424"/>
      <c r="N493" s="424"/>
      <c r="O493" s="424"/>
      <c r="P493" s="424"/>
      <c r="Q493" s="353"/>
      <c r="R493" s="353"/>
      <c r="S493" s="353"/>
      <c r="T493" s="353"/>
      <c r="U493" s="353"/>
      <c r="V493" s="353"/>
      <c r="W493" s="353"/>
      <c r="X493" s="353"/>
      <c r="Y493" s="353"/>
      <c r="Z493" s="353"/>
    </row>
    <row r="494" spans="1:26" ht="12.75" customHeight="1" x14ac:dyDescent="0.2">
      <c r="A494" s="353"/>
      <c r="B494" s="353"/>
      <c r="C494" s="353"/>
      <c r="D494" s="353"/>
      <c r="E494" s="353"/>
      <c r="F494" s="424"/>
      <c r="G494" s="424"/>
      <c r="H494" s="424"/>
      <c r="I494" s="424"/>
      <c r="J494" s="424"/>
      <c r="K494" s="358"/>
      <c r="L494" s="424"/>
      <c r="M494" s="424"/>
      <c r="N494" s="424"/>
      <c r="O494" s="424"/>
      <c r="P494" s="424"/>
      <c r="Q494" s="353"/>
      <c r="R494" s="353"/>
      <c r="S494" s="353"/>
      <c r="T494" s="353"/>
      <c r="U494" s="353"/>
      <c r="V494" s="353"/>
      <c r="W494" s="353"/>
      <c r="X494" s="353"/>
      <c r="Y494" s="353"/>
      <c r="Z494" s="353"/>
    </row>
    <row r="495" spans="1:26" ht="12.75" customHeight="1" x14ac:dyDescent="0.2">
      <c r="A495" s="353"/>
      <c r="B495" s="353"/>
      <c r="C495" s="353"/>
      <c r="D495" s="353"/>
      <c r="E495" s="353"/>
      <c r="F495" s="424"/>
      <c r="G495" s="424"/>
      <c r="H495" s="424"/>
      <c r="I495" s="424"/>
      <c r="J495" s="424"/>
      <c r="K495" s="358"/>
      <c r="L495" s="424"/>
      <c r="M495" s="424"/>
      <c r="N495" s="424"/>
      <c r="O495" s="424"/>
      <c r="P495" s="424"/>
      <c r="Q495" s="353"/>
      <c r="R495" s="353"/>
      <c r="S495" s="353"/>
      <c r="T495" s="353"/>
      <c r="U495" s="353"/>
      <c r="V495" s="353"/>
      <c r="W495" s="353"/>
      <c r="X495" s="353"/>
      <c r="Y495" s="353"/>
      <c r="Z495" s="353"/>
    </row>
    <row r="496" spans="1:26" ht="12.75" customHeight="1" x14ac:dyDescent="0.2">
      <c r="A496" s="353"/>
      <c r="B496" s="353"/>
      <c r="C496" s="353"/>
      <c r="D496" s="353"/>
      <c r="E496" s="353"/>
      <c r="F496" s="424"/>
      <c r="G496" s="424"/>
      <c r="H496" s="424"/>
      <c r="I496" s="424"/>
      <c r="J496" s="424"/>
      <c r="K496" s="358"/>
      <c r="L496" s="424"/>
      <c r="M496" s="424"/>
      <c r="N496" s="424"/>
      <c r="O496" s="424"/>
      <c r="P496" s="424"/>
      <c r="Q496" s="353"/>
      <c r="R496" s="353"/>
      <c r="S496" s="353"/>
      <c r="T496" s="353"/>
      <c r="U496" s="353"/>
      <c r="V496" s="353"/>
      <c r="W496" s="353"/>
      <c r="X496" s="353"/>
      <c r="Y496" s="353"/>
      <c r="Z496" s="353"/>
    </row>
    <row r="497" spans="1:26" ht="12.75" customHeight="1" x14ac:dyDescent="0.2">
      <c r="A497" s="353"/>
      <c r="B497" s="353"/>
      <c r="C497" s="353"/>
      <c r="D497" s="353"/>
      <c r="E497" s="353"/>
      <c r="F497" s="424"/>
      <c r="G497" s="424"/>
      <c r="H497" s="424"/>
      <c r="I497" s="424"/>
      <c r="J497" s="424"/>
      <c r="K497" s="358"/>
      <c r="L497" s="424"/>
      <c r="M497" s="424"/>
      <c r="N497" s="424"/>
      <c r="O497" s="424"/>
      <c r="P497" s="424"/>
      <c r="Q497" s="353"/>
      <c r="R497" s="353"/>
      <c r="S497" s="353"/>
      <c r="T497" s="353"/>
      <c r="U497" s="353"/>
      <c r="V497" s="353"/>
      <c r="W497" s="353"/>
      <c r="X497" s="353"/>
      <c r="Y497" s="353"/>
      <c r="Z497" s="353"/>
    </row>
    <row r="498" spans="1:26" ht="12.75" customHeight="1" x14ac:dyDescent="0.2">
      <c r="A498" s="353"/>
      <c r="B498" s="353"/>
      <c r="C498" s="353"/>
      <c r="D498" s="353"/>
      <c r="E498" s="353"/>
      <c r="F498" s="424"/>
      <c r="G498" s="424"/>
      <c r="H498" s="424"/>
      <c r="I498" s="424"/>
      <c r="J498" s="424"/>
      <c r="K498" s="358"/>
      <c r="L498" s="424"/>
      <c r="M498" s="424"/>
      <c r="N498" s="424"/>
      <c r="O498" s="424"/>
      <c r="P498" s="424"/>
      <c r="Q498" s="353"/>
      <c r="R498" s="353"/>
      <c r="S498" s="353"/>
      <c r="T498" s="353"/>
      <c r="U498" s="353"/>
      <c r="V498" s="353"/>
      <c r="W498" s="353"/>
      <c r="X498" s="353"/>
      <c r="Y498" s="353"/>
      <c r="Z498" s="353"/>
    </row>
    <row r="499" spans="1:26" ht="12.75" customHeight="1" x14ac:dyDescent="0.2">
      <c r="A499" s="353"/>
      <c r="B499" s="353"/>
      <c r="C499" s="353"/>
      <c r="D499" s="353"/>
      <c r="E499" s="353"/>
      <c r="F499" s="424"/>
      <c r="G499" s="424"/>
      <c r="H499" s="424"/>
      <c r="I499" s="424"/>
      <c r="J499" s="424"/>
      <c r="K499" s="358"/>
      <c r="L499" s="424"/>
      <c r="M499" s="424"/>
      <c r="N499" s="424"/>
      <c r="O499" s="424"/>
      <c r="P499" s="424"/>
      <c r="Q499" s="353"/>
      <c r="R499" s="353"/>
      <c r="S499" s="353"/>
      <c r="T499" s="353"/>
      <c r="U499" s="353"/>
      <c r="V499" s="353"/>
      <c r="W499" s="353"/>
      <c r="X499" s="353"/>
      <c r="Y499" s="353"/>
      <c r="Z499" s="353"/>
    </row>
    <row r="500" spans="1:26" ht="12.75" customHeight="1" x14ac:dyDescent="0.2">
      <c r="A500" s="353"/>
      <c r="B500" s="353"/>
      <c r="C500" s="353"/>
      <c r="D500" s="353"/>
      <c r="E500" s="353"/>
      <c r="F500" s="424"/>
      <c r="G500" s="424"/>
      <c r="H500" s="424"/>
      <c r="I500" s="424"/>
      <c r="J500" s="424"/>
      <c r="K500" s="358"/>
      <c r="L500" s="424"/>
      <c r="M500" s="424"/>
      <c r="N500" s="424"/>
      <c r="O500" s="424"/>
      <c r="P500" s="424"/>
      <c r="Q500" s="353"/>
      <c r="R500" s="353"/>
      <c r="S500" s="353"/>
      <c r="T500" s="353"/>
      <c r="U500" s="353"/>
      <c r="V500" s="353"/>
      <c r="W500" s="353"/>
      <c r="X500" s="353"/>
      <c r="Y500" s="353"/>
      <c r="Z500" s="353"/>
    </row>
    <row r="501" spans="1:26" ht="12.75" customHeight="1" x14ac:dyDescent="0.2">
      <c r="A501" s="353"/>
      <c r="B501" s="353"/>
      <c r="C501" s="353"/>
      <c r="D501" s="353"/>
      <c r="E501" s="353"/>
      <c r="F501" s="424"/>
      <c r="G501" s="424"/>
      <c r="H501" s="424"/>
      <c r="I501" s="424"/>
      <c r="J501" s="424"/>
      <c r="K501" s="358"/>
      <c r="L501" s="424"/>
      <c r="M501" s="424"/>
      <c r="N501" s="424"/>
      <c r="O501" s="424"/>
      <c r="P501" s="424"/>
      <c r="Q501" s="353"/>
      <c r="R501" s="353"/>
      <c r="S501" s="353"/>
      <c r="T501" s="353"/>
      <c r="U501" s="353"/>
      <c r="V501" s="353"/>
      <c r="W501" s="353"/>
      <c r="X501" s="353"/>
      <c r="Y501" s="353"/>
      <c r="Z501" s="353"/>
    </row>
    <row r="502" spans="1:26" ht="12.75" customHeight="1" x14ac:dyDescent="0.2">
      <c r="A502" s="353"/>
      <c r="B502" s="353"/>
      <c r="C502" s="353"/>
      <c r="D502" s="353"/>
      <c r="E502" s="353"/>
      <c r="F502" s="424"/>
      <c r="G502" s="424"/>
      <c r="H502" s="424"/>
      <c r="I502" s="424"/>
      <c r="J502" s="424"/>
      <c r="K502" s="358"/>
      <c r="L502" s="424"/>
      <c r="M502" s="424"/>
      <c r="N502" s="424"/>
      <c r="O502" s="424"/>
      <c r="P502" s="424"/>
      <c r="Q502" s="353"/>
      <c r="R502" s="353"/>
      <c r="S502" s="353"/>
      <c r="T502" s="353"/>
      <c r="U502" s="353"/>
      <c r="V502" s="353"/>
      <c r="W502" s="353"/>
      <c r="X502" s="353"/>
      <c r="Y502" s="353"/>
      <c r="Z502" s="353"/>
    </row>
    <row r="503" spans="1:26" ht="12.75" customHeight="1" x14ac:dyDescent="0.2">
      <c r="A503" s="353"/>
      <c r="B503" s="353"/>
      <c r="C503" s="353"/>
      <c r="D503" s="353"/>
      <c r="E503" s="353"/>
      <c r="F503" s="424"/>
      <c r="G503" s="424"/>
      <c r="H503" s="424"/>
      <c r="I503" s="424"/>
      <c r="J503" s="424"/>
      <c r="K503" s="358"/>
      <c r="L503" s="424"/>
      <c r="M503" s="424"/>
      <c r="N503" s="424"/>
      <c r="O503" s="424"/>
      <c r="P503" s="424"/>
      <c r="Q503" s="353"/>
      <c r="R503" s="353"/>
      <c r="S503" s="353"/>
      <c r="T503" s="353"/>
      <c r="U503" s="353"/>
      <c r="V503" s="353"/>
      <c r="W503" s="353"/>
      <c r="X503" s="353"/>
      <c r="Y503" s="353"/>
      <c r="Z503" s="353"/>
    </row>
    <row r="504" spans="1:26" ht="12.75" customHeight="1" x14ac:dyDescent="0.2">
      <c r="A504" s="353"/>
      <c r="B504" s="353"/>
      <c r="C504" s="353"/>
      <c r="D504" s="353"/>
      <c r="E504" s="353"/>
      <c r="F504" s="424"/>
      <c r="G504" s="424"/>
      <c r="H504" s="424"/>
      <c r="I504" s="424"/>
      <c r="J504" s="424"/>
      <c r="K504" s="358"/>
      <c r="L504" s="424"/>
      <c r="M504" s="424"/>
      <c r="N504" s="424"/>
      <c r="O504" s="424"/>
      <c r="P504" s="424"/>
      <c r="Q504" s="353"/>
      <c r="R504" s="353"/>
      <c r="S504" s="353"/>
      <c r="T504" s="353"/>
      <c r="U504" s="353"/>
      <c r="V504" s="353"/>
      <c r="W504" s="353"/>
      <c r="X504" s="353"/>
      <c r="Y504" s="353"/>
      <c r="Z504" s="353"/>
    </row>
    <row r="505" spans="1:26" ht="12.75" customHeight="1" x14ac:dyDescent="0.2">
      <c r="A505" s="353"/>
      <c r="B505" s="353"/>
      <c r="C505" s="353"/>
      <c r="D505" s="353"/>
      <c r="E505" s="353"/>
      <c r="F505" s="424"/>
      <c r="G505" s="424"/>
      <c r="H505" s="424"/>
      <c r="I505" s="424"/>
      <c r="J505" s="424"/>
      <c r="K505" s="358"/>
      <c r="L505" s="424"/>
      <c r="M505" s="424"/>
      <c r="N505" s="424"/>
      <c r="O505" s="424"/>
      <c r="P505" s="424"/>
      <c r="Q505" s="353"/>
      <c r="R505" s="353"/>
      <c r="S505" s="353"/>
      <c r="T505" s="353"/>
      <c r="U505" s="353"/>
      <c r="V505" s="353"/>
      <c r="W505" s="353"/>
      <c r="X505" s="353"/>
      <c r="Y505" s="353"/>
      <c r="Z505" s="353"/>
    </row>
    <row r="506" spans="1:26" ht="12.75" customHeight="1" x14ac:dyDescent="0.2">
      <c r="A506" s="353"/>
      <c r="B506" s="353"/>
      <c r="C506" s="353"/>
      <c r="D506" s="353"/>
      <c r="E506" s="353"/>
      <c r="F506" s="424"/>
      <c r="G506" s="424"/>
      <c r="H506" s="424"/>
      <c r="I506" s="424"/>
      <c r="J506" s="424"/>
      <c r="K506" s="358"/>
      <c r="L506" s="424"/>
      <c r="M506" s="424"/>
      <c r="N506" s="424"/>
      <c r="O506" s="424"/>
      <c r="P506" s="424"/>
      <c r="Q506" s="353"/>
      <c r="R506" s="353"/>
      <c r="S506" s="353"/>
      <c r="T506" s="353"/>
      <c r="U506" s="353"/>
      <c r="V506" s="353"/>
      <c r="W506" s="353"/>
      <c r="X506" s="353"/>
      <c r="Y506" s="353"/>
      <c r="Z506" s="353"/>
    </row>
    <row r="507" spans="1:26" ht="12.75" customHeight="1" x14ac:dyDescent="0.2">
      <c r="A507" s="353"/>
      <c r="B507" s="353"/>
      <c r="C507" s="353"/>
      <c r="D507" s="353"/>
      <c r="E507" s="353"/>
      <c r="F507" s="424"/>
      <c r="G507" s="424"/>
      <c r="H507" s="424"/>
      <c r="I507" s="424"/>
      <c r="J507" s="424"/>
      <c r="K507" s="358"/>
      <c r="L507" s="424"/>
      <c r="M507" s="424"/>
      <c r="N507" s="424"/>
      <c r="O507" s="424"/>
      <c r="P507" s="424"/>
      <c r="Q507" s="353"/>
      <c r="R507" s="353"/>
      <c r="S507" s="353"/>
      <c r="T507" s="353"/>
      <c r="U507" s="353"/>
      <c r="V507" s="353"/>
      <c r="W507" s="353"/>
      <c r="X507" s="353"/>
      <c r="Y507" s="353"/>
      <c r="Z507" s="353"/>
    </row>
    <row r="508" spans="1:26" ht="12.75" customHeight="1" x14ac:dyDescent="0.2">
      <c r="A508" s="353"/>
      <c r="B508" s="353"/>
      <c r="C508" s="353"/>
      <c r="D508" s="353"/>
      <c r="E508" s="353"/>
      <c r="F508" s="424"/>
      <c r="G508" s="424"/>
      <c r="H508" s="424"/>
      <c r="I508" s="424"/>
      <c r="J508" s="424"/>
      <c r="K508" s="358"/>
      <c r="L508" s="424"/>
      <c r="M508" s="424"/>
      <c r="N508" s="424"/>
      <c r="O508" s="424"/>
      <c r="P508" s="424"/>
      <c r="Q508" s="353"/>
      <c r="R508" s="353"/>
      <c r="S508" s="353"/>
      <c r="T508" s="353"/>
      <c r="U508" s="353"/>
      <c r="V508" s="353"/>
      <c r="W508" s="353"/>
      <c r="X508" s="353"/>
      <c r="Y508" s="353"/>
      <c r="Z508" s="353"/>
    </row>
    <row r="509" spans="1:26" ht="12.75" customHeight="1" x14ac:dyDescent="0.2">
      <c r="A509" s="353"/>
      <c r="B509" s="353"/>
      <c r="C509" s="353"/>
      <c r="D509" s="353"/>
      <c r="E509" s="353"/>
      <c r="F509" s="424"/>
      <c r="G509" s="424"/>
      <c r="H509" s="424"/>
      <c r="I509" s="424"/>
      <c r="J509" s="424"/>
      <c r="K509" s="358"/>
      <c r="L509" s="424"/>
      <c r="M509" s="424"/>
      <c r="N509" s="424"/>
      <c r="O509" s="424"/>
      <c r="P509" s="424"/>
      <c r="Q509" s="353"/>
      <c r="R509" s="353"/>
      <c r="S509" s="353"/>
      <c r="T509" s="353"/>
      <c r="U509" s="353"/>
      <c r="V509" s="353"/>
      <c r="W509" s="353"/>
      <c r="X509" s="353"/>
      <c r="Y509" s="353"/>
      <c r="Z509" s="353"/>
    </row>
    <row r="510" spans="1:26" ht="12.75" customHeight="1" x14ac:dyDescent="0.2">
      <c r="A510" s="353"/>
      <c r="B510" s="353"/>
      <c r="C510" s="353"/>
      <c r="D510" s="353"/>
      <c r="E510" s="353"/>
      <c r="F510" s="424"/>
      <c r="G510" s="424"/>
      <c r="H510" s="424"/>
      <c r="I510" s="424"/>
      <c r="J510" s="424"/>
      <c r="K510" s="358"/>
      <c r="L510" s="424"/>
      <c r="M510" s="424"/>
      <c r="N510" s="424"/>
      <c r="O510" s="424"/>
      <c r="P510" s="424"/>
      <c r="Q510" s="353"/>
      <c r="R510" s="353"/>
      <c r="S510" s="353"/>
      <c r="T510" s="353"/>
      <c r="U510" s="353"/>
      <c r="V510" s="353"/>
      <c r="W510" s="353"/>
      <c r="X510" s="353"/>
      <c r="Y510" s="353"/>
      <c r="Z510" s="353"/>
    </row>
    <row r="511" spans="1:26" ht="12.75" customHeight="1" x14ac:dyDescent="0.2">
      <c r="A511" s="353"/>
      <c r="B511" s="353"/>
      <c r="C511" s="353"/>
      <c r="D511" s="353"/>
      <c r="E511" s="353"/>
      <c r="F511" s="424"/>
      <c r="G511" s="424"/>
      <c r="H511" s="424"/>
      <c r="I511" s="424"/>
      <c r="J511" s="424"/>
      <c r="K511" s="358"/>
      <c r="L511" s="424"/>
      <c r="M511" s="424"/>
      <c r="N511" s="424"/>
      <c r="O511" s="424"/>
      <c r="P511" s="424"/>
      <c r="Q511" s="353"/>
      <c r="R511" s="353"/>
      <c r="S511" s="353"/>
      <c r="T511" s="353"/>
      <c r="U511" s="353"/>
      <c r="V511" s="353"/>
      <c r="W511" s="353"/>
      <c r="X511" s="353"/>
      <c r="Y511" s="353"/>
      <c r="Z511" s="353"/>
    </row>
    <row r="512" spans="1:26" ht="12.75" customHeight="1" x14ac:dyDescent="0.2">
      <c r="A512" s="353"/>
      <c r="B512" s="353"/>
      <c r="C512" s="353"/>
      <c r="D512" s="353"/>
      <c r="E512" s="353"/>
      <c r="F512" s="424"/>
      <c r="G512" s="424"/>
      <c r="H512" s="424"/>
      <c r="I512" s="424"/>
      <c r="J512" s="424"/>
      <c r="K512" s="358"/>
      <c r="L512" s="424"/>
      <c r="M512" s="424"/>
      <c r="N512" s="424"/>
      <c r="O512" s="424"/>
      <c r="P512" s="424"/>
      <c r="Q512" s="353"/>
      <c r="R512" s="353"/>
      <c r="S512" s="353"/>
      <c r="T512" s="353"/>
      <c r="U512" s="353"/>
      <c r="V512" s="353"/>
      <c r="W512" s="353"/>
      <c r="X512" s="353"/>
      <c r="Y512" s="353"/>
      <c r="Z512" s="353"/>
    </row>
    <row r="513" spans="1:26" ht="12.75" customHeight="1" x14ac:dyDescent="0.2">
      <c r="A513" s="353"/>
      <c r="B513" s="353"/>
      <c r="C513" s="353"/>
      <c r="D513" s="353"/>
      <c r="E513" s="353"/>
      <c r="F513" s="424"/>
      <c r="G513" s="424"/>
      <c r="H513" s="424"/>
      <c r="I513" s="424"/>
      <c r="J513" s="424"/>
      <c r="K513" s="358"/>
      <c r="L513" s="424"/>
      <c r="M513" s="424"/>
      <c r="N513" s="424"/>
      <c r="O513" s="424"/>
      <c r="P513" s="424"/>
      <c r="Q513" s="353"/>
      <c r="R513" s="353"/>
      <c r="S513" s="353"/>
      <c r="T513" s="353"/>
      <c r="U513" s="353"/>
      <c r="V513" s="353"/>
      <c r="W513" s="353"/>
      <c r="X513" s="353"/>
      <c r="Y513" s="353"/>
      <c r="Z513" s="353"/>
    </row>
    <row r="514" spans="1:26" ht="12.75" customHeight="1" x14ac:dyDescent="0.2">
      <c r="A514" s="353"/>
      <c r="B514" s="353"/>
      <c r="C514" s="353"/>
      <c r="D514" s="353"/>
      <c r="E514" s="353"/>
      <c r="F514" s="424"/>
      <c r="G514" s="424"/>
      <c r="H514" s="424"/>
      <c r="I514" s="424"/>
      <c r="J514" s="424"/>
      <c r="K514" s="358"/>
      <c r="L514" s="424"/>
      <c r="M514" s="424"/>
      <c r="N514" s="424"/>
      <c r="O514" s="424"/>
      <c r="P514" s="424"/>
      <c r="Q514" s="353"/>
      <c r="R514" s="353"/>
      <c r="S514" s="353"/>
      <c r="T514" s="353"/>
      <c r="U514" s="353"/>
      <c r="V514" s="353"/>
      <c r="W514" s="353"/>
      <c r="X514" s="353"/>
      <c r="Y514" s="353"/>
      <c r="Z514" s="353"/>
    </row>
    <row r="515" spans="1:26" ht="12.75" customHeight="1" x14ac:dyDescent="0.2">
      <c r="A515" s="353"/>
      <c r="B515" s="353"/>
      <c r="C515" s="353"/>
      <c r="D515" s="353"/>
      <c r="E515" s="353"/>
      <c r="F515" s="424"/>
      <c r="G515" s="424"/>
      <c r="H515" s="424"/>
      <c r="I515" s="424"/>
      <c r="J515" s="424"/>
      <c r="K515" s="358"/>
      <c r="L515" s="424"/>
      <c r="M515" s="424"/>
      <c r="N515" s="424"/>
      <c r="O515" s="424"/>
      <c r="P515" s="424"/>
      <c r="Q515" s="353"/>
      <c r="R515" s="353"/>
      <c r="S515" s="353"/>
      <c r="T515" s="353"/>
      <c r="U515" s="353"/>
      <c r="V515" s="353"/>
      <c r="W515" s="353"/>
      <c r="X515" s="353"/>
      <c r="Y515" s="353"/>
      <c r="Z515" s="353"/>
    </row>
    <row r="516" spans="1:26" ht="12.75" customHeight="1" x14ac:dyDescent="0.2">
      <c r="A516" s="353"/>
      <c r="B516" s="353"/>
      <c r="C516" s="353"/>
      <c r="D516" s="353"/>
      <c r="E516" s="353"/>
      <c r="F516" s="424"/>
      <c r="G516" s="424"/>
      <c r="H516" s="424"/>
      <c r="I516" s="424"/>
      <c r="J516" s="424"/>
      <c r="K516" s="358"/>
      <c r="L516" s="424"/>
      <c r="M516" s="424"/>
      <c r="N516" s="424"/>
      <c r="O516" s="424"/>
      <c r="P516" s="424"/>
      <c r="Q516" s="353"/>
      <c r="R516" s="353"/>
      <c r="S516" s="353"/>
      <c r="T516" s="353"/>
      <c r="U516" s="353"/>
      <c r="V516" s="353"/>
      <c r="W516" s="353"/>
      <c r="X516" s="353"/>
      <c r="Y516" s="353"/>
      <c r="Z516" s="353"/>
    </row>
    <row r="517" spans="1:26" ht="12.75" customHeight="1" x14ac:dyDescent="0.2">
      <c r="A517" s="353"/>
      <c r="B517" s="353"/>
      <c r="C517" s="353"/>
      <c r="D517" s="353"/>
      <c r="E517" s="353"/>
      <c r="F517" s="424"/>
      <c r="G517" s="424"/>
      <c r="H517" s="424"/>
      <c r="I517" s="424"/>
      <c r="J517" s="424"/>
      <c r="K517" s="358"/>
      <c r="L517" s="424"/>
      <c r="M517" s="424"/>
      <c r="N517" s="424"/>
      <c r="O517" s="424"/>
      <c r="P517" s="424"/>
      <c r="Q517" s="353"/>
      <c r="R517" s="353"/>
      <c r="S517" s="353"/>
      <c r="T517" s="353"/>
      <c r="U517" s="353"/>
      <c r="V517" s="353"/>
      <c r="W517" s="353"/>
      <c r="X517" s="353"/>
      <c r="Y517" s="353"/>
      <c r="Z517" s="353"/>
    </row>
    <row r="518" spans="1:26" ht="12.75" customHeight="1" x14ac:dyDescent="0.2">
      <c r="A518" s="353"/>
      <c r="B518" s="353"/>
      <c r="C518" s="353"/>
      <c r="D518" s="353"/>
      <c r="E518" s="353"/>
      <c r="F518" s="424"/>
      <c r="G518" s="424"/>
      <c r="H518" s="424"/>
      <c r="I518" s="424"/>
      <c r="J518" s="424"/>
      <c r="K518" s="358"/>
      <c r="L518" s="424"/>
      <c r="M518" s="424"/>
      <c r="N518" s="424"/>
      <c r="O518" s="424"/>
      <c r="P518" s="424"/>
      <c r="Q518" s="353"/>
      <c r="R518" s="353"/>
      <c r="S518" s="353"/>
      <c r="T518" s="353"/>
      <c r="U518" s="353"/>
      <c r="V518" s="353"/>
      <c r="W518" s="353"/>
      <c r="X518" s="353"/>
      <c r="Y518" s="353"/>
      <c r="Z518" s="353"/>
    </row>
    <row r="519" spans="1:26" ht="12.75" customHeight="1" x14ac:dyDescent="0.2">
      <c r="A519" s="353"/>
      <c r="B519" s="353"/>
      <c r="C519" s="353"/>
      <c r="D519" s="353"/>
      <c r="E519" s="353"/>
      <c r="F519" s="424"/>
      <c r="G519" s="424"/>
      <c r="H519" s="424"/>
      <c r="I519" s="424"/>
      <c r="J519" s="424"/>
      <c r="K519" s="358"/>
      <c r="L519" s="424"/>
      <c r="M519" s="424"/>
      <c r="N519" s="424"/>
      <c r="O519" s="424"/>
      <c r="P519" s="424"/>
      <c r="Q519" s="353"/>
      <c r="R519" s="353"/>
      <c r="S519" s="353"/>
      <c r="T519" s="353"/>
      <c r="U519" s="353"/>
      <c r="V519" s="353"/>
      <c r="W519" s="353"/>
      <c r="X519" s="353"/>
      <c r="Y519" s="353"/>
      <c r="Z519" s="353"/>
    </row>
    <row r="520" spans="1:26" ht="12.75" customHeight="1" x14ac:dyDescent="0.2">
      <c r="A520" s="353"/>
      <c r="B520" s="353"/>
      <c r="C520" s="353"/>
      <c r="D520" s="353"/>
      <c r="E520" s="353"/>
      <c r="F520" s="424"/>
      <c r="G520" s="424"/>
      <c r="H520" s="424"/>
      <c r="I520" s="424"/>
      <c r="J520" s="424"/>
      <c r="K520" s="358"/>
      <c r="L520" s="424"/>
      <c r="M520" s="424"/>
      <c r="N520" s="424"/>
      <c r="O520" s="424"/>
      <c r="P520" s="424"/>
      <c r="Q520" s="353"/>
      <c r="R520" s="353"/>
      <c r="S520" s="353"/>
      <c r="T520" s="353"/>
      <c r="U520" s="353"/>
      <c r="V520" s="353"/>
      <c r="W520" s="353"/>
      <c r="X520" s="353"/>
      <c r="Y520" s="353"/>
      <c r="Z520" s="353"/>
    </row>
    <row r="521" spans="1:26" ht="12.75" customHeight="1" x14ac:dyDescent="0.2">
      <c r="A521" s="353"/>
      <c r="B521" s="353"/>
      <c r="C521" s="353"/>
      <c r="D521" s="353"/>
      <c r="E521" s="353"/>
      <c r="F521" s="424"/>
      <c r="G521" s="424"/>
      <c r="H521" s="424"/>
      <c r="I521" s="424"/>
      <c r="J521" s="424"/>
      <c r="K521" s="358"/>
      <c r="L521" s="424"/>
      <c r="M521" s="424"/>
      <c r="N521" s="424"/>
      <c r="O521" s="424"/>
      <c r="P521" s="424"/>
      <c r="Q521" s="353"/>
      <c r="R521" s="353"/>
      <c r="S521" s="353"/>
      <c r="T521" s="353"/>
      <c r="U521" s="353"/>
      <c r="V521" s="353"/>
      <c r="W521" s="353"/>
      <c r="X521" s="353"/>
      <c r="Y521" s="353"/>
      <c r="Z521" s="353"/>
    </row>
    <row r="522" spans="1:26" ht="12.75" customHeight="1" x14ac:dyDescent="0.2">
      <c r="A522" s="353"/>
      <c r="B522" s="353"/>
      <c r="C522" s="353"/>
      <c r="D522" s="353"/>
      <c r="E522" s="353"/>
      <c r="F522" s="424"/>
      <c r="G522" s="424"/>
      <c r="H522" s="424"/>
      <c r="I522" s="424"/>
      <c r="J522" s="424"/>
      <c r="K522" s="358"/>
      <c r="L522" s="424"/>
      <c r="M522" s="424"/>
      <c r="N522" s="424"/>
      <c r="O522" s="424"/>
      <c r="P522" s="424"/>
      <c r="Q522" s="353"/>
      <c r="R522" s="353"/>
      <c r="S522" s="353"/>
      <c r="T522" s="353"/>
      <c r="U522" s="353"/>
      <c r="V522" s="353"/>
      <c r="W522" s="353"/>
      <c r="X522" s="353"/>
      <c r="Y522" s="353"/>
      <c r="Z522" s="353"/>
    </row>
    <row r="523" spans="1:26" ht="12.75" customHeight="1" x14ac:dyDescent="0.2">
      <c r="A523" s="353"/>
      <c r="B523" s="353"/>
      <c r="C523" s="353"/>
      <c r="D523" s="353"/>
      <c r="E523" s="353"/>
      <c r="F523" s="424"/>
      <c r="G523" s="424"/>
      <c r="H523" s="424"/>
      <c r="I523" s="424"/>
      <c r="J523" s="424"/>
      <c r="K523" s="358"/>
      <c r="L523" s="424"/>
      <c r="M523" s="424"/>
      <c r="N523" s="424"/>
      <c r="O523" s="424"/>
      <c r="P523" s="424"/>
      <c r="Q523" s="353"/>
      <c r="R523" s="353"/>
      <c r="S523" s="353"/>
      <c r="T523" s="353"/>
      <c r="U523" s="353"/>
      <c r="V523" s="353"/>
      <c r="W523" s="353"/>
      <c r="X523" s="353"/>
      <c r="Y523" s="353"/>
      <c r="Z523" s="353"/>
    </row>
    <row r="524" spans="1:26" ht="12.75" customHeight="1" x14ac:dyDescent="0.2">
      <c r="A524" s="353"/>
      <c r="B524" s="353"/>
      <c r="C524" s="353"/>
      <c r="D524" s="353"/>
      <c r="E524" s="353"/>
      <c r="F524" s="424"/>
      <c r="G524" s="424"/>
      <c r="H524" s="424"/>
      <c r="I524" s="424"/>
      <c r="J524" s="424"/>
      <c r="K524" s="358"/>
      <c r="L524" s="424"/>
      <c r="M524" s="424"/>
      <c r="N524" s="424"/>
      <c r="O524" s="424"/>
      <c r="P524" s="424"/>
      <c r="Q524" s="353"/>
      <c r="R524" s="353"/>
      <c r="S524" s="353"/>
      <c r="T524" s="353"/>
      <c r="U524" s="353"/>
      <c r="V524" s="353"/>
      <c r="W524" s="353"/>
      <c r="X524" s="353"/>
      <c r="Y524" s="353"/>
      <c r="Z524" s="353"/>
    </row>
    <row r="525" spans="1:26" ht="12.75" customHeight="1" x14ac:dyDescent="0.2">
      <c r="A525" s="353"/>
      <c r="B525" s="353"/>
      <c r="C525" s="353"/>
      <c r="D525" s="353"/>
      <c r="E525" s="353"/>
      <c r="F525" s="424"/>
      <c r="G525" s="424"/>
      <c r="H525" s="424"/>
      <c r="I525" s="424"/>
      <c r="J525" s="424"/>
      <c r="K525" s="358"/>
      <c r="L525" s="424"/>
      <c r="M525" s="424"/>
      <c r="N525" s="424"/>
      <c r="O525" s="424"/>
      <c r="P525" s="424"/>
      <c r="Q525" s="353"/>
      <c r="R525" s="353"/>
      <c r="S525" s="353"/>
      <c r="T525" s="353"/>
      <c r="U525" s="353"/>
      <c r="V525" s="353"/>
      <c r="W525" s="353"/>
      <c r="X525" s="353"/>
      <c r="Y525" s="353"/>
      <c r="Z525" s="353"/>
    </row>
    <row r="526" spans="1:26" ht="12.75" customHeight="1" x14ac:dyDescent="0.2">
      <c r="A526" s="353"/>
      <c r="B526" s="353"/>
      <c r="C526" s="353"/>
      <c r="D526" s="353"/>
      <c r="E526" s="353"/>
      <c r="F526" s="424"/>
      <c r="G526" s="424"/>
      <c r="H526" s="424"/>
      <c r="I526" s="424"/>
      <c r="J526" s="424"/>
      <c r="K526" s="358"/>
      <c r="L526" s="424"/>
      <c r="M526" s="424"/>
      <c r="N526" s="424"/>
      <c r="O526" s="424"/>
      <c r="P526" s="424"/>
      <c r="Q526" s="353"/>
      <c r="R526" s="353"/>
      <c r="S526" s="353"/>
      <c r="T526" s="353"/>
      <c r="U526" s="353"/>
      <c r="V526" s="353"/>
      <c r="W526" s="353"/>
      <c r="X526" s="353"/>
      <c r="Y526" s="353"/>
      <c r="Z526" s="353"/>
    </row>
    <row r="527" spans="1:26" ht="12.75" customHeight="1" x14ac:dyDescent="0.2">
      <c r="A527" s="353"/>
      <c r="B527" s="353"/>
      <c r="C527" s="353"/>
      <c r="D527" s="353"/>
      <c r="E527" s="353"/>
      <c r="F527" s="424"/>
      <c r="G527" s="424"/>
      <c r="H527" s="424"/>
      <c r="I527" s="424"/>
      <c r="J527" s="424"/>
      <c r="K527" s="358"/>
      <c r="L527" s="424"/>
      <c r="M527" s="424"/>
      <c r="N527" s="424"/>
      <c r="O527" s="424"/>
      <c r="P527" s="424"/>
      <c r="Q527" s="353"/>
      <c r="R527" s="353"/>
      <c r="S527" s="353"/>
      <c r="T527" s="353"/>
      <c r="U527" s="353"/>
      <c r="V527" s="353"/>
      <c r="W527" s="353"/>
      <c r="X527" s="353"/>
      <c r="Y527" s="353"/>
      <c r="Z527" s="353"/>
    </row>
    <row r="528" spans="1:26" ht="12.75" customHeight="1" x14ac:dyDescent="0.2">
      <c r="A528" s="353"/>
      <c r="B528" s="353"/>
      <c r="C528" s="353"/>
      <c r="D528" s="353"/>
      <c r="E528" s="353"/>
      <c r="F528" s="424"/>
      <c r="G528" s="424"/>
      <c r="H528" s="424"/>
      <c r="I528" s="424"/>
      <c r="J528" s="424"/>
      <c r="K528" s="358"/>
      <c r="L528" s="424"/>
      <c r="M528" s="424"/>
      <c r="N528" s="424"/>
      <c r="O528" s="424"/>
      <c r="P528" s="424"/>
      <c r="Q528" s="353"/>
      <c r="R528" s="353"/>
      <c r="S528" s="353"/>
      <c r="T528" s="353"/>
      <c r="U528" s="353"/>
      <c r="V528" s="353"/>
      <c r="W528" s="353"/>
      <c r="X528" s="353"/>
      <c r="Y528" s="353"/>
      <c r="Z528" s="353"/>
    </row>
    <row r="529" spans="1:26" ht="12.75" customHeight="1" x14ac:dyDescent="0.2">
      <c r="A529" s="353"/>
      <c r="B529" s="353"/>
      <c r="C529" s="353"/>
      <c r="D529" s="353"/>
      <c r="E529" s="353"/>
      <c r="F529" s="424"/>
      <c r="G529" s="424"/>
      <c r="H529" s="424"/>
      <c r="I529" s="424"/>
      <c r="J529" s="424"/>
      <c r="K529" s="358"/>
      <c r="L529" s="424"/>
      <c r="M529" s="424"/>
      <c r="N529" s="424"/>
      <c r="O529" s="424"/>
      <c r="P529" s="424"/>
      <c r="Q529" s="353"/>
      <c r="R529" s="353"/>
      <c r="S529" s="353"/>
      <c r="T529" s="353"/>
      <c r="U529" s="353"/>
      <c r="V529" s="353"/>
      <c r="W529" s="353"/>
      <c r="X529" s="353"/>
      <c r="Y529" s="353"/>
      <c r="Z529" s="353"/>
    </row>
    <row r="530" spans="1:26" ht="12.75" customHeight="1" x14ac:dyDescent="0.2">
      <c r="A530" s="353"/>
      <c r="B530" s="353"/>
      <c r="C530" s="353"/>
      <c r="D530" s="353"/>
      <c r="E530" s="353"/>
      <c r="F530" s="424"/>
      <c r="G530" s="424"/>
      <c r="H530" s="424"/>
      <c r="I530" s="424"/>
      <c r="J530" s="424"/>
      <c r="K530" s="358"/>
      <c r="L530" s="424"/>
      <c r="M530" s="424"/>
      <c r="N530" s="424"/>
      <c r="O530" s="424"/>
      <c r="P530" s="424"/>
      <c r="Q530" s="353"/>
      <c r="R530" s="353"/>
      <c r="S530" s="353"/>
      <c r="T530" s="353"/>
      <c r="U530" s="353"/>
      <c r="V530" s="353"/>
      <c r="W530" s="353"/>
      <c r="X530" s="353"/>
      <c r="Y530" s="353"/>
      <c r="Z530" s="353"/>
    </row>
    <row r="531" spans="1:26" ht="12.75" customHeight="1" x14ac:dyDescent="0.2">
      <c r="A531" s="353"/>
      <c r="B531" s="353"/>
      <c r="C531" s="353"/>
      <c r="D531" s="353"/>
      <c r="E531" s="353"/>
      <c r="F531" s="424"/>
      <c r="G531" s="424"/>
      <c r="H531" s="424"/>
      <c r="I531" s="424"/>
      <c r="J531" s="424"/>
      <c r="K531" s="358"/>
      <c r="L531" s="424"/>
      <c r="M531" s="424"/>
      <c r="N531" s="424"/>
      <c r="O531" s="424"/>
      <c r="P531" s="424"/>
      <c r="Q531" s="353"/>
      <c r="R531" s="353"/>
      <c r="S531" s="353"/>
      <c r="T531" s="353"/>
      <c r="U531" s="353"/>
      <c r="V531" s="353"/>
      <c r="W531" s="353"/>
      <c r="X531" s="353"/>
      <c r="Y531" s="353"/>
      <c r="Z531" s="353"/>
    </row>
    <row r="532" spans="1:26" ht="12.75" customHeight="1" x14ac:dyDescent="0.2">
      <c r="A532" s="353"/>
      <c r="B532" s="353"/>
      <c r="C532" s="353"/>
      <c r="D532" s="353"/>
      <c r="E532" s="353"/>
      <c r="F532" s="424"/>
      <c r="G532" s="424"/>
      <c r="H532" s="424"/>
      <c r="I532" s="424"/>
      <c r="J532" s="424"/>
      <c r="K532" s="358"/>
      <c r="L532" s="424"/>
      <c r="M532" s="424"/>
      <c r="N532" s="424"/>
      <c r="O532" s="424"/>
      <c r="P532" s="424"/>
      <c r="Q532" s="353"/>
      <c r="R532" s="353"/>
      <c r="S532" s="353"/>
      <c r="T532" s="353"/>
      <c r="U532" s="353"/>
      <c r="V532" s="353"/>
      <c r="W532" s="353"/>
      <c r="X532" s="353"/>
      <c r="Y532" s="353"/>
      <c r="Z532" s="353"/>
    </row>
    <row r="533" spans="1:26" ht="12.75" customHeight="1" x14ac:dyDescent="0.2">
      <c r="A533" s="353"/>
      <c r="B533" s="353"/>
      <c r="C533" s="353"/>
      <c r="D533" s="353"/>
      <c r="E533" s="353"/>
      <c r="F533" s="424"/>
      <c r="G533" s="424"/>
      <c r="H533" s="424"/>
      <c r="I533" s="424"/>
      <c r="J533" s="424"/>
      <c r="K533" s="358"/>
      <c r="L533" s="424"/>
      <c r="M533" s="424"/>
      <c r="N533" s="424"/>
      <c r="O533" s="424"/>
      <c r="P533" s="424"/>
      <c r="Q533" s="353"/>
      <c r="R533" s="353"/>
      <c r="S533" s="353"/>
      <c r="T533" s="353"/>
      <c r="U533" s="353"/>
      <c r="V533" s="353"/>
      <c r="W533" s="353"/>
      <c r="X533" s="353"/>
      <c r="Y533" s="353"/>
      <c r="Z533" s="353"/>
    </row>
    <row r="534" spans="1:26" ht="12.75" customHeight="1" x14ac:dyDescent="0.2">
      <c r="A534" s="353"/>
      <c r="B534" s="353"/>
      <c r="C534" s="353"/>
      <c r="D534" s="353"/>
      <c r="E534" s="353"/>
      <c r="F534" s="424"/>
      <c r="G534" s="424"/>
      <c r="H534" s="424"/>
      <c r="I534" s="424"/>
      <c r="J534" s="424"/>
      <c r="K534" s="358"/>
      <c r="L534" s="424"/>
      <c r="M534" s="424"/>
      <c r="N534" s="424"/>
      <c r="O534" s="424"/>
      <c r="P534" s="424"/>
      <c r="Q534" s="353"/>
      <c r="R534" s="353"/>
      <c r="S534" s="353"/>
      <c r="T534" s="353"/>
      <c r="U534" s="353"/>
      <c r="V534" s="353"/>
      <c r="W534" s="353"/>
      <c r="X534" s="353"/>
      <c r="Y534" s="353"/>
      <c r="Z534" s="353"/>
    </row>
    <row r="535" spans="1:26" ht="12.75" customHeight="1" x14ac:dyDescent="0.2">
      <c r="A535" s="353"/>
      <c r="B535" s="353"/>
      <c r="C535" s="353"/>
      <c r="D535" s="353"/>
      <c r="E535" s="353"/>
      <c r="F535" s="424"/>
      <c r="G535" s="424"/>
      <c r="H535" s="424"/>
      <c r="I535" s="424"/>
      <c r="J535" s="424"/>
      <c r="K535" s="358"/>
      <c r="L535" s="424"/>
      <c r="M535" s="424"/>
      <c r="N535" s="424"/>
      <c r="O535" s="424"/>
      <c r="P535" s="424"/>
      <c r="Q535" s="353"/>
      <c r="R535" s="353"/>
      <c r="S535" s="353"/>
      <c r="T535" s="353"/>
      <c r="U535" s="353"/>
      <c r="V535" s="353"/>
      <c r="W535" s="353"/>
      <c r="X535" s="353"/>
      <c r="Y535" s="353"/>
      <c r="Z535" s="353"/>
    </row>
    <row r="536" spans="1:26" ht="12.75" customHeight="1" x14ac:dyDescent="0.2">
      <c r="A536" s="353"/>
      <c r="B536" s="353"/>
      <c r="C536" s="353"/>
      <c r="D536" s="353"/>
      <c r="E536" s="353"/>
      <c r="F536" s="424"/>
      <c r="G536" s="424"/>
      <c r="H536" s="424"/>
      <c r="I536" s="424"/>
      <c r="J536" s="424"/>
      <c r="K536" s="358"/>
      <c r="L536" s="424"/>
      <c r="M536" s="424"/>
      <c r="N536" s="424"/>
      <c r="O536" s="424"/>
      <c r="P536" s="424"/>
      <c r="Q536" s="353"/>
      <c r="R536" s="353"/>
      <c r="S536" s="353"/>
      <c r="T536" s="353"/>
      <c r="U536" s="353"/>
      <c r="V536" s="353"/>
      <c r="W536" s="353"/>
      <c r="X536" s="353"/>
      <c r="Y536" s="353"/>
      <c r="Z536" s="353"/>
    </row>
    <row r="537" spans="1:26" ht="12.75" customHeight="1" x14ac:dyDescent="0.2">
      <c r="A537" s="353"/>
      <c r="B537" s="353"/>
      <c r="C537" s="353"/>
      <c r="D537" s="353"/>
      <c r="E537" s="353"/>
      <c r="F537" s="424"/>
      <c r="G537" s="424"/>
      <c r="H537" s="424"/>
      <c r="I537" s="424"/>
      <c r="J537" s="424"/>
      <c r="K537" s="358"/>
      <c r="L537" s="424"/>
      <c r="M537" s="424"/>
      <c r="N537" s="424"/>
      <c r="O537" s="424"/>
      <c r="P537" s="424"/>
      <c r="Q537" s="353"/>
      <c r="R537" s="353"/>
      <c r="S537" s="353"/>
      <c r="T537" s="353"/>
      <c r="U537" s="353"/>
      <c r="V537" s="353"/>
      <c r="W537" s="353"/>
      <c r="X537" s="353"/>
      <c r="Y537" s="353"/>
      <c r="Z537" s="353"/>
    </row>
    <row r="538" spans="1:26" ht="12.75" customHeight="1" x14ac:dyDescent="0.2">
      <c r="A538" s="353"/>
      <c r="B538" s="353"/>
      <c r="C538" s="353"/>
      <c r="D538" s="353"/>
      <c r="E538" s="353"/>
      <c r="F538" s="424"/>
      <c r="G538" s="424"/>
      <c r="H538" s="424"/>
      <c r="I538" s="424"/>
      <c r="J538" s="424"/>
      <c r="K538" s="358"/>
      <c r="L538" s="424"/>
      <c r="M538" s="424"/>
      <c r="N538" s="424"/>
      <c r="O538" s="424"/>
      <c r="P538" s="424"/>
      <c r="Q538" s="353"/>
      <c r="R538" s="353"/>
      <c r="S538" s="353"/>
      <c r="T538" s="353"/>
      <c r="U538" s="353"/>
      <c r="V538" s="353"/>
      <c r="W538" s="353"/>
      <c r="X538" s="353"/>
      <c r="Y538" s="353"/>
      <c r="Z538" s="353"/>
    </row>
    <row r="539" spans="1:26" ht="12.75" customHeight="1" x14ac:dyDescent="0.2">
      <c r="A539" s="353"/>
      <c r="B539" s="353"/>
      <c r="C539" s="353"/>
      <c r="D539" s="353"/>
      <c r="E539" s="353"/>
      <c r="F539" s="424"/>
      <c r="G539" s="424"/>
      <c r="H539" s="424"/>
      <c r="I539" s="424"/>
      <c r="J539" s="424"/>
      <c r="K539" s="358"/>
      <c r="L539" s="424"/>
      <c r="M539" s="424"/>
      <c r="N539" s="424"/>
      <c r="O539" s="424"/>
      <c r="P539" s="424"/>
      <c r="Q539" s="353"/>
      <c r="R539" s="353"/>
      <c r="S539" s="353"/>
      <c r="T539" s="353"/>
      <c r="U539" s="353"/>
      <c r="V539" s="353"/>
      <c r="W539" s="353"/>
      <c r="X539" s="353"/>
      <c r="Y539" s="353"/>
      <c r="Z539" s="353"/>
    </row>
    <row r="540" spans="1:26" ht="12.75" customHeight="1" x14ac:dyDescent="0.2">
      <c r="A540" s="353"/>
      <c r="B540" s="353"/>
      <c r="C540" s="353"/>
      <c r="D540" s="353"/>
      <c r="E540" s="353"/>
      <c r="F540" s="424"/>
      <c r="G540" s="424"/>
      <c r="H540" s="424"/>
      <c r="I540" s="424"/>
      <c r="J540" s="424"/>
      <c r="K540" s="358"/>
      <c r="L540" s="424"/>
      <c r="M540" s="424"/>
      <c r="N540" s="424"/>
      <c r="O540" s="424"/>
      <c r="P540" s="424"/>
      <c r="Q540" s="353"/>
      <c r="R540" s="353"/>
      <c r="S540" s="353"/>
      <c r="T540" s="353"/>
      <c r="U540" s="353"/>
      <c r="V540" s="353"/>
      <c r="W540" s="353"/>
      <c r="X540" s="353"/>
      <c r="Y540" s="353"/>
      <c r="Z540" s="353"/>
    </row>
    <row r="541" spans="1:26" ht="12.75" customHeight="1" x14ac:dyDescent="0.2">
      <c r="A541" s="353"/>
      <c r="B541" s="353"/>
      <c r="C541" s="353"/>
      <c r="D541" s="353"/>
      <c r="E541" s="353"/>
      <c r="F541" s="424"/>
      <c r="G541" s="424"/>
      <c r="H541" s="424"/>
      <c r="I541" s="424"/>
      <c r="J541" s="424"/>
      <c r="K541" s="358"/>
      <c r="L541" s="424"/>
      <c r="M541" s="424"/>
      <c r="N541" s="424"/>
      <c r="O541" s="424"/>
      <c r="P541" s="424"/>
      <c r="Q541" s="353"/>
      <c r="R541" s="353"/>
      <c r="S541" s="353"/>
      <c r="T541" s="353"/>
      <c r="U541" s="353"/>
      <c r="V541" s="353"/>
      <c r="W541" s="353"/>
      <c r="X541" s="353"/>
      <c r="Y541" s="353"/>
      <c r="Z541" s="353"/>
    </row>
    <row r="542" spans="1:26" ht="12.75" customHeight="1" x14ac:dyDescent="0.2">
      <c r="A542" s="353"/>
      <c r="B542" s="353"/>
      <c r="C542" s="353"/>
      <c r="D542" s="353"/>
      <c r="E542" s="353"/>
      <c r="F542" s="424"/>
      <c r="G542" s="424"/>
      <c r="H542" s="424"/>
      <c r="I542" s="424"/>
      <c r="J542" s="424"/>
      <c r="K542" s="358"/>
      <c r="L542" s="424"/>
      <c r="M542" s="424"/>
      <c r="N542" s="424"/>
      <c r="O542" s="424"/>
      <c r="P542" s="424"/>
      <c r="Q542" s="353"/>
      <c r="R542" s="353"/>
      <c r="S542" s="353"/>
      <c r="T542" s="353"/>
      <c r="U542" s="353"/>
      <c r="V542" s="353"/>
      <c r="W542" s="353"/>
      <c r="X542" s="353"/>
      <c r="Y542" s="353"/>
      <c r="Z542" s="353"/>
    </row>
    <row r="543" spans="1:26" ht="12.75" customHeight="1" x14ac:dyDescent="0.2">
      <c r="A543" s="353"/>
      <c r="B543" s="353"/>
      <c r="C543" s="353"/>
      <c r="D543" s="353"/>
      <c r="E543" s="353"/>
      <c r="F543" s="424"/>
      <c r="G543" s="424"/>
      <c r="H543" s="424"/>
      <c r="I543" s="424"/>
      <c r="J543" s="424"/>
      <c r="K543" s="358"/>
      <c r="L543" s="424"/>
      <c r="M543" s="424"/>
      <c r="N543" s="424"/>
      <c r="O543" s="424"/>
      <c r="P543" s="424"/>
      <c r="Q543" s="353"/>
      <c r="R543" s="353"/>
      <c r="S543" s="353"/>
      <c r="T543" s="353"/>
      <c r="U543" s="353"/>
      <c r="V543" s="353"/>
      <c r="W543" s="353"/>
      <c r="X543" s="353"/>
      <c r="Y543" s="353"/>
      <c r="Z543" s="353"/>
    </row>
    <row r="544" spans="1:26" ht="12.75" customHeight="1" x14ac:dyDescent="0.2">
      <c r="A544" s="353"/>
      <c r="B544" s="353"/>
      <c r="C544" s="353"/>
      <c r="D544" s="353"/>
      <c r="E544" s="353"/>
      <c r="F544" s="424"/>
      <c r="G544" s="424"/>
      <c r="H544" s="424"/>
      <c r="I544" s="424"/>
      <c r="J544" s="424"/>
      <c r="K544" s="358"/>
      <c r="L544" s="424"/>
      <c r="M544" s="424"/>
      <c r="N544" s="424"/>
      <c r="O544" s="424"/>
      <c r="P544" s="424"/>
      <c r="Q544" s="353"/>
      <c r="R544" s="353"/>
      <c r="S544" s="353"/>
      <c r="T544" s="353"/>
      <c r="U544" s="353"/>
      <c r="V544" s="353"/>
      <c r="W544" s="353"/>
      <c r="X544" s="353"/>
      <c r="Y544" s="353"/>
      <c r="Z544" s="353"/>
    </row>
    <row r="545" spans="1:26" ht="12.75" customHeight="1" x14ac:dyDescent="0.2">
      <c r="A545" s="353"/>
      <c r="B545" s="353"/>
      <c r="C545" s="353"/>
      <c r="D545" s="353"/>
      <c r="E545" s="353"/>
      <c r="F545" s="424"/>
      <c r="G545" s="424"/>
      <c r="H545" s="424"/>
      <c r="I545" s="424"/>
      <c r="J545" s="424"/>
      <c r="K545" s="358"/>
      <c r="L545" s="424"/>
      <c r="M545" s="424"/>
      <c r="N545" s="424"/>
      <c r="O545" s="424"/>
      <c r="P545" s="424"/>
      <c r="Q545" s="353"/>
      <c r="R545" s="353"/>
      <c r="S545" s="353"/>
      <c r="T545" s="353"/>
      <c r="U545" s="353"/>
      <c r="V545" s="353"/>
      <c r="W545" s="353"/>
      <c r="X545" s="353"/>
      <c r="Y545" s="353"/>
      <c r="Z545" s="353"/>
    </row>
    <row r="546" spans="1:26" ht="12.75" customHeight="1" x14ac:dyDescent="0.2">
      <c r="A546" s="353"/>
      <c r="B546" s="353"/>
      <c r="C546" s="353"/>
      <c r="D546" s="353"/>
      <c r="E546" s="353"/>
      <c r="F546" s="424"/>
      <c r="G546" s="424"/>
      <c r="H546" s="424"/>
      <c r="I546" s="424"/>
      <c r="J546" s="424"/>
      <c r="K546" s="358"/>
      <c r="L546" s="424"/>
      <c r="M546" s="424"/>
      <c r="N546" s="424"/>
      <c r="O546" s="424"/>
      <c r="P546" s="424"/>
      <c r="Q546" s="353"/>
      <c r="R546" s="353"/>
      <c r="S546" s="353"/>
      <c r="T546" s="353"/>
      <c r="U546" s="353"/>
      <c r="V546" s="353"/>
      <c r="W546" s="353"/>
      <c r="X546" s="353"/>
      <c r="Y546" s="353"/>
      <c r="Z546" s="353"/>
    </row>
    <row r="547" spans="1:26" ht="12.75" customHeight="1" x14ac:dyDescent="0.2">
      <c r="A547" s="353"/>
      <c r="B547" s="353"/>
      <c r="C547" s="353"/>
      <c r="D547" s="353"/>
      <c r="E547" s="353"/>
      <c r="F547" s="424"/>
      <c r="G547" s="424"/>
      <c r="H547" s="424"/>
      <c r="I547" s="424"/>
      <c r="J547" s="424"/>
      <c r="K547" s="358"/>
      <c r="L547" s="424"/>
      <c r="M547" s="424"/>
      <c r="N547" s="424"/>
      <c r="O547" s="424"/>
      <c r="P547" s="424"/>
      <c r="Q547" s="353"/>
      <c r="R547" s="353"/>
      <c r="S547" s="353"/>
      <c r="T547" s="353"/>
      <c r="U547" s="353"/>
      <c r="V547" s="353"/>
      <c r="W547" s="353"/>
      <c r="X547" s="353"/>
      <c r="Y547" s="353"/>
      <c r="Z547" s="353"/>
    </row>
    <row r="548" spans="1:26" ht="12.75" customHeight="1" x14ac:dyDescent="0.2">
      <c r="A548" s="353"/>
      <c r="B548" s="353"/>
      <c r="C548" s="353"/>
      <c r="D548" s="353"/>
      <c r="E548" s="353"/>
      <c r="F548" s="424"/>
      <c r="G548" s="424"/>
      <c r="H548" s="424"/>
      <c r="I548" s="424"/>
      <c r="J548" s="424"/>
      <c r="K548" s="358"/>
      <c r="L548" s="424"/>
      <c r="M548" s="424"/>
      <c r="N548" s="424"/>
      <c r="O548" s="424"/>
      <c r="P548" s="424"/>
      <c r="Q548" s="353"/>
      <c r="R548" s="353"/>
      <c r="S548" s="353"/>
      <c r="T548" s="353"/>
      <c r="U548" s="353"/>
      <c r="V548" s="353"/>
      <c r="W548" s="353"/>
      <c r="X548" s="353"/>
      <c r="Y548" s="353"/>
      <c r="Z548" s="353"/>
    </row>
    <row r="549" spans="1:26" ht="12.75" customHeight="1" x14ac:dyDescent="0.2">
      <c r="A549" s="353"/>
      <c r="B549" s="353"/>
      <c r="C549" s="353"/>
      <c r="D549" s="353"/>
      <c r="E549" s="353"/>
      <c r="F549" s="424"/>
      <c r="G549" s="424"/>
      <c r="H549" s="424"/>
      <c r="I549" s="424"/>
      <c r="J549" s="424"/>
      <c r="K549" s="358"/>
      <c r="L549" s="424"/>
      <c r="M549" s="424"/>
      <c r="N549" s="424"/>
      <c r="O549" s="424"/>
      <c r="P549" s="424"/>
      <c r="Q549" s="353"/>
      <c r="R549" s="353"/>
      <c r="S549" s="353"/>
      <c r="T549" s="353"/>
      <c r="U549" s="353"/>
      <c r="V549" s="353"/>
      <c r="W549" s="353"/>
      <c r="X549" s="353"/>
      <c r="Y549" s="353"/>
      <c r="Z549" s="353"/>
    </row>
    <row r="550" spans="1:26" ht="12.75" customHeight="1" x14ac:dyDescent="0.2">
      <c r="A550" s="353"/>
      <c r="B550" s="353"/>
      <c r="C550" s="353"/>
      <c r="D550" s="353"/>
      <c r="E550" s="353"/>
      <c r="F550" s="424"/>
      <c r="G550" s="424"/>
      <c r="H550" s="424"/>
      <c r="I550" s="424"/>
      <c r="J550" s="424"/>
      <c r="K550" s="358"/>
      <c r="L550" s="424"/>
      <c r="M550" s="424"/>
      <c r="N550" s="424"/>
      <c r="O550" s="424"/>
      <c r="P550" s="424"/>
      <c r="Q550" s="353"/>
      <c r="R550" s="353"/>
      <c r="S550" s="353"/>
      <c r="T550" s="353"/>
      <c r="U550" s="353"/>
      <c r="V550" s="353"/>
      <c r="W550" s="353"/>
      <c r="X550" s="353"/>
      <c r="Y550" s="353"/>
      <c r="Z550" s="353"/>
    </row>
    <row r="551" spans="1:26" ht="12.75" customHeight="1" x14ac:dyDescent="0.2">
      <c r="A551" s="353"/>
      <c r="B551" s="353"/>
      <c r="C551" s="353"/>
      <c r="D551" s="353"/>
      <c r="E551" s="353"/>
      <c r="F551" s="424"/>
      <c r="G551" s="424"/>
      <c r="H551" s="424"/>
      <c r="I551" s="424"/>
      <c r="J551" s="424"/>
      <c r="K551" s="358"/>
      <c r="L551" s="424"/>
      <c r="M551" s="424"/>
      <c r="N551" s="424"/>
      <c r="O551" s="424"/>
      <c r="P551" s="424"/>
      <c r="Q551" s="353"/>
      <c r="R551" s="353"/>
      <c r="S551" s="353"/>
      <c r="T551" s="353"/>
      <c r="U551" s="353"/>
      <c r="V551" s="353"/>
      <c r="W551" s="353"/>
      <c r="X551" s="353"/>
      <c r="Y551" s="353"/>
      <c r="Z551" s="353"/>
    </row>
    <row r="552" spans="1:26" ht="12.75" customHeight="1" x14ac:dyDescent="0.2">
      <c r="A552" s="353"/>
      <c r="B552" s="353"/>
      <c r="C552" s="353"/>
      <c r="D552" s="353"/>
      <c r="E552" s="353"/>
      <c r="F552" s="424"/>
      <c r="G552" s="424"/>
      <c r="H552" s="424"/>
      <c r="I552" s="424"/>
      <c r="J552" s="424"/>
      <c r="K552" s="358"/>
      <c r="L552" s="424"/>
      <c r="M552" s="424"/>
      <c r="N552" s="424"/>
      <c r="O552" s="424"/>
      <c r="P552" s="424"/>
      <c r="Q552" s="353"/>
      <c r="R552" s="353"/>
      <c r="S552" s="353"/>
      <c r="T552" s="353"/>
      <c r="U552" s="353"/>
      <c r="V552" s="353"/>
      <c r="W552" s="353"/>
      <c r="X552" s="353"/>
      <c r="Y552" s="353"/>
      <c r="Z552" s="353"/>
    </row>
    <row r="553" spans="1:26" ht="12.75" customHeight="1" x14ac:dyDescent="0.2">
      <c r="A553" s="353"/>
      <c r="B553" s="353"/>
      <c r="C553" s="353"/>
      <c r="D553" s="353"/>
      <c r="E553" s="353"/>
      <c r="F553" s="424"/>
      <c r="G553" s="424"/>
      <c r="H553" s="424"/>
      <c r="I553" s="424"/>
      <c r="J553" s="424"/>
      <c r="K553" s="358"/>
      <c r="L553" s="424"/>
      <c r="M553" s="424"/>
      <c r="N553" s="424"/>
      <c r="O553" s="424"/>
      <c r="P553" s="424"/>
      <c r="Q553" s="353"/>
      <c r="R553" s="353"/>
      <c r="S553" s="353"/>
      <c r="T553" s="353"/>
      <c r="U553" s="353"/>
      <c r="V553" s="353"/>
      <c r="W553" s="353"/>
      <c r="X553" s="353"/>
      <c r="Y553" s="353"/>
      <c r="Z553" s="353"/>
    </row>
    <row r="554" spans="1:26" ht="12.75" customHeight="1" x14ac:dyDescent="0.2">
      <c r="A554" s="353"/>
      <c r="B554" s="353"/>
      <c r="C554" s="353"/>
      <c r="D554" s="353"/>
      <c r="E554" s="353"/>
      <c r="F554" s="424"/>
      <c r="G554" s="424"/>
      <c r="H554" s="424"/>
      <c r="I554" s="424"/>
      <c r="J554" s="424"/>
      <c r="K554" s="358"/>
      <c r="L554" s="424"/>
      <c r="M554" s="424"/>
      <c r="N554" s="424"/>
      <c r="O554" s="424"/>
      <c r="P554" s="424"/>
      <c r="Q554" s="353"/>
      <c r="R554" s="353"/>
      <c r="S554" s="353"/>
      <c r="T554" s="353"/>
      <c r="U554" s="353"/>
      <c r="V554" s="353"/>
      <c r="W554" s="353"/>
      <c r="X554" s="353"/>
      <c r="Y554" s="353"/>
      <c r="Z554" s="353"/>
    </row>
    <row r="555" spans="1:26" ht="12.75" customHeight="1" x14ac:dyDescent="0.2">
      <c r="A555" s="353"/>
      <c r="B555" s="353"/>
      <c r="C555" s="353"/>
      <c r="D555" s="353"/>
      <c r="E555" s="353"/>
      <c r="F555" s="424"/>
      <c r="G555" s="424"/>
      <c r="H555" s="424"/>
      <c r="I555" s="424"/>
      <c r="J555" s="424"/>
      <c r="K555" s="358"/>
      <c r="L555" s="424"/>
      <c r="M555" s="424"/>
      <c r="N555" s="424"/>
      <c r="O555" s="424"/>
      <c r="P555" s="424"/>
      <c r="Q555" s="353"/>
      <c r="R555" s="353"/>
      <c r="S555" s="353"/>
      <c r="T555" s="353"/>
      <c r="U555" s="353"/>
      <c r="V555" s="353"/>
      <c r="W555" s="353"/>
      <c r="X555" s="353"/>
      <c r="Y555" s="353"/>
      <c r="Z555" s="353"/>
    </row>
    <row r="556" spans="1:26" ht="12.75" customHeight="1" x14ac:dyDescent="0.2">
      <c r="A556" s="353"/>
      <c r="B556" s="353"/>
      <c r="C556" s="353"/>
      <c r="D556" s="353"/>
      <c r="E556" s="353"/>
      <c r="F556" s="424"/>
      <c r="G556" s="424"/>
      <c r="H556" s="424"/>
      <c r="I556" s="424"/>
      <c r="J556" s="424"/>
      <c r="K556" s="358"/>
      <c r="L556" s="424"/>
      <c r="M556" s="424"/>
      <c r="N556" s="424"/>
      <c r="O556" s="424"/>
      <c r="P556" s="424"/>
      <c r="Q556" s="353"/>
      <c r="R556" s="353"/>
      <c r="S556" s="353"/>
      <c r="T556" s="353"/>
      <c r="U556" s="353"/>
      <c r="V556" s="353"/>
      <c r="W556" s="353"/>
      <c r="X556" s="353"/>
      <c r="Y556" s="353"/>
      <c r="Z556" s="353"/>
    </row>
    <row r="557" spans="1:26" ht="12.75" customHeight="1" x14ac:dyDescent="0.2">
      <c r="A557" s="353"/>
      <c r="B557" s="353"/>
      <c r="C557" s="353"/>
      <c r="D557" s="353"/>
      <c r="E557" s="353"/>
      <c r="F557" s="424"/>
      <c r="G557" s="424"/>
      <c r="H557" s="424"/>
      <c r="I557" s="424"/>
      <c r="J557" s="424"/>
      <c r="K557" s="358"/>
      <c r="L557" s="424"/>
      <c r="M557" s="424"/>
      <c r="N557" s="424"/>
      <c r="O557" s="424"/>
      <c r="P557" s="424"/>
      <c r="Q557" s="353"/>
      <c r="R557" s="353"/>
      <c r="S557" s="353"/>
      <c r="T557" s="353"/>
      <c r="U557" s="353"/>
      <c r="V557" s="353"/>
      <c r="W557" s="353"/>
      <c r="X557" s="353"/>
      <c r="Y557" s="353"/>
      <c r="Z557" s="353"/>
    </row>
    <row r="558" spans="1:26" ht="12.75" customHeight="1" x14ac:dyDescent="0.2">
      <c r="A558" s="353"/>
      <c r="B558" s="353"/>
      <c r="C558" s="353"/>
      <c r="D558" s="353"/>
      <c r="E558" s="353"/>
      <c r="F558" s="424"/>
      <c r="G558" s="424"/>
      <c r="H558" s="424"/>
      <c r="I558" s="424"/>
      <c r="J558" s="424"/>
      <c r="K558" s="358"/>
      <c r="L558" s="424"/>
      <c r="M558" s="424"/>
      <c r="N558" s="424"/>
      <c r="O558" s="424"/>
      <c r="P558" s="424"/>
      <c r="Q558" s="353"/>
      <c r="R558" s="353"/>
      <c r="S558" s="353"/>
      <c r="T558" s="353"/>
      <c r="U558" s="353"/>
      <c r="V558" s="353"/>
      <c r="W558" s="353"/>
      <c r="X558" s="353"/>
      <c r="Y558" s="353"/>
      <c r="Z558" s="353"/>
    </row>
    <row r="559" spans="1:26" ht="12.75" customHeight="1" x14ac:dyDescent="0.2">
      <c r="A559" s="353"/>
      <c r="B559" s="353"/>
      <c r="C559" s="353"/>
      <c r="D559" s="353"/>
      <c r="E559" s="353"/>
      <c r="F559" s="424"/>
      <c r="G559" s="424"/>
      <c r="H559" s="424"/>
      <c r="I559" s="424"/>
      <c r="J559" s="424"/>
      <c r="K559" s="358"/>
      <c r="L559" s="424"/>
      <c r="M559" s="424"/>
      <c r="N559" s="424"/>
      <c r="O559" s="424"/>
      <c r="P559" s="424"/>
      <c r="Q559" s="353"/>
      <c r="R559" s="353"/>
      <c r="S559" s="353"/>
      <c r="T559" s="353"/>
      <c r="U559" s="353"/>
      <c r="V559" s="353"/>
      <c r="W559" s="353"/>
      <c r="X559" s="353"/>
      <c r="Y559" s="353"/>
      <c r="Z559" s="353"/>
    </row>
    <row r="560" spans="1:26" ht="12.75" customHeight="1" x14ac:dyDescent="0.2">
      <c r="A560" s="353"/>
      <c r="B560" s="353"/>
      <c r="C560" s="353"/>
      <c r="D560" s="353"/>
      <c r="E560" s="353"/>
      <c r="F560" s="424"/>
      <c r="G560" s="424"/>
      <c r="H560" s="424"/>
      <c r="I560" s="424"/>
      <c r="J560" s="424"/>
      <c r="K560" s="358"/>
      <c r="L560" s="424"/>
      <c r="M560" s="424"/>
      <c r="N560" s="424"/>
      <c r="O560" s="424"/>
      <c r="P560" s="424"/>
      <c r="Q560" s="353"/>
      <c r="R560" s="353"/>
      <c r="S560" s="353"/>
      <c r="T560" s="353"/>
      <c r="U560" s="353"/>
      <c r="V560" s="353"/>
      <c r="W560" s="353"/>
      <c r="X560" s="353"/>
      <c r="Y560" s="353"/>
      <c r="Z560" s="353"/>
    </row>
    <row r="561" spans="1:26" ht="12.75" customHeight="1" x14ac:dyDescent="0.2">
      <c r="A561" s="353"/>
      <c r="B561" s="353"/>
      <c r="C561" s="353"/>
      <c r="D561" s="353"/>
      <c r="E561" s="353"/>
      <c r="F561" s="424"/>
      <c r="G561" s="424"/>
      <c r="H561" s="424"/>
      <c r="I561" s="424"/>
      <c r="J561" s="424"/>
      <c r="K561" s="358"/>
      <c r="L561" s="424"/>
      <c r="M561" s="424"/>
      <c r="N561" s="424"/>
      <c r="O561" s="424"/>
      <c r="P561" s="424"/>
      <c r="Q561" s="353"/>
      <c r="R561" s="353"/>
      <c r="S561" s="353"/>
      <c r="T561" s="353"/>
      <c r="U561" s="353"/>
      <c r="V561" s="353"/>
      <c r="W561" s="353"/>
      <c r="X561" s="353"/>
      <c r="Y561" s="353"/>
      <c r="Z561" s="353"/>
    </row>
    <row r="562" spans="1:26" ht="12.75" customHeight="1" x14ac:dyDescent="0.2">
      <c r="A562" s="353"/>
      <c r="B562" s="353"/>
      <c r="C562" s="353"/>
      <c r="D562" s="353"/>
      <c r="E562" s="353"/>
      <c r="F562" s="424"/>
      <c r="G562" s="424"/>
      <c r="H562" s="424"/>
      <c r="I562" s="424"/>
      <c r="J562" s="424"/>
      <c r="K562" s="358"/>
      <c r="L562" s="424"/>
      <c r="M562" s="424"/>
      <c r="N562" s="424"/>
      <c r="O562" s="424"/>
      <c r="P562" s="424"/>
      <c r="Q562" s="353"/>
      <c r="R562" s="353"/>
      <c r="S562" s="353"/>
      <c r="T562" s="353"/>
      <c r="U562" s="353"/>
      <c r="V562" s="353"/>
      <c r="W562" s="353"/>
      <c r="X562" s="353"/>
      <c r="Y562" s="353"/>
      <c r="Z562" s="353"/>
    </row>
    <row r="563" spans="1:26" ht="12.75" customHeight="1" x14ac:dyDescent="0.2">
      <c r="A563" s="353"/>
      <c r="B563" s="353"/>
      <c r="C563" s="353"/>
      <c r="D563" s="353"/>
      <c r="E563" s="353"/>
      <c r="F563" s="424"/>
      <c r="G563" s="424"/>
      <c r="H563" s="424"/>
      <c r="I563" s="424"/>
      <c r="J563" s="424"/>
      <c r="K563" s="358"/>
      <c r="L563" s="424"/>
      <c r="M563" s="424"/>
      <c r="N563" s="424"/>
      <c r="O563" s="424"/>
      <c r="P563" s="424"/>
      <c r="Q563" s="353"/>
      <c r="R563" s="353"/>
      <c r="S563" s="353"/>
      <c r="T563" s="353"/>
      <c r="U563" s="353"/>
      <c r="V563" s="353"/>
      <c r="W563" s="353"/>
      <c r="X563" s="353"/>
      <c r="Y563" s="353"/>
      <c r="Z563" s="353"/>
    </row>
    <row r="564" spans="1:26" ht="12.75" customHeight="1" x14ac:dyDescent="0.2">
      <c r="A564" s="353"/>
      <c r="B564" s="353"/>
      <c r="C564" s="353"/>
      <c r="D564" s="353"/>
      <c r="E564" s="353"/>
      <c r="F564" s="424"/>
      <c r="G564" s="424"/>
      <c r="H564" s="424"/>
      <c r="I564" s="424"/>
      <c r="J564" s="424"/>
      <c r="K564" s="358"/>
      <c r="L564" s="424"/>
      <c r="M564" s="424"/>
      <c r="N564" s="424"/>
      <c r="O564" s="424"/>
      <c r="P564" s="424"/>
      <c r="Q564" s="353"/>
      <c r="R564" s="353"/>
      <c r="S564" s="353"/>
      <c r="T564" s="353"/>
      <c r="U564" s="353"/>
      <c r="V564" s="353"/>
      <c r="W564" s="353"/>
      <c r="X564" s="353"/>
      <c r="Y564" s="353"/>
      <c r="Z564" s="353"/>
    </row>
    <row r="565" spans="1:26" ht="12.75" customHeight="1" x14ac:dyDescent="0.2">
      <c r="A565" s="353"/>
      <c r="B565" s="353"/>
      <c r="C565" s="353"/>
      <c r="D565" s="353"/>
      <c r="E565" s="353"/>
      <c r="F565" s="424"/>
      <c r="G565" s="424"/>
      <c r="H565" s="424"/>
      <c r="I565" s="424"/>
      <c r="J565" s="424"/>
      <c r="K565" s="358"/>
      <c r="L565" s="424"/>
      <c r="M565" s="424"/>
      <c r="N565" s="424"/>
      <c r="O565" s="424"/>
      <c r="P565" s="424"/>
      <c r="Q565" s="353"/>
      <c r="R565" s="353"/>
      <c r="S565" s="353"/>
      <c r="T565" s="353"/>
      <c r="U565" s="353"/>
      <c r="V565" s="353"/>
      <c r="W565" s="353"/>
      <c r="X565" s="353"/>
      <c r="Y565" s="353"/>
      <c r="Z565" s="353"/>
    </row>
    <row r="566" spans="1:26" ht="12.75" customHeight="1" x14ac:dyDescent="0.2">
      <c r="A566" s="353"/>
      <c r="B566" s="353"/>
      <c r="C566" s="353"/>
      <c r="D566" s="353"/>
      <c r="E566" s="353"/>
      <c r="F566" s="424"/>
      <c r="G566" s="424"/>
      <c r="H566" s="424"/>
      <c r="I566" s="424"/>
      <c r="J566" s="424"/>
      <c r="K566" s="358"/>
      <c r="L566" s="424"/>
      <c r="M566" s="424"/>
      <c r="N566" s="424"/>
      <c r="O566" s="424"/>
      <c r="P566" s="424"/>
      <c r="Q566" s="353"/>
      <c r="R566" s="353"/>
      <c r="S566" s="353"/>
      <c r="T566" s="353"/>
      <c r="U566" s="353"/>
      <c r="V566" s="353"/>
      <c r="W566" s="353"/>
      <c r="X566" s="353"/>
      <c r="Y566" s="353"/>
      <c r="Z566" s="353"/>
    </row>
    <row r="567" spans="1:26" ht="12.75" customHeight="1" x14ac:dyDescent="0.2">
      <c r="A567" s="353"/>
      <c r="B567" s="353"/>
      <c r="C567" s="353"/>
      <c r="D567" s="353"/>
      <c r="E567" s="353"/>
      <c r="F567" s="424"/>
      <c r="G567" s="424"/>
      <c r="H567" s="424"/>
      <c r="I567" s="424"/>
      <c r="J567" s="424"/>
      <c r="K567" s="358"/>
      <c r="L567" s="424"/>
      <c r="M567" s="424"/>
      <c r="N567" s="424"/>
      <c r="O567" s="424"/>
      <c r="P567" s="424"/>
      <c r="Q567" s="353"/>
      <c r="R567" s="353"/>
      <c r="S567" s="353"/>
      <c r="T567" s="353"/>
      <c r="U567" s="353"/>
      <c r="V567" s="353"/>
      <c r="W567" s="353"/>
      <c r="X567" s="353"/>
      <c r="Y567" s="353"/>
      <c r="Z567" s="353"/>
    </row>
    <row r="568" spans="1:26" ht="12.75" customHeight="1" x14ac:dyDescent="0.2">
      <c r="A568" s="353"/>
      <c r="B568" s="353"/>
      <c r="C568" s="353"/>
      <c r="D568" s="353"/>
      <c r="E568" s="353"/>
      <c r="F568" s="424"/>
      <c r="G568" s="424"/>
      <c r="H568" s="424"/>
      <c r="I568" s="424"/>
      <c r="J568" s="424"/>
      <c r="K568" s="358"/>
      <c r="L568" s="424"/>
      <c r="M568" s="424"/>
      <c r="N568" s="424"/>
      <c r="O568" s="424"/>
      <c r="P568" s="424"/>
      <c r="Q568" s="353"/>
      <c r="R568" s="353"/>
      <c r="S568" s="353"/>
      <c r="T568" s="353"/>
      <c r="U568" s="353"/>
      <c r="V568" s="353"/>
      <c r="W568" s="353"/>
      <c r="X568" s="353"/>
      <c r="Y568" s="353"/>
      <c r="Z568" s="353"/>
    </row>
    <row r="569" spans="1:26" ht="12.75" customHeight="1" x14ac:dyDescent="0.2">
      <c r="A569" s="353"/>
      <c r="B569" s="353"/>
      <c r="C569" s="353"/>
      <c r="D569" s="353"/>
      <c r="E569" s="353"/>
      <c r="F569" s="424"/>
      <c r="G569" s="424"/>
      <c r="H569" s="424"/>
      <c r="I569" s="424"/>
      <c r="J569" s="424"/>
      <c r="K569" s="358"/>
      <c r="L569" s="424"/>
      <c r="M569" s="424"/>
      <c r="N569" s="424"/>
      <c r="O569" s="424"/>
      <c r="P569" s="424"/>
      <c r="Q569" s="353"/>
      <c r="R569" s="353"/>
      <c r="S569" s="353"/>
      <c r="T569" s="353"/>
      <c r="U569" s="353"/>
      <c r="V569" s="353"/>
      <c r="W569" s="353"/>
      <c r="X569" s="353"/>
      <c r="Y569" s="353"/>
      <c r="Z569" s="353"/>
    </row>
    <row r="570" spans="1:26" ht="12.75" customHeight="1" x14ac:dyDescent="0.2">
      <c r="A570" s="353"/>
      <c r="B570" s="353"/>
      <c r="C570" s="353"/>
      <c r="D570" s="353"/>
      <c r="E570" s="353"/>
      <c r="F570" s="424"/>
      <c r="G570" s="424"/>
      <c r="H570" s="424"/>
      <c r="I570" s="424"/>
      <c r="J570" s="424"/>
      <c r="K570" s="358"/>
      <c r="L570" s="424"/>
      <c r="M570" s="424"/>
      <c r="N570" s="424"/>
      <c r="O570" s="424"/>
      <c r="P570" s="424"/>
      <c r="Q570" s="353"/>
      <c r="R570" s="353"/>
      <c r="S570" s="353"/>
      <c r="T570" s="353"/>
      <c r="U570" s="353"/>
      <c r="V570" s="353"/>
      <c r="W570" s="353"/>
      <c r="X570" s="353"/>
      <c r="Y570" s="353"/>
      <c r="Z570" s="353"/>
    </row>
    <row r="571" spans="1:26" ht="12.75" customHeight="1" x14ac:dyDescent="0.2">
      <c r="A571" s="353"/>
      <c r="B571" s="353"/>
      <c r="C571" s="353"/>
      <c r="D571" s="353"/>
      <c r="E571" s="353"/>
      <c r="F571" s="424"/>
      <c r="G571" s="424"/>
      <c r="H571" s="424"/>
      <c r="I571" s="424"/>
      <c r="J571" s="424"/>
      <c r="K571" s="358"/>
      <c r="L571" s="424"/>
      <c r="M571" s="424"/>
      <c r="N571" s="424"/>
      <c r="O571" s="424"/>
      <c r="P571" s="424"/>
      <c r="Q571" s="353"/>
      <c r="R571" s="353"/>
      <c r="S571" s="353"/>
      <c r="T571" s="353"/>
      <c r="U571" s="353"/>
      <c r="V571" s="353"/>
      <c r="W571" s="353"/>
      <c r="X571" s="353"/>
      <c r="Y571" s="353"/>
      <c r="Z571" s="353"/>
    </row>
    <row r="572" spans="1:26" ht="12.75" customHeight="1" x14ac:dyDescent="0.2">
      <c r="A572" s="353"/>
      <c r="B572" s="353"/>
      <c r="C572" s="353"/>
      <c r="D572" s="353"/>
      <c r="E572" s="353"/>
      <c r="F572" s="424"/>
      <c r="G572" s="424"/>
      <c r="H572" s="424"/>
      <c r="I572" s="424"/>
      <c r="J572" s="424"/>
      <c r="K572" s="358"/>
      <c r="L572" s="424"/>
      <c r="M572" s="424"/>
      <c r="N572" s="424"/>
      <c r="O572" s="424"/>
      <c r="P572" s="424"/>
      <c r="Q572" s="353"/>
      <c r="R572" s="353"/>
      <c r="S572" s="353"/>
      <c r="T572" s="353"/>
      <c r="U572" s="353"/>
      <c r="V572" s="353"/>
      <c r="W572" s="353"/>
      <c r="X572" s="353"/>
      <c r="Y572" s="353"/>
      <c r="Z572" s="353"/>
    </row>
    <row r="573" spans="1:26" ht="12.75" customHeight="1" x14ac:dyDescent="0.2">
      <c r="A573" s="353"/>
      <c r="B573" s="353"/>
      <c r="C573" s="353"/>
      <c r="D573" s="353"/>
      <c r="E573" s="353"/>
      <c r="F573" s="424"/>
      <c r="G573" s="424"/>
      <c r="H573" s="424"/>
      <c r="I573" s="424"/>
      <c r="J573" s="424"/>
      <c r="K573" s="358"/>
      <c r="L573" s="424"/>
      <c r="M573" s="424"/>
      <c r="N573" s="424"/>
      <c r="O573" s="424"/>
      <c r="P573" s="424"/>
      <c r="Q573" s="353"/>
      <c r="R573" s="353"/>
      <c r="S573" s="353"/>
      <c r="T573" s="353"/>
      <c r="U573" s="353"/>
      <c r="V573" s="353"/>
      <c r="W573" s="353"/>
      <c r="X573" s="353"/>
      <c r="Y573" s="353"/>
      <c r="Z573" s="353"/>
    </row>
    <row r="574" spans="1:26" ht="12.75" customHeight="1" x14ac:dyDescent="0.2">
      <c r="A574" s="353"/>
      <c r="B574" s="353"/>
      <c r="C574" s="353"/>
      <c r="D574" s="353"/>
      <c r="E574" s="353"/>
      <c r="F574" s="424"/>
      <c r="G574" s="424"/>
      <c r="H574" s="424"/>
      <c r="I574" s="424"/>
      <c r="J574" s="424"/>
      <c r="K574" s="358"/>
      <c r="L574" s="424"/>
      <c r="M574" s="424"/>
      <c r="N574" s="424"/>
      <c r="O574" s="424"/>
      <c r="P574" s="424"/>
      <c r="Q574" s="353"/>
      <c r="R574" s="353"/>
      <c r="S574" s="353"/>
      <c r="T574" s="353"/>
      <c r="U574" s="353"/>
      <c r="V574" s="353"/>
      <c r="W574" s="353"/>
      <c r="X574" s="353"/>
      <c r="Y574" s="353"/>
      <c r="Z574" s="353"/>
    </row>
    <row r="575" spans="1:26" ht="12.75" customHeight="1" x14ac:dyDescent="0.2">
      <c r="A575" s="353"/>
      <c r="B575" s="353"/>
      <c r="C575" s="353"/>
      <c r="D575" s="353"/>
      <c r="E575" s="353"/>
      <c r="F575" s="424"/>
      <c r="G575" s="424"/>
      <c r="H575" s="424"/>
      <c r="I575" s="424"/>
      <c r="J575" s="424"/>
      <c r="K575" s="358"/>
      <c r="L575" s="424"/>
      <c r="M575" s="424"/>
      <c r="N575" s="424"/>
      <c r="O575" s="424"/>
      <c r="P575" s="424"/>
      <c r="Q575" s="353"/>
      <c r="R575" s="353"/>
      <c r="S575" s="353"/>
      <c r="T575" s="353"/>
      <c r="U575" s="353"/>
      <c r="V575" s="353"/>
      <c r="W575" s="353"/>
      <c r="X575" s="353"/>
      <c r="Y575" s="353"/>
      <c r="Z575" s="353"/>
    </row>
    <row r="576" spans="1:26" ht="12.75" customHeight="1" x14ac:dyDescent="0.2">
      <c r="A576" s="353"/>
      <c r="B576" s="353"/>
      <c r="C576" s="353"/>
      <c r="D576" s="353"/>
      <c r="E576" s="353"/>
      <c r="F576" s="424"/>
      <c r="G576" s="424"/>
      <c r="H576" s="424"/>
      <c r="I576" s="424"/>
      <c r="J576" s="424"/>
      <c r="K576" s="358"/>
      <c r="L576" s="424"/>
      <c r="M576" s="424"/>
      <c r="N576" s="424"/>
      <c r="O576" s="424"/>
      <c r="P576" s="424"/>
      <c r="Q576" s="353"/>
      <c r="R576" s="353"/>
      <c r="S576" s="353"/>
      <c r="T576" s="353"/>
      <c r="U576" s="353"/>
      <c r="V576" s="353"/>
      <c r="W576" s="353"/>
      <c r="X576" s="353"/>
      <c r="Y576" s="353"/>
      <c r="Z576" s="353"/>
    </row>
    <row r="577" spans="1:26" ht="12.75" customHeight="1" x14ac:dyDescent="0.2">
      <c r="A577" s="353"/>
      <c r="B577" s="353"/>
      <c r="C577" s="353"/>
      <c r="D577" s="353"/>
      <c r="E577" s="353"/>
      <c r="F577" s="424"/>
      <c r="G577" s="424"/>
      <c r="H577" s="424"/>
      <c r="I577" s="424"/>
      <c r="J577" s="424"/>
      <c r="K577" s="358"/>
      <c r="L577" s="424"/>
      <c r="M577" s="424"/>
      <c r="N577" s="424"/>
      <c r="O577" s="424"/>
      <c r="P577" s="424"/>
      <c r="Q577" s="353"/>
      <c r="R577" s="353"/>
      <c r="S577" s="353"/>
      <c r="T577" s="353"/>
      <c r="U577" s="353"/>
      <c r="V577" s="353"/>
      <c r="W577" s="353"/>
      <c r="X577" s="353"/>
      <c r="Y577" s="353"/>
      <c r="Z577" s="353"/>
    </row>
    <row r="578" spans="1:26" ht="12.75" customHeight="1" x14ac:dyDescent="0.2">
      <c r="A578" s="353"/>
      <c r="B578" s="353"/>
      <c r="C578" s="353"/>
      <c r="D578" s="353"/>
      <c r="E578" s="353"/>
      <c r="F578" s="424"/>
      <c r="G578" s="424"/>
      <c r="H578" s="424"/>
      <c r="I578" s="424"/>
      <c r="J578" s="424"/>
      <c r="K578" s="358"/>
      <c r="L578" s="424"/>
      <c r="M578" s="424"/>
      <c r="N578" s="424"/>
      <c r="O578" s="424"/>
      <c r="P578" s="424"/>
      <c r="Q578" s="353"/>
      <c r="R578" s="353"/>
      <c r="S578" s="353"/>
      <c r="T578" s="353"/>
      <c r="U578" s="353"/>
      <c r="V578" s="353"/>
      <c r="W578" s="353"/>
      <c r="X578" s="353"/>
      <c r="Y578" s="353"/>
      <c r="Z578" s="353"/>
    </row>
    <row r="579" spans="1:26" ht="12.75" customHeight="1" x14ac:dyDescent="0.2">
      <c r="A579" s="353"/>
      <c r="B579" s="353"/>
      <c r="C579" s="353"/>
      <c r="D579" s="353"/>
      <c r="E579" s="353"/>
      <c r="F579" s="424"/>
      <c r="G579" s="424"/>
      <c r="H579" s="424"/>
      <c r="I579" s="424"/>
      <c r="J579" s="424"/>
      <c r="K579" s="358"/>
      <c r="L579" s="424"/>
      <c r="M579" s="424"/>
      <c r="N579" s="424"/>
      <c r="O579" s="424"/>
      <c r="P579" s="424"/>
      <c r="Q579" s="353"/>
      <c r="R579" s="353"/>
      <c r="S579" s="353"/>
      <c r="T579" s="353"/>
      <c r="U579" s="353"/>
      <c r="V579" s="353"/>
      <c r="W579" s="353"/>
      <c r="X579" s="353"/>
      <c r="Y579" s="353"/>
      <c r="Z579" s="353"/>
    </row>
    <row r="580" spans="1:26" ht="12.75" customHeight="1" x14ac:dyDescent="0.2">
      <c r="A580" s="353"/>
      <c r="B580" s="353"/>
      <c r="C580" s="353"/>
      <c r="D580" s="353"/>
      <c r="E580" s="353"/>
      <c r="F580" s="424"/>
      <c r="G580" s="424"/>
      <c r="H580" s="424"/>
      <c r="I580" s="424"/>
      <c r="J580" s="424"/>
      <c r="K580" s="358"/>
      <c r="L580" s="424"/>
      <c r="M580" s="424"/>
      <c r="N580" s="424"/>
      <c r="O580" s="424"/>
      <c r="P580" s="424"/>
      <c r="Q580" s="353"/>
      <c r="R580" s="353"/>
      <c r="S580" s="353"/>
      <c r="T580" s="353"/>
      <c r="U580" s="353"/>
      <c r="V580" s="353"/>
      <c r="W580" s="353"/>
      <c r="X580" s="353"/>
      <c r="Y580" s="353"/>
      <c r="Z580" s="353"/>
    </row>
    <row r="581" spans="1:26" ht="12.75" customHeight="1" x14ac:dyDescent="0.2">
      <c r="A581" s="353"/>
      <c r="B581" s="353"/>
      <c r="C581" s="353"/>
      <c r="D581" s="353"/>
      <c r="E581" s="353"/>
      <c r="F581" s="424"/>
      <c r="G581" s="424"/>
      <c r="H581" s="424"/>
      <c r="I581" s="424"/>
      <c r="J581" s="424"/>
      <c r="K581" s="358"/>
      <c r="L581" s="424"/>
      <c r="M581" s="424"/>
      <c r="N581" s="424"/>
      <c r="O581" s="424"/>
      <c r="P581" s="424"/>
      <c r="Q581" s="353"/>
      <c r="R581" s="353"/>
      <c r="S581" s="353"/>
      <c r="T581" s="353"/>
      <c r="U581" s="353"/>
      <c r="V581" s="353"/>
      <c r="W581" s="353"/>
      <c r="X581" s="353"/>
      <c r="Y581" s="353"/>
      <c r="Z581" s="353"/>
    </row>
    <row r="582" spans="1:26" ht="12.75" customHeight="1" x14ac:dyDescent="0.2">
      <c r="A582" s="353"/>
      <c r="B582" s="353"/>
      <c r="C582" s="353"/>
      <c r="D582" s="353"/>
      <c r="E582" s="353"/>
      <c r="F582" s="424"/>
      <c r="G582" s="424"/>
      <c r="H582" s="424"/>
      <c r="I582" s="424"/>
      <c r="J582" s="424"/>
      <c r="K582" s="358"/>
      <c r="L582" s="424"/>
      <c r="M582" s="424"/>
      <c r="N582" s="424"/>
      <c r="O582" s="424"/>
      <c r="P582" s="424"/>
      <c r="Q582" s="353"/>
      <c r="R582" s="353"/>
      <c r="S582" s="353"/>
      <c r="T582" s="353"/>
      <c r="U582" s="353"/>
      <c r="V582" s="353"/>
      <c r="W582" s="353"/>
      <c r="X582" s="353"/>
      <c r="Y582" s="353"/>
      <c r="Z582" s="353"/>
    </row>
    <row r="583" spans="1:26" ht="12.75" customHeight="1" x14ac:dyDescent="0.2">
      <c r="A583" s="353"/>
      <c r="B583" s="353"/>
      <c r="C583" s="353"/>
      <c r="D583" s="353"/>
      <c r="E583" s="353"/>
      <c r="F583" s="424"/>
      <c r="G583" s="424"/>
      <c r="H583" s="424"/>
      <c r="I583" s="424"/>
      <c r="J583" s="424"/>
      <c r="K583" s="358"/>
      <c r="L583" s="424"/>
      <c r="M583" s="424"/>
      <c r="N583" s="424"/>
      <c r="O583" s="424"/>
      <c r="P583" s="424"/>
      <c r="Q583" s="353"/>
      <c r="R583" s="353"/>
      <c r="S583" s="353"/>
      <c r="T583" s="353"/>
      <c r="U583" s="353"/>
      <c r="V583" s="353"/>
      <c r="W583" s="353"/>
      <c r="X583" s="353"/>
      <c r="Y583" s="353"/>
      <c r="Z583" s="353"/>
    </row>
    <row r="584" spans="1:26" ht="12.75" customHeight="1" x14ac:dyDescent="0.2">
      <c r="A584" s="353"/>
      <c r="B584" s="353"/>
      <c r="C584" s="353"/>
      <c r="D584" s="353"/>
      <c r="E584" s="353"/>
      <c r="F584" s="424"/>
      <c r="G584" s="424"/>
      <c r="H584" s="424"/>
      <c r="I584" s="424"/>
      <c r="J584" s="424"/>
      <c r="K584" s="358"/>
      <c r="L584" s="424"/>
      <c r="M584" s="424"/>
      <c r="N584" s="424"/>
      <c r="O584" s="424"/>
      <c r="P584" s="424"/>
      <c r="Q584" s="353"/>
      <c r="R584" s="353"/>
      <c r="S584" s="353"/>
      <c r="T584" s="353"/>
      <c r="U584" s="353"/>
      <c r="V584" s="353"/>
      <c r="W584" s="353"/>
      <c r="X584" s="353"/>
      <c r="Y584" s="353"/>
      <c r="Z584" s="353"/>
    </row>
    <row r="585" spans="1:26" ht="12.75" customHeight="1" x14ac:dyDescent="0.2">
      <c r="A585" s="353"/>
      <c r="B585" s="353"/>
      <c r="C585" s="353"/>
      <c r="D585" s="353"/>
      <c r="E585" s="353"/>
      <c r="F585" s="424"/>
      <c r="G585" s="424"/>
      <c r="H585" s="424"/>
      <c r="I585" s="424"/>
      <c r="J585" s="424"/>
      <c r="K585" s="358"/>
      <c r="L585" s="424"/>
      <c r="M585" s="424"/>
      <c r="N585" s="424"/>
      <c r="O585" s="424"/>
      <c r="P585" s="424"/>
      <c r="Q585" s="353"/>
      <c r="R585" s="353"/>
      <c r="S585" s="353"/>
      <c r="T585" s="353"/>
      <c r="U585" s="353"/>
      <c r="V585" s="353"/>
      <c r="W585" s="353"/>
      <c r="X585" s="353"/>
      <c r="Y585" s="353"/>
      <c r="Z585" s="353"/>
    </row>
    <row r="586" spans="1:26" ht="12.75" customHeight="1" x14ac:dyDescent="0.2">
      <c r="A586" s="353"/>
      <c r="B586" s="353"/>
      <c r="C586" s="353"/>
      <c r="D586" s="353"/>
      <c r="E586" s="353"/>
      <c r="F586" s="424"/>
      <c r="G586" s="424"/>
      <c r="H586" s="424"/>
      <c r="I586" s="424"/>
      <c r="J586" s="424"/>
      <c r="K586" s="358"/>
      <c r="L586" s="424"/>
      <c r="M586" s="424"/>
      <c r="N586" s="424"/>
      <c r="O586" s="424"/>
      <c r="P586" s="424"/>
      <c r="Q586" s="353"/>
      <c r="R586" s="353"/>
      <c r="S586" s="353"/>
      <c r="T586" s="353"/>
      <c r="U586" s="353"/>
      <c r="V586" s="353"/>
      <c r="W586" s="353"/>
      <c r="X586" s="353"/>
      <c r="Y586" s="353"/>
      <c r="Z586" s="353"/>
    </row>
    <row r="587" spans="1:26" ht="12.75" customHeight="1" x14ac:dyDescent="0.2">
      <c r="A587" s="353"/>
      <c r="B587" s="353"/>
      <c r="C587" s="353"/>
      <c r="D587" s="353"/>
      <c r="E587" s="353"/>
      <c r="F587" s="424"/>
      <c r="G587" s="424"/>
      <c r="H587" s="424"/>
      <c r="I587" s="424"/>
      <c r="J587" s="424"/>
      <c r="K587" s="358"/>
      <c r="L587" s="424"/>
      <c r="M587" s="424"/>
      <c r="N587" s="424"/>
      <c r="O587" s="424"/>
      <c r="P587" s="424"/>
      <c r="Q587" s="353"/>
      <c r="R587" s="353"/>
      <c r="S587" s="353"/>
      <c r="T587" s="353"/>
      <c r="U587" s="353"/>
      <c r="V587" s="353"/>
      <c r="W587" s="353"/>
      <c r="X587" s="353"/>
      <c r="Y587" s="353"/>
      <c r="Z587" s="353"/>
    </row>
    <row r="588" spans="1:26" ht="12.75" customHeight="1" x14ac:dyDescent="0.2">
      <c r="A588" s="353"/>
      <c r="B588" s="353"/>
      <c r="C588" s="353"/>
      <c r="D588" s="353"/>
      <c r="E588" s="353"/>
      <c r="F588" s="424"/>
      <c r="G588" s="424"/>
      <c r="H588" s="424"/>
      <c r="I588" s="424"/>
      <c r="J588" s="424"/>
      <c r="K588" s="358"/>
      <c r="L588" s="424"/>
      <c r="M588" s="424"/>
      <c r="N588" s="424"/>
      <c r="O588" s="424"/>
      <c r="P588" s="424"/>
      <c r="Q588" s="353"/>
      <c r="R588" s="353"/>
      <c r="S588" s="353"/>
      <c r="T588" s="353"/>
      <c r="U588" s="353"/>
      <c r="V588" s="353"/>
      <c r="W588" s="353"/>
      <c r="X588" s="353"/>
      <c r="Y588" s="353"/>
      <c r="Z588" s="353"/>
    </row>
    <row r="589" spans="1:26" ht="12.75" customHeight="1" x14ac:dyDescent="0.2">
      <c r="A589" s="353"/>
      <c r="B589" s="353"/>
      <c r="C589" s="353"/>
      <c r="D589" s="353"/>
      <c r="E589" s="353"/>
      <c r="F589" s="424"/>
      <c r="G589" s="424"/>
      <c r="H589" s="424"/>
      <c r="I589" s="424"/>
      <c r="J589" s="424"/>
      <c r="K589" s="358"/>
      <c r="L589" s="424"/>
      <c r="M589" s="424"/>
      <c r="N589" s="424"/>
      <c r="O589" s="424"/>
      <c r="P589" s="424"/>
      <c r="Q589" s="353"/>
      <c r="R589" s="353"/>
      <c r="S589" s="353"/>
      <c r="T589" s="353"/>
      <c r="U589" s="353"/>
      <c r="V589" s="353"/>
      <c r="W589" s="353"/>
      <c r="X589" s="353"/>
      <c r="Y589" s="353"/>
      <c r="Z589" s="353"/>
    </row>
    <row r="590" spans="1:26" ht="12.75" customHeight="1" x14ac:dyDescent="0.2">
      <c r="A590" s="353"/>
      <c r="B590" s="353"/>
      <c r="C590" s="353"/>
      <c r="D590" s="353"/>
      <c r="E590" s="353"/>
      <c r="F590" s="424"/>
      <c r="G590" s="424"/>
      <c r="H590" s="424"/>
      <c r="I590" s="424"/>
      <c r="J590" s="424"/>
      <c r="K590" s="358"/>
      <c r="L590" s="424"/>
      <c r="M590" s="424"/>
      <c r="N590" s="424"/>
      <c r="O590" s="424"/>
      <c r="P590" s="424"/>
      <c r="Q590" s="353"/>
      <c r="R590" s="353"/>
      <c r="S590" s="353"/>
      <c r="T590" s="353"/>
      <c r="U590" s="353"/>
      <c r="V590" s="353"/>
      <c r="W590" s="353"/>
      <c r="X590" s="353"/>
      <c r="Y590" s="353"/>
      <c r="Z590" s="353"/>
    </row>
    <row r="591" spans="1:26" ht="12.75" customHeight="1" x14ac:dyDescent="0.2">
      <c r="A591" s="353"/>
      <c r="B591" s="353"/>
      <c r="C591" s="353"/>
      <c r="D591" s="353"/>
      <c r="E591" s="353"/>
      <c r="F591" s="424"/>
      <c r="G591" s="424"/>
      <c r="H591" s="424"/>
      <c r="I591" s="424"/>
      <c r="J591" s="424"/>
      <c r="K591" s="358"/>
      <c r="L591" s="424"/>
      <c r="M591" s="424"/>
      <c r="N591" s="424"/>
      <c r="O591" s="424"/>
      <c r="P591" s="424"/>
      <c r="Q591" s="353"/>
      <c r="R591" s="353"/>
      <c r="S591" s="353"/>
      <c r="T591" s="353"/>
      <c r="U591" s="353"/>
      <c r="V591" s="353"/>
      <c r="W591" s="353"/>
      <c r="X591" s="353"/>
      <c r="Y591" s="353"/>
      <c r="Z591" s="353"/>
    </row>
    <row r="592" spans="1:26" ht="12.75" customHeight="1" x14ac:dyDescent="0.2">
      <c r="A592" s="353"/>
      <c r="B592" s="353"/>
      <c r="C592" s="353"/>
      <c r="D592" s="353"/>
      <c r="E592" s="353"/>
      <c r="F592" s="424"/>
      <c r="G592" s="424"/>
      <c r="H592" s="424"/>
      <c r="I592" s="424"/>
      <c r="J592" s="424"/>
      <c r="K592" s="358"/>
      <c r="L592" s="424"/>
      <c r="M592" s="424"/>
      <c r="N592" s="424"/>
      <c r="O592" s="424"/>
      <c r="P592" s="424"/>
      <c r="Q592" s="353"/>
      <c r="R592" s="353"/>
      <c r="S592" s="353"/>
      <c r="T592" s="353"/>
      <c r="U592" s="353"/>
      <c r="V592" s="353"/>
      <c r="W592" s="353"/>
      <c r="X592" s="353"/>
      <c r="Y592" s="353"/>
      <c r="Z592" s="353"/>
    </row>
    <row r="593" spans="1:26" ht="12.75" customHeight="1" x14ac:dyDescent="0.2">
      <c r="A593" s="353"/>
      <c r="B593" s="353"/>
      <c r="C593" s="353"/>
      <c r="D593" s="353"/>
      <c r="E593" s="353"/>
      <c r="F593" s="424"/>
      <c r="G593" s="424"/>
      <c r="H593" s="424"/>
      <c r="I593" s="424"/>
      <c r="J593" s="424"/>
      <c r="K593" s="358"/>
      <c r="L593" s="424"/>
      <c r="M593" s="424"/>
      <c r="N593" s="424"/>
      <c r="O593" s="424"/>
      <c r="P593" s="424"/>
      <c r="Q593" s="353"/>
      <c r="R593" s="353"/>
      <c r="S593" s="353"/>
      <c r="T593" s="353"/>
      <c r="U593" s="353"/>
      <c r="V593" s="353"/>
      <c r="W593" s="353"/>
      <c r="X593" s="353"/>
      <c r="Y593" s="353"/>
      <c r="Z593" s="353"/>
    </row>
    <row r="594" spans="1:26" ht="12.75" customHeight="1" x14ac:dyDescent="0.2">
      <c r="A594" s="353"/>
      <c r="B594" s="353"/>
      <c r="C594" s="353"/>
      <c r="D594" s="353"/>
      <c r="E594" s="353"/>
      <c r="F594" s="424"/>
      <c r="G594" s="424"/>
      <c r="H594" s="424"/>
      <c r="I594" s="424"/>
      <c r="J594" s="424"/>
      <c r="K594" s="358"/>
      <c r="L594" s="424"/>
      <c r="M594" s="424"/>
      <c r="N594" s="424"/>
      <c r="O594" s="424"/>
      <c r="P594" s="424"/>
      <c r="Q594" s="353"/>
      <c r="R594" s="353"/>
      <c r="S594" s="353"/>
      <c r="T594" s="353"/>
      <c r="U594" s="353"/>
      <c r="V594" s="353"/>
      <c r="W594" s="353"/>
      <c r="X594" s="353"/>
      <c r="Y594" s="353"/>
      <c r="Z594" s="353"/>
    </row>
    <row r="595" spans="1:26" ht="12.75" customHeight="1" x14ac:dyDescent="0.2">
      <c r="A595" s="353"/>
      <c r="B595" s="353"/>
      <c r="C595" s="353"/>
      <c r="D595" s="353"/>
      <c r="E595" s="353"/>
      <c r="F595" s="424"/>
      <c r="G595" s="424"/>
      <c r="H595" s="424"/>
      <c r="I595" s="424"/>
      <c r="J595" s="424"/>
      <c r="K595" s="358"/>
      <c r="L595" s="424"/>
      <c r="M595" s="424"/>
      <c r="N595" s="424"/>
      <c r="O595" s="424"/>
      <c r="P595" s="424"/>
      <c r="Q595" s="353"/>
      <c r="R595" s="353"/>
      <c r="S595" s="353"/>
      <c r="T595" s="353"/>
      <c r="U595" s="353"/>
      <c r="V595" s="353"/>
      <c r="W595" s="353"/>
      <c r="X595" s="353"/>
      <c r="Y595" s="353"/>
      <c r="Z595" s="353"/>
    </row>
    <row r="596" spans="1:26" ht="12.75" customHeight="1" x14ac:dyDescent="0.2">
      <c r="A596" s="353"/>
      <c r="B596" s="353"/>
      <c r="C596" s="353"/>
      <c r="D596" s="353"/>
      <c r="E596" s="353"/>
      <c r="F596" s="424"/>
      <c r="G596" s="424"/>
      <c r="H596" s="424"/>
      <c r="I596" s="424"/>
      <c r="J596" s="424"/>
      <c r="K596" s="358"/>
      <c r="L596" s="424"/>
      <c r="M596" s="424"/>
      <c r="N596" s="424"/>
      <c r="O596" s="424"/>
      <c r="P596" s="424"/>
      <c r="Q596" s="353"/>
      <c r="R596" s="353"/>
      <c r="S596" s="353"/>
      <c r="T596" s="353"/>
      <c r="U596" s="353"/>
      <c r="V596" s="353"/>
      <c r="W596" s="353"/>
      <c r="X596" s="353"/>
      <c r="Y596" s="353"/>
      <c r="Z596" s="353"/>
    </row>
    <row r="597" spans="1:26" ht="12.75" customHeight="1" x14ac:dyDescent="0.2">
      <c r="A597" s="353"/>
      <c r="B597" s="353"/>
      <c r="C597" s="353"/>
      <c r="D597" s="353"/>
      <c r="E597" s="353"/>
      <c r="F597" s="424"/>
      <c r="G597" s="424"/>
      <c r="H597" s="424"/>
      <c r="I597" s="424"/>
      <c r="J597" s="424"/>
      <c r="K597" s="358"/>
      <c r="L597" s="424"/>
      <c r="M597" s="424"/>
      <c r="N597" s="424"/>
      <c r="O597" s="424"/>
      <c r="P597" s="424"/>
      <c r="Q597" s="353"/>
      <c r="R597" s="353"/>
      <c r="S597" s="353"/>
      <c r="T597" s="353"/>
      <c r="U597" s="353"/>
      <c r="V597" s="353"/>
      <c r="W597" s="353"/>
      <c r="X597" s="353"/>
      <c r="Y597" s="353"/>
      <c r="Z597" s="353"/>
    </row>
    <row r="598" spans="1:26" ht="12.75" customHeight="1" x14ac:dyDescent="0.2">
      <c r="A598" s="353"/>
      <c r="B598" s="353"/>
      <c r="C598" s="353"/>
      <c r="D598" s="353"/>
      <c r="E598" s="353"/>
      <c r="F598" s="424"/>
      <c r="G598" s="424"/>
      <c r="H598" s="424"/>
      <c r="I598" s="424"/>
      <c r="J598" s="424"/>
      <c r="K598" s="358"/>
      <c r="L598" s="424"/>
      <c r="M598" s="424"/>
      <c r="N598" s="424"/>
      <c r="O598" s="424"/>
      <c r="P598" s="424"/>
      <c r="Q598" s="353"/>
      <c r="R598" s="353"/>
      <c r="S598" s="353"/>
      <c r="T598" s="353"/>
      <c r="U598" s="353"/>
      <c r="V598" s="353"/>
      <c r="W598" s="353"/>
      <c r="X598" s="353"/>
      <c r="Y598" s="353"/>
      <c r="Z598" s="353"/>
    </row>
    <row r="599" spans="1:26" ht="12.75" customHeight="1" x14ac:dyDescent="0.2">
      <c r="A599" s="353"/>
      <c r="B599" s="353"/>
      <c r="C599" s="353"/>
      <c r="D599" s="353"/>
      <c r="E599" s="353"/>
      <c r="F599" s="424"/>
      <c r="G599" s="424"/>
      <c r="H599" s="424"/>
      <c r="I599" s="424"/>
      <c r="J599" s="424"/>
      <c r="K599" s="358"/>
      <c r="L599" s="424"/>
      <c r="M599" s="424"/>
      <c r="N599" s="424"/>
      <c r="O599" s="424"/>
      <c r="P599" s="424"/>
      <c r="Q599" s="353"/>
      <c r="R599" s="353"/>
      <c r="S599" s="353"/>
      <c r="T599" s="353"/>
      <c r="U599" s="353"/>
      <c r="V599" s="353"/>
      <c r="W599" s="353"/>
      <c r="X599" s="353"/>
      <c r="Y599" s="353"/>
      <c r="Z599" s="353"/>
    </row>
    <row r="600" spans="1:26" ht="12.75" customHeight="1" x14ac:dyDescent="0.2">
      <c r="A600" s="353"/>
      <c r="B600" s="353"/>
      <c r="C600" s="353"/>
      <c r="D600" s="353"/>
      <c r="E600" s="353"/>
      <c r="F600" s="424"/>
      <c r="G600" s="424"/>
      <c r="H600" s="424"/>
      <c r="I600" s="424"/>
      <c r="J600" s="424"/>
      <c r="K600" s="358"/>
      <c r="L600" s="424"/>
      <c r="M600" s="424"/>
      <c r="N600" s="424"/>
      <c r="O600" s="424"/>
      <c r="P600" s="424"/>
      <c r="Q600" s="353"/>
      <c r="R600" s="353"/>
      <c r="S600" s="353"/>
      <c r="T600" s="353"/>
      <c r="U600" s="353"/>
      <c r="V600" s="353"/>
      <c r="W600" s="353"/>
      <c r="X600" s="353"/>
      <c r="Y600" s="353"/>
      <c r="Z600" s="353"/>
    </row>
    <row r="601" spans="1:26" ht="12.75" customHeight="1" x14ac:dyDescent="0.2">
      <c r="A601" s="353"/>
      <c r="B601" s="353"/>
      <c r="C601" s="353"/>
      <c r="D601" s="353"/>
      <c r="E601" s="353"/>
      <c r="F601" s="424"/>
      <c r="G601" s="424"/>
      <c r="H601" s="424"/>
      <c r="I601" s="424"/>
      <c r="J601" s="424"/>
      <c r="K601" s="358"/>
      <c r="L601" s="424"/>
      <c r="M601" s="424"/>
      <c r="N601" s="424"/>
      <c r="O601" s="424"/>
      <c r="P601" s="424"/>
      <c r="Q601" s="353"/>
      <c r="R601" s="353"/>
      <c r="S601" s="353"/>
      <c r="T601" s="353"/>
      <c r="U601" s="353"/>
      <c r="V601" s="353"/>
      <c r="W601" s="353"/>
      <c r="X601" s="353"/>
      <c r="Y601" s="353"/>
      <c r="Z601" s="353"/>
    </row>
    <row r="602" spans="1:26" ht="12.75" customHeight="1" x14ac:dyDescent="0.2">
      <c r="A602" s="353"/>
      <c r="B602" s="353"/>
      <c r="C602" s="353"/>
      <c r="D602" s="353"/>
      <c r="E602" s="353"/>
      <c r="F602" s="424"/>
      <c r="G602" s="424"/>
      <c r="H602" s="424"/>
      <c r="I602" s="424"/>
      <c r="J602" s="424"/>
      <c r="K602" s="358"/>
      <c r="L602" s="424"/>
      <c r="M602" s="424"/>
      <c r="N602" s="424"/>
      <c r="O602" s="424"/>
      <c r="P602" s="424"/>
      <c r="Q602" s="353"/>
      <c r="R602" s="353"/>
      <c r="S602" s="353"/>
      <c r="T602" s="353"/>
      <c r="U602" s="353"/>
      <c r="V602" s="353"/>
      <c r="W602" s="353"/>
      <c r="X602" s="353"/>
      <c r="Y602" s="353"/>
      <c r="Z602" s="353"/>
    </row>
    <row r="603" spans="1:26" ht="12.75" customHeight="1" x14ac:dyDescent="0.2">
      <c r="A603" s="353"/>
      <c r="B603" s="353"/>
      <c r="C603" s="353"/>
      <c r="D603" s="353"/>
      <c r="E603" s="353"/>
      <c r="F603" s="424"/>
      <c r="G603" s="424"/>
      <c r="H603" s="424"/>
      <c r="I603" s="424"/>
      <c r="J603" s="424"/>
      <c r="K603" s="358"/>
      <c r="L603" s="424"/>
      <c r="M603" s="424"/>
      <c r="N603" s="424"/>
      <c r="O603" s="424"/>
      <c r="P603" s="424"/>
      <c r="Q603" s="353"/>
      <c r="R603" s="353"/>
      <c r="S603" s="353"/>
      <c r="T603" s="353"/>
      <c r="U603" s="353"/>
      <c r="V603" s="353"/>
      <c r="W603" s="353"/>
      <c r="X603" s="353"/>
      <c r="Y603" s="353"/>
      <c r="Z603" s="353"/>
    </row>
    <row r="604" spans="1:26" ht="12.75" customHeight="1" x14ac:dyDescent="0.2">
      <c r="A604" s="353"/>
      <c r="B604" s="353"/>
      <c r="C604" s="353"/>
      <c r="D604" s="353"/>
      <c r="E604" s="353"/>
      <c r="F604" s="424"/>
      <c r="G604" s="424"/>
      <c r="H604" s="424"/>
      <c r="I604" s="424"/>
      <c r="J604" s="424"/>
      <c r="K604" s="358"/>
      <c r="L604" s="424"/>
      <c r="M604" s="424"/>
      <c r="N604" s="424"/>
      <c r="O604" s="424"/>
      <c r="P604" s="424"/>
      <c r="Q604" s="353"/>
      <c r="R604" s="353"/>
      <c r="S604" s="353"/>
      <c r="T604" s="353"/>
      <c r="U604" s="353"/>
      <c r="V604" s="353"/>
      <c r="W604" s="353"/>
      <c r="X604" s="353"/>
      <c r="Y604" s="353"/>
      <c r="Z604" s="353"/>
    </row>
    <row r="605" spans="1:26" ht="12.75" customHeight="1" x14ac:dyDescent="0.2">
      <c r="A605" s="353"/>
      <c r="B605" s="353"/>
      <c r="C605" s="353"/>
      <c r="D605" s="353"/>
      <c r="E605" s="353"/>
      <c r="F605" s="424"/>
      <c r="G605" s="424"/>
      <c r="H605" s="424"/>
      <c r="I605" s="424"/>
      <c r="J605" s="424"/>
      <c r="K605" s="358"/>
      <c r="L605" s="424"/>
      <c r="M605" s="424"/>
      <c r="N605" s="424"/>
      <c r="O605" s="424"/>
      <c r="P605" s="424"/>
      <c r="Q605" s="353"/>
      <c r="R605" s="353"/>
      <c r="S605" s="353"/>
      <c r="T605" s="353"/>
      <c r="U605" s="353"/>
      <c r="V605" s="353"/>
      <c r="W605" s="353"/>
      <c r="X605" s="353"/>
      <c r="Y605" s="353"/>
      <c r="Z605" s="353"/>
    </row>
    <row r="606" spans="1:26" ht="12.75" customHeight="1" x14ac:dyDescent="0.2">
      <c r="A606" s="353"/>
      <c r="B606" s="353"/>
      <c r="C606" s="353"/>
      <c r="D606" s="353"/>
      <c r="E606" s="353"/>
      <c r="F606" s="424"/>
      <c r="G606" s="424"/>
      <c r="H606" s="424"/>
      <c r="I606" s="424"/>
      <c r="J606" s="424"/>
      <c r="K606" s="358"/>
      <c r="L606" s="424"/>
      <c r="M606" s="424"/>
      <c r="N606" s="424"/>
      <c r="O606" s="424"/>
      <c r="P606" s="424"/>
      <c r="Q606" s="353"/>
      <c r="R606" s="353"/>
      <c r="S606" s="353"/>
      <c r="T606" s="353"/>
      <c r="U606" s="353"/>
      <c r="V606" s="353"/>
      <c r="W606" s="353"/>
      <c r="X606" s="353"/>
      <c r="Y606" s="353"/>
      <c r="Z606" s="353"/>
    </row>
    <row r="607" spans="1:26" ht="12.75" customHeight="1" x14ac:dyDescent="0.2">
      <c r="A607" s="353"/>
      <c r="B607" s="353"/>
      <c r="C607" s="353"/>
      <c r="D607" s="353"/>
      <c r="E607" s="353"/>
      <c r="F607" s="424"/>
      <c r="G607" s="424"/>
      <c r="H607" s="424"/>
      <c r="I607" s="424"/>
      <c r="J607" s="424"/>
      <c r="K607" s="358"/>
      <c r="L607" s="424"/>
      <c r="M607" s="424"/>
      <c r="N607" s="424"/>
      <c r="O607" s="424"/>
      <c r="P607" s="424"/>
      <c r="Q607" s="353"/>
      <c r="R607" s="353"/>
      <c r="S607" s="353"/>
      <c r="T607" s="353"/>
      <c r="U607" s="353"/>
      <c r="V607" s="353"/>
      <c r="W607" s="353"/>
      <c r="X607" s="353"/>
      <c r="Y607" s="353"/>
      <c r="Z607" s="353"/>
    </row>
    <row r="608" spans="1:26" ht="12.75" customHeight="1" x14ac:dyDescent="0.2">
      <c r="A608" s="353"/>
      <c r="B608" s="353"/>
      <c r="C608" s="353"/>
      <c r="D608" s="353"/>
      <c r="E608" s="353"/>
      <c r="F608" s="424"/>
      <c r="G608" s="424"/>
      <c r="H608" s="424"/>
      <c r="I608" s="424"/>
      <c r="J608" s="424"/>
      <c r="K608" s="358"/>
      <c r="L608" s="424"/>
      <c r="M608" s="424"/>
      <c r="N608" s="424"/>
      <c r="O608" s="424"/>
      <c r="P608" s="424"/>
      <c r="Q608" s="353"/>
      <c r="R608" s="353"/>
      <c r="S608" s="353"/>
      <c r="T608" s="353"/>
      <c r="U608" s="353"/>
      <c r="V608" s="353"/>
      <c r="W608" s="353"/>
      <c r="X608" s="353"/>
      <c r="Y608" s="353"/>
      <c r="Z608" s="353"/>
    </row>
    <row r="609" spans="1:26" ht="12.75" customHeight="1" x14ac:dyDescent="0.2">
      <c r="A609" s="353"/>
      <c r="B609" s="353"/>
      <c r="C609" s="353"/>
      <c r="D609" s="353"/>
      <c r="E609" s="353"/>
      <c r="F609" s="424"/>
      <c r="G609" s="424"/>
      <c r="H609" s="424"/>
      <c r="I609" s="424"/>
      <c r="J609" s="424"/>
      <c r="K609" s="358"/>
      <c r="L609" s="424"/>
      <c r="M609" s="424"/>
      <c r="N609" s="424"/>
      <c r="O609" s="424"/>
      <c r="P609" s="424"/>
      <c r="Q609" s="353"/>
      <c r="R609" s="353"/>
      <c r="S609" s="353"/>
      <c r="T609" s="353"/>
      <c r="U609" s="353"/>
      <c r="V609" s="353"/>
      <c r="W609" s="353"/>
      <c r="X609" s="353"/>
      <c r="Y609" s="353"/>
      <c r="Z609" s="353"/>
    </row>
    <row r="610" spans="1:26" ht="12.75" customHeight="1" x14ac:dyDescent="0.2">
      <c r="A610" s="353"/>
      <c r="B610" s="353"/>
      <c r="C610" s="353"/>
      <c r="D610" s="353"/>
      <c r="E610" s="353"/>
      <c r="F610" s="424"/>
      <c r="G610" s="424"/>
      <c r="H610" s="424"/>
      <c r="I610" s="424"/>
      <c r="J610" s="424"/>
      <c r="K610" s="358"/>
      <c r="L610" s="424"/>
      <c r="M610" s="424"/>
      <c r="N610" s="424"/>
      <c r="O610" s="424"/>
      <c r="P610" s="424"/>
      <c r="Q610" s="353"/>
      <c r="R610" s="353"/>
      <c r="S610" s="353"/>
      <c r="T610" s="353"/>
      <c r="U610" s="353"/>
      <c r="V610" s="353"/>
      <c r="W610" s="353"/>
      <c r="X610" s="353"/>
      <c r="Y610" s="353"/>
      <c r="Z610" s="353"/>
    </row>
    <row r="611" spans="1:26" ht="12.75" customHeight="1" x14ac:dyDescent="0.2">
      <c r="A611" s="353"/>
      <c r="B611" s="353"/>
      <c r="C611" s="353"/>
      <c r="D611" s="353"/>
      <c r="E611" s="353"/>
      <c r="F611" s="424"/>
      <c r="G611" s="424"/>
      <c r="H611" s="424"/>
      <c r="I611" s="424"/>
      <c r="J611" s="424"/>
      <c r="K611" s="358"/>
      <c r="L611" s="424"/>
      <c r="M611" s="424"/>
      <c r="N611" s="424"/>
      <c r="O611" s="424"/>
      <c r="P611" s="424"/>
      <c r="Q611" s="353"/>
      <c r="R611" s="353"/>
      <c r="S611" s="353"/>
      <c r="T611" s="353"/>
      <c r="U611" s="353"/>
      <c r="V611" s="353"/>
      <c r="W611" s="353"/>
      <c r="X611" s="353"/>
      <c r="Y611" s="353"/>
      <c r="Z611" s="353"/>
    </row>
    <row r="612" spans="1:26" ht="12.75" customHeight="1" x14ac:dyDescent="0.2">
      <c r="A612" s="353"/>
      <c r="B612" s="353"/>
      <c r="C612" s="353"/>
      <c r="D612" s="353"/>
      <c r="E612" s="353"/>
      <c r="F612" s="424"/>
      <c r="G612" s="424"/>
      <c r="H612" s="424"/>
      <c r="I612" s="424"/>
      <c r="J612" s="424"/>
      <c r="K612" s="358"/>
      <c r="L612" s="424"/>
      <c r="M612" s="424"/>
      <c r="N612" s="424"/>
      <c r="O612" s="424"/>
      <c r="P612" s="424"/>
      <c r="Q612" s="353"/>
      <c r="R612" s="353"/>
      <c r="S612" s="353"/>
      <c r="T612" s="353"/>
      <c r="U612" s="353"/>
      <c r="V612" s="353"/>
      <c r="W612" s="353"/>
      <c r="X612" s="353"/>
      <c r="Y612" s="353"/>
      <c r="Z612" s="353"/>
    </row>
    <row r="613" spans="1:26" ht="12.75" customHeight="1" x14ac:dyDescent="0.2">
      <c r="A613" s="353"/>
      <c r="B613" s="353"/>
      <c r="C613" s="353"/>
      <c r="D613" s="353"/>
      <c r="E613" s="353"/>
      <c r="F613" s="424"/>
      <c r="G613" s="424"/>
      <c r="H613" s="424"/>
      <c r="I613" s="424"/>
      <c r="J613" s="424"/>
      <c r="K613" s="358"/>
      <c r="L613" s="424"/>
      <c r="M613" s="424"/>
      <c r="N613" s="424"/>
      <c r="O613" s="424"/>
      <c r="P613" s="424"/>
      <c r="Q613" s="353"/>
      <c r="R613" s="353"/>
      <c r="S613" s="353"/>
      <c r="T613" s="353"/>
      <c r="U613" s="353"/>
      <c r="V613" s="353"/>
      <c r="W613" s="353"/>
      <c r="X613" s="353"/>
      <c r="Y613" s="353"/>
      <c r="Z613" s="353"/>
    </row>
    <row r="614" spans="1:26" ht="12.75" customHeight="1" x14ac:dyDescent="0.2">
      <c r="A614" s="353"/>
      <c r="B614" s="353"/>
      <c r="C614" s="353"/>
      <c r="D614" s="353"/>
      <c r="E614" s="353"/>
      <c r="F614" s="424"/>
      <c r="G614" s="424"/>
      <c r="H614" s="424"/>
      <c r="I614" s="424"/>
      <c r="J614" s="424"/>
      <c r="K614" s="358"/>
      <c r="L614" s="424"/>
      <c r="M614" s="424"/>
      <c r="N614" s="424"/>
      <c r="O614" s="424"/>
      <c r="P614" s="424"/>
      <c r="Q614" s="353"/>
      <c r="R614" s="353"/>
      <c r="S614" s="353"/>
      <c r="T614" s="353"/>
      <c r="U614" s="353"/>
      <c r="V614" s="353"/>
      <c r="W614" s="353"/>
      <c r="X614" s="353"/>
      <c r="Y614" s="353"/>
      <c r="Z614" s="353"/>
    </row>
    <row r="615" spans="1:26" ht="12.75" customHeight="1" x14ac:dyDescent="0.2">
      <c r="A615" s="353"/>
      <c r="B615" s="353"/>
      <c r="C615" s="353"/>
      <c r="D615" s="353"/>
      <c r="E615" s="353"/>
      <c r="F615" s="424"/>
      <c r="G615" s="424"/>
      <c r="H615" s="424"/>
      <c r="I615" s="424"/>
      <c r="J615" s="424"/>
      <c r="K615" s="358"/>
      <c r="L615" s="424"/>
      <c r="M615" s="424"/>
      <c r="N615" s="424"/>
      <c r="O615" s="424"/>
      <c r="P615" s="424"/>
      <c r="Q615" s="353"/>
      <c r="R615" s="353"/>
      <c r="S615" s="353"/>
      <c r="T615" s="353"/>
      <c r="U615" s="353"/>
      <c r="V615" s="353"/>
      <c r="W615" s="353"/>
      <c r="X615" s="353"/>
      <c r="Y615" s="353"/>
      <c r="Z615" s="353"/>
    </row>
    <row r="616" spans="1:26" ht="12.75" customHeight="1" x14ac:dyDescent="0.2">
      <c r="A616" s="353"/>
      <c r="B616" s="353"/>
      <c r="C616" s="353"/>
      <c r="D616" s="353"/>
      <c r="E616" s="353"/>
      <c r="F616" s="424"/>
      <c r="G616" s="424"/>
      <c r="H616" s="424"/>
      <c r="I616" s="424"/>
      <c r="J616" s="424"/>
      <c r="K616" s="358"/>
      <c r="L616" s="424"/>
      <c r="M616" s="424"/>
      <c r="N616" s="424"/>
      <c r="O616" s="424"/>
      <c r="P616" s="424"/>
      <c r="Q616" s="353"/>
      <c r="R616" s="353"/>
      <c r="S616" s="353"/>
      <c r="T616" s="353"/>
      <c r="U616" s="353"/>
      <c r="V616" s="353"/>
      <c r="W616" s="353"/>
      <c r="X616" s="353"/>
      <c r="Y616" s="353"/>
      <c r="Z616" s="353"/>
    </row>
    <row r="617" spans="1:26" ht="12.75" customHeight="1" x14ac:dyDescent="0.2">
      <c r="A617" s="353"/>
      <c r="B617" s="353"/>
      <c r="C617" s="353"/>
      <c r="D617" s="353"/>
      <c r="E617" s="353"/>
      <c r="F617" s="424"/>
      <c r="G617" s="424"/>
      <c r="H617" s="424"/>
      <c r="I617" s="424"/>
      <c r="J617" s="424"/>
      <c r="K617" s="358"/>
      <c r="L617" s="424"/>
      <c r="M617" s="424"/>
      <c r="N617" s="424"/>
      <c r="O617" s="424"/>
      <c r="P617" s="424"/>
      <c r="Q617" s="353"/>
      <c r="R617" s="353"/>
      <c r="S617" s="353"/>
      <c r="T617" s="353"/>
      <c r="U617" s="353"/>
      <c r="V617" s="353"/>
      <c r="W617" s="353"/>
      <c r="X617" s="353"/>
      <c r="Y617" s="353"/>
      <c r="Z617" s="353"/>
    </row>
    <row r="618" spans="1:26" ht="12.75" customHeight="1" x14ac:dyDescent="0.2">
      <c r="A618" s="353"/>
      <c r="B618" s="353"/>
      <c r="C618" s="353"/>
      <c r="D618" s="353"/>
      <c r="E618" s="353"/>
      <c r="F618" s="424"/>
      <c r="G618" s="424"/>
      <c r="H618" s="424"/>
      <c r="I618" s="424"/>
      <c r="J618" s="424"/>
      <c r="K618" s="358"/>
      <c r="L618" s="424"/>
      <c r="M618" s="424"/>
      <c r="N618" s="424"/>
      <c r="O618" s="424"/>
      <c r="P618" s="424"/>
      <c r="Q618" s="353"/>
      <c r="R618" s="353"/>
      <c r="S618" s="353"/>
      <c r="T618" s="353"/>
      <c r="U618" s="353"/>
      <c r="V618" s="353"/>
      <c r="W618" s="353"/>
      <c r="X618" s="353"/>
      <c r="Y618" s="353"/>
      <c r="Z618" s="353"/>
    </row>
    <row r="619" spans="1:26" ht="12.75" customHeight="1" x14ac:dyDescent="0.2">
      <c r="A619" s="353"/>
      <c r="B619" s="353"/>
      <c r="C619" s="353"/>
      <c r="D619" s="353"/>
      <c r="E619" s="353"/>
      <c r="F619" s="424"/>
      <c r="G619" s="424"/>
      <c r="H619" s="424"/>
      <c r="I619" s="424"/>
      <c r="J619" s="424"/>
      <c r="K619" s="358"/>
      <c r="L619" s="424"/>
      <c r="M619" s="424"/>
      <c r="N619" s="424"/>
      <c r="O619" s="424"/>
      <c r="P619" s="424"/>
      <c r="Q619" s="353"/>
      <c r="R619" s="353"/>
      <c r="S619" s="353"/>
      <c r="T619" s="353"/>
      <c r="U619" s="353"/>
      <c r="V619" s="353"/>
      <c r="W619" s="353"/>
      <c r="X619" s="353"/>
      <c r="Y619" s="353"/>
      <c r="Z619" s="353"/>
    </row>
    <row r="620" spans="1:26" ht="12.75" customHeight="1" x14ac:dyDescent="0.2">
      <c r="A620" s="353"/>
      <c r="B620" s="353"/>
      <c r="C620" s="353"/>
      <c r="D620" s="353"/>
      <c r="E620" s="353"/>
      <c r="F620" s="424"/>
      <c r="G620" s="424"/>
      <c r="H620" s="424"/>
      <c r="I620" s="424"/>
      <c r="J620" s="424"/>
      <c r="K620" s="358"/>
      <c r="L620" s="424"/>
      <c r="M620" s="424"/>
      <c r="N620" s="424"/>
      <c r="O620" s="424"/>
      <c r="P620" s="424"/>
      <c r="Q620" s="353"/>
      <c r="R620" s="353"/>
      <c r="S620" s="353"/>
      <c r="T620" s="353"/>
      <c r="U620" s="353"/>
      <c r="V620" s="353"/>
      <c r="W620" s="353"/>
      <c r="X620" s="353"/>
      <c r="Y620" s="353"/>
      <c r="Z620" s="353"/>
    </row>
    <row r="621" spans="1:26" ht="12.75" customHeight="1" x14ac:dyDescent="0.2">
      <c r="A621" s="353"/>
      <c r="B621" s="353"/>
      <c r="C621" s="353"/>
      <c r="D621" s="353"/>
      <c r="E621" s="353"/>
      <c r="F621" s="424"/>
      <c r="G621" s="424"/>
      <c r="H621" s="424"/>
      <c r="I621" s="424"/>
      <c r="J621" s="424"/>
      <c r="K621" s="358"/>
      <c r="L621" s="424"/>
      <c r="M621" s="424"/>
      <c r="N621" s="424"/>
      <c r="O621" s="424"/>
      <c r="P621" s="424"/>
      <c r="Q621" s="353"/>
      <c r="R621" s="353"/>
      <c r="S621" s="353"/>
      <c r="T621" s="353"/>
      <c r="U621" s="353"/>
      <c r="V621" s="353"/>
      <c r="W621" s="353"/>
      <c r="X621" s="353"/>
      <c r="Y621" s="353"/>
      <c r="Z621" s="353"/>
    </row>
    <row r="622" spans="1:26" ht="12.75" customHeight="1" x14ac:dyDescent="0.2">
      <c r="A622" s="353"/>
      <c r="B622" s="353"/>
      <c r="C622" s="353"/>
      <c r="D622" s="353"/>
      <c r="E622" s="353"/>
      <c r="F622" s="424"/>
      <c r="G622" s="424"/>
      <c r="H622" s="424"/>
      <c r="I622" s="424"/>
      <c r="J622" s="424"/>
      <c r="K622" s="358"/>
      <c r="L622" s="424"/>
      <c r="M622" s="424"/>
      <c r="N622" s="424"/>
      <c r="O622" s="424"/>
      <c r="P622" s="424"/>
      <c r="Q622" s="353"/>
      <c r="R622" s="353"/>
      <c r="S622" s="353"/>
      <c r="T622" s="353"/>
      <c r="U622" s="353"/>
      <c r="V622" s="353"/>
      <c r="W622" s="353"/>
      <c r="X622" s="353"/>
      <c r="Y622" s="353"/>
      <c r="Z622" s="353"/>
    </row>
    <row r="623" spans="1:26" ht="12.75" customHeight="1" x14ac:dyDescent="0.2">
      <c r="A623" s="353"/>
      <c r="B623" s="353"/>
      <c r="C623" s="353"/>
      <c r="D623" s="353"/>
      <c r="E623" s="353"/>
      <c r="F623" s="424"/>
      <c r="G623" s="424"/>
      <c r="H623" s="424"/>
      <c r="I623" s="424"/>
      <c r="J623" s="424"/>
      <c r="K623" s="358"/>
      <c r="L623" s="424"/>
      <c r="M623" s="424"/>
      <c r="N623" s="424"/>
      <c r="O623" s="424"/>
      <c r="P623" s="424"/>
      <c r="Q623" s="353"/>
      <c r="R623" s="353"/>
      <c r="S623" s="353"/>
      <c r="T623" s="353"/>
      <c r="U623" s="353"/>
      <c r="V623" s="353"/>
      <c r="W623" s="353"/>
      <c r="X623" s="353"/>
      <c r="Y623" s="353"/>
      <c r="Z623" s="353"/>
    </row>
    <row r="624" spans="1:26" ht="12.75" customHeight="1" x14ac:dyDescent="0.2">
      <c r="A624" s="353"/>
      <c r="B624" s="353"/>
      <c r="C624" s="353"/>
      <c r="D624" s="353"/>
      <c r="E624" s="353"/>
      <c r="F624" s="424"/>
      <c r="G624" s="424"/>
      <c r="H624" s="424"/>
      <c r="I624" s="424"/>
      <c r="J624" s="424"/>
      <c r="K624" s="358"/>
      <c r="L624" s="424"/>
      <c r="M624" s="424"/>
      <c r="N624" s="424"/>
      <c r="O624" s="424"/>
      <c r="P624" s="424"/>
      <c r="Q624" s="353"/>
      <c r="R624" s="353"/>
      <c r="S624" s="353"/>
      <c r="T624" s="353"/>
      <c r="U624" s="353"/>
      <c r="V624" s="353"/>
      <c r="W624" s="353"/>
      <c r="X624" s="353"/>
      <c r="Y624" s="353"/>
      <c r="Z624" s="353"/>
    </row>
    <row r="625" spans="1:26" ht="12.75" customHeight="1" x14ac:dyDescent="0.2">
      <c r="A625" s="353"/>
      <c r="B625" s="353"/>
      <c r="C625" s="353"/>
      <c r="D625" s="353"/>
      <c r="E625" s="353"/>
      <c r="F625" s="424"/>
      <c r="G625" s="424"/>
      <c r="H625" s="424"/>
      <c r="I625" s="424"/>
      <c r="J625" s="424"/>
      <c r="K625" s="358"/>
      <c r="L625" s="424"/>
      <c r="M625" s="424"/>
      <c r="N625" s="424"/>
      <c r="O625" s="424"/>
      <c r="P625" s="424"/>
      <c r="Q625" s="353"/>
      <c r="R625" s="353"/>
      <c r="S625" s="353"/>
      <c r="T625" s="353"/>
      <c r="U625" s="353"/>
      <c r="V625" s="353"/>
      <c r="W625" s="353"/>
      <c r="X625" s="353"/>
      <c r="Y625" s="353"/>
      <c r="Z625" s="353"/>
    </row>
    <row r="626" spans="1:26" ht="12.75" customHeight="1" x14ac:dyDescent="0.2">
      <c r="A626" s="353"/>
      <c r="B626" s="353"/>
      <c r="C626" s="353"/>
      <c r="D626" s="353"/>
      <c r="E626" s="353"/>
      <c r="F626" s="424"/>
      <c r="G626" s="424"/>
      <c r="H626" s="424"/>
      <c r="I626" s="424"/>
      <c r="J626" s="424"/>
      <c r="K626" s="358"/>
      <c r="L626" s="424"/>
      <c r="M626" s="424"/>
      <c r="N626" s="424"/>
      <c r="O626" s="424"/>
      <c r="P626" s="424"/>
      <c r="Q626" s="353"/>
      <c r="R626" s="353"/>
      <c r="S626" s="353"/>
      <c r="T626" s="353"/>
      <c r="U626" s="353"/>
      <c r="V626" s="353"/>
      <c r="W626" s="353"/>
      <c r="X626" s="353"/>
      <c r="Y626" s="353"/>
      <c r="Z626" s="353"/>
    </row>
    <row r="627" spans="1:26" ht="12.75" customHeight="1" x14ac:dyDescent="0.2">
      <c r="A627" s="353"/>
      <c r="B627" s="353"/>
      <c r="C627" s="353"/>
      <c r="D627" s="353"/>
      <c r="E627" s="353"/>
      <c r="F627" s="424"/>
      <c r="G627" s="424"/>
      <c r="H627" s="424"/>
      <c r="I627" s="424"/>
      <c r="J627" s="424"/>
      <c r="K627" s="358"/>
      <c r="L627" s="424"/>
      <c r="M627" s="424"/>
      <c r="N627" s="424"/>
      <c r="O627" s="424"/>
      <c r="P627" s="424"/>
      <c r="Q627" s="353"/>
      <c r="R627" s="353"/>
      <c r="S627" s="353"/>
      <c r="T627" s="353"/>
      <c r="U627" s="353"/>
      <c r="V627" s="353"/>
      <c r="W627" s="353"/>
      <c r="X627" s="353"/>
      <c r="Y627" s="353"/>
      <c r="Z627" s="353"/>
    </row>
    <row r="628" spans="1:26" ht="12.75" customHeight="1" x14ac:dyDescent="0.2">
      <c r="A628" s="353"/>
      <c r="B628" s="353"/>
      <c r="C628" s="353"/>
      <c r="D628" s="353"/>
      <c r="E628" s="353"/>
      <c r="F628" s="424"/>
      <c r="G628" s="424"/>
      <c r="H628" s="424"/>
      <c r="I628" s="424"/>
      <c r="J628" s="424"/>
      <c r="K628" s="358"/>
      <c r="L628" s="424"/>
      <c r="M628" s="424"/>
      <c r="N628" s="424"/>
      <c r="O628" s="424"/>
      <c r="P628" s="424"/>
      <c r="Q628" s="353"/>
      <c r="R628" s="353"/>
      <c r="S628" s="353"/>
      <c r="T628" s="353"/>
      <c r="U628" s="353"/>
      <c r="V628" s="353"/>
      <c r="W628" s="353"/>
      <c r="X628" s="353"/>
      <c r="Y628" s="353"/>
      <c r="Z628" s="353"/>
    </row>
    <row r="629" spans="1:26" ht="12.75" customHeight="1" x14ac:dyDescent="0.2">
      <c r="A629" s="353"/>
      <c r="B629" s="353"/>
      <c r="C629" s="353"/>
      <c r="D629" s="353"/>
      <c r="E629" s="353"/>
      <c r="F629" s="424"/>
      <c r="G629" s="424"/>
      <c r="H629" s="424"/>
      <c r="I629" s="424"/>
      <c r="J629" s="424"/>
      <c r="K629" s="358"/>
      <c r="L629" s="424"/>
      <c r="M629" s="424"/>
      <c r="N629" s="424"/>
      <c r="O629" s="424"/>
      <c r="P629" s="424"/>
      <c r="Q629" s="353"/>
      <c r="R629" s="353"/>
      <c r="S629" s="353"/>
      <c r="T629" s="353"/>
      <c r="U629" s="353"/>
      <c r="V629" s="353"/>
      <c r="W629" s="353"/>
      <c r="X629" s="353"/>
      <c r="Y629" s="353"/>
      <c r="Z629" s="353"/>
    </row>
    <row r="630" spans="1:26" ht="12.75" customHeight="1" x14ac:dyDescent="0.2">
      <c r="A630" s="353"/>
      <c r="B630" s="353"/>
      <c r="C630" s="353"/>
      <c r="D630" s="353"/>
      <c r="E630" s="353"/>
      <c r="F630" s="424"/>
      <c r="G630" s="424"/>
      <c r="H630" s="424"/>
      <c r="I630" s="424"/>
      <c r="J630" s="424"/>
      <c r="K630" s="358"/>
      <c r="L630" s="424"/>
      <c r="M630" s="424"/>
      <c r="N630" s="424"/>
      <c r="O630" s="424"/>
      <c r="P630" s="424"/>
      <c r="Q630" s="353"/>
      <c r="R630" s="353"/>
      <c r="S630" s="353"/>
      <c r="T630" s="353"/>
      <c r="U630" s="353"/>
      <c r="V630" s="353"/>
      <c r="W630" s="353"/>
      <c r="X630" s="353"/>
      <c r="Y630" s="353"/>
      <c r="Z630" s="353"/>
    </row>
    <row r="631" spans="1:26" ht="12.75" customHeight="1" x14ac:dyDescent="0.2">
      <c r="A631" s="353"/>
      <c r="B631" s="353"/>
      <c r="C631" s="353"/>
      <c r="D631" s="353"/>
      <c r="E631" s="353"/>
      <c r="F631" s="424"/>
      <c r="G631" s="424"/>
      <c r="H631" s="424"/>
      <c r="I631" s="424"/>
      <c r="J631" s="424"/>
      <c r="K631" s="358"/>
      <c r="L631" s="424"/>
      <c r="M631" s="424"/>
      <c r="N631" s="424"/>
      <c r="O631" s="424"/>
      <c r="P631" s="424"/>
      <c r="Q631" s="353"/>
      <c r="R631" s="353"/>
      <c r="S631" s="353"/>
      <c r="T631" s="353"/>
      <c r="U631" s="353"/>
      <c r="V631" s="353"/>
      <c r="W631" s="353"/>
      <c r="X631" s="353"/>
      <c r="Y631" s="353"/>
      <c r="Z631" s="353"/>
    </row>
    <row r="632" spans="1:26" ht="12.75" customHeight="1" x14ac:dyDescent="0.2">
      <c r="A632" s="353"/>
      <c r="B632" s="353"/>
      <c r="C632" s="353"/>
      <c r="D632" s="353"/>
      <c r="E632" s="353"/>
      <c r="F632" s="424"/>
      <c r="G632" s="424"/>
      <c r="H632" s="424"/>
      <c r="I632" s="424"/>
      <c r="J632" s="424"/>
      <c r="K632" s="358"/>
      <c r="L632" s="424"/>
      <c r="M632" s="424"/>
      <c r="N632" s="424"/>
      <c r="O632" s="424"/>
      <c r="P632" s="424"/>
      <c r="Q632" s="353"/>
      <c r="R632" s="353"/>
      <c r="S632" s="353"/>
      <c r="T632" s="353"/>
      <c r="U632" s="353"/>
      <c r="V632" s="353"/>
      <c r="W632" s="353"/>
      <c r="X632" s="353"/>
      <c r="Y632" s="353"/>
      <c r="Z632" s="353"/>
    </row>
    <row r="633" spans="1:26" ht="12.75" customHeight="1" x14ac:dyDescent="0.2">
      <c r="A633" s="353"/>
      <c r="B633" s="353"/>
      <c r="C633" s="353"/>
      <c r="D633" s="353"/>
      <c r="E633" s="353"/>
      <c r="F633" s="424"/>
      <c r="G633" s="424"/>
      <c r="H633" s="424"/>
      <c r="I633" s="424"/>
      <c r="J633" s="424"/>
      <c r="K633" s="358"/>
      <c r="L633" s="424"/>
      <c r="M633" s="424"/>
      <c r="N633" s="424"/>
      <c r="O633" s="424"/>
      <c r="P633" s="424"/>
      <c r="Q633" s="353"/>
      <c r="R633" s="353"/>
      <c r="S633" s="353"/>
      <c r="T633" s="353"/>
      <c r="U633" s="353"/>
      <c r="V633" s="353"/>
      <c r="W633" s="353"/>
      <c r="X633" s="353"/>
      <c r="Y633" s="353"/>
      <c r="Z633" s="353"/>
    </row>
    <row r="634" spans="1:26" ht="12.75" customHeight="1" x14ac:dyDescent="0.2">
      <c r="A634" s="353"/>
      <c r="B634" s="353"/>
      <c r="C634" s="353"/>
      <c r="D634" s="353"/>
      <c r="E634" s="353"/>
      <c r="F634" s="424"/>
      <c r="G634" s="424"/>
      <c r="H634" s="424"/>
      <c r="I634" s="424"/>
      <c r="J634" s="424"/>
      <c r="K634" s="358"/>
      <c r="L634" s="424"/>
      <c r="M634" s="424"/>
      <c r="N634" s="424"/>
      <c r="O634" s="424"/>
      <c r="P634" s="424"/>
      <c r="Q634" s="353"/>
      <c r="R634" s="353"/>
      <c r="S634" s="353"/>
      <c r="T634" s="353"/>
      <c r="U634" s="353"/>
      <c r="V634" s="353"/>
      <c r="W634" s="353"/>
      <c r="X634" s="353"/>
      <c r="Y634" s="353"/>
      <c r="Z634" s="353"/>
    </row>
    <row r="635" spans="1:26" ht="12.75" customHeight="1" x14ac:dyDescent="0.2">
      <c r="A635" s="353"/>
      <c r="B635" s="353"/>
      <c r="C635" s="353"/>
      <c r="D635" s="353"/>
      <c r="E635" s="353"/>
      <c r="F635" s="424"/>
      <c r="G635" s="424"/>
      <c r="H635" s="424"/>
      <c r="I635" s="424"/>
      <c r="J635" s="424"/>
      <c r="K635" s="358"/>
      <c r="L635" s="424"/>
      <c r="M635" s="424"/>
      <c r="N635" s="424"/>
      <c r="O635" s="424"/>
      <c r="P635" s="424"/>
      <c r="Q635" s="353"/>
      <c r="R635" s="353"/>
      <c r="S635" s="353"/>
      <c r="T635" s="353"/>
      <c r="U635" s="353"/>
      <c r="V635" s="353"/>
      <c r="W635" s="353"/>
      <c r="X635" s="353"/>
      <c r="Y635" s="353"/>
      <c r="Z635" s="353"/>
    </row>
    <row r="636" spans="1:26" ht="12.75" customHeight="1" x14ac:dyDescent="0.2">
      <c r="A636" s="353"/>
      <c r="B636" s="353"/>
      <c r="C636" s="353"/>
      <c r="D636" s="353"/>
      <c r="E636" s="353"/>
      <c r="F636" s="424"/>
      <c r="G636" s="424"/>
      <c r="H636" s="424"/>
      <c r="I636" s="424"/>
      <c r="J636" s="424"/>
      <c r="K636" s="358"/>
      <c r="L636" s="424"/>
      <c r="M636" s="424"/>
      <c r="N636" s="424"/>
      <c r="O636" s="424"/>
      <c r="P636" s="424"/>
      <c r="Q636" s="353"/>
      <c r="R636" s="353"/>
      <c r="S636" s="353"/>
      <c r="T636" s="353"/>
      <c r="U636" s="353"/>
      <c r="V636" s="353"/>
      <c r="W636" s="353"/>
      <c r="X636" s="353"/>
      <c r="Y636" s="353"/>
      <c r="Z636" s="353"/>
    </row>
    <row r="637" spans="1:26" ht="12.75" customHeight="1" x14ac:dyDescent="0.2">
      <c r="A637" s="353"/>
      <c r="B637" s="353"/>
      <c r="C637" s="353"/>
      <c r="D637" s="353"/>
      <c r="E637" s="353"/>
      <c r="F637" s="424"/>
      <c r="G637" s="424"/>
      <c r="H637" s="424"/>
      <c r="I637" s="424"/>
      <c r="J637" s="424"/>
      <c r="K637" s="358"/>
      <c r="L637" s="424"/>
      <c r="M637" s="424"/>
      <c r="N637" s="424"/>
      <c r="O637" s="424"/>
      <c r="P637" s="424"/>
      <c r="Q637" s="353"/>
      <c r="R637" s="353"/>
      <c r="S637" s="353"/>
      <c r="T637" s="353"/>
      <c r="U637" s="353"/>
      <c r="V637" s="353"/>
      <c r="W637" s="353"/>
      <c r="X637" s="353"/>
      <c r="Y637" s="353"/>
      <c r="Z637" s="353"/>
    </row>
    <row r="638" spans="1:26" ht="12.75" customHeight="1" x14ac:dyDescent="0.2">
      <c r="A638" s="353"/>
      <c r="B638" s="353"/>
      <c r="C638" s="353"/>
      <c r="D638" s="353"/>
      <c r="E638" s="353"/>
      <c r="F638" s="424"/>
      <c r="G638" s="424"/>
      <c r="H638" s="424"/>
      <c r="I638" s="424"/>
      <c r="J638" s="424"/>
      <c r="K638" s="358"/>
      <c r="L638" s="424"/>
      <c r="M638" s="424"/>
      <c r="N638" s="424"/>
      <c r="O638" s="424"/>
      <c r="P638" s="424"/>
      <c r="Q638" s="353"/>
      <c r="R638" s="353"/>
      <c r="S638" s="353"/>
      <c r="T638" s="353"/>
      <c r="U638" s="353"/>
      <c r="V638" s="353"/>
      <c r="W638" s="353"/>
      <c r="X638" s="353"/>
      <c r="Y638" s="353"/>
      <c r="Z638" s="353"/>
    </row>
    <row r="639" spans="1:26" ht="12.75" customHeight="1" x14ac:dyDescent="0.2">
      <c r="A639" s="353"/>
      <c r="B639" s="353"/>
      <c r="C639" s="353"/>
      <c r="D639" s="353"/>
      <c r="E639" s="353"/>
      <c r="F639" s="424"/>
      <c r="G639" s="424"/>
      <c r="H639" s="424"/>
      <c r="I639" s="424"/>
      <c r="J639" s="424"/>
      <c r="K639" s="358"/>
      <c r="L639" s="424"/>
      <c r="M639" s="424"/>
      <c r="N639" s="424"/>
      <c r="O639" s="424"/>
      <c r="P639" s="424"/>
      <c r="Q639" s="353"/>
      <c r="R639" s="353"/>
      <c r="S639" s="353"/>
      <c r="T639" s="353"/>
      <c r="U639" s="353"/>
      <c r="V639" s="353"/>
      <c r="W639" s="353"/>
      <c r="X639" s="353"/>
      <c r="Y639" s="353"/>
      <c r="Z639" s="353"/>
    </row>
    <row r="640" spans="1:26" ht="12.75" customHeight="1" x14ac:dyDescent="0.2">
      <c r="A640" s="353"/>
      <c r="B640" s="353"/>
      <c r="C640" s="353"/>
      <c r="D640" s="353"/>
      <c r="E640" s="353"/>
      <c r="F640" s="424"/>
      <c r="G640" s="424"/>
      <c r="H640" s="424"/>
      <c r="I640" s="424"/>
      <c r="J640" s="424"/>
      <c r="K640" s="358"/>
      <c r="L640" s="424"/>
      <c r="M640" s="424"/>
      <c r="N640" s="424"/>
      <c r="O640" s="424"/>
      <c r="P640" s="424"/>
      <c r="Q640" s="353"/>
      <c r="R640" s="353"/>
      <c r="S640" s="353"/>
      <c r="T640" s="353"/>
      <c r="U640" s="353"/>
      <c r="V640" s="353"/>
      <c r="W640" s="353"/>
      <c r="X640" s="353"/>
      <c r="Y640" s="353"/>
      <c r="Z640" s="353"/>
    </row>
    <row r="641" spans="1:26" ht="12.75" customHeight="1" x14ac:dyDescent="0.2">
      <c r="A641" s="353"/>
      <c r="B641" s="353"/>
      <c r="C641" s="353"/>
      <c r="D641" s="353"/>
      <c r="E641" s="353"/>
      <c r="F641" s="424"/>
      <c r="G641" s="424"/>
      <c r="H641" s="424"/>
      <c r="I641" s="424"/>
      <c r="J641" s="424"/>
      <c r="K641" s="358"/>
      <c r="L641" s="424"/>
      <c r="M641" s="424"/>
      <c r="N641" s="424"/>
      <c r="O641" s="424"/>
      <c r="P641" s="424"/>
      <c r="Q641" s="353"/>
      <c r="R641" s="353"/>
      <c r="S641" s="353"/>
      <c r="T641" s="353"/>
      <c r="U641" s="353"/>
      <c r="V641" s="353"/>
      <c r="W641" s="353"/>
      <c r="X641" s="353"/>
      <c r="Y641" s="353"/>
      <c r="Z641" s="353"/>
    </row>
    <row r="642" spans="1:26" ht="12.75" customHeight="1" x14ac:dyDescent="0.2">
      <c r="A642" s="353"/>
      <c r="B642" s="353"/>
      <c r="C642" s="353"/>
      <c r="D642" s="353"/>
      <c r="E642" s="353"/>
      <c r="F642" s="424"/>
      <c r="G642" s="424"/>
      <c r="H642" s="424"/>
      <c r="I642" s="424"/>
      <c r="J642" s="424"/>
      <c r="K642" s="358"/>
      <c r="L642" s="424"/>
      <c r="M642" s="424"/>
      <c r="N642" s="424"/>
      <c r="O642" s="424"/>
      <c r="P642" s="424"/>
      <c r="Q642" s="353"/>
      <c r="R642" s="353"/>
      <c r="S642" s="353"/>
      <c r="T642" s="353"/>
      <c r="U642" s="353"/>
      <c r="V642" s="353"/>
      <c r="W642" s="353"/>
      <c r="X642" s="353"/>
      <c r="Y642" s="353"/>
      <c r="Z642" s="353"/>
    </row>
    <row r="643" spans="1:26" ht="12.75" customHeight="1" x14ac:dyDescent="0.2">
      <c r="A643" s="353"/>
      <c r="B643" s="353"/>
      <c r="C643" s="353"/>
      <c r="D643" s="353"/>
      <c r="E643" s="353"/>
      <c r="F643" s="424"/>
      <c r="G643" s="424"/>
      <c r="H643" s="424"/>
      <c r="I643" s="424"/>
      <c r="J643" s="424"/>
      <c r="K643" s="358"/>
      <c r="L643" s="424"/>
      <c r="M643" s="424"/>
      <c r="N643" s="424"/>
      <c r="O643" s="424"/>
      <c r="P643" s="424"/>
      <c r="Q643" s="353"/>
      <c r="R643" s="353"/>
      <c r="S643" s="353"/>
      <c r="T643" s="353"/>
      <c r="U643" s="353"/>
      <c r="V643" s="353"/>
      <c r="W643" s="353"/>
      <c r="X643" s="353"/>
      <c r="Y643" s="353"/>
      <c r="Z643" s="353"/>
    </row>
    <row r="644" spans="1:26" ht="12.75" customHeight="1" x14ac:dyDescent="0.2">
      <c r="A644" s="353"/>
      <c r="B644" s="353"/>
      <c r="C644" s="353"/>
      <c r="D644" s="353"/>
      <c r="E644" s="353"/>
      <c r="F644" s="424"/>
      <c r="G644" s="424"/>
      <c r="H644" s="424"/>
      <c r="I644" s="424"/>
      <c r="J644" s="424"/>
      <c r="K644" s="358"/>
      <c r="L644" s="424"/>
      <c r="M644" s="424"/>
      <c r="N644" s="424"/>
      <c r="O644" s="424"/>
      <c r="P644" s="424"/>
      <c r="Q644" s="353"/>
      <c r="R644" s="353"/>
      <c r="S644" s="353"/>
      <c r="T644" s="353"/>
      <c r="U644" s="353"/>
      <c r="V644" s="353"/>
      <c r="W644" s="353"/>
      <c r="X644" s="353"/>
      <c r="Y644" s="353"/>
      <c r="Z644" s="353"/>
    </row>
    <row r="645" spans="1:26" ht="12.75" customHeight="1" x14ac:dyDescent="0.2">
      <c r="A645" s="353"/>
      <c r="B645" s="353"/>
      <c r="C645" s="353"/>
      <c r="D645" s="353"/>
      <c r="E645" s="353"/>
      <c r="F645" s="424"/>
      <c r="G645" s="424"/>
      <c r="H645" s="424"/>
      <c r="I645" s="424"/>
      <c r="J645" s="424"/>
      <c r="K645" s="358"/>
      <c r="L645" s="424"/>
      <c r="M645" s="424"/>
      <c r="N645" s="424"/>
      <c r="O645" s="424"/>
      <c r="P645" s="424"/>
      <c r="Q645" s="353"/>
      <c r="R645" s="353"/>
      <c r="S645" s="353"/>
      <c r="T645" s="353"/>
      <c r="U645" s="353"/>
      <c r="V645" s="353"/>
      <c r="W645" s="353"/>
      <c r="X645" s="353"/>
      <c r="Y645" s="353"/>
      <c r="Z645" s="353"/>
    </row>
    <row r="646" spans="1:26" ht="12.75" customHeight="1" x14ac:dyDescent="0.2">
      <c r="A646" s="353"/>
      <c r="B646" s="353"/>
      <c r="C646" s="353"/>
      <c r="D646" s="353"/>
      <c r="E646" s="353"/>
      <c r="F646" s="424"/>
      <c r="G646" s="424"/>
      <c r="H646" s="424"/>
      <c r="I646" s="424"/>
      <c r="J646" s="424"/>
      <c r="K646" s="358"/>
      <c r="L646" s="424"/>
      <c r="M646" s="424"/>
      <c r="N646" s="424"/>
      <c r="O646" s="424"/>
      <c r="P646" s="424"/>
      <c r="Q646" s="353"/>
      <c r="R646" s="353"/>
      <c r="S646" s="353"/>
      <c r="T646" s="353"/>
      <c r="U646" s="353"/>
      <c r="V646" s="353"/>
      <c r="W646" s="353"/>
      <c r="X646" s="353"/>
      <c r="Y646" s="353"/>
      <c r="Z646" s="353"/>
    </row>
    <row r="647" spans="1:26" ht="12.75" customHeight="1" x14ac:dyDescent="0.2">
      <c r="A647" s="353"/>
      <c r="B647" s="353"/>
      <c r="C647" s="353"/>
      <c r="D647" s="353"/>
      <c r="E647" s="353"/>
      <c r="F647" s="424"/>
      <c r="G647" s="424"/>
      <c r="H647" s="424"/>
      <c r="I647" s="424"/>
      <c r="J647" s="424"/>
      <c r="K647" s="358"/>
      <c r="L647" s="424"/>
      <c r="M647" s="424"/>
      <c r="N647" s="424"/>
      <c r="O647" s="424"/>
      <c r="P647" s="424"/>
      <c r="Q647" s="353"/>
      <c r="R647" s="353"/>
      <c r="S647" s="353"/>
      <c r="T647" s="353"/>
      <c r="U647" s="353"/>
      <c r="V647" s="353"/>
      <c r="W647" s="353"/>
      <c r="X647" s="353"/>
      <c r="Y647" s="353"/>
      <c r="Z647" s="353"/>
    </row>
    <row r="648" spans="1:26" ht="12.75" customHeight="1" x14ac:dyDescent="0.2">
      <c r="A648" s="353"/>
      <c r="B648" s="353"/>
      <c r="C648" s="353"/>
      <c r="D648" s="353"/>
      <c r="E648" s="353"/>
      <c r="F648" s="424"/>
      <c r="G648" s="424"/>
      <c r="H648" s="424"/>
      <c r="I648" s="424"/>
      <c r="J648" s="424"/>
      <c r="K648" s="358"/>
      <c r="L648" s="424"/>
      <c r="M648" s="424"/>
      <c r="N648" s="424"/>
      <c r="O648" s="424"/>
      <c r="P648" s="424"/>
      <c r="Q648" s="353"/>
      <c r="R648" s="353"/>
      <c r="S648" s="353"/>
      <c r="T648" s="353"/>
      <c r="U648" s="353"/>
      <c r="V648" s="353"/>
      <c r="W648" s="353"/>
      <c r="X648" s="353"/>
      <c r="Y648" s="353"/>
      <c r="Z648" s="353"/>
    </row>
    <row r="649" spans="1:26" ht="12.75" customHeight="1" x14ac:dyDescent="0.2">
      <c r="A649" s="353"/>
      <c r="B649" s="353"/>
      <c r="C649" s="353"/>
      <c r="D649" s="353"/>
      <c r="E649" s="353"/>
      <c r="F649" s="424"/>
      <c r="G649" s="424"/>
      <c r="H649" s="424"/>
      <c r="I649" s="424"/>
      <c r="J649" s="424"/>
      <c r="K649" s="358"/>
      <c r="L649" s="424"/>
      <c r="M649" s="424"/>
      <c r="N649" s="424"/>
      <c r="O649" s="424"/>
      <c r="P649" s="424"/>
      <c r="Q649" s="353"/>
      <c r="R649" s="353"/>
      <c r="S649" s="353"/>
      <c r="T649" s="353"/>
      <c r="U649" s="353"/>
      <c r="V649" s="353"/>
      <c r="W649" s="353"/>
      <c r="X649" s="353"/>
      <c r="Y649" s="353"/>
      <c r="Z649" s="353"/>
    </row>
    <row r="650" spans="1:26" ht="12.75" customHeight="1" x14ac:dyDescent="0.2">
      <c r="A650" s="353"/>
      <c r="B650" s="353"/>
      <c r="C650" s="353"/>
      <c r="D650" s="353"/>
      <c r="E650" s="353"/>
      <c r="F650" s="424"/>
      <c r="G650" s="424"/>
      <c r="H650" s="424"/>
      <c r="I650" s="424"/>
      <c r="J650" s="424"/>
      <c r="K650" s="358"/>
      <c r="L650" s="424"/>
      <c r="M650" s="424"/>
      <c r="N650" s="424"/>
      <c r="O650" s="424"/>
      <c r="P650" s="424"/>
      <c r="Q650" s="353"/>
      <c r="R650" s="353"/>
      <c r="S650" s="353"/>
      <c r="T650" s="353"/>
      <c r="U650" s="353"/>
      <c r="V650" s="353"/>
      <c r="W650" s="353"/>
      <c r="X650" s="353"/>
      <c r="Y650" s="353"/>
      <c r="Z650" s="353"/>
    </row>
    <row r="651" spans="1:26" ht="12.75" customHeight="1" x14ac:dyDescent="0.2">
      <c r="A651" s="353"/>
      <c r="B651" s="353"/>
      <c r="C651" s="353"/>
      <c r="D651" s="353"/>
      <c r="E651" s="353"/>
      <c r="F651" s="424"/>
      <c r="G651" s="424"/>
      <c r="H651" s="424"/>
      <c r="I651" s="424"/>
      <c r="J651" s="424"/>
      <c r="K651" s="358"/>
      <c r="L651" s="424"/>
      <c r="M651" s="424"/>
      <c r="N651" s="424"/>
      <c r="O651" s="424"/>
      <c r="P651" s="424"/>
      <c r="Q651" s="353"/>
      <c r="R651" s="353"/>
      <c r="S651" s="353"/>
      <c r="T651" s="353"/>
      <c r="U651" s="353"/>
      <c r="V651" s="353"/>
      <c r="W651" s="353"/>
      <c r="X651" s="353"/>
      <c r="Y651" s="353"/>
      <c r="Z651" s="353"/>
    </row>
    <row r="652" spans="1:26" ht="12.75" customHeight="1" x14ac:dyDescent="0.2">
      <c r="A652" s="353"/>
      <c r="B652" s="353"/>
      <c r="C652" s="353"/>
      <c r="D652" s="353"/>
      <c r="E652" s="353"/>
      <c r="F652" s="424"/>
      <c r="G652" s="424"/>
      <c r="H652" s="424"/>
      <c r="I652" s="424"/>
      <c r="J652" s="424"/>
      <c r="K652" s="358"/>
      <c r="L652" s="424"/>
      <c r="M652" s="424"/>
      <c r="N652" s="424"/>
      <c r="O652" s="424"/>
      <c r="P652" s="424"/>
      <c r="Q652" s="353"/>
      <c r="R652" s="353"/>
      <c r="S652" s="353"/>
      <c r="T652" s="353"/>
      <c r="U652" s="353"/>
      <c r="V652" s="353"/>
      <c r="W652" s="353"/>
      <c r="X652" s="353"/>
      <c r="Y652" s="353"/>
      <c r="Z652" s="353"/>
    </row>
    <row r="653" spans="1:26" ht="12.75" customHeight="1" x14ac:dyDescent="0.2">
      <c r="A653" s="353"/>
      <c r="B653" s="353"/>
      <c r="C653" s="353"/>
      <c r="D653" s="353"/>
      <c r="E653" s="353"/>
      <c r="F653" s="424"/>
      <c r="G653" s="424"/>
      <c r="H653" s="424"/>
      <c r="I653" s="424"/>
      <c r="J653" s="424"/>
      <c r="K653" s="358"/>
      <c r="L653" s="424"/>
      <c r="M653" s="424"/>
      <c r="N653" s="424"/>
      <c r="O653" s="424"/>
      <c r="P653" s="424"/>
      <c r="Q653" s="353"/>
      <c r="R653" s="353"/>
      <c r="S653" s="353"/>
      <c r="T653" s="353"/>
      <c r="U653" s="353"/>
      <c r="V653" s="353"/>
      <c r="W653" s="353"/>
      <c r="X653" s="353"/>
      <c r="Y653" s="353"/>
      <c r="Z653" s="353"/>
    </row>
    <row r="654" spans="1:26" ht="12.75" customHeight="1" x14ac:dyDescent="0.2">
      <c r="A654" s="353"/>
      <c r="B654" s="353"/>
      <c r="C654" s="353"/>
      <c r="D654" s="353"/>
      <c r="E654" s="353"/>
      <c r="F654" s="424"/>
      <c r="G654" s="424"/>
      <c r="H654" s="424"/>
      <c r="I654" s="424"/>
      <c r="J654" s="424"/>
      <c r="K654" s="358"/>
      <c r="L654" s="424"/>
      <c r="M654" s="424"/>
      <c r="N654" s="424"/>
      <c r="O654" s="424"/>
      <c r="P654" s="424"/>
      <c r="Q654" s="353"/>
      <c r="R654" s="353"/>
      <c r="S654" s="353"/>
      <c r="T654" s="353"/>
      <c r="U654" s="353"/>
      <c r="V654" s="353"/>
      <c r="W654" s="353"/>
      <c r="X654" s="353"/>
      <c r="Y654" s="353"/>
      <c r="Z654" s="353"/>
    </row>
    <row r="655" spans="1:26" ht="12.75" customHeight="1" x14ac:dyDescent="0.2">
      <c r="A655" s="353"/>
      <c r="B655" s="353"/>
      <c r="C655" s="353"/>
      <c r="D655" s="353"/>
      <c r="E655" s="353"/>
      <c r="F655" s="424"/>
      <c r="G655" s="424"/>
      <c r="H655" s="424"/>
      <c r="I655" s="424"/>
      <c r="J655" s="424"/>
      <c r="K655" s="358"/>
      <c r="L655" s="424"/>
      <c r="M655" s="424"/>
      <c r="N655" s="424"/>
      <c r="O655" s="424"/>
      <c r="P655" s="424"/>
      <c r="Q655" s="353"/>
      <c r="R655" s="353"/>
      <c r="S655" s="353"/>
      <c r="T655" s="353"/>
      <c r="U655" s="353"/>
      <c r="V655" s="353"/>
      <c r="W655" s="353"/>
      <c r="X655" s="353"/>
      <c r="Y655" s="353"/>
      <c r="Z655" s="353"/>
    </row>
    <row r="656" spans="1:26" ht="12.75" customHeight="1" x14ac:dyDescent="0.2">
      <c r="A656" s="353"/>
      <c r="B656" s="353"/>
      <c r="C656" s="353"/>
      <c r="D656" s="353"/>
      <c r="E656" s="353"/>
      <c r="F656" s="424"/>
      <c r="G656" s="424"/>
      <c r="H656" s="424"/>
      <c r="I656" s="424"/>
      <c r="J656" s="424"/>
      <c r="K656" s="358"/>
      <c r="L656" s="424"/>
      <c r="M656" s="424"/>
      <c r="N656" s="424"/>
      <c r="O656" s="424"/>
      <c r="P656" s="424"/>
      <c r="Q656" s="353"/>
      <c r="R656" s="353"/>
      <c r="S656" s="353"/>
      <c r="T656" s="353"/>
      <c r="U656" s="353"/>
      <c r="V656" s="353"/>
      <c r="W656" s="353"/>
      <c r="X656" s="353"/>
      <c r="Y656" s="353"/>
      <c r="Z656" s="353"/>
    </row>
    <row r="657" spans="1:26" ht="12.75" customHeight="1" x14ac:dyDescent="0.2">
      <c r="A657" s="353"/>
      <c r="B657" s="353"/>
      <c r="C657" s="353"/>
      <c r="D657" s="353"/>
      <c r="E657" s="353"/>
      <c r="F657" s="424"/>
      <c r="G657" s="424"/>
      <c r="H657" s="424"/>
      <c r="I657" s="424"/>
      <c r="J657" s="424"/>
      <c r="K657" s="358"/>
      <c r="L657" s="424"/>
      <c r="M657" s="424"/>
      <c r="N657" s="424"/>
      <c r="O657" s="424"/>
      <c r="P657" s="424"/>
      <c r="Q657" s="353"/>
      <c r="R657" s="353"/>
      <c r="S657" s="353"/>
      <c r="T657" s="353"/>
      <c r="U657" s="353"/>
      <c r="V657" s="353"/>
      <c r="W657" s="353"/>
      <c r="X657" s="353"/>
      <c r="Y657" s="353"/>
      <c r="Z657" s="353"/>
    </row>
    <row r="658" spans="1:26" ht="12.75" customHeight="1" x14ac:dyDescent="0.2">
      <c r="A658" s="353"/>
      <c r="B658" s="353"/>
      <c r="C658" s="353"/>
      <c r="D658" s="353"/>
      <c r="E658" s="353"/>
      <c r="F658" s="424"/>
      <c r="G658" s="424"/>
      <c r="H658" s="424"/>
      <c r="I658" s="424"/>
      <c r="J658" s="424"/>
      <c r="K658" s="358"/>
      <c r="L658" s="424"/>
      <c r="M658" s="424"/>
      <c r="N658" s="424"/>
      <c r="O658" s="424"/>
      <c r="P658" s="424"/>
      <c r="Q658" s="353"/>
      <c r="R658" s="353"/>
      <c r="S658" s="353"/>
      <c r="T658" s="353"/>
      <c r="U658" s="353"/>
      <c r="V658" s="353"/>
      <c r="W658" s="353"/>
      <c r="X658" s="353"/>
      <c r="Y658" s="353"/>
      <c r="Z658" s="353"/>
    </row>
    <row r="659" spans="1:26" ht="12.75" customHeight="1" x14ac:dyDescent="0.2">
      <c r="A659" s="353"/>
      <c r="B659" s="353"/>
      <c r="C659" s="353"/>
      <c r="D659" s="353"/>
      <c r="E659" s="353"/>
      <c r="F659" s="424"/>
      <c r="G659" s="424"/>
      <c r="H659" s="424"/>
      <c r="I659" s="424"/>
      <c r="J659" s="424"/>
      <c r="K659" s="358"/>
      <c r="L659" s="424"/>
      <c r="M659" s="424"/>
      <c r="N659" s="424"/>
      <c r="O659" s="424"/>
      <c r="P659" s="424"/>
      <c r="Q659" s="353"/>
      <c r="R659" s="353"/>
      <c r="S659" s="353"/>
      <c r="T659" s="353"/>
      <c r="U659" s="353"/>
      <c r="V659" s="353"/>
      <c r="W659" s="353"/>
      <c r="X659" s="353"/>
      <c r="Y659" s="353"/>
      <c r="Z659" s="353"/>
    </row>
    <row r="660" spans="1:26" ht="12.75" customHeight="1" x14ac:dyDescent="0.2">
      <c r="A660" s="353"/>
      <c r="B660" s="353"/>
      <c r="C660" s="353"/>
      <c r="D660" s="353"/>
      <c r="E660" s="353"/>
      <c r="F660" s="424"/>
      <c r="G660" s="424"/>
      <c r="H660" s="424"/>
      <c r="I660" s="424"/>
      <c r="J660" s="424"/>
      <c r="K660" s="358"/>
      <c r="L660" s="424"/>
      <c r="M660" s="424"/>
      <c r="N660" s="424"/>
      <c r="O660" s="424"/>
      <c r="P660" s="424"/>
      <c r="Q660" s="353"/>
      <c r="R660" s="353"/>
      <c r="S660" s="353"/>
      <c r="T660" s="353"/>
      <c r="U660" s="353"/>
      <c r="V660" s="353"/>
      <c r="W660" s="353"/>
      <c r="X660" s="353"/>
      <c r="Y660" s="353"/>
      <c r="Z660" s="353"/>
    </row>
    <row r="661" spans="1:26" ht="12.75" customHeight="1" x14ac:dyDescent="0.2">
      <c r="A661" s="353"/>
      <c r="B661" s="353"/>
      <c r="C661" s="353"/>
      <c r="D661" s="353"/>
      <c r="E661" s="353"/>
      <c r="F661" s="424"/>
      <c r="G661" s="424"/>
      <c r="H661" s="424"/>
      <c r="I661" s="424"/>
      <c r="J661" s="424"/>
      <c r="K661" s="358"/>
      <c r="L661" s="424"/>
      <c r="M661" s="424"/>
      <c r="N661" s="424"/>
      <c r="O661" s="424"/>
      <c r="P661" s="424"/>
      <c r="Q661" s="353"/>
      <c r="R661" s="353"/>
      <c r="S661" s="353"/>
      <c r="T661" s="353"/>
      <c r="U661" s="353"/>
      <c r="V661" s="353"/>
      <c r="W661" s="353"/>
      <c r="X661" s="353"/>
      <c r="Y661" s="353"/>
      <c r="Z661" s="353"/>
    </row>
    <row r="662" spans="1:26" ht="12.75" customHeight="1" x14ac:dyDescent="0.2">
      <c r="A662" s="353"/>
      <c r="B662" s="353"/>
      <c r="C662" s="353"/>
      <c r="D662" s="353"/>
      <c r="E662" s="353"/>
      <c r="F662" s="424"/>
      <c r="G662" s="424"/>
      <c r="H662" s="424"/>
      <c r="I662" s="424"/>
      <c r="J662" s="424"/>
      <c r="K662" s="358"/>
      <c r="L662" s="424"/>
      <c r="M662" s="424"/>
      <c r="N662" s="424"/>
      <c r="O662" s="424"/>
      <c r="P662" s="424"/>
      <c r="Q662" s="353"/>
      <c r="R662" s="353"/>
      <c r="S662" s="353"/>
      <c r="T662" s="353"/>
      <c r="U662" s="353"/>
      <c r="V662" s="353"/>
      <c r="W662" s="353"/>
      <c r="X662" s="353"/>
      <c r="Y662" s="353"/>
      <c r="Z662" s="353"/>
    </row>
    <row r="663" spans="1:26" ht="12.75" customHeight="1" x14ac:dyDescent="0.2">
      <c r="A663" s="353"/>
      <c r="B663" s="353"/>
      <c r="C663" s="353"/>
      <c r="D663" s="353"/>
      <c r="E663" s="353"/>
      <c r="F663" s="424"/>
      <c r="G663" s="424"/>
      <c r="H663" s="424"/>
      <c r="I663" s="424"/>
      <c r="J663" s="424"/>
      <c r="K663" s="358"/>
      <c r="L663" s="424"/>
      <c r="M663" s="424"/>
      <c r="N663" s="424"/>
      <c r="O663" s="424"/>
      <c r="P663" s="424"/>
      <c r="Q663" s="353"/>
      <c r="R663" s="353"/>
      <c r="S663" s="353"/>
      <c r="T663" s="353"/>
      <c r="U663" s="353"/>
      <c r="V663" s="353"/>
      <c r="W663" s="353"/>
      <c r="X663" s="353"/>
      <c r="Y663" s="353"/>
      <c r="Z663" s="353"/>
    </row>
    <row r="664" spans="1:26" ht="12.75" customHeight="1" x14ac:dyDescent="0.2">
      <c r="A664" s="353"/>
      <c r="B664" s="353"/>
      <c r="C664" s="353"/>
      <c r="D664" s="353"/>
      <c r="E664" s="353"/>
      <c r="F664" s="424"/>
      <c r="G664" s="424"/>
      <c r="H664" s="424"/>
      <c r="I664" s="424"/>
      <c r="J664" s="424"/>
      <c r="K664" s="358"/>
      <c r="L664" s="424"/>
      <c r="M664" s="424"/>
      <c r="N664" s="424"/>
      <c r="O664" s="424"/>
      <c r="P664" s="424"/>
      <c r="Q664" s="353"/>
      <c r="R664" s="353"/>
      <c r="S664" s="353"/>
      <c r="T664" s="353"/>
      <c r="U664" s="353"/>
      <c r="V664" s="353"/>
      <c r="W664" s="353"/>
      <c r="X664" s="353"/>
      <c r="Y664" s="353"/>
      <c r="Z664" s="353"/>
    </row>
    <row r="665" spans="1:26" ht="12.75" customHeight="1" x14ac:dyDescent="0.2">
      <c r="A665" s="353"/>
      <c r="B665" s="353"/>
      <c r="C665" s="353"/>
      <c r="D665" s="353"/>
      <c r="E665" s="353"/>
      <c r="F665" s="424"/>
      <c r="G665" s="424"/>
      <c r="H665" s="424"/>
      <c r="I665" s="424"/>
      <c r="J665" s="424"/>
      <c r="K665" s="358"/>
      <c r="L665" s="424"/>
      <c r="M665" s="424"/>
      <c r="N665" s="424"/>
      <c r="O665" s="424"/>
      <c r="P665" s="424"/>
      <c r="Q665" s="353"/>
      <c r="R665" s="353"/>
      <c r="S665" s="353"/>
      <c r="T665" s="353"/>
      <c r="U665" s="353"/>
      <c r="V665" s="353"/>
      <c r="W665" s="353"/>
      <c r="X665" s="353"/>
      <c r="Y665" s="353"/>
      <c r="Z665" s="353"/>
    </row>
    <row r="666" spans="1:26" ht="12.75" customHeight="1" x14ac:dyDescent="0.2">
      <c r="A666" s="353"/>
      <c r="B666" s="353"/>
      <c r="C666" s="353"/>
      <c r="D666" s="353"/>
      <c r="E666" s="353"/>
      <c r="F666" s="424"/>
      <c r="G666" s="424"/>
      <c r="H666" s="424"/>
      <c r="I666" s="424"/>
      <c r="J666" s="424"/>
      <c r="K666" s="358"/>
      <c r="L666" s="424"/>
      <c r="M666" s="424"/>
      <c r="N666" s="424"/>
      <c r="O666" s="424"/>
      <c r="P666" s="424"/>
      <c r="Q666" s="353"/>
      <c r="R666" s="353"/>
      <c r="S666" s="353"/>
      <c r="T666" s="353"/>
      <c r="U666" s="353"/>
      <c r="V666" s="353"/>
      <c r="W666" s="353"/>
      <c r="X666" s="353"/>
      <c r="Y666" s="353"/>
      <c r="Z666" s="353"/>
    </row>
    <row r="667" spans="1:26" ht="12.75" customHeight="1" x14ac:dyDescent="0.2">
      <c r="A667" s="353"/>
      <c r="B667" s="353"/>
      <c r="C667" s="353"/>
      <c r="D667" s="353"/>
      <c r="E667" s="353"/>
      <c r="F667" s="424"/>
      <c r="G667" s="424"/>
      <c r="H667" s="424"/>
      <c r="I667" s="424"/>
      <c r="J667" s="424"/>
      <c r="K667" s="358"/>
      <c r="L667" s="424"/>
      <c r="M667" s="424"/>
      <c r="N667" s="424"/>
      <c r="O667" s="424"/>
      <c r="P667" s="424"/>
      <c r="Q667" s="353"/>
      <c r="R667" s="353"/>
      <c r="S667" s="353"/>
      <c r="T667" s="353"/>
      <c r="U667" s="353"/>
      <c r="V667" s="353"/>
      <c r="W667" s="353"/>
      <c r="X667" s="353"/>
      <c r="Y667" s="353"/>
      <c r="Z667" s="353"/>
    </row>
    <row r="668" spans="1:26" ht="12.75" customHeight="1" x14ac:dyDescent="0.2">
      <c r="A668" s="353"/>
      <c r="B668" s="353"/>
      <c r="C668" s="353"/>
      <c r="D668" s="353"/>
      <c r="E668" s="353"/>
      <c r="F668" s="424"/>
      <c r="G668" s="424"/>
      <c r="H668" s="424"/>
      <c r="I668" s="424"/>
      <c r="J668" s="424"/>
      <c r="K668" s="358"/>
      <c r="L668" s="424"/>
      <c r="M668" s="424"/>
      <c r="N668" s="424"/>
      <c r="O668" s="424"/>
      <c r="P668" s="424"/>
      <c r="Q668" s="353"/>
      <c r="R668" s="353"/>
      <c r="S668" s="353"/>
      <c r="T668" s="353"/>
      <c r="U668" s="353"/>
      <c r="V668" s="353"/>
      <c r="W668" s="353"/>
      <c r="X668" s="353"/>
      <c r="Y668" s="353"/>
      <c r="Z668" s="353"/>
    </row>
    <row r="669" spans="1:26" ht="12.75" customHeight="1" x14ac:dyDescent="0.2">
      <c r="A669" s="353"/>
      <c r="B669" s="353"/>
      <c r="C669" s="353"/>
      <c r="D669" s="353"/>
      <c r="E669" s="353"/>
      <c r="F669" s="424"/>
      <c r="G669" s="424"/>
      <c r="H669" s="424"/>
      <c r="I669" s="424"/>
      <c r="J669" s="424"/>
      <c r="K669" s="358"/>
      <c r="L669" s="424"/>
      <c r="M669" s="424"/>
      <c r="N669" s="424"/>
      <c r="O669" s="424"/>
      <c r="P669" s="424"/>
      <c r="Q669" s="353"/>
      <c r="R669" s="353"/>
      <c r="S669" s="353"/>
      <c r="T669" s="353"/>
      <c r="U669" s="353"/>
      <c r="V669" s="353"/>
      <c r="W669" s="353"/>
      <c r="X669" s="353"/>
      <c r="Y669" s="353"/>
      <c r="Z669" s="353"/>
    </row>
    <row r="670" spans="1:26" ht="12.75" customHeight="1" x14ac:dyDescent="0.2">
      <c r="A670" s="353"/>
      <c r="B670" s="353"/>
      <c r="C670" s="353"/>
      <c r="D670" s="353"/>
      <c r="E670" s="353"/>
      <c r="F670" s="424"/>
      <c r="G670" s="424"/>
      <c r="H670" s="424"/>
      <c r="I670" s="424"/>
      <c r="J670" s="424"/>
      <c r="K670" s="358"/>
      <c r="L670" s="424"/>
      <c r="M670" s="424"/>
      <c r="N670" s="424"/>
      <c r="O670" s="424"/>
      <c r="P670" s="424"/>
      <c r="Q670" s="353"/>
      <c r="R670" s="353"/>
      <c r="S670" s="353"/>
      <c r="T670" s="353"/>
      <c r="U670" s="353"/>
      <c r="V670" s="353"/>
      <c r="W670" s="353"/>
      <c r="X670" s="353"/>
      <c r="Y670" s="353"/>
      <c r="Z670" s="353"/>
    </row>
    <row r="671" spans="1:26" ht="12.75" customHeight="1" x14ac:dyDescent="0.2">
      <c r="A671" s="353"/>
      <c r="B671" s="353"/>
      <c r="C671" s="353"/>
      <c r="D671" s="353"/>
      <c r="E671" s="353"/>
      <c r="F671" s="424"/>
      <c r="G671" s="424"/>
      <c r="H671" s="424"/>
      <c r="I671" s="424"/>
      <c r="J671" s="424"/>
      <c r="K671" s="358"/>
      <c r="L671" s="424"/>
      <c r="M671" s="424"/>
      <c r="N671" s="424"/>
      <c r="O671" s="424"/>
      <c r="P671" s="424"/>
      <c r="Q671" s="353"/>
      <c r="R671" s="353"/>
      <c r="S671" s="353"/>
      <c r="T671" s="353"/>
      <c r="U671" s="353"/>
      <c r="V671" s="353"/>
      <c r="W671" s="353"/>
      <c r="X671" s="353"/>
      <c r="Y671" s="353"/>
      <c r="Z671" s="353"/>
    </row>
    <row r="672" spans="1:26" ht="12.75" customHeight="1" x14ac:dyDescent="0.2">
      <c r="A672" s="353"/>
      <c r="B672" s="353"/>
      <c r="C672" s="353"/>
      <c r="D672" s="353"/>
      <c r="E672" s="353"/>
      <c r="F672" s="424"/>
      <c r="G672" s="424"/>
      <c r="H672" s="424"/>
      <c r="I672" s="424"/>
      <c r="J672" s="424"/>
      <c r="K672" s="358"/>
      <c r="L672" s="424"/>
      <c r="M672" s="424"/>
      <c r="N672" s="424"/>
      <c r="O672" s="424"/>
      <c r="P672" s="424"/>
      <c r="Q672" s="353"/>
      <c r="R672" s="353"/>
      <c r="S672" s="353"/>
      <c r="T672" s="353"/>
      <c r="U672" s="353"/>
      <c r="V672" s="353"/>
      <c r="W672" s="353"/>
      <c r="X672" s="353"/>
      <c r="Y672" s="353"/>
      <c r="Z672" s="353"/>
    </row>
    <row r="673" spans="1:26" ht="12.75" customHeight="1" x14ac:dyDescent="0.2">
      <c r="A673" s="353"/>
      <c r="B673" s="353"/>
      <c r="C673" s="353"/>
      <c r="D673" s="353"/>
      <c r="E673" s="353"/>
      <c r="F673" s="424"/>
      <c r="G673" s="424"/>
      <c r="H673" s="424"/>
      <c r="I673" s="424"/>
      <c r="J673" s="424"/>
      <c r="K673" s="358"/>
      <c r="L673" s="424"/>
      <c r="M673" s="424"/>
      <c r="N673" s="424"/>
      <c r="O673" s="424"/>
      <c r="P673" s="424"/>
      <c r="Q673" s="353"/>
      <c r="R673" s="353"/>
      <c r="S673" s="353"/>
      <c r="T673" s="353"/>
      <c r="U673" s="353"/>
      <c r="V673" s="353"/>
      <c r="W673" s="353"/>
      <c r="X673" s="353"/>
      <c r="Y673" s="353"/>
      <c r="Z673" s="353"/>
    </row>
    <row r="674" spans="1:26" ht="12.75" customHeight="1" x14ac:dyDescent="0.2">
      <c r="A674" s="353"/>
      <c r="B674" s="353"/>
      <c r="C674" s="353"/>
      <c r="D674" s="353"/>
      <c r="E674" s="353"/>
      <c r="F674" s="424"/>
      <c r="G674" s="424"/>
      <c r="H674" s="424"/>
      <c r="I674" s="424"/>
      <c r="J674" s="424"/>
      <c r="K674" s="358"/>
      <c r="L674" s="424"/>
      <c r="M674" s="424"/>
      <c r="N674" s="424"/>
      <c r="O674" s="424"/>
      <c r="P674" s="424"/>
      <c r="Q674" s="353"/>
      <c r="R674" s="353"/>
      <c r="S674" s="353"/>
      <c r="T674" s="353"/>
      <c r="U674" s="353"/>
      <c r="V674" s="353"/>
      <c r="W674" s="353"/>
      <c r="X674" s="353"/>
      <c r="Y674" s="353"/>
      <c r="Z674" s="353"/>
    </row>
    <row r="675" spans="1:26" ht="12.75" customHeight="1" x14ac:dyDescent="0.2">
      <c r="A675" s="353"/>
      <c r="B675" s="353"/>
      <c r="C675" s="353"/>
      <c r="D675" s="353"/>
      <c r="E675" s="353"/>
      <c r="F675" s="424"/>
      <c r="G675" s="424"/>
      <c r="H675" s="424"/>
      <c r="I675" s="424"/>
      <c r="J675" s="424"/>
      <c r="K675" s="358"/>
      <c r="L675" s="424"/>
      <c r="M675" s="424"/>
      <c r="N675" s="424"/>
      <c r="O675" s="424"/>
      <c r="P675" s="424"/>
      <c r="Q675" s="353"/>
      <c r="R675" s="353"/>
      <c r="S675" s="353"/>
      <c r="T675" s="353"/>
      <c r="U675" s="353"/>
      <c r="V675" s="353"/>
      <c r="W675" s="353"/>
      <c r="X675" s="353"/>
      <c r="Y675" s="353"/>
      <c r="Z675" s="353"/>
    </row>
    <row r="676" spans="1:26" ht="12.75" customHeight="1" x14ac:dyDescent="0.2">
      <c r="A676" s="353"/>
      <c r="B676" s="353"/>
      <c r="C676" s="353"/>
      <c r="D676" s="353"/>
      <c r="E676" s="353"/>
      <c r="F676" s="424"/>
      <c r="G676" s="424"/>
      <c r="H676" s="424"/>
      <c r="I676" s="424"/>
      <c r="J676" s="424"/>
      <c r="K676" s="358"/>
      <c r="L676" s="424"/>
      <c r="M676" s="424"/>
      <c r="N676" s="424"/>
      <c r="O676" s="424"/>
      <c r="P676" s="424"/>
      <c r="Q676" s="353"/>
      <c r="R676" s="353"/>
      <c r="S676" s="353"/>
      <c r="T676" s="353"/>
      <c r="U676" s="353"/>
      <c r="V676" s="353"/>
      <c r="W676" s="353"/>
      <c r="X676" s="353"/>
      <c r="Y676" s="353"/>
      <c r="Z676" s="353"/>
    </row>
    <row r="677" spans="1:26" ht="12.75" customHeight="1" x14ac:dyDescent="0.2">
      <c r="A677" s="353"/>
      <c r="B677" s="353"/>
      <c r="C677" s="353"/>
      <c r="D677" s="353"/>
      <c r="E677" s="353"/>
      <c r="F677" s="424"/>
      <c r="G677" s="424"/>
      <c r="H677" s="424"/>
      <c r="I677" s="424"/>
      <c r="J677" s="424"/>
      <c r="K677" s="358"/>
      <c r="L677" s="424"/>
      <c r="M677" s="424"/>
      <c r="N677" s="424"/>
      <c r="O677" s="424"/>
      <c r="P677" s="424"/>
      <c r="Q677" s="353"/>
      <c r="R677" s="353"/>
      <c r="S677" s="353"/>
      <c r="T677" s="353"/>
      <c r="U677" s="353"/>
      <c r="V677" s="353"/>
      <c r="W677" s="353"/>
      <c r="X677" s="353"/>
      <c r="Y677" s="353"/>
      <c r="Z677" s="353"/>
    </row>
    <row r="678" spans="1:26" ht="12.75" customHeight="1" x14ac:dyDescent="0.2">
      <c r="A678" s="353"/>
      <c r="B678" s="353"/>
      <c r="C678" s="353"/>
      <c r="D678" s="353"/>
      <c r="E678" s="353"/>
      <c r="F678" s="424"/>
      <c r="G678" s="424"/>
      <c r="H678" s="424"/>
      <c r="I678" s="424"/>
      <c r="J678" s="424"/>
      <c r="K678" s="358"/>
      <c r="L678" s="424"/>
      <c r="M678" s="424"/>
      <c r="N678" s="424"/>
      <c r="O678" s="424"/>
      <c r="P678" s="424"/>
      <c r="Q678" s="353"/>
      <c r="R678" s="353"/>
      <c r="S678" s="353"/>
      <c r="T678" s="353"/>
      <c r="U678" s="353"/>
      <c r="V678" s="353"/>
      <c r="W678" s="353"/>
      <c r="X678" s="353"/>
      <c r="Y678" s="353"/>
      <c r="Z678" s="353"/>
    </row>
    <row r="679" spans="1:26" ht="12.75" customHeight="1" x14ac:dyDescent="0.2">
      <c r="A679" s="353"/>
      <c r="B679" s="353"/>
      <c r="C679" s="353"/>
      <c r="D679" s="353"/>
      <c r="E679" s="353"/>
      <c r="F679" s="424"/>
      <c r="G679" s="424"/>
      <c r="H679" s="424"/>
      <c r="I679" s="424"/>
      <c r="J679" s="424"/>
      <c r="K679" s="358"/>
      <c r="L679" s="424"/>
      <c r="M679" s="424"/>
      <c r="N679" s="424"/>
      <c r="O679" s="424"/>
      <c r="P679" s="424"/>
      <c r="Q679" s="353"/>
      <c r="R679" s="353"/>
      <c r="S679" s="353"/>
      <c r="T679" s="353"/>
      <c r="U679" s="353"/>
      <c r="V679" s="353"/>
      <c r="W679" s="353"/>
      <c r="X679" s="353"/>
      <c r="Y679" s="353"/>
      <c r="Z679" s="353"/>
    </row>
    <row r="680" spans="1:26" ht="12.75" customHeight="1" x14ac:dyDescent="0.2">
      <c r="A680" s="353"/>
      <c r="B680" s="353"/>
      <c r="C680" s="353"/>
      <c r="D680" s="353"/>
      <c r="E680" s="353"/>
      <c r="F680" s="424"/>
      <c r="G680" s="424"/>
      <c r="H680" s="424"/>
      <c r="I680" s="424"/>
      <c r="J680" s="424"/>
      <c r="K680" s="358"/>
      <c r="L680" s="424"/>
      <c r="M680" s="424"/>
      <c r="N680" s="424"/>
      <c r="O680" s="424"/>
      <c r="P680" s="424"/>
      <c r="Q680" s="353"/>
      <c r="R680" s="353"/>
      <c r="S680" s="353"/>
      <c r="T680" s="353"/>
      <c r="U680" s="353"/>
      <c r="V680" s="353"/>
      <c r="W680" s="353"/>
      <c r="X680" s="353"/>
      <c r="Y680" s="353"/>
      <c r="Z680" s="353"/>
    </row>
    <row r="681" spans="1:26" ht="12.75" customHeight="1" x14ac:dyDescent="0.2">
      <c r="A681" s="353"/>
      <c r="B681" s="353"/>
      <c r="C681" s="353"/>
      <c r="D681" s="353"/>
      <c r="E681" s="353"/>
      <c r="F681" s="424"/>
      <c r="G681" s="424"/>
      <c r="H681" s="424"/>
      <c r="I681" s="424"/>
      <c r="J681" s="424"/>
      <c r="K681" s="358"/>
      <c r="L681" s="424"/>
      <c r="M681" s="424"/>
      <c r="N681" s="424"/>
      <c r="O681" s="424"/>
      <c r="P681" s="424"/>
      <c r="Q681" s="353"/>
      <c r="R681" s="353"/>
      <c r="S681" s="353"/>
      <c r="T681" s="353"/>
      <c r="U681" s="353"/>
      <c r="V681" s="353"/>
      <c r="W681" s="353"/>
      <c r="X681" s="353"/>
      <c r="Y681" s="353"/>
      <c r="Z681" s="353"/>
    </row>
    <row r="682" spans="1:26" ht="12.75" customHeight="1" x14ac:dyDescent="0.2">
      <c r="A682" s="353"/>
      <c r="B682" s="353"/>
      <c r="C682" s="353"/>
      <c r="D682" s="353"/>
      <c r="E682" s="353"/>
      <c r="F682" s="424"/>
      <c r="G682" s="424"/>
      <c r="H682" s="424"/>
      <c r="I682" s="424"/>
      <c r="J682" s="424"/>
      <c r="K682" s="358"/>
      <c r="L682" s="424"/>
      <c r="M682" s="424"/>
      <c r="N682" s="424"/>
      <c r="O682" s="424"/>
      <c r="P682" s="424"/>
      <c r="Q682" s="353"/>
      <c r="R682" s="353"/>
      <c r="S682" s="353"/>
      <c r="T682" s="353"/>
      <c r="U682" s="353"/>
      <c r="V682" s="353"/>
      <c r="W682" s="353"/>
      <c r="X682" s="353"/>
      <c r="Y682" s="353"/>
      <c r="Z682" s="353"/>
    </row>
    <row r="683" spans="1:26" ht="12.75" customHeight="1" x14ac:dyDescent="0.2">
      <c r="A683" s="353"/>
      <c r="B683" s="353"/>
      <c r="C683" s="353"/>
      <c r="D683" s="353"/>
      <c r="E683" s="353"/>
      <c r="F683" s="424"/>
      <c r="G683" s="424"/>
      <c r="H683" s="424"/>
      <c r="I683" s="424"/>
      <c r="J683" s="424"/>
      <c r="K683" s="358"/>
      <c r="L683" s="424"/>
      <c r="M683" s="424"/>
      <c r="N683" s="424"/>
      <c r="O683" s="424"/>
      <c r="P683" s="424"/>
      <c r="Q683" s="353"/>
      <c r="R683" s="353"/>
      <c r="S683" s="353"/>
      <c r="T683" s="353"/>
      <c r="U683" s="353"/>
      <c r="V683" s="353"/>
      <c r="W683" s="353"/>
      <c r="X683" s="353"/>
      <c r="Y683" s="353"/>
      <c r="Z683" s="353"/>
    </row>
    <row r="684" spans="1:26" ht="12.75" customHeight="1" x14ac:dyDescent="0.2">
      <c r="A684" s="353"/>
      <c r="B684" s="353"/>
      <c r="C684" s="353"/>
      <c r="D684" s="353"/>
      <c r="E684" s="353"/>
      <c r="F684" s="424"/>
      <c r="G684" s="424"/>
      <c r="H684" s="424"/>
      <c r="I684" s="424"/>
      <c r="J684" s="424"/>
      <c r="K684" s="358"/>
      <c r="L684" s="424"/>
      <c r="M684" s="424"/>
      <c r="N684" s="424"/>
      <c r="O684" s="424"/>
      <c r="P684" s="424"/>
      <c r="Q684" s="353"/>
      <c r="R684" s="353"/>
      <c r="S684" s="353"/>
      <c r="T684" s="353"/>
      <c r="U684" s="353"/>
      <c r="V684" s="353"/>
      <c r="W684" s="353"/>
      <c r="X684" s="353"/>
      <c r="Y684" s="353"/>
      <c r="Z684" s="353"/>
    </row>
    <row r="685" spans="1:26" ht="12.75" customHeight="1" x14ac:dyDescent="0.2">
      <c r="A685" s="353"/>
      <c r="B685" s="353"/>
      <c r="C685" s="353"/>
      <c r="D685" s="353"/>
      <c r="E685" s="353"/>
      <c r="F685" s="424"/>
      <c r="G685" s="424"/>
      <c r="H685" s="424"/>
      <c r="I685" s="424"/>
      <c r="J685" s="424"/>
      <c r="K685" s="358"/>
      <c r="L685" s="424"/>
      <c r="M685" s="424"/>
      <c r="N685" s="424"/>
      <c r="O685" s="424"/>
      <c r="P685" s="424"/>
      <c r="Q685" s="353"/>
      <c r="R685" s="353"/>
      <c r="S685" s="353"/>
      <c r="T685" s="353"/>
      <c r="U685" s="353"/>
      <c r="V685" s="353"/>
      <c r="W685" s="353"/>
      <c r="X685" s="353"/>
      <c r="Y685" s="353"/>
      <c r="Z685" s="353"/>
    </row>
    <row r="686" spans="1:26" ht="12.75" customHeight="1" x14ac:dyDescent="0.2">
      <c r="A686" s="353"/>
      <c r="B686" s="353"/>
      <c r="C686" s="353"/>
      <c r="D686" s="353"/>
      <c r="E686" s="353"/>
      <c r="F686" s="424"/>
      <c r="G686" s="424"/>
      <c r="H686" s="424"/>
      <c r="I686" s="424"/>
      <c r="J686" s="424"/>
      <c r="K686" s="358"/>
      <c r="L686" s="424"/>
      <c r="M686" s="424"/>
      <c r="N686" s="424"/>
      <c r="O686" s="424"/>
      <c r="P686" s="424"/>
      <c r="Q686" s="353"/>
      <c r="R686" s="353"/>
      <c r="S686" s="353"/>
      <c r="T686" s="353"/>
      <c r="U686" s="353"/>
      <c r="V686" s="353"/>
      <c r="W686" s="353"/>
      <c r="X686" s="353"/>
      <c r="Y686" s="353"/>
      <c r="Z686" s="353"/>
    </row>
    <row r="687" spans="1:26" ht="12.75" customHeight="1" x14ac:dyDescent="0.2">
      <c r="A687" s="353"/>
      <c r="B687" s="353"/>
      <c r="C687" s="353"/>
      <c r="D687" s="353"/>
      <c r="E687" s="353"/>
      <c r="F687" s="424"/>
      <c r="G687" s="424"/>
      <c r="H687" s="424"/>
      <c r="I687" s="424"/>
      <c r="J687" s="424"/>
      <c r="K687" s="358"/>
      <c r="L687" s="424"/>
      <c r="M687" s="424"/>
      <c r="N687" s="424"/>
      <c r="O687" s="424"/>
      <c r="P687" s="424"/>
      <c r="Q687" s="353"/>
      <c r="R687" s="353"/>
      <c r="S687" s="353"/>
      <c r="T687" s="353"/>
      <c r="U687" s="353"/>
      <c r="V687" s="353"/>
      <c r="W687" s="353"/>
      <c r="X687" s="353"/>
      <c r="Y687" s="353"/>
      <c r="Z687" s="353"/>
    </row>
    <row r="688" spans="1:26" ht="12.75" customHeight="1" x14ac:dyDescent="0.2">
      <c r="A688" s="353"/>
      <c r="B688" s="353"/>
      <c r="C688" s="353"/>
      <c r="D688" s="353"/>
      <c r="E688" s="353"/>
      <c r="F688" s="424"/>
      <c r="G688" s="424"/>
      <c r="H688" s="424"/>
      <c r="I688" s="424"/>
      <c r="J688" s="424"/>
      <c r="K688" s="358"/>
      <c r="L688" s="424"/>
      <c r="M688" s="424"/>
      <c r="N688" s="424"/>
      <c r="O688" s="424"/>
      <c r="P688" s="424"/>
      <c r="Q688" s="353"/>
      <c r="R688" s="353"/>
      <c r="S688" s="353"/>
      <c r="T688" s="353"/>
      <c r="U688" s="353"/>
      <c r="V688" s="353"/>
      <c r="W688" s="353"/>
      <c r="X688" s="353"/>
      <c r="Y688" s="353"/>
      <c r="Z688" s="353"/>
    </row>
    <row r="689" spans="1:26" ht="12.75" customHeight="1" x14ac:dyDescent="0.2">
      <c r="A689" s="353"/>
      <c r="B689" s="353"/>
      <c r="C689" s="353"/>
      <c r="D689" s="353"/>
      <c r="E689" s="353"/>
      <c r="F689" s="424"/>
      <c r="G689" s="424"/>
      <c r="H689" s="424"/>
      <c r="I689" s="424"/>
      <c r="J689" s="424"/>
      <c r="K689" s="358"/>
      <c r="L689" s="424"/>
      <c r="M689" s="424"/>
      <c r="N689" s="424"/>
      <c r="O689" s="424"/>
      <c r="P689" s="424"/>
      <c r="Q689" s="353"/>
      <c r="R689" s="353"/>
      <c r="S689" s="353"/>
      <c r="T689" s="353"/>
      <c r="U689" s="353"/>
      <c r="V689" s="353"/>
      <c r="W689" s="353"/>
      <c r="X689" s="353"/>
      <c r="Y689" s="353"/>
      <c r="Z689" s="353"/>
    </row>
    <row r="690" spans="1:26" ht="12.75" customHeight="1" x14ac:dyDescent="0.2">
      <c r="A690" s="353"/>
      <c r="B690" s="353"/>
      <c r="C690" s="353"/>
      <c r="D690" s="353"/>
      <c r="E690" s="353"/>
      <c r="F690" s="424"/>
      <c r="G690" s="424"/>
      <c r="H690" s="424"/>
      <c r="I690" s="424"/>
      <c r="J690" s="424"/>
      <c r="K690" s="358"/>
      <c r="L690" s="424"/>
      <c r="M690" s="424"/>
      <c r="N690" s="424"/>
      <c r="O690" s="424"/>
      <c r="P690" s="424"/>
      <c r="Q690" s="353"/>
      <c r="R690" s="353"/>
      <c r="S690" s="353"/>
      <c r="T690" s="353"/>
      <c r="U690" s="353"/>
      <c r="V690" s="353"/>
      <c r="W690" s="353"/>
      <c r="X690" s="353"/>
      <c r="Y690" s="353"/>
      <c r="Z690" s="353"/>
    </row>
    <row r="691" spans="1:26" ht="12.75" customHeight="1" x14ac:dyDescent="0.2">
      <c r="A691" s="353"/>
      <c r="B691" s="353"/>
      <c r="C691" s="353"/>
      <c r="D691" s="353"/>
      <c r="E691" s="353"/>
      <c r="F691" s="424"/>
      <c r="G691" s="424"/>
      <c r="H691" s="424"/>
      <c r="I691" s="424"/>
      <c r="J691" s="424"/>
      <c r="K691" s="358"/>
      <c r="L691" s="424"/>
      <c r="M691" s="424"/>
      <c r="N691" s="424"/>
      <c r="O691" s="424"/>
      <c r="P691" s="424"/>
      <c r="Q691" s="353"/>
      <c r="R691" s="353"/>
      <c r="S691" s="353"/>
      <c r="T691" s="353"/>
      <c r="U691" s="353"/>
      <c r="V691" s="353"/>
      <c r="W691" s="353"/>
      <c r="X691" s="353"/>
      <c r="Y691" s="353"/>
      <c r="Z691" s="353"/>
    </row>
    <row r="692" spans="1:26" ht="12.75" customHeight="1" x14ac:dyDescent="0.2">
      <c r="A692" s="353"/>
      <c r="B692" s="353"/>
      <c r="C692" s="353"/>
      <c r="D692" s="353"/>
      <c r="E692" s="353"/>
      <c r="F692" s="424"/>
      <c r="G692" s="424"/>
      <c r="H692" s="424"/>
      <c r="I692" s="424"/>
      <c r="J692" s="424"/>
      <c r="K692" s="358"/>
      <c r="L692" s="424"/>
      <c r="M692" s="424"/>
      <c r="N692" s="424"/>
      <c r="O692" s="424"/>
      <c r="P692" s="424"/>
      <c r="Q692" s="353"/>
      <c r="R692" s="353"/>
      <c r="S692" s="353"/>
      <c r="T692" s="353"/>
      <c r="U692" s="353"/>
      <c r="V692" s="353"/>
      <c r="W692" s="353"/>
      <c r="X692" s="353"/>
      <c r="Y692" s="353"/>
      <c r="Z692" s="353"/>
    </row>
    <row r="693" spans="1:26" ht="12.75" customHeight="1" x14ac:dyDescent="0.2">
      <c r="A693" s="353"/>
      <c r="B693" s="353"/>
      <c r="C693" s="353"/>
      <c r="D693" s="353"/>
      <c r="E693" s="353"/>
      <c r="F693" s="424"/>
      <c r="G693" s="424"/>
      <c r="H693" s="424"/>
      <c r="I693" s="424"/>
      <c r="J693" s="424"/>
      <c r="K693" s="358"/>
      <c r="L693" s="424"/>
      <c r="M693" s="424"/>
      <c r="N693" s="424"/>
      <c r="O693" s="424"/>
      <c r="P693" s="424"/>
      <c r="Q693" s="353"/>
      <c r="R693" s="353"/>
      <c r="S693" s="353"/>
      <c r="T693" s="353"/>
      <c r="U693" s="353"/>
      <c r="V693" s="353"/>
      <c r="W693" s="353"/>
      <c r="X693" s="353"/>
      <c r="Y693" s="353"/>
      <c r="Z693" s="353"/>
    </row>
    <row r="694" spans="1:26" ht="12.75" customHeight="1" x14ac:dyDescent="0.2">
      <c r="A694" s="353"/>
      <c r="B694" s="353"/>
      <c r="C694" s="353"/>
      <c r="D694" s="353"/>
      <c r="E694" s="353"/>
      <c r="F694" s="424"/>
      <c r="G694" s="424"/>
      <c r="H694" s="424"/>
      <c r="I694" s="424"/>
      <c r="J694" s="424"/>
      <c r="K694" s="358"/>
      <c r="L694" s="424"/>
      <c r="M694" s="424"/>
      <c r="N694" s="424"/>
      <c r="O694" s="424"/>
      <c r="P694" s="424"/>
      <c r="Q694" s="353"/>
      <c r="R694" s="353"/>
      <c r="S694" s="353"/>
      <c r="T694" s="353"/>
      <c r="U694" s="353"/>
      <c r="V694" s="353"/>
      <c r="W694" s="353"/>
      <c r="X694" s="353"/>
      <c r="Y694" s="353"/>
      <c r="Z694" s="353"/>
    </row>
    <row r="695" spans="1:26" ht="12.75" customHeight="1" x14ac:dyDescent="0.2">
      <c r="A695" s="353"/>
      <c r="B695" s="353"/>
      <c r="C695" s="353"/>
      <c r="D695" s="353"/>
      <c r="E695" s="353"/>
      <c r="F695" s="424"/>
      <c r="G695" s="424"/>
      <c r="H695" s="424"/>
      <c r="I695" s="424"/>
      <c r="J695" s="424"/>
      <c r="K695" s="358"/>
      <c r="L695" s="424"/>
      <c r="M695" s="424"/>
      <c r="N695" s="424"/>
      <c r="O695" s="424"/>
      <c r="P695" s="424"/>
      <c r="Q695" s="353"/>
      <c r="R695" s="353"/>
      <c r="S695" s="353"/>
      <c r="T695" s="353"/>
      <c r="U695" s="353"/>
      <c r="V695" s="353"/>
      <c r="W695" s="353"/>
      <c r="X695" s="353"/>
      <c r="Y695" s="353"/>
      <c r="Z695" s="353"/>
    </row>
    <row r="696" spans="1:26" ht="12.75" customHeight="1" x14ac:dyDescent="0.2">
      <c r="A696" s="353"/>
      <c r="B696" s="353"/>
      <c r="C696" s="353"/>
      <c r="D696" s="353"/>
      <c r="E696" s="353"/>
      <c r="F696" s="424"/>
      <c r="G696" s="424"/>
      <c r="H696" s="424"/>
      <c r="I696" s="424"/>
      <c r="J696" s="424"/>
      <c r="K696" s="358"/>
      <c r="L696" s="424"/>
      <c r="M696" s="424"/>
      <c r="N696" s="424"/>
      <c r="O696" s="424"/>
      <c r="P696" s="424"/>
      <c r="Q696" s="353"/>
      <c r="R696" s="353"/>
      <c r="S696" s="353"/>
      <c r="T696" s="353"/>
      <c r="U696" s="353"/>
      <c r="V696" s="353"/>
      <c r="W696" s="353"/>
      <c r="X696" s="353"/>
      <c r="Y696" s="353"/>
      <c r="Z696" s="353"/>
    </row>
    <row r="697" spans="1:26" ht="12.75" customHeight="1" x14ac:dyDescent="0.2">
      <c r="A697" s="353"/>
      <c r="B697" s="353"/>
      <c r="C697" s="353"/>
      <c r="D697" s="353"/>
      <c r="E697" s="353"/>
      <c r="F697" s="424"/>
      <c r="G697" s="424"/>
      <c r="H697" s="424"/>
      <c r="I697" s="424"/>
      <c r="J697" s="424"/>
      <c r="K697" s="358"/>
      <c r="L697" s="424"/>
      <c r="M697" s="424"/>
      <c r="N697" s="424"/>
      <c r="O697" s="424"/>
      <c r="P697" s="424"/>
      <c r="Q697" s="353"/>
      <c r="R697" s="353"/>
      <c r="S697" s="353"/>
      <c r="T697" s="353"/>
      <c r="U697" s="353"/>
      <c r="V697" s="353"/>
      <c r="W697" s="353"/>
      <c r="X697" s="353"/>
      <c r="Y697" s="353"/>
      <c r="Z697" s="353"/>
    </row>
    <row r="698" spans="1:26" ht="12.75" customHeight="1" x14ac:dyDescent="0.2">
      <c r="A698" s="353"/>
      <c r="B698" s="353"/>
      <c r="C698" s="353"/>
      <c r="D698" s="353"/>
      <c r="E698" s="353"/>
      <c r="F698" s="424"/>
      <c r="G698" s="424"/>
      <c r="H698" s="424"/>
      <c r="I698" s="424"/>
      <c r="J698" s="424"/>
      <c r="K698" s="358"/>
      <c r="L698" s="424"/>
      <c r="M698" s="424"/>
      <c r="N698" s="424"/>
      <c r="O698" s="424"/>
      <c r="P698" s="424"/>
      <c r="Q698" s="353"/>
      <c r="R698" s="353"/>
      <c r="S698" s="353"/>
      <c r="T698" s="353"/>
      <c r="U698" s="353"/>
      <c r="V698" s="353"/>
      <c r="W698" s="353"/>
      <c r="X698" s="353"/>
      <c r="Y698" s="353"/>
      <c r="Z698" s="353"/>
    </row>
    <row r="699" spans="1:26" ht="12.75" customHeight="1" x14ac:dyDescent="0.2">
      <c r="A699" s="353"/>
      <c r="B699" s="353"/>
      <c r="C699" s="353"/>
      <c r="D699" s="353"/>
      <c r="E699" s="353"/>
      <c r="F699" s="424"/>
      <c r="G699" s="424"/>
      <c r="H699" s="424"/>
      <c r="I699" s="424"/>
      <c r="J699" s="424"/>
      <c r="K699" s="358"/>
      <c r="L699" s="424"/>
      <c r="M699" s="424"/>
      <c r="N699" s="424"/>
      <c r="O699" s="424"/>
      <c r="P699" s="424"/>
      <c r="Q699" s="353"/>
      <c r="R699" s="353"/>
      <c r="S699" s="353"/>
      <c r="T699" s="353"/>
      <c r="U699" s="353"/>
      <c r="V699" s="353"/>
      <c r="W699" s="353"/>
      <c r="X699" s="353"/>
      <c r="Y699" s="353"/>
      <c r="Z699" s="353"/>
    </row>
    <row r="700" spans="1:26" ht="12.75" customHeight="1" x14ac:dyDescent="0.2">
      <c r="A700" s="353"/>
      <c r="B700" s="353"/>
      <c r="C700" s="353"/>
      <c r="D700" s="353"/>
      <c r="E700" s="353"/>
      <c r="F700" s="424"/>
      <c r="G700" s="424"/>
      <c r="H700" s="424"/>
      <c r="I700" s="424"/>
      <c r="J700" s="424"/>
      <c r="K700" s="358"/>
      <c r="L700" s="424"/>
      <c r="M700" s="424"/>
      <c r="N700" s="424"/>
      <c r="O700" s="424"/>
      <c r="P700" s="424"/>
      <c r="Q700" s="353"/>
      <c r="R700" s="353"/>
      <c r="S700" s="353"/>
      <c r="T700" s="353"/>
      <c r="U700" s="353"/>
      <c r="V700" s="353"/>
      <c r="W700" s="353"/>
      <c r="X700" s="353"/>
      <c r="Y700" s="353"/>
      <c r="Z700" s="353"/>
    </row>
    <row r="701" spans="1:26" ht="12.75" customHeight="1" x14ac:dyDescent="0.2">
      <c r="A701" s="353"/>
      <c r="B701" s="353"/>
      <c r="C701" s="353"/>
      <c r="D701" s="353"/>
      <c r="E701" s="353"/>
      <c r="F701" s="424"/>
      <c r="G701" s="424"/>
      <c r="H701" s="424"/>
      <c r="I701" s="424"/>
      <c r="J701" s="424"/>
      <c r="K701" s="358"/>
      <c r="L701" s="424"/>
      <c r="M701" s="424"/>
      <c r="N701" s="424"/>
      <c r="O701" s="424"/>
      <c r="P701" s="424"/>
      <c r="Q701" s="353"/>
      <c r="R701" s="353"/>
      <c r="S701" s="353"/>
      <c r="T701" s="353"/>
      <c r="U701" s="353"/>
      <c r="V701" s="353"/>
      <c r="W701" s="353"/>
      <c r="X701" s="353"/>
      <c r="Y701" s="353"/>
      <c r="Z701" s="353"/>
    </row>
    <row r="702" spans="1:26" ht="12.75" customHeight="1" x14ac:dyDescent="0.2">
      <c r="A702" s="353"/>
      <c r="B702" s="353"/>
      <c r="C702" s="353"/>
      <c r="D702" s="353"/>
      <c r="E702" s="353"/>
      <c r="F702" s="424"/>
      <c r="G702" s="424"/>
      <c r="H702" s="424"/>
      <c r="I702" s="424"/>
      <c r="J702" s="424"/>
      <c r="K702" s="358"/>
      <c r="L702" s="424"/>
      <c r="M702" s="424"/>
      <c r="N702" s="424"/>
      <c r="O702" s="424"/>
      <c r="P702" s="424"/>
      <c r="Q702" s="353"/>
      <c r="R702" s="353"/>
      <c r="S702" s="353"/>
      <c r="T702" s="353"/>
      <c r="U702" s="353"/>
      <c r="V702" s="353"/>
      <c r="W702" s="353"/>
      <c r="X702" s="353"/>
      <c r="Y702" s="353"/>
      <c r="Z702" s="353"/>
    </row>
    <row r="703" spans="1:26" ht="12.75" customHeight="1" x14ac:dyDescent="0.2">
      <c r="A703" s="353"/>
      <c r="B703" s="353"/>
      <c r="C703" s="353"/>
      <c r="D703" s="353"/>
      <c r="E703" s="353"/>
      <c r="F703" s="424"/>
      <c r="G703" s="424"/>
      <c r="H703" s="424"/>
      <c r="I703" s="424"/>
      <c r="J703" s="424"/>
      <c r="K703" s="358"/>
      <c r="L703" s="424"/>
      <c r="M703" s="424"/>
      <c r="N703" s="424"/>
      <c r="O703" s="424"/>
      <c r="P703" s="424"/>
      <c r="Q703" s="353"/>
      <c r="R703" s="353"/>
      <c r="S703" s="353"/>
      <c r="T703" s="353"/>
      <c r="U703" s="353"/>
      <c r="V703" s="353"/>
      <c r="W703" s="353"/>
      <c r="X703" s="353"/>
      <c r="Y703" s="353"/>
      <c r="Z703" s="353"/>
    </row>
    <row r="704" spans="1:26" ht="12.75" customHeight="1" x14ac:dyDescent="0.2">
      <c r="A704" s="353"/>
      <c r="B704" s="353"/>
      <c r="C704" s="353"/>
      <c r="D704" s="353"/>
      <c r="E704" s="353"/>
      <c r="F704" s="424"/>
      <c r="G704" s="424"/>
      <c r="H704" s="424"/>
      <c r="I704" s="424"/>
      <c r="J704" s="424"/>
      <c r="K704" s="358"/>
      <c r="L704" s="424"/>
      <c r="M704" s="424"/>
      <c r="N704" s="424"/>
      <c r="O704" s="424"/>
      <c r="P704" s="424"/>
      <c r="Q704" s="353"/>
      <c r="R704" s="353"/>
      <c r="S704" s="353"/>
      <c r="T704" s="353"/>
      <c r="U704" s="353"/>
      <c r="V704" s="353"/>
      <c r="W704" s="353"/>
      <c r="X704" s="353"/>
      <c r="Y704" s="353"/>
      <c r="Z704" s="353"/>
    </row>
    <row r="705" spans="1:26" ht="12.75" customHeight="1" x14ac:dyDescent="0.2">
      <c r="A705" s="353"/>
      <c r="B705" s="353"/>
      <c r="C705" s="353"/>
      <c r="D705" s="353"/>
      <c r="E705" s="353"/>
      <c r="F705" s="424"/>
      <c r="G705" s="424"/>
      <c r="H705" s="424"/>
      <c r="I705" s="424"/>
      <c r="J705" s="424"/>
      <c r="K705" s="358"/>
      <c r="L705" s="424"/>
      <c r="M705" s="424"/>
      <c r="N705" s="424"/>
      <c r="O705" s="424"/>
      <c r="P705" s="424"/>
      <c r="Q705" s="353"/>
      <c r="R705" s="353"/>
      <c r="S705" s="353"/>
      <c r="T705" s="353"/>
      <c r="U705" s="353"/>
      <c r="V705" s="353"/>
      <c r="W705" s="353"/>
      <c r="X705" s="353"/>
      <c r="Y705" s="353"/>
      <c r="Z705" s="353"/>
    </row>
    <row r="706" spans="1:26" ht="12.75" customHeight="1" x14ac:dyDescent="0.2">
      <c r="A706" s="353"/>
      <c r="B706" s="353"/>
      <c r="C706" s="353"/>
      <c r="D706" s="353"/>
      <c r="E706" s="353"/>
      <c r="F706" s="424"/>
      <c r="G706" s="424"/>
      <c r="H706" s="424"/>
      <c r="I706" s="424"/>
      <c r="J706" s="424"/>
      <c r="K706" s="358"/>
      <c r="L706" s="424"/>
      <c r="M706" s="424"/>
      <c r="N706" s="424"/>
      <c r="O706" s="424"/>
      <c r="P706" s="424"/>
      <c r="Q706" s="353"/>
      <c r="R706" s="353"/>
      <c r="S706" s="353"/>
      <c r="T706" s="353"/>
      <c r="U706" s="353"/>
      <c r="V706" s="353"/>
      <c r="W706" s="353"/>
      <c r="X706" s="353"/>
      <c r="Y706" s="353"/>
      <c r="Z706" s="353"/>
    </row>
    <row r="707" spans="1:26" ht="12.75" customHeight="1" x14ac:dyDescent="0.2">
      <c r="A707" s="353"/>
      <c r="B707" s="353"/>
      <c r="C707" s="353"/>
      <c r="D707" s="353"/>
      <c r="E707" s="353"/>
      <c r="F707" s="424"/>
      <c r="G707" s="424"/>
      <c r="H707" s="424"/>
      <c r="I707" s="424"/>
      <c r="J707" s="424"/>
      <c r="K707" s="358"/>
      <c r="L707" s="424"/>
      <c r="M707" s="424"/>
      <c r="N707" s="424"/>
      <c r="O707" s="424"/>
      <c r="P707" s="424"/>
      <c r="Q707" s="353"/>
      <c r="R707" s="353"/>
      <c r="S707" s="353"/>
      <c r="T707" s="353"/>
      <c r="U707" s="353"/>
      <c r="V707" s="353"/>
      <c r="W707" s="353"/>
      <c r="X707" s="353"/>
      <c r="Y707" s="353"/>
      <c r="Z707" s="353"/>
    </row>
    <row r="708" spans="1:26" ht="12.75" customHeight="1" x14ac:dyDescent="0.2">
      <c r="A708" s="353"/>
      <c r="B708" s="353"/>
      <c r="C708" s="353"/>
      <c r="D708" s="353"/>
      <c r="E708" s="353"/>
      <c r="F708" s="424"/>
      <c r="G708" s="424"/>
      <c r="H708" s="424"/>
      <c r="I708" s="424"/>
      <c r="J708" s="424"/>
      <c r="K708" s="358"/>
      <c r="L708" s="424"/>
      <c r="M708" s="424"/>
      <c r="N708" s="424"/>
      <c r="O708" s="424"/>
      <c r="P708" s="424"/>
      <c r="Q708" s="353"/>
      <c r="R708" s="353"/>
      <c r="S708" s="353"/>
      <c r="T708" s="353"/>
      <c r="U708" s="353"/>
      <c r="V708" s="353"/>
      <c r="W708" s="353"/>
      <c r="X708" s="353"/>
      <c r="Y708" s="353"/>
      <c r="Z708" s="353"/>
    </row>
    <row r="709" spans="1:26" ht="12.75" customHeight="1" x14ac:dyDescent="0.2">
      <c r="A709" s="353"/>
      <c r="B709" s="353"/>
      <c r="C709" s="353"/>
      <c r="D709" s="353"/>
      <c r="E709" s="353"/>
      <c r="F709" s="424"/>
      <c r="G709" s="424"/>
      <c r="H709" s="424"/>
      <c r="I709" s="424"/>
      <c r="J709" s="424"/>
      <c r="K709" s="358"/>
      <c r="L709" s="424"/>
      <c r="M709" s="424"/>
      <c r="N709" s="424"/>
      <c r="O709" s="424"/>
      <c r="P709" s="424"/>
      <c r="Q709" s="353"/>
      <c r="R709" s="353"/>
      <c r="S709" s="353"/>
      <c r="T709" s="353"/>
      <c r="U709" s="353"/>
      <c r="V709" s="353"/>
      <c r="W709" s="353"/>
      <c r="X709" s="353"/>
      <c r="Y709" s="353"/>
      <c r="Z709" s="353"/>
    </row>
    <row r="710" spans="1:26" ht="12.75" customHeight="1" x14ac:dyDescent="0.2">
      <c r="A710" s="353"/>
      <c r="B710" s="353"/>
      <c r="C710" s="353"/>
      <c r="D710" s="353"/>
      <c r="E710" s="353"/>
      <c r="F710" s="424"/>
      <c r="G710" s="424"/>
      <c r="H710" s="424"/>
      <c r="I710" s="424"/>
      <c r="J710" s="424"/>
      <c r="K710" s="358"/>
      <c r="L710" s="424"/>
      <c r="M710" s="424"/>
      <c r="N710" s="424"/>
      <c r="O710" s="424"/>
      <c r="P710" s="424"/>
      <c r="Q710" s="353"/>
      <c r="R710" s="353"/>
      <c r="S710" s="353"/>
      <c r="T710" s="353"/>
      <c r="U710" s="353"/>
      <c r="V710" s="353"/>
      <c r="W710" s="353"/>
      <c r="X710" s="353"/>
      <c r="Y710" s="353"/>
      <c r="Z710" s="353"/>
    </row>
    <row r="711" spans="1:26" ht="12.75" customHeight="1" x14ac:dyDescent="0.2">
      <c r="A711" s="353"/>
      <c r="B711" s="353"/>
      <c r="C711" s="353"/>
      <c r="D711" s="353"/>
      <c r="E711" s="353"/>
      <c r="F711" s="424"/>
      <c r="G711" s="424"/>
      <c r="H711" s="424"/>
      <c r="I711" s="424"/>
      <c r="J711" s="424"/>
      <c r="K711" s="358"/>
      <c r="L711" s="424"/>
      <c r="M711" s="424"/>
      <c r="N711" s="424"/>
      <c r="O711" s="424"/>
      <c r="P711" s="424"/>
      <c r="Q711" s="353"/>
      <c r="R711" s="353"/>
      <c r="S711" s="353"/>
      <c r="T711" s="353"/>
      <c r="U711" s="353"/>
      <c r="V711" s="353"/>
      <c r="W711" s="353"/>
      <c r="X711" s="353"/>
      <c r="Y711" s="353"/>
      <c r="Z711" s="353"/>
    </row>
    <row r="712" spans="1:26" ht="12.75" customHeight="1" x14ac:dyDescent="0.2">
      <c r="A712" s="353"/>
      <c r="B712" s="353"/>
      <c r="C712" s="353"/>
      <c r="D712" s="353"/>
      <c r="E712" s="353"/>
      <c r="F712" s="424"/>
      <c r="G712" s="424"/>
      <c r="H712" s="424"/>
      <c r="I712" s="424"/>
      <c r="J712" s="424"/>
      <c r="K712" s="358"/>
      <c r="L712" s="424"/>
      <c r="M712" s="424"/>
      <c r="N712" s="424"/>
      <c r="O712" s="424"/>
      <c r="P712" s="424"/>
      <c r="Q712" s="353"/>
      <c r="R712" s="353"/>
      <c r="S712" s="353"/>
      <c r="T712" s="353"/>
      <c r="U712" s="353"/>
      <c r="V712" s="353"/>
      <c r="W712" s="353"/>
      <c r="X712" s="353"/>
      <c r="Y712" s="353"/>
      <c r="Z712" s="353"/>
    </row>
    <row r="713" spans="1:26" ht="12.75" customHeight="1" x14ac:dyDescent="0.2">
      <c r="A713" s="353"/>
      <c r="B713" s="353"/>
      <c r="C713" s="353"/>
      <c r="D713" s="353"/>
      <c r="E713" s="353"/>
      <c r="F713" s="424"/>
      <c r="G713" s="424"/>
      <c r="H713" s="424"/>
      <c r="I713" s="424"/>
      <c r="J713" s="424"/>
      <c r="K713" s="358"/>
      <c r="L713" s="424"/>
      <c r="M713" s="424"/>
      <c r="N713" s="424"/>
      <c r="O713" s="424"/>
      <c r="P713" s="424"/>
      <c r="Q713" s="353"/>
      <c r="R713" s="353"/>
      <c r="S713" s="353"/>
      <c r="T713" s="353"/>
      <c r="U713" s="353"/>
      <c r="V713" s="353"/>
      <c r="W713" s="353"/>
      <c r="X713" s="353"/>
      <c r="Y713" s="353"/>
      <c r="Z713" s="353"/>
    </row>
    <row r="714" spans="1:26" ht="12.75" customHeight="1" x14ac:dyDescent="0.2">
      <c r="A714" s="353"/>
      <c r="B714" s="353"/>
      <c r="C714" s="353"/>
      <c r="D714" s="353"/>
      <c r="E714" s="353"/>
      <c r="F714" s="424"/>
      <c r="G714" s="424"/>
      <c r="H714" s="424"/>
      <c r="I714" s="424"/>
      <c r="J714" s="424"/>
      <c r="K714" s="358"/>
      <c r="L714" s="424"/>
      <c r="M714" s="424"/>
      <c r="N714" s="424"/>
      <c r="O714" s="424"/>
      <c r="P714" s="424"/>
      <c r="Q714" s="353"/>
      <c r="R714" s="353"/>
      <c r="S714" s="353"/>
      <c r="T714" s="353"/>
      <c r="U714" s="353"/>
      <c r="V714" s="353"/>
      <c r="W714" s="353"/>
      <c r="X714" s="353"/>
      <c r="Y714" s="353"/>
      <c r="Z714" s="353"/>
    </row>
    <row r="715" spans="1:26" ht="12.75" customHeight="1" x14ac:dyDescent="0.2">
      <c r="A715" s="353"/>
      <c r="B715" s="353"/>
      <c r="C715" s="353"/>
      <c r="D715" s="353"/>
      <c r="E715" s="353"/>
      <c r="F715" s="424"/>
      <c r="G715" s="424"/>
      <c r="H715" s="424"/>
      <c r="I715" s="424"/>
      <c r="J715" s="424"/>
      <c r="K715" s="358"/>
      <c r="L715" s="424"/>
      <c r="M715" s="424"/>
      <c r="N715" s="424"/>
      <c r="O715" s="424"/>
      <c r="P715" s="424"/>
      <c r="Q715" s="353"/>
      <c r="R715" s="353"/>
      <c r="S715" s="353"/>
      <c r="T715" s="353"/>
      <c r="U715" s="353"/>
      <c r="V715" s="353"/>
      <c r="W715" s="353"/>
      <c r="X715" s="353"/>
      <c r="Y715" s="353"/>
      <c r="Z715" s="353"/>
    </row>
    <row r="716" spans="1:26" ht="12.75" customHeight="1" x14ac:dyDescent="0.2">
      <c r="A716" s="353"/>
      <c r="B716" s="353"/>
      <c r="C716" s="353"/>
      <c r="D716" s="353"/>
      <c r="E716" s="353"/>
      <c r="F716" s="424"/>
      <c r="G716" s="424"/>
      <c r="H716" s="424"/>
      <c r="I716" s="424"/>
      <c r="J716" s="424"/>
      <c r="K716" s="358"/>
      <c r="L716" s="424"/>
      <c r="M716" s="424"/>
      <c r="N716" s="424"/>
      <c r="O716" s="424"/>
      <c r="P716" s="424"/>
      <c r="Q716" s="353"/>
      <c r="R716" s="353"/>
      <c r="S716" s="353"/>
      <c r="T716" s="353"/>
      <c r="U716" s="353"/>
      <c r="V716" s="353"/>
      <c r="W716" s="353"/>
      <c r="X716" s="353"/>
      <c r="Y716" s="353"/>
      <c r="Z716" s="353"/>
    </row>
    <row r="717" spans="1:26" ht="12.75" customHeight="1" x14ac:dyDescent="0.2">
      <c r="A717" s="353"/>
      <c r="B717" s="353"/>
      <c r="C717" s="353"/>
      <c r="D717" s="353"/>
      <c r="E717" s="353"/>
      <c r="F717" s="424"/>
      <c r="G717" s="424"/>
      <c r="H717" s="424"/>
      <c r="I717" s="424"/>
      <c r="J717" s="424"/>
      <c r="K717" s="358"/>
      <c r="L717" s="424"/>
      <c r="M717" s="424"/>
      <c r="N717" s="424"/>
      <c r="O717" s="424"/>
      <c r="P717" s="424"/>
      <c r="Q717" s="353"/>
      <c r="R717" s="353"/>
      <c r="S717" s="353"/>
      <c r="T717" s="353"/>
      <c r="U717" s="353"/>
      <c r="V717" s="353"/>
      <c r="W717" s="353"/>
      <c r="X717" s="353"/>
      <c r="Y717" s="353"/>
      <c r="Z717" s="353"/>
    </row>
    <row r="718" spans="1:26" ht="12.75" customHeight="1" x14ac:dyDescent="0.2">
      <c r="A718" s="353"/>
      <c r="B718" s="353"/>
      <c r="C718" s="353"/>
      <c r="D718" s="353"/>
      <c r="E718" s="353"/>
      <c r="F718" s="424"/>
      <c r="G718" s="424"/>
      <c r="H718" s="424"/>
      <c r="I718" s="424"/>
      <c r="J718" s="424"/>
      <c r="K718" s="358"/>
      <c r="L718" s="424"/>
      <c r="M718" s="424"/>
      <c r="N718" s="424"/>
      <c r="O718" s="424"/>
      <c r="P718" s="424"/>
      <c r="Q718" s="353"/>
      <c r="R718" s="353"/>
      <c r="S718" s="353"/>
      <c r="T718" s="353"/>
      <c r="U718" s="353"/>
      <c r="V718" s="353"/>
      <c r="W718" s="353"/>
      <c r="X718" s="353"/>
      <c r="Y718" s="353"/>
      <c r="Z718" s="353"/>
    </row>
    <row r="719" spans="1:26" ht="12.75" customHeight="1" x14ac:dyDescent="0.2">
      <c r="A719" s="353"/>
      <c r="B719" s="353"/>
      <c r="C719" s="353"/>
      <c r="D719" s="353"/>
      <c r="E719" s="353"/>
      <c r="F719" s="424"/>
      <c r="G719" s="424"/>
      <c r="H719" s="424"/>
      <c r="I719" s="424"/>
      <c r="J719" s="424"/>
      <c r="K719" s="358"/>
      <c r="L719" s="424"/>
      <c r="M719" s="424"/>
      <c r="N719" s="424"/>
      <c r="O719" s="424"/>
      <c r="P719" s="424"/>
      <c r="Q719" s="353"/>
      <c r="R719" s="353"/>
      <c r="S719" s="353"/>
      <c r="T719" s="353"/>
      <c r="U719" s="353"/>
      <c r="V719" s="353"/>
      <c r="W719" s="353"/>
      <c r="X719" s="353"/>
      <c r="Y719" s="353"/>
      <c r="Z719" s="353"/>
    </row>
    <row r="720" spans="1:26" ht="12.75" customHeight="1" x14ac:dyDescent="0.2">
      <c r="A720" s="353"/>
      <c r="B720" s="353"/>
      <c r="C720" s="353"/>
      <c r="D720" s="353"/>
      <c r="E720" s="353"/>
      <c r="F720" s="424"/>
      <c r="G720" s="424"/>
      <c r="H720" s="424"/>
      <c r="I720" s="424"/>
      <c r="J720" s="424"/>
      <c r="K720" s="358"/>
      <c r="L720" s="424"/>
      <c r="M720" s="424"/>
      <c r="N720" s="424"/>
      <c r="O720" s="424"/>
      <c r="P720" s="424"/>
      <c r="Q720" s="353"/>
      <c r="R720" s="353"/>
      <c r="S720" s="353"/>
      <c r="T720" s="353"/>
      <c r="U720" s="353"/>
      <c r="V720" s="353"/>
      <c r="W720" s="353"/>
      <c r="X720" s="353"/>
      <c r="Y720" s="353"/>
      <c r="Z720" s="353"/>
    </row>
    <row r="721" spans="1:26" ht="12.75" customHeight="1" x14ac:dyDescent="0.2">
      <c r="A721" s="353"/>
      <c r="B721" s="353"/>
      <c r="C721" s="353"/>
      <c r="D721" s="353"/>
      <c r="E721" s="353"/>
      <c r="F721" s="424"/>
      <c r="G721" s="424"/>
      <c r="H721" s="424"/>
      <c r="I721" s="424"/>
      <c r="J721" s="424"/>
      <c r="K721" s="358"/>
      <c r="L721" s="424"/>
      <c r="M721" s="424"/>
      <c r="N721" s="424"/>
      <c r="O721" s="424"/>
      <c r="P721" s="424"/>
      <c r="Q721" s="353"/>
      <c r="R721" s="353"/>
      <c r="S721" s="353"/>
      <c r="T721" s="353"/>
      <c r="U721" s="353"/>
      <c r="V721" s="353"/>
      <c r="W721" s="353"/>
      <c r="X721" s="353"/>
      <c r="Y721" s="353"/>
      <c r="Z721" s="353"/>
    </row>
    <row r="722" spans="1:26" ht="12.75" customHeight="1" x14ac:dyDescent="0.2">
      <c r="A722" s="353"/>
      <c r="B722" s="353"/>
      <c r="C722" s="353"/>
      <c r="D722" s="353"/>
      <c r="E722" s="353"/>
      <c r="F722" s="424"/>
      <c r="G722" s="424"/>
      <c r="H722" s="424"/>
      <c r="I722" s="424"/>
      <c r="J722" s="424"/>
      <c r="K722" s="358"/>
      <c r="L722" s="424"/>
      <c r="M722" s="424"/>
      <c r="N722" s="424"/>
      <c r="O722" s="424"/>
      <c r="P722" s="424"/>
      <c r="Q722" s="353"/>
      <c r="R722" s="353"/>
      <c r="S722" s="353"/>
      <c r="T722" s="353"/>
      <c r="U722" s="353"/>
      <c r="V722" s="353"/>
      <c r="W722" s="353"/>
      <c r="X722" s="353"/>
      <c r="Y722" s="353"/>
      <c r="Z722" s="353"/>
    </row>
    <row r="723" spans="1:26" ht="12.75" customHeight="1" x14ac:dyDescent="0.2">
      <c r="A723" s="353"/>
      <c r="B723" s="353"/>
      <c r="C723" s="353"/>
      <c r="D723" s="353"/>
      <c r="E723" s="353"/>
      <c r="F723" s="424"/>
      <c r="G723" s="424"/>
      <c r="H723" s="424"/>
      <c r="I723" s="424"/>
      <c r="J723" s="424"/>
      <c r="K723" s="358"/>
      <c r="L723" s="424"/>
      <c r="M723" s="424"/>
      <c r="N723" s="424"/>
      <c r="O723" s="424"/>
      <c r="P723" s="424"/>
      <c r="Q723" s="353"/>
      <c r="R723" s="353"/>
      <c r="S723" s="353"/>
      <c r="T723" s="353"/>
      <c r="U723" s="353"/>
      <c r="V723" s="353"/>
      <c r="W723" s="353"/>
      <c r="X723" s="353"/>
      <c r="Y723" s="353"/>
      <c r="Z723" s="353"/>
    </row>
    <row r="724" spans="1:26" ht="12.75" customHeight="1" x14ac:dyDescent="0.2">
      <c r="A724" s="353"/>
      <c r="B724" s="353"/>
      <c r="C724" s="353"/>
      <c r="D724" s="353"/>
      <c r="E724" s="353"/>
      <c r="F724" s="424"/>
      <c r="G724" s="424"/>
      <c r="H724" s="424"/>
      <c r="I724" s="424"/>
      <c r="J724" s="424"/>
      <c r="K724" s="358"/>
      <c r="L724" s="424"/>
      <c r="M724" s="424"/>
      <c r="N724" s="424"/>
      <c r="O724" s="424"/>
      <c r="P724" s="424"/>
      <c r="Q724" s="353"/>
      <c r="R724" s="353"/>
      <c r="S724" s="353"/>
      <c r="T724" s="353"/>
      <c r="U724" s="353"/>
      <c r="V724" s="353"/>
      <c r="W724" s="353"/>
      <c r="X724" s="353"/>
      <c r="Y724" s="353"/>
      <c r="Z724" s="353"/>
    </row>
    <row r="725" spans="1:26" ht="12.75" customHeight="1" x14ac:dyDescent="0.2">
      <c r="A725" s="353"/>
      <c r="B725" s="353"/>
      <c r="C725" s="353"/>
      <c r="D725" s="353"/>
      <c r="E725" s="353"/>
      <c r="F725" s="424"/>
      <c r="G725" s="424"/>
      <c r="H725" s="424"/>
      <c r="I725" s="424"/>
      <c r="J725" s="424"/>
      <c r="K725" s="358"/>
      <c r="L725" s="424"/>
      <c r="M725" s="424"/>
      <c r="N725" s="424"/>
      <c r="O725" s="424"/>
      <c r="P725" s="424"/>
      <c r="Q725" s="353"/>
      <c r="R725" s="353"/>
      <c r="S725" s="353"/>
      <c r="T725" s="353"/>
      <c r="U725" s="353"/>
      <c r="V725" s="353"/>
      <c r="W725" s="353"/>
      <c r="X725" s="353"/>
      <c r="Y725" s="353"/>
      <c r="Z725" s="353"/>
    </row>
    <row r="726" spans="1:26" ht="12.75" customHeight="1" x14ac:dyDescent="0.2">
      <c r="A726" s="353"/>
      <c r="B726" s="353"/>
      <c r="C726" s="353"/>
      <c r="D726" s="353"/>
      <c r="E726" s="353"/>
      <c r="F726" s="424"/>
      <c r="G726" s="424"/>
      <c r="H726" s="424"/>
      <c r="I726" s="424"/>
      <c r="J726" s="424"/>
      <c r="K726" s="358"/>
      <c r="L726" s="424"/>
      <c r="M726" s="424"/>
      <c r="N726" s="424"/>
      <c r="O726" s="424"/>
      <c r="P726" s="424"/>
      <c r="Q726" s="353"/>
      <c r="R726" s="353"/>
      <c r="S726" s="353"/>
      <c r="T726" s="353"/>
      <c r="U726" s="353"/>
      <c r="V726" s="353"/>
      <c r="W726" s="353"/>
      <c r="X726" s="353"/>
      <c r="Y726" s="353"/>
      <c r="Z726" s="353"/>
    </row>
    <row r="727" spans="1:26" ht="12.75" customHeight="1" x14ac:dyDescent="0.2">
      <c r="A727" s="353"/>
      <c r="B727" s="353"/>
      <c r="C727" s="353"/>
      <c r="D727" s="353"/>
      <c r="E727" s="353"/>
      <c r="F727" s="424"/>
      <c r="G727" s="424"/>
      <c r="H727" s="424"/>
      <c r="I727" s="424"/>
      <c r="J727" s="424"/>
      <c r="K727" s="358"/>
      <c r="L727" s="424"/>
      <c r="M727" s="424"/>
      <c r="N727" s="424"/>
      <c r="O727" s="424"/>
      <c r="P727" s="424"/>
      <c r="Q727" s="353"/>
      <c r="R727" s="353"/>
      <c r="S727" s="353"/>
      <c r="T727" s="353"/>
      <c r="U727" s="353"/>
      <c r="V727" s="353"/>
      <c r="W727" s="353"/>
      <c r="X727" s="353"/>
      <c r="Y727" s="353"/>
      <c r="Z727" s="353"/>
    </row>
    <row r="728" spans="1:26" ht="12.75" customHeight="1" x14ac:dyDescent="0.2">
      <c r="A728" s="353"/>
      <c r="B728" s="353"/>
      <c r="C728" s="353"/>
      <c r="D728" s="353"/>
      <c r="E728" s="353"/>
      <c r="F728" s="424"/>
      <c r="G728" s="424"/>
      <c r="H728" s="424"/>
      <c r="I728" s="424"/>
      <c r="J728" s="424"/>
      <c r="K728" s="358"/>
      <c r="L728" s="424"/>
      <c r="M728" s="424"/>
      <c r="N728" s="424"/>
      <c r="O728" s="424"/>
      <c r="P728" s="424"/>
      <c r="Q728" s="353"/>
      <c r="R728" s="353"/>
      <c r="S728" s="353"/>
      <c r="T728" s="353"/>
      <c r="U728" s="353"/>
      <c r="V728" s="353"/>
      <c r="W728" s="353"/>
      <c r="X728" s="353"/>
      <c r="Y728" s="353"/>
      <c r="Z728" s="353"/>
    </row>
    <row r="729" spans="1:26" ht="12.75" customHeight="1" x14ac:dyDescent="0.2">
      <c r="A729" s="353"/>
      <c r="B729" s="353"/>
      <c r="C729" s="353"/>
      <c r="D729" s="353"/>
      <c r="E729" s="353"/>
      <c r="F729" s="424"/>
      <c r="G729" s="424"/>
      <c r="H729" s="424"/>
      <c r="I729" s="424"/>
      <c r="J729" s="424"/>
      <c r="K729" s="358"/>
      <c r="L729" s="424"/>
      <c r="M729" s="424"/>
      <c r="N729" s="424"/>
      <c r="O729" s="424"/>
      <c r="P729" s="424"/>
      <c r="Q729" s="353"/>
      <c r="R729" s="353"/>
      <c r="S729" s="353"/>
      <c r="T729" s="353"/>
      <c r="U729" s="353"/>
      <c r="V729" s="353"/>
      <c r="W729" s="353"/>
      <c r="X729" s="353"/>
      <c r="Y729" s="353"/>
      <c r="Z729" s="353"/>
    </row>
    <row r="730" spans="1:26" ht="12.75" customHeight="1" x14ac:dyDescent="0.2">
      <c r="A730" s="353"/>
      <c r="B730" s="353"/>
      <c r="C730" s="353"/>
      <c r="D730" s="353"/>
      <c r="E730" s="353"/>
      <c r="F730" s="424"/>
      <c r="G730" s="424"/>
      <c r="H730" s="424"/>
      <c r="I730" s="424"/>
      <c r="J730" s="424"/>
      <c r="K730" s="358"/>
      <c r="L730" s="424"/>
      <c r="M730" s="424"/>
      <c r="N730" s="424"/>
      <c r="O730" s="424"/>
      <c r="P730" s="424"/>
      <c r="Q730" s="353"/>
      <c r="R730" s="353"/>
      <c r="S730" s="353"/>
      <c r="T730" s="353"/>
      <c r="U730" s="353"/>
      <c r="V730" s="353"/>
      <c r="W730" s="353"/>
      <c r="X730" s="353"/>
      <c r="Y730" s="353"/>
      <c r="Z730" s="353"/>
    </row>
    <row r="731" spans="1:26" ht="12.75" customHeight="1" x14ac:dyDescent="0.2">
      <c r="A731" s="353"/>
      <c r="B731" s="353"/>
      <c r="C731" s="353"/>
      <c r="D731" s="353"/>
      <c r="E731" s="353"/>
      <c r="F731" s="424"/>
      <c r="G731" s="424"/>
      <c r="H731" s="424"/>
      <c r="I731" s="424"/>
      <c r="J731" s="424"/>
      <c r="K731" s="358"/>
      <c r="L731" s="424"/>
      <c r="M731" s="424"/>
      <c r="N731" s="424"/>
      <c r="O731" s="424"/>
      <c r="P731" s="424"/>
      <c r="Q731" s="353"/>
      <c r="R731" s="353"/>
      <c r="S731" s="353"/>
      <c r="T731" s="353"/>
      <c r="U731" s="353"/>
      <c r="V731" s="353"/>
      <c r="W731" s="353"/>
      <c r="X731" s="353"/>
      <c r="Y731" s="353"/>
      <c r="Z731" s="353"/>
    </row>
    <row r="732" spans="1:26" ht="12.75" customHeight="1" x14ac:dyDescent="0.2">
      <c r="A732" s="353"/>
      <c r="B732" s="353"/>
      <c r="C732" s="353"/>
      <c r="D732" s="353"/>
      <c r="E732" s="353"/>
      <c r="F732" s="424"/>
      <c r="G732" s="424"/>
      <c r="H732" s="424"/>
      <c r="I732" s="424"/>
      <c r="J732" s="424"/>
      <c r="K732" s="358"/>
      <c r="L732" s="424"/>
      <c r="M732" s="424"/>
      <c r="N732" s="424"/>
      <c r="O732" s="424"/>
      <c r="P732" s="424"/>
      <c r="Q732" s="353"/>
      <c r="R732" s="353"/>
      <c r="S732" s="353"/>
      <c r="T732" s="353"/>
      <c r="U732" s="353"/>
      <c r="V732" s="353"/>
      <c r="W732" s="353"/>
      <c r="X732" s="353"/>
      <c r="Y732" s="353"/>
      <c r="Z732" s="353"/>
    </row>
    <row r="733" spans="1:26" ht="12.75" customHeight="1" x14ac:dyDescent="0.2">
      <c r="A733" s="353"/>
      <c r="B733" s="353"/>
      <c r="C733" s="353"/>
      <c r="D733" s="353"/>
      <c r="E733" s="353"/>
      <c r="F733" s="424"/>
      <c r="G733" s="424"/>
      <c r="H733" s="424"/>
      <c r="I733" s="424"/>
      <c r="J733" s="424"/>
      <c r="K733" s="358"/>
      <c r="L733" s="424"/>
      <c r="M733" s="424"/>
      <c r="N733" s="424"/>
      <c r="O733" s="424"/>
      <c r="P733" s="424"/>
      <c r="Q733" s="353"/>
      <c r="R733" s="353"/>
      <c r="S733" s="353"/>
      <c r="T733" s="353"/>
      <c r="U733" s="353"/>
      <c r="V733" s="353"/>
      <c r="W733" s="353"/>
      <c r="X733" s="353"/>
      <c r="Y733" s="353"/>
      <c r="Z733" s="353"/>
    </row>
    <row r="734" spans="1:26" ht="12.75" customHeight="1" x14ac:dyDescent="0.2">
      <c r="A734" s="353"/>
      <c r="B734" s="353"/>
      <c r="C734" s="353"/>
      <c r="D734" s="353"/>
      <c r="E734" s="353"/>
      <c r="F734" s="424"/>
      <c r="G734" s="424"/>
      <c r="H734" s="424"/>
      <c r="I734" s="424"/>
      <c r="J734" s="424"/>
      <c r="K734" s="358"/>
      <c r="L734" s="424"/>
      <c r="M734" s="424"/>
      <c r="N734" s="424"/>
      <c r="O734" s="424"/>
      <c r="P734" s="424"/>
      <c r="Q734" s="353"/>
      <c r="R734" s="353"/>
      <c r="S734" s="353"/>
      <c r="T734" s="353"/>
      <c r="U734" s="353"/>
      <c r="V734" s="353"/>
      <c r="W734" s="353"/>
      <c r="X734" s="353"/>
      <c r="Y734" s="353"/>
      <c r="Z734" s="353"/>
    </row>
    <row r="735" spans="1:26" ht="12.75" customHeight="1" x14ac:dyDescent="0.2">
      <c r="A735" s="353"/>
      <c r="B735" s="353"/>
      <c r="C735" s="353"/>
      <c r="D735" s="353"/>
      <c r="E735" s="353"/>
      <c r="F735" s="424"/>
      <c r="G735" s="424"/>
      <c r="H735" s="424"/>
      <c r="I735" s="424"/>
      <c r="J735" s="424"/>
      <c r="K735" s="358"/>
      <c r="L735" s="424"/>
      <c r="M735" s="424"/>
      <c r="N735" s="424"/>
      <c r="O735" s="424"/>
      <c r="P735" s="424"/>
      <c r="Q735" s="353"/>
      <c r="R735" s="353"/>
      <c r="S735" s="353"/>
      <c r="T735" s="353"/>
      <c r="U735" s="353"/>
      <c r="V735" s="353"/>
      <c r="W735" s="353"/>
      <c r="X735" s="353"/>
      <c r="Y735" s="353"/>
      <c r="Z735" s="353"/>
    </row>
    <row r="736" spans="1:26" ht="12.75" customHeight="1" x14ac:dyDescent="0.2">
      <c r="A736" s="353"/>
      <c r="B736" s="353"/>
      <c r="C736" s="353"/>
      <c r="D736" s="353"/>
      <c r="E736" s="353"/>
      <c r="F736" s="424"/>
      <c r="G736" s="424"/>
      <c r="H736" s="424"/>
      <c r="I736" s="424"/>
      <c r="J736" s="424"/>
      <c r="K736" s="358"/>
      <c r="L736" s="424"/>
      <c r="M736" s="424"/>
      <c r="N736" s="424"/>
      <c r="O736" s="424"/>
      <c r="P736" s="424"/>
      <c r="Q736" s="353"/>
      <c r="R736" s="353"/>
      <c r="S736" s="353"/>
      <c r="T736" s="353"/>
      <c r="U736" s="353"/>
      <c r="V736" s="353"/>
      <c r="W736" s="353"/>
      <c r="X736" s="353"/>
      <c r="Y736" s="353"/>
      <c r="Z736" s="353"/>
    </row>
    <row r="737" spans="1:26" ht="12.75" customHeight="1" x14ac:dyDescent="0.2">
      <c r="A737" s="353"/>
      <c r="B737" s="353"/>
      <c r="C737" s="353"/>
      <c r="D737" s="353"/>
      <c r="E737" s="353"/>
      <c r="F737" s="424"/>
      <c r="G737" s="424"/>
      <c r="H737" s="424"/>
      <c r="I737" s="424"/>
      <c r="J737" s="424"/>
      <c r="K737" s="358"/>
      <c r="L737" s="424"/>
      <c r="M737" s="424"/>
      <c r="N737" s="424"/>
      <c r="O737" s="424"/>
      <c r="P737" s="424"/>
      <c r="Q737" s="353"/>
      <c r="R737" s="353"/>
      <c r="S737" s="353"/>
      <c r="T737" s="353"/>
      <c r="U737" s="353"/>
      <c r="V737" s="353"/>
      <c r="W737" s="353"/>
      <c r="X737" s="353"/>
      <c r="Y737" s="353"/>
      <c r="Z737" s="353"/>
    </row>
    <row r="738" spans="1:26" ht="12.75" customHeight="1" x14ac:dyDescent="0.2">
      <c r="A738" s="353"/>
      <c r="B738" s="353"/>
      <c r="C738" s="353"/>
      <c r="D738" s="353"/>
      <c r="E738" s="353"/>
      <c r="F738" s="424"/>
      <c r="G738" s="424"/>
      <c r="H738" s="424"/>
      <c r="I738" s="424"/>
      <c r="J738" s="424"/>
      <c r="K738" s="358"/>
      <c r="L738" s="424"/>
      <c r="M738" s="424"/>
      <c r="N738" s="424"/>
      <c r="O738" s="424"/>
      <c r="P738" s="424"/>
      <c r="Q738" s="353"/>
      <c r="R738" s="353"/>
      <c r="S738" s="353"/>
      <c r="T738" s="353"/>
      <c r="U738" s="353"/>
      <c r="V738" s="353"/>
      <c r="W738" s="353"/>
      <c r="X738" s="353"/>
      <c r="Y738" s="353"/>
      <c r="Z738" s="353"/>
    </row>
    <row r="739" spans="1:26" ht="12.75" customHeight="1" x14ac:dyDescent="0.2">
      <c r="A739" s="353"/>
      <c r="B739" s="353"/>
      <c r="C739" s="353"/>
      <c r="D739" s="353"/>
      <c r="E739" s="353"/>
      <c r="F739" s="424"/>
      <c r="G739" s="424"/>
      <c r="H739" s="424"/>
      <c r="I739" s="424"/>
      <c r="J739" s="424"/>
      <c r="K739" s="358"/>
      <c r="L739" s="424"/>
      <c r="M739" s="424"/>
      <c r="N739" s="424"/>
      <c r="O739" s="424"/>
      <c r="P739" s="424"/>
      <c r="Q739" s="353"/>
      <c r="R739" s="353"/>
      <c r="S739" s="353"/>
      <c r="T739" s="353"/>
      <c r="U739" s="353"/>
      <c r="V739" s="353"/>
      <c r="W739" s="353"/>
      <c r="X739" s="353"/>
      <c r="Y739" s="353"/>
      <c r="Z739" s="353"/>
    </row>
    <row r="740" spans="1:26" ht="12.75" customHeight="1" x14ac:dyDescent="0.2">
      <c r="A740" s="353"/>
      <c r="B740" s="353"/>
      <c r="C740" s="353"/>
      <c r="D740" s="353"/>
      <c r="E740" s="353"/>
      <c r="F740" s="424"/>
      <c r="G740" s="424"/>
      <c r="H740" s="424"/>
      <c r="I740" s="424"/>
      <c r="J740" s="424"/>
      <c r="K740" s="358"/>
      <c r="L740" s="424"/>
      <c r="M740" s="424"/>
      <c r="N740" s="424"/>
      <c r="O740" s="424"/>
      <c r="P740" s="424"/>
      <c r="Q740" s="353"/>
      <c r="R740" s="353"/>
      <c r="S740" s="353"/>
      <c r="T740" s="353"/>
      <c r="U740" s="353"/>
      <c r="V740" s="353"/>
      <c r="W740" s="353"/>
      <c r="X740" s="353"/>
      <c r="Y740" s="353"/>
      <c r="Z740" s="353"/>
    </row>
    <row r="741" spans="1:26" ht="12.75" customHeight="1" x14ac:dyDescent="0.2">
      <c r="A741" s="353"/>
      <c r="B741" s="353"/>
      <c r="C741" s="353"/>
      <c r="D741" s="353"/>
      <c r="E741" s="353"/>
      <c r="F741" s="424"/>
      <c r="G741" s="424"/>
      <c r="H741" s="424"/>
      <c r="I741" s="424"/>
      <c r="J741" s="424"/>
      <c r="K741" s="358"/>
      <c r="L741" s="424"/>
      <c r="M741" s="424"/>
      <c r="N741" s="424"/>
      <c r="O741" s="424"/>
      <c r="P741" s="424"/>
      <c r="Q741" s="353"/>
      <c r="R741" s="353"/>
      <c r="S741" s="353"/>
      <c r="T741" s="353"/>
      <c r="U741" s="353"/>
      <c r="V741" s="353"/>
      <c r="W741" s="353"/>
      <c r="X741" s="353"/>
      <c r="Y741" s="353"/>
      <c r="Z741" s="353"/>
    </row>
    <row r="742" spans="1:26" ht="12.75" customHeight="1" x14ac:dyDescent="0.2">
      <c r="A742" s="353"/>
      <c r="B742" s="353"/>
      <c r="C742" s="353"/>
      <c r="D742" s="353"/>
      <c r="E742" s="353"/>
      <c r="F742" s="424"/>
      <c r="G742" s="424"/>
      <c r="H742" s="424"/>
      <c r="I742" s="424"/>
      <c r="J742" s="424"/>
      <c r="K742" s="358"/>
      <c r="L742" s="424"/>
      <c r="M742" s="424"/>
      <c r="N742" s="424"/>
      <c r="O742" s="424"/>
      <c r="P742" s="424"/>
      <c r="Q742" s="353"/>
      <c r="R742" s="353"/>
      <c r="S742" s="353"/>
      <c r="T742" s="353"/>
      <c r="U742" s="353"/>
      <c r="V742" s="353"/>
      <c r="W742" s="353"/>
      <c r="X742" s="353"/>
      <c r="Y742" s="353"/>
      <c r="Z742" s="353"/>
    </row>
    <row r="743" spans="1:26" ht="12.75" customHeight="1" x14ac:dyDescent="0.2">
      <c r="A743" s="353"/>
      <c r="B743" s="353"/>
      <c r="C743" s="353"/>
      <c r="D743" s="353"/>
      <c r="E743" s="353"/>
      <c r="F743" s="424"/>
      <c r="G743" s="424"/>
      <c r="H743" s="424"/>
      <c r="I743" s="424"/>
      <c r="J743" s="424"/>
      <c r="K743" s="358"/>
      <c r="L743" s="424"/>
      <c r="M743" s="424"/>
      <c r="N743" s="424"/>
      <c r="O743" s="424"/>
      <c r="P743" s="424"/>
      <c r="Q743" s="353"/>
      <c r="R743" s="353"/>
      <c r="S743" s="353"/>
      <c r="T743" s="353"/>
      <c r="U743" s="353"/>
      <c r="V743" s="353"/>
      <c r="W743" s="353"/>
      <c r="X743" s="353"/>
      <c r="Y743" s="353"/>
      <c r="Z743" s="353"/>
    </row>
    <row r="744" spans="1:26" ht="12.75" customHeight="1" x14ac:dyDescent="0.2">
      <c r="A744" s="353"/>
      <c r="B744" s="353"/>
      <c r="C744" s="353"/>
      <c r="D744" s="353"/>
      <c r="E744" s="353"/>
      <c r="F744" s="424"/>
      <c r="G744" s="424"/>
      <c r="H744" s="424"/>
      <c r="I744" s="424"/>
      <c r="J744" s="424"/>
      <c r="K744" s="358"/>
      <c r="L744" s="424"/>
      <c r="M744" s="424"/>
      <c r="N744" s="424"/>
      <c r="O744" s="424"/>
      <c r="P744" s="424"/>
      <c r="Q744" s="353"/>
      <c r="R744" s="353"/>
      <c r="S744" s="353"/>
      <c r="T744" s="353"/>
      <c r="U744" s="353"/>
      <c r="V744" s="353"/>
      <c r="W744" s="353"/>
      <c r="X744" s="353"/>
      <c r="Y744" s="353"/>
      <c r="Z744" s="353"/>
    </row>
    <row r="745" spans="1:26" ht="12.75" customHeight="1" x14ac:dyDescent="0.2">
      <c r="A745" s="353"/>
      <c r="B745" s="353"/>
      <c r="C745" s="353"/>
      <c r="D745" s="353"/>
      <c r="E745" s="353"/>
      <c r="F745" s="424"/>
      <c r="G745" s="424"/>
      <c r="H745" s="424"/>
      <c r="I745" s="424"/>
      <c r="J745" s="424"/>
      <c r="K745" s="358"/>
      <c r="L745" s="424"/>
      <c r="M745" s="424"/>
      <c r="N745" s="424"/>
      <c r="O745" s="424"/>
      <c r="P745" s="424"/>
      <c r="Q745" s="353"/>
      <c r="R745" s="353"/>
      <c r="S745" s="353"/>
      <c r="T745" s="353"/>
      <c r="U745" s="353"/>
      <c r="V745" s="353"/>
      <c r="W745" s="353"/>
      <c r="X745" s="353"/>
      <c r="Y745" s="353"/>
      <c r="Z745" s="353"/>
    </row>
    <row r="746" spans="1:26" ht="12.75" customHeight="1" x14ac:dyDescent="0.2">
      <c r="A746" s="353"/>
      <c r="B746" s="353"/>
      <c r="C746" s="353"/>
      <c r="D746" s="353"/>
      <c r="E746" s="353"/>
      <c r="F746" s="424"/>
      <c r="G746" s="424"/>
      <c r="H746" s="424"/>
      <c r="I746" s="424"/>
      <c r="J746" s="424"/>
      <c r="K746" s="358"/>
      <c r="L746" s="424"/>
      <c r="M746" s="424"/>
      <c r="N746" s="424"/>
      <c r="O746" s="424"/>
      <c r="P746" s="424"/>
      <c r="Q746" s="353"/>
      <c r="R746" s="353"/>
      <c r="S746" s="353"/>
      <c r="T746" s="353"/>
      <c r="U746" s="353"/>
      <c r="V746" s="353"/>
      <c r="W746" s="353"/>
      <c r="X746" s="353"/>
      <c r="Y746" s="353"/>
      <c r="Z746" s="353"/>
    </row>
    <row r="747" spans="1:26" ht="12.75" customHeight="1" x14ac:dyDescent="0.2">
      <c r="A747" s="353"/>
      <c r="B747" s="353"/>
      <c r="C747" s="353"/>
      <c r="D747" s="353"/>
      <c r="E747" s="353"/>
      <c r="F747" s="424"/>
      <c r="G747" s="424"/>
      <c r="H747" s="424"/>
      <c r="I747" s="424"/>
      <c r="J747" s="424"/>
      <c r="K747" s="358"/>
      <c r="L747" s="424"/>
      <c r="M747" s="424"/>
      <c r="N747" s="424"/>
      <c r="O747" s="424"/>
      <c r="P747" s="424"/>
      <c r="Q747" s="353"/>
      <c r="R747" s="353"/>
      <c r="S747" s="353"/>
      <c r="T747" s="353"/>
      <c r="U747" s="353"/>
      <c r="V747" s="353"/>
      <c r="W747" s="353"/>
      <c r="X747" s="353"/>
      <c r="Y747" s="353"/>
      <c r="Z747" s="353"/>
    </row>
    <row r="748" spans="1:26" ht="12.75" customHeight="1" x14ac:dyDescent="0.2">
      <c r="A748" s="353"/>
      <c r="B748" s="353"/>
      <c r="C748" s="353"/>
      <c r="D748" s="353"/>
      <c r="E748" s="353"/>
      <c r="F748" s="424"/>
      <c r="G748" s="424"/>
      <c r="H748" s="424"/>
      <c r="I748" s="424"/>
      <c r="J748" s="424"/>
      <c r="K748" s="358"/>
      <c r="L748" s="424"/>
      <c r="M748" s="424"/>
      <c r="N748" s="424"/>
      <c r="O748" s="424"/>
      <c r="P748" s="424"/>
      <c r="Q748" s="353"/>
      <c r="R748" s="353"/>
      <c r="S748" s="353"/>
      <c r="T748" s="353"/>
      <c r="U748" s="353"/>
      <c r="V748" s="353"/>
      <c r="W748" s="353"/>
      <c r="X748" s="353"/>
      <c r="Y748" s="353"/>
      <c r="Z748" s="353"/>
    </row>
    <row r="749" spans="1:26" ht="12.75" customHeight="1" x14ac:dyDescent="0.2">
      <c r="A749" s="353"/>
      <c r="B749" s="353"/>
      <c r="C749" s="353"/>
      <c r="D749" s="353"/>
      <c r="E749" s="353"/>
      <c r="F749" s="424"/>
      <c r="G749" s="424"/>
      <c r="H749" s="424"/>
      <c r="I749" s="424"/>
      <c r="J749" s="424"/>
      <c r="K749" s="358"/>
      <c r="L749" s="424"/>
      <c r="M749" s="424"/>
      <c r="N749" s="424"/>
      <c r="O749" s="424"/>
      <c r="P749" s="424"/>
      <c r="Q749" s="353"/>
      <c r="R749" s="353"/>
      <c r="S749" s="353"/>
      <c r="T749" s="353"/>
      <c r="U749" s="353"/>
      <c r="V749" s="353"/>
      <c r="W749" s="353"/>
      <c r="X749" s="353"/>
      <c r="Y749" s="353"/>
      <c r="Z749" s="353"/>
    </row>
    <row r="750" spans="1:26" ht="12.75" customHeight="1" x14ac:dyDescent="0.2">
      <c r="A750" s="353"/>
      <c r="B750" s="353"/>
      <c r="C750" s="353"/>
      <c r="D750" s="353"/>
      <c r="E750" s="353"/>
      <c r="F750" s="424"/>
      <c r="G750" s="424"/>
      <c r="H750" s="424"/>
      <c r="I750" s="424"/>
      <c r="J750" s="424"/>
      <c r="K750" s="358"/>
      <c r="L750" s="424"/>
      <c r="M750" s="424"/>
      <c r="N750" s="424"/>
      <c r="O750" s="424"/>
      <c r="P750" s="424"/>
      <c r="Q750" s="353"/>
      <c r="R750" s="353"/>
      <c r="S750" s="353"/>
      <c r="T750" s="353"/>
      <c r="U750" s="353"/>
      <c r="V750" s="353"/>
      <c r="W750" s="353"/>
      <c r="X750" s="353"/>
      <c r="Y750" s="353"/>
      <c r="Z750" s="353"/>
    </row>
    <row r="751" spans="1:26" ht="12.75" customHeight="1" x14ac:dyDescent="0.2">
      <c r="A751" s="353"/>
      <c r="B751" s="353"/>
      <c r="C751" s="353"/>
      <c r="D751" s="353"/>
      <c r="E751" s="353"/>
      <c r="F751" s="424"/>
      <c r="G751" s="424"/>
      <c r="H751" s="424"/>
      <c r="I751" s="424"/>
      <c r="J751" s="424"/>
      <c r="K751" s="358"/>
      <c r="L751" s="424"/>
      <c r="M751" s="424"/>
      <c r="N751" s="424"/>
      <c r="O751" s="424"/>
      <c r="P751" s="424"/>
      <c r="Q751" s="353"/>
      <c r="R751" s="353"/>
      <c r="S751" s="353"/>
      <c r="T751" s="353"/>
      <c r="U751" s="353"/>
      <c r="V751" s="353"/>
      <c r="W751" s="353"/>
      <c r="X751" s="353"/>
      <c r="Y751" s="353"/>
      <c r="Z751" s="353"/>
    </row>
    <row r="752" spans="1:26" ht="12.75" customHeight="1" x14ac:dyDescent="0.2">
      <c r="A752" s="353"/>
      <c r="B752" s="353"/>
      <c r="C752" s="353"/>
      <c r="D752" s="353"/>
      <c r="E752" s="353"/>
      <c r="F752" s="424"/>
      <c r="G752" s="424"/>
      <c r="H752" s="424"/>
      <c r="I752" s="424"/>
      <c r="J752" s="424"/>
      <c r="K752" s="358"/>
      <c r="L752" s="424"/>
      <c r="M752" s="424"/>
      <c r="N752" s="424"/>
      <c r="O752" s="424"/>
      <c r="P752" s="424"/>
      <c r="Q752" s="353"/>
      <c r="R752" s="353"/>
      <c r="S752" s="353"/>
      <c r="T752" s="353"/>
      <c r="U752" s="353"/>
      <c r="V752" s="353"/>
      <c r="W752" s="353"/>
      <c r="X752" s="353"/>
      <c r="Y752" s="353"/>
      <c r="Z752" s="353"/>
    </row>
    <row r="753" spans="1:26" ht="12.75" customHeight="1" x14ac:dyDescent="0.2">
      <c r="A753" s="353"/>
      <c r="B753" s="353"/>
      <c r="C753" s="353"/>
      <c r="D753" s="353"/>
      <c r="E753" s="353"/>
      <c r="F753" s="424"/>
      <c r="G753" s="424"/>
      <c r="H753" s="424"/>
      <c r="I753" s="424"/>
      <c r="J753" s="424"/>
      <c r="K753" s="358"/>
      <c r="L753" s="424"/>
      <c r="M753" s="424"/>
      <c r="N753" s="424"/>
      <c r="O753" s="424"/>
      <c r="P753" s="424"/>
      <c r="Q753" s="353"/>
      <c r="R753" s="353"/>
      <c r="S753" s="353"/>
      <c r="T753" s="353"/>
      <c r="U753" s="353"/>
      <c r="V753" s="353"/>
      <c r="W753" s="353"/>
      <c r="X753" s="353"/>
      <c r="Y753" s="353"/>
      <c r="Z753" s="353"/>
    </row>
    <row r="754" spans="1:26" ht="12.75" customHeight="1" x14ac:dyDescent="0.2">
      <c r="A754" s="353"/>
      <c r="B754" s="353"/>
      <c r="C754" s="353"/>
      <c r="D754" s="353"/>
      <c r="E754" s="353"/>
      <c r="F754" s="424"/>
      <c r="G754" s="424"/>
      <c r="H754" s="424"/>
      <c r="I754" s="424"/>
      <c r="J754" s="424"/>
      <c r="K754" s="358"/>
      <c r="L754" s="424"/>
      <c r="M754" s="424"/>
      <c r="N754" s="424"/>
      <c r="O754" s="424"/>
      <c r="P754" s="424"/>
      <c r="Q754" s="353"/>
      <c r="R754" s="353"/>
      <c r="S754" s="353"/>
      <c r="T754" s="353"/>
      <c r="U754" s="353"/>
      <c r="V754" s="353"/>
      <c r="W754" s="353"/>
      <c r="X754" s="353"/>
      <c r="Y754" s="353"/>
      <c r="Z754" s="353"/>
    </row>
    <row r="755" spans="1:26" ht="12.75" customHeight="1" x14ac:dyDescent="0.2">
      <c r="A755" s="353"/>
      <c r="B755" s="353"/>
      <c r="C755" s="353"/>
      <c r="D755" s="353"/>
      <c r="E755" s="353"/>
      <c r="F755" s="424"/>
      <c r="G755" s="424"/>
      <c r="H755" s="424"/>
      <c r="I755" s="424"/>
      <c r="J755" s="424"/>
      <c r="K755" s="358"/>
      <c r="L755" s="424"/>
      <c r="M755" s="424"/>
      <c r="N755" s="424"/>
      <c r="O755" s="424"/>
      <c r="P755" s="424"/>
      <c r="Q755" s="353"/>
      <c r="R755" s="353"/>
      <c r="S755" s="353"/>
      <c r="T755" s="353"/>
      <c r="U755" s="353"/>
      <c r="V755" s="353"/>
      <c r="W755" s="353"/>
      <c r="X755" s="353"/>
      <c r="Y755" s="353"/>
      <c r="Z755" s="353"/>
    </row>
    <row r="756" spans="1:26" ht="12.75" customHeight="1" x14ac:dyDescent="0.2">
      <c r="A756" s="353"/>
      <c r="B756" s="353"/>
      <c r="C756" s="353"/>
      <c r="D756" s="353"/>
      <c r="E756" s="353"/>
      <c r="F756" s="424"/>
      <c r="G756" s="424"/>
      <c r="H756" s="424"/>
      <c r="I756" s="424"/>
      <c r="J756" s="424"/>
      <c r="K756" s="358"/>
      <c r="L756" s="424"/>
      <c r="M756" s="424"/>
      <c r="N756" s="424"/>
      <c r="O756" s="424"/>
      <c r="P756" s="424"/>
      <c r="Q756" s="353"/>
      <c r="R756" s="353"/>
      <c r="S756" s="353"/>
      <c r="T756" s="353"/>
      <c r="U756" s="353"/>
      <c r="V756" s="353"/>
      <c r="W756" s="353"/>
      <c r="X756" s="353"/>
      <c r="Y756" s="353"/>
      <c r="Z756" s="353"/>
    </row>
    <row r="757" spans="1:26" ht="12.75" customHeight="1" x14ac:dyDescent="0.2">
      <c r="A757" s="353"/>
      <c r="B757" s="353"/>
      <c r="C757" s="353"/>
      <c r="D757" s="353"/>
      <c r="E757" s="353"/>
      <c r="F757" s="424"/>
      <c r="G757" s="424"/>
      <c r="H757" s="424"/>
      <c r="I757" s="424"/>
      <c r="J757" s="424"/>
      <c r="K757" s="358"/>
      <c r="L757" s="424"/>
      <c r="M757" s="424"/>
      <c r="N757" s="424"/>
      <c r="O757" s="424"/>
      <c r="P757" s="424"/>
      <c r="Q757" s="353"/>
      <c r="R757" s="353"/>
      <c r="S757" s="353"/>
      <c r="T757" s="353"/>
      <c r="U757" s="353"/>
      <c r="V757" s="353"/>
      <c r="W757" s="353"/>
      <c r="X757" s="353"/>
      <c r="Y757" s="353"/>
      <c r="Z757" s="353"/>
    </row>
    <row r="758" spans="1:26" ht="12.75" customHeight="1" x14ac:dyDescent="0.2">
      <c r="A758" s="353"/>
      <c r="B758" s="353"/>
      <c r="C758" s="353"/>
      <c r="D758" s="353"/>
      <c r="E758" s="353"/>
      <c r="F758" s="424"/>
      <c r="G758" s="424"/>
      <c r="H758" s="424"/>
      <c r="I758" s="424"/>
      <c r="J758" s="424"/>
      <c r="K758" s="358"/>
      <c r="L758" s="424"/>
      <c r="M758" s="424"/>
      <c r="N758" s="424"/>
      <c r="O758" s="424"/>
      <c r="P758" s="424"/>
      <c r="Q758" s="353"/>
      <c r="R758" s="353"/>
      <c r="S758" s="353"/>
      <c r="T758" s="353"/>
      <c r="U758" s="353"/>
      <c r="V758" s="353"/>
      <c r="W758" s="353"/>
      <c r="X758" s="353"/>
      <c r="Y758" s="353"/>
      <c r="Z758" s="353"/>
    </row>
    <row r="759" spans="1:26" ht="12.75" customHeight="1" x14ac:dyDescent="0.2">
      <c r="A759" s="353"/>
      <c r="B759" s="353"/>
      <c r="C759" s="353"/>
      <c r="D759" s="353"/>
      <c r="E759" s="353"/>
      <c r="F759" s="424"/>
      <c r="G759" s="424"/>
      <c r="H759" s="424"/>
      <c r="I759" s="424"/>
      <c r="J759" s="424"/>
      <c r="K759" s="358"/>
      <c r="L759" s="424"/>
      <c r="M759" s="424"/>
      <c r="N759" s="424"/>
      <c r="O759" s="424"/>
      <c r="P759" s="424"/>
      <c r="Q759" s="353"/>
      <c r="R759" s="353"/>
      <c r="S759" s="353"/>
      <c r="T759" s="353"/>
      <c r="U759" s="353"/>
      <c r="V759" s="353"/>
      <c r="W759" s="353"/>
      <c r="X759" s="353"/>
      <c r="Y759" s="353"/>
      <c r="Z759" s="353"/>
    </row>
    <row r="760" spans="1:26" ht="12.75" customHeight="1" x14ac:dyDescent="0.2">
      <c r="A760" s="353"/>
      <c r="B760" s="353"/>
      <c r="C760" s="353"/>
      <c r="D760" s="353"/>
      <c r="E760" s="353"/>
      <c r="F760" s="424"/>
      <c r="G760" s="424"/>
      <c r="H760" s="424"/>
      <c r="I760" s="424"/>
      <c r="J760" s="424"/>
      <c r="K760" s="358"/>
      <c r="L760" s="424"/>
      <c r="M760" s="424"/>
      <c r="N760" s="424"/>
      <c r="O760" s="424"/>
      <c r="P760" s="424"/>
      <c r="Q760" s="353"/>
      <c r="R760" s="353"/>
      <c r="S760" s="353"/>
      <c r="T760" s="353"/>
      <c r="U760" s="353"/>
      <c r="V760" s="353"/>
      <c r="W760" s="353"/>
      <c r="X760" s="353"/>
      <c r="Y760" s="353"/>
      <c r="Z760" s="353"/>
    </row>
    <row r="761" spans="1:26" ht="12.75" customHeight="1" x14ac:dyDescent="0.2">
      <c r="A761" s="353"/>
      <c r="B761" s="353"/>
      <c r="C761" s="353"/>
      <c r="D761" s="353"/>
      <c r="E761" s="353"/>
      <c r="F761" s="424"/>
      <c r="G761" s="424"/>
      <c r="H761" s="424"/>
      <c r="I761" s="424"/>
      <c r="J761" s="424"/>
      <c r="K761" s="358"/>
      <c r="L761" s="424"/>
      <c r="M761" s="424"/>
      <c r="N761" s="424"/>
      <c r="O761" s="424"/>
      <c r="P761" s="424"/>
      <c r="Q761" s="353"/>
      <c r="R761" s="353"/>
      <c r="S761" s="353"/>
      <c r="T761" s="353"/>
      <c r="U761" s="353"/>
      <c r="V761" s="353"/>
      <c r="W761" s="353"/>
      <c r="X761" s="353"/>
      <c r="Y761" s="353"/>
      <c r="Z761" s="353"/>
    </row>
    <row r="762" spans="1:26" ht="12.75" customHeight="1" x14ac:dyDescent="0.2">
      <c r="A762" s="353"/>
      <c r="B762" s="353"/>
      <c r="C762" s="353"/>
      <c r="D762" s="353"/>
      <c r="E762" s="353"/>
      <c r="F762" s="424"/>
      <c r="G762" s="424"/>
      <c r="H762" s="424"/>
      <c r="I762" s="424"/>
      <c r="J762" s="424"/>
      <c r="K762" s="358"/>
      <c r="L762" s="424"/>
      <c r="M762" s="424"/>
      <c r="N762" s="424"/>
      <c r="O762" s="424"/>
      <c r="P762" s="424"/>
      <c r="Q762" s="353"/>
      <c r="R762" s="353"/>
      <c r="S762" s="353"/>
      <c r="T762" s="353"/>
      <c r="U762" s="353"/>
      <c r="V762" s="353"/>
      <c r="W762" s="353"/>
      <c r="X762" s="353"/>
      <c r="Y762" s="353"/>
      <c r="Z762" s="353"/>
    </row>
    <row r="763" spans="1:26" ht="12.75" customHeight="1" x14ac:dyDescent="0.2">
      <c r="A763" s="353"/>
      <c r="B763" s="353"/>
      <c r="C763" s="353"/>
      <c r="D763" s="353"/>
      <c r="E763" s="353"/>
      <c r="F763" s="424"/>
      <c r="G763" s="424"/>
      <c r="H763" s="424"/>
      <c r="I763" s="424"/>
      <c r="J763" s="424"/>
      <c r="K763" s="358"/>
      <c r="L763" s="424"/>
      <c r="M763" s="424"/>
      <c r="N763" s="424"/>
      <c r="O763" s="424"/>
      <c r="P763" s="424"/>
      <c r="Q763" s="353"/>
      <c r="R763" s="353"/>
      <c r="S763" s="353"/>
      <c r="T763" s="353"/>
      <c r="U763" s="353"/>
      <c r="V763" s="353"/>
      <c r="W763" s="353"/>
      <c r="X763" s="353"/>
      <c r="Y763" s="353"/>
      <c r="Z763" s="353"/>
    </row>
    <row r="764" spans="1:26" ht="12.75" customHeight="1" x14ac:dyDescent="0.2">
      <c r="A764" s="353"/>
      <c r="B764" s="353"/>
      <c r="C764" s="353"/>
      <c r="D764" s="353"/>
      <c r="E764" s="353"/>
      <c r="F764" s="424"/>
      <c r="G764" s="424"/>
      <c r="H764" s="424"/>
      <c r="I764" s="424"/>
      <c r="J764" s="424"/>
      <c r="K764" s="358"/>
      <c r="L764" s="424"/>
      <c r="M764" s="424"/>
      <c r="N764" s="424"/>
      <c r="O764" s="424"/>
      <c r="P764" s="424"/>
      <c r="Q764" s="353"/>
      <c r="R764" s="353"/>
      <c r="S764" s="353"/>
      <c r="T764" s="353"/>
      <c r="U764" s="353"/>
      <c r="V764" s="353"/>
      <c r="W764" s="353"/>
      <c r="X764" s="353"/>
      <c r="Y764" s="353"/>
      <c r="Z764" s="353"/>
    </row>
    <row r="765" spans="1:26" ht="12.75" customHeight="1" x14ac:dyDescent="0.2">
      <c r="A765" s="353"/>
      <c r="B765" s="353"/>
      <c r="C765" s="353"/>
      <c r="D765" s="353"/>
      <c r="E765" s="353"/>
      <c r="F765" s="424"/>
      <c r="G765" s="424"/>
      <c r="H765" s="424"/>
      <c r="I765" s="424"/>
      <c r="J765" s="424"/>
      <c r="K765" s="358"/>
      <c r="L765" s="424"/>
      <c r="M765" s="424"/>
      <c r="N765" s="424"/>
      <c r="O765" s="424"/>
      <c r="P765" s="424"/>
      <c r="Q765" s="353"/>
      <c r="R765" s="353"/>
      <c r="S765" s="353"/>
      <c r="T765" s="353"/>
      <c r="U765" s="353"/>
      <c r="V765" s="353"/>
      <c r="W765" s="353"/>
      <c r="X765" s="353"/>
      <c r="Y765" s="353"/>
      <c r="Z765" s="353"/>
    </row>
    <row r="766" spans="1:26" ht="12.75" customHeight="1" x14ac:dyDescent="0.2">
      <c r="A766" s="353"/>
      <c r="B766" s="353"/>
      <c r="C766" s="353"/>
      <c r="D766" s="353"/>
      <c r="E766" s="353"/>
      <c r="F766" s="424"/>
      <c r="G766" s="424"/>
      <c r="H766" s="424"/>
      <c r="I766" s="424"/>
      <c r="J766" s="424"/>
      <c r="K766" s="358"/>
      <c r="L766" s="424"/>
      <c r="M766" s="424"/>
      <c r="N766" s="424"/>
      <c r="O766" s="424"/>
      <c r="P766" s="424"/>
      <c r="Q766" s="353"/>
      <c r="R766" s="353"/>
      <c r="S766" s="353"/>
      <c r="T766" s="353"/>
      <c r="U766" s="353"/>
      <c r="V766" s="353"/>
      <c r="W766" s="353"/>
      <c r="X766" s="353"/>
      <c r="Y766" s="353"/>
      <c r="Z766" s="353"/>
    </row>
    <row r="767" spans="1:26" ht="12.75" customHeight="1" x14ac:dyDescent="0.2">
      <c r="A767" s="353"/>
      <c r="B767" s="353"/>
      <c r="C767" s="353"/>
      <c r="D767" s="353"/>
      <c r="E767" s="353"/>
      <c r="F767" s="424"/>
      <c r="G767" s="424"/>
      <c r="H767" s="424"/>
      <c r="I767" s="424"/>
      <c r="J767" s="424"/>
      <c r="K767" s="358"/>
      <c r="L767" s="424"/>
      <c r="M767" s="424"/>
      <c r="N767" s="424"/>
      <c r="O767" s="424"/>
      <c r="P767" s="424"/>
      <c r="Q767" s="353"/>
      <c r="R767" s="353"/>
      <c r="S767" s="353"/>
      <c r="T767" s="353"/>
      <c r="U767" s="353"/>
      <c r="V767" s="353"/>
      <c r="W767" s="353"/>
      <c r="X767" s="353"/>
      <c r="Y767" s="353"/>
      <c r="Z767" s="353"/>
    </row>
    <row r="768" spans="1:26" ht="12.75" customHeight="1" x14ac:dyDescent="0.2">
      <c r="A768" s="353"/>
      <c r="B768" s="353"/>
      <c r="C768" s="353"/>
      <c r="D768" s="353"/>
      <c r="E768" s="353"/>
      <c r="F768" s="424"/>
      <c r="G768" s="424"/>
      <c r="H768" s="424"/>
      <c r="I768" s="424"/>
      <c r="J768" s="424"/>
      <c r="K768" s="358"/>
      <c r="L768" s="424"/>
      <c r="M768" s="424"/>
      <c r="N768" s="424"/>
      <c r="O768" s="424"/>
      <c r="P768" s="424"/>
      <c r="Q768" s="353"/>
      <c r="R768" s="353"/>
      <c r="S768" s="353"/>
      <c r="T768" s="353"/>
      <c r="U768" s="353"/>
      <c r="V768" s="353"/>
      <c r="W768" s="353"/>
      <c r="X768" s="353"/>
      <c r="Y768" s="353"/>
      <c r="Z768" s="353"/>
    </row>
    <row r="769" spans="1:26" ht="12.75" customHeight="1" x14ac:dyDescent="0.2">
      <c r="A769" s="353"/>
      <c r="B769" s="353"/>
      <c r="C769" s="353"/>
      <c r="D769" s="353"/>
      <c r="E769" s="353"/>
      <c r="F769" s="424"/>
      <c r="G769" s="424"/>
      <c r="H769" s="424"/>
      <c r="I769" s="424"/>
      <c r="J769" s="424"/>
      <c r="K769" s="358"/>
      <c r="L769" s="424"/>
      <c r="M769" s="424"/>
      <c r="N769" s="424"/>
      <c r="O769" s="424"/>
      <c r="P769" s="424"/>
      <c r="Q769" s="353"/>
      <c r="R769" s="353"/>
      <c r="S769" s="353"/>
      <c r="T769" s="353"/>
      <c r="U769" s="353"/>
      <c r="V769" s="353"/>
      <c r="W769" s="353"/>
      <c r="X769" s="353"/>
      <c r="Y769" s="353"/>
      <c r="Z769" s="353"/>
    </row>
    <row r="770" spans="1:26" ht="12.75" customHeight="1" x14ac:dyDescent="0.2">
      <c r="A770" s="353"/>
      <c r="B770" s="353"/>
      <c r="C770" s="353"/>
      <c r="D770" s="353"/>
      <c r="E770" s="353"/>
      <c r="F770" s="424"/>
      <c r="G770" s="424"/>
      <c r="H770" s="424"/>
      <c r="I770" s="424"/>
      <c r="J770" s="424"/>
      <c r="K770" s="358"/>
      <c r="L770" s="424"/>
      <c r="M770" s="424"/>
      <c r="N770" s="424"/>
      <c r="O770" s="424"/>
      <c r="P770" s="424"/>
      <c r="Q770" s="353"/>
      <c r="R770" s="353"/>
      <c r="S770" s="353"/>
      <c r="T770" s="353"/>
      <c r="U770" s="353"/>
      <c r="V770" s="353"/>
      <c r="W770" s="353"/>
      <c r="X770" s="353"/>
      <c r="Y770" s="353"/>
      <c r="Z770" s="353"/>
    </row>
    <row r="771" spans="1:26" ht="12.75" customHeight="1" x14ac:dyDescent="0.2">
      <c r="A771" s="353"/>
      <c r="B771" s="353"/>
      <c r="C771" s="353"/>
      <c r="D771" s="353"/>
      <c r="E771" s="353"/>
      <c r="F771" s="424"/>
      <c r="G771" s="424"/>
      <c r="H771" s="424"/>
      <c r="I771" s="424"/>
      <c r="J771" s="424"/>
      <c r="K771" s="358"/>
      <c r="L771" s="424"/>
      <c r="M771" s="424"/>
      <c r="N771" s="424"/>
      <c r="O771" s="424"/>
      <c r="P771" s="424"/>
      <c r="Q771" s="353"/>
      <c r="R771" s="353"/>
      <c r="S771" s="353"/>
      <c r="T771" s="353"/>
      <c r="U771" s="353"/>
      <c r="V771" s="353"/>
      <c r="W771" s="353"/>
      <c r="X771" s="353"/>
      <c r="Y771" s="353"/>
      <c r="Z771" s="353"/>
    </row>
    <row r="772" spans="1:26" ht="12.75" customHeight="1" x14ac:dyDescent="0.2">
      <c r="A772" s="353"/>
      <c r="B772" s="353"/>
      <c r="C772" s="353"/>
      <c r="D772" s="353"/>
      <c r="E772" s="353"/>
      <c r="F772" s="424"/>
      <c r="G772" s="424"/>
      <c r="H772" s="424"/>
      <c r="I772" s="424"/>
      <c r="J772" s="424"/>
      <c r="K772" s="358"/>
      <c r="L772" s="424"/>
      <c r="M772" s="424"/>
      <c r="N772" s="424"/>
      <c r="O772" s="424"/>
      <c r="P772" s="424"/>
      <c r="Q772" s="353"/>
      <c r="R772" s="353"/>
      <c r="S772" s="353"/>
      <c r="T772" s="353"/>
      <c r="U772" s="353"/>
      <c r="V772" s="353"/>
      <c r="W772" s="353"/>
      <c r="X772" s="353"/>
      <c r="Y772" s="353"/>
      <c r="Z772" s="353"/>
    </row>
    <row r="773" spans="1:26" ht="12.75" customHeight="1" x14ac:dyDescent="0.2">
      <c r="A773" s="353"/>
      <c r="B773" s="353"/>
      <c r="C773" s="353"/>
      <c r="D773" s="353"/>
      <c r="E773" s="353"/>
      <c r="F773" s="424"/>
      <c r="G773" s="424"/>
      <c r="H773" s="424"/>
      <c r="I773" s="424"/>
      <c r="J773" s="424"/>
      <c r="K773" s="358"/>
      <c r="L773" s="424"/>
      <c r="M773" s="424"/>
      <c r="N773" s="424"/>
      <c r="O773" s="424"/>
      <c r="P773" s="424"/>
      <c r="Q773" s="353"/>
      <c r="R773" s="353"/>
      <c r="S773" s="353"/>
      <c r="T773" s="353"/>
      <c r="U773" s="353"/>
      <c r="V773" s="353"/>
      <c r="W773" s="353"/>
      <c r="X773" s="353"/>
      <c r="Y773" s="353"/>
      <c r="Z773" s="353"/>
    </row>
    <row r="774" spans="1:26" ht="12.75" customHeight="1" x14ac:dyDescent="0.2">
      <c r="A774" s="353"/>
      <c r="B774" s="353"/>
      <c r="C774" s="353"/>
      <c r="D774" s="353"/>
      <c r="E774" s="353"/>
      <c r="F774" s="424"/>
      <c r="G774" s="424"/>
      <c r="H774" s="424"/>
      <c r="I774" s="424"/>
      <c r="J774" s="424"/>
      <c r="K774" s="358"/>
      <c r="L774" s="424"/>
      <c r="M774" s="424"/>
      <c r="N774" s="424"/>
      <c r="O774" s="424"/>
      <c r="P774" s="424"/>
      <c r="Q774" s="353"/>
      <c r="R774" s="353"/>
      <c r="S774" s="353"/>
      <c r="T774" s="353"/>
      <c r="U774" s="353"/>
      <c r="V774" s="353"/>
      <c r="W774" s="353"/>
      <c r="X774" s="353"/>
      <c r="Y774" s="353"/>
      <c r="Z774" s="353"/>
    </row>
    <row r="775" spans="1:26" ht="12.75" customHeight="1" x14ac:dyDescent="0.2">
      <c r="A775" s="353"/>
      <c r="B775" s="353"/>
      <c r="C775" s="353"/>
      <c r="D775" s="353"/>
      <c r="E775" s="353"/>
      <c r="F775" s="424"/>
      <c r="G775" s="424"/>
      <c r="H775" s="424"/>
      <c r="I775" s="424"/>
      <c r="J775" s="424"/>
      <c r="K775" s="358"/>
      <c r="L775" s="424"/>
      <c r="M775" s="424"/>
      <c r="N775" s="424"/>
      <c r="O775" s="424"/>
      <c r="P775" s="424"/>
      <c r="Q775" s="353"/>
      <c r="R775" s="353"/>
      <c r="S775" s="353"/>
      <c r="T775" s="353"/>
      <c r="U775" s="353"/>
      <c r="V775" s="353"/>
      <c r="W775" s="353"/>
      <c r="X775" s="353"/>
      <c r="Y775" s="353"/>
      <c r="Z775" s="353"/>
    </row>
    <row r="776" spans="1:26" ht="12.75" customHeight="1" x14ac:dyDescent="0.2">
      <c r="A776" s="353"/>
      <c r="B776" s="353"/>
      <c r="C776" s="353"/>
      <c r="D776" s="353"/>
      <c r="E776" s="353"/>
      <c r="F776" s="424"/>
      <c r="G776" s="424"/>
      <c r="H776" s="424"/>
      <c r="I776" s="424"/>
      <c r="J776" s="424"/>
      <c r="K776" s="358"/>
      <c r="L776" s="424"/>
      <c r="M776" s="424"/>
      <c r="N776" s="424"/>
      <c r="O776" s="424"/>
      <c r="P776" s="424"/>
      <c r="Q776" s="353"/>
      <c r="R776" s="353"/>
      <c r="S776" s="353"/>
      <c r="T776" s="353"/>
      <c r="U776" s="353"/>
      <c r="V776" s="353"/>
      <c r="W776" s="353"/>
      <c r="X776" s="353"/>
      <c r="Y776" s="353"/>
      <c r="Z776" s="353"/>
    </row>
    <row r="777" spans="1:26" ht="12.75" customHeight="1" x14ac:dyDescent="0.2">
      <c r="A777" s="353"/>
      <c r="B777" s="353"/>
      <c r="C777" s="353"/>
      <c r="D777" s="353"/>
      <c r="E777" s="353"/>
      <c r="F777" s="424"/>
      <c r="G777" s="424"/>
      <c r="H777" s="424"/>
      <c r="I777" s="424"/>
      <c r="J777" s="424"/>
      <c r="K777" s="358"/>
      <c r="L777" s="424"/>
      <c r="M777" s="424"/>
      <c r="N777" s="424"/>
      <c r="O777" s="424"/>
      <c r="P777" s="424"/>
      <c r="Q777" s="353"/>
      <c r="R777" s="353"/>
      <c r="S777" s="353"/>
      <c r="T777" s="353"/>
      <c r="U777" s="353"/>
      <c r="V777" s="353"/>
      <c r="W777" s="353"/>
      <c r="X777" s="353"/>
      <c r="Y777" s="353"/>
      <c r="Z777" s="353"/>
    </row>
    <row r="778" spans="1:26" ht="12.75" customHeight="1" x14ac:dyDescent="0.2">
      <c r="A778" s="353"/>
      <c r="B778" s="353"/>
      <c r="C778" s="353"/>
      <c r="D778" s="353"/>
      <c r="E778" s="353"/>
      <c r="F778" s="424"/>
      <c r="G778" s="424"/>
      <c r="H778" s="424"/>
      <c r="I778" s="424"/>
      <c r="J778" s="424"/>
      <c r="K778" s="358"/>
      <c r="L778" s="424"/>
      <c r="M778" s="424"/>
      <c r="N778" s="424"/>
      <c r="O778" s="424"/>
      <c r="P778" s="424"/>
      <c r="Q778" s="353"/>
      <c r="R778" s="353"/>
      <c r="S778" s="353"/>
      <c r="T778" s="353"/>
      <c r="U778" s="353"/>
      <c r="V778" s="353"/>
      <c r="W778" s="353"/>
      <c r="X778" s="353"/>
      <c r="Y778" s="353"/>
      <c r="Z778" s="353"/>
    </row>
    <row r="779" spans="1:26" ht="12.75" customHeight="1" x14ac:dyDescent="0.2">
      <c r="A779" s="353"/>
      <c r="B779" s="353"/>
      <c r="C779" s="353"/>
      <c r="D779" s="353"/>
      <c r="E779" s="353"/>
      <c r="F779" s="424"/>
      <c r="G779" s="424"/>
      <c r="H779" s="424"/>
      <c r="I779" s="424"/>
      <c r="J779" s="424"/>
      <c r="K779" s="358"/>
      <c r="L779" s="424"/>
      <c r="M779" s="424"/>
      <c r="N779" s="424"/>
      <c r="O779" s="424"/>
      <c r="P779" s="424"/>
      <c r="Q779" s="353"/>
      <c r="R779" s="353"/>
      <c r="S779" s="353"/>
      <c r="T779" s="353"/>
      <c r="U779" s="353"/>
      <c r="V779" s="353"/>
      <c r="W779" s="353"/>
      <c r="X779" s="353"/>
      <c r="Y779" s="353"/>
      <c r="Z779" s="353"/>
    </row>
    <row r="780" spans="1:26" ht="12.75" customHeight="1" x14ac:dyDescent="0.2">
      <c r="A780" s="353"/>
      <c r="B780" s="353"/>
      <c r="C780" s="353"/>
      <c r="D780" s="353"/>
      <c r="E780" s="353"/>
      <c r="F780" s="424"/>
      <c r="G780" s="424"/>
      <c r="H780" s="424"/>
      <c r="I780" s="424"/>
      <c r="J780" s="424"/>
      <c r="K780" s="358"/>
      <c r="L780" s="424"/>
      <c r="M780" s="424"/>
      <c r="N780" s="424"/>
      <c r="O780" s="424"/>
      <c r="P780" s="424"/>
      <c r="Q780" s="353"/>
      <c r="R780" s="353"/>
      <c r="S780" s="353"/>
      <c r="T780" s="353"/>
      <c r="U780" s="353"/>
      <c r="V780" s="353"/>
      <c r="W780" s="353"/>
      <c r="X780" s="353"/>
      <c r="Y780" s="353"/>
      <c r="Z780" s="353"/>
    </row>
    <row r="781" spans="1:26" ht="12.75" customHeight="1" x14ac:dyDescent="0.2">
      <c r="A781" s="353"/>
      <c r="B781" s="353"/>
      <c r="C781" s="353"/>
      <c r="D781" s="353"/>
      <c r="E781" s="353"/>
      <c r="F781" s="424"/>
      <c r="G781" s="424"/>
      <c r="H781" s="424"/>
      <c r="I781" s="424"/>
      <c r="J781" s="424"/>
      <c r="K781" s="358"/>
      <c r="L781" s="424"/>
      <c r="M781" s="424"/>
      <c r="N781" s="424"/>
      <c r="O781" s="424"/>
      <c r="P781" s="424"/>
      <c r="Q781" s="353"/>
      <c r="R781" s="353"/>
      <c r="S781" s="353"/>
      <c r="T781" s="353"/>
      <c r="U781" s="353"/>
      <c r="V781" s="353"/>
      <c r="W781" s="353"/>
      <c r="X781" s="353"/>
      <c r="Y781" s="353"/>
      <c r="Z781" s="353"/>
    </row>
    <row r="782" spans="1:26" ht="12.75" customHeight="1" x14ac:dyDescent="0.2">
      <c r="A782" s="353"/>
      <c r="B782" s="353"/>
      <c r="C782" s="353"/>
      <c r="D782" s="353"/>
      <c r="E782" s="353"/>
      <c r="F782" s="424"/>
      <c r="G782" s="424"/>
      <c r="H782" s="424"/>
      <c r="I782" s="424"/>
      <c r="J782" s="424"/>
      <c r="K782" s="358"/>
      <c r="L782" s="424"/>
      <c r="M782" s="424"/>
      <c r="N782" s="424"/>
      <c r="O782" s="424"/>
      <c r="P782" s="424"/>
      <c r="Q782" s="353"/>
      <c r="R782" s="353"/>
      <c r="S782" s="353"/>
      <c r="T782" s="353"/>
      <c r="U782" s="353"/>
      <c r="V782" s="353"/>
      <c r="W782" s="353"/>
      <c r="X782" s="353"/>
      <c r="Y782" s="353"/>
      <c r="Z782" s="353"/>
    </row>
    <row r="783" spans="1:26" ht="12.75" customHeight="1" x14ac:dyDescent="0.2">
      <c r="A783" s="353"/>
      <c r="B783" s="353"/>
      <c r="C783" s="353"/>
      <c r="D783" s="353"/>
      <c r="E783" s="353"/>
      <c r="F783" s="424"/>
      <c r="G783" s="424"/>
      <c r="H783" s="424"/>
      <c r="I783" s="424"/>
      <c r="J783" s="424"/>
      <c r="K783" s="358"/>
      <c r="L783" s="424"/>
      <c r="M783" s="424"/>
      <c r="N783" s="424"/>
      <c r="O783" s="424"/>
      <c r="P783" s="424"/>
      <c r="Q783" s="353"/>
      <c r="R783" s="353"/>
      <c r="S783" s="353"/>
      <c r="T783" s="353"/>
      <c r="U783" s="353"/>
      <c r="V783" s="353"/>
      <c r="W783" s="353"/>
      <c r="X783" s="353"/>
      <c r="Y783" s="353"/>
      <c r="Z783" s="353"/>
    </row>
    <row r="784" spans="1:26" ht="12.75" customHeight="1" x14ac:dyDescent="0.2">
      <c r="A784" s="353"/>
      <c r="B784" s="353"/>
      <c r="C784" s="353"/>
      <c r="D784" s="353"/>
      <c r="E784" s="353"/>
      <c r="F784" s="424"/>
      <c r="G784" s="424"/>
      <c r="H784" s="424"/>
      <c r="I784" s="424"/>
      <c r="J784" s="424"/>
      <c r="K784" s="358"/>
      <c r="L784" s="424"/>
      <c r="M784" s="424"/>
      <c r="N784" s="424"/>
      <c r="O784" s="424"/>
      <c r="P784" s="424"/>
      <c r="Q784" s="353"/>
      <c r="R784" s="353"/>
      <c r="S784" s="353"/>
      <c r="T784" s="353"/>
      <c r="U784" s="353"/>
      <c r="V784" s="353"/>
      <c r="W784" s="353"/>
      <c r="X784" s="353"/>
      <c r="Y784" s="353"/>
      <c r="Z784" s="353"/>
    </row>
    <row r="785" spans="1:26" ht="12.75" customHeight="1" x14ac:dyDescent="0.2">
      <c r="A785" s="353"/>
      <c r="B785" s="353"/>
      <c r="C785" s="353"/>
      <c r="D785" s="353"/>
      <c r="E785" s="353"/>
      <c r="F785" s="424"/>
      <c r="G785" s="424"/>
      <c r="H785" s="424"/>
      <c r="I785" s="424"/>
      <c r="J785" s="424"/>
      <c r="K785" s="358"/>
      <c r="L785" s="424"/>
      <c r="M785" s="424"/>
      <c r="N785" s="424"/>
      <c r="O785" s="424"/>
      <c r="P785" s="424"/>
      <c r="Q785" s="353"/>
      <c r="R785" s="353"/>
      <c r="S785" s="353"/>
      <c r="T785" s="353"/>
      <c r="U785" s="353"/>
      <c r="V785" s="353"/>
      <c r="W785" s="353"/>
      <c r="X785" s="353"/>
      <c r="Y785" s="353"/>
      <c r="Z785" s="353"/>
    </row>
    <row r="786" spans="1:26" ht="12.75" customHeight="1" x14ac:dyDescent="0.2">
      <c r="A786" s="353"/>
      <c r="B786" s="353"/>
      <c r="C786" s="353"/>
      <c r="D786" s="353"/>
      <c r="E786" s="353"/>
      <c r="F786" s="424"/>
      <c r="G786" s="424"/>
      <c r="H786" s="424"/>
      <c r="I786" s="424"/>
      <c r="J786" s="424"/>
      <c r="K786" s="358"/>
      <c r="L786" s="424"/>
      <c r="M786" s="424"/>
      <c r="N786" s="424"/>
      <c r="O786" s="424"/>
      <c r="P786" s="424"/>
      <c r="Q786" s="353"/>
      <c r="R786" s="353"/>
      <c r="S786" s="353"/>
      <c r="T786" s="353"/>
      <c r="U786" s="353"/>
      <c r="V786" s="353"/>
      <c r="W786" s="353"/>
      <c r="X786" s="353"/>
      <c r="Y786" s="353"/>
      <c r="Z786" s="353"/>
    </row>
    <row r="787" spans="1:26" ht="12.75" customHeight="1" x14ac:dyDescent="0.2">
      <c r="A787" s="353"/>
      <c r="B787" s="353"/>
      <c r="C787" s="353"/>
      <c r="D787" s="353"/>
      <c r="E787" s="353"/>
      <c r="F787" s="424"/>
      <c r="G787" s="424"/>
      <c r="H787" s="424"/>
      <c r="I787" s="424"/>
      <c r="J787" s="424"/>
      <c r="K787" s="358"/>
      <c r="L787" s="424"/>
      <c r="M787" s="424"/>
      <c r="N787" s="424"/>
      <c r="O787" s="424"/>
      <c r="P787" s="424"/>
      <c r="Q787" s="353"/>
      <c r="R787" s="353"/>
      <c r="S787" s="353"/>
      <c r="T787" s="353"/>
      <c r="U787" s="353"/>
      <c r="V787" s="353"/>
      <c r="W787" s="353"/>
      <c r="X787" s="353"/>
      <c r="Y787" s="353"/>
      <c r="Z787" s="353"/>
    </row>
    <row r="788" spans="1:26" ht="12.75" customHeight="1" x14ac:dyDescent="0.2">
      <c r="A788" s="353"/>
      <c r="B788" s="353"/>
      <c r="C788" s="353"/>
      <c r="D788" s="353"/>
      <c r="E788" s="353"/>
      <c r="F788" s="424"/>
      <c r="G788" s="424"/>
      <c r="H788" s="424"/>
      <c r="I788" s="424"/>
      <c r="J788" s="424"/>
      <c r="K788" s="358"/>
      <c r="L788" s="424"/>
      <c r="M788" s="424"/>
      <c r="N788" s="424"/>
      <c r="O788" s="424"/>
      <c r="P788" s="424"/>
      <c r="Q788" s="353"/>
      <c r="R788" s="353"/>
      <c r="S788" s="353"/>
      <c r="T788" s="353"/>
      <c r="U788" s="353"/>
      <c r="V788" s="353"/>
      <c r="W788" s="353"/>
      <c r="X788" s="353"/>
      <c r="Y788" s="353"/>
      <c r="Z788" s="353"/>
    </row>
    <row r="789" spans="1:26" ht="12.75" customHeight="1" x14ac:dyDescent="0.2">
      <c r="A789" s="353"/>
      <c r="B789" s="353"/>
      <c r="C789" s="353"/>
      <c r="D789" s="353"/>
      <c r="E789" s="353"/>
      <c r="F789" s="424"/>
      <c r="G789" s="424"/>
      <c r="H789" s="424"/>
      <c r="I789" s="424"/>
      <c r="J789" s="424"/>
      <c r="K789" s="358"/>
      <c r="L789" s="424"/>
      <c r="M789" s="424"/>
      <c r="N789" s="424"/>
      <c r="O789" s="424"/>
      <c r="P789" s="424"/>
      <c r="Q789" s="353"/>
      <c r="R789" s="353"/>
      <c r="S789" s="353"/>
      <c r="T789" s="353"/>
      <c r="U789" s="353"/>
      <c r="V789" s="353"/>
      <c r="W789" s="353"/>
      <c r="X789" s="353"/>
      <c r="Y789" s="353"/>
      <c r="Z789" s="353"/>
    </row>
    <row r="790" spans="1:26" ht="12.75" customHeight="1" x14ac:dyDescent="0.2">
      <c r="A790" s="353"/>
      <c r="B790" s="353"/>
      <c r="C790" s="353"/>
      <c r="D790" s="353"/>
      <c r="E790" s="353"/>
      <c r="F790" s="424"/>
      <c r="G790" s="424"/>
      <c r="H790" s="424"/>
      <c r="I790" s="424"/>
      <c r="J790" s="424"/>
      <c r="K790" s="358"/>
      <c r="L790" s="424"/>
      <c r="M790" s="424"/>
      <c r="N790" s="424"/>
      <c r="O790" s="424"/>
      <c r="P790" s="424"/>
      <c r="Q790" s="353"/>
      <c r="R790" s="353"/>
      <c r="S790" s="353"/>
      <c r="T790" s="353"/>
      <c r="U790" s="353"/>
      <c r="V790" s="353"/>
      <c r="W790" s="353"/>
      <c r="X790" s="353"/>
      <c r="Y790" s="353"/>
      <c r="Z790" s="353"/>
    </row>
    <row r="791" spans="1:26" ht="12.75" customHeight="1" x14ac:dyDescent="0.2">
      <c r="A791" s="353"/>
      <c r="B791" s="353"/>
      <c r="C791" s="353"/>
      <c r="D791" s="353"/>
      <c r="E791" s="353"/>
      <c r="F791" s="424"/>
      <c r="G791" s="424"/>
      <c r="H791" s="424"/>
      <c r="I791" s="424"/>
      <c r="J791" s="424"/>
      <c r="K791" s="358"/>
      <c r="L791" s="424"/>
      <c r="M791" s="424"/>
      <c r="N791" s="424"/>
      <c r="O791" s="424"/>
      <c r="P791" s="424"/>
      <c r="Q791" s="353"/>
      <c r="R791" s="353"/>
      <c r="S791" s="353"/>
      <c r="T791" s="353"/>
      <c r="U791" s="353"/>
      <c r="V791" s="353"/>
      <c r="W791" s="353"/>
      <c r="X791" s="353"/>
      <c r="Y791" s="353"/>
      <c r="Z791" s="353"/>
    </row>
    <row r="792" spans="1:26" ht="12.75" customHeight="1" x14ac:dyDescent="0.2">
      <c r="A792" s="353"/>
      <c r="B792" s="353"/>
      <c r="C792" s="353"/>
      <c r="D792" s="353"/>
      <c r="E792" s="353"/>
      <c r="F792" s="424"/>
      <c r="G792" s="424"/>
      <c r="H792" s="424"/>
      <c r="I792" s="424"/>
      <c r="J792" s="424"/>
      <c r="K792" s="358"/>
      <c r="L792" s="424"/>
      <c r="M792" s="424"/>
      <c r="N792" s="424"/>
      <c r="O792" s="424"/>
      <c r="P792" s="424"/>
      <c r="Q792" s="353"/>
      <c r="R792" s="353"/>
      <c r="S792" s="353"/>
      <c r="T792" s="353"/>
      <c r="U792" s="353"/>
      <c r="V792" s="353"/>
      <c r="W792" s="353"/>
      <c r="X792" s="353"/>
      <c r="Y792" s="353"/>
      <c r="Z792" s="353"/>
    </row>
    <row r="793" spans="1:26" ht="12.75" customHeight="1" x14ac:dyDescent="0.2">
      <c r="A793" s="353"/>
      <c r="B793" s="353"/>
      <c r="C793" s="353"/>
      <c r="D793" s="353"/>
      <c r="E793" s="353"/>
      <c r="F793" s="424"/>
      <c r="G793" s="424"/>
      <c r="H793" s="424"/>
      <c r="I793" s="424"/>
      <c r="J793" s="424"/>
      <c r="K793" s="358"/>
      <c r="L793" s="424"/>
      <c r="M793" s="424"/>
      <c r="N793" s="424"/>
      <c r="O793" s="424"/>
      <c r="P793" s="424"/>
      <c r="Q793" s="353"/>
      <c r="R793" s="353"/>
      <c r="S793" s="353"/>
      <c r="T793" s="353"/>
      <c r="U793" s="353"/>
      <c r="V793" s="353"/>
      <c r="W793" s="353"/>
      <c r="X793" s="353"/>
      <c r="Y793" s="353"/>
      <c r="Z793" s="353"/>
    </row>
    <row r="794" spans="1:26" ht="12.75" customHeight="1" x14ac:dyDescent="0.2">
      <c r="A794" s="353"/>
      <c r="B794" s="353"/>
      <c r="C794" s="353"/>
      <c r="D794" s="353"/>
      <c r="E794" s="353"/>
      <c r="F794" s="424"/>
      <c r="G794" s="424"/>
      <c r="H794" s="424"/>
      <c r="I794" s="424"/>
      <c r="J794" s="424"/>
      <c r="K794" s="358"/>
      <c r="L794" s="424"/>
      <c r="M794" s="424"/>
      <c r="N794" s="424"/>
      <c r="O794" s="424"/>
      <c r="P794" s="424"/>
      <c r="Q794" s="353"/>
      <c r="R794" s="353"/>
      <c r="S794" s="353"/>
      <c r="T794" s="353"/>
      <c r="U794" s="353"/>
      <c r="V794" s="353"/>
      <c r="W794" s="353"/>
      <c r="X794" s="353"/>
      <c r="Y794" s="353"/>
      <c r="Z794" s="353"/>
    </row>
    <row r="795" spans="1:26" ht="12.75" customHeight="1" x14ac:dyDescent="0.2">
      <c r="A795" s="353"/>
      <c r="B795" s="353"/>
      <c r="C795" s="353"/>
      <c r="D795" s="353"/>
      <c r="E795" s="353"/>
      <c r="F795" s="424"/>
      <c r="G795" s="424"/>
      <c r="H795" s="424"/>
      <c r="I795" s="424"/>
      <c r="J795" s="424"/>
      <c r="K795" s="358"/>
      <c r="L795" s="424"/>
      <c r="M795" s="424"/>
      <c r="N795" s="424"/>
      <c r="O795" s="424"/>
      <c r="P795" s="424"/>
      <c r="Q795" s="353"/>
      <c r="R795" s="353"/>
      <c r="S795" s="353"/>
      <c r="T795" s="353"/>
      <c r="U795" s="353"/>
      <c r="V795" s="353"/>
      <c r="W795" s="353"/>
      <c r="X795" s="353"/>
      <c r="Y795" s="353"/>
      <c r="Z795" s="353"/>
    </row>
    <row r="796" spans="1:26" ht="12.75" customHeight="1" x14ac:dyDescent="0.2">
      <c r="A796" s="353"/>
      <c r="B796" s="353"/>
      <c r="C796" s="353"/>
      <c r="D796" s="353"/>
      <c r="E796" s="353"/>
      <c r="F796" s="424"/>
      <c r="G796" s="424"/>
      <c r="H796" s="424"/>
      <c r="I796" s="424"/>
      <c r="J796" s="424"/>
      <c r="K796" s="358"/>
      <c r="L796" s="424"/>
      <c r="M796" s="424"/>
      <c r="N796" s="424"/>
      <c r="O796" s="424"/>
      <c r="P796" s="424"/>
      <c r="Q796" s="353"/>
      <c r="R796" s="353"/>
      <c r="S796" s="353"/>
      <c r="T796" s="353"/>
      <c r="U796" s="353"/>
      <c r="V796" s="353"/>
      <c r="W796" s="353"/>
      <c r="X796" s="353"/>
      <c r="Y796" s="353"/>
      <c r="Z796" s="353"/>
    </row>
    <row r="797" spans="1:26" ht="12.75" customHeight="1" x14ac:dyDescent="0.2">
      <c r="A797" s="353"/>
      <c r="B797" s="353"/>
      <c r="C797" s="353"/>
      <c r="D797" s="353"/>
      <c r="E797" s="353"/>
      <c r="F797" s="424"/>
      <c r="G797" s="424"/>
      <c r="H797" s="424"/>
      <c r="I797" s="424"/>
      <c r="J797" s="424"/>
      <c r="K797" s="358"/>
      <c r="L797" s="424"/>
      <c r="M797" s="424"/>
      <c r="N797" s="424"/>
      <c r="O797" s="424"/>
      <c r="P797" s="424"/>
      <c r="Q797" s="353"/>
      <c r="R797" s="353"/>
      <c r="S797" s="353"/>
      <c r="T797" s="353"/>
      <c r="U797" s="353"/>
      <c r="V797" s="353"/>
      <c r="W797" s="353"/>
      <c r="X797" s="353"/>
      <c r="Y797" s="353"/>
      <c r="Z797" s="353"/>
    </row>
    <row r="798" spans="1:26" ht="12.75" customHeight="1" x14ac:dyDescent="0.2">
      <c r="A798" s="353"/>
      <c r="B798" s="353"/>
      <c r="C798" s="353"/>
      <c r="D798" s="353"/>
      <c r="E798" s="353"/>
      <c r="F798" s="424"/>
      <c r="G798" s="424"/>
      <c r="H798" s="424"/>
      <c r="I798" s="424"/>
      <c r="J798" s="424"/>
      <c r="K798" s="358"/>
      <c r="L798" s="424"/>
      <c r="M798" s="424"/>
      <c r="N798" s="424"/>
      <c r="O798" s="424"/>
      <c r="P798" s="424"/>
      <c r="Q798" s="353"/>
      <c r="R798" s="353"/>
      <c r="S798" s="353"/>
      <c r="T798" s="353"/>
      <c r="U798" s="353"/>
      <c r="V798" s="353"/>
      <c r="W798" s="353"/>
      <c r="X798" s="353"/>
      <c r="Y798" s="353"/>
      <c r="Z798" s="353"/>
    </row>
    <row r="799" spans="1:26" ht="12.75" customHeight="1" x14ac:dyDescent="0.2">
      <c r="A799" s="353"/>
      <c r="B799" s="353"/>
      <c r="C799" s="353"/>
      <c r="D799" s="353"/>
      <c r="E799" s="353"/>
      <c r="F799" s="424"/>
      <c r="G799" s="424"/>
      <c r="H799" s="424"/>
      <c r="I799" s="424"/>
      <c r="J799" s="424"/>
      <c r="K799" s="358"/>
      <c r="L799" s="424"/>
      <c r="M799" s="424"/>
      <c r="N799" s="424"/>
      <c r="O799" s="424"/>
      <c r="P799" s="424"/>
      <c r="Q799" s="353"/>
      <c r="R799" s="353"/>
      <c r="S799" s="353"/>
      <c r="T799" s="353"/>
      <c r="U799" s="353"/>
      <c r="V799" s="353"/>
      <c r="W799" s="353"/>
      <c r="X799" s="353"/>
      <c r="Y799" s="353"/>
      <c r="Z799" s="353"/>
    </row>
    <row r="800" spans="1:26" ht="12.75" customHeight="1" x14ac:dyDescent="0.2">
      <c r="A800" s="353"/>
      <c r="B800" s="353"/>
      <c r="C800" s="353"/>
      <c r="D800" s="353"/>
      <c r="E800" s="353"/>
      <c r="F800" s="424"/>
      <c r="G800" s="424"/>
      <c r="H800" s="424"/>
      <c r="I800" s="424"/>
      <c r="J800" s="424"/>
      <c r="K800" s="358"/>
      <c r="L800" s="424"/>
      <c r="M800" s="424"/>
      <c r="N800" s="424"/>
      <c r="O800" s="424"/>
      <c r="P800" s="424"/>
      <c r="Q800" s="353"/>
      <c r="R800" s="353"/>
      <c r="S800" s="353"/>
      <c r="T800" s="353"/>
      <c r="U800" s="353"/>
      <c r="V800" s="353"/>
      <c r="W800" s="353"/>
      <c r="X800" s="353"/>
      <c r="Y800" s="353"/>
      <c r="Z800" s="353"/>
    </row>
    <row r="801" spans="1:26" ht="12.75" customHeight="1" x14ac:dyDescent="0.2">
      <c r="A801" s="353"/>
      <c r="B801" s="353"/>
      <c r="C801" s="353"/>
      <c r="D801" s="353"/>
      <c r="E801" s="353"/>
      <c r="F801" s="424"/>
      <c r="G801" s="424"/>
      <c r="H801" s="424"/>
      <c r="I801" s="424"/>
      <c r="J801" s="424"/>
      <c r="K801" s="358"/>
      <c r="L801" s="424"/>
      <c r="M801" s="424"/>
      <c r="N801" s="424"/>
      <c r="O801" s="424"/>
      <c r="P801" s="424"/>
      <c r="Q801" s="353"/>
      <c r="R801" s="353"/>
      <c r="S801" s="353"/>
      <c r="T801" s="353"/>
      <c r="U801" s="353"/>
      <c r="V801" s="353"/>
      <c r="W801" s="353"/>
      <c r="X801" s="353"/>
      <c r="Y801" s="353"/>
      <c r="Z801" s="353"/>
    </row>
    <row r="802" spans="1:26" ht="12.75" customHeight="1" x14ac:dyDescent="0.2">
      <c r="A802" s="353"/>
      <c r="B802" s="353"/>
      <c r="C802" s="353"/>
      <c r="D802" s="353"/>
      <c r="E802" s="353"/>
      <c r="F802" s="424"/>
      <c r="G802" s="424"/>
      <c r="H802" s="424"/>
      <c r="I802" s="424"/>
      <c r="J802" s="424"/>
      <c r="K802" s="358"/>
      <c r="L802" s="424"/>
      <c r="M802" s="424"/>
      <c r="N802" s="424"/>
      <c r="O802" s="424"/>
      <c r="P802" s="424"/>
      <c r="Q802" s="353"/>
      <c r="R802" s="353"/>
      <c r="S802" s="353"/>
      <c r="T802" s="353"/>
      <c r="U802" s="353"/>
      <c r="V802" s="353"/>
      <c r="W802" s="353"/>
      <c r="X802" s="353"/>
      <c r="Y802" s="353"/>
      <c r="Z802" s="353"/>
    </row>
    <row r="803" spans="1:26" ht="12.75" customHeight="1" x14ac:dyDescent="0.2">
      <c r="A803" s="353"/>
      <c r="B803" s="353"/>
      <c r="C803" s="353"/>
      <c r="D803" s="353"/>
      <c r="E803" s="353"/>
      <c r="F803" s="424"/>
      <c r="G803" s="424"/>
      <c r="H803" s="424"/>
      <c r="I803" s="424"/>
      <c r="J803" s="424"/>
      <c r="K803" s="358"/>
      <c r="L803" s="424"/>
      <c r="M803" s="424"/>
      <c r="N803" s="424"/>
      <c r="O803" s="424"/>
      <c r="P803" s="424"/>
      <c r="Q803" s="353"/>
      <c r="R803" s="353"/>
      <c r="S803" s="353"/>
      <c r="T803" s="353"/>
      <c r="U803" s="353"/>
      <c r="V803" s="353"/>
      <c r="W803" s="353"/>
      <c r="X803" s="353"/>
      <c r="Y803" s="353"/>
      <c r="Z803" s="353"/>
    </row>
    <row r="804" spans="1:26" ht="12.75" customHeight="1" x14ac:dyDescent="0.2">
      <c r="A804" s="353"/>
      <c r="B804" s="353"/>
      <c r="C804" s="353"/>
      <c r="D804" s="353"/>
      <c r="E804" s="353"/>
      <c r="F804" s="424"/>
      <c r="G804" s="424"/>
      <c r="H804" s="424"/>
      <c r="I804" s="424"/>
      <c r="J804" s="424"/>
      <c r="K804" s="358"/>
      <c r="L804" s="424"/>
      <c r="M804" s="424"/>
      <c r="N804" s="424"/>
      <c r="O804" s="424"/>
      <c r="P804" s="424"/>
      <c r="Q804" s="353"/>
      <c r="R804" s="353"/>
      <c r="S804" s="353"/>
      <c r="T804" s="353"/>
      <c r="U804" s="353"/>
      <c r="V804" s="353"/>
      <c r="W804" s="353"/>
      <c r="X804" s="353"/>
      <c r="Y804" s="353"/>
      <c r="Z804" s="353"/>
    </row>
    <row r="805" spans="1:26" ht="12.75" customHeight="1" x14ac:dyDescent="0.2">
      <c r="A805" s="353"/>
      <c r="B805" s="353"/>
      <c r="C805" s="353"/>
      <c r="D805" s="353"/>
      <c r="E805" s="353"/>
      <c r="F805" s="424"/>
      <c r="G805" s="424"/>
      <c r="H805" s="424"/>
      <c r="I805" s="424"/>
      <c r="J805" s="424"/>
      <c r="K805" s="358"/>
      <c r="L805" s="424"/>
      <c r="M805" s="424"/>
      <c r="N805" s="424"/>
      <c r="O805" s="424"/>
      <c r="P805" s="424"/>
      <c r="Q805" s="353"/>
      <c r="R805" s="353"/>
      <c r="S805" s="353"/>
      <c r="T805" s="353"/>
      <c r="U805" s="353"/>
      <c r="V805" s="353"/>
      <c r="W805" s="353"/>
      <c r="X805" s="353"/>
      <c r="Y805" s="353"/>
      <c r="Z805" s="353"/>
    </row>
    <row r="806" spans="1:26" ht="12.75" customHeight="1" x14ac:dyDescent="0.2">
      <c r="A806" s="353"/>
      <c r="B806" s="353"/>
      <c r="C806" s="353"/>
      <c r="D806" s="353"/>
      <c r="E806" s="353"/>
      <c r="F806" s="424"/>
      <c r="G806" s="424"/>
      <c r="H806" s="424"/>
      <c r="I806" s="424"/>
      <c r="J806" s="424"/>
      <c r="K806" s="358"/>
      <c r="L806" s="424"/>
      <c r="M806" s="424"/>
      <c r="N806" s="424"/>
      <c r="O806" s="424"/>
      <c r="P806" s="424"/>
      <c r="Q806" s="353"/>
      <c r="R806" s="353"/>
      <c r="S806" s="353"/>
      <c r="T806" s="353"/>
      <c r="U806" s="353"/>
      <c r="V806" s="353"/>
      <c r="W806" s="353"/>
      <c r="X806" s="353"/>
      <c r="Y806" s="353"/>
      <c r="Z806" s="353"/>
    </row>
    <row r="807" spans="1:26" ht="12.75" customHeight="1" x14ac:dyDescent="0.2">
      <c r="A807" s="353"/>
      <c r="B807" s="353"/>
      <c r="C807" s="353"/>
      <c r="D807" s="353"/>
      <c r="E807" s="353"/>
      <c r="F807" s="424"/>
      <c r="G807" s="424"/>
      <c r="H807" s="424"/>
      <c r="I807" s="424"/>
      <c r="J807" s="424"/>
      <c r="K807" s="358"/>
      <c r="L807" s="424"/>
      <c r="M807" s="424"/>
      <c r="N807" s="424"/>
      <c r="O807" s="424"/>
      <c r="P807" s="424"/>
      <c r="Q807" s="353"/>
      <c r="R807" s="353"/>
      <c r="S807" s="353"/>
      <c r="T807" s="353"/>
      <c r="U807" s="353"/>
      <c r="V807" s="353"/>
      <c r="W807" s="353"/>
      <c r="X807" s="353"/>
      <c r="Y807" s="353"/>
      <c r="Z807" s="353"/>
    </row>
    <row r="808" spans="1:26" ht="12.75" customHeight="1" x14ac:dyDescent="0.2">
      <c r="A808" s="353"/>
      <c r="B808" s="353"/>
      <c r="C808" s="353"/>
      <c r="D808" s="353"/>
      <c r="E808" s="353"/>
      <c r="F808" s="424"/>
      <c r="G808" s="424"/>
      <c r="H808" s="424"/>
      <c r="I808" s="424"/>
      <c r="J808" s="424"/>
      <c r="K808" s="358"/>
      <c r="L808" s="424"/>
      <c r="M808" s="424"/>
      <c r="N808" s="424"/>
      <c r="O808" s="424"/>
      <c r="P808" s="424"/>
      <c r="Q808" s="353"/>
      <c r="R808" s="353"/>
      <c r="S808" s="353"/>
      <c r="T808" s="353"/>
      <c r="U808" s="353"/>
      <c r="V808" s="353"/>
      <c r="W808" s="353"/>
      <c r="X808" s="353"/>
      <c r="Y808" s="353"/>
      <c r="Z808" s="353"/>
    </row>
    <row r="809" spans="1:26" ht="12.75" customHeight="1" x14ac:dyDescent="0.2">
      <c r="A809" s="353"/>
      <c r="B809" s="353"/>
      <c r="C809" s="353"/>
      <c r="D809" s="353"/>
      <c r="E809" s="353"/>
      <c r="F809" s="424"/>
      <c r="G809" s="424"/>
      <c r="H809" s="424"/>
      <c r="I809" s="424"/>
      <c r="J809" s="424"/>
      <c r="K809" s="358"/>
      <c r="L809" s="424"/>
      <c r="M809" s="424"/>
      <c r="N809" s="424"/>
      <c r="O809" s="424"/>
      <c r="P809" s="424"/>
      <c r="Q809" s="353"/>
      <c r="R809" s="353"/>
      <c r="S809" s="353"/>
      <c r="T809" s="353"/>
      <c r="U809" s="353"/>
      <c r="V809" s="353"/>
      <c r="W809" s="353"/>
      <c r="X809" s="353"/>
      <c r="Y809" s="353"/>
      <c r="Z809" s="353"/>
    </row>
    <row r="810" spans="1:26" ht="12.75" customHeight="1" x14ac:dyDescent="0.2">
      <c r="A810" s="353"/>
      <c r="B810" s="353"/>
      <c r="C810" s="353"/>
      <c r="D810" s="353"/>
      <c r="E810" s="353"/>
      <c r="F810" s="424"/>
      <c r="G810" s="424"/>
      <c r="H810" s="424"/>
      <c r="I810" s="424"/>
      <c r="J810" s="424"/>
      <c r="K810" s="358"/>
      <c r="L810" s="424"/>
      <c r="M810" s="424"/>
      <c r="N810" s="424"/>
      <c r="O810" s="424"/>
      <c r="P810" s="424"/>
      <c r="Q810" s="353"/>
      <c r="R810" s="353"/>
      <c r="S810" s="353"/>
      <c r="T810" s="353"/>
      <c r="U810" s="353"/>
      <c r="V810" s="353"/>
      <c r="W810" s="353"/>
      <c r="X810" s="353"/>
      <c r="Y810" s="353"/>
      <c r="Z810" s="353"/>
    </row>
    <row r="811" spans="1:26" ht="12.75" customHeight="1" x14ac:dyDescent="0.2">
      <c r="A811" s="353"/>
      <c r="B811" s="353"/>
      <c r="C811" s="353"/>
      <c r="D811" s="353"/>
      <c r="E811" s="353"/>
      <c r="F811" s="424"/>
      <c r="G811" s="424"/>
      <c r="H811" s="424"/>
      <c r="I811" s="424"/>
      <c r="J811" s="424"/>
      <c r="K811" s="358"/>
      <c r="L811" s="424"/>
      <c r="M811" s="424"/>
      <c r="N811" s="424"/>
      <c r="O811" s="424"/>
      <c r="P811" s="424"/>
      <c r="Q811" s="353"/>
      <c r="R811" s="353"/>
      <c r="S811" s="353"/>
      <c r="T811" s="353"/>
      <c r="U811" s="353"/>
      <c r="V811" s="353"/>
      <c r="W811" s="353"/>
      <c r="X811" s="353"/>
      <c r="Y811" s="353"/>
      <c r="Z811" s="353"/>
    </row>
    <row r="812" spans="1:26" ht="12.75" customHeight="1" x14ac:dyDescent="0.2">
      <c r="A812" s="353"/>
      <c r="B812" s="353"/>
      <c r="C812" s="353"/>
      <c r="D812" s="353"/>
      <c r="E812" s="353"/>
      <c r="F812" s="424"/>
      <c r="G812" s="424"/>
      <c r="H812" s="424"/>
      <c r="I812" s="424"/>
      <c r="J812" s="424"/>
      <c r="K812" s="358"/>
      <c r="L812" s="424"/>
      <c r="M812" s="424"/>
      <c r="N812" s="424"/>
      <c r="O812" s="424"/>
      <c r="P812" s="424"/>
      <c r="Q812" s="353"/>
      <c r="R812" s="353"/>
      <c r="S812" s="353"/>
      <c r="T812" s="353"/>
      <c r="U812" s="353"/>
      <c r="V812" s="353"/>
      <c r="W812" s="353"/>
      <c r="X812" s="353"/>
      <c r="Y812" s="353"/>
      <c r="Z812" s="353"/>
    </row>
    <row r="813" spans="1:26" ht="12.75" customHeight="1" x14ac:dyDescent="0.2">
      <c r="A813" s="353"/>
      <c r="B813" s="353"/>
      <c r="C813" s="353"/>
      <c r="D813" s="353"/>
      <c r="E813" s="353"/>
      <c r="F813" s="424"/>
      <c r="G813" s="424"/>
      <c r="H813" s="424"/>
      <c r="I813" s="424"/>
      <c r="J813" s="424"/>
      <c r="K813" s="358"/>
      <c r="L813" s="424"/>
      <c r="M813" s="424"/>
      <c r="N813" s="424"/>
      <c r="O813" s="424"/>
      <c r="P813" s="424"/>
      <c r="Q813" s="353"/>
      <c r="R813" s="353"/>
      <c r="S813" s="353"/>
      <c r="T813" s="353"/>
      <c r="U813" s="353"/>
      <c r="V813" s="353"/>
      <c r="W813" s="353"/>
      <c r="X813" s="353"/>
      <c r="Y813" s="353"/>
      <c r="Z813" s="353"/>
    </row>
    <row r="814" spans="1:26" ht="12.75" customHeight="1" x14ac:dyDescent="0.2">
      <c r="A814" s="353"/>
      <c r="B814" s="353"/>
      <c r="C814" s="353"/>
      <c r="D814" s="353"/>
      <c r="E814" s="353"/>
      <c r="F814" s="424"/>
      <c r="G814" s="424"/>
      <c r="H814" s="424"/>
      <c r="I814" s="424"/>
      <c r="J814" s="424"/>
      <c r="K814" s="358"/>
      <c r="L814" s="424"/>
      <c r="M814" s="424"/>
      <c r="N814" s="424"/>
      <c r="O814" s="424"/>
      <c r="P814" s="424"/>
      <c r="Q814" s="353"/>
      <c r="R814" s="353"/>
      <c r="S814" s="353"/>
      <c r="T814" s="353"/>
      <c r="U814" s="353"/>
      <c r="V814" s="353"/>
      <c r="W814" s="353"/>
      <c r="X814" s="353"/>
      <c r="Y814" s="353"/>
      <c r="Z814" s="353"/>
    </row>
    <row r="815" spans="1:26" ht="12.75" customHeight="1" x14ac:dyDescent="0.2">
      <c r="A815" s="353"/>
      <c r="B815" s="353"/>
      <c r="C815" s="353"/>
      <c r="D815" s="353"/>
      <c r="E815" s="353"/>
      <c r="F815" s="424"/>
      <c r="G815" s="424"/>
      <c r="H815" s="424"/>
      <c r="I815" s="424"/>
      <c r="J815" s="424"/>
      <c r="K815" s="358"/>
      <c r="L815" s="424"/>
      <c r="M815" s="424"/>
      <c r="N815" s="424"/>
      <c r="O815" s="424"/>
      <c r="P815" s="424"/>
      <c r="Q815" s="353"/>
      <c r="R815" s="353"/>
      <c r="S815" s="353"/>
      <c r="T815" s="353"/>
      <c r="U815" s="353"/>
      <c r="V815" s="353"/>
      <c r="W815" s="353"/>
      <c r="X815" s="353"/>
      <c r="Y815" s="353"/>
      <c r="Z815" s="353"/>
    </row>
    <row r="816" spans="1:26" ht="12.75" customHeight="1" x14ac:dyDescent="0.2">
      <c r="A816" s="353"/>
      <c r="B816" s="353"/>
      <c r="C816" s="353"/>
      <c r="D816" s="353"/>
      <c r="E816" s="353"/>
      <c r="F816" s="424"/>
      <c r="G816" s="424"/>
      <c r="H816" s="424"/>
      <c r="I816" s="424"/>
      <c r="J816" s="424"/>
      <c r="K816" s="358"/>
      <c r="L816" s="424"/>
      <c r="M816" s="424"/>
      <c r="N816" s="424"/>
      <c r="O816" s="424"/>
      <c r="P816" s="424"/>
      <c r="Q816" s="353"/>
      <c r="R816" s="353"/>
      <c r="S816" s="353"/>
      <c r="T816" s="353"/>
      <c r="U816" s="353"/>
      <c r="V816" s="353"/>
      <c r="W816" s="353"/>
      <c r="X816" s="353"/>
      <c r="Y816" s="353"/>
      <c r="Z816" s="353"/>
    </row>
    <row r="817" spans="1:26" ht="12.75" customHeight="1" x14ac:dyDescent="0.2">
      <c r="A817" s="353"/>
      <c r="B817" s="353"/>
      <c r="C817" s="353"/>
      <c r="D817" s="353"/>
      <c r="E817" s="353"/>
      <c r="F817" s="424"/>
      <c r="G817" s="424"/>
      <c r="H817" s="424"/>
      <c r="I817" s="424"/>
      <c r="J817" s="424"/>
      <c r="K817" s="358"/>
      <c r="L817" s="424"/>
      <c r="M817" s="424"/>
      <c r="N817" s="424"/>
      <c r="O817" s="424"/>
      <c r="P817" s="424"/>
      <c r="Q817" s="353"/>
      <c r="R817" s="353"/>
      <c r="S817" s="353"/>
      <c r="T817" s="353"/>
      <c r="U817" s="353"/>
      <c r="V817" s="353"/>
      <c r="W817" s="353"/>
      <c r="X817" s="353"/>
      <c r="Y817" s="353"/>
      <c r="Z817" s="353"/>
    </row>
    <row r="818" spans="1:26" ht="12.75" customHeight="1" x14ac:dyDescent="0.2">
      <c r="A818" s="353"/>
      <c r="B818" s="353"/>
      <c r="C818" s="353"/>
      <c r="D818" s="353"/>
      <c r="E818" s="353"/>
      <c r="F818" s="424"/>
      <c r="G818" s="424"/>
      <c r="H818" s="424"/>
      <c r="I818" s="424"/>
      <c r="J818" s="424"/>
      <c r="K818" s="358"/>
      <c r="L818" s="424"/>
      <c r="M818" s="424"/>
      <c r="N818" s="424"/>
      <c r="O818" s="424"/>
      <c r="P818" s="424"/>
      <c r="Q818" s="353"/>
      <c r="R818" s="353"/>
      <c r="S818" s="353"/>
      <c r="T818" s="353"/>
      <c r="U818" s="353"/>
      <c r="V818" s="353"/>
      <c r="W818" s="353"/>
      <c r="X818" s="353"/>
      <c r="Y818" s="353"/>
      <c r="Z818" s="353"/>
    </row>
    <row r="819" spans="1:26" ht="12.75" customHeight="1" x14ac:dyDescent="0.2">
      <c r="A819" s="353"/>
      <c r="B819" s="353"/>
      <c r="C819" s="353"/>
      <c r="D819" s="353"/>
      <c r="E819" s="353"/>
      <c r="F819" s="424"/>
      <c r="G819" s="424"/>
      <c r="H819" s="424"/>
      <c r="I819" s="424"/>
      <c r="J819" s="424"/>
      <c r="K819" s="358"/>
      <c r="L819" s="424"/>
      <c r="M819" s="424"/>
      <c r="N819" s="424"/>
      <c r="O819" s="424"/>
      <c r="P819" s="424"/>
      <c r="Q819" s="353"/>
      <c r="R819" s="353"/>
      <c r="S819" s="353"/>
      <c r="T819" s="353"/>
      <c r="U819" s="353"/>
      <c r="V819" s="353"/>
      <c r="W819" s="353"/>
      <c r="X819" s="353"/>
      <c r="Y819" s="353"/>
      <c r="Z819" s="353"/>
    </row>
    <row r="820" spans="1:26" ht="12.75" customHeight="1" x14ac:dyDescent="0.2">
      <c r="A820" s="353"/>
      <c r="B820" s="353"/>
      <c r="C820" s="353"/>
      <c r="D820" s="353"/>
      <c r="E820" s="353"/>
      <c r="F820" s="424"/>
      <c r="G820" s="424"/>
      <c r="H820" s="424"/>
      <c r="I820" s="424"/>
      <c r="J820" s="424"/>
      <c r="K820" s="358"/>
      <c r="L820" s="424"/>
      <c r="M820" s="424"/>
      <c r="N820" s="424"/>
      <c r="O820" s="424"/>
      <c r="P820" s="424"/>
      <c r="Q820" s="353"/>
      <c r="R820" s="353"/>
      <c r="S820" s="353"/>
      <c r="T820" s="353"/>
      <c r="U820" s="353"/>
      <c r="V820" s="353"/>
      <c r="W820" s="353"/>
      <c r="X820" s="353"/>
      <c r="Y820" s="353"/>
      <c r="Z820" s="353"/>
    </row>
    <row r="821" spans="1:26" ht="12.75" customHeight="1" x14ac:dyDescent="0.2">
      <c r="A821" s="353"/>
      <c r="B821" s="353"/>
      <c r="C821" s="353"/>
      <c r="D821" s="353"/>
      <c r="E821" s="353"/>
      <c r="F821" s="424"/>
      <c r="G821" s="424"/>
      <c r="H821" s="424"/>
      <c r="I821" s="424"/>
      <c r="J821" s="424"/>
      <c r="K821" s="358"/>
      <c r="L821" s="424"/>
      <c r="M821" s="424"/>
      <c r="N821" s="424"/>
      <c r="O821" s="424"/>
      <c r="P821" s="424"/>
      <c r="Q821" s="353"/>
      <c r="R821" s="353"/>
      <c r="S821" s="353"/>
      <c r="T821" s="353"/>
      <c r="U821" s="353"/>
      <c r="V821" s="353"/>
      <c r="W821" s="353"/>
      <c r="X821" s="353"/>
      <c r="Y821" s="353"/>
      <c r="Z821" s="353"/>
    </row>
    <row r="822" spans="1:26" ht="12.75" customHeight="1" x14ac:dyDescent="0.2">
      <c r="A822" s="353"/>
      <c r="B822" s="353"/>
      <c r="C822" s="353"/>
      <c r="D822" s="353"/>
      <c r="E822" s="353"/>
      <c r="F822" s="424"/>
      <c r="G822" s="424"/>
      <c r="H822" s="424"/>
      <c r="I822" s="424"/>
      <c r="J822" s="424"/>
      <c r="K822" s="358"/>
      <c r="L822" s="424"/>
      <c r="M822" s="424"/>
      <c r="N822" s="424"/>
      <c r="O822" s="424"/>
      <c r="P822" s="424"/>
      <c r="Q822" s="353"/>
      <c r="R822" s="353"/>
      <c r="S822" s="353"/>
      <c r="T822" s="353"/>
      <c r="U822" s="353"/>
      <c r="V822" s="353"/>
      <c r="W822" s="353"/>
      <c r="X822" s="353"/>
      <c r="Y822" s="353"/>
      <c r="Z822" s="353"/>
    </row>
    <row r="823" spans="1:26" ht="12.75" customHeight="1" x14ac:dyDescent="0.2">
      <c r="A823" s="353"/>
      <c r="B823" s="353"/>
      <c r="C823" s="353"/>
      <c r="D823" s="353"/>
      <c r="E823" s="353"/>
      <c r="F823" s="424"/>
      <c r="G823" s="424"/>
      <c r="H823" s="424"/>
      <c r="I823" s="424"/>
      <c r="J823" s="424"/>
      <c r="K823" s="358"/>
      <c r="L823" s="424"/>
      <c r="M823" s="424"/>
      <c r="N823" s="424"/>
      <c r="O823" s="424"/>
      <c r="P823" s="424"/>
      <c r="Q823" s="353"/>
      <c r="R823" s="353"/>
      <c r="S823" s="353"/>
      <c r="T823" s="353"/>
      <c r="U823" s="353"/>
      <c r="V823" s="353"/>
      <c r="W823" s="353"/>
      <c r="X823" s="353"/>
      <c r="Y823" s="353"/>
      <c r="Z823" s="353"/>
    </row>
    <row r="824" spans="1:26" ht="12.75" customHeight="1" x14ac:dyDescent="0.2">
      <c r="A824" s="353"/>
      <c r="B824" s="353"/>
      <c r="C824" s="353"/>
      <c r="D824" s="353"/>
      <c r="E824" s="353"/>
      <c r="F824" s="424"/>
      <c r="G824" s="424"/>
      <c r="H824" s="424"/>
      <c r="I824" s="424"/>
      <c r="J824" s="424"/>
      <c r="K824" s="358"/>
      <c r="L824" s="424"/>
      <c r="M824" s="424"/>
      <c r="N824" s="424"/>
      <c r="O824" s="424"/>
      <c r="P824" s="424"/>
      <c r="Q824" s="353"/>
      <c r="R824" s="353"/>
      <c r="S824" s="353"/>
      <c r="T824" s="353"/>
      <c r="U824" s="353"/>
      <c r="V824" s="353"/>
      <c r="W824" s="353"/>
      <c r="X824" s="353"/>
      <c r="Y824" s="353"/>
      <c r="Z824" s="353"/>
    </row>
    <row r="825" spans="1:26" ht="12.75" customHeight="1" x14ac:dyDescent="0.2">
      <c r="A825" s="353"/>
      <c r="B825" s="353"/>
      <c r="C825" s="353"/>
      <c r="D825" s="353"/>
      <c r="E825" s="353"/>
      <c r="F825" s="424"/>
      <c r="G825" s="424"/>
      <c r="H825" s="424"/>
      <c r="I825" s="424"/>
      <c r="J825" s="424"/>
      <c r="K825" s="358"/>
      <c r="L825" s="424"/>
      <c r="M825" s="424"/>
      <c r="N825" s="424"/>
      <c r="O825" s="424"/>
      <c r="P825" s="424"/>
      <c r="Q825" s="353"/>
      <c r="R825" s="353"/>
      <c r="S825" s="353"/>
      <c r="T825" s="353"/>
      <c r="U825" s="353"/>
      <c r="V825" s="353"/>
      <c r="W825" s="353"/>
      <c r="X825" s="353"/>
      <c r="Y825" s="353"/>
      <c r="Z825" s="353"/>
    </row>
    <row r="826" spans="1:26" ht="12.75" customHeight="1" x14ac:dyDescent="0.2">
      <c r="A826" s="353"/>
      <c r="B826" s="353"/>
      <c r="C826" s="353"/>
      <c r="D826" s="353"/>
      <c r="E826" s="353"/>
      <c r="F826" s="424"/>
      <c r="G826" s="424"/>
      <c r="H826" s="424"/>
      <c r="I826" s="424"/>
      <c r="J826" s="424"/>
      <c r="K826" s="358"/>
      <c r="L826" s="424"/>
      <c r="M826" s="424"/>
      <c r="N826" s="424"/>
      <c r="O826" s="424"/>
      <c r="P826" s="424"/>
      <c r="Q826" s="353"/>
      <c r="R826" s="353"/>
      <c r="S826" s="353"/>
      <c r="T826" s="353"/>
      <c r="U826" s="353"/>
      <c r="V826" s="353"/>
      <c r="W826" s="353"/>
      <c r="X826" s="353"/>
      <c r="Y826" s="353"/>
      <c r="Z826" s="353"/>
    </row>
    <row r="827" spans="1:26" ht="12.75" customHeight="1" x14ac:dyDescent="0.2">
      <c r="A827" s="353"/>
      <c r="B827" s="353"/>
      <c r="C827" s="353"/>
      <c r="D827" s="353"/>
      <c r="E827" s="353"/>
      <c r="F827" s="424"/>
      <c r="G827" s="424"/>
      <c r="H827" s="424"/>
      <c r="I827" s="424"/>
      <c r="J827" s="424"/>
      <c r="K827" s="358"/>
      <c r="L827" s="424"/>
      <c r="M827" s="424"/>
      <c r="N827" s="424"/>
      <c r="O827" s="424"/>
      <c r="P827" s="424"/>
      <c r="Q827" s="353"/>
      <c r="R827" s="353"/>
      <c r="S827" s="353"/>
      <c r="T827" s="353"/>
      <c r="U827" s="353"/>
      <c r="V827" s="353"/>
      <c r="W827" s="353"/>
      <c r="X827" s="353"/>
      <c r="Y827" s="353"/>
      <c r="Z827" s="353"/>
    </row>
    <row r="828" spans="1:26" ht="12.75" customHeight="1" x14ac:dyDescent="0.2">
      <c r="A828" s="353"/>
      <c r="B828" s="353"/>
      <c r="C828" s="353"/>
      <c r="D828" s="353"/>
      <c r="E828" s="353"/>
      <c r="F828" s="424"/>
      <c r="G828" s="424"/>
      <c r="H828" s="424"/>
      <c r="I828" s="424"/>
      <c r="J828" s="424"/>
      <c r="K828" s="358"/>
      <c r="L828" s="424"/>
      <c r="M828" s="424"/>
      <c r="N828" s="424"/>
      <c r="O828" s="424"/>
      <c r="P828" s="424"/>
      <c r="Q828" s="353"/>
      <c r="R828" s="353"/>
      <c r="S828" s="353"/>
      <c r="T828" s="353"/>
      <c r="U828" s="353"/>
      <c r="V828" s="353"/>
      <c r="W828" s="353"/>
      <c r="X828" s="353"/>
      <c r="Y828" s="353"/>
      <c r="Z828" s="353"/>
    </row>
    <row r="829" spans="1:26" ht="12.75" customHeight="1" x14ac:dyDescent="0.2">
      <c r="A829" s="353"/>
      <c r="B829" s="353"/>
      <c r="C829" s="353"/>
      <c r="D829" s="353"/>
      <c r="E829" s="353"/>
      <c r="F829" s="424"/>
      <c r="G829" s="424"/>
      <c r="H829" s="424"/>
      <c r="I829" s="424"/>
      <c r="J829" s="424"/>
      <c r="K829" s="358"/>
      <c r="L829" s="424"/>
      <c r="M829" s="424"/>
      <c r="N829" s="424"/>
      <c r="O829" s="424"/>
      <c r="P829" s="424"/>
      <c r="Q829" s="353"/>
      <c r="R829" s="353"/>
      <c r="S829" s="353"/>
      <c r="T829" s="353"/>
      <c r="U829" s="353"/>
      <c r="V829" s="353"/>
      <c r="W829" s="353"/>
      <c r="X829" s="353"/>
      <c r="Y829" s="353"/>
      <c r="Z829" s="353"/>
    </row>
    <row r="830" spans="1:26" ht="12.75" customHeight="1" x14ac:dyDescent="0.2">
      <c r="A830" s="353"/>
      <c r="B830" s="353"/>
      <c r="C830" s="353"/>
      <c r="D830" s="353"/>
      <c r="E830" s="353"/>
      <c r="F830" s="424"/>
      <c r="G830" s="424"/>
      <c r="H830" s="424"/>
      <c r="I830" s="424"/>
      <c r="J830" s="424"/>
      <c r="K830" s="358"/>
      <c r="L830" s="424"/>
      <c r="M830" s="424"/>
      <c r="N830" s="424"/>
      <c r="O830" s="424"/>
      <c r="P830" s="424"/>
      <c r="Q830" s="353"/>
      <c r="R830" s="353"/>
      <c r="S830" s="353"/>
      <c r="T830" s="353"/>
      <c r="U830" s="353"/>
      <c r="V830" s="353"/>
      <c r="W830" s="353"/>
      <c r="X830" s="353"/>
      <c r="Y830" s="353"/>
      <c r="Z830" s="353"/>
    </row>
    <row r="831" spans="1:26" ht="12.75" customHeight="1" x14ac:dyDescent="0.2">
      <c r="A831" s="353"/>
      <c r="B831" s="353"/>
      <c r="C831" s="353"/>
      <c r="D831" s="353"/>
      <c r="E831" s="353"/>
      <c r="F831" s="424"/>
      <c r="G831" s="424"/>
      <c r="H831" s="424"/>
      <c r="I831" s="424"/>
      <c r="J831" s="424"/>
      <c r="K831" s="358"/>
      <c r="L831" s="424"/>
      <c r="M831" s="424"/>
      <c r="N831" s="424"/>
      <c r="O831" s="424"/>
      <c r="P831" s="424"/>
      <c r="Q831" s="353"/>
      <c r="R831" s="353"/>
      <c r="S831" s="353"/>
      <c r="T831" s="353"/>
      <c r="U831" s="353"/>
      <c r="V831" s="353"/>
      <c r="W831" s="353"/>
      <c r="X831" s="353"/>
      <c r="Y831" s="353"/>
      <c r="Z831" s="353"/>
    </row>
    <row r="832" spans="1:26" ht="12.75" customHeight="1" x14ac:dyDescent="0.2">
      <c r="A832" s="353"/>
      <c r="B832" s="353"/>
      <c r="C832" s="353"/>
      <c r="D832" s="353"/>
      <c r="E832" s="353"/>
      <c r="F832" s="424"/>
      <c r="G832" s="424"/>
      <c r="H832" s="424"/>
      <c r="I832" s="424"/>
      <c r="J832" s="424"/>
      <c r="K832" s="358"/>
      <c r="L832" s="424"/>
      <c r="M832" s="424"/>
      <c r="N832" s="424"/>
      <c r="O832" s="424"/>
      <c r="P832" s="424"/>
      <c r="Q832" s="353"/>
      <c r="R832" s="353"/>
      <c r="S832" s="353"/>
      <c r="T832" s="353"/>
      <c r="U832" s="353"/>
      <c r="V832" s="353"/>
      <c r="W832" s="353"/>
      <c r="X832" s="353"/>
      <c r="Y832" s="353"/>
      <c r="Z832" s="353"/>
    </row>
    <row r="833" spans="1:26" ht="12.75" customHeight="1" x14ac:dyDescent="0.2">
      <c r="A833" s="353"/>
      <c r="B833" s="353"/>
      <c r="C833" s="353"/>
      <c r="D833" s="353"/>
      <c r="E833" s="353"/>
      <c r="F833" s="424"/>
      <c r="G833" s="424"/>
      <c r="H833" s="424"/>
      <c r="I833" s="424"/>
      <c r="J833" s="424"/>
      <c r="K833" s="358"/>
      <c r="L833" s="424"/>
      <c r="M833" s="424"/>
      <c r="N833" s="424"/>
      <c r="O833" s="424"/>
      <c r="P833" s="424"/>
      <c r="Q833" s="353"/>
      <c r="R833" s="353"/>
      <c r="S833" s="353"/>
      <c r="T833" s="353"/>
      <c r="U833" s="353"/>
      <c r="V833" s="353"/>
      <c r="W833" s="353"/>
      <c r="X833" s="353"/>
      <c r="Y833" s="353"/>
      <c r="Z833" s="353"/>
    </row>
    <row r="834" spans="1:26" ht="12.75" customHeight="1" x14ac:dyDescent="0.2">
      <c r="A834" s="353"/>
      <c r="B834" s="353"/>
      <c r="C834" s="353"/>
      <c r="D834" s="353"/>
      <c r="E834" s="353"/>
      <c r="F834" s="424"/>
      <c r="G834" s="424"/>
      <c r="H834" s="424"/>
      <c r="I834" s="424"/>
      <c r="J834" s="424"/>
      <c r="K834" s="358"/>
      <c r="L834" s="424"/>
      <c r="M834" s="424"/>
      <c r="N834" s="424"/>
      <c r="O834" s="424"/>
      <c r="P834" s="424"/>
      <c r="Q834" s="353"/>
      <c r="R834" s="353"/>
      <c r="S834" s="353"/>
      <c r="T834" s="353"/>
      <c r="U834" s="353"/>
      <c r="V834" s="353"/>
      <c r="W834" s="353"/>
      <c r="X834" s="353"/>
      <c r="Y834" s="353"/>
      <c r="Z834" s="353"/>
    </row>
    <row r="835" spans="1:26" ht="12.75" customHeight="1" x14ac:dyDescent="0.2">
      <c r="A835" s="353"/>
      <c r="B835" s="353"/>
      <c r="C835" s="353"/>
      <c r="D835" s="353"/>
      <c r="E835" s="353"/>
      <c r="F835" s="424"/>
      <c r="G835" s="424"/>
      <c r="H835" s="424"/>
      <c r="I835" s="424"/>
      <c r="J835" s="424"/>
      <c r="K835" s="358"/>
      <c r="L835" s="424"/>
      <c r="M835" s="424"/>
      <c r="N835" s="424"/>
      <c r="O835" s="424"/>
      <c r="P835" s="424"/>
      <c r="Q835" s="353"/>
      <c r="R835" s="353"/>
      <c r="S835" s="353"/>
      <c r="T835" s="353"/>
      <c r="U835" s="353"/>
      <c r="V835" s="353"/>
      <c r="W835" s="353"/>
      <c r="X835" s="353"/>
      <c r="Y835" s="353"/>
      <c r="Z835" s="353"/>
    </row>
    <row r="836" spans="1:26" ht="12.75" customHeight="1" x14ac:dyDescent="0.2">
      <c r="A836" s="353"/>
      <c r="B836" s="353"/>
      <c r="C836" s="353"/>
      <c r="D836" s="353"/>
      <c r="E836" s="353"/>
      <c r="F836" s="424"/>
      <c r="G836" s="424"/>
      <c r="H836" s="424"/>
      <c r="I836" s="424"/>
      <c r="J836" s="424"/>
      <c r="K836" s="358"/>
      <c r="L836" s="424"/>
      <c r="M836" s="424"/>
      <c r="N836" s="424"/>
      <c r="O836" s="424"/>
      <c r="P836" s="424"/>
      <c r="Q836" s="353"/>
      <c r="R836" s="353"/>
      <c r="S836" s="353"/>
      <c r="T836" s="353"/>
      <c r="U836" s="353"/>
      <c r="V836" s="353"/>
      <c r="W836" s="353"/>
      <c r="X836" s="353"/>
      <c r="Y836" s="353"/>
      <c r="Z836" s="353"/>
    </row>
    <row r="837" spans="1:26" ht="12.75" customHeight="1" x14ac:dyDescent="0.2">
      <c r="A837" s="353"/>
      <c r="B837" s="353"/>
      <c r="C837" s="353"/>
      <c r="D837" s="353"/>
      <c r="E837" s="353"/>
      <c r="F837" s="424"/>
      <c r="G837" s="424"/>
      <c r="H837" s="424"/>
      <c r="I837" s="424"/>
      <c r="J837" s="424"/>
      <c r="K837" s="358"/>
      <c r="L837" s="424"/>
      <c r="M837" s="424"/>
      <c r="N837" s="424"/>
      <c r="O837" s="424"/>
      <c r="P837" s="424"/>
      <c r="Q837" s="353"/>
      <c r="R837" s="353"/>
      <c r="S837" s="353"/>
      <c r="T837" s="353"/>
      <c r="U837" s="353"/>
      <c r="V837" s="353"/>
      <c r="W837" s="353"/>
      <c r="X837" s="353"/>
      <c r="Y837" s="353"/>
      <c r="Z837" s="353"/>
    </row>
    <row r="838" spans="1:26" ht="12.75" customHeight="1" x14ac:dyDescent="0.2">
      <c r="A838" s="353"/>
      <c r="B838" s="353"/>
      <c r="C838" s="353"/>
      <c r="D838" s="353"/>
      <c r="E838" s="353"/>
      <c r="F838" s="424"/>
      <c r="G838" s="424"/>
      <c r="H838" s="424"/>
      <c r="I838" s="424"/>
      <c r="J838" s="424"/>
      <c r="K838" s="358"/>
      <c r="L838" s="424"/>
      <c r="M838" s="424"/>
      <c r="N838" s="424"/>
      <c r="O838" s="424"/>
      <c r="P838" s="424"/>
      <c r="Q838" s="353"/>
      <c r="R838" s="353"/>
      <c r="S838" s="353"/>
      <c r="T838" s="353"/>
      <c r="U838" s="353"/>
      <c r="V838" s="353"/>
      <c r="W838" s="353"/>
      <c r="X838" s="353"/>
      <c r="Y838" s="353"/>
      <c r="Z838" s="353"/>
    </row>
    <row r="839" spans="1:26" ht="12.75" customHeight="1" x14ac:dyDescent="0.2">
      <c r="A839" s="353"/>
      <c r="B839" s="353"/>
      <c r="C839" s="353"/>
      <c r="D839" s="353"/>
      <c r="E839" s="353"/>
      <c r="F839" s="424"/>
      <c r="G839" s="424"/>
      <c r="H839" s="424"/>
      <c r="I839" s="424"/>
      <c r="J839" s="424"/>
      <c r="K839" s="358"/>
      <c r="L839" s="424"/>
      <c r="M839" s="424"/>
      <c r="N839" s="424"/>
      <c r="O839" s="424"/>
      <c r="P839" s="424"/>
      <c r="Q839" s="353"/>
      <c r="R839" s="353"/>
      <c r="S839" s="353"/>
      <c r="T839" s="353"/>
      <c r="U839" s="353"/>
      <c r="V839" s="353"/>
      <c r="W839" s="353"/>
      <c r="X839" s="353"/>
      <c r="Y839" s="353"/>
      <c r="Z839" s="353"/>
    </row>
    <row r="840" spans="1:26" ht="12.75" customHeight="1" x14ac:dyDescent="0.2">
      <c r="A840" s="353"/>
      <c r="B840" s="353"/>
      <c r="C840" s="353"/>
      <c r="D840" s="353"/>
      <c r="E840" s="353"/>
      <c r="F840" s="424"/>
      <c r="G840" s="424"/>
      <c r="H840" s="424"/>
      <c r="I840" s="424"/>
      <c r="J840" s="424"/>
      <c r="K840" s="358"/>
      <c r="L840" s="424"/>
      <c r="M840" s="424"/>
      <c r="N840" s="424"/>
      <c r="O840" s="424"/>
      <c r="P840" s="424"/>
      <c r="Q840" s="353"/>
      <c r="R840" s="353"/>
      <c r="S840" s="353"/>
      <c r="T840" s="353"/>
      <c r="U840" s="353"/>
      <c r="V840" s="353"/>
      <c r="W840" s="353"/>
      <c r="X840" s="353"/>
      <c r="Y840" s="353"/>
      <c r="Z840" s="353"/>
    </row>
    <row r="841" spans="1:26" ht="12.75" customHeight="1" x14ac:dyDescent="0.2">
      <c r="A841" s="353"/>
      <c r="B841" s="353"/>
      <c r="C841" s="353"/>
      <c r="D841" s="353"/>
      <c r="E841" s="353"/>
      <c r="F841" s="424"/>
      <c r="G841" s="424"/>
      <c r="H841" s="424"/>
      <c r="I841" s="424"/>
      <c r="J841" s="424"/>
      <c r="K841" s="358"/>
      <c r="L841" s="424"/>
      <c r="M841" s="424"/>
      <c r="N841" s="424"/>
      <c r="O841" s="424"/>
      <c r="P841" s="424"/>
      <c r="Q841" s="353"/>
      <c r="R841" s="353"/>
      <c r="S841" s="353"/>
      <c r="T841" s="353"/>
      <c r="U841" s="353"/>
      <c r="V841" s="353"/>
      <c r="W841" s="353"/>
      <c r="X841" s="353"/>
      <c r="Y841" s="353"/>
      <c r="Z841" s="353"/>
    </row>
    <row r="842" spans="1:26" ht="12.75" customHeight="1" x14ac:dyDescent="0.2">
      <c r="A842" s="353"/>
      <c r="B842" s="353"/>
      <c r="C842" s="353"/>
      <c r="D842" s="353"/>
      <c r="E842" s="353"/>
      <c r="F842" s="424"/>
      <c r="G842" s="424"/>
      <c r="H842" s="424"/>
      <c r="I842" s="424"/>
      <c r="J842" s="424"/>
      <c r="K842" s="358"/>
      <c r="L842" s="424"/>
      <c r="M842" s="424"/>
      <c r="N842" s="424"/>
      <c r="O842" s="424"/>
      <c r="P842" s="424"/>
      <c r="Q842" s="353"/>
      <c r="R842" s="353"/>
      <c r="S842" s="353"/>
      <c r="T842" s="353"/>
      <c r="U842" s="353"/>
      <c r="V842" s="353"/>
      <c r="W842" s="353"/>
      <c r="X842" s="353"/>
      <c r="Y842" s="353"/>
      <c r="Z842" s="353"/>
    </row>
    <row r="843" spans="1:26" ht="12.75" customHeight="1" x14ac:dyDescent="0.2">
      <c r="A843" s="353"/>
      <c r="B843" s="353"/>
      <c r="C843" s="353"/>
      <c r="D843" s="353"/>
      <c r="E843" s="353"/>
      <c r="F843" s="424"/>
      <c r="G843" s="424"/>
      <c r="H843" s="424"/>
      <c r="I843" s="424"/>
      <c r="J843" s="424"/>
      <c r="K843" s="358"/>
      <c r="L843" s="424"/>
      <c r="M843" s="424"/>
      <c r="N843" s="424"/>
      <c r="O843" s="424"/>
      <c r="P843" s="424"/>
      <c r="Q843" s="353"/>
      <c r="R843" s="353"/>
      <c r="S843" s="353"/>
      <c r="T843" s="353"/>
      <c r="U843" s="353"/>
      <c r="V843" s="353"/>
      <c r="W843" s="353"/>
      <c r="X843" s="353"/>
      <c r="Y843" s="353"/>
      <c r="Z843" s="353"/>
    </row>
    <row r="844" spans="1:26" ht="12.75" customHeight="1" x14ac:dyDescent="0.2">
      <c r="A844" s="353"/>
      <c r="B844" s="353"/>
      <c r="C844" s="353"/>
      <c r="D844" s="353"/>
      <c r="E844" s="353"/>
      <c r="F844" s="424"/>
      <c r="G844" s="424"/>
      <c r="H844" s="424"/>
      <c r="I844" s="424"/>
      <c r="J844" s="424"/>
      <c r="K844" s="358"/>
      <c r="L844" s="424"/>
      <c r="M844" s="424"/>
      <c r="N844" s="424"/>
      <c r="O844" s="424"/>
      <c r="P844" s="424"/>
      <c r="Q844" s="353"/>
      <c r="R844" s="353"/>
      <c r="S844" s="353"/>
      <c r="T844" s="353"/>
      <c r="U844" s="353"/>
      <c r="V844" s="353"/>
      <c r="W844" s="353"/>
      <c r="X844" s="353"/>
      <c r="Y844" s="353"/>
      <c r="Z844" s="353"/>
    </row>
    <row r="845" spans="1:26" ht="12.75" customHeight="1" x14ac:dyDescent="0.2">
      <c r="A845" s="353"/>
      <c r="B845" s="353"/>
      <c r="C845" s="353"/>
      <c r="D845" s="353"/>
      <c r="E845" s="353"/>
      <c r="F845" s="424"/>
      <c r="G845" s="424"/>
      <c r="H845" s="424"/>
      <c r="I845" s="424"/>
      <c r="J845" s="424"/>
      <c r="K845" s="358"/>
      <c r="L845" s="424"/>
      <c r="M845" s="424"/>
      <c r="N845" s="424"/>
      <c r="O845" s="424"/>
      <c r="P845" s="424"/>
      <c r="Q845" s="353"/>
      <c r="R845" s="353"/>
      <c r="S845" s="353"/>
      <c r="T845" s="353"/>
      <c r="U845" s="353"/>
      <c r="V845" s="353"/>
      <c r="W845" s="353"/>
      <c r="X845" s="353"/>
      <c r="Y845" s="353"/>
      <c r="Z845" s="353"/>
    </row>
    <row r="846" spans="1:26" ht="12.75" customHeight="1" x14ac:dyDescent="0.2">
      <c r="A846" s="353"/>
      <c r="B846" s="353"/>
      <c r="C846" s="353"/>
      <c r="D846" s="353"/>
      <c r="E846" s="353"/>
      <c r="F846" s="424"/>
      <c r="G846" s="424"/>
      <c r="H846" s="424"/>
      <c r="I846" s="424"/>
      <c r="J846" s="424"/>
      <c r="K846" s="358"/>
      <c r="L846" s="424"/>
      <c r="M846" s="424"/>
      <c r="N846" s="424"/>
      <c r="O846" s="424"/>
      <c r="P846" s="424"/>
      <c r="Q846" s="353"/>
      <c r="R846" s="353"/>
      <c r="S846" s="353"/>
      <c r="T846" s="353"/>
      <c r="U846" s="353"/>
      <c r="V846" s="353"/>
      <c r="W846" s="353"/>
      <c r="X846" s="353"/>
      <c r="Y846" s="353"/>
      <c r="Z846" s="353"/>
    </row>
    <row r="847" spans="1:26" ht="12.75" customHeight="1" x14ac:dyDescent="0.2">
      <c r="A847" s="353"/>
      <c r="B847" s="353"/>
      <c r="C847" s="353"/>
      <c r="D847" s="353"/>
      <c r="E847" s="353"/>
      <c r="F847" s="424"/>
      <c r="G847" s="424"/>
      <c r="H847" s="424"/>
      <c r="I847" s="424"/>
      <c r="J847" s="424"/>
      <c r="K847" s="358"/>
      <c r="L847" s="424"/>
      <c r="M847" s="424"/>
      <c r="N847" s="424"/>
      <c r="O847" s="424"/>
      <c r="P847" s="424"/>
      <c r="Q847" s="353"/>
      <c r="R847" s="353"/>
      <c r="S847" s="353"/>
      <c r="T847" s="353"/>
      <c r="U847" s="353"/>
      <c r="V847" s="353"/>
      <c r="W847" s="353"/>
      <c r="X847" s="353"/>
      <c r="Y847" s="353"/>
      <c r="Z847" s="353"/>
    </row>
    <row r="848" spans="1:26" ht="12.75" customHeight="1" x14ac:dyDescent="0.2">
      <c r="A848" s="353"/>
      <c r="B848" s="353"/>
      <c r="C848" s="353"/>
      <c r="D848" s="353"/>
      <c r="E848" s="353"/>
      <c r="F848" s="424"/>
      <c r="G848" s="424"/>
      <c r="H848" s="424"/>
      <c r="I848" s="424"/>
      <c r="J848" s="424"/>
      <c r="K848" s="358"/>
      <c r="L848" s="424"/>
      <c r="M848" s="424"/>
      <c r="N848" s="424"/>
      <c r="O848" s="424"/>
      <c r="P848" s="424"/>
      <c r="Q848" s="353"/>
      <c r="R848" s="353"/>
      <c r="S848" s="353"/>
      <c r="T848" s="353"/>
      <c r="U848" s="353"/>
      <c r="V848" s="353"/>
      <c r="W848" s="353"/>
      <c r="X848" s="353"/>
      <c r="Y848" s="353"/>
      <c r="Z848" s="353"/>
    </row>
    <row r="849" spans="1:26" ht="12.75" customHeight="1" x14ac:dyDescent="0.2">
      <c r="A849" s="353"/>
      <c r="B849" s="353"/>
      <c r="C849" s="353"/>
      <c r="D849" s="353"/>
      <c r="E849" s="353"/>
      <c r="F849" s="424"/>
      <c r="G849" s="424"/>
      <c r="H849" s="424"/>
      <c r="I849" s="424"/>
      <c r="J849" s="424"/>
      <c r="K849" s="358"/>
      <c r="L849" s="424"/>
      <c r="M849" s="424"/>
      <c r="N849" s="424"/>
      <c r="O849" s="424"/>
      <c r="P849" s="424"/>
      <c r="Q849" s="353"/>
      <c r="R849" s="353"/>
      <c r="S849" s="353"/>
      <c r="T849" s="353"/>
      <c r="U849" s="353"/>
      <c r="V849" s="353"/>
      <c r="W849" s="353"/>
      <c r="X849" s="353"/>
      <c r="Y849" s="353"/>
      <c r="Z849" s="353"/>
    </row>
    <row r="850" spans="1:26" ht="12.75" customHeight="1" x14ac:dyDescent="0.2">
      <c r="A850" s="353"/>
      <c r="B850" s="353"/>
      <c r="C850" s="353"/>
      <c r="D850" s="353"/>
      <c r="E850" s="353"/>
      <c r="F850" s="424"/>
      <c r="G850" s="424"/>
      <c r="H850" s="424"/>
      <c r="I850" s="424"/>
      <c r="J850" s="424"/>
      <c r="K850" s="358"/>
      <c r="L850" s="424"/>
      <c r="M850" s="424"/>
      <c r="N850" s="424"/>
      <c r="O850" s="424"/>
      <c r="P850" s="424"/>
      <c r="Q850" s="353"/>
      <c r="R850" s="353"/>
      <c r="S850" s="353"/>
      <c r="T850" s="353"/>
      <c r="U850" s="353"/>
      <c r="V850" s="353"/>
      <c r="W850" s="353"/>
      <c r="X850" s="353"/>
      <c r="Y850" s="353"/>
      <c r="Z850" s="353"/>
    </row>
    <row r="851" spans="1:26" ht="12.75" customHeight="1" x14ac:dyDescent="0.2">
      <c r="A851" s="353"/>
      <c r="B851" s="353"/>
      <c r="C851" s="353"/>
      <c r="D851" s="353"/>
      <c r="E851" s="353"/>
      <c r="F851" s="424"/>
      <c r="G851" s="424"/>
      <c r="H851" s="424"/>
      <c r="I851" s="424"/>
      <c r="J851" s="424"/>
      <c r="K851" s="358"/>
      <c r="L851" s="424"/>
      <c r="M851" s="424"/>
      <c r="N851" s="424"/>
      <c r="O851" s="424"/>
      <c r="P851" s="424"/>
      <c r="Q851" s="353"/>
      <c r="R851" s="353"/>
      <c r="S851" s="353"/>
      <c r="T851" s="353"/>
      <c r="U851" s="353"/>
      <c r="V851" s="353"/>
      <c r="W851" s="353"/>
      <c r="X851" s="353"/>
      <c r="Y851" s="353"/>
      <c r="Z851" s="353"/>
    </row>
    <row r="852" spans="1:26" ht="12.75" customHeight="1" x14ac:dyDescent="0.2">
      <c r="A852" s="353"/>
      <c r="B852" s="353"/>
      <c r="C852" s="353"/>
      <c r="D852" s="353"/>
      <c r="E852" s="353"/>
      <c r="F852" s="424"/>
      <c r="G852" s="424"/>
      <c r="H852" s="424"/>
      <c r="I852" s="424"/>
      <c r="J852" s="424"/>
      <c r="K852" s="358"/>
      <c r="L852" s="424"/>
      <c r="M852" s="424"/>
      <c r="N852" s="424"/>
      <c r="O852" s="424"/>
      <c r="P852" s="424"/>
      <c r="Q852" s="353"/>
      <c r="R852" s="353"/>
      <c r="S852" s="353"/>
      <c r="T852" s="353"/>
      <c r="U852" s="353"/>
      <c r="V852" s="353"/>
      <c r="W852" s="353"/>
      <c r="X852" s="353"/>
      <c r="Y852" s="353"/>
      <c r="Z852" s="353"/>
    </row>
    <row r="853" spans="1:26" ht="12.75" customHeight="1" x14ac:dyDescent="0.2">
      <c r="A853" s="353"/>
      <c r="B853" s="353"/>
      <c r="C853" s="353"/>
      <c r="D853" s="353"/>
      <c r="E853" s="353"/>
      <c r="F853" s="424"/>
      <c r="G853" s="424"/>
      <c r="H853" s="424"/>
      <c r="I853" s="424"/>
      <c r="J853" s="424"/>
      <c r="K853" s="358"/>
      <c r="L853" s="424"/>
      <c r="M853" s="424"/>
      <c r="N853" s="424"/>
      <c r="O853" s="424"/>
      <c r="P853" s="424"/>
      <c r="Q853" s="353"/>
      <c r="R853" s="353"/>
      <c r="S853" s="353"/>
      <c r="T853" s="353"/>
      <c r="U853" s="353"/>
      <c r="V853" s="353"/>
      <c r="W853" s="353"/>
      <c r="X853" s="353"/>
      <c r="Y853" s="353"/>
      <c r="Z853" s="353"/>
    </row>
    <row r="854" spans="1:26" ht="12.75" customHeight="1" x14ac:dyDescent="0.2">
      <c r="A854" s="353"/>
      <c r="B854" s="353"/>
      <c r="C854" s="353"/>
      <c r="D854" s="353"/>
      <c r="E854" s="353"/>
      <c r="F854" s="424"/>
      <c r="G854" s="424"/>
      <c r="H854" s="424"/>
      <c r="I854" s="424"/>
      <c r="J854" s="424"/>
      <c r="K854" s="358"/>
      <c r="L854" s="424"/>
      <c r="M854" s="424"/>
      <c r="N854" s="424"/>
      <c r="O854" s="424"/>
      <c r="P854" s="424"/>
      <c r="Q854" s="353"/>
      <c r="R854" s="353"/>
      <c r="S854" s="353"/>
      <c r="T854" s="353"/>
      <c r="U854" s="353"/>
      <c r="V854" s="353"/>
      <c r="W854" s="353"/>
      <c r="X854" s="353"/>
      <c r="Y854" s="353"/>
      <c r="Z854" s="353"/>
    </row>
    <row r="855" spans="1:26" ht="12.75" customHeight="1" x14ac:dyDescent="0.2">
      <c r="A855" s="353"/>
      <c r="B855" s="353"/>
      <c r="C855" s="353"/>
      <c r="D855" s="353"/>
      <c r="E855" s="353"/>
      <c r="F855" s="424"/>
      <c r="G855" s="424"/>
      <c r="H855" s="424"/>
      <c r="I855" s="424"/>
      <c r="J855" s="424"/>
      <c r="K855" s="358"/>
      <c r="L855" s="424"/>
      <c r="M855" s="424"/>
      <c r="N855" s="424"/>
      <c r="O855" s="424"/>
      <c r="P855" s="424"/>
      <c r="Q855" s="353"/>
      <c r="R855" s="353"/>
      <c r="S855" s="353"/>
      <c r="T855" s="353"/>
      <c r="U855" s="353"/>
      <c r="V855" s="353"/>
      <c r="W855" s="353"/>
      <c r="X855" s="353"/>
      <c r="Y855" s="353"/>
      <c r="Z855" s="353"/>
    </row>
    <row r="856" spans="1:26" ht="12.75" customHeight="1" x14ac:dyDescent="0.2">
      <c r="A856" s="353"/>
      <c r="B856" s="353"/>
      <c r="C856" s="353"/>
      <c r="D856" s="353"/>
      <c r="E856" s="353"/>
      <c r="F856" s="424"/>
      <c r="G856" s="424"/>
      <c r="H856" s="424"/>
      <c r="I856" s="424"/>
      <c r="J856" s="424"/>
      <c r="K856" s="358"/>
      <c r="L856" s="424"/>
      <c r="M856" s="424"/>
      <c r="N856" s="424"/>
      <c r="O856" s="424"/>
      <c r="P856" s="424"/>
      <c r="Q856" s="353"/>
      <c r="R856" s="353"/>
      <c r="S856" s="353"/>
      <c r="T856" s="353"/>
      <c r="U856" s="353"/>
      <c r="V856" s="353"/>
      <c r="W856" s="353"/>
      <c r="X856" s="353"/>
      <c r="Y856" s="353"/>
      <c r="Z856" s="353"/>
    </row>
    <row r="857" spans="1:26" ht="12.75" customHeight="1" x14ac:dyDescent="0.2">
      <c r="A857" s="353"/>
      <c r="B857" s="353"/>
      <c r="C857" s="353"/>
      <c r="D857" s="353"/>
      <c r="E857" s="353"/>
      <c r="F857" s="424"/>
      <c r="G857" s="424"/>
      <c r="H857" s="424"/>
      <c r="I857" s="424"/>
      <c r="J857" s="424"/>
      <c r="K857" s="358"/>
      <c r="L857" s="424"/>
      <c r="M857" s="424"/>
      <c r="N857" s="424"/>
      <c r="O857" s="424"/>
      <c r="P857" s="424"/>
      <c r="Q857" s="353"/>
      <c r="R857" s="353"/>
      <c r="S857" s="353"/>
      <c r="T857" s="353"/>
      <c r="U857" s="353"/>
      <c r="V857" s="353"/>
      <c r="W857" s="353"/>
      <c r="X857" s="353"/>
      <c r="Y857" s="353"/>
      <c r="Z857" s="353"/>
    </row>
    <row r="858" spans="1:26" ht="12.75" customHeight="1" x14ac:dyDescent="0.2">
      <c r="A858" s="353"/>
      <c r="B858" s="353"/>
      <c r="C858" s="353"/>
      <c r="D858" s="353"/>
      <c r="E858" s="353"/>
      <c r="F858" s="424"/>
      <c r="G858" s="424"/>
      <c r="H858" s="424"/>
      <c r="I858" s="424"/>
      <c r="J858" s="424"/>
      <c r="K858" s="358"/>
      <c r="L858" s="424"/>
      <c r="M858" s="424"/>
      <c r="N858" s="424"/>
      <c r="O858" s="424"/>
      <c r="P858" s="424"/>
      <c r="Q858" s="353"/>
      <c r="R858" s="353"/>
      <c r="S858" s="353"/>
      <c r="T858" s="353"/>
      <c r="U858" s="353"/>
      <c r="V858" s="353"/>
      <c r="W858" s="353"/>
      <c r="X858" s="353"/>
      <c r="Y858" s="353"/>
      <c r="Z858" s="353"/>
    </row>
    <row r="859" spans="1:26" ht="12.75" customHeight="1" x14ac:dyDescent="0.2">
      <c r="A859" s="353"/>
      <c r="B859" s="353"/>
      <c r="C859" s="353"/>
      <c r="D859" s="353"/>
      <c r="E859" s="353"/>
      <c r="F859" s="424"/>
      <c r="G859" s="424"/>
      <c r="H859" s="424"/>
      <c r="I859" s="424"/>
      <c r="J859" s="424"/>
      <c r="K859" s="358"/>
      <c r="L859" s="424"/>
      <c r="M859" s="424"/>
      <c r="N859" s="424"/>
      <c r="O859" s="424"/>
      <c r="P859" s="424"/>
      <c r="Q859" s="353"/>
      <c r="R859" s="353"/>
      <c r="S859" s="353"/>
      <c r="T859" s="353"/>
      <c r="U859" s="353"/>
      <c r="V859" s="353"/>
      <c r="W859" s="353"/>
      <c r="X859" s="353"/>
      <c r="Y859" s="353"/>
      <c r="Z859" s="353"/>
    </row>
    <row r="860" spans="1:26" ht="12.75" customHeight="1" x14ac:dyDescent="0.2">
      <c r="A860" s="353"/>
      <c r="B860" s="353"/>
      <c r="C860" s="353"/>
      <c r="D860" s="353"/>
      <c r="E860" s="353"/>
      <c r="F860" s="424"/>
      <c r="G860" s="424"/>
      <c r="H860" s="424"/>
      <c r="I860" s="424"/>
      <c r="J860" s="424"/>
      <c r="K860" s="358"/>
      <c r="L860" s="424"/>
      <c r="M860" s="424"/>
      <c r="N860" s="424"/>
      <c r="O860" s="424"/>
      <c r="P860" s="424"/>
      <c r="Q860" s="353"/>
      <c r="R860" s="353"/>
      <c r="S860" s="353"/>
      <c r="T860" s="353"/>
      <c r="U860" s="353"/>
      <c r="V860" s="353"/>
      <c r="W860" s="353"/>
      <c r="X860" s="353"/>
      <c r="Y860" s="353"/>
      <c r="Z860" s="353"/>
    </row>
    <row r="861" spans="1:26" ht="12.75" customHeight="1" x14ac:dyDescent="0.2">
      <c r="A861" s="353"/>
      <c r="B861" s="353"/>
      <c r="C861" s="353"/>
      <c r="D861" s="353"/>
      <c r="E861" s="353"/>
      <c r="F861" s="424"/>
      <c r="G861" s="424"/>
      <c r="H861" s="424"/>
      <c r="I861" s="424"/>
      <c r="J861" s="424"/>
      <c r="K861" s="358"/>
      <c r="L861" s="424"/>
      <c r="M861" s="424"/>
      <c r="N861" s="424"/>
      <c r="O861" s="424"/>
      <c r="P861" s="424"/>
      <c r="Q861" s="353"/>
      <c r="R861" s="353"/>
      <c r="S861" s="353"/>
      <c r="T861" s="353"/>
      <c r="U861" s="353"/>
      <c r="V861" s="353"/>
      <c r="W861" s="353"/>
      <c r="X861" s="353"/>
      <c r="Y861" s="353"/>
      <c r="Z861" s="353"/>
    </row>
    <row r="862" spans="1:26" ht="12.75" customHeight="1" x14ac:dyDescent="0.2">
      <c r="A862" s="353"/>
      <c r="B862" s="353"/>
      <c r="C862" s="353"/>
      <c r="D862" s="353"/>
      <c r="E862" s="353"/>
      <c r="F862" s="424"/>
      <c r="G862" s="424"/>
      <c r="H862" s="424"/>
      <c r="I862" s="424"/>
      <c r="J862" s="424"/>
      <c r="K862" s="358"/>
      <c r="L862" s="424"/>
      <c r="M862" s="424"/>
      <c r="N862" s="424"/>
      <c r="O862" s="424"/>
      <c r="P862" s="424"/>
      <c r="Q862" s="353"/>
      <c r="R862" s="353"/>
      <c r="S862" s="353"/>
      <c r="T862" s="353"/>
      <c r="U862" s="353"/>
      <c r="V862" s="353"/>
      <c r="W862" s="353"/>
      <c r="X862" s="353"/>
      <c r="Y862" s="353"/>
      <c r="Z862" s="353"/>
    </row>
    <row r="863" spans="1:26" ht="12.75" customHeight="1" x14ac:dyDescent="0.2">
      <c r="A863" s="353"/>
      <c r="B863" s="353"/>
      <c r="C863" s="353"/>
      <c r="D863" s="353"/>
      <c r="E863" s="353"/>
      <c r="F863" s="424"/>
      <c r="G863" s="424"/>
      <c r="H863" s="424"/>
      <c r="I863" s="424"/>
      <c r="J863" s="424"/>
      <c r="K863" s="358"/>
      <c r="L863" s="424"/>
      <c r="M863" s="424"/>
      <c r="N863" s="424"/>
      <c r="O863" s="424"/>
      <c r="P863" s="424"/>
      <c r="Q863" s="353"/>
      <c r="R863" s="353"/>
      <c r="S863" s="353"/>
      <c r="T863" s="353"/>
      <c r="U863" s="353"/>
      <c r="V863" s="353"/>
      <c r="W863" s="353"/>
      <c r="X863" s="353"/>
      <c r="Y863" s="353"/>
      <c r="Z863" s="353"/>
    </row>
    <row r="864" spans="1:26" ht="12.75" customHeight="1" x14ac:dyDescent="0.2">
      <c r="A864" s="353"/>
      <c r="B864" s="353"/>
      <c r="C864" s="353"/>
      <c r="D864" s="353"/>
      <c r="E864" s="353"/>
      <c r="F864" s="424"/>
      <c r="G864" s="424"/>
      <c r="H864" s="424"/>
      <c r="I864" s="424"/>
      <c r="J864" s="424"/>
      <c r="K864" s="358"/>
      <c r="L864" s="424"/>
      <c r="M864" s="424"/>
      <c r="N864" s="424"/>
      <c r="O864" s="424"/>
      <c r="P864" s="424"/>
      <c r="Q864" s="353"/>
      <c r="R864" s="353"/>
      <c r="S864" s="353"/>
      <c r="T864" s="353"/>
      <c r="U864" s="353"/>
      <c r="V864" s="353"/>
      <c r="W864" s="353"/>
      <c r="X864" s="353"/>
      <c r="Y864" s="353"/>
      <c r="Z864" s="353"/>
    </row>
    <row r="865" spans="1:26" ht="12.75" customHeight="1" x14ac:dyDescent="0.2">
      <c r="A865" s="353"/>
      <c r="B865" s="353"/>
      <c r="C865" s="353"/>
      <c r="D865" s="353"/>
      <c r="E865" s="353"/>
      <c r="F865" s="424"/>
      <c r="G865" s="424"/>
      <c r="H865" s="424"/>
      <c r="I865" s="424"/>
      <c r="J865" s="424"/>
      <c r="K865" s="358"/>
      <c r="L865" s="424"/>
      <c r="M865" s="424"/>
      <c r="N865" s="424"/>
      <c r="O865" s="424"/>
      <c r="P865" s="424"/>
      <c r="Q865" s="353"/>
      <c r="R865" s="353"/>
      <c r="S865" s="353"/>
      <c r="T865" s="353"/>
      <c r="U865" s="353"/>
      <c r="V865" s="353"/>
      <c r="W865" s="353"/>
      <c r="X865" s="353"/>
      <c r="Y865" s="353"/>
      <c r="Z865" s="353"/>
    </row>
    <row r="866" spans="1:26" ht="12.75" customHeight="1" x14ac:dyDescent="0.2">
      <c r="A866" s="353"/>
      <c r="B866" s="353"/>
      <c r="C866" s="353"/>
      <c r="D866" s="353"/>
      <c r="E866" s="353"/>
      <c r="F866" s="424"/>
      <c r="G866" s="424"/>
      <c r="H866" s="424"/>
      <c r="I866" s="424"/>
      <c r="J866" s="424"/>
      <c r="K866" s="358"/>
      <c r="L866" s="424"/>
      <c r="M866" s="424"/>
      <c r="N866" s="424"/>
      <c r="O866" s="424"/>
      <c r="P866" s="424"/>
      <c r="Q866" s="353"/>
      <c r="R866" s="353"/>
      <c r="S866" s="353"/>
      <c r="T866" s="353"/>
      <c r="U866" s="353"/>
      <c r="V866" s="353"/>
      <c r="W866" s="353"/>
      <c r="X866" s="353"/>
      <c r="Y866" s="353"/>
      <c r="Z866" s="353"/>
    </row>
    <row r="867" spans="1:26" ht="12.75" customHeight="1" x14ac:dyDescent="0.2">
      <c r="A867" s="353"/>
      <c r="B867" s="353"/>
      <c r="C867" s="353"/>
      <c r="D867" s="353"/>
      <c r="E867" s="353"/>
      <c r="F867" s="424"/>
      <c r="G867" s="424"/>
      <c r="H867" s="424"/>
      <c r="I867" s="424"/>
      <c r="J867" s="424"/>
      <c r="K867" s="358"/>
      <c r="L867" s="424"/>
      <c r="M867" s="424"/>
      <c r="N867" s="424"/>
      <c r="O867" s="424"/>
      <c r="P867" s="424"/>
      <c r="Q867" s="353"/>
      <c r="R867" s="353"/>
      <c r="S867" s="353"/>
      <c r="T867" s="353"/>
      <c r="U867" s="353"/>
      <c r="V867" s="353"/>
      <c r="W867" s="353"/>
      <c r="X867" s="353"/>
      <c r="Y867" s="353"/>
      <c r="Z867" s="353"/>
    </row>
    <row r="868" spans="1:26" ht="12.75" customHeight="1" x14ac:dyDescent="0.2">
      <c r="A868" s="353"/>
      <c r="B868" s="353"/>
      <c r="C868" s="353"/>
      <c r="D868" s="353"/>
      <c r="E868" s="353"/>
      <c r="F868" s="424"/>
      <c r="G868" s="424"/>
      <c r="H868" s="424"/>
      <c r="I868" s="424"/>
      <c r="J868" s="424"/>
      <c r="K868" s="358"/>
      <c r="L868" s="424"/>
      <c r="M868" s="424"/>
      <c r="N868" s="424"/>
      <c r="O868" s="424"/>
      <c r="P868" s="424"/>
      <c r="Q868" s="353"/>
      <c r="R868" s="353"/>
      <c r="S868" s="353"/>
      <c r="T868" s="353"/>
      <c r="U868" s="353"/>
      <c r="V868" s="353"/>
      <c r="W868" s="353"/>
      <c r="X868" s="353"/>
      <c r="Y868" s="353"/>
      <c r="Z868" s="353"/>
    </row>
    <row r="869" spans="1:26" ht="12.75" customHeight="1" x14ac:dyDescent="0.2">
      <c r="A869" s="353"/>
      <c r="B869" s="353"/>
      <c r="C869" s="353"/>
      <c r="D869" s="353"/>
      <c r="E869" s="353"/>
      <c r="F869" s="424"/>
      <c r="G869" s="424"/>
      <c r="H869" s="424"/>
      <c r="I869" s="424"/>
      <c r="J869" s="424"/>
      <c r="K869" s="358"/>
      <c r="L869" s="424"/>
      <c r="M869" s="424"/>
      <c r="N869" s="424"/>
      <c r="O869" s="424"/>
      <c r="P869" s="424"/>
      <c r="Q869" s="353"/>
      <c r="R869" s="353"/>
      <c r="S869" s="353"/>
      <c r="T869" s="353"/>
      <c r="U869" s="353"/>
      <c r="V869" s="353"/>
      <c r="W869" s="353"/>
      <c r="X869" s="353"/>
      <c r="Y869" s="353"/>
      <c r="Z869" s="353"/>
    </row>
    <row r="870" spans="1:26" ht="12.75" customHeight="1" x14ac:dyDescent="0.2">
      <c r="A870" s="353"/>
      <c r="B870" s="353"/>
      <c r="C870" s="353"/>
      <c r="D870" s="353"/>
      <c r="E870" s="353"/>
      <c r="F870" s="424"/>
      <c r="G870" s="424"/>
      <c r="H870" s="424"/>
      <c r="I870" s="424"/>
      <c r="J870" s="424"/>
      <c r="K870" s="358"/>
      <c r="L870" s="424"/>
      <c r="M870" s="424"/>
      <c r="N870" s="424"/>
      <c r="O870" s="424"/>
      <c r="P870" s="424"/>
      <c r="Q870" s="353"/>
      <c r="R870" s="353"/>
      <c r="S870" s="353"/>
      <c r="T870" s="353"/>
      <c r="U870" s="353"/>
      <c r="V870" s="353"/>
      <c r="W870" s="353"/>
      <c r="X870" s="353"/>
      <c r="Y870" s="353"/>
      <c r="Z870" s="353"/>
    </row>
    <row r="871" spans="1:26" ht="12.75" customHeight="1" x14ac:dyDescent="0.2">
      <c r="A871" s="353"/>
      <c r="B871" s="353"/>
      <c r="C871" s="353"/>
      <c r="D871" s="353"/>
      <c r="E871" s="353"/>
      <c r="F871" s="424"/>
      <c r="G871" s="424"/>
      <c r="H871" s="424"/>
      <c r="I871" s="424"/>
      <c r="J871" s="424"/>
      <c r="K871" s="358"/>
      <c r="L871" s="424"/>
      <c r="M871" s="424"/>
      <c r="N871" s="424"/>
      <c r="O871" s="424"/>
      <c r="P871" s="424"/>
      <c r="Q871" s="353"/>
      <c r="R871" s="353"/>
      <c r="S871" s="353"/>
      <c r="T871" s="353"/>
      <c r="U871" s="353"/>
      <c r="V871" s="353"/>
      <c r="W871" s="353"/>
      <c r="X871" s="353"/>
      <c r="Y871" s="353"/>
      <c r="Z871" s="353"/>
    </row>
    <row r="872" spans="1:26" ht="12.75" customHeight="1" x14ac:dyDescent="0.2">
      <c r="A872" s="353"/>
      <c r="B872" s="353"/>
      <c r="C872" s="353"/>
      <c r="D872" s="353"/>
      <c r="E872" s="353"/>
      <c r="F872" s="424"/>
      <c r="G872" s="424"/>
      <c r="H872" s="424"/>
      <c r="I872" s="424"/>
      <c r="J872" s="424"/>
      <c r="K872" s="358"/>
      <c r="L872" s="424"/>
      <c r="M872" s="424"/>
      <c r="N872" s="424"/>
      <c r="O872" s="424"/>
      <c r="P872" s="424"/>
      <c r="Q872" s="353"/>
      <c r="R872" s="353"/>
      <c r="S872" s="353"/>
      <c r="T872" s="353"/>
      <c r="U872" s="353"/>
      <c r="V872" s="353"/>
      <c r="W872" s="353"/>
      <c r="X872" s="353"/>
      <c r="Y872" s="353"/>
      <c r="Z872" s="353"/>
    </row>
    <row r="873" spans="1:26" ht="12.75" customHeight="1" x14ac:dyDescent="0.2">
      <c r="A873" s="353"/>
      <c r="B873" s="353"/>
      <c r="C873" s="353"/>
      <c r="D873" s="353"/>
      <c r="E873" s="353"/>
      <c r="F873" s="424"/>
      <c r="G873" s="424"/>
      <c r="H873" s="424"/>
      <c r="I873" s="424"/>
      <c r="J873" s="424"/>
      <c r="K873" s="358"/>
      <c r="L873" s="424"/>
      <c r="M873" s="424"/>
      <c r="N873" s="424"/>
      <c r="O873" s="424"/>
      <c r="P873" s="424"/>
      <c r="Q873" s="353"/>
      <c r="R873" s="353"/>
      <c r="S873" s="353"/>
      <c r="T873" s="353"/>
      <c r="U873" s="353"/>
      <c r="V873" s="353"/>
      <c r="W873" s="353"/>
      <c r="X873" s="353"/>
      <c r="Y873" s="353"/>
      <c r="Z873" s="353"/>
    </row>
    <row r="874" spans="1:26" ht="12.75" customHeight="1" x14ac:dyDescent="0.2">
      <c r="A874" s="353"/>
      <c r="B874" s="353"/>
      <c r="C874" s="353"/>
      <c r="D874" s="353"/>
      <c r="E874" s="353"/>
      <c r="F874" s="424"/>
      <c r="G874" s="424"/>
      <c r="H874" s="424"/>
      <c r="I874" s="424"/>
      <c r="J874" s="424"/>
      <c r="K874" s="358"/>
      <c r="L874" s="424"/>
      <c r="M874" s="424"/>
      <c r="N874" s="424"/>
      <c r="O874" s="424"/>
      <c r="P874" s="424"/>
      <c r="Q874" s="353"/>
      <c r="R874" s="353"/>
      <c r="S874" s="353"/>
      <c r="T874" s="353"/>
      <c r="U874" s="353"/>
      <c r="V874" s="353"/>
      <c r="W874" s="353"/>
      <c r="X874" s="353"/>
      <c r="Y874" s="353"/>
      <c r="Z874" s="353"/>
    </row>
    <row r="875" spans="1:26" ht="12.75" customHeight="1" x14ac:dyDescent="0.2">
      <c r="A875" s="353"/>
      <c r="B875" s="353"/>
      <c r="C875" s="353"/>
      <c r="D875" s="353"/>
      <c r="E875" s="353"/>
      <c r="F875" s="424"/>
      <c r="G875" s="424"/>
      <c r="H875" s="424"/>
      <c r="I875" s="424"/>
      <c r="J875" s="424"/>
      <c r="K875" s="358"/>
      <c r="L875" s="424"/>
      <c r="M875" s="424"/>
      <c r="N875" s="424"/>
      <c r="O875" s="424"/>
      <c r="P875" s="424"/>
      <c r="Q875" s="353"/>
      <c r="R875" s="353"/>
      <c r="S875" s="353"/>
      <c r="T875" s="353"/>
      <c r="U875" s="353"/>
      <c r="V875" s="353"/>
      <c r="W875" s="353"/>
      <c r="X875" s="353"/>
      <c r="Y875" s="353"/>
      <c r="Z875" s="353"/>
    </row>
    <row r="876" spans="1:26" ht="12.75" customHeight="1" x14ac:dyDescent="0.2">
      <c r="A876" s="353"/>
      <c r="B876" s="353"/>
      <c r="C876" s="353"/>
      <c r="D876" s="353"/>
      <c r="E876" s="353"/>
      <c r="F876" s="424"/>
      <c r="G876" s="424"/>
      <c r="H876" s="424"/>
      <c r="I876" s="424"/>
      <c r="J876" s="424"/>
      <c r="K876" s="358"/>
      <c r="L876" s="424"/>
      <c r="M876" s="424"/>
      <c r="N876" s="424"/>
      <c r="O876" s="424"/>
      <c r="P876" s="424"/>
      <c r="Q876" s="353"/>
      <c r="R876" s="353"/>
      <c r="S876" s="353"/>
      <c r="T876" s="353"/>
      <c r="U876" s="353"/>
      <c r="V876" s="353"/>
      <c r="W876" s="353"/>
      <c r="X876" s="353"/>
      <c r="Y876" s="353"/>
      <c r="Z876" s="353"/>
    </row>
    <row r="877" spans="1:26" ht="12.75" customHeight="1" x14ac:dyDescent="0.2">
      <c r="A877" s="353"/>
      <c r="B877" s="353"/>
      <c r="C877" s="353"/>
      <c r="D877" s="353"/>
      <c r="E877" s="353"/>
      <c r="F877" s="424"/>
      <c r="G877" s="424"/>
      <c r="H877" s="424"/>
      <c r="I877" s="424"/>
      <c r="J877" s="424"/>
      <c r="K877" s="358"/>
      <c r="L877" s="424"/>
      <c r="M877" s="424"/>
      <c r="N877" s="424"/>
      <c r="O877" s="424"/>
      <c r="P877" s="424"/>
      <c r="Q877" s="353"/>
      <c r="R877" s="353"/>
      <c r="S877" s="353"/>
      <c r="T877" s="353"/>
      <c r="U877" s="353"/>
      <c r="V877" s="353"/>
      <c r="W877" s="353"/>
      <c r="X877" s="353"/>
      <c r="Y877" s="353"/>
      <c r="Z877" s="353"/>
    </row>
    <row r="878" spans="1:26" ht="12.75" customHeight="1" x14ac:dyDescent="0.2">
      <c r="A878" s="353"/>
      <c r="B878" s="353"/>
      <c r="C878" s="353"/>
      <c r="D878" s="353"/>
      <c r="E878" s="353"/>
      <c r="F878" s="424"/>
      <c r="G878" s="424"/>
      <c r="H878" s="424"/>
      <c r="I878" s="424"/>
      <c r="J878" s="424"/>
      <c r="K878" s="358"/>
      <c r="L878" s="424"/>
      <c r="M878" s="424"/>
      <c r="N878" s="424"/>
      <c r="O878" s="424"/>
      <c r="P878" s="424"/>
      <c r="Q878" s="353"/>
      <c r="R878" s="353"/>
      <c r="S878" s="353"/>
      <c r="T878" s="353"/>
      <c r="U878" s="353"/>
      <c r="V878" s="353"/>
      <c r="W878" s="353"/>
      <c r="X878" s="353"/>
      <c r="Y878" s="353"/>
      <c r="Z878" s="353"/>
    </row>
    <row r="879" spans="1:26" ht="12.75" customHeight="1" x14ac:dyDescent="0.2">
      <c r="A879" s="353"/>
      <c r="B879" s="353"/>
      <c r="C879" s="353"/>
      <c r="D879" s="353"/>
      <c r="E879" s="353"/>
      <c r="F879" s="424"/>
      <c r="G879" s="424"/>
      <c r="H879" s="424"/>
      <c r="I879" s="424"/>
      <c r="J879" s="424"/>
      <c r="K879" s="358"/>
      <c r="L879" s="424"/>
      <c r="M879" s="424"/>
      <c r="N879" s="424"/>
      <c r="O879" s="424"/>
      <c r="P879" s="424"/>
      <c r="Q879" s="353"/>
      <c r="R879" s="353"/>
      <c r="S879" s="353"/>
      <c r="T879" s="353"/>
      <c r="U879" s="353"/>
      <c r="V879" s="353"/>
      <c r="W879" s="353"/>
      <c r="X879" s="353"/>
      <c r="Y879" s="353"/>
      <c r="Z879" s="353"/>
    </row>
    <row r="880" spans="1:26" ht="12.75" customHeight="1" x14ac:dyDescent="0.2">
      <c r="A880" s="353"/>
      <c r="B880" s="353"/>
      <c r="C880" s="353"/>
      <c r="D880" s="353"/>
      <c r="E880" s="353"/>
      <c r="F880" s="424"/>
      <c r="G880" s="424"/>
      <c r="H880" s="424"/>
      <c r="I880" s="424"/>
      <c r="J880" s="424"/>
      <c r="K880" s="358"/>
      <c r="L880" s="424"/>
      <c r="M880" s="424"/>
      <c r="N880" s="424"/>
      <c r="O880" s="424"/>
      <c r="P880" s="424"/>
      <c r="Q880" s="353"/>
      <c r="R880" s="353"/>
      <c r="S880" s="353"/>
      <c r="T880" s="353"/>
      <c r="U880" s="353"/>
      <c r="V880" s="353"/>
      <c r="W880" s="353"/>
      <c r="X880" s="353"/>
      <c r="Y880" s="353"/>
      <c r="Z880" s="353"/>
    </row>
    <row r="881" spans="1:26" ht="12.75" customHeight="1" x14ac:dyDescent="0.2">
      <c r="A881" s="353"/>
      <c r="B881" s="353"/>
      <c r="C881" s="353"/>
      <c r="D881" s="353"/>
      <c r="E881" s="353"/>
      <c r="F881" s="424"/>
      <c r="G881" s="424"/>
      <c r="H881" s="424"/>
      <c r="I881" s="424"/>
      <c r="J881" s="424"/>
      <c r="K881" s="358"/>
      <c r="L881" s="424"/>
      <c r="M881" s="424"/>
      <c r="N881" s="424"/>
      <c r="O881" s="424"/>
      <c r="P881" s="424"/>
      <c r="Q881" s="353"/>
      <c r="R881" s="353"/>
      <c r="S881" s="353"/>
      <c r="T881" s="353"/>
      <c r="U881" s="353"/>
      <c r="V881" s="353"/>
      <c r="W881" s="353"/>
      <c r="X881" s="353"/>
      <c r="Y881" s="353"/>
      <c r="Z881" s="353"/>
    </row>
    <row r="882" spans="1:26" ht="12.75" customHeight="1" x14ac:dyDescent="0.2">
      <c r="A882" s="353"/>
      <c r="B882" s="353"/>
      <c r="C882" s="353"/>
      <c r="D882" s="353"/>
      <c r="E882" s="353"/>
      <c r="F882" s="424"/>
      <c r="G882" s="424"/>
      <c r="H882" s="424"/>
      <c r="I882" s="424"/>
      <c r="J882" s="424"/>
      <c r="K882" s="358"/>
      <c r="L882" s="424"/>
      <c r="M882" s="424"/>
      <c r="N882" s="424"/>
      <c r="O882" s="424"/>
      <c r="P882" s="424"/>
      <c r="Q882" s="353"/>
      <c r="R882" s="353"/>
      <c r="S882" s="353"/>
      <c r="T882" s="353"/>
      <c r="U882" s="353"/>
      <c r="V882" s="353"/>
      <c r="W882" s="353"/>
      <c r="X882" s="353"/>
      <c r="Y882" s="353"/>
      <c r="Z882" s="353"/>
    </row>
    <row r="883" spans="1:26" ht="12.75" customHeight="1" x14ac:dyDescent="0.2">
      <c r="A883" s="353"/>
      <c r="B883" s="353"/>
      <c r="C883" s="353"/>
      <c r="D883" s="353"/>
      <c r="E883" s="353"/>
      <c r="F883" s="424"/>
      <c r="G883" s="424"/>
      <c r="H883" s="424"/>
      <c r="I883" s="424"/>
      <c r="J883" s="424"/>
      <c r="K883" s="358"/>
      <c r="L883" s="424"/>
      <c r="M883" s="424"/>
      <c r="N883" s="424"/>
      <c r="O883" s="424"/>
      <c r="P883" s="424"/>
      <c r="Q883" s="353"/>
      <c r="R883" s="353"/>
      <c r="S883" s="353"/>
      <c r="T883" s="353"/>
      <c r="U883" s="353"/>
      <c r="V883" s="353"/>
      <c r="W883" s="353"/>
      <c r="X883" s="353"/>
      <c r="Y883" s="353"/>
      <c r="Z883" s="353"/>
    </row>
    <row r="884" spans="1:26" ht="12.75" customHeight="1" x14ac:dyDescent="0.2">
      <c r="A884" s="353"/>
      <c r="B884" s="353"/>
      <c r="C884" s="353"/>
      <c r="D884" s="353"/>
      <c r="E884" s="353"/>
      <c r="F884" s="424"/>
      <c r="G884" s="424"/>
      <c r="H884" s="424"/>
      <c r="I884" s="424"/>
      <c r="J884" s="424"/>
      <c r="K884" s="358"/>
      <c r="L884" s="424"/>
      <c r="M884" s="424"/>
      <c r="N884" s="424"/>
      <c r="O884" s="424"/>
      <c r="P884" s="424"/>
      <c r="Q884" s="353"/>
      <c r="R884" s="353"/>
      <c r="S884" s="353"/>
      <c r="T884" s="353"/>
      <c r="U884" s="353"/>
      <c r="V884" s="353"/>
      <c r="W884" s="353"/>
      <c r="X884" s="353"/>
      <c r="Y884" s="353"/>
      <c r="Z884" s="353"/>
    </row>
    <row r="885" spans="1:26" ht="12.75" customHeight="1" x14ac:dyDescent="0.2">
      <c r="A885" s="353"/>
      <c r="B885" s="353"/>
      <c r="C885" s="353"/>
      <c r="D885" s="353"/>
      <c r="E885" s="353"/>
      <c r="F885" s="424"/>
      <c r="G885" s="424"/>
      <c r="H885" s="424"/>
      <c r="I885" s="424"/>
      <c r="J885" s="424"/>
      <c r="K885" s="358"/>
      <c r="L885" s="424"/>
      <c r="M885" s="424"/>
      <c r="N885" s="424"/>
      <c r="O885" s="424"/>
      <c r="P885" s="424"/>
      <c r="Q885" s="353"/>
      <c r="R885" s="353"/>
      <c r="S885" s="353"/>
      <c r="T885" s="353"/>
      <c r="U885" s="353"/>
      <c r="V885" s="353"/>
      <c r="W885" s="353"/>
      <c r="X885" s="353"/>
      <c r="Y885" s="353"/>
      <c r="Z885" s="353"/>
    </row>
    <row r="886" spans="1:26" ht="12.75" customHeight="1" x14ac:dyDescent="0.2">
      <c r="A886" s="353"/>
      <c r="B886" s="353"/>
      <c r="C886" s="353"/>
      <c r="D886" s="353"/>
      <c r="E886" s="353"/>
      <c r="F886" s="424"/>
      <c r="G886" s="424"/>
      <c r="H886" s="424"/>
      <c r="I886" s="424"/>
      <c r="J886" s="424"/>
      <c r="K886" s="358"/>
      <c r="L886" s="424"/>
      <c r="M886" s="424"/>
      <c r="N886" s="424"/>
      <c r="O886" s="424"/>
      <c r="P886" s="424"/>
      <c r="Q886" s="353"/>
      <c r="R886" s="353"/>
      <c r="S886" s="353"/>
      <c r="T886" s="353"/>
      <c r="U886" s="353"/>
      <c r="V886" s="353"/>
      <c r="W886" s="353"/>
      <c r="X886" s="353"/>
      <c r="Y886" s="353"/>
      <c r="Z886" s="353"/>
    </row>
    <row r="887" spans="1:26" ht="12.75" customHeight="1" x14ac:dyDescent="0.2">
      <c r="A887" s="353"/>
      <c r="B887" s="353"/>
      <c r="C887" s="353"/>
      <c r="D887" s="353"/>
      <c r="E887" s="353"/>
      <c r="F887" s="424"/>
      <c r="G887" s="424"/>
      <c r="H887" s="424"/>
      <c r="I887" s="424"/>
      <c r="J887" s="424"/>
      <c r="K887" s="358"/>
      <c r="L887" s="424"/>
      <c r="M887" s="424"/>
      <c r="N887" s="424"/>
      <c r="O887" s="424"/>
      <c r="P887" s="424"/>
      <c r="Q887" s="353"/>
      <c r="R887" s="353"/>
      <c r="S887" s="353"/>
      <c r="T887" s="353"/>
      <c r="U887" s="353"/>
      <c r="V887" s="353"/>
      <c r="W887" s="353"/>
      <c r="X887" s="353"/>
      <c r="Y887" s="353"/>
      <c r="Z887" s="353"/>
    </row>
    <row r="888" spans="1:26" ht="12.75" customHeight="1" x14ac:dyDescent="0.2">
      <c r="A888" s="353"/>
      <c r="B888" s="353"/>
      <c r="C888" s="353"/>
      <c r="D888" s="353"/>
      <c r="E888" s="353"/>
      <c r="F888" s="424"/>
      <c r="G888" s="424"/>
      <c r="H888" s="424"/>
      <c r="I888" s="424"/>
      <c r="J888" s="424"/>
      <c r="K888" s="358"/>
      <c r="L888" s="424"/>
      <c r="M888" s="424"/>
      <c r="N888" s="424"/>
      <c r="O888" s="424"/>
      <c r="P888" s="424"/>
      <c r="Q888" s="353"/>
      <c r="R888" s="353"/>
      <c r="S888" s="353"/>
      <c r="T888" s="353"/>
      <c r="U888" s="353"/>
      <c r="V888" s="353"/>
      <c r="W888" s="353"/>
      <c r="X888" s="353"/>
      <c r="Y888" s="353"/>
      <c r="Z888" s="353"/>
    </row>
    <row r="889" spans="1:26" ht="12.75" customHeight="1" x14ac:dyDescent="0.2">
      <c r="A889" s="353"/>
      <c r="B889" s="353"/>
      <c r="C889" s="353"/>
      <c r="D889" s="353"/>
      <c r="E889" s="353"/>
      <c r="F889" s="424"/>
      <c r="G889" s="424"/>
      <c r="H889" s="424"/>
      <c r="I889" s="424"/>
      <c r="J889" s="424"/>
      <c r="K889" s="358"/>
      <c r="L889" s="424"/>
      <c r="M889" s="424"/>
      <c r="N889" s="424"/>
      <c r="O889" s="424"/>
      <c r="P889" s="424"/>
      <c r="Q889" s="353"/>
      <c r="R889" s="353"/>
      <c r="S889" s="353"/>
      <c r="T889" s="353"/>
      <c r="U889" s="353"/>
      <c r="V889" s="353"/>
      <c r="W889" s="353"/>
      <c r="X889" s="353"/>
      <c r="Y889" s="353"/>
      <c r="Z889" s="353"/>
    </row>
    <row r="890" spans="1:26" ht="12.75" customHeight="1" x14ac:dyDescent="0.2">
      <c r="A890" s="353"/>
      <c r="B890" s="353"/>
      <c r="C890" s="353"/>
      <c r="D890" s="353"/>
      <c r="E890" s="353"/>
      <c r="F890" s="424"/>
      <c r="G890" s="424"/>
      <c r="H890" s="424"/>
      <c r="I890" s="424"/>
      <c r="J890" s="424"/>
      <c r="K890" s="358"/>
      <c r="L890" s="424"/>
      <c r="M890" s="424"/>
      <c r="N890" s="424"/>
      <c r="O890" s="424"/>
      <c r="P890" s="424"/>
      <c r="Q890" s="353"/>
      <c r="R890" s="353"/>
      <c r="S890" s="353"/>
      <c r="T890" s="353"/>
      <c r="U890" s="353"/>
      <c r="V890" s="353"/>
      <c r="W890" s="353"/>
      <c r="X890" s="353"/>
      <c r="Y890" s="353"/>
      <c r="Z890" s="353"/>
    </row>
    <row r="891" spans="1:26" ht="12.75" customHeight="1" x14ac:dyDescent="0.2">
      <c r="A891" s="353"/>
      <c r="B891" s="353"/>
      <c r="C891" s="353"/>
      <c r="D891" s="353"/>
      <c r="E891" s="353"/>
      <c r="F891" s="424"/>
      <c r="G891" s="424"/>
      <c r="H891" s="424"/>
      <c r="I891" s="424"/>
      <c r="J891" s="424"/>
      <c r="K891" s="358"/>
      <c r="L891" s="424"/>
      <c r="M891" s="424"/>
      <c r="N891" s="424"/>
      <c r="O891" s="424"/>
      <c r="P891" s="424"/>
      <c r="Q891" s="353"/>
      <c r="R891" s="353"/>
      <c r="S891" s="353"/>
      <c r="T891" s="353"/>
      <c r="U891" s="353"/>
      <c r="V891" s="353"/>
      <c r="W891" s="353"/>
      <c r="X891" s="353"/>
      <c r="Y891" s="353"/>
      <c r="Z891" s="353"/>
    </row>
    <row r="892" spans="1:26" ht="12.75" customHeight="1" x14ac:dyDescent="0.2">
      <c r="A892" s="353"/>
      <c r="B892" s="353"/>
      <c r="C892" s="353"/>
      <c r="D892" s="353"/>
      <c r="E892" s="353"/>
      <c r="F892" s="424"/>
      <c r="G892" s="424"/>
      <c r="H892" s="424"/>
      <c r="I892" s="424"/>
      <c r="J892" s="424"/>
      <c r="K892" s="358"/>
      <c r="L892" s="424"/>
      <c r="M892" s="424"/>
      <c r="N892" s="424"/>
      <c r="O892" s="424"/>
      <c r="P892" s="424"/>
      <c r="Q892" s="353"/>
      <c r="R892" s="353"/>
      <c r="S892" s="353"/>
      <c r="T892" s="353"/>
      <c r="U892" s="353"/>
      <c r="V892" s="353"/>
      <c r="W892" s="353"/>
      <c r="X892" s="353"/>
      <c r="Y892" s="353"/>
      <c r="Z892" s="353"/>
    </row>
    <row r="893" spans="1:26" ht="12.75" customHeight="1" x14ac:dyDescent="0.2">
      <c r="A893" s="353"/>
      <c r="B893" s="353"/>
      <c r="C893" s="353"/>
      <c r="D893" s="353"/>
      <c r="E893" s="353"/>
      <c r="F893" s="424"/>
      <c r="G893" s="424"/>
      <c r="H893" s="424"/>
      <c r="I893" s="424"/>
      <c r="J893" s="424"/>
      <c r="K893" s="358"/>
      <c r="L893" s="424"/>
      <c r="M893" s="424"/>
      <c r="N893" s="424"/>
      <c r="O893" s="424"/>
      <c r="P893" s="424"/>
      <c r="Q893" s="353"/>
      <c r="R893" s="353"/>
      <c r="S893" s="353"/>
      <c r="T893" s="353"/>
      <c r="U893" s="353"/>
      <c r="V893" s="353"/>
      <c r="W893" s="353"/>
      <c r="X893" s="353"/>
      <c r="Y893" s="353"/>
      <c r="Z893" s="353"/>
    </row>
    <row r="894" spans="1:26" ht="12.75" customHeight="1" x14ac:dyDescent="0.2">
      <c r="A894" s="353"/>
      <c r="B894" s="353"/>
      <c r="C894" s="353"/>
      <c r="D894" s="353"/>
      <c r="E894" s="353"/>
      <c r="F894" s="424"/>
      <c r="G894" s="424"/>
      <c r="H894" s="424"/>
      <c r="I894" s="424"/>
      <c r="J894" s="424"/>
      <c r="K894" s="358"/>
      <c r="L894" s="424"/>
      <c r="M894" s="424"/>
      <c r="N894" s="424"/>
      <c r="O894" s="424"/>
      <c r="P894" s="424"/>
      <c r="Q894" s="353"/>
      <c r="R894" s="353"/>
      <c r="S894" s="353"/>
      <c r="T894" s="353"/>
      <c r="U894" s="353"/>
      <c r="V894" s="353"/>
      <c r="W894" s="353"/>
      <c r="X894" s="353"/>
      <c r="Y894" s="353"/>
      <c r="Z894" s="353"/>
    </row>
    <row r="895" spans="1:26" ht="12.75" customHeight="1" x14ac:dyDescent="0.2">
      <c r="A895" s="353"/>
      <c r="B895" s="353"/>
      <c r="C895" s="353"/>
      <c r="D895" s="353"/>
      <c r="E895" s="353"/>
      <c r="F895" s="424"/>
      <c r="G895" s="424"/>
      <c r="H895" s="424"/>
      <c r="I895" s="424"/>
      <c r="J895" s="424"/>
      <c r="K895" s="358"/>
      <c r="L895" s="424"/>
      <c r="M895" s="424"/>
      <c r="N895" s="424"/>
      <c r="O895" s="424"/>
      <c r="P895" s="424"/>
      <c r="Q895" s="353"/>
      <c r="R895" s="353"/>
      <c r="S895" s="353"/>
      <c r="T895" s="353"/>
      <c r="U895" s="353"/>
      <c r="V895" s="353"/>
      <c r="W895" s="353"/>
      <c r="X895" s="353"/>
      <c r="Y895" s="353"/>
      <c r="Z895" s="353"/>
    </row>
    <row r="896" spans="1:26" ht="12.75" customHeight="1" x14ac:dyDescent="0.2">
      <c r="A896" s="353"/>
      <c r="B896" s="353"/>
      <c r="C896" s="353"/>
      <c r="D896" s="353"/>
      <c r="E896" s="353"/>
      <c r="F896" s="424"/>
      <c r="G896" s="424"/>
      <c r="H896" s="424"/>
      <c r="I896" s="424"/>
      <c r="J896" s="424"/>
      <c r="K896" s="358"/>
      <c r="L896" s="424"/>
      <c r="M896" s="424"/>
      <c r="N896" s="424"/>
      <c r="O896" s="424"/>
      <c r="P896" s="424"/>
      <c r="Q896" s="353"/>
      <c r="R896" s="353"/>
      <c r="S896" s="353"/>
      <c r="T896" s="353"/>
      <c r="U896" s="353"/>
      <c r="V896" s="353"/>
      <c r="W896" s="353"/>
      <c r="X896" s="353"/>
      <c r="Y896" s="353"/>
      <c r="Z896" s="353"/>
    </row>
    <row r="897" spans="1:26" ht="12.75" customHeight="1" x14ac:dyDescent="0.2">
      <c r="A897" s="353"/>
      <c r="B897" s="353"/>
      <c r="C897" s="353"/>
      <c r="D897" s="353"/>
      <c r="E897" s="353"/>
      <c r="F897" s="424"/>
      <c r="G897" s="424"/>
      <c r="H897" s="424"/>
      <c r="I897" s="424"/>
      <c r="J897" s="424"/>
      <c r="K897" s="358"/>
      <c r="L897" s="424"/>
      <c r="M897" s="424"/>
      <c r="N897" s="424"/>
      <c r="O897" s="424"/>
      <c r="P897" s="424"/>
      <c r="Q897" s="353"/>
      <c r="R897" s="353"/>
      <c r="S897" s="353"/>
      <c r="T897" s="353"/>
      <c r="U897" s="353"/>
      <c r="V897" s="353"/>
      <c r="W897" s="353"/>
      <c r="X897" s="353"/>
      <c r="Y897" s="353"/>
      <c r="Z897" s="353"/>
    </row>
    <row r="898" spans="1:26" ht="12.75" customHeight="1" x14ac:dyDescent="0.2">
      <c r="A898" s="353"/>
      <c r="B898" s="353"/>
      <c r="C898" s="353"/>
      <c r="D898" s="353"/>
      <c r="E898" s="353"/>
      <c r="F898" s="424"/>
      <c r="G898" s="424"/>
      <c r="H898" s="424"/>
      <c r="I898" s="424"/>
      <c r="J898" s="424"/>
      <c r="K898" s="358"/>
      <c r="L898" s="424"/>
      <c r="M898" s="424"/>
      <c r="N898" s="424"/>
      <c r="O898" s="424"/>
      <c r="P898" s="424"/>
      <c r="Q898" s="353"/>
      <c r="R898" s="353"/>
      <c r="S898" s="353"/>
      <c r="T898" s="353"/>
      <c r="U898" s="353"/>
      <c r="V898" s="353"/>
      <c r="W898" s="353"/>
      <c r="X898" s="353"/>
      <c r="Y898" s="353"/>
      <c r="Z898" s="353"/>
    </row>
    <row r="899" spans="1:26" ht="12.75" customHeight="1" x14ac:dyDescent="0.2">
      <c r="A899" s="353"/>
      <c r="B899" s="353"/>
      <c r="C899" s="353"/>
      <c r="D899" s="353"/>
      <c r="E899" s="353"/>
      <c r="F899" s="424"/>
      <c r="G899" s="424"/>
      <c r="H899" s="424"/>
      <c r="I899" s="424"/>
      <c r="J899" s="424"/>
      <c r="K899" s="358"/>
      <c r="L899" s="424"/>
      <c r="M899" s="424"/>
      <c r="N899" s="424"/>
      <c r="O899" s="424"/>
      <c r="P899" s="424"/>
      <c r="Q899" s="353"/>
      <c r="R899" s="353"/>
      <c r="S899" s="353"/>
      <c r="T899" s="353"/>
      <c r="U899" s="353"/>
      <c r="V899" s="353"/>
      <c r="W899" s="353"/>
      <c r="X899" s="353"/>
      <c r="Y899" s="353"/>
      <c r="Z899" s="353"/>
    </row>
    <row r="900" spans="1:26" ht="12.75" customHeight="1" x14ac:dyDescent="0.2">
      <c r="A900" s="353"/>
      <c r="B900" s="353"/>
      <c r="C900" s="353"/>
      <c r="D900" s="353"/>
      <c r="E900" s="353"/>
      <c r="F900" s="424"/>
      <c r="G900" s="424"/>
      <c r="H900" s="424"/>
      <c r="I900" s="424"/>
      <c r="J900" s="424"/>
      <c r="K900" s="358"/>
      <c r="L900" s="424"/>
      <c r="M900" s="424"/>
      <c r="N900" s="424"/>
      <c r="O900" s="424"/>
      <c r="P900" s="424"/>
      <c r="Q900" s="353"/>
      <c r="R900" s="353"/>
      <c r="S900" s="353"/>
      <c r="T900" s="353"/>
      <c r="U900" s="353"/>
      <c r="V900" s="353"/>
      <c r="W900" s="353"/>
      <c r="X900" s="353"/>
      <c r="Y900" s="353"/>
      <c r="Z900" s="353"/>
    </row>
    <row r="901" spans="1:26" ht="12.75" customHeight="1" x14ac:dyDescent="0.2">
      <c r="A901" s="353"/>
      <c r="B901" s="353"/>
      <c r="C901" s="353"/>
      <c r="D901" s="353"/>
      <c r="E901" s="353"/>
      <c r="F901" s="424"/>
      <c r="G901" s="424"/>
      <c r="H901" s="424"/>
      <c r="I901" s="424"/>
      <c r="J901" s="424"/>
      <c r="K901" s="358"/>
      <c r="L901" s="424"/>
      <c r="M901" s="424"/>
      <c r="N901" s="424"/>
      <c r="O901" s="424"/>
      <c r="P901" s="424"/>
      <c r="Q901" s="353"/>
      <c r="R901" s="353"/>
      <c r="S901" s="353"/>
      <c r="T901" s="353"/>
      <c r="U901" s="353"/>
      <c r="V901" s="353"/>
      <c r="W901" s="353"/>
      <c r="X901" s="353"/>
      <c r="Y901" s="353"/>
      <c r="Z901" s="353"/>
    </row>
    <row r="902" spans="1:26" ht="12.75" customHeight="1" x14ac:dyDescent="0.2">
      <c r="A902" s="353"/>
      <c r="B902" s="353"/>
      <c r="C902" s="353"/>
      <c r="D902" s="353"/>
      <c r="E902" s="353"/>
      <c r="F902" s="424"/>
      <c r="G902" s="424"/>
      <c r="H902" s="424"/>
      <c r="I902" s="424"/>
      <c r="J902" s="424"/>
      <c r="K902" s="358"/>
      <c r="L902" s="424"/>
      <c r="M902" s="424"/>
      <c r="N902" s="424"/>
      <c r="O902" s="424"/>
      <c r="P902" s="424"/>
      <c r="Q902" s="353"/>
      <c r="R902" s="353"/>
      <c r="S902" s="353"/>
      <c r="T902" s="353"/>
      <c r="U902" s="353"/>
      <c r="V902" s="353"/>
      <c r="W902" s="353"/>
      <c r="X902" s="353"/>
      <c r="Y902" s="353"/>
      <c r="Z902" s="353"/>
    </row>
    <row r="903" spans="1:26" ht="12.75" customHeight="1" x14ac:dyDescent="0.2">
      <c r="A903" s="353"/>
      <c r="B903" s="353"/>
      <c r="C903" s="353"/>
      <c r="D903" s="353"/>
      <c r="E903" s="353"/>
      <c r="F903" s="424"/>
      <c r="G903" s="424"/>
      <c r="H903" s="424"/>
      <c r="I903" s="424"/>
      <c r="J903" s="424"/>
      <c r="K903" s="358"/>
      <c r="L903" s="424"/>
      <c r="M903" s="424"/>
      <c r="N903" s="424"/>
      <c r="O903" s="424"/>
      <c r="P903" s="424"/>
      <c r="Q903" s="353"/>
      <c r="R903" s="353"/>
      <c r="S903" s="353"/>
      <c r="T903" s="353"/>
      <c r="U903" s="353"/>
      <c r="V903" s="353"/>
      <c r="W903" s="353"/>
      <c r="X903" s="353"/>
      <c r="Y903" s="353"/>
      <c r="Z903" s="353"/>
    </row>
    <row r="904" spans="1:26" ht="12.75" customHeight="1" x14ac:dyDescent="0.2">
      <c r="A904" s="353"/>
      <c r="B904" s="353"/>
      <c r="C904" s="353"/>
      <c r="D904" s="353"/>
      <c r="E904" s="353"/>
      <c r="F904" s="424"/>
      <c r="G904" s="424"/>
      <c r="H904" s="424"/>
      <c r="I904" s="424"/>
      <c r="J904" s="424"/>
      <c r="K904" s="358"/>
      <c r="L904" s="424"/>
      <c r="M904" s="424"/>
      <c r="N904" s="424"/>
      <c r="O904" s="424"/>
      <c r="P904" s="424"/>
      <c r="Q904" s="353"/>
      <c r="R904" s="353"/>
      <c r="S904" s="353"/>
      <c r="T904" s="353"/>
      <c r="U904" s="353"/>
      <c r="V904" s="353"/>
      <c r="W904" s="353"/>
      <c r="X904" s="353"/>
      <c r="Y904" s="353"/>
      <c r="Z904" s="353"/>
    </row>
    <row r="905" spans="1:26" ht="12.75" customHeight="1" x14ac:dyDescent="0.2">
      <c r="A905" s="353"/>
      <c r="B905" s="353"/>
      <c r="C905" s="353"/>
      <c r="D905" s="353"/>
      <c r="E905" s="353"/>
      <c r="F905" s="424"/>
      <c r="G905" s="424"/>
      <c r="H905" s="424"/>
      <c r="I905" s="424"/>
      <c r="J905" s="424"/>
      <c r="K905" s="358"/>
      <c r="L905" s="424"/>
      <c r="M905" s="424"/>
      <c r="N905" s="424"/>
      <c r="O905" s="424"/>
      <c r="P905" s="424"/>
      <c r="Q905" s="353"/>
      <c r="R905" s="353"/>
      <c r="S905" s="353"/>
      <c r="T905" s="353"/>
      <c r="U905" s="353"/>
      <c r="V905" s="353"/>
      <c r="W905" s="353"/>
      <c r="X905" s="353"/>
      <c r="Y905" s="353"/>
      <c r="Z905" s="353"/>
    </row>
    <row r="906" spans="1:26" ht="12.75" customHeight="1" x14ac:dyDescent="0.2">
      <c r="A906" s="353"/>
      <c r="B906" s="353"/>
      <c r="C906" s="353"/>
      <c r="D906" s="353"/>
      <c r="E906" s="353"/>
      <c r="F906" s="424"/>
      <c r="G906" s="424"/>
      <c r="H906" s="424"/>
      <c r="I906" s="424"/>
      <c r="J906" s="424"/>
      <c r="K906" s="358"/>
      <c r="L906" s="424"/>
      <c r="M906" s="424"/>
      <c r="N906" s="424"/>
      <c r="O906" s="424"/>
      <c r="P906" s="424"/>
      <c r="Q906" s="353"/>
      <c r="R906" s="353"/>
      <c r="S906" s="353"/>
      <c r="T906" s="353"/>
      <c r="U906" s="353"/>
      <c r="V906" s="353"/>
      <c r="W906" s="353"/>
      <c r="X906" s="353"/>
      <c r="Y906" s="353"/>
      <c r="Z906" s="353"/>
    </row>
    <row r="907" spans="1:26" ht="12.75" customHeight="1" x14ac:dyDescent="0.2">
      <c r="A907" s="353"/>
      <c r="B907" s="353"/>
      <c r="C907" s="353"/>
      <c r="D907" s="353"/>
      <c r="E907" s="353"/>
      <c r="F907" s="424"/>
      <c r="G907" s="424"/>
      <c r="H907" s="424"/>
      <c r="I907" s="424"/>
      <c r="J907" s="424"/>
      <c r="K907" s="358"/>
      <c r="L907" s="424"/>
      <c r="M907" s="424"/>
      <c r="N907" s="424"/>
      <c r="O907" s="424"/>
      <c r="P907" s="424"/>
      <c r="Q907" s="353"/>
      <c r="R907" s="353"/>
      <c r="S907" s="353"/>
      <c r="T907" s="353"/>
      <c r="U907" s="353"/>
      <c r="V907" s="353"/>
      <c r="W907" s="353"/>
      <c r="X907" s="353"/>
      <c r="Y907" s="353"/>
      <c r="Z907" s="353"/>
    </row>
    <row r="908" spans="1:26" ht="12.75" customHeight="1" x14ac:dyDescent="0.2">
      <c r="A908" s="353"/>
      <c r="B908" s="353"/>
      <c r="C908" s="353"/>
      <c r="D908" s="353"/>
      <c r="E908" s="353"/>
      <c r="F908" s="424"/>
      <c r="G908" s="424"/>
      <c r="H908" s="424"/>
      <c r="I908" s="424"/>
      <c r="J908" s="424"/>
      <c r="K908" s="358"/>
      <c r="L908" s="424"/>
      <c r="M908" s="424"/>
      <c r="N908" s="424"/>
      <c r="O908" s="424"/>
      <c r="P908" s="424"/>
      <c r="Q908" s="353"/>
      <c r="R908" s="353"/>
      <c r="S908" s="353"/>
      <c r="T908" s="353"/>
      <c r="U908" s="353"/>
      <c r="V908" s="353"/>
      <c r="W908" s="353"/>
      <c r="X908" s="353"/>
      <c r="Y908" s="353"/>
      <c r="Z908" s="353"/>
    </row>
    <row r="909" spans="1:26" ht="12.75" customHeight="1" x14ac:dyDescent="0.2">
      <c r="A909" s="353"/>
      <c r="B909" s="353"/>
      <c r="C909" s="353"/>
      <c r="D909" s="353"/>
      <c r="E909" s="353"/>
      <c r="F909" s="424"/>
      <c r="G909" s="424"/>
      <c r="H909" s="424"/>
      <c r="I909" s="424"/>
      <c r="J909" s="424"/>
      <c r="K909" s="358"/>
      <c r="L909" s="424"/>
      <c r="M909" s="424"/>
      <c r="N909" s="424"/>
      <c r="O909" s="424"/>
      <c r="P909" s="424"/>
      <c r="Q909" s="353"/>
      <c r="R909" s="353"/>
      <c r="S909" s="353"/>
      <c r="T909" s="353"/>
      <c r="U909" s="353"/>
      <c r="V909" s="353"/>
      <c r="W909" s="353"/>
      <c r="X909" s="353"/>
      <c r="Y909" s="353"/>
      <c r="Z909" s="353"/>
    </row>
    <row r="910" spans="1:26" ht="12.75" customHeight="1" x14ac:dyDescent="0.2">
      <c r="A910" s="353"/>
      <c r="B910" s="353"/>
      <c r="C910" s="353"/>
      <c r="D910" s="353"/>
      <c r="E910" s="353"/>
      <c r="F910" s="424"/>
      <c r="G910" s="424"/>
      <c r="H910" s="424"/>
      <c r="I910" s="424"/>
      <c r="J910" s="424"/>
      <c r="K910" s="358"/>
      <c r="L910" s="424"/>
      <c r="M910" s="424"/>
      <c r="N910" s="424"/>
      <c r="O910" s="424"/>
      <c r="P910" s="424"/>
      <c r="Q910" s="353"/>
      <c r="R910" s="353"/>
      <c r="S910" s="353"/>
      <c r="T910" s="353"/>
      <c r="U910" s="353"/>
      <c r="V910" s="353"/>
      <c r="W910" s="353"/>
      <c r="X910" s="353"/>
      <c r="Y910" s="353"/>
      <c r="Z910" s="353"/>
    </row>
    <row r="911" spans="1:26" ht="12.75" customHeight="1" x14ac:dyDescent="0.2">
      <c r="A911" s="353"/>
      <c r="B911" s="353"/>
      <c r="C911" s="353"/>
      <c r="D911" s="353"/>
      <c r="E911" s="353"/>
      <c r="F911" s="424"/>
      <c r="G911" s="424"/>
      <c r="H911" s="424"/>
      <c r="I911" s="424"/>
      <c r="J911" s="424"/>
      <c r="K911" s="358"/>
      <c r="L911" s="424"/>
      <c r="M911" s="424"/>
      <c r="N911" s="424"/>
      <c r="O911" s="424"/>
      <c r="P911" s="424"/>
      <c r="Q911" s="353"/>
      <c r="R911" s="353"/>
      <c r="S911" s="353"/>
      <c r="T911" s="353"/>
      <c r="U911" s="353"/>
      <c r="V911" s="353"/>
      <c r="W911" s="353"/>
      <c r="X911" s="353"/>
      <c r="Y911" s="353"/>
      <c r="Z911" s="353"/>
    </row>
    <row r="912" spans="1:26" ht="12.75" customHeight="1" x14ac:dyDescent="0.2">
      <c r="A912" s="353"/>
      <c r="B912" s="353"/>
      <c r="C912" s="353"/>
      <c r="D912" s="353"/>
      <c r="E912" s="353"/>
      <c r="F912" s="424"/>
      <c r="G912" s="424"/>
      <c r="H912" s="424"/>
      <c r="I912" s="424"/>
      <c r="J912" s="424"/>
      <c r="K912" s="358"/>
      <c r="L912" s="424"/>
      <c r="M912" s="424"/>
      <c r="N912" s="424"/>
      <c r="O912" s="424"/>
      <c r="P912" s="424"/>
      <c r="Q912" s="353"/>
      <c r="R912" s="353"/>
      <c r="S912" s="353"/>
      <c r="T912" s="353"/>
      <c r="U912" s="353"/>
      <c r="V912" s="353"/>
      <c r="W912" s="353"/>
      <c r="X912" s="353"/>
      <c r="Y912" s="353"/>
      <c r="Z912" s="353"/>
    </row>
    <row r="913" spans="1:26" ht="12.75" customHeight="1" x14ac:dyDescent="0.2">
      <c r="A913" s="353"/>
      <c r="B913" s="353"/>
      <c r="C913" s="353"/>
      <c r="D913" s="353"/>
      <c r="E913" s="353"/>
      <c r="F913" s="424"/>
      <c r="G913" s="424"/>
      <c r="H913" s="424"/>
      <c r="I913" s="424"/>
      <c r="J913" s="424"/>
      <c r="K913" s="358"/>
      <c r="L913" s="424"/>
      <c r="M913" s="424"/>
      <c r="N913" s="424"/>
      <c r="O913" s="424"/>
      <c r="P913" s="424"/>
      <c r="Q913" s="353"/>
      <c r="R913" s="353"/>
      <c r="S913" s="353"/>
      <c r="T913" s="353"/>
      <c r="U913" s="353"/>
      <c r="V913" s="353"/>
      <c r="W913" s="353"/>
      <c r="X913" s="353"/>
      <c r="Y913" s="353"/>
      <c r="Z913" s="353"/>
    </row>
    <row r="914" spans="1:26" ht="12.75" customHeight="1" x14ac:dyDescent="0.2">
      <c r="A914" s="353"/>
      <c r="B914" s="353"/>
      <c r="C914" s="353"/>
      <c r="D914" s="353"/>
      <c r="E914" s="353"/>
      <c r="F914" s="424"/>
      <c r="G914" s="424"/>
      <c r="H914" s="424"/>
      <c r="I914" s="424"/>
      <c r="J914" s="424"/>
      <c r="K914" s="358"/>
      <c r="L914" s="424"/>
      <c r="M914" s="424"/>
      <c r="N914" s="424"/>
      <c r="O914" s="424"/>
      <c r="P914" s="424"/>
      <c r="Q914" s="353"/>
      <c r="R914" s="353"/>
      <c r="S914" s="353"/>
      <c r="T914" s="353"/>
      <c r="U914" s="353"/>
      <c r="V914" s="353"/>
      <c r="W914" s="353"/>
      <c r="X914" s="353"/>
      <c r="Y914" s="353"/>
      <c r="Z914" s="353"/>
    </row>
    <row r="915" spans="1:26" ht="12.75" customHeight="1" x14ac:dyDescent="0.2">
      <c r="A915" s="353"/>
      <c r="B915" s="353"/>
      <c r="C915" s="353"/>
      <c r="D915" s="353"/>
      <c r="E915" s="353"/>
      <c r="F915" s="424"/>
      <c r="G915" s="424"/>
      <c r="H915" s="424"/>
      <c r="I915" s="424"/>
      <c r="J915" s="424"/>
      <c r="K915" s="358"/>
      <c r="L915" s="424"/>
      <c r="M915" s="424"/>
      <c r="N915" s="424"/>
      <c r="O915" s="424"/>
      <c r="P915" s="424"/>
      <c r="Q915" s="353"/>
      <c r="R915" s="353"/>
      <c r="S915" s="353"/>
      <c r="T915" s="353"/>
      <c r="U915" s="353"/>
      <c r="V915" s="353"/>
      <c r="W915" s="353"/>
      <c r="X915" s="353"/>
      <c r="Y915" s="353"/>
      <c r="Z915" s="353"/>
    </row>
    <row r="916" spans="1:26" ht="12.75" customHeight="1" x14ac:dyDescent="0.2">
      <c r="A916" s="353"/>
      <c r="B916" s="353"/>
      <c r="C916" s="353"/>
      <c r="D916" s="353"/>
      <c r="E916" s="353"/>
      <c r="F916" s="424"/>
      <c r="G916" s="424"/>
      <c r="H916" s="424"/>
      <c r="I916" s="424"/>
      <c r="J916" s="424"/>
      <c r="K916" s="358"/>
      <c r="L916" s="424"/>
      <c r="M916" s="424"/>
      <c r="N916" s="424"/>
      <c r="O916" s="424"/>
      <c r="P916" s="424"/>
      <c r="Q916" s="353"/>
      <c r="R916" s="353"/>
      <c r="S916" s="353"/>
      <c r="T916" s="353"/>
      <c r="U916" s="353"/>
      <c r="V916" s="353"/>
      <c r="W916" s="353"/>
      <c r="X916" s="353"/>
      <c r="Y916" s="353"/>
      <c r="Z916" s="353"/>
    </row>
    <row r="917" spans="1:26" ht="12.75" customHeight="1" x14ac:dyDescent="0.2">
      <c r="A917" s="353"/>
      <c r="B917" s="353"/>
      <c r="C917" s="353"/>
      <c r="D917" s="353"/>
      <c r="E917" s="353"/>
      <c r="F917" s="424"/>
      <c r="G917" s="424"/>
      <c r="H917" s="424"/>
      <c r="I917" s="424"/>
      <c r="J917" s="424"/>
      <c r="K917" s="358"/>
      <c r="L917" s="424"/>
      <c r="M917" s="424"/>
      <c r="N917" s="424"/>
      <c r="O917" s="424"/>
      <c r="P917" s="424"/>
      <c r="Q917" s="353"/>
      <c r="R917" s="353"/>
      <c r="S917" s="353"/>
      <c r="T917" s="353"/>
      <c r="U917" s="353"/>
      <c r="V917" s="353"/>
      <c r="W917" s="353"/>
      <c r="X917" s="353"/>
      <c r="Y917" s="353"/>
      <c r="Z917" s="353"/>
    </row>
    <row r="918" spans="1:26" ht="12.75" customHeight="1" x14ac:dyDescent="0.2">
      <c r="A918" s="353"/>
      <c r="B918" s="353"/>
      <c r="C918" s="353"/>
      <c r="D918" s="353"/>
      <c r="E918" s="353"/>
      <c r="F918" s="424"/>
      <c r="G918" s="424"/>
      <c r="H918" s="424"/>
      <c r="I918" s="424"/>
      <c r="J918" s="424"/>
      <c r="K918" s="358"/>
      <c r="L918" s="424"/>
      <c r="M918" s="424"/>
      <c r="N918" s="424"/>
      <c r="O918" s="424"/>
      <c r="P918" s="424"/>
      <c r="Q918" s="353"/>
      <c r="R918" s="353"/>
      <c r="S918" s="353"/>
      <c r="T918" s="353"/>
      <c r="U918" s="353"/>
      <c r="V918" s="353"/>
      <c r="W918" s="353"/>
      <c r="X918" s="353"/>
      <c r="Y918" s="353"/>
      <c r="Z918" s="353"/>
    </row>
    <row r="919" spans="1:26" ht="12.75" customHeight="1" x14ac:dyDescent="0.2">
      <c r="A919" s="353"/>
      <c r="B919" s="353"/>
      <c r="C919" s="353"/>
      <c r="D919" s="353"/>
      <c r="E919" s="353"/>
      <c r="F919" s="424"/>
      <c r="G919" s="424"/>
      <c r="H919" s="424"/>
      <c r="I919" s="424"/>
      <c r="J919" s="424"/>
      <c r="K919" s="358"/>
      <c r="L919" s="424"/>
      <c r="M919" s="424"/>
      <c r="N919" s="424"/>
      <c r="O919" s="424"/>
      <c r="P919" s="424"/>
      <c r="Q919" s="353"/>
      <c r="R919" s="353"/>
      <c r="S919" s="353"/>
      <c r="T919" s="353"/>
      <c r="U919" s="353"/>
      <c r="V919" s="353"/>
      <c r="W919" s="353"/>
      <c r="X919" s="353"/>
      <c r="Y919" s="353"/>
      <c r="Z919" s="353"/>
    </row>
    <row r="920" spans="1:26" ht="12.75" customHeight="1" x14ac:dyDescent="0.2">
      <c r="A920" s="353"/>
      <c r="B920" s="353"/>
      <c r="C920" s="353"/>
      <c r="D920" s="353"/>
      <c r="E920" s="353"/>
      <c r="F920" s="424"/>
      <c r="G920" s="424"/>
      <c r="H920" s="424"/>
      <c r="I920" s="424"/>
      <c r="J920" s="424"/>
      <c r="K920" s="358"/>
      <c r="L920" s="424"/>
      <c r="M920" s="424"/>
      <c r="N920" s="424"/>
      <c r="O920" s="424"/>
      <c r="P920" s="424"/>
      <c r="Q920" s="353"/>
      <c r="R920" s="353"/>
      <c r="S920" s="353"/>
      <c r="T920" s="353"/>
      <c r="U920" s="353"/>
      <c r="V920" s="353"/>
      <c r="W920" s="353"/>
      <c r="X920" s="353"/>
      <c r="Y920" s="353"/>
      <c r="Z920" s="353"/>
    </row>
    <row r="921" spans="1:26" ht="12.75" customHeight="1" x14ac:dyDescent="0.2">
      <c r="A921" s="353"/>
      <c r="B921" s="353"/>
      <c r="C921" s="353"/>
      <c r="D921" s="353"/>
      <c r="E921" s="353"/>
      <c r="F921" s="424"/>
      <c r="G921" s="424"/>
      <c r="H921" s="424"/>
      <c r="I921" s="424"/>
      <c r="J921" s="424"/>
      <c r="K921" s="358"/>
      <c r="L921" s="424"/>
      <c r="M921" s="424"/>
      <c r="N921" s="424"/>
      <c r="O921" s="424"/>
      <c r="P921" s="424"/>
      <c r="Q921" s="353"/>
      <c r="R921" s="353"/>
      <c r="S921" s="353"/>
      <c r="T921" s="353"/>
      <c r="U921" s="353"/>
      <c r="V921" s="353"/>
      <c r="W921" s="353"/>
      <c r="X921" s="353"/>
      <c r="Y921" s="353"/>
      <c r="Z921" s="353"/>
    </row>
    <row r="922" spans="1:26" ht="12.75" customHeight="1" x14ac:dyDescent="0.2">
      <c r="A922" s="353"/>
      <c r="B922" s="353"/>
      <c r="C922" s="353"/>
      <c r="D922" s="353"/>
      <c r="E922" s="353"/>
      <c r="F922" s="424"/>
      <c r="G922" s="424"/>
      <c r="H922" s="424"/>
      <c r="I922" s="424"/>
      <c r="J922" s="424"/>
      <c r="K922" s="358"/>
      <c r="L922" s="424"/>
      <c r="M922" s="424"/>
      <c r="N922" s="424"/>
      <c r="O922" s="424"/>
      <c r="P922" s="424"/>
      <c r="Q922" s="353"/>
      <c r="R922" s="353"/>
      <c r="S922" s="353"/>
      <c r="T922" s="353"/>
      <c r="U922" s="353"/>
      <c r="V922" s="353"/>
      <c r="W922" s="353"/>
      <c r="X922" s="353"/>
      <c r="Y922" s="353"/>
      <c r="Z922" s="353"/>
    </row>
    <row r="923" spans="1:26" ht="12.75" customHeight="1" x14ac:dyDescent="0.2">
      <c r="A923" s="353"/>
      <c r="B923" s="353"/>
      <c r="C923" s="353"/>
      <c r="D923" s="353"/>
      <c r="E923" s="353"/>
      <c r="F923" s="424"/>
      <c r="G923" s="424"/>
      <c r="H923" s="424"/>
      <c r="I923" s="424"/>
      <c r="J923" s="424"/>
      <c r="K923" s="358"/>
      <c r="L923" s="424"/>
      <c r="M923" s="424"/>
      <c r="N923" s="424"/>
      <c r="O923" s="424"/>
      <c r="P923" s="424"/>
      <c r="Q923" s="353"/>
      <c r="R923" s="353"/>
      <c r="S923" s="353"/>
      <c r="T923" s="353"/>
      <c r="U923" s="353"/>
      <c r="V923" s="353"/>
      <c r="W923" s="353"/>
      <c r="X923" s="353"/>
      <c r="Y923" s="353"/>
      <c r="Z923" s="353"/>
    </row>
    <row r="924" spans="1:26" ht="12.75" customHeight="1" x14ac:dyDescent="0.2">
      <c r="A924" s="353"/>
      <c r="B924" s="353"/>
      <c r="C924" s="353"/>
      <c r="D924" s="353"/>
      <c r="E924" s="353"/>
      <c r="F924" s="424"/>
      <c r="G924" s="424"/>
      <c r="H924" s="424"/>
      <c r="I924" s="424"/>
      <c r="J924" s="424"/>
      <c r="K924" s="358"/>
      <c r="L924" s="424"/>
      <c r="M924" s="424"/>
      <c r="N924" s="424"/>
      <c r="O924" s="424"/>
      <c r="P924" s="424"/>
      <c r="Q924" s="353"/>
      <c r="R924" s="353"/>
      <c r="S924" s="353"/>
      <c r="T924" s="353"/>
      <c r="U924" s="353"/>
      <c r="V924" s="353"/>
      <c r="W924" s="353"/>
      <c r="X924" s="353"/>
      <c r="Y924" s="353"/>
      <c r="Z924" s="353"/>
    </row>
    <row r="925" spans="1:26" ht="12.75" customHeight="1" x14ac:dyDescent="0.2">
      <c r="A925" s="353"/>
      <c r="B925" s="353"/>
      <c r="C925" s="353"/>
      <c r="D925" s="353"/>
      <c r="E925" s="353"/>
      <c r="F925" s="424"/>
      <c r="G925" s="424"/>
      <c r="H925" s="424"/>
      <c r="I925" s="424"/>
      <c r="J925" s="424"/>
      <c r="K925" s="358"/>
      <c r="L925" s="424"/>
      <c r="M925" s="424"/>
      <c r="N925" s="424"/>
      <c r="O925" s="424"/>
      <c r="P925" s="424"/>
      <c r="Q925" s="353"/>
      <c r="R925" s="353"/>
      <c r="S925" s="353"/>
      <c r="T925" s="353"/>
      <c r="U925" s="353"/>
      <c r="V925" s="353"/>
      <c r="W925" s="353"/>
      <c r="X925" s="353"/>
      <c r="Y925" s="353"/>
      <c r="Z925" s="353"/>
    </row>
    <row r="926" spans="1:26" ht="12.75" customHeight="1" x14ac:dyDescent="0.2">
      <c r="A926" s="353"/>
      <c r="B926" s="353"/>
      <c r="C926" s="353"/>
      <c r="D926" s="353"/>
      <c r="E926" s="353"/>
      <c r="F926" s="424"/>
      <c r="G926" s="424"/>
      <c r="H926" s="424"/>
      <c r="I926" s="424"/>
      <c r="J926" s="424"/>
      <c r="K926" s="358"/>
      <c r="L926" s="424"/>
      <c r="M926" s="424"/>
      <c r="N926" s="424"/>
      <c r="O926" s="424"/>
      <c r="P926" s="424"/>
      <c r="Q926" s="353"/>
      <c r="R926" s="353"/>
      <c r="S926" s="353"/>
      <c r="T926" s="353"/>
      <c r="U926" s="353"/>
      <c r="V926" s="353"/>
      <c r="W926" s="353"/>
      <c r="X926" s="353"/>
      <c r="Y926" s="353"/>
      <c r="Z926" s="353"/>
    </row>
    <row r="927" spans="1:26" ht="12.75" customHeight="1" x14ac:dyDescent="0.2">
      <c r="A927" s="353"/>
      <c r="B927" s="353"/>
      <c r="C927" s="353"/>
      <c r="D927" s="353"/>
      <c r="E927" s="353"/>
      <c r="F927" s="424"/>
      <c r="G927" s="424"/>
      <c r="H927" s="424"/>
      <c r="I927" s="424"/>
      <c r="J927" s="424"/>
      <c r="K927" s="358"/>
      <c r="L927" s="424"/>
      <c r="M927" s="424"/>
      <c r="N927" s="424"/>
      <c r="O927" s="424"/>
      <c r="P927" s="424"/>
      <c r="Q927" s="353"/>
      <c r="R927" s="353"/>
      <c r="S927" s="353"/>
      <c r="T927" s="353"/>
      <c r="U927" s="353"/>
      <c r="V927" s="353"/>
      <c r="W927" s="353"/>
      <c r="X927" s="353"/>
      <c r="Y927" s="353"/>
      <c r="Z927" s="353"/>
    </row>
    <row r="928" spans="1:26" ht="12.75" customHeight="1" x14ac:dyDescent="0.2">
      <c r="A928" s="353"/>
      <c r="B928" s="353"/>
      <c r="C928" s="353"/>
      <c r="D928" s="353"/>
      <c r="E928" s="353"/>
      <c r="F928" s="424"/>
      <c r="G928" s="424"/>
      <c r="H928" s="424"/>
      <c r="I928" s="424"/>
      <c r="J928" s="424"/>
      <c r="K928" s="358"/>
      <c r="L928" s="424"/>
      <c r="M928" s="424"/>
      <c r="N928" s="424"/>
      <c r="O928" s="424"/>
      <c r="P928" s="424"/>
      <c r="Q928" s="353"/>
      <c r="R928" s="353"/>
      <c r="S928" s="353"/>
      <c r="T928" s="353"/>
      <c r="U928" s="353"/>
      <c r="V928" s="353"/>
      <c r="W928" s="353"/>
      <c r="X928" s="353"/>
      <c r="Y928" s="353"/>
      <c r="Z928" s="353"/>
    </row>
    <row r="929" spans="1:26" ht="12.75" customHeight="1" x14ac:dyDescent="0.2">
      <c r="A929" s="353"/>
      <c r="B929" s="353"/>
      <c r="C929" s="353"/>
      <c r="D929" s="353"/>
      <c r="E929" s="353"/>
      <c r="F929" s="424"/>
      <c r="G929" s="424"/>
      <c r="H929" s="424"/>
      <c r="I929" s="424"/>
      <c r="J929" s="424"/>
      <c r="K929" s="358"/>
      <c r="L929" s="424"/>
      <c r="M929" s="424"/>
      <c r="N929" s="424"/>
      <c r="O929" s="424"/>
      <c r="P929" s="424"/>
      <c r="Q929" s="353"/>
      <c r="R929" s="353"/>
      <c r="S929" s="353"/>
      <c r="T929" s="353"/>
      <c r="U929" s="353"/>
      <c r="V929" s="353"/>
      <c r="W929" s="353"/>
      <c r="X929" s="353"/>
      <c r="Y929" s="353"/>
      <c r="Z929" s="353"/>
    </row>
    <row r="930" spans="1:26" ht="12.75" customHeight="1" x14ac:dyDescent="0.2">
      <c r="A930" s="353"/>
      <c r="B930" s="353"/>
      <c r="C930" s="353"/>
      <c r="D930" s="353"/>
      <c r="E930" s="353"/>
      <c r="F930" s="424"/>
      <c r="G930" s="424"/>
      <c r="H930" s="424"/>
      <c r="I930" s="424"/>
      <c r="J930" s="424"/>
      <c r="K930" s="358"/>
      <c r="L930" s="424"/>
      <c r="M930" s="424"/>
      <c r="N930" s="424"/>
      <c r="O930" s="424"/>
      <c r="P930" s="424"/>
      <c r="Q930" s="353"/>
      <c r="R930" s="353"/>
      <c r="S930" s="353"/>
      <c r="T930" s="353"/>
      <c r="U930" s="353"/>
      <c r="V930" s="353"/>
      <c r="W930" s="353"/>
      <c r="X930" s="353"/>
      <c r="Y930" s="353"/>
      <c r="Z930" s="353"/>
    </row>
    <row r="931" spans="1:26" ht="12.75" customHeight="1" x14ac:dyDescent="0.2">
      <c r="A931" s="353"/>
      <c r="B931" s="353"/>
      <c r="C931" s="353"/>
      <c r="D931" s="353"/>
      <c r="E931" s="353"/>
      <c r="F931" s="424"/>
      <c r="G931" s="424"/>
      <c r="H931" s="424"/>
      <c r="I931" s="424"/>
      <c r="J931" s="424"/>
      <c r="K931" s="358"/>
      <c r="L931" s="424"/>
      <c r="M931" s="424"/>
      <c r="N931" s="424"/>
      <c r="O931" s="424"/>
      <c r="P931" s="424"/>
      <c r="Q931" s="353"/>
      <c r="R931" s="353"/>
      <c r="S931" s="353"/>
      <c r="T931" s="353"/>
      <c r="U931" s="353"/>
      <c r="V931" s="353"/>
      <c r="W931" s="353"/>
      <c r="X931" s="353"/>
      <c r="Y931" s="353"/>
      <c r="Z931" s="353"/>
    </row>
    <row r="932" spans="1:26" ht="12.75" customHeight="1" x14ac:dyDescent="0.2">
      <c r="A932" s="353"/>
      <c r="B932" s="353"/>
      <c r="C932" s="353"/>
      <c r="D932" s="353"/>
      <c r="E932" s="353"/>
      <c r="F932" s="424"/>
      <c r="G932" s="424"/>
      <c r="H932" s="424"/>
      <c r="I932" s="424"/>
      <c r="J932" s="424"/>
      <c r="K932" s="358"/>
      <c r="L932" s="424"/>
      <c r="M932" s="424"/>
      <c r="N932" s="424"/>
      <c r="O932" s="424"/>
      <c r="P932" s="424"/>
      <c r="Q932" s="353"/>
      <c r="R932" s="353"/>
      <c r="S932" s="353"/>
      <c r="T932" s="353"/>
      <c r="U932" s="353"/>
      <c r="V932" s="353"/>
      <c r="W932" s="353"/>
      <c r="X932" s="353"/>
      <c r="Y932" s="353"/>
      <c r="Z932" s="353"/>
    </row>
    <row r="933" spans="1:26" ht="12.75" customHeight="1" x14ac:dyDescent="0.2">
      <c r="A933" s="353"/>
      <c r="B933" s="353"/>
      <c r="C933" s="353"/>
      <c r="D933" s="353"/>
      <c r="E933" s="353"/>
      <c r="F933" s="424"/>
      <c r="G933" s="424"/>
      <c r="H933" s="424"/>
      <c r="I933" s="424"/>
      <c r="J933" s="424"/>
      <c r="K933" s="358"/>
      <c r="L933" s="424"/>
      <c r="M933" s="424"/>
      <c r="N933" s="424"/>
      <c r="O933" s="424"/>
      <c r="P933" s="424"/>
      <c r="Q933" s="353"/>
      <c r="R933" s="353"/>
      <c r="S933" s="353"/>
      <c r="T933" s="353"/>
      <c r="U933" s="353"/>
      <c r="V933" s="353"/>
      <c r="W933" s="353"/>
      <c r="X933" s="353"/>
      <c r="Y933" s="353"/>
      <c r="Z933" s="353"/>
    </row>
    <row r="934" spans="1:26" ht="12.75" customHeight="1" x14ac:dyDescent="0.2">
      <c r="A934" s="353"/>
      <c r="B934" s="353"/>
      <c r="C934" s="353"/>
      <c r="D934" s="353"/>
      <c r="E934" s="353"/>
      <c r="F934" s="424"/>
      <c r="G934" s="424"/>
      <c r="H934" s="424"/>
      <c r="I934" s="424"/>
      <c r="J934" s="424"/>
      <c r="K934" s="358"/>
      <c r="L934" s="424"/>
      <c r="M934" s="424"/>
      <c r="N934" s="424"/>
      <c r="O934" s="424"/>
      <c r="P934" s="424"/>
      <c r="Q934" s="353"/>
      <c r="R934" s="353"/>
      <c r="S934" s="353"/>
      <c r="T934" s="353"/>
      <c r="U934" s="353"/>
      <c r="V934" s="353"/>
      <c r="W934" s="353"/>
      <c r="X934" s="353"/>
      <c r="Y934" s="353"/>
      <c r="Z934" s="353"/>
    </row>
    <row r="935" spans="1:26" ht="12.75" customHeight="1" x14ac:dyDescent="0.2">
      <c r="A935" s="353"/>
      <c r="B935" s="353"/>
      <c r="C935" s="353"/>
      <c r="D935" s="353"/>
      <c r="E935" s="353"/>
      <c r="F935" s="424"/>
      <c r="G935" s="424"/>
      <c r="H935" s="424"/>
      <c r="I935" s="424"/>
      <c r="J935" s="424"/>
      <c r="K935" s="358"/>
      <c r="L935" s="424"/>
      <c r="M935" s="424"/>
      <c r="N935" s="424"/>
      <c r="O935" s="424"/>
      <c r="P935" s="424"/>
      <c r="Q935" s="353"/>
      <c r="R935" s="353"/>
      <c r="S935" s="353"/>
      <c r="T935" s="353"/>
      <c r="U935" s="353"/>
      <c r="V935" s="353"/>
      <c r="W935" s="353"/>
      <c r="X935" s="353"/>
      <c r="Y935" s="353"/>
      <c r="Z935" s="353"/>
    </row>
    <row r="936" spans="1:26" ht="12.75" customHeight="1" x14ac:dyDescent="0.2">
      <c r="A936" s="353"/>
      <c r="B936" s="353"/>
      <c r="C936" s="353"/>
      <c r="D936" s="353"/>
      <c r="E936" s="353"/>
      <c r="F936" s="424"/>
      <c r="G936" s="424"/>
      <c r="H936" s="424"/>
      <c r="I936" s="424"/>
      <c r="J936" s="424"/>
      <c r="K936" s="358"/>
      <c r="L936" s="424"/>
      <c r="M936" s="424"/>
      <c r="N936" s="424"/>
      <c r="O936" s="424"/>
      <c r="P936" s="424"/>
      <c r="Q936" s="353"/>
      <c r="R936" s="353"/>
      <c r="S936" s="353"/>
      <c r="T936" s="353"/>
      <c r="U936" s="353"/>
      <c r="V936" s="353"/>
      <c r="W936" s="353"/>
      <c r="X936" s="353"/>
      <c r="Y936" s="353"/>
      <c r="Z936" s="353"/>
    </row>
    <row r="937" spans="1:26" ht="12.75" customHeight="1" x14ac:dyDescent="0.2">
      <c r="A937" s="353"/>
      <c r="B937" s="353"/>
      <c r="C937" s="353"/>
      <c r="D937" s="353"/>
      <c r="E937" s="353"/>
      <c r="F937" s="424"/>
      <c r="G937" s="424"/>
      <c r="H937" s="424"/>
      <c r="I937" s="424"/>
      <c r="J937" s="424"/>
      <c r="K937" s="358"/>
      <c r="L937" s="424"/>
      <c r="M937" s="424"/>
      <c r="N937" s="424"/>
      <c r="O937" s="424"/>
      <c r="P937" s="424"/>
      <c r="Q937" s="353"/>
      <c r="R937" s="353"/>
      <c r="S937" s="353"/>
      <c r="T937" s="353"/>
      <c r="U937" s="353"/>
      <c r="V937" s="353"/>
      <c r="W937" s="353"/>
      <c r="X937" s="353"/>
      <c r="Y937" s="353"/>
      <c r="Z937" s="353"/>
    </row>
    <row r="938" spans="1:26" ht="12.75" customHeight="1" x14ac:dyDescent="0.2">
      <c r="A938" s="353"/>
      <c r="B938" s="353"/>
      <c r="C938" s="353"/>
      <c r="D938" s="353"/>
      <c r="E938" s="353"/>
      <c r="F938" s="424"/>
      <c r="G938" s="424"/>
      <c r="H938" s="424"/>
      <c r="I938" s="424"/>
      <c r="J938" s="424"/>
      <c r="K938" s="358"/>
      <c r="L938" s="424"/>
      <c r="M938" s="424"/>
      <c r="N938" s="424"/>
      <c r="O938" s="424"/>
      <c r="P938" s="424"/>
      <c r="Q938" s="353"/>
      <c r="R938" s="353"/>
      <c r="S938" s="353"/>
      <c r="T938" s="353"/>
      <c r="U938" s="353"/>
      <c r="V938" s="353"/>
      <c r="W938" s="353"/>
      <c r="X938" s="353"/>
      <c r="Y938" s="353"/>
      <c r="Z938" s="353"/>
    </row>
    <row r="939" spans="1:26" ht="12.75" customHeight="1" x14ac:dyDescent="0.2">
      <c r="A939" s="353"/>
      <c r="B939" s="353"/>
      <c r="C939" s="353"/>
      <c r="D939" s="353"/>
      <c r="E939" s="353"/>
      <c r="F939" s="424"/>
      <c r="G939" s="424"/>
      <c r="H939" s="424"/>
      <c r="I939" s="424"/>
      <c r="J939" s="424"/>
      <c r="K939" s="358"/>
      <c r="L939" s="424"/>
      <c r="M939" s="424"/>
      <c r="N939" s="424"/>
      <c r="O939" s="424"/>
      <c r="P939" s="424"/>
      <c r="Q939" s="353"/>
      <c r="R939" s="353"/>
      <c r="S939" s="353"/>
      <c r="T939" s="353"/>
      <c r="U939" s="353"/>
      <c r="V939" s="353"/>
      <c r="W939" s="353"/>
      <c r="X939" s="353"/>
      <c r="Y939" s="353"/>
      <c r="Z939" s="353"/>
    </row>
    <row r="940" spans="1:26" ht="12.75" customHeight="1" x14ac:dyDescent="0.2">
      <c r="A940" s="353"/>
      <c r="B940" s="353"/>
      <c r="C940" s="353"/>
      <c r="D940" s="353"/>
      <c r="E940" s="353"/>
      <c r="F940" s="424"/>
      <c r="G940" s="424"/>
      <c r="H940" s="424"/>
      <c r="I940" s="424"/>
      <c r="J940" s="424"/>
      <c r="K940" s="358"/>
      <c r="L940" s="424"/>
      <c r="M940" s="424"/>
      <c r="N940" s="424"/>
      <c r="O940" s="424"/>
      <c r="P940" s="424"/>
      <c r="Q940" s="353"/>
      <c r="R940" s="353"/>
      <c r="S940" s="353"/>
      <c r="T940" s="353"/>
      <c r="U940" s="353"/>
      <c r="V940" s="353"/>
      <c r="W940" s="353"/>
      <c r="X940" s="353"/>
      <c r="Y940" s="353"/>
      <c r="Z940" s="353"/>
    </row>
    <row r="941" spans="1:26" ht="12.75" customHeight="1" x14ac:dyDescent="0.2">
      <c r="A941" s="353"/>
      <c r="B941" s="353"/>
      <c r="C941" s="353"/>
      <c r="D941" s="353"/>
      <c r="E941" s="353"/>
      <c r="F941" s="424"/>
      <c r="G941" s="424"/>
      <c r="H941" s="424"/>
      <c r="I941" s="424"/>
      <c r="J941" s="424"/>
      <c r="K941" s="358"/>
      <c r="L941" s="424"/>
      <c r="M941" s="424"/>
      <c r="N941" s="424"/>
      <c r="O941" s="424"/>
      <c r="P941" s="424"/>
      <c r="Q941" s="353"/>
      <c r="R941" s="353"/>
      <c r="S941" s="353"/>
      <c r="T941" s="353"/>
      <c r="U941" s="353"/>
      <c r="V941" s="353"/>
      <c r="W941" s="353"/>
      <c r="X941" s="353"/>
      <c r="Y941" s="353"/>
      <c r="Z941" s="353"/>
    </row>
    <row r="942" spans="1:26" ht="12.75" customHeight="1" x14ac:dyDescent="0.2">
      <c r="A942" s="353"/>
      <c r="B942" s="353"/>
      <c r="C942" s="353"/>
      <c r="D942" s="353"/>
      <c r="E942" s="353"/>
      <c r="F942" s="424"/>
      <c r="G942" s="424"/>
      <c r="H942" s="424"/>
      <c r="I942" s="424"/>
      <c r="J942" s="424"/>
      <c r="K942" s="358"/>
      <c r="L942" s="424"/>
      <c r="M942" s="424"/>
      <c r="N942" s="424"/>
      <c r="O942" s="424"/>
      <c r="P942" s="424"/>
      <c r="Q942" s="353"/>
      <c r="R942" s="353"/>
      <c r="S942" s="353"/>
      <c r="T942" s="353"/>
      <c r="U942" s="353"/>
      <c r="V942" s="353"/>
      <c r="W942" s="353"/>
      <c r="X942" s="353"/>
      <c r="Y942" s="353"/>
      <c r="Z942" s="353"/>
    </row>
    <row r="943" spans="1:26" ht="12.75" customHeight="1" x14ac:dyDescent="0.2">
      <c r="A943" s="353"/>
      <c r="B943" s="353"/>
      <c r="C943" s="353"/>
      <c r="D943" s="353"/>
      <c r="E943" s="353"/>
      <c r="F943" s="424"/>
      <c r="G943" s="424"/>
      <c r="H943" s="424"/>
      <c r="I943" s="424"/>
      <c r="J943" s="424"/>
      <c r="K943" s="358"/>
      <c r="L943" s="424"/>
      <c r="M943" s="424"/>
      <c r="N943" s="424"/>
      <c r="O943" s="424"/>
      <c r="P943" s="424"/>
      <c r="Q943" s="353"/>
      <c r="R943" s="353"/>
      <c r="S943" s="353"/>
      <c r="T943" s="353"/>
      <c r="U943" s="353"/>
      <c r="V943" s="353"/>
      <c r="W943" s="353"/>
      <c r="X943" s="353"/>
      <c r="Y943" s="353"/>
      <c r="Z943" s="353"/>
    </row>
    <row r="944" spans="1:26" ht="12.75" customHeight="1" x14ac:dyDescent="0.2">
      <c r="A944" s="353"/>
      <c r="B944" s="353"/>
      <c r="C944" s="353"/>
      <c r="D944" s="353"/>
      <c r="E944" s="353"/>
      <c r="F944" s="424"/>
      <c r="G944" s="424"/>
      <c r="H944" s="424"/>
      <c r="I944" s="424"/>
      <c r="J944" s="424"/>
      <c r="K944" s="358"/>
      <c r="L944" s="424"/>
      <c r="M944" s="424"/>
      <c r="N944" s="424"/>
      <c r="O944" s="424"/>
      <c r="P944" s="424"/>
      <c r="Q944" s="353"/>
      <c r="R944" s="353"/>
      <c r="S944" s="353"/>
      <c r="T944" s="353"/>
      <c r="U944" s="353"/>
      <c r="V944" s="353"/>
      <c r="W944" s="353"/>
      <c r="X944" s="353"/>
      <c r="Y944" s="353"/>
      <c r="Z944" s="353"/>
    </row>
    <row r="945" spans="1:26" ht="12.75" customHeight="1" x14ac:dyDescent="0.2">
      <c r="A945" s="353"/>
      <c r="B945" s="353"/>
      <c r="C945" s="353"/>
      <c r="D945" s="353"/>
      <c r="E945" s="353"/>
      <c r="F945" s="424"/>
      <c r="G945" s="424"/>
      <c r="H945" s="424"/>
      <c r="I945" s="424"/>
      <c r="J945" s="424"/>
      <c r="K945" s="358"/>
      <c r="L945" s="424"/>
      <c r="M945" s="424"/>
      <c r="N945" s="424"/>
      <c r="O945" s="424"/>
      <c r="P945" s="424"/>
      <c r="Q945" s="353"/>
      <c r="R945" s="353"/>
      <c r="S945" s="353"/>
      <c r="T945" s="353"/>
      <c r="U945" s="353"/>
      <c r="V945" s="353"/>
      <c r="W945" s="353"/>
      <c r="X945" s="353"/>
      <c r="Y945" s="353"/>
      <c r="Z945" s="353"/>
    </row>
    <row r="946" spans="1:26" ht="12.75" customHeight="1" x14ac:dyDescent="0.2">
      <c r="A946" s="353"/>
      <c r="B946" s="353"/>
      <c r="C946" s="353"/>
      <c r="D946" s="353"/>
      <c r="E946" s="353"/>
      <c r="F946" s="424"/>
      <c r="G946" s="424"/>
      <c r="H946" s="424"/>
      <c r="I946" s="424"/>
      <c r="J946" s="424"/>
      <c r="K946" s="358"/>
      <c r="L946" s="424"/>
      <c r="M946" s="424"/>
      <c r="N946" s="424"/>
      <c r="O946" s="424"/>
      <c r="P946" s="424"/>
      <c r="Q946" s="353"/>
      <c r="R946" s="353"/>
      <c r="S946" s="353"/>
      <c r="T946" s="353"/>
      <c r="U946" s="353"/>
      <c r="V946" s="353"/>
      <c r="W946" s="353"/>
      <c r="X946" s="353"/>
      <c r="Y946" s="353"/>
      <c r="Z946" s="353"/>
    </row>
    <row r="947" spans="1:26" ht="12.75" customHeight="1" x14ac:dyDescent="0.2">
      <c r="A947" s="353"/>
      <c r="B947" s="353"/>
      <c r="C947" s="353"/>
      <c r="D947" s="353"/>
      <c r="E947" s="353"/>
      <c r="F947" s="424"/>
      <c r="G947" s="424"/>
      <c r="H947" s="424"/>
      <c r="I947" s="424"/>
      <c r="J947" s="424"/>
      <c r="K947" s="358"/>
      <c r="L947" s="424"/>
      <c r="M947" s="424"/>
      <c r="N947" s="424"/>
      <c r="O947" s="424"/>
      <c r="P947" s="424"/>
      <c r="Q947" s="353"/>
      <c r="R947" s="353"/>
      <c r="S947" s="353"/>
      <c r="T947" s="353"/>
      <c r="U947" s="353"/>
      <c r="V947" s="353"/>
      <c r="W947" s="353"/>
      <c r="X947" s="353"/>
      <c r="Y947" s="353"/>
      <c r="Z947" s="353"/>
    </row>
    <row r="948" spans="1:26" ht="12.75" customHeight="1" x14ac:dyDescent="0.2">
      <c r="A948" s="353"/>
      <c r="B948" s="353"/>
      <c r="C948" s="353"/>
      <c r="D948" s="353"/>
      <c r="E948" s="353"/>
      <c r="F948" s="424"/>
      <c r="G948" s="424"/>
      <c r="H948" s="424"/>
      <c r="I948" s="424"/>
      <c r="J948" s="424"/>
      <c r="K948" s="358"/>
      <c r="L948" s="424"/>
      <c r="M948" s="424"/>
      <c r="N948" s="424"/>
      <c r="O948" s="424"/>
      <c r="P948" s="424"/>
      <c r="Q948" s="353"/>
      <c r="R948" s="353"/>
      <c r="S948" s="353"/>
      <c r="T948" s="353"/>
      <c r="U948" s="353"/>
      <c r="V948" s="353"/>
      <c r="W948" s="353"/>
      <c r="X948" s="353"/>
      <c r="Y948" s="353"/>
      <c r="Z948" s="353"/>
    </row>
    <row r="949" spans="1:26" ht="12.75" customHeight="1" x14ac:dyDescent="0.2">
      <c r="A949" s="353"/>
      <c r="B949" s="353"/>
      <c r="C949" s="353"/>
      <c r="D949" s="353"/>
      <c r="E949" s="353"/>
      <c r="F949" s="424"/>
      <c r="G949" s="424"/>
      <c r="H949" s="424"/>
      <c r="I949" s="424"/>
      <c r="J949" s="424"/>
      <c r="K949" s="358"/>
      <c r="L949" s="424"/>
      <c r="M949" s="424"/>
      <c r="N949" s="424"/>
      <c r="O949" s="424"/>
      <c r="P949" s="424"/>
      <c r="Q949" s="353"/>
      <c r="R949" s="353"/>
      <c r="S949" s="353"/>
      <c r="T949" s="353"/>
      <c r="U949" s="353"/>
      <c r="V949" s="353"/>
      <c r="W949" s="353"/>
      <c r="X949" s="353"/>
      <c r="Y949" s="353"/>
      <c r="Z949" s="353"/>
    </row>
    <row r="950" spans="1:26" ht="12.75" customHeight="1" x14ac:dyDescent="0.2">
      <c r="A950" s="353"/>
      <c r="B950" s="353"/>
      <c r="C950" s="353"/>
      <c r="D950" s="353"/>
      <c r="E950" s="353"/>
      <c r="F950" s="424"/>
      <c r="G950" s="424"/>
      <c r="H950" s="424"/>
      <c r="I950" s="424"/>
      <c r="J950" s="424"/>
      <c r="K950" s="358"/>
      <c r="L950" s="424"/>
      <c r="M950" s="424"/>
      <c r="N950" s="424"/>
      <c r="O950" s="424"/>
      <c r="P950" s="424"/>
      <c r="Q950" s="353"/>
      <c r="R950" s="353"/>
      <c r="S950" s="353"/>
      <c r="T950" s="353"/>
      <c r="U950" s="353"/>
      <c r="V950" s="353"/>
      <c r="W950" s="353"/>
      <c r="X950" s="353"/>
      <c r="Y950" s="353"/>
      <c r="Z950" s="353"/>
    </row>
    <row r="951" spans="1:26" ht="12.75" customHeight="1" x14ac:dyDescent="0.2">
      <c r="A951" s="353"/>
      <c r="B951" s="353"/>
      <c r="C951" s="353"/>
      <c r="D951" s="353"/>
      <c r="E951" s="353"/>
      <c r="F951" s="424"/>
      <c r="G951" s="424"/>
      <c r="H951" s="424"/>
      <c r="I951" s="424"/>
      <c r="J951" s="424"/>
      <c r="K951" s="358"/>
      <c r="L951" s="424"/>
      <c r="M951" s="424"/>
      <c r="N951" s="424"/>
      <c r="O951" s="424"/>
      <c r="P951" s="424"/>
      <c r="Q951" s="353"/>
      <c r="R951" s="353"/>
      <c r="S951" s="353"/>
      <c r="T951" s="353"/>
      <c r="U951" s="353"/>
      <c r="V951" s="353"/>
      <c r="W951" s="353"/>
      <c r="X951" s="353"/>
      <c r="Y951" s="353"/>
      <c r="Z951" s="353"/>
    </row>
    <row r="952" spans="1:26" ht="12.75" customHeight="1" x14ac:dyDescent="0.2">
      <c r="A952" s="353"/>
      <c r="B952" s="353"/>
      <c r="C952" s="353"/>
      <c r="D952" s="353"/>
      <c r="E952" s="353"/>
      <c r="F952" s="424"/>
      <c r="G952" s="424"/>
      <c r="H952" s="424"/>
      <c r="I952" s="424"/>
      <c r="J952" s="424"/>
      <c r="K952" s="358"/>
      <c r="L952" s="424"/>
      <c r="M952" s="424"/>
      <c r="N952" s="424"/>
      <c r="O952" s="424"/>
      <c r="P952" s="424"/>
      <c r="Q952" s="353"/>
      <c r="R952" s="353"/>
      <c r="S952" s="353"/>
      <c r="T952" s="353"/>
      <c r="U952" s="353"/>
      <c r="V952" s="353"/>
      <c r="W952" s="353"/>
      <c r="X952" s="353"/>
      <c r="Y952" s="353"/>
      <c r="Z952" s="353"/>
    </row>
    <row r="953" spans="1:26" ht="12.75" customHeight="1" x14ac:dyDescent="0.2">
      <c r="A953" s="353"/>
      <c r="B953" s="353"/>
      <c r="C953" s="353"/>
      <c r="D953" s="353"/>
      <c r="E953" s="353"/>
      <c r="F953" s="424"/>
      <c r="G953" s="424"/>
      <c r="H953" s="424"/>
      <c r="I953" s="424"/>
      <c r="J953" s="424"/>
      <c r="K953" s="358"/>
      <c r="L953" s="424"/>
      <c r="M953" s="424"/>
      <c r="N953" s="424"/>
      <c r="O953" s="424"/>
      <c r="P953" s="424"/>
      <c r="Q953" s="353"/>
      <c r="R953" s="353"/>
      <c r="S953" s="353"/>
      <c r="T953" s="353"/>
      <c r="U953" s="353"/>
      <c r="V953" s="353"/>
      <c r="W953" s="353"/>
      <c r="X953" s="353"/>
      <c r="Y953" s="353"/>
      <c r="Z953" s="353"/>
    </row>
    <row r="954" spans="1:26" ht="12.75" customHeight="1" x14ac:dyDescent="0.2">
      <c r="A954" s="353"/>
      <c r="B954" s="353"/>
      <c r="C954" s="353"/>
      <c r="D954" s="353"/>
      <c r="E954" s="353"/>
      <c r="F954" s="424"/>
      <c r="G954" s="424"/>
      <c r="H954" s="424"/>
      <c r="I954" s="424"/>
      <c r="J954" s="424"/>
      <c r="K954" s="358"/>
      <c r="L954" s="424"/>
      <c r="M954" s="424"/>
      <c r="N954" s="424"/>
      <c r="O954" s="424"/>
      <c r="P954" s="424"/>
      <c r="Q954" s="353"/>
      <c r="R954" s="353"/>
      <c r="S954" s="353"/>
      <c r="T954" s="353"/>
      <c r="U954" s="353"/>
      <c r="V954" s="353"/>
      <c r="W954" s="353"/>
      <c r="X954" s="353"/>
      <c r="Y954" s="353"/>
      <c r="Z954" s="353"/>
    </row>
    <row r="955" spans="1:26" ht="12.75" customHeight="1" x14ac:dyDescent="0.2">
      <c r="A955" s="353"/>
      <c r="B955" s="353"/>
      <c r="C955" s="353"/>
      <c r="D955" s="353"/>
      <c r="E955" s="353"/>
      <c r="F955" s="424"/>
      <c r="G955" s="424"/>
      <c r="H955" s="424"/>
      <c r="I955" s="424"/>
      <c r="J955" s="424"/>
      <c r="K955" s="358"/>
      <c r="L955" s="424"/>
      <c r="M955" s="424"/>
      <c r="N955" s="424"/>
      <c r="O955" s="424"/>
      <c r="P955" s="424"/>
      <c r="Q955" s="353"/>
      <c r="R955" s="353"/>
      <c r="S955" s="353"/>
      <c r="T955" s="353"/>
      <c r="U955" s="353"/>
      <c r="V955" s="353"/>
      <c r="W955" s="353"/>
      <c r="X955" s="353"/>
      <c r="Y955" s="353"/>
      <c r="Z955" s="353"/>
    </row>
    <row r="956" spans="1:26" ht="12.75" customHeight="1" x14ac:dyDescent="0.2">
      <c r="A956" s="353"/>
      <c r="B956" s="353"/>
      <c r="C956" s="353"/>
      <c r="D956" s="353"/>
      <c r="E956" s="353"/>
      <c r="F956" s="424"/>
      <c r="G956" s="424"/>
      <c r="H956" s="424"/>
      <c r="I956" s="424"/>
      <c r="J956" s="424"/>
      <c r="K956" s="358"/>
      <c r="L956" s="424"/>
      <c r="M956" s="424"/>
      <c r="N956" s="424"/>
      <c r="O956" s="424"/>
      <c r="P956" s="424"/>
      <c r="Q956" s="353"/>
      <c r="R956" s="353"/>
      <c r="S956" s="353"/>
      <c r="T956" s="353"/>
      <c r="U956" s="353"/>
      <c r="V956" s="353"/>
      <c r="W956" s="353"/>
      <c r="X956" s="353"/>
      <c r="Y956" s="353"/>
      <c r="Z956" s="353"/>
    </row>
    <row r="957" spans="1:26" ht="12.75" customHeight="1" x14ac:dyDescent="0.2">
      <c r="A957" s="353"/>
      <c r="B957" s="353"/>
      <c r="C957" s="353"/>
      <c r="D957" s="353"/>
      <c r="E957" s="353"/>
      <c r="F957" s="424"/>
      <c r="G957" s="424"/>
      <c r="H957" s="424"/>
      <c r="I957" s="424"/>
      <c r="J957" s="424"/>
      <c r="K957" s="358"/>
      <c r="L957" s="424"/>
      <c r="M957" s="424"/>
      <c r="N957" s="424"/>
      <c r="O957" s="424"/>
      <c r="P957" s="424"/>
      <c r="Q957" s="353"/>
      <c r="R957" s="353"/>
      <c r="S957" s="353"/>
      <c r="T957" s="353"/>
      <c r="U957" s="353"/>
      <c r="V957" s="353"/>
      <c r="W957" s="353"/>
      <c r="X957" s="353"/>
      <c r="Y957" s="353"/>
      <c r="Z957" s="353"/>
    </row>
    <row r="958" spans="1:26" ht="12.75" customHeight="1" x14ac:dyDescent="0.2">
      <c r="A958" s="353"/>
      <c r="B958" s="353"/>
      <c r="C958" s="353"/>
      <c r="D958" s="353"/>
      <c r="E958" s="353"/>
      <c r="F958" s="424"/>
      <c r="G958" s="424"/>
      <c r="H958" s="424"/>
      <c r="I958" s="424"/>
      <c r="J958" s="424"/>
      <c r="K958" s="358"/>
      <c r="L958" s="424"/>
      <c r="M958" s="424"/>
      <c r="N958" s="424"/>
      <c r="O958" s="424"/>
      <c r="P958" s="424"/>
      <c r="Q958" s="353"/>
      <c r="R958" s="353"/>
      <c r="S958" s="353"/>
      <c r="T958" s="353"/>
      <c r="U958" s="353"/>
      <c r="V958" s="353"/>
      <c r="W958" s="353"/>
      <c r="X958" s="353"/>
      <c r="Y958" s="353"/>
      <c r="Z958" s="353"/>
    </row>
    <row r="959" spans="1:26" ht="12.75" customHeight="1" x14ac:dyDescent="0.2">
      <c r="A959" s="353"/>
      <c r="B959" s="353"/>
      <c r="C959" s="353"/>
      <c r="D959" s="353"/>
      <c r="E959" s="353"/>
      <c r="F959" s="424"/>
      <c r="G959" s="424"/>
      <c r="H959" s="424"/>
      <c r="I959" s="424"/>
      <c r="J959" s="424"/>
      <c r="K959" s="358"/>
      <c r="L959" s="424"/>
      <c r="M959" s="424"/>
      <c r="N959" s="424"/>
      <c r="O959" s="424"/>
      <c r="P959" s="424"/>
      <c r="Q959" s="353"/>
      <c r="R959" s="353"/>
      <c r="S959" s="353"/>
      <c r="T959" s="353"/>
      <c r="U959" s="353"/>
      <c r="V959" s="353"/>
      <c r="W959" s="353"/>
      <c r="X959" s="353"/>
      <c r="Y959" s="353"/>
      <c r="Z959" s="353"/>
    </row>
    <row r="960" spans="1:26" ht="12.75" customHeight="1" x14ac:dyDescent="0.2">
      <c r="A960" s="353"/>
      <c r="B960" s="353"/>
      <c r="C960" s="353"/>
      <c r="D960" s="353"/>
      <c r="E960" s="353"/>
      <c r="F960" s="424"/>
      <c r="G960" s="424"/>
      <c r="H960" s="424"/>
      <c r="I960" s="424"/>
      <c r="J960" s="424"/>
      <c r="K960" s="358"/>
      <c r="L960" s="424"/>
      <c r="M960" s="424"/>
      <c r="N960" s="424"/>
      <c r="O960" s="424"/>
      <c r="P960" s="424"/>
      <c r="Q960" s="353"/>
      <c r="R960" s="353"/>
      <c r="S960" s="353"/>
      <c r="T960" s="353"/>
      <c r="U960" s="353"/>
      <c r="V960" s="353"/>
      <c r="W960" s="353"/>
      <c r="X960" s="353"/>
      <c r="Y960" s="353"/>
      <c r="Z960" s="353"/>
    </row>
    <row r="961" spans="1:26" ht="12.75" customHeight="1" x14ac:dyDescent="0.2">
      <c r="A961" s="353"/>
      <c r="B961" s="353"/>
      <c r="C961" s="353"/>
      <c r="D961" s="353"/>
      <c r="E961" s="353"/>
      <c r="F961" s="424"/>
      <c r="G961" s="424"/>
      <c r="H961" s="424"/>
      <c r="I961" s="424"/>
      <c r="J961" s="424"/>
      <c r="K961" s="358"/>
      <c r="L961" s="424"/>
      <c r="M961" s="424"/>
      <c r="N961" s="424"/>
      <c r="O961" s="424"/>
      <c r="P961" s="424"/>
      <c r="Q961" s="353"/>
      <c r="R961" s="353"/>
      <c r="S961" s="353"/>
      <c r="T961" s="353"/>
      <c r="U961" s="353"/>
      <c r="V961" s="353"/>
      <c r="W961" s="353"/>
      <c r="X961" s="353"/>
      <c r="Y961" s="353"/>
      <c r="Z961" s="353"/>
    </row>
    <row r="962" spans="1:26" ht="12.75" customHeight="1" x14ac:dyDescent="0.2">
      <c r="A962" s="353"/>
      <c r="B962" s="353"/>
      <c r="C962" s="353"/>
      <c r="D962" s="353"/>
      <c r="E962" s="353"/>
      <c r="F962" s="424"/>
      <c r="G962" s="424"/>
      <c r="H962" s="424"/>
      <c r="I962" s="424"/>
      <c r="J962" s="424"/>
      <c r="K962" s="358"/>
      <c r="L962" s="424"/>
      <c r="M962" s="424"/>
      <c r="N962" s="424"/>
      <c r="O962" s="424"/>
      <c r="P962" s="424"/>
      <c r="Q962" s="353"/>
      <c r="R962" s="353"/>
      <c r="S962" s="353"/>
      <c r="T962" s="353"/>
      <c r="U962" s="353"/>
      <c r="V962" s="353"/>
      <c r="W962" s="353"/>
      <c r="X962" s="353"/>
      <c r="Y962" s="353"/>
      <c r="Z962" s="353"/>
    </row>
    <row r="963" spans="1:26" ht="12.75" customHeight="1" x14ac:dyDescent="0.2">
      <c r="A963" s="353"/>
      <c r="B963" s="353"/>
      <c r="C963" s="353"/>
      <c r="D963" s="353"/>
      <c r="E963" s="353"/>
      <c r="F963" s="424"/>
      <c r="G963" s="424"/>
      <c r="H963" s="424"/>
      <c r="I963" s="424"/>
      <c r="J963" s="424"/>
      <c r="K963" s="358"/>
      <c r="L963" s="424"/>
      <c r="M963" s="424"/>
      <c r="N963" s="424"/>
      <c r="O963" s="424"/>
      <c r="P963" s="424"/>
      <c r="Q963" s="353"/>
      <c r="R963" s="353"/>
      <c r="S963" s="353"/>
      <c r="T963" s="353"/>
      <c r="U963" s="353"/>
      <c r="V963" s="353"/>
      <c r="W963" s="353"/>
      <c r="X963" s="353"/>
      <c r="Y963" s="353"/>
      <c r="Z963" s="353"/>
    </row>
    <row r="964" spans="1:26" ht="12.75" customHeight="1" x14ac:dyDescent="0.2">
      <c r="A964" s="353"/>
      <c r="B964" s="353"/>
      <c r="C964" s="353"/>
      <c r="D964" s="353"/>
      <c r="E964" s="353"/>
      <c r="F964" s="424"/>
      <c r="G964" s="424"/>
      <c r="H964" s="424"/>
      <c r="I964" s="424"/>
      <c r="J964" s="424"/>
      <c r="K964" s="358"/>
      <c r="L964" s="424"/>
      <c r="M964" s="424"/>
      <c r="N964" s="424"/>
      <c r="O964" s="424"/>
      <c r="P964" s="424"/>
      <c r="Q964" s="353"/>
      <c r="R964" s="353"/>
      <c r="S964" s="353"/>
      <c r="T964" s="353"/>
      <c r="U964" s="353"/>
      <c r="V964" s="353"/>
      <c r="W964" s="353"/>
      <c r="X964" s="353"/>
      <c r="Y964" s="353"/>
      <c r="Z964" s="353"/>
    </row>
    <row r="965" spans="1:26" ht="12.75" customHeight="1" x14ac:dyDescent="0.2">
      <c r="A965" s="353"/>
      <c r="B965" s="353"/>
      <c r="C965" s="353"/>
      <c r="D965" s="353"/>
      <c r="E965" s="353"/>
      <c r="F965" s="424"/>
      <c r="G965" s="424"/>
      <c r="H965" s="424"/>
      <c r="I965" s="424"/>
      <c r="J965" s="424"/>
      <c r="K965" s="358"/>
      <c r="L965" s="424"/>
      <c r="M965" s="424"/>
      <c r="N965" s="424"/>
      <c r="O965" s="424"/>
      <c r="P965" s="424"/>
      <c r="Q965" s="353"/>
      <c r="R965" s="353"/>
      <c r="S965" s="353"/>
      <c r="T965" s="353"/>
      <c r="U965" s="353"/>
      <c r="V965" s="353"/>
      <c r="W965" s="353"/>
      <c r="X965" s="353"/>
      <c r="Y965" s="353"/>
      <c r="Z965" s="353"/>
    </row>
    <row r="966" spans="1:26" ht="12.75" customHeight="1" x14ac:dyDescent="0.2">
      <c r="A966" s="353"/>
      <c r="B966" s="353"/>
      <c r="C966" s="353"/>
      <c r="D966" s="353"/>
      <c r="E966" s="353"/>
      <c r="F966" s="424"/>
      <c r="G966" s="424"/>
      <c r="H966" s="424"/>
      <c r="I966" s="424"/>
      <c r="J966" s="424"/>
      <c r="K966" s="358"/>
      <c r="L966" s="424"/>
      <c r="M966" s="424"/>
      <c r="N966" s="424"/>
      <c r="O966" s="424"/>
      <c r="P966" s="424"/>
      <c r="Q966" s="353"/>
      <c r="R966" s="353"/>
      <c r="S966" s="353"/>
      <c r="T966" s="353"/>
      <c r="U966" s="353"/>
      <c r="V966" s="353"/>
      <c r="W966" s="353"/>
      <c r="X966" s="353"/>
      <c r="Y966" s="353"/>
      <c r="Z966" s="353"/>
    </row>
    <row r="967" spans="1:26" ht="12.75" customHeight="1" x14ac:dyDescent="0.2">
      <c r="A967" s="353"/>
      <c r="B967" s="353"/>
      <c r="C967" s="353"/>
      <c r="D967" s="353"/>
      <c r="E967" s="353"/>
      <c r="F967" s="424"/>
      <c r="G967" s="424"/>
      <c r="H967" s="424"/>
      <c r="I967" s="424"/>
      <c r="J967" s="424"/>
      <c r="K967" s="358"/>
      <c r="L967" s="424"/>
      <c r="M967" s="424"/>
      <c r="N967" s="424"/>
      <c r="O967" s="424"/>
      <c r="P967" s="424"/>
      <c r="Q967" s="353"/>
      <c r="R967" s="353"/>
      <c r="S967" s="353"/>
      <c r="T967" s="353"/>
      <c r="U967" s="353"/>
      <c r="V967" s="353"/>
      <c r="W967" s="353"/>
      <c r="X967" s="353"/>
      <c r="Y967" s="353"/>
      <c r="Z967" s="353"/>
    </row>
    <row r="968" spans="1:26" ht="12.75" customHeight="1" x14ac:dyDescent="0.2">
      <c r="A968" s="353"/>
      <c r="B968" s="353"/>
      <c r="C968" s="353"/>
      <c r="D968" s="353"/>
      <c r="E968" s="353"/>
      <c r="F968" s="424"/>
      <c r="G968" s="424"/>
      <c r="H968" s="424"/>
      <c r="I968" s="424"/>
      <c r="J968" s="424"/>
      <c r="K968" s="358"/>
      <c r="L968" s="424"/>
      <c r="M968" s="424"/>
      <c r="N968" s="424"/>
      <c r="O968" s="424"/>
      <c r="P968" s="424"/>
      <c r="Q968" s="353"/>
      <c r="R968" s="353"/>
      <c r="S968" s="353"/>
      <c r="T968" s="353"/>
      <c r="U968" s="353"/>
      <c r="V968" s="353"/>
      <c r="W968" s="353"/>
      <c r="X968" s="353"/>
      <c r="Y968" s="353"/>
      <c r="Z968" s="353"/>
    </row>
    <row r="969" spans="1:26" ht="12.75" customHeight="1" x14ac:dyDescent="0.2">
      <c r="A969" s="353"/>
      <c r="B969" s="353"/>
      <c r="C969" s="353"/>
      <c r="D969" s="353"/>
      <c r="E969" s="353"/>
      <c r="F969" s="424"/>
      <c r="G969" s="424"/>
      <c r="H969" s="424"/>
      <c r="I969" s="424"/>
      <c r="J969" s="424"/>
      <c r="K969" s="358"/>
      <c r="L969" s="424"/>
      <c r="M969" s="424"/>
      <c r="N969" s="424"/>
      <c r="O969" s="424"/>
      <c r="P969" s="424"/>
      <c r="Q969" s="353"/>
      <c r="R969" s="353"/>
      <c r="S969" s="353"/>
      <c r="T969" s="353"/>
      <c r="U969" s="353"/>
      <c r="V969" s="353"/>
      <c r="W969" s="353"/>
      <c r="X969" s="353"/>
      <c r="Y969" s="353"/>
      <c r="Z969" s="353"/>
    </row>
    <row r="970" spans="1:26" ht="12.75" customHeight="1" x14ac:dyDescent="0.2">
      <c r="A970" s="353"/>
      <c r="B970" s="353"/>
      <c r="C970" s="353"/>
      <c r="D970" s="353"/>
      <c r="E970" s="353"/>
      <c r="F970" s="424"/>
      <c r="G970" s="424"/>
      <c r="H970" s="424"/>
      <c r="I970" s="424"/>
      <c r="J970" s="424"/>
      <c r="K970" s="358"/>
      <c r="L970" s="424"/>
      <c r="M970" s="424"/>
      <c r="N970" s="424"/>
      <c r="O970" s="424"/>
      <c r="P970" s="424"/>
      <c r="Q970" s="353"/>
      <c r="R970" s="353"/>
      <c r="S970" s="353"/>
      <c r="T970" s="353"/>
      <c r="U970" s="353"/>
      <c r="V970" s="353"/>
      <c r="W970" s="353"/>
      <c r="X970" s="353"/>
      <c r="Y970" s="353"/>
      <c r="Z970" s="353"/>
    </row>
    <row r="971" spans="1:26" ht="12.75" customHeight="1" x14ac:dyDescent="0.2">
      <c r="A971" s="353"/>
      <c r="B971" s="353"/>
      <c r="C971" s="353"/>
      <c r="D971" s="353"/>
      <c r="E971" s="353"/>
      <c r="F971" s="424"/>
      <c r="G971" s="424"/>
      <c r="H971" s="424"/>
      <c r="I971" s="424"/>
      <c r="J971" s="424"/>
      <c r="K971" s="358"/>
      <c r="L971" s="424"/>
      <c r="M971" s="424"/>
      <c r="N971" s="424"/>
      <c r="O971" s="424"/>
      <c r="P971" s="424"/>
      <c r="Q971" s="353"/>
      <c r="R971" s="353"/>
      <c r="S971" s="353"/>
      <c r="T971" s="353"/>
      <c r="U971" s="353"/>
      <c r="V971" s="353"/>
      <c r="W971" s="353"/>
      <c r="X971" s="353"/>
      <c r="Y971" s="353"/>
      <c r="Z971" s="353"/>
    </row>
    <row r="972" spans="1:26" ht="12.75" customHeight="1" x14ac:dyDescent="0.2">
      <c r="A972" s="353"/>
      <c r="B972" s="353"/>
      <c r="C972" s="353"/>
      <c r="D972" s="353"/>
      <c r="E972" s="353"/>
      <c r="F972" s="424"/>
      <c r="G972" s="424"/>
      <c r="H972" s="424"/>
      <c r="I972" s="424"/>
      <c r="J972" s="424"/>
      <c r="K972" s="358"/>
      <c r="L972" s="424"/>
      <c r="M972" s="424"/>
      <c r="N972" s="424"/>
      <c r="O972" s="424"/>
      <c r="P972" s="424"/>
      <c r="Q972" s="353"/>
      <c r="R972" s="353"/>
      <c r="S972" s="353"/>
      <c r="T972" s="353"/>
      <c r="U972" s="353"/>
      <c r="V972" s="353"/>
      <c r="W972" s="353"/>
      <c r="X972" s="353"/>
      <c r="Y972" s="353"/>
      <c r="Z972" s="353"/>
    </row>
    <row r="973" spans="1:26" ht="12.75" customHeight="1" x14ac:dyDescent="0.2">
      <c r="A973" s="353"/>
      <c r="B973" s="353"/>
      <c r="C973" s="353"/>
      <c r="D973" s="353"/>
      <c r="E973" s="353"/>
      <c r="F973" s="424"/>
      <c r="G973" s="424"/>
      <c r="H973" s="424"/>
      <c r="I973" s="424"/>
      <c r="J973" s="424"/>
      <c r="K973" s="358"/>
      <c r="L973" s="424"/>
      <c r="M973" s="424"/>
      <c r="N973" s="424"/>
      <c r="O973" s="424"/>
      <c r="P973" s="424"/>
      <c r="Q973" s="353"/>
      <c r="R973" s="353"/>
      <c r="S973" s="353"/>
      <c r="T973" s="353"/>
      <c r="U973" s="353"/>
      <c r="V973" s="353"/>
      <c r="W973" s="353"/>
      <c r="X973" s="353"/>
      <c r="Y973" s="353"/>
      <c r="Z973" s="353"/>
    </row>
    <row r="974" spans="1:26" ht="12.75" customHeight="1" x14ac:dyDescent="0.2">
      <c r="A974" s="353"/>
      <c r="B974" s="353"/>
      <c r="C974" s="353"/>
      <c r="D974" s="353"/>
      <c r="E974" s="353"/>
      <c r="F974" s="424"/>
      <c r="G974" s="424"/>
      <c r="H974" s="424"/>
      <c r="I974" s="424"/>
      <c r="J974" s="424"/>
      <c r="K974" s="358"/>
      <c r="L974" s="424"/>
      <c r="M974" s="424"/>
      <c r="N974" s="424"/>
      <c r="O974" s="424"/>
      <c r="P974" s="424"/>
      <c r="Q974" s="353"/>
      <c r="R974" s="353"/>
      <c r="S974" s="353"/>
      <c r="T974" s="353"/>
      <c r="U974" s="353"/>
      <c r="V974" s="353"/>
      <c r="W974" s="353"/>
      <c r="X974" s="353"/>
      <c r="Y974" s="353"/>
      <c r="Z974" s="353"/>
    </row>
    <row r="975" spans="1:26" ht="12.75" customHeight="1" x14ac:dyDescent="0.2">
      <c r="A975" s="353"/>
      <c r="B975" s="353"/>
      <c r="C975" s="353"/>
      <c r="D975" s="353"/>
      <c r="E975" s="353"/>
      <c r="F975" s="424"/>
      <c r="G975" s="424"/>
      <c r="H975" s="424"/>
      <c r="I975" s="424"/>
      <c r="J975" s="424"/>
      <c r="K975" s="358"/>
      <c r="L975" s="424"/>
      <c r="M975" s="424"/>
      <c r="N975" s="424"/>
      <c r="O975" s="424"/>
      <c r="P975" s="424"/>
      <c r="Q975" s="353"/>
      <c r="R975" s="353"/>
      <c r="S975" s="353"/>
      <c r="T975" s="353"/>
      <c r="U975" s="353"/>
      <c r="V975" s="353"/>
      <c r="W975" s="353"/>
      <c r="X975" s="353"/>
      <c r="Y975" s="353"/>
      <c r="Z975" s="353"/>
    </row>
    <row r="976" spans="1:26" ht="12.75" customHeight="1" x14ac:dyDescent="0.2">
      <c r="A976" s="353"/>
      <c r="B976" s="353"/>
      <c r="C976" s="353"/>
      <c r="D976" s="353"/>
      <c r="E976" s="353"/>
      <c r="F976" s="424"/>
      <c r="G976" s="424"/>
      <c r="H976" s="424"/>
      <c r="I976" s="424"/>
      <c r="J976" s="424"/>
      <c r="K976" s="358"/>
      <c r="L976" s="424"/>
      <c r="M976" s="424"/>
      <c r="N976" s="424"/>
      <c r="O976" s="424"/>
      <c r="P976" s="424"/>
      <c r="Q976" s="353"/>
      <c r="R976" s="353"/>
      <c r="S976" s="353"/>
      <c r="T976" s="353"/>
      <c r="U976" s="353"/>
      <c r="V976" s="353"/>
      <c r="W976" s="353"/>
      <c r="X976" s="353"/>
      <c r="Y976" s="353"/>
      <c r="Z976" s="353"/>
    </row>
    <row r="977" spans="1:26" ht="12.75" customHeight="1" x14ac:dyDescent="0.2">
      <c r="A977" s="353"/>
      <c r="B977" s="353"/>
      <c r="C977" s="353"/>
      <c r="D977" s="353"/>
      <c r="E977" s="353"/>
      <c r="F977" s="424"/>
      <c r="G977" s="424"/>
      <c r="H977" s="424"/>
      <c r="I977" s="424"/>
      <c r="J977" s="424"/>
      <c r="K977" s="358"/>
      <c r="L977" s="424"/>
      <c r="M977" s="424"/>
      <c r="N977" s="424"/>
      <c r="O977" s="424"/>
      <c r="P977" s="424"/>
      <c r="Q977" s="353"/>
      <c r="R977" s="353"/>
      <c r="S977" s="353"/>
      <c r="T977" s="353"/>
      <c r="U977" s="353"/>
      <c r="V977" s="353"/>
      <c r="W977" s="353"/>
      <c r="X977" s="353"/>
      <c r="Y977" s="353"/>
      <c r="Z977" s="353"/>
    </row>
    <row r="978" spans="1:26" ht="12.75" customHeight="1" x14ac:dyDescent="0.2">
      <c r="A978" s="353"/>
      <c r="B978" s="353"/>
      <c r="C978" s="353"/>
      <c r="D978" s="353"/>
      <c r="E978" s="353"/>
      <c r="F978" s="424"/>
      <c r="G978" s="424"/>
      <c r="H978" s="424"/>
      <c r="I978" s="424"/>
      <c r="J978" s="424"/>
      <c r="K978" s="358"/>
      <c r="L978" s="424"/>
      <c r="M978" s="424"/>
      <c r="N978" s="424"/>
      <c r="O978" s="424"/>
      <c r="P978" s="424"/>
      <c r="Q978" s="353"/>
      <c r="R978" s="353"/>
      <c r="S978" s="353"/>
      <c r="T978" s="353"/>
      <c r="U978" s="353"/>
      <c r="V978" s="353"/>
      <c r="W978" s="353"/>
      <c r="X978" s="353"/>
      <c r="Y978" s="353"/>
      <c r="Z978" s="353"/>
    </row>
    <row r="979" spans="1:26" ht="12.75" customHeight="1" x14ac:dyDescent="0.2">
      <c r="A979" s="353"/>
      <c r="B979" s="353"/>
      <c r="C979" s="353"/>
      <c r="D979" s="353"/>
      <c r="E979" s="353"/>
      <c r="F979" s="424"/>
      <c r="G979" s="424"/>
      <c r="H979" s="424"/>
      <c r="I979" s="424"/>
      <c r="J979" s="424"/>
      <c r="K979" s="358"/>
      <c r="L979" s="424"/>
      <c r="M979" s="424"/>
      <c r="N979" s="424"/>
      <c r="O979" s="424"/>
      <c r="P979" s="424"/>
      <c r="Q979" s="353"/>
      <c r="R979" s="353"/>
      <c r="S979" s="353"/>
      <c r="T979" s="353"/>
      <c r="U979" s="353"/>
      <c r="V979" s="353"/>
      <c r="W979" s="353"/>
      <c r="X979" s="353"/>
      <c r="Y979" s="353"/>
      <c r="Z979" s="353"/>
    </row>
    <row r="980" spans="1:26" ht="12.75" customHeight="1" x14ac:dyDescent="0.2">
      <c r="A980" s="353"/>
      <c r="B980" s="353"/>
      <c r="C980" s="353"/>
      <c r="D980" s="353"/>
      <c r="E980" s="353"/>
      <c r="F980" s="424"/>
      <c r="G980" s="424"/>
      <c r="H980" s="424"/>
      <c r="I980" s="424"/>
      <c r="J980" s="424"/>
      <c r="K980" s="358"/>
      <c r="L980" s="424"/>
      <c r="M980" s="424"/>
      <c r="N980" s="424"/>
      <c r="O980" s="424"/>
      <c r="P980" s="424"/>
      <c r="Q980" s="353"/>
      <c r="R980" s="353"/>
      <c r="S980" s="353"/>
      <c r="T980" s="353"/>
      <c r="U980" s="353"/>
      <c r="V980" s="353"/>
      <c r="W980" s="353"/>
      <c r="X980" s="353"/>
      <c r="Y980" s="353"/>
      <c r="Z980" s="353"/>
    </row>
    <row r="981" spans="1:26" ht="12.75" customHeight="1" x14ac:dyDescent="0.2">
      <c r="A981" s="353"/>
      <c r="B981" s="353"/>
      <c r="C981" s="353"/>
      <c r="D981" s="353"/>
      <c r="E981" s="353"/>
      <c r="F981" s="424"/>
      <c r="G981" s="424"/>
      <c r="H981" s="424"/>
      <c r="I981" s="424"/>
      <c r="J981" s="424"/>
      <c r="K981" s="358"/>
      <c r="L981" s="424"/>
      <c r="M981" s="424"/>
      <c r="N981" s="424"/>
      <c r="O981" s="424"/>
      <c r="P981" s="424"/>
      <c r="Q981" s="353"/>
      <c r="R981" s="353"/>
      <c r="S981" s="353"/>
      <c r="T981" s="353"/>
      <c r="U981" s="353"/>
      <c r="V981" s="353"/>
      <c r="W981" s="353"/>
      <c r="X981" s="353"/>
      <c r="Y981" s="353"/>
      <c r="Z981" s="353"/>
    </row>
    <row r="982" spans="1:26" ht="12.75" customHeight="1" x14ac:dyDescent="0.2">
      <c r="A982" s="353"/>
      <c r="B982" s="353"/>
      <c r="C982" s="353"/>
      <c r="D982" s="353"/>
      <c r="E982" s="353"/>
      <c r="F982" s="424"/>
      <c r="G982" s="424"/>
      <c r="H982" s="424"/>
      <c r="I982" s="424"/>
      <c r="J982" s="424"/>
      <c r="K982" s="358"/>
      <c r="L982" s="424"/>
      <c r="M982" s="424"/>
      <c r="N982" s="424"/>
      <c r="O982" s="424"/>
      <c r="P982" s="424"/>
      <c r="Q982" s="353"/>
      <c r="R982" s="353"/>
      <c r="S982" s="353"/>
      <c r="T982" s="353"/>
      <c r="U982" s="353"/>
      <c r="V982" s="353"/>
      <c r="W982" s="353"/>
      <c r="X982" s="353"/>
      <c r="Y982" s="353"/>
      <c r="Z982" s="353"/>
    </row>
    <row r="983" spans="1:26" ht="12.75" customHeight="1" x14ac:dyDescent="0.2">
      <c r="A983" s="353"/>
      <c r="B983" s="353"/>
      <c r="C983" s="353"/>
      <c r="D983" s="353"/>
      <c r="E983" s="353"/>
      <c r="F983" s="424"/>
      <c r="G983" s="424"/>
      <c r="H983" s="424"/>
      <c r="I983" s="424"/>
      <c r="J983" s="424"/>
      <c r="K983" s="358"/>
      <c r="L983" s="424"/>
      <c r="M983" s="424"/>
      <c r="N983" s="424"/>
      <c r="O983" s="424"/>
      <c r="P983" s="424"/>
      <c r="Q983" s="353"/>
      <c r="R983" s="353"/>
      <c r="S983" s="353"/>
      <c r="T983" s="353"/>
      <c r="U983" s="353"/>
      <c r="V983" s="353"/>
      <c r="W983" s="353"/>
      <c r="X983" s="353"/>
      <c r="Y983" s="353"/>
      <c r="Z983" s="353"/>
    </row>
    <row r="984" spans="1:26" ht="12.75" customHeight="1" x14ac:dyDescent="0.2">
      <c r="A984" s="353"/>
      <c r="B984" s="353"/>
      <c r="C984" s="353"/>
      <c r="D984" s="353"/>
      <c r="E984" s="353"/>
      <c r="F984" s="424"/>
      <c r="G984" s="424"/>
      <c r="H984" s="424"/>
      <c r="I984" s="424"/>
      <c r="J984" s="424"/>
      <c r="K984" s="358"/>
      <c r="L984" s="424"/>
      <c r="M984" s="424"/>
      <c r="N984" s="424"/>
      <c r="O984" s="424"/>
      <c r="P984" s="424"/>
      <c r="Q984" s="353"/>
      <c r="R984" s="353"/>
      <c r="S984" s="353"/>
      <c r="T984" s="353"/>
      <c r="U984" s="353"/>
      <c r="V984" s="353"/>
      <c r="W984" s="353"/>
      <c r="X984" s="353"/>
      <c r="Y984" s="353"/>
      <c r="Z984" s="353"/>
    </row>
    <row r="985" spans="1:26" ht="12.75" customHeight="1" x14ac:dyDescent="0.2">
      <c r="A985" s="353"/>
      <c r="B985" s="353"/>
      <c r="C985" s="353"/>
      <c r="D985" s="353"/>
      <c r="E985" s="353"/>
      <c r="F985" s="424"/>
      <c r="G985" s="424"/>
      <c r="H985" s="424"/>
      <c r="I985" s="424"/>
      <c r="J985" s="424"/>
      <c r="K985" s="358"/>
      <c r="L985" s="424"/>
      <c r="M985" s="424"/>
      <c r="N985" s="424"/>
      <c r="O985" s="424"/>
      <c r="P985" s="424"/>
      <c r="Q985" s="353"/>
      <c r="R985" s="353"/>
      <c r="S985" s="353"/>
      <c r="T985" s="353"/>
      <c r="U985" s="353"/>
      <c r="V985" s="353"/>
      <c r="W985" s="353"/>
      <c r="X985" s="353"/>
      <c r="Y985" s="353"/>
      <c r="Z985" s="353"/>
    </row>
    <row r="986" spans="1:26" ht="12.75" customHeight="1" x14ac:dyDescent="0.2">
      <c r="A986" s="353"/>
      <c r="B986" s="353"/>
      <c r="C986" s="353"/>
      <c r="D986" s="353"/>
      <c r="E986" s="353"/>
      <c r="F986" s="424"/>
      <c r="G986" s="424"/>
      <c r="H986" s="424"/>
      <c r="I986" s="424"/>
      <c r="J986" s="424"/>
      <c r="K986" s="358"/>
      <c r="L986" s="424"/>
      <c r="M986" s="424"/>
      <c r="N986" s="424"/>
      <c r="O986" s="424"/>
      <c r="P986" s="424"/>
      <c r="Q986" s="353"/>
      <c r="R986" s="353"/>
      <c r="S986" s="353"/>
      <c r="T986" s="353"/>
      <c r="U986" s="353"/>
      <c r="V986" s="353"/>
      <c r="W986" s="353"/>
      <c r="X986" s="353"/>
      <c r="Y986" s="353"/>
      <c r="Z986" s="353"/>
    </row>
    <row r="987" spans="1:26" ht="12.75" customHeight="1" x14ac:dyDescent="0.2">
      <c r="A987" s="353"/>
      <c r="B987" s="353"/>
      <c r="C987" s="353"/>
      <c r="D987" s="353"/>
      <c r="E987" s="353"/>
      <c r="F987" s="424"/>
      <c r="G987" s="424"/>
      <c r="H987" s="424"/>
      <c r="I987" s="424"/>
      <c r="J987" s="424"/>
      <c r="K987" s="358"/>
      <c r="L987" s="424"/>
      <c r="M987" s="424"/>
      <c r="N987" s="424"/>
      <c r="O987" s="424"/>
      <c r="P987" s="424"/>
      <c r="Q987" s="353"/>
      <c r="R987" s="353"/>
      <c r="S987" s="353"/>
      <c r="T987" s="353"/>
      <c r="U987" s="353"/>
      <c r="V987" s="353"/>
      <c r="W987" s="353"/>
      <c r="X987" s="353"/>
      <c r="Y987" s="353"/>
      <c r="Z987" s="353"/>
    </row>
    <row r="988" spans="1:26" ht="12.75" customHeight="1" x14ac:dyDescent="0.2">
      <c r="A988" s="353"/>
      <c r="B988" s="353"/>
      <c r="C988" s="353"/>
      <c r="D988" s="353"/>
      <c r="E988" s="353"/>
      <c r="F988" s="424"/>
      <c r="G988" s="424"/>
      <c r="H988" s="424"/>
      <c r="I988" s="424"/>
      <c r="J988" s="424"/>
      <c r="K988" s="358"/>
      <c r="L988" s="424"/>
      <c r="M988" s="424"/>
      <c r="N988" s="424"/>
      <c r="O988" s="424"/>
      <c r="P988" s="424"/>
      <c r="Q988" s="353"/>
      <c r="R988" s="353"/>
      <c r="S988" s="353"/>
      <c r="T988" s="353"/>
      <c r="U988" s="353"/>
      <c r="V988" s="353"/>
      <c r="W988" s="353"/>
      <c r="X988" s="353"/>
      <c r="Y988" s="353"/>
      <c r="Z988" s="353"/>
    </row>
    <row r="989" spans="1:26" ht="12.75" customHeight="1" x14ac:dyDescent="0.2">
      <c r="A989" s="353"/>
      <c r="B989" s="353"/>
      <c r="C989" s="353"/>
      <c r="D989" s="353"/>
      <c r="E989" s="353"/>
      <c r="F989" s="424"/>
      <c r="G989" s="424"/>
      <c r="H989" s="424"/>
      <c r="I989" s="424"/>
      <c r="J989" s="424"/>
      <c r="K989" s="358"/>
      <c r="L989" s="424"/>
      <c r="M989" s="424"/>
      <c r="N989" s="424"/>
      <c r="O989" s="424"/>
      <c r="P989" s="424"/>
      <c r="Q989" s="353"/>
      <c r="R989" s="353"/>
      <c r="S989" s="353"/>
      <c r="T989" s="353"/>
      <c r="U989" s="353"/>
      <c r="V989" s="353"/>
      <c r="W989" s="353"/>
      <c r="X989" s="353"/>
      <c r="Y989" s="353"/>
      <c r="Z989" s="353"/>
    </row>
    <row r="990" spans="1:26" ht="12.75" customHeight="1" x14ac:dyDescent="0.2">
      <c r="A990" s="353"/>
      <c r="B990" s="353"/>
      <c r="C990" s="353"/>
      <c r="D990" s="353"/>
      <c r="E990" s="353"/>
      <c r="F990" s="424"/>
      <c r="G990" s="424"/>
      <c r="H990" s="424"/>
      <c r="I990" s="424"/>
      <c r="J990" s="424"/>
      <c r="K990" s="358"/>
      <c r="L990" s="424"/>
      <c r="M990" s="424"/>
      <c r="N990" s="424"/>
      <c r="O990" s="424"/>
      <c r="P990" s="424"/>
      <c r="Q990" s="353"/>
      <c r="R990" s="353"/>
      <c r="S990" s="353"/>
      <c r="T990" s="353"/>
      <c r="U990" s="353"/>
      <c r="V990" s="353"/>
      <c r="W990" s="353"/>
      <c r="X990" s="353"/>
      <c r="Y990" s="353"/>
      <c r="Z990" s="353"/>
    </row>
    <row r="991" spans="1:26" ht="12.75" customHeight="1" x14ac:dyDescent="0.2">
      <c r="A991" s="353"/>
      <c r="B991" s="353"/>
      <c r="C991" s="353"/>
      <c r="D991" s="353"/>
      <c r="E991" s="353"/>
      <c r="F991" s="424"/>
      <c r="G991" s="424"/>
      <c r="H991" s="424"/>
      <c r="I991" s="424"/>
      <c r="J991" s="424"/>
      <c r="K991" s="358"/>
      <c r="L991" s="424"/>
      <c r="M991" s="424"/>
      <c r="N991" s="424"/>
      <c r="O991" s="424"/>
      <c r="P991" s="424"/>
      <c r="Q991" s="353"/>
      <c r="R991" s="353"/>
      <c r="S991" s="353"/>
      <c r="T991" s="353"/>
      <c r="U991" s="353"/>
      <c r="V991" s="353"/>
      <c r="W991" s="353"/>
      <c r="X991" s="353"/>
      <c r="Y991" s="353"/>
      <c r="Z991" s="353"/>
    </row>
    <row r="992" spans="1:26" ht="12.75" customHeight="1" x14ac:dyDescent="0.2">
      <c r="A992" s="353"/>
      <c r="B992" s="353"/>
      <c r="C992" s="353"/>
      <c r="D992" s="353"/>
      <c r="E992" s="353"/>
      <c r="F992" s="424"/>
      <c r="G992" s="424"/>
      <c r="H992" s="424"/>
      <c r="I992" s="424"/>
      <c r="J992" s="424"/>
      <c r="K992" s="358"/>
      <c r="L992" s="424"/>
      <c r="M992" s="424"/>
      <c r="N992" s="424"/>
      <c r="O992" s="424"/>
      <c r="P992" s="424"/>
      <c r="Q992" s="353"/>
      <c r="R992" s="353"/>
      <c r="S992" s="353"/>
      <c r="T992" s="353"/>
      <c r="U992" s="353"/>
      <c r="V992" s="353"/>
      <c r="W992" s="353"/>
      <c r="X992" s="353"/>
      <c r="Y992" s="353"/>
      <c r="Z992" s="353"/>
    </row>
    <row r="993" spans="1:26" ht="12.75" customHeight="1" x14ac:dyDescent="0.2">
      <c r="A993" s="353"/>
      <c r="B993" s="353"/>
      <c r="C993" s="353"/>
      <c r="D993" s="353"/>
      <c r="E993" s="353"/>
      <c r="F993" s="424"/>
      <c r="G993" s="424"/>
      <c r="H993" s="424"/>
      <c r="I993" s="424"/>
      <c r="J993" s="424"/>
      <c r="K993" s="358"/>
      <c r="L993" s="424"/>
      <c r="M993" s="424"/>
      <c r="N993" s="424"/>
      <c r="O993" s="424"/>
      <c r="P993" s="424"/>
      <c r="Q993" s="353"/>
      <c r="R993" s="353"/>
      <c r="S993" s="353"/>
      <c r="T993" s="353"/>
      <c r="U993" s="353"/>
      <c r="V993" s="353"/>
      <c r="W993" s="353"/>
      <c r="X993" s="353"/>
      <c r="Y993" s="353"/>
      <c r="Z993" s="353"/>
    </row>
    <row r="994" spans="1:26" ht="12.75" customHeight="1" x14ac:dyDescent="0.2">
      <c r="A994" s="353"/>
      <c r="B994" s="353"/>
      <c r="C994" s="353"/>
      <c r="D994" s="353"/>
      <c r="E994" s="353"/>
      <c r="F994" s="424"/>
      <c r="G994" s="424"/>
      <c r="H994" s="424"/>
      <c r="I994" s="424"/>
      <c r="J994" s="424"/>
      <c r="K994" s="358"/>
      <c r="L994" s="424"/>
      <c r="M994" s="424"/>
      <c r="N994" s="424"/>
      <c r="O994" s="424"/>
      <c r="P994" s="424"/>
      <c r="Q994" s="353"/>
      <c r="R994" s="353"/>
      <c r="S994" s="353"/>
      <c r="T994" s="353"/>
      <c r="U994" s="353"/>
      <c r="V994" s="353"/>
      <c r="W994" s="353"/>
      <c r="X994" s="353"/>
      <c r="Y994" s="353"/>
      <c r="Z994" s="353"/>
    </row>
    <row r="995" spans="1:26" ht="12.75" customHeight="1" x14ac:dyDescent="0.2">
      <c r="A995" s="353"/>
      <c r="B995" s="353"/>
      <c r="C995" s="353"/>
      <c r="D995" s="353"/>
      <c r="E995" s="353"/>
      <c r="F995" s="424"/>
      <c r="G995" s="424"/>
      <c r="H995" s="424"/>
      <c r="I995" s="424"/>
      <c r="J995" s="424"/>
      <c r="K995" s="358"/>
      <c r="L995" s="424"/>
      <c r="M995" s="424"/>
      <c r="N995" s="424"/>
      <c r="O995" s="424"/>
      <c r="P995" s="424"/>
      <c r="Q995" s="353"/>
      <c r="R995" s="353"/>
      <c r="S995" s="353"/>
      <c r="T995" s="353"/>
      <c r="U995" s="353"/>
      <c r="V995" s="353"/>
      <c r="W995" s="353"/>
      <c r="X995" s="353"/>
      <c r="Y995" s="353"/>
      <c r="Z995" s="353"/>
    </row>
    <row r="996" spans="1:26" ht="12.75" customHeight="1" x14ac:dyDescent="0.2">
      <c r="A996" s="353"/>
      <c r="B996" s="353"/>
      <c r="C996" s="353"/>
      <c r="D996" s="353"/>
      <c r="E996" s="353"/>
      <c r="F996" s="424"/>
      <c r="G996" s="424"/>
      <c r="H996" s="424"/>
      <c r="I996" s="424"/>
      <c r="J996" s="424"/>
      <c r="K996" s="358"/>
      <c r="L996" s="424"/>
      <c r="M996" s="424"/>
      <c r="N996" s="424"/>
      <c r="O996" s="424"/>
      <c r="P996" s="424"/>
      <c r="Q996" s="353"/>
      <c r="R996" s="353"/>
      <c r="S996" s="353"/>
      <c r="T996" s="353"/>
      <c r="U996" s="353"/>
      <c r="V996" s="353"/>
      <c r="W996" s="353"/>
      <c r="X996" s="353"/>
      <c r="Y996" s="353"/>
      <c r="Z996" s="353"/>
    </row>
    <row r="997" spans="1:26" ht="12.75" customHeight="1" x14ac:dyDescent="0.2">
      <c r="A997" s="353"/>
      <c r="B997" s="353"/>
      <c r="C997" s="353"/>
      <c r="D997" s="353"/>
      <c r="E997" s="353"/>
      <c r="F997" s="424"/>
      <c r="G997" s="424"/>
      <c r="H997" s="424"/>
      <c r="I997" s="424"/>
      <c r="J997" s="424"/>
      <c r="K997" s="358"/>
      <c r="L997" s="424"/>
      <c r="M997" s="424"/>
      <c r="N997" s="424"/>
      <c r="O997" s="424"/>
      <c r="P997" s="424"/>
      <c r="Q997" s="353"/>
      <c r="R997" s="353"/>
      <c r="S997" s="353"/>
      <c r="T997" s="353"/>
      <c r="U997" s="353"/>
      <c r="V997" s="353"/>
      <c r="W997" s="353"/>
      <c r="X997" s="353"/>
      <c r="Y997" s="353"/>
      <c r="Z997" s="353"/>
    </row>
    <row r="998" spans="1:26" ht="12.75" customHeight="1" x14ac:dyDescent="0.2">
      <c r="A998" s="353"/>
      <c r="B998" s="353"/>
      <c r="C998" s="353"/>
      <c r="D998" s="353"/>
      <c r="E998" s="353"/>
      <c r="F998" s="424"/>
      <c r="G998" s="424"/>
      <c r="H998" s="424"/>
      <c r="I998" s="424"/>
      <c r="J998" s="424"/>
      <c r="K998" s="358"/>
      <c r="L998" s="424"/>
      <c r="M998" s="424"/>
      <c r="N998" s="424"/>
      <c r="O998" s="424"/>
      <c r="P998" s="424"/>
      <c r="Q998" s="353"/>
      <c r="R998" s="353"/>
      <c r="S998" s="353"/>
      <c r="T998" s="353"/>
      <c r="U998" s="353"/>
      <c r="V998" s="353"/>
      <c r="W998" s="353"/>
      <c r="X998" s="353"/>
      <c r="Y998" s="353"/>
      <c r="Z998" s="353"/>
    </row>
    <row r="999" spans="1:26" ht="12.75" customHeight="1" x14ac:dyDescent="0.2">
      <c r="A999" s="353"/>
      <c r="B999" s="353"/>
      <c r="C999" s="353"/>
      <c r="D999" s="353"/>
      <c r="E999" s="353"/>
      <c r="F999" s="424"/>
      <c r="G999" s="424"/>
      <c r="H999" s="424"/>
      <c r="I999" s="424"/>
      <c r="J999" s="424"/>
      <c r="K999" s="358"/>
      <c r="L999" s="424"/>
      <c r="M999" s="424"/>
      <c r="N999" s="424"/>
      <c r="O999" s="424"/>
      <c r="P999" s="424"/>
      <c r="Q999" s="353"/>
      <c r="R999" s="353"/>
      <c r="S999" s="353"/>
      <c r="T999" s="353"/>
      <c r="U999" s="353"/>
      <c r="V999" s="353"/>
      <c r="W999" s="353"/>
      <c r="X999" s="353"/>
      <c r="Y999" s="353"/>
      <c r="Z999" s="353"/>
    </row>
    <row r="1000" spans="1:26" ht="12.75" customHeight="1" x14ac:dyDescent="0.2">
      <c r="A1000" s="353"/>
      <c r="B1000" s="353"/>
      <c r="C1000" s="353"/>
      <c r="D1000" s="353"/>
      <c r="E1000" s="353"/>
      <c r="F1000" s="424"/>
      <c r="G1000" s="424"/>
      <c r="H1000" s="424"/>
      <c r="I1000" s="424"/>
      <c r="J1000" s="424"/>
      <c r="K1000" s="358"/>
      <c r="L1000" s="424"/>
      <c r="M1000" s="424"/>
      <c r="N1000" s="424"/>
      <c r="O1000" s="424"/>
      <c r="P1000" s="424"/>
      <c r="Q1000" s="353"/>
      <c r="R1000" s="353"/>
      <c r="S1000" s="353"/>
      <c r="T1000" s="353"/>
      <c r="U1000" s="353"/>
      <c r="V1000" s="353"/>
      <c r="W1000" s="353"/>
      <c r="X1000" s="353"/>
      <c r="Y1000" s="353"/>
      <c r="Z1000" s="353"/>
    </row>
  </sheetData>
  <mergeCells count="1">
    <mergeCell ref="J7:K7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DS1000"/>
  <sheetViews>
    <sheetView showGridLines="0" workbookViewId="0"/>
  </sheetViews>
  <sheetFormatPr baseColWidth="10" defaultColWidth="14.5" defaultRowHeight="15" customHeight="1" x14ac:dyDescent="0.2"/>
  <cols>
    <col min="1" max="2" width="2.5" customWidth="1"/>
    <col min="3" max="123" width="12.5" customWidth="1"/>
  </cols>
  <sheetData>
    <row r="3" spans="3:123" x14ac:dyDescent="0.2">
      <c r="C3" s="458">
        <v>44077</v>
      </c>
      <c r="D3" s="458">
        <v>44109</v>
      </c>
      <c r="E3" s="458">
        <v>44138</v>
      </c>
      <c r="F3" s="458">
        <v>44168</v>
      </c>
      <c r="G3" s="458">
        <v>44200</v>
      </c>
      <c r="H3" s="458">
        <v>44230</v>
      </c>
      <c r="I3" s="458">
        <v>44258</v>
      </c>
      <c r="J3" s="458">
        <v>44291</v>
      </c>
      <c r="K3" s="458">
        <v>44319</v>
      </c>
      <c r="L3" s="458">
        <v>44350</v>
      </c>
      <c r="M3" s="458">
        <v>44382</v>
      </c>
      <c r="N3" s="458">
        <v>44411</v>
      </c>
      <c r="O3" s="458">
        <v>44442</v>
      </c>
      <c r="P3" s="458">
        <v>44473</v>
      </c>
      <c r="Q3" s="458">
        <v>44503</v>
      </c>
      <c r="R3" s="458">
        <v>44533</v>
      </c>
      <c r="S3" s="458">
        <v>44564</v>
      </c>
      <c r="T3" s="458">
        <v>44595</v>
      </c>
      <c r="U3" s="458">
        <v>44623</v>
      </c>
      <c r="V3" s="458">
        <v>44655</v>
      </c>
      <c r="W3" s="458">
        <v>44684</v>
      </c>
      <c r="X3" s="458">
        <v>44715</v>
      </c>
      <c r="Y3" s="458">
        <v>44746</v>
      </c>
      <c r="Z3" s="458">
        <v>44776</v>
      </c>
      <c r="AA3" s="458">
        <v>44809</v>
      </c>
      <c r="AB3" s="458">
        <v>44837</v>
      </c>
      <c r="AC3" s="458">
        <v>44868</v>
      </c>
      <c r="AD3" s="458">
        <v>44900</v>
      </c>
      <c r="AE3" s="458">
        <v>44929</v>
      </c>
      <c r="AF3" s="458">
        <v>44960</v>
      </c>
      <c r="AG3" s="458">
        <v>44988</v>
      </c>
      <c r="AH3" s="458">
        <v>45019</v>
      </c>
      <c r="AI3" s="458">
        <v>45049</v>
      </c>
      <c r="AJ3" s="458">
        <v>45082</v>
      </c>
      <c r="AK3" s="458">
        <v>45110</v>
      </c>
      <c r="AL3" s="458">
        <v>45141</v>
      </c>
      <c r="AM3" s="458">
        <v>45173</v>
      </c>
      <c r="AN3" s="458">
        <v>45202</v>
      </c>
      <c r="AO3" s="458">
        <v>45233</v>
      </c>
      <c r="AP3" s="458">
        <v>45264</v>
      </c>
      <c r="AQ3" s="458">
        <v>45294</v>
      </c>
      <c r="AR3" s="458">
        <v>45327</v>
      </c>
      <c r="AS3" s="458">
        <v>45355</v>
      </c>
      <c r="AT3" s="458">
        <v>45385</v>
      </c>
      <c r="AU3" s="458">
        <v>45415</v>
      </c>
      <c r="AV3" s="458">
        <v>45446</v>
      </c>
      <c r="AW3" s="458">
        <v>45476</v>
      </c>
      <c r="AX3" s="458">
        <v>45509</v>
      </c>
      <c r="AY3" s="458">
        <v>45538</v>
      </c>
      <c r="AZ3" s="458">
        <v>45568</v>
      </c>
      <c r="BA3" s="458">
        <v>45600</v>
      </c>
      <c r="BB3" s="458">
        <v>45629</v>
      </c>
      <c r="BC3" s="458">
        <v>45660</v>
      </c>
      <c r="BD3" s="458">
        <v>45691</v>
      </c>
      <c r="BE3" s="458">
        <v>45719</v>
      </c>
      <c r="BF3" s="458">
        <v>45750</v>
      </c>
      <c r="BG3" s="458">
        <v>45782</v>
      </c>
      <c r="BH3" s="458">
        <v>45811</v>
      </c>
      <c r="BI3" s="458">
        <v>45841</v>
      </c>
      <c r="BJ3" s="458">
        <v>45873</v>
      </c>
      <c r="BK3" s="458">
        <v>45903</v>
      </c>
      <c r="BL3" s="458">
        <v>45933</v>
      </c>
      <c r="BM3" s="458">
        <v>45964</v>
      </c>
      <c r="BN3" s="458">
        <v>45994</v>
      </c>
      <c r="BO3" s="458">
        <v>46027</v>
      </c>
      <c r="BP3" s="458">
        <v>46056</v>
      </c>
      <c r="BQ3" s="458">
        <v>46084</v>
      </c>
      <c r="BR3" s="458">
        <v>46115</v>
      </c>
      <c r="BS3" s="458">
        <v>46146</v>
      </c>
      <c r="BT3" s="458">
        <v>46176</v>
      </c>
      <c r="BU3" s="458">
        <v>46206</v>
      </c>
      <c r="BV3" s="458">
        <v>46237</v>
      </c>
      <c r="BW3" s="458">
        <v>46268</v>
      </c>
      <c r="BX3" s="458">
        <v>46300</v>
      </c>
      <c r="BY3" s="458">
        <v>46329</v>
      </c>
      <c r="BZ3" s="458">
        <v>46359</v>
      </c>
      <c r="CA3" s="458">
        <v>46391</v>
      </c>
      <c r="CB3" s="458">
        <v>46421</v>
      </c>
      <c r="CC3" s="458">
        <v>46449</v>
      </c>
      <c r="CD3" s="458">
        <v>46482</v>
      </c>
      <c r="CE3" s="458">
        <v>46510</v>
      </c>
      <c r="CF3" s="458">
        <v>46541</v>
      </c>
      <c r="CG3" s="458">
        <v>46573</v>
      </c>
      <c r="CH3" s="458">
        <v>46602</v>
      </c>
      <c r="CI3" s="458">
        <v>46633</v>
      </c>
      <c r="CJ3" s="458">
        <v>46664</v>
      </c>
      <c r="CK3" s="458">
        <v>46694</v>
      </c>
      <c r="CL3" s="458">
        <v>46724</v>
      </c>
      <c r="CM3" s="458">
        <v>46755</v>
      </c>
      <c r="CN3" s="458">
        <v>46786</v>
      </c>
      <c r="CO3" s="458">
        <v>46815</v>
      </c>
      <c r="CP3" s="458">
        <v>46846</v>
      </c>
      <c r="CQ3" s="458">
        <v>46876</v>
      </c>
      <c r="CR3" s="458">
        <v>46909</v>
      </c>
      <c r="CS3" s="458">
        <v>46937</v>
      </c>
      <c r="CT3" s="458">
        <v>46968</v>
      </c>
      <c r="CU3" s="458">
        <v>47000</v>
      </c>
      <c r="CV3" s="458">
        <v>47029</v>
      </c>
      <c r="CW3" s="458">
        <v>47060</v>
      </c>
      <c r="CX3" s="458">
        <v>47091</v>
      </c>
      <c r="CY3" s="458">
        <v>47121</v>
      </c>
      <c r="CZ3" s="458">
        <v>47154</v>
      </c>
      <c r="DA3" s="458">
        <v>47182</v>
      </c>
      <c r="DB3" s="458">
        <v>47211</v>
      </c>
      <c r="DC3" s="458">
        <v>47241</v>
      </c>
      <c r="DD3" s="458">
        <v>47273</v>
      </c>
      <c r="DE3" s="458">
        <v>47302</v>
      </c>
      <c r="DF3" s="458">
        <v>47333</v>
      </c>
      <c r="DG3" s="458">
        <v>47364</v>
      </c>
      <c r="DH3" s="458">
        <v>47394</v>
      </c>
      <c r="DI3" s="458">
        <v>47427</v>
      </c>
      <c r="DJ3" s="458">
        <v>47455</v>
      </c>
      <c r="DK3" s="458">
        <v>47486</v>
      </c>
      <c r="DL3" s="458">
        <v>47518</v>
      </c>
      <c r="DM3" s="458">
        <v>47546</v>
      </c>
      <c r="DN3" s="458">
        <v>47576</v>
      </c>
      <c r="DO3" s="458">
        <v>47606</v>
      </c>
      <c r="DP3" s="458">
        <v>47637</v>
      </c>
      <c r="DQ3" s="458">
        <v>47667</v>
      </c>
      <c r="DR3" s="458">
        <v>47700</v>
      </c>
      <c r="DS3" s="458">
        <v>47729</v>
      </c>
    </row>
    <row r="4" spans="3:123" x14ac:dyDescent="0.2">
      <c r="C4" s="459">
        <f t="shared" ref="C4:DS4" si="0">EOMONTH(C3,0)</f>
        <v>44104</v>
      </c>
      <c r="D4" s="459">
        <f t="shared" si="0"/>
        <v>44135</v>
      </c>
      <c r="E4" s="459">
        <f t="shared" si="0"/>
        <v>44165</v>
      </c>
      <c r="F4" s="459">
        <f t="shared" si="0"/>
        <v>44196</v>
      </c>
      <c r="G4" s="459">
        <f t="shared" si="0"/>
        <v>44227</v>
      </c>
      <c r="H4" s="459">
        <f t="shared" si="0"/>
        <v>44255</v>
      </c>
      <c r="I4" s="459">
        <f t="shared" si="0"/>
        <v>44286</v>
      </c>
      <c r="J4" s="459">
        <f t="shared" si="0"/>
        <v>44316</v>
      </c>
      <c r="K4" s="459">
        <f t="shared" si="0"/>
        <v>44347</v>
      </c>
      <c r="L4" s="459">
        <f t="shared" si="0"/>
        <v>44377</v>
      </c>
      <c r="M4" s="459">
        <f t="shared" si="0"/>
        <v>44408</v>
      </c>
      <c r="N4" s="459">
        <f t="shared" si="0"/>
        <v>44439</v>
      </c>
      <c r="O4" s="459">
        <f t="shared" si="0"/>
        <v>44469</v>
      </c>
      <c r="P4" s="459">
        <f t="shared" si="0"/>
        <v>44500</v>
      </c>
      <c r="Q4" s="459">
        <f t="shared" si="0"/>
        <v>44530</v>
      </c>
      <c r="R4" s="459">
        <f t="shared" si="0"/>
        <v>44561</v>
      </c>
      <c r="S4" s="459">
        <f t="shared" si="0"/>
        <v>44592</v>
      </c>
      <c r="T4" s="459">
        <f t="shared" si="0"/>
        <v>44620</v>
      </c>
      <c r="U4" s="459">
        <f t="shared" si="0"/>
        <v>44651</v>
      </c>
      <c r="V4" s="459">
        <f t="shared" si="0"/>
        <v>44681</v>
      </c>
      <c r="W4" s="459">
        <f t="shared" si="0"/>
        <v>44712</v>
      </c>
      <c r="X4" s="459">
        <f t="shared" si="0"/>
        <v>44742</v>
      </c>
      <c r="Y4" s="459">
        <f t="shared" si="0"/>
        <v>44773</v>
      </c>
      <c r="Z4" s="459">
        <f t="shared" si="0"/>
        <v>44804</v>
      </c>
      <c r="AA4" s="459">
        <f t="shared" si="0"/>
        <v>44834</v>
      </c>
      <c r="AB4" s="459">
        <f t="shared" si="0"/>
        <v>44865</v>
      </c>
      <c r="AC4" s="459">
        <f t="shared" si="0"/>
        <v>44895</v>
      </c>
      <c r="AD4" s="459">
        <f t="shared" si="0"/>
        <v>44926</v>
      </c>
      <c r="AE4" s="459">
        <f t="shared" si="0"/>
        <v>44957</v>
      </c>
      <c r="AF4" s="459">
        <f t="shared" si="0"/>
        <v>44985</v>
      </c>
      <c r="AG4" s="459">
        <f t="shared" si="0"/>
        <v>45016</v>
      </c>
      <c r="AH4" s="459">
        <f t="shared" si="0"/>
        <v>45046</v>
      </c>
      <c r="AI4" s="459">
        <f t="shared" si="0"/>
        <v>45077</v>
      </c>
      <c r="AJ4" s="459">
        <f t="shared" si="0"/>
        <v>45107</v>
      </c>
      <c r="AK4" s="459">
        <f t="shared" si="0"/>
        <v>45138</v>
      </c>
      <c r="AL4" s="459">
        <f t="shared" si="0"/>
        <v>45169</v>
      </c>
      <c r="AM4" s="459">
        <f t="shared" si="0"/>
        <v>45199</v>
      </c>
      <c r="AN4" s="459">
        <f t="shared" si="0"/>
        <v>45230</v>
      </c>
      <c r="AO4" s="459">
        <f t="shared" si="0"/>
        <v>45260</v>
      </c>
      <c r="AP4" s="459">
        <f t="shared" si="0"/>
        <v>45291</v>
      </c>
      <c r="AQ4" s="459">
        <f t="shared" si="0"/>
        <v>45322</v>
      </c>
      <c r="AR4" s="459">
        <f t="shared" si="0"/>
        <v>45351</v>
      </c>
      <c r="AS4" s="459">
        <f t="shared" si="0"/>
        <v>45382</v>
      </c>
      <c r="AT4" s="459">
        <f t="shared" si="0"/>
        <v>45412</v>
      </c>
      <c r="AU4" s="459">
        <f t="shared" si="0"/>
        <v>45443</v>
      </c>
      <c r="AV4" s="459">
        <f t="shared" si="0"/>
        <v>45473</v>
      </c>
      <c r="AW4" s="459">
        <f t="shared" si="0"/>
        <v>45504</v>
      </c>
      <c r="AX4" s="459">
        <f t="shared" si="0"/>
        <v>45535</v>
      </c>
      <c r="AY4" s="459">
        <f t="shared" si="0"/>
        <v>45565</v>
      </c>
      <c r="AZ4" s="459">
        <f t="shared" si="0"/>
        <v>45596</v>
      </c>
      <c r="BA4" s="459">
        <f t="shared" si="0"/>
        <v>45626</v>
      </c>
      <c r="BB4" s="459">
        <f t="shared" si="0"/>
        <v>45657</v>
      </c>
      <c r="BC4" s="459">
        <f t="shared" si="0"/>
        <v>45688</v>
      </c>
      <c r="BD4" s="459">
        <f t="shared" si="0"/>
        <v>45716</v>
      </c>
      <c r="BE4" s="459">
        <f t="shared" si="0"/>
        <v>45747</v>
      </c>
      <c r="BF4" s="459">
        <f t="shared" si="0"/>
        <v>45777</v>
      </c>
      <c r="BG4" s="459">
        <f t="shared" si="0"/>
        <v>45808</v>
      </c>
      <c r="BH4" s="459">
        <f t="shared" si="0"/>
        <v>45838</v>
      </c>
      <c r="BI4" s="459">
        <f t="shared" si="0"/>
        <v>45869</v>
      </c>
      <c r="BJ4" s="459">
        <f t="shared" si="0"/>
        <v>45900</v>
      </c>
      <c r="BK4" s="459">
        <f t="shared" si="0"/>
        <v>45930</v>
      </c>
      <c r="BL4" s="459">
        <f t="shared" si="0"/>
        <v>45961</v>
      </c>
      <c r="BM4" s="459">
        <f t="shared" si="0"/>
        <v>45991</v>
      </c>
      <c r="BN4" s="459">
        <f t="shared" si="0"/>
        <v>46022</v>
      </c>
      <c r="BO4" s="459">
        <f t="shared" si="0"/>
        <v>46053</v>
      </c>
      <c r="BP4" s="459">
        <f t="shared" si="0"/>
        <v>46081</v>
      </c>
      <c r="BQ4" s="459">
        <f t="shared" si="0"/>
        <v>46112</v>
      </c>
      <c r="BR4" s="459">
        <f t="shared" si="0"/>
        <v>46142</v>
      </c>
      <c r="BS4" s="459">
        <f t="shared" si="0"/>
        <v>46173</v>
      </c>
      <c r="BT4" s="459">
        <f t="shared" si="0"/>
        <v>46203</v>
      </c>
      <c r="BU4" s="459">
        <f t="shared" si="0"/>
        <v>46234</v>
      </c>
      <c r="BV4" s="459">
        <f t="shared" si="0"/>
        <v>46265</v>
      </c>
      <c r="BW4" s="459">
        <f t="shared" si="0"/>
        <v>46295</v>
      </c>
      <c r="BX4" s="459">
        <f t="shared" si="0"/>
        <v>46326</v>
      </c>
      <c r="BY4" s="459">
        <f t="shared" si="0"/>
        <v>46356</v>
      </c>
      <c r="BZ4" s="459">
        <f t="shared" si="0"/>
        <v>46387</v>
      </c>
      <c r="CA4" s="459">
        <f t="shared" si="0"/>
        <v>46418</v>
      </c>
      <c r="CB4" s="459">
        <f t="shared" si="0"/>
        <v>46446</v>
      </c>
      <c r="CC4" s="459">
        <f t="shared" si="0"/>
        <v>46477</v>
      </c>
      <c r="CD4" s="459">
        <f t="shared" si="0"/>
        <v>46507</v>
      </c>
      <c r="CE4" s="459">
        <f t="shared" si="0"/>
        <v>46538</v>
      </c>
      <c r="CF4" s="459">
        <f t="shared" si="0"/>
        <v>46568</v>
      </c>
      <c r="CG4" s="459">
        <f t="shared" si="0"/>
        <v>46599</v>
      </c>
      <c r="CH4" s="459">
        <f t="shared" si="0"/>
        <v>46630</v>
      </c>
      <c r="CI4" s="459">
        <f t="shared" si="0"/>
        <v>46660</v>
      </c>
      <c r="CJ4" s="459">
        <f t="shared" si="0"/>
        <v>46691</v>
      </c>
      <c r="CK4" s="459">
        <f t="shared" si="0"/>
        <v>46721</v>
      </c>
      <c r="CL4" s="459">
        <f t="shared" si="0"/>
        <v>46752</v>
      </c>
      <c r="CM4" s="459">
        <f t="shared" si="0"/>
        <v>46783</v>
      </c>
      <c r="CN4" s="459">
        <f t="shared" si="0"/>
        <v>46812</v>
      </c>
      <c r="CO4" s="459">
        <f t="shared" si="0"/>
        <v>46843</v>
      </c>
      <c r="CP4" s="459">
        <f t="shared" si="0"/>
        <v>46873</v>
      </c>
      <c r="CQ4" s="459">
        <f t="shared" si="0"/>
        <v>46904</v>
      </c>
      <c r="CR4" s="459">
        <f t="shared" si="0"/>
        <v>46934</v>
      </c>
      <c r="CS4" s="459">
        <f t="shared" si="0"/>
        <v>46965</v>
      </c>
      <c r="CT4" s="459">
        <f t="shared" si="0"/>
        <v>46996</v>
      </c>
      <c r="CU4" s="459">
        <f t="shared" si="0"/>
        <v>47026</v>
      </c>
      <c r="CV4" s="459">
        <f t="shared" si="0"/>
        <v>47057</v>
      </c>
      <c r="CW4" s="459">
        <f t="shared" si="0"/>
        <v>47087</v>
      </c>
      <c r="CX4" s="459">
        <f t="shared" si="0"/>
        <v>47118</v>
      </c>
      <c r="CY4" s="459">
        <f t="shared" si="0"/>
        <v>47149</v>
      </c>
      <c r="CZ4" s="459">
        <f t="shared" si="0"/>
        <v>47177</v>
      </c>
      <c r="DA4" s="459">
        <f t="shared" si="0"/>
        <v>47208</v>
      </c>
      <c r="DB4" s="459">
        <f t="shared" si="0"/>
        <v>47238</v>
      </c>
      <c r="DC4" s="459">
        <f t="shared" si="0"/>
        <v>47269</v>
      </c>
      <c r="DD4" s="459">
        <f t="shared" si="0"/>
        <v>47299</v>
      </c>
      <c r="DE4" s="459">
        <f t="shared" si="0"/>
        <v>47330</v>
      </c>
      <c r="DF4" s="459">
        <f t="shared" si="0"/>
        <v>47361</v>
      </c>
      <c r="DG4" s="459">
        <f t="shared" si="0"/>
        <v>47391</v>
      </c>
      <c r="DH4" s="459">
        <f t="shared" si="0"/>
        <v>47422</v>
      </c>
      <c r="DI4" s="459">
        <f t="shared" si="0"/>
        <v>47452</v>
      </c>
      <c r="DJ4" s="459">
        <f t="shared" si="0"/>
        <v>47483</v>
      </c>
      <c r="DK4" s="459">
        <f t="shared" si="0"/>
        <v>47514</v>
      </c>
      <c r="DL4" s="459">
        <f t="shared" si="0"/>
        <v>47542</v>
      </c>
      <c r="DM4" s="459">
        <f t="shared" si="0"/>
        <v>47573</v>
      </c>
      <c r="DN4" s="459">
        <f t="shared" si="0"/>
        <v>47603</v>
      </c>
      <c r="DO4" s="459">
        <f t="shared" si="0"/>
        <v>47634</v>
      </c>
      <c r="DP4" s="459">
        <f t="shared" si="0"/>
        <v>47664</v>
      </c>
      <c r="DQ4" s="459">
        <f t="shared" si="0"/>
        <v>47695</v>
      </c>
      <c r="DR4" s="459">
        <f t="shared" si="0"/>
        <v>47726</v>
      </c>
      <c r="DS4" s="459">
        <f t="shared" si="0"/>
        <v>47756</v>
      </c>
    </row>
    <row r="5" spans="3:123" x14ac:dyDescent="0.2">
      <c r="C5" s="411">
        <v>1.5652999999999999E-3</v>
      </c>
      <c r="D5" s="411">
        <v>1.5150000000000001E-3</v>
      </c>
      <c r="E5" s="411">
        <v>1.6573E-3</v>
      </c>
      <c r="F5" s="411">
        <v>1.9811999999999998E-3</v>
      </c>
      <c r="G5" s="411">
        <v>2.1553000000000002E-3</v>
      </c>
      <c r="H5" s="411">
        <v>2.0255E-3</v>
      </c>
      <c r="I5" s="411">
        <v>1.6903E-3</v>
      </c>
      <c r="J5" s="411">
        <v>1.3855E-3</v>
      </c>
      <c r="K5" s="411">
        <v>1.1693000000000001E-3</v>
      </c>
      <c r="L5" s="411">
        <v>1.111E-3</v>
      </c>
      <c r="M5" s="411">
        <v>1.1638E-3</v>
      </c>
      <c r="N5" s="411">
        <v>1.2339E-3</v>
      </c>
      <c r="O5" s="411">
        <v>1.3231E-3</v>
      </c>
      <c r="P5" s="411">
        <v>1.4038E-3</v>
      </c>
      <c r="Q5" s="411">
        <v>1.4480999999999999E-3</v>
      </c>
      <c r="R5" s="411">
        <v>1.457E-3</v>
      </c>
      <c r="S5" s="411">
        <v>1.4293000000000001E-3</v>
      </c>
      <c r="T5" s="411">
        <v>1.3381000000000001E-3</v>
      </c>
      <c r="U5" s="411">
        <v>1.2346E-3</v>
      </c>
      <c r="V5" s="411">
        <v>1.1446E-3</v>
      </c>
      <c r="W5" s="411">
        <v>1.0560000000000001E-3</v>
      </c>
      <c r="X5" s="411">
        <v>1.0088E-3</v>
      </c>
      <c r="Y5" s="411">
        <v>1.0073E-3</v>
      </c>
      <c r="Z5" s="411">
        <v>1.0217E-3</v>
      </c>
      <c r="AA5" s="411">
        <v>1.0801000000000001E-3</v>
      </c>
      <c r="AB5" s="411">
        <v>1.1544999999999999E-3</v>
      </c>
      <c r="AC5" s="411">
        <v>1.2321000000000001E-3</v>
      </c>
      <c r="AD5" s="411">
        <v>1.3311E-3</v>
      </c>
      <c r="AE5" s="411">
        <v>1.428E-3</v>
      </c>
      <c r="AF5" s="411">
        <v>1.5208000000000001E-3</v>
      </c>
      <c r="AG5" s="411">
        <v>1.6195999999999999E-3</v>
      </c>
      <c r="AH5" s="411">
        <v>1.7258E-3</v>
      </c>
      <c r="AI5" s="411">
        <v>1.8205999999999999E-3</v>
      </c>
      <c r="AJ5" s="411">
        <v>1.9315000000000001E-3</v>
      </c>
      <c r="AK5" s="411">
        <v>2.0359000000000002E-3</v>
      </c>
      <c r="AL5" s="411">
        <v>2.1389999999999998E-3</v>
      </c>
      <c r="AM5" s="411">
        <v>2.2493000000000001E-3</v>
      </c>
      <c r="AN5" s="411">
        <v>2.3795999999999999E-3</v>
      </c>
      <c r="AO5" s="411">
        <v>2.4914E-3</v>
      </c>
      <c r="AP5" s="411">
        <v>2.6132999999999998E-3</v>
      </c>
      <c r="AQ5" s="411">
        <v>2.7561E-3</v>
      </c>
      <c r="AR5" s="411">
        <v>2.8876000000000001E-3</v>
      </c>
      <c r="AS5" s="411">
        <v>3.0094000000000002E-3</v>
      </c>
      <c r="AT5" s="411">
        <v>3.1597999999999999E-3</v>
      </c>
      <c r="AU5" s="411">
        <v>3.2881999999999998E-3</v>
      </c>
      <c r="AV5" s="411">
        <v>3.4247000000000001E-3</v>
      </c>
      <c r="AW5" s="411">
        <v>3.5818999999999998E-3</v>
      </c>
      <c r="AX5" s="411">
        <v>3.7284000000000002E-3</v>
      </c>
      <c r="AY5" s="411">
        <v>3.8700000000000002E-3</v>
      </c>
      <c r="AZ5" s="411">
        <v>4.0350000000000004E-3</v>
      </c>
      <c r="BA5" s="411">
        <v>4.1828000000000004E-3</v>
      </c>
      <c r="BB5" s="411">
        <v>4.3560999999999999E-3</v>
      </c>
      <c r="BC5" s="411">
        <v>4.5383999999999997E-3</v>
      </c>
      <c r="BD5" s="411">
        <v>4.7019000000000002E-3</v>
      </c>
      <c r="BE5" s="411">
        <v>4.8843000000000003E-3</v>
      </c>
      <c r="BF5" s="411">
        <v>5.0870000000000004E-3</v>
      </c>
      <c r="BG5" s="411">
        <v>5.2814999999999997E-3</v>
      </c>
      <c r="BH5" s="411">
        <v>5.4663000000000003E-3</v>
      </c>
      <c r="BI5" s="411">
        <v>5.6768000000000001E-3</v>
      </c>
      <c r="BJ5" s="411">
        <v>5.8675999999999997E-3</v>
      </c>
      <c r="BK5" s="411">
        <v>6.0834000000000001E-3</v>
      </c>
      <c r="BL5" s="411">
        <v>6.3004000000000003E-3</v>
      </c>
      <c r="BM5" s="411">
        <v>6.4911999999999999E-3</v>
      </c>
      <c r="BN5" s="411">
        <v>6.7012E-3</v>
      </c>
      <c r="BO5" s="411">
        <v>6.9217000000000002E-3</v>
      </c>
      <c r="BP5" s="411">
        <v>7.0956999999999999E-3</v>
      </c>
      <c r="BQ5" s="411">
        <v>7.2845000000000002E-3</v>
      </c>
      <c r="BR5" s="411">
        <v>7.4783000000000002E-3</v>
      </c>
      <c r="BS5" s="411">
        <v>7.6397000000000001E-3</v>
      </c>
      <c r="BT5" s="411">
        <v>7.8274E-3</v>
      </c>
      <c r="BU5" s="411">
        <v>8.0079000000000001E-3</v>
      </c>
      <c r="BV5" s="411">
        <v>8.1615999999999998E-3</v>
      </c>
      <c r="BW5" s="411">
        <v>8.3315999999999998E-3</v>
      </c>
      <c r="BX5" s="411">
        <v>8.5100000000000002E-3</v>
      </c>
      <c r="BY5" s="411">
        <v>8.6473000000000001E-3</v>
      </c>
      <c r="BZ5" s="411">
        <v>8.7986999999999996E-3</v>
      </c>
      <c r="CA5" s="411">
        <v>8.9511E-3</v>
      </c>
      <c r="CB5" s="411">
        <v>9.0868000000000008E-3</v>
      </c>
      <c r="CC5" s="411">
        <v>9.2189000000000004E-3</v>
      </c>
      <c r="CD5" s="411">
        <v>9.3594000000000004E-3</v>
      </c>
      <c r="CE5" s="411">
        <v>9.4540000000000006E-3</v>
      </c>
      <c r="CF5" s="411">
        <v>9.5709999999999996E-3</v>
      </c>
      <c r="CG5" s="411">
        <v>9.6877999999999999E-3</v>
      </c>
      <c r="CH5" s="411">
        <v>9.7687E-3</v>
      </c>
      <c r="CI5" s="411">
        <v>9.8619999999999992E-3</v>
      </c>
      <c r="CJ5" s="411">
        <v>9.9617999999999998E-3</v>
      </c>
      <c r="CK5" s="411">
        <v>1.00474E-2</v>
      </c>
      <c r="CL5" s="411">
        <v>1.0141799999999999E-2</v>
      </c>
      <c r="CM5" s="411">
        <v>1.0242100000000001E-2</v>
      </c>
      <c r="CN5" s="411">
        <v>1.03342E-2</v>
      </c>
      <c r="CO5" s="411">
        <v>1.04295E-2</v>
      </c>
      <c r="CP5" s="411">
        <v>1.0532E-2</v>
      </c>
      <c r="CQ5" s="411">
        <v>1.06182E-2</v>
      </c>
      <c r="CR5" s="411">
        <v>1.0718699999999999E-2</v>
      </c>
      <c r="CS5" s="411">
        <v>1.0812499999999999E-2</v>
      </c>
      <c r="CT5" s="411">
        <v>1.0897499999999999E-2</v>
      </c>
      <c r="CU5" s="411">
        <v>1.09876E-2</v>
      </c>
      <c r="CV5" s="411">
        <v>1.1092100000000001E-2</v>
      </c>
      <c r="CW5" s="411">
        <v>1.1172E-2</v>
      </c>
      <c r="CX5" s="411">
        <v>1.1258499999999999E-2</v>
      </c>
      <c r="CY5" s="411">
        <v>1.1358500000000001E-2</v>
      </c>
      <c r="CZ5" s="411">
        <v>1.1439100000000001E-2</v>
      </c>
      <c r="DA5" s="411">
        <v>1.15204E-2</v>
      </c>
      <c r="DB5" s="411">
        <v>1.1602299999999999E-2</v>
      </c>
      <c r="DC5" s="411">
        <v>1.1672200000000001E-2</v>
      </c>
      <c r="DD5" s="411">
        <v>1.1747199999999999E-2</v>
      </c>
      <c r="DE5" s="411">
        <v>1.18345E-2</v>
      </c>
      <c r="DF5" s="411">
        <v>1.18975E-2</v>
      </c>
      <c r="DG5" s="411">
        <v>1.1967200000000001E-2</v>
      </c>
      <c r="DH5" s="411">
        <v>1.2048700000000001E-2</v>
      </c>
      <c r="DI5" s="411">
        <v>1.2109200000000001E-2</v>
      </c>
      <c r="DJ5" s="411">
        <v>1.2167000000000001E-2</v>
      </c>
      <c r="DK5" s="411">
        <v>1.22401E-2</v>
      </c>
      <c r="DL5" s="411">
        <v>1.2286500000000001E-2</v>
      </c>
      <c r="DM5" s="411">
        <v>1.23394E-2</v>
      </c>
      <c r="DN5" s="411">
        <v>1.23987E-2</v>
      </c>
      <c r="DO5" s="411">
        <v>1.2432500000000001E-2</v>
      </c>
      <c r="DP5" s="411">
        <v>1.24732E-2</v>
      </c>
      <c r="DQ5" s="411">
        <v>1.25244E-2</v>
      </c>
      <c r="DR5" s="411">
        <v>1.25562E-2</v>
      </c>
      <c r="DS5" s="411">
        <v>1.25924E-2</v>
      </c>
    </row>
    <row r="9" spans="3:123" x14ac:dyDescent="0.2">
      <c r="C9" s="460" t="s">
        <v>482</v>
      </c>
      <c r="D9" s="153" t="s">
        <v>483</v>
      </c>
      <c r="E9" s="153" t="s">
        <v>484</v>
      </c>
      <c r="F9" s="461" t="s">
        <v>485</v>
      </c>
    </row>
    <row r="10" spans="3:123" x14ac:dyDescent="0.2">
      <c r="C10" s="462">
        <v>44077</v>
      </c>
      <c r="D10" s="459">
        <f t="shared" ref="D10:D130" si="1">EOMONTH(C10,-1)+1</f>
        <v>44075</v>
      </c>
      <c r="E10" s="459">
        <f t="shared" ref="E10:E130" si="2">EOMONTH(C10,0)</f>
        <v>44104</v>
      </c>
      <c r="F10" s="463">
        <v>1.5652999999999999E-3</v>
      </c>
    </row>
    <row r="11" spans="3:123" x14ac:dyDescent="0.2">
      <c r="C11" s="462">
        <v>44109</v>
      </c>
      <c r="D11" s="459">
        <f t="shared" si="1"/>
        <v>44105</v>
      </c>
      <c r="E11" s="459">
        <f t="shared" si="2"/>
        <v>44135</v>
      </c>
      <c r="F11" s="463">
        <v>1.5150000000000001E-3</v>
      </c>
    </row>
    <row r="12" spans="3:123" x14ac:dyDescent="0.2">
      <c r="C12" s="462">
        <v>44138</v>
      </c>
      <c r="D12" s="459">
        <f t="shared" si="1"/>
        <v>44136</v>
      </c>
      <c r="E12" s="459">
        <f t="shared" si="2"/>
        <v>44165</v>
      </c>
      <c r="F12" s="463">
        <v>1.6573E-3</v>
      </c>
    </row>
    <row r="13" spans="3:123" x14ac:dyDescent="0.2">
      <c r="C13" s="462">
        <v>44168</v>
      </c>
      <c r="D13" s="459">
        <f t="shared" si="1"/>
        <v>44166</v>
      </c>
      <c r="E13" s="459">
        <f t="shared" si="2"/>
        <v>44196</v>
      </c>
      <c r="F13" s="463">
        <v>1.9811999999999998E-3</v>
      </c>
    </row>
    <row r="14" spans="3:123" x14ac:dyDescent="0.2">
      <c r="C14" s="462">
        <v>44200</v>
      </c>
      <c r="D14" s="459">
        <f t="shared" si="1"/>
        <v>44197</v>
      </c>
      <c r="E14" s="459">
        <f t="shared" si="2"/>
        <v>44227</v>
      </c>
      <c r="F14" s="463">
        <v>2.1553000000000002E-3</v>
      </c>
    </row>
    <row r="15" spans="3:123" x14ac:dyDescent="0.2">
      <c r="C15" s="462">
        <v>44230</v>
      </c>
      <c r="D15" s="459">
        <f t="shared" si="1"/>
        <v>44228</v>
      </c>
      <c r="E15" s="459">
        <f t="shared" si="2"/>
        <v>44255</v>
      </c>
      <c r="F15" s="463">
        <v>2.0255E-3</v>
      </c>
    </row>
    <row r="16" spans="3:123" x14ac:dyDescent="0.2">
      <c r="C16" s="462">
        <v>44258</v>
      </c>
      <c r="D16" s="459">
        <f t="shared" si="1"/>
        <v>44256</v>
      </c>
      <c r="E16" s="459">
        <f t="shared" si="2"/>
        <v>44286</v>
      </c>
      <c r="F16" s="463">
        <v>1.6903E-3</v>
      </c>
    </row>
    <row r="17" spans="3:6" x14ac:dyDescent="0.2">
      <c r="C17" s="462">
        <v>44291</v>
      </c>
      <c r="D17" s="459">
        <f t="shared" si="1"/>
        <v>44287</v>
      </c>
      <c r="E17" s="459">
        <f t="shared" si="2"/>
        <v>44316</v>
      </c>
      <c r="F17" s="463">
        <v>1.3855E-3</v>
      </c>
    </row>
    <row r="18" spans="3:6" x14ac:dyDescent="0.2">
      <c r="C18" s="462">
        <v>44319</v>
      </c>
      <c r="D18" s="459">
        <f t="shared" si="1"/>
        <v>44317</v>
      </c>
      <c r="E18" s="459">
        <f t="shared" si="2"/>
        <v>44347</v>
      </c>
      <c r="F18" s="463">
        <v>1.1693000000000001E-3</v>
      </c>
    </row>
    <row r="19" spans="3:6" x14ac:dyDescent="0.2">
      <c r="C19" s="462">
        <v>44350</v>
      </c>
      <c r="D19" s="459">
        <f t="shared" si="1"/>
        <v>44348</v>
      </c>
      <c r="E19" s="459">
        <f t="shared" si="2"/>
        <v>44377</v>
      </c>
      <c r="F19" s="463">
        <v>1.111E-3</v>
      </c>
    </row>
    <row r="20" spans="3:6" x14ac:dyDescent="0.2">
      <c r="C20" s="462">
        <v>44382</v>
      </c>
      <c r="D20" s="459">
        <f t="shared" si="1"/>
        <v>44378</v>
      </c>
      <c r="E20" s="459">
        <f t="shared" si="2"/>
        <v>44408</v>
      </c>
      <c r="F20" s="463">
        <v>1.1638E-3</v>
      </c>
    </row>
    <row r="21" spans="3:6" ht="15.75" customHeight="1" x14ac:dyDescent="0.2">
      <c r="C21" s="462">
        <v>44411</v>
      </c>
      <c r="D21" s="459">
        <f t="shared" si="1"/>
        <v>44409</v>
      </c>
      <c r="E21" s="459">
        <f t="shared" si="2"/>
        <v>44439</v>
      </c>
      <c r="F21" s="463">
        <v>1.2339E-3</v>
      </c>
    </row>
    <row r="22" spans="3:6" ht="15.75" customHeight="1" x14ac:dyDescent="0.2">
      <c r="C22" s="462">
        <v>44442</v>
      </c>
      <c r="D22" s="459">
        <f t="shared" si="1"/>
        <v>44440</v>
      </c>
      <c r="E22" s="459">
        <f t="shared" si="2"/>
        <v>44469</v>
      </c>
      <c r="F22" s="463">
        <v>1.3231E-3</v>
      </c>
    </row>
    <row r="23" spans="3:6" ht="15.75" customHeight="1" x14ac:dyDescent="0.2">
      <c r="C23" s="462">
        <v>44473</v>
      </c>
      <c r="D23" s="459">
        <f t="shared" si="1"/>
        <v>44470</v>
      </c>
      <c r="E23" s="459">
        <f t="shared" si="2"/>
        <v>44500</v>
      </c>
      <c r="F23" s="463">
        <v>1.4038E-3</v>
      </c>
    </row>
    <row r="24" spans="3:6" ht="15.75" customHeight="1" x14ac:dyDescent="0.2">
      <c r="C24" s="462">
        <v>44503</v>
      </c>
      <c r="D24" s="459">
        <f t="shared" si="1"/>
        <v>44501</v>
      </c>
      <c r="E24" s="459">
        <f t="shared" si="2"/>
        <v>44530</v>
      </c>
      <c r="F24" s="463">
        <v>1.4480999999999999E-3</v>
      </c>
    </row>
    <row r="25" spans="3:6" ht="15.75" customHeight="1" x14ac:dyDescent="0.2">
      <c r="C25" s="462">
        <v>44533</v>
      </c>
      <c r="D25" s="459">
        <f t="shared" si="1"/>
        <v>44531</v>
      </c>
      <c r="E25" s="459">
        <f t="shared" si="2"/>
        <v>44561</v>
      </c>
      <c r="F25" s="463">
        <v>1.457E-3</v>
      </c>
    </row>
    <row r="26" spans="3:6" ht="15.75" customHeight="1" x14ac:dyDescent="0.2">
      <c r="C26" s="462">
        <v>44564</v>
      </c>
      <c r="D26" s="459">
        <f t="shared" si="1"/>
        <v>44562</v>
      </c>
      <c r="E26" s="459">
        <f t="shared" si="2"/>
        <v>44592</v>
      </c>
      <c r="F26" s="463">
        <v>1.4293000000000001E-3</v>
      </c>
    </row>
    <row r="27" spans="3:6" ht="15.75" customHeight="1" x14ac:dyDescent="0.2">
      <c r="C27" s="462">
        <v>44595</v>
      </c>
      <c r="D27" s="459">
        <f t="shared" si="1"/>
        <v>44593</v>
      </c>
      <c r="E27" s="459">
        <f t="shared" si="2"/>
        <v>44620</v>
      </c>
      <c r="F27" s="463">
        <v>1.3381000000000001E-3</v>
      </c>
    </row>
    <row r="28" spans="3:6" ht="15.75" customHeight="1" x14ac:dyDescent="0.2">
      <c r="C28" s="462">
        <v>44623</v>
      </c>
      <c r="D28" s="459">
        <f t="shared" si="1"/>
        <v>44621</v>
      </c>
      <c r="E28" s="459">
        <f t="shared" si="2"/>
        <v>44651</v>
      </c>
      <c r="F28" s="463">
        <v>1.2346E-3</v>
      </c>
    </row>
    <row r="29" spans="3:6" ht="15.75" customHeight="1" x14ac:dyDescent="0.2">
      <c r="C29" s="462">
        <v>44655</v>
      </c>
      <c r="D29" s="459">
        <f t="shared" si="1"/>
        <v>44652</v>
      </c>
      <c r="E29" s="459">
        <f t="shared" si="2"/>
        <v>44681</v>
      </c>
      <c r="F29" s="463">
        <v>1.1446E-3</v>
      </c>
    </row>
    <row r="30" spans="3:6" ht="15.75" customHeight="1" x14ac:dyDescent="0.2">
      <c r="C30" s="462">
        <v>44684</v>
      </c>
      <c r="D30" s="459">
        <f t="shared" si="1"/>
        <v>44682</v>
      </c>
      <c r="E30" s="459">
        <f t="shared" si="2"/>
        <v>44712</v>
      </c>
      <c r="F30" s="463">
        <v>1.0560000000000001E-3</v>
      </c>
    </row>
    <row r="31" spans="3:6" ht="15.75" customHeight="1" x14ac:dyDescent="0.2">
      <c r="C31" s="462">
        <v>44715</v>
      </c>
      <c r="D31" s="459">
        <f t="shared" si="1"/>
        <v>44713</v>
      </c>
      <c r="E31" s="459">
        <f t="shared" si="2"/>
        <v>44742</v>
      </c>
      <c r="F31" s="463">
        <v>1.0088E-3</v>
      </c>
    </row>
    <row r="32" spans="3:6" ht="15.75" customHeight="1" x14ac:dyDescent="0.2">
      <c r="C32" s="462">
        <v>44746</v>
      </c>
      <c r="D32" s="459">
        <f t="shared" si="1"/>
        <v>44743</v>
      </c>
      <c r="E32" s="459">
        <f t="shared" si="2"/>
        <v>44773</v>
      </c>
      <c r="F32" s="463">
        <v>1.0073E-3</v>
      </c>
    </row>
    <row r="33" spans="3:6" ht="15.75" customHeight="1" x14ac:dyDescent="0.2">
      <c r="C33" s="462">
        <v>44776</v>
      </c>
      <c r="D33" s="459">
        <f t="shared" si="1"/>
        <v>44774</v>
      </c>
      <c r="E33" s="459">
        <f t="shared" si="2"/>
        <v>44804</v>
      </c>
      <c r="F33" s="463">
        <v>1.0217E-3</v>
      </c>
    </row>
    <row r="34" spans="3:6" ht="15.75" customHeight="1" x14ac:dyDescent="0.2">
      <c r="C34" s="462">
        <v>44809</v>
      </c>
      <c r="D34" s="459">
        <f t="shared" si="1"/>
        <v>44805</v>
      </c>
      <c r="E34" s="459">
        <f t="shared" si="2"/>
        <v>44834</v>
      </c>
      <c r="F34" s="463">
        <v>1.0801000000000001E-3</v>
      </c>
    </row>
    <row r="35" spans="3:6" ht="15.75" customHeight="1" x14ac:dyDescent="0.2">
      <c r="C35" s="462">
        <v>44837</v>
      </c>
      <c r="D35" s="459">
        <f t="shared" si="1"/>
        <v>44835</v>
      </c>
      <c r="E35" s="459">
        <f t="shared" si="2"/>
        <v>44865</v>
      </c>
      <c r="F35" s="463">
        <v>1.1544999999999999E-3</v>
      </c>
    </row>
    <row r="36" spans="3:6" ht="15.75" customHeight="1" x14ac:dyDescent="0.2">
      <c r="C36" s="462">
        <v>44868</v>
      </c>
      <c r="D36" s="459">
        <f t="shared" si="1"/>
        <v>44866</v>
      </c>
      <c r="E36" s="459">
        <f t="shared" si="2"/>
        <v>44895</v>
      </c>
      <c r="F36" s="463">
        <v>1.2321000000000001E-3</v>
      </c>
    </row>
    <row r="37" spans="3:6" ht="15.75" customHeight="1" x14ac:dyDescent="0.2">
      <c r="C37" s="462">
        <v>44900</v>
      </c>
      <c r="D37" s="459">
        <f t="shared" si="1"/>
        <v>44896</v>
      </c>
      <c r="E37" s="459">
        <f t="shared" si="2"/>
        <v>44926</v>
      </c>
      <c r="F37" s="463">
        <v>1.3311E-3</v>
      </c>
    </row>
    <row r="38" spans="3:6" ht="15.75" customHeight="1" x14ac:dyDescent="0.2">
      <c r="C38" s="462">
        <v>44929</v>
      </c>
      <c r="D38" s="459">
        <f t="shared" si="1"/>
        <v>44927</v>
      </c>
      <c r="E38" s="459">
        <f t="shared" si="2"/>
        <v>44957</v>
      </c>
      <c r="F38" s="463">
        <v>1.428E-3</v>
      </c>
    </row>
    <row r="39" spans="3:6" ht="15.75" customHeight="1" x14ac:dyDescent="0.2">
      <c r="C39" s="462">
        <v>44960</v>
      </c>
      <c r="D39" s="459">
        <f t="shared" si="1"/>
        <v>44958</v>
      </c>
      <c r="E39" s="459">
        <f t="shared" si="2"/>
        <v>44985</v>
      </c>
      <c r="F39" s="463">
        <v>1.5208000000000001E-3</v>
      </c>
    </row>
    <row r="40" spans="3:6" ht="15.75" customHeight="1" x14ac:dyDescent="0.2">
      <c r="C40" s="462">
        <v>44988</v>
      </c>
      <c r="D40" s="459">
        <f t="shared" si="1"/>
        <v>44986</v>
      </c>
      <c r="E40" s="459">
        <f t="shared" si="2"/>
        <v>45016</v>
      </c>
      <c r="F40" s="463">
        <v>1.6195999999999999E-3</v>
      </c>
    </row>
    <row r="41" spans="3:6" ht="15.75" customHeight="1" x14ac:dyDescent="0.2">
      <c r="C41" s="462">
        <v>45019</v>
      </c>
      <c r="D41" s="459">
        <f t="shared" si="1"/>
        <v>45017</v>
      </c>
      <c r="E41" s="459">
        <f t="shared" si="2"/>
        <v>45046</v>
      </c>
      <c r="F41" s="463">
        <v>1.7258E-3</v>
      </c>
    </row>
    <row r="42" spans="3:6" ht="15.75" customHeight="1" x14ac:dyDescent="0.2">
      <c r="C42" s="462">
        <v>45049</v>
      </c>
      <c r="D42" s="459">
        <f t="shared" si="1"/>
        <v>45047</v>
      </c>
      <c r="E42" s="459">
        <f t="shared" si="2"/>
        <v>45077</v>
      </c>
      <c r="F42" s="463">
        <v>1.8205999999999999E-3</v>
      </c>
    </row>
    <row r="43" spans="3:6" ht="15.75" customHeight="1" x14ac:dyDescent="0.2">
      <c r="C43" s="462">
        <v>45082</v>
      </c>
      <c r="D43" s="459">
        <f t="shared" si="1"/>
        <v>45078</v>
      </c>
      <c r="E43" s="459">
        <f t="shared" si="2"/>
        <v>45107</v>
      </c>
      <c r="F43" s="463">
        <v>1.9315000000000001E-3</v>
      </c>
    </row>
    <row r="44" spans="3:6" ht="15.75" customHeight="1" x14ac:dyDescent="0.2">
      <c r="C44" s="462">
        <v>45110</v>
      </c>
      <c r="D44" s="459">
        <f t="shared" si="1"/>
        <v>45108</v>
      </c>
      <c r="E44" s="459">
        <f t="shared" si="2"/>
        <v>45138</v>
      </c>
      <c r="F44" s="463">
        <v>2.0359000000000002E-3</v>
      </c>
    </row>
    <row r="45" spans="3:6" ht="15.75" customHeight="1" x14ac:dyDescent="0.2">
      <c r="C45" s="462">
        <v>45141</v>
      </c>
      <c r="D45" s="459">
        <f t="shared" si="1"/>
        <v>45139</v>
      </c>
      <c r="E45" s="459">
        <f t="shared" si="2"/>
        <v>45169</v>
      </c>
      <c r="F45" s="463">
        <v>2.1389999999999998E-3</v>
      </c>
    </row>
    <row r="46" spans="3:6" ht="15.75" customHeight="1" x14ac:dyDescent="0.2">
      <c r="C46" s="462">
        <v>45173</v>
      </c>
      <c r="D46" s="459">
        <f t="shared" si="1"/>
        <v>45170</v>
      </c>
      <c r="E46" s="459">
        <f t="shared" si="2"/>
        <v>45199</v>
      </c>
      <c r="F46" s="463">
        <v>2.2493000000000001E-3</v>
      </c>
    </row>
    <row r="47" spans="3:6" ht="15.75" customHeight="1" x14ac:dyDescent="0.2">
      <c r="C47" s="462">
        <v>45202</v>
      </c>
      <c r="D47" s="459">
        <f t="shared" si="1"/>
        <v>45200</v>
      </c>
      <c r="E47" s="459">
        <f t="shared" si="2"/>
        <v>45230</v>
      </c>
      <c r="F47" s="463">
        <v>2.3795999999999999E-3</v>
      </c>
    </row>
    <row r="48" spans="3:6" ht="15.75" customHeight="1" x14ac:dyDescent="0.2">
      <c r="C48" s="462">
        <v>45233</v>
      </c>
      <c r="D48" s="459">
        <f t="shared" si="1"/>
        <v>45231</v>
      </c>
      <c r="E48" s="459">
        <f t="shared" si="2"/>
        <v>45260</v>
      </c>
      <c r="F48" s="463">
        <v>2.4914E-3</v>
      </c>
    </row>
    <row r="49" spans="3:6" ht="15.75" customHeight="1" x14ac:dyDescent="0.2">
      <c r="C49" s="462">
        <v>45264</v>
      </c>
      <c r="D49" s="459">
        <f t="shared" si="1"/>
        <v>45261</v>
      </c>
      <c r="E49" s="459">
        <f t="shared" si="2"/>
        <v>45291</v>
      </c>
      <c r="F49" s="463">
        <v>2.6132999999999998E-3</v>
      </c>
    </row>
    <row r="50" spans="3:6" ht="15.75" customHeight="1" x14ac:dyDescent="0.2">
      <c r="C50" s="462">
        <v>45294</v>
      </c>
      <c r="D50" s="459">
        <f t="shared" si="1"/>
        <v>45292</v>
      </c>
      <c r="E50" s="459">
        <f t="shared" si="2"/>
        <v>45322</v>
      </c>
      <c r="F50" s="463">
        <v>2.7561E-3</v>
      </c>
    </row>
    <row r="51" spans="3:6" ht="15.75" customHeight="1" x14ac:dyDescent="0.2">
      <c r="C51" s="462">
        <v>45327</v>
      </c>
      <c r="D51" s="459">
        <f t="shared" si="1"/>
        <v>45323</v>
      </c>
      <c r="E51" s="459">
        <f t="shared" si="2"/>
        <v>45351</v>
      </c>
      <c r="F51" s="463">
        <v>2.8876000000000001E-3</v>
      </c>
    </row>
    <row r="52" spans="3:6" ht="15.75" customHeight="1" x14ac:dyDescent="0.2">
      <c r="C52" s="462">
        <v>45355</v>
      </c>
      <c r="D52" s="459">
        <f t="shared" si="1"/>
        <v>45352</v>
      </c>
      <c r="E52" s="459">
        <f t="shared" si="2"/>
        <v>45382</v>
      </c>
      <c r="F52" s="463">
        <v>3.0094000000000002E-3</v>
      </c>
    </row>
    <row r="53" spans="3:6" ht="15.75" customHeight="1" x14ac:dyDescent="0.2">
      <c r="C53" s="462">
        <v>45385</v>
      </c>
      <c r="D53" s="459">
        <f t="shared" si="1"/>
        <v>45383</v>
      </c>
      <c r="E53" s="459">
        <f t="shared" si="2"/>
        <v>45412</v>
      </c>
      <c r="F53" s="463">
        <v>3.1597999999999999E-3</v>
      </c>
    </row>
    <row r="54" spans="3:6" ht="15.75" customHeight="1" x14ac:dyDescent="0.2">
      <c r="C54" s="462">
        <v>45415</v>
      </c>
      <c r="D54" s="459">
        <f t="shared" si="1"/>
        <v>45413</v>
      </c>
      <c r="E54" s="459">
        <f t="shared" si="2"/>
        <v>45443</v>
      </c>
      <c r="F54" s="463">
        <v>3.2881999999999998E-3</v>
      </c>
    </row>
    <row r="55" spans="3:6" ht="15.75" customHeight="1" x14ac:dyDescent="0.2">
      <c r="C55" s="462">
        <v>45446</v>
      </c>
      <c r="D55" s="459">
        <f t="shared" si="1"/>
        <v>45444</v>
      </c>
      <c r="E55" s="459">
        <f t="shared" si="2"/>
        <v>45473</v>
      </c>
      <c r="F55" s="463">
        <v>3.4247000000000001E-3</v>
      </c>
    </row>
    <row r="56" spans="3:6" ht="15.75" customHeight="1" x14ac:dyDescent="0.2">
      <c r="C56" s="462">
        <v>45476</v>
      </c>
      <c r="D56" s="459">
        <f t="shared" si="1"/>
        <v>45474</v>
      </c>
      <c r="E56" s="459">
        <f t="shared" si="2"/>
        <v>45504</v>
      </c>
      <c r="F56" s="463">
        <v>3.5818999999999998E-3</v>
      </c>
    </row>
    <row r="57" spans="3:6" ht="15.75" customHeight="1" x14ac:dyDescent="0.2">
      <c r="C57" s="462">
        <v>45509</v>
      </c>
      <c r="D57" s="459">
        <f t="shared" si="1"/>
        <v>45505</v>
      </c>
      <c r="E57" s="459">
        <f t="shared" si="2"/>
        <v>45535</v>
      </c>
      <c r="F57" s="463">
        <v>3.7284000000000002E-3</v>
      </c>
    </row>
    <row r="58" spans="3:6" ht="15.75" customHeight="1" x14ac:dyDescent="0.2">
      <c r="C58" s="462">
        <v>45538</v>
      </c>
      <c r="D58" s="459">
        <f t="shared" si="1"/>
        <v>45536</v>
      </c>
      <c r="E58" s="459">
        <f t="shared" si="2"/>
        <v>45565</v>
      </c>
      <c r="F58" s="463">
        <v>3.8700000000000002E-3</v>
      </c>
    </row>
    <row r="59" spans="3:6" ht="15.75" customHeight="1" x14ac:dyDescent="0.2">
      <c r="C59" s="462">
        <v>45568</v>
      </c>
      <c r="D59" s="459">
        <f t="shared" si="1"/>
        <v>45566</v>
      </c>
      <c r="E59" s="459">
        <f t="shared" si="2"/>
        <v>45596</v>
      </c>
      <c r="F59" s="463">
        <v>4.0350000000000004E-3</v>
      </c>
    </row>
    <row r="60" spans="3:6" ht="15.75" customHeight="1" x14ac:dyDescent="0.2">
      <c r="C60" s="462">
        <v>45600</v>
      </c>
      <c r="D60" s="459">
        <f t="shared" si="1"/>
        <v>45597</v>
      </c>
      <c r="E60" s="459">
        <f t="shared" si="2"/>
        <v>45626</v>
      </c>
      <c r="F60" s="463">
        <v>4.1828000000000004E-3</v>
      </c>
    </row>
    <row r="61" spans="3:6" ht="15.75" customHeight="1" x14ac:dyDescent="0.2">
      <c r="C61" s="462">
        <v>45629</v>
      </c>
      <c r="D61" s="459">
        <f t="shared" si="1"/>
        <v>45627</v>
      </c>
      <c r="E61" s="459">
        <f t="shared" si="2"/>
        <v>45657</v>
      </c>
      <c r="F61" s="463">
        <v>4.3560999999999999E-3</v>
      </c>
    </row>
    <row r="62" spans="3:6" ht="15.75" customHeight="1" x14ac:dyDescent="0.2">
      <c r="C62" s="462">
        <v>45660</v>
      </c>
      <c r="D62" s="459">
        <f t="shared" si="1"/>
        <v>45658</v>
      </c>
      <c r="E62" s="459">
        <f t="shared" si="2"/>
        <v>45688</v>
      </c>
      <c r="F62" s="463">
        <v>4.5383999999999997E-3</v>
      </c>
    </row>
    <row r="63" spans="3:6" ht="15.75" customHeight="1" x14ac:dyDescent="0.2">
      <c r="C63" s="462">
        <v>45691</v>
      </c>
      <c r="D63" s="459">
        <f t="shared" si="1"/>
        <v>45689</v>
      </c>
      <c r="E63" s="459">
        <f t="shared" si="2"/>
        <v>45716</v>
      </c>
      <c r="F63" s="463">
        <v>4.7019000000000002E-3</v>
      </c>
    </row>
    <row r="64" spans="3:6" ht="15.75" customHeight="1" x14ac:dyDescent="0.2">
      <c r="C64" s="462">
        <v>45719</v>
      </c>
      <c r="D64" s="459">
        <f t="shared" si="1"/>
        <v>45717</v>
      </c>
      <c r="E64" s="459">
        <f t="shared" si="2"/>
        <v>45747</v>
      </c>
      <c r="F64" s="463">
        <v>4.8843000000000003E-3</v>
      </c>
    </row>
    <row r="65" spans="3:6" ht="15.75" customHeight="1" x14ac:dyDescent="0.2">
      <c r="C65" s="462">
        <v>45750</v>
      </c>
      <c r="D65" s="459">
        <f t="shared" si="1"/>
        <v>45748</v>
      </c>
      <c r="E65" s="459">
        <f t="shared" si="2"/>
        <v>45777</v>
      </c>
      <c r="F65" s="463">
        <v>5.0870000000000004E-3</v>
      </c>
    </row>
    <row r="66" spans="3:6" ht="15.75" customHeight="1" x14ac:dyDescent="0.2">
      <c r="C66" s="462">
        <v>45782</v>
      </c>
      <c r="D66" s="459">
        <f t="shared" si="1"/>
        <v>45778</v>
      </c>
      <c r="E66" s="459">
        <f t="shared" si="2"/>
        <v>45808</v>
      </c>
      <c r="F66" s="463">
        <v>5.2814999999999997E-3</v>
      </c>
    </row>
    <row r="67" spans="3:6" ht="15.75" customHeight="1" x14ac:dyDescent="0.2">
      <c r="C67" s="462">
        <v>45811</v>
      </c>
      <c r="D67" s="459">
        <f t="shared" si="1"/>
        <v>45809</v>
      </c>
      <c r="E67" s="459">
        <f t="shared" si="2"/>
        <v>45838</v>
      </c>
      <c r="F67" s="463">
        <v>5.4663000000000003E-3</v>
      </c>
    </row>
    <row r="68" spans="3:6" ht="15.75" customHeight="1" x14ac:dyDescent="0.2">
      <c r="C68" s="462">
        <v>45841</v>
      </c>
      <c r="D68" s="459">
        <f t="shared" si="1"/>
        <v>45839</v>
      </c>
      <c r="E68" s="459">
        <f t="shared" si="2"/>
        <v>45869</v>
      </c>
      <c r="F68" s="463">
        <v>5.6768000000000001E-3</v>
      </c>
    </row>
    <row r="69" spans="3:6" ht="15.75" customHeight="1" x14ac:dyDescent="0.2">
      <c r="C69" s="462">
        <v>45873</v>
      </c>
      <c r="D69" s="459">
        <f t="shared" si="1"/>
        <v>45870</v>
      </c>
      <c r="E69" s="459">
        <f t="shared" si="2"/>
        <v>45900</v>
      </c>
      <c r="F69" s="463">
        <v>5.8675999999999997E-3</v>
      </c>
    </row>
    <row r="70" spans="3:6" ht="15.75" customHeight="1" x14ac:dyDescent="0.2">
      <c r="C70" s="462">
        <v>45903</v>
      </c>
      <c r="D70" s="459">
        <f t="shared" si="1"/>
        <v>45901</v>
      </c>
      <c r="E70" s="459">
        <f t="shared" si="2"/>
        <v>45930</v>
      </c>
      <c r="F70" s="463">
        <v>6.0834000000000001E-3</v>
      </c>
    </row>
    <row r="71" spans="3:6" ht="15.75" customHeight="1" x14ac:dyDescent="0.2">
      <c r="C71" s="462">
        <v>45933</v>
      </c>
      <c r="D71" s="459">
        <f t="shared" si="1"/>
        <v>45931</v>
      </c>
      <c r="E71" s="459">
        <f t="shared" si="2"/>
        <v>45961</v>
      </c>
      <c r="F71" s="463">
        <v>6.3004000000000003E-3</v>
      </c>
    </row>
    <row r="72" spans="3:6" ht="15.75" customHeight="1" x14ac:dyDescent="0.2">
      <c r="C72" s="462">
        <v>45964</v>
      </c>
      <c r="D72" s="459">
        <f t="shared" si="1"/>
        <v>45962</v>
      </c>
      <c r="E72" s="459">
        <f t="shared" si="2"/>
        <v>45991</v>
      </c>
      <c r="F72" s="463">
        <v>6.4911999999999999E-3</v>
      </c>
    </row>
    <row r="73" spans="3:6" ht="15.75" customHeight="1" x14ac:dyDescent="0.2">
      <c r="C73" s="462">
        <v>45994</v>
      </c>
      <c r="D73" s="459">
        <f t="shared" si="1"/>
        <v>45992</v>
      </c>
      <c r="E73" s="459">
        <f t="shared" si="2"/>
        <v>46022</v>
      </c>
      <c r="F73" s="463">
        <v>6.7012E-3</v>
      </c>
    </row>
    <row r="74" spans="3:6" ht="15.75" customHeight="1" x14ac:dyDescent="0.2">
      <c r="C74" s="462">
        <v>46027</v>
      </c>
      <c r="D74" s="459">
        <f t="shared" si="1"/>
        <v>46023</v>
      </c>
      <c r="E74" s="459">
        <f t="shared" si="2"/>
        <v>46053</v>
      </c>
      <c r="F74" s="463">
        <v>6.9217000000000002E-3</v>
      </c>
    </row>
    <row r="75" spans="3:6" ht="15.75" customHeight="1" x14ac:dyDescent="0.2">
      <c r="C75" s="462">
        <v>46056</v>
      </c>
      <c r="D75" s="459">
        <f t="shared" si="1"/>
        <v>46054</v>
      </c>
      <c r="E75" s="459">
        <f t="shared" si="2"/>
        <v>46081</v>
      </c>
      <c r="F75" s="463">
        <v>7.0956999999999999E-3</v>
      </c>
    </row>
    <row r="76" spans="3:6" ht="15.75" customHeight="1" x14ac:dyDescent="0.2">
      <c r="C76" s="462">
        <v>46084</v>
      </c>
      <c r="D76" s="459">
        <f t="shared" si="1"/>
        <v>46082</v>
      </c>
      <c r="E76" s="459">
        <f t="shared" si="2"/>
        <v>46112</v>
      </c>
      <c r="F76" s="463">
        <v>7.2845000000000002E-3</v>
      </c>
    </row>
    <row r="77" spans="3:6" ht="15.75" customHeight="1" x14ac:dyDescent="0.2">
      <c r="C77" s="462">
        <v>46115</v>
      </c>
      <c r="D77" s="459">
        <f t="shared" si="1"/>
        <v>46113</v>
      </c>
      <c r="E77" s="459">
        <f t="shared" si="2"/>
        <v>46142</v>
      </c>
      <c r="F77" s="463">
        <v>7.4783000000000002E-3</v>
      </c>
    </row>
    <row r="78" spans="3:6" ht="15.75" customHeight="1" x14ac:dyDescent="0.2">
      <c r="C78" s="462">
        <v>46146</v>
      </c>
      <c r="D78" s="459">
        <f t="shared" si="1"/>
        <v>46143</v>
      </c>
      <c r="E78" s="459">
        <f t="shared" si="2"/>
        <v>46173</v>
      </c>
      <c r="F78" s="463">
        <v>7.6397000000000001E-3</v>
      </c>
    </row>
    <row r="79" spans="3:6" ht="15.75" customHeight="1" x14ac:dyDescent="0.2">
      <c r="C79" s="462">
        <v>46176</v>
      </c>
      <c r="D79" s="459">
        <f t="shared" si="1"/>
        <v>46174</v>
      </c>
      <c r="E79" s="459">
        <f t="shared" si="2"/>
        <v>46203</v>
      </c>
      <c r="F79" s="463">
        <v>7.8274E-3</v>
      </c>
    </row>
    <row r="80" spans="3:6" ht="15.75" customHeight="1" x14ac:dyDescent="0.2">
      <c r="C80" s="462">
        <v>46206</v>
      </c>
      <c r="D80" s="459">
        <f t="shared" si="1"/>
        <v>46204</v>
      </c>
      <c r="E80" s="459">
        <f t="shared" si="2"/>
        <v>46234</v>
      </c>
      <c r="F80" s="463">
        <v>8.0079000000000001E-3</v>
      </c>
    </row>
    <row r="81" spans="3:6" ht="15.75" customHeight="1" x14ac:dyDescent="0.2">
      <c r="C81" s="462">
        <v>46237</v>
      </c>
      <c r="D81" s="459">
        <f t="shared" si="1"/>
        <v>46235</v>
      </c>
      <c r="E81" s="459">
        <f t="shared" si="2"/>
        <v>46265</v>
      </c>
      <c r="F81" s="463">
        <v>8.1615999999999998E-3</v>
      </c>
    </row>
    <row r="82" spans="3:6" ht="15.75" customHeight="1" x14ac:dyDescent="0.2">
      <c r="C82" s="462">
        <v>46268</v>
      </c>
      <c r="D82" s="459">
        <f t="shared" si="1"/>
        <v>46266</v>
      </c>
      <c r="E82" s="459">
        <f t="shared" si="2"/>
        <v>46295</v>
      </c>
      <c r="F82" s="463">
        <v>8.3315999999999998E-3</v>
      </c>
    </row>
    <row r="83" spans="3:6" ht="15.75" customHeight="1" x14ac:dyDescent="0.2">
      <c r="C83" s="462">
        <v>46300</v>
      </c>
      <c r="D83" s="459">
        <f t="shared" si="1"/>
        <v>46296</v>
      </c>
      <c r="E83" s="459">
        <f t="shared" si="2"/>
        <v>46326</v>
      </c>
      <c r="F83" s="463">
        <v>8.5100000000000002E-3</v>
      </c>
    </row>
    <row r="84" spans="3:6" ht="15.75" customHeight="1" x14ac:dyDescent="0.2">
      <c r="C84" s="462">
        <v>46329</v>
      </c>
      <c r="D84" s="459">
        <f t="shared" si="1"/>
        <v>46327</v>
      </c>
      <c r="E84" s="459">
        <f t="shared" si="2"/>
        <v>46356</v>
      </c>
      <c r="F84" s="463">
        <v>8.6473000000000001E-3</v>
      </c>
    </row>
    <row r="85" spans="3:6" ht="15.75" customHeight="1" x14ac:dyDescent="0.2">
      <c r="C85" s="462">
        <v>46359</v>
      </c>
      <c r="D85" s="459">
        <f t="shared" si="1"/>
        <v>46357</v>
      </c>
      <c r="E85" s="459">
        <f t="shared" si="2"/>
        <v>46387</v>
      </c>
      <c r="F85" s="463">
        <v>8.7986999999999996E-3</v>
      </c>
    </row>
    <row r="86" spans="3:6" ht="15.75" customHeight="1" x14ac:dyDescent="0.2">
      <c r="C86" s="462">
        <v>46391</v>
      </c>
      <c r="D86" s="459">
        <f t="shared" si="1"/>
        <v>46388</v>
      </c>
      <c r="E86" s="459">
        <f t="shared" si="2"/>
        <v>46418</v>
      </c>
      <c r="F86" s="463">
        <v>8.9511E-3</v>
      </c>
    </row>
    <row r="87" spans="3:6" ht="15.75" customHeight="1" x14ac:dyDescent="0.2">
      <c r="C87" s="462">
        <v>46421</v>
      </c>
      <c r="D87" s="459">
        <f t="shared" si="1"/>
        <v>46419</v>
      </c>
      <c r="E87" s="459">
        <f t="shared" si="2"/>
        <v>46446</v>
      </c>
      <c r="F87" s="463">
        <v>9.0868000000000008E-3</v>
      </c>
    </row>
    <row r="88" spans="3:6" ht="15.75" customHeight="1" x14ac:dyDescent="0.2">
      <c r="C88" s="462">
        <v>46449</v>
      </c>
      <c r="D88" s="459">
        <f t="shared" si="1"/>
        <v>46447</v>
      </c>
      <c r="E88" s="459">
        <f t="shared" si="2"/>
        <v>46477</v>
      </c>
      <c r="F88" s="463">
        <v>9.2189000000000004E-3</v>
      </c>
    </row>
    <row r="89" spans="3:6" ht="15.75" customHeight="1" x14ac:dyDescent="0.2">
      <c r="C89" s="462">
        <v>46482</v>
      </c>
      <c r="D89" s="459">
        <f t="shared" si="1"/>
        <v>46478</v>
      </c>
      <c r="E89" s="459">
        <f t="shared" si="2"/>
        <v>46507</v>
      </c>
      <c r="F89" s="463">
        <v>9.3594000000000004E-3</v>
      </c>
    </row>
    <row r="90" spans="3:6" ht="15.75" customHeight="1" x14ac:dyDescent="0.2">
      <c r="C90" s="462">
        <v>46510</v>
      </c>
      <c r="D90" s="459">
        <f t="shared" si="1"/>
        <v>46508</v>
      </c>
      <c r="E90" s="459">
        <f t="shared" si="2"/>
        <v>46538</v>
      </c>
      <c r="F90" s="463">
        <v>9.4540000000000006E-3</v>
      </c>
    </row>
    <row r="91" spans="3:6" ht="15.75" customHeight="1" x14ac:dyDescent="0.2">
      <c r="C91" s="462">
        <v>46541</v>
      </c>
      <c r="D91" s="459">
        <f t="shared" si="1"/>
        <v>46539</v>
      </c>
      <c r="E91" s="459">
        <f t="shared" si="2"/>
        <v>46568</v>
      </c>
      <c r="F91" s="463">
        <v>9.5709999999999996E-3</v>
      </c>
    </row>
    <row r="92" spans="3:6" ht="15.75" customHeight="1" x14ac:dyDescent="0.2">
      <c r="C92" s="462">
        <v>46573</v>
      </c>
      <c r="D92" s="459">
        <f t="shared" si="1"/>
        <v>46569</v>
      </c>
      <c r="E92" s="459">
        <f t="shared" si="2"/>
        <v>46599</v>
      </c>
      <c r="F92" s="463">
        <v>9.6877999999999999E-3</v>
      </c>
    </row>
    <row r="93" spans="3:6" ht="15.75" customHeight="1" x14ac:dyDescent="0.2">
      <c r="C93" s="462">
        <v>46602</v>
      </c>
      <c r="D93" s="459">
        <f t="shared" si="1"/>
        <v>46600</v>
      </c>
      <c r="E93" s="459">
        <f t="shared" si="2"/>
        <v>46630</v>
      </c>
      <c r="F93" s="463">
        <v>9.7687E-3</v>
      </c>
    </row>
    <row r="94" spans="3:6" ht="15.75" customHeight="1" x14ac:dyDescent="0.2">
      <c r="C94" s="462">
        <v>46633</v>
      </c>
      <c r="D94" s="459">
        <f t="shared" si="1"/>
        <v>46631</v>
      </c>
      <c r="E94" s="459">
        <f t="shared" si="2"/>
        <v>46660</v>
      </c>
      <c r="F94" s="463">
        <v>9.8619999999999992E-3</v>
      </c>
    </row>
    <row r="95" spans="3:6" ht="15.75" customHeight="1" x14ac:dyDescent="0.2">
      <c r="C95" s="462">
        <v>46664</v>
      </c>
      <c r="D95" s="459">
        <f t="shared" si="1"/>
        <v>46661</v>
      </c>
      <c r="E95" s="459">
        <f t="shared" si="2"/>
        <v>46691</v>
      </c>
      <c r="F95" s="463">
        <v>9.9617999999999998E-3</v>
      </c>
    </row>
    <row r="96" spans="3:6" ht="15.75" customHeight="1" x14ac:dyDescent="0.2">
      <c r="C96" s="462">
        <v>46694</v>
      </c>
      <c r="D96" s="459">
        <f t="shared" si="1"/>
        <v>46692</v>
      </c>
      <c r="E96" s="459">
        <f t="shared" si="2"/>
        <v>46721</v>
      </c>
      <c r="F96" s="463">
        <v>1.00474E-2</v>
      </c>
    </row>
    <row r="97" spans="3:6" ht="15.75" customHeight="1" x14ac:dyDescent="0.2">
      <c r="C97" s="462">
        <v>46724</v>
      </c>
      <c r="D97" s="459">
        <f t="shared" si="1"/>
        <v>46722</v>
      </c>
      <c r="E97" s="459">
        <f t="shared" si="2"/>
        <v>46752</v>
      </c>
      <c r="F97" s="463">
        <v>1.0141799999999999E-2</v>
      </c>
    </row>
    <row r="98" spans="3:6" ht="15.75" customHeight="1" x14ac:dyDescent="0.2">
      <c r="C98" s="462">
        <v>46755</v>
      </c>
      <c r="D98" s="459">
        <f t="shared" si="1"/>
        <v>46753</v>
      </c>
      <c r="E98" s="459">
        <f t="shared" si="2"/>
        <v>46783</v>
      </c>
      <c r="F98" s="463">
        <v>1.0242100000000001E-2</v>
      </c>
    </row>
    <row r="99" spans="3:6" ht="15.75" customHeight="1" x14ac:dyDescent="0.2">
      <c r="C99" s="462">
        <v>46786</v>
      </c>
      <c r="D99" s="459">
        <f t="shared" si="1"/>
        <v>46784</v>
      </c>
      <c r="E99" s="459">
        <f t="shared" si="2"/>
        <v>46812</v>
      </c>
      <c r="F99" s="463">
        <v>1.03342E-2</v>
      </c>
    </row>
    <row r="100" spans="3:6" ht="15.75" customHeight="1" x14ac:dyDescent="0.2">
      <c r="C100" s="462">
        <v>46815</v>
      </c>
      <c r="D100" s="459">
        <f t="shared" si="1"/>
        <v>46813</v>
      </c>
      <c r="E100" s="459">
        <f t="shared" si="2"/>
        <v>46843</v>
      </c>
      <c r="F100" s="463">
        <v>1.04295E-2</v>
      </c>
    </row>
    <row r="101" spans="3:6" ht="15.75" customHeight="1" x14ac:dyDescent="0.2">
      <c r="C101" s="462">
        <v>46846</v>
      </c>
      <c r="D101" s="459">
        <f t="shared" si="1"/>
        <v>46844</v>
      </c>
      <c r="E101" s="459">
        <f t="shared" si="2"/>
        <v>46873</v>
      </c>
      <c r="F101" s="463">
        <v>1.0532E-2</v>
      </c>
    </row>
    <row r="102" spans="3:6" ht="15.75" customHeight="1" x14ac:dyDescent="0.2">
      <c r="C102" s="462">
        <v>46876</v>
      </c>
      <c r="D102" s="459">
        <f t="shared" si="1"/>
        <v>46874</v>
      </c>
      <c r="E102" s="459">
        <f t="shared" si="2"/>
        <v>46904</v>
      </c>
      <c r="F102" s="463">
        <v>1.06182E-2</v>
      </c>
    </row>
    <row r="103" spans="3:6" ht="15.75" customHeight="1" x14ac:dyDescent="0.2">
      <c r="C103" s="462">
        <v>46909</v>
      </c>
      <c r="D103" s="459">
        <f t="shared" si="1"/>
        <v>46905</v>
      </c>
      <c r="E103" s="459">
        <f t="shared" si="2"/>
        <v>46934</v>
      </c>
      <c r="F103" s="463">
        <v>1.0718699999999999E-2</v>
      </c>
    </row>
    <row r="104" spans="3:6" ht="15.75" customHeight="1" x14ac:dyDescent="0.2">
      <c r="C104" s="462">
        <v>46937</v>
      </c>
      <c r="D104" s="459">
        <f t="shared" si="1"/>
        <v>46935</v>
      </c>
      <c r="E104" s="459">
        <f t="shared" si="2"/>
        <v>46965</v>
      </c>
      <c r="F104" s="463">
        <v>1.0812499999999999E-2</v>
      </c>
    </row>
    <row r="105" spans="3:6" ht="15.75" customHeight="1" x14ac:dyDescent="0.2">
      <c r="C105" s="462">
        <v>46968</v>
      </c>
      <c r="D105" s="459">
        <f t="shared" si="1"/>
        <v>46966</v>
      </c>
      <c r="E105" s="459">
        <f t="shared" si="2"/>
        <v>46996</v>
      </c>
      <c r="F105" s="463">
        <v>1.0897499999999999E-2</v>
      </c>
    </row>
    <row r="106" spans="3:6" ht="15.75" customHeight="1" x14ac:dyDescent="0.2">
      <c r="C106" s="462">
        <v>47000</v>
      </c>
      <c r="D106" s="459">
        <f t="shared" si="1"/>
        <v>46997</v>
      </c>
      <c r="E106" s="459">
        <f t="shared" si="2"/>
        <v>47026</v>
      </c>
      <c r="F106" s="463">
        <v>1.09876E-2</v>
      </c>
    </row>
    <row r="107" spans="3:6" ht="15.75" customHeight="1" x14ac:dyDescent="0.2">
      <c r="C107" s="462">
        <v>47029</v>
      </c>
      <c r="D107" s="459">
        <f t="shared" si="1"/>
        <v>47027</v>
      </c>
      <c r="E107" s="459">
        <f t="shared" si="2"/>
        <v>47057</v>
      </c>
      <c r="F107" s="463">
        <v>1.1092100000000001E-2</v>
      </c>
    </row>
    <row r="108" spans="3:6" ht="15.75" customHeight="1" x14ac:dyDescent="0.2">
      <c r="C108" s="462">
        <v>47060</v>
      </c>
      <c r="D108" s="459">
        <f t="shared" si="1"/>
        <v>47058</v>
      </c>
      <c r="E108" s="459">
        <f t="shared" si="2"/>
        <v>47087</v>
      </c>
      <c r="F108" s="463">
        <v>1.1172E-2</v>
      </c>
    </row>
    <row r="109" spans="3:6" ht="15.75" customHeight="1" x14ac:dyDescent="0.2">
      <c r="C109" s="462">
        <v>47091</v>
      </c>
      <c r="D109" s="459">
        <f t="shared" si="1"/>
        <v>47088</v>
      </c>
      <c r="E109" s="459">
        <f t="shared" si="2"/>
        <v>47118</v>
      </c>
      <c r="F109" s="463">
        <v>1.1258499999999999E-2</v>
      </c>
    </row>
    <row r="110" spans="3:6" ht="15.75" customHeight="1" x14ac:dyDescent="0.2">
      <c r="C110" s="462">
        <v>47121</v>
      </c>
      <c r="D110" s="459">
        <f t="shared" si="1"/>
        <v>47119</v>
      </c>
      <c r="E110" s="459">
        <f t="shared" si="2"/>
        <v>47149</v>
      </c>
      <c r="F110" s="463">
        <v>1.1358500000000001E-2</v>
      </c>
    </row>
    <row r="111" spans="3:6" ht="15.75" customHeight="1" x14ac:dyDescent="0.2">
      <c r="C111" s="462">
        <v>47154</v>
      </c>
      <c r="D111" s="459">
        <f t="shared" si="1"/>
        <v>47150</v>
      </c>
      <c r="E111" s="459">
        <f t="shared" si="2"/>
        <v>47177</v>
      </c>
      <c r="F111" s="463">
        <v>1.1439100000000001E-2</v>
      </c>
    </row>
    <row r="112" spans="3:6" ht="15.75" customHeight="1" x14ac:dyDescent="0.2">
      <c r="C112" s="462">
        <v>47182</v>
      </c>
      <c r="D112" s="459">
        <f t="shared" si="1"/>
        <v>47178</v>
      </c>
      <c r="E112" s="459">
        <f t="shared" si="2"/>
        <v>47208</v>
      </c>
      <c r="F112" s="463">
        <v>1.15204E-2</v>
      </c>
    </row>
    <row r="113" spans="3:6" ht="15.75" customHeight="1" x14ac:dyDescent="0.2">
      <c r="C113" s="462">
        <v>47211</v>
      </c>
      <c r="D113" s="459">
        <f t="shared" si="1"/>
        <v>47209</v>
      </c>
      <c r="E113" s="459">
        <f t="shared" si="2"/>
        <v>47238</v>
      </c>
      <c r="F113" s="463">
        <v>1.1602299999999999E-2</v>
      </c>
    </row>
    <row r="114" spans="3:6" ht="15.75" customHeight="1" x14ac:dyDescent="0.2">
      <c r="C114" s="462">
        <v>47241</v>
      </c>
      <c r="D114" s="459">
        <f t="shared" si="1"/>
        <v>47239</v>
      </c>
      <c r="E114" s="459">
        <f t="shared" si="2"/>
        <v>47269</v>
      </c>
      <c r="F114" s="463">
        <v>1.1672200000000001E-2</v>
      </c>
    </row>
    <row r="115" spans="3:6" ht="15.75" customHeight="1" x14ac:dyDescent="0.2">
      <c r="C115" s="462">
        <v>47273</v>
      </c>
      <c r="D115" s="459">
        <f t="shared" si="1"/>
        <v>47270</v>
      </c>
      <c r="E115" s="459">
        <f t="shared" si="2"/>
        <v>47299</v>
      </c>
      <c r="F115" s="463">
        <v>1.1747199999999999E-2</v>
      </c>
    </row>
    <row r="116" spans="3:6" ht="15.75" customHeight="1" x14ac:dyDescent="0.2">
      <c r="C116" s="462">
        <v>47302</v>
      </c>
      <c r="D116" s="459">
        <f t="shared" si="1"/>
        <v>47300</v>
      </c>
      <c r="E116" s="459">
        <f t="shared" si="2"/>
        <v>47330</v>
      </c>
      <c r="F116" s="463">
        <v>1.18345E-2</v>
      </c>
    </row>
    <row r="117" spans="3:6" ht="15.75" customHeight="1" x14ac:dyDescent="0.2">
      <c r="C117" s="462">
        <v>47333</v>
      </c>
      <c r="D117" s="459">
        <f t="shared" si="1"/>
        <v>47331</v>
      </c>
      <c r="E117" s="459">
        <f t="shared" si="2"/>
        <v>47361</v>
      </c>
      <c r="F117" s="463">
        <v>1.18975E-2</v>
      </c>
    </row>
    <row r="118" spans="3:6" ht="15.75" customHeight="1" x14ac:dyDescent="0.2">
      <c r="C118" s="462">
        <v>47364</v>
      </c>
      <c r="D118" s="459">
        <f t="shared" si="1"/>
        <v>47362</v>
      </c>
      <c r="E118" s="459">
        <f t="shared" si="2"/>
        <v>47391</v>
      </c>
      <c r="F118" s="463">
        <v>1.1967200000000001E-2</v>
      </c>
    </row>
    <row r="119" spans="3:6" ht="15.75" customHeight="1" x14ac:dyDescent="0.2">
      <c r="C119" s="462">
        <v>47394</v>
      </c>
      <c r="D119" s="459">
        <f t="shared" si="1"/>
        <v>47392</v>
      </c>
      <c r="E119" s="459">
        <f t="shared" si="2"/>
        <v>47422</v>
      </c>
      <c r="F119" s="463">
        <v>1.2048700000000001E-2</v>
      </c>
    </row>
    <row r="120" spans="3:6" ht="15.75" customHeight="1" x14ac:dyDescent="0.2">
      <c r="C120" s="462">
        <v>47427</v>
      </c>
      <c r="D120" s="459">
        <f t="shared" si="1"/>
        <v>47423</v>
      </c>
      <c r="E120" s="459">
        <f t="shared" si="2"/>
        <v>47452</v>
      </c>
      <c r="F120" s="463">
        <v>1.2109200000000001E-2</v>
      </c>
    </row>
    <row r="121" spans="3:6" ht="15.75" customHeight="1" x14ac:dyDescent="0.2">
      <c r="C121" s="462">
        <v>47455</v>
      </c>
      <c r="D121" s="459">
        <f t="shared" si="1"/>
        <v>47453</v>
      </c>
      <c r="E121" s="459">
        <f t="shared" si="2"/>
        <v>47483</v>
      </c>
      <c r="F121" s="463">
        <v>1.2167000000000001E-2</v>
      </c>
    </row>
    <row r="122" spans="3:6" ht="15.75" customHeight="1" x14ac:dyDescent="0.2">
      <c r="C122" s="462">
        <v>47486</v>
      </c>
      <c r="D122" s="459">
        <f t="shared" si="1"/>
        <v>47484</v>
      </c>
      <c r="E122" s="459">
        <f t="shared" si="2"/>
        <v>47514</v>
      </c>
      <c r="F122" s="463">
        <v>1.22401E-2</v>
      </c>
    </row>
    <row r="123" spans="3:6" ht="15.75" customHeight="1" x14ac:dyDescent="0.2">
      <c r="C123" s="462">
        <v>47518</v>
      </c>
      <c r="D123" s="459">
        <f t="shared" si="1"/>
        <v>47515</v>
      </c>
      <c r="E123" s="459">
        <f t="shared" si="2"/>
        <v>47542</v>
      </c>
      <c r="F123" s="463">
        <v>1.2286500000000001E-2</v>
      </c>
    </row>
    <row r="124" spans="3:6" ht="15.75" customHeight="1" x14ac:dyDescent="0.2">
      <c r="C124" s="462">
        <v>47546</v>
      </c>
      <c r="D124" s="459">
        <f t="shared" si="1"/>
        <v>47543</v>
      </c>
      <c r="E124" s="459">
        <f t="shared" si="2"/>
        <v>47573</v>
      </c>
      <c r="F124" s="463">
        <v>1.23394E-2</v>
      </c>
    </row>
    <row r="125" spans="3:6" ht="15.75" customHeight="1" x14ac:dyDescent="0.2">
      <c r="C125" s="462">
        <v>47576</v>
      </c>
      <c r="D125" s="459">
        <f t="shared" si="1"/>
        <v>47574</v>
      </c>
      <c r="E125" s="459">
        <f t="shared" si="2"/>
        <v>47603</v>
      </c>
      <c r="F125" s="463">
        <v>1.23987E-2</v>
      </c>
    </row>
    <row r="126" spans="3:6" ht="15.75" customHeight="1" x14ac:dyDescent="0.2">
      <c r="C126" s="462">
        <v>47606</v>
      </c>
      <c r="D126" s="459">
        <f t="shared" si="1"/>
        <v>47604</v>
      </c>
      <c r="E126" s="459">
        <f t="shared" si="2"/>
        <v>47634</v>
      </c>
      <c r="F126" s="463">
        <v>1.2432500000000001E-2</v>
      </c>
    </row>
    <row r="127" spans="3:6" ht="15.75" customHeight="1" x14ac:dyDescent="0.2">
      <c r="C127" s="462">
        <v>47637</v>
      </c>
      <c r="D127" s="459">
        <f t="shared" si="1"/>
        <v>47635</v>
      </c>
      <c r="E127" s="459">
        <f t="shared" si="2"/>
        <v>47664</v>
      </c>
      <c r="F127" s="463">
        <v>1.24732E-2</v>
      </c>
    </row>
    <row r="128" spans="3:6" ht="15.75" customHeight="1" x14ac:dyDescent="0.2">
      <c r="C128" s="462">
        <v>47667</v>
      </c>
      <c r="D128" s="459">
        <f t="shared" si="1"/>
        <v>47665</v>
      </c>
      <c r="E128" s="459">
        <f t="shared" si="2"/>
        <v>47695</v>
      </c>
      <c r="F128" s="463">
        <v>1.25244E-2</v>
      </c>
    </row>
    <row r="129" spans="3:6" ht="15.75" customHeight="1" x14ac:dyDescent="0.2">
      <c r="C129" s="462">
        <v>47700</v>
      </c>
      <c r="D129" s="459">
        <f t="shared" si="1"/>
        <v>47696</v>
      </c>
      <c r="E129" s="459">
        <f t="shared" si="2"/>
        <v>47726</v>
      </c>
      <c r="F129" s="463">
        <v>1.25562E-2</v>
      </c>
    </row>
    <row r="130" spans="3:6" ht="15.75" customHeight="1" x14ac:dyDescent="0.2">
      <c r="C130" s="464">
        <v>47729</v>
      </c>
      <c r="D130" s="465">
        <f t="shared" si="1"/>
        <v>47727</v>
      </c>
      <c r="E130" s="465">
        <f t="shared" si="2"/>
        <v>47756</v>
      </c>
      <c r="F130" s="466">
        <v>1.25924E-2</v>
      </c>
    </row>
    <row r="131" spans="3:6" ht="15.75" customHeight="1" x14ac:dyDescent="0.2"/>
    <row r="132" spans="3:6" ht="15.75" customHeight="1" x14ac:dyDescent="0.2"/>
    <row r="133" spans="3:6" ht="15.75" customHeight="1" x14ac:dyDescent="0.2"/>
    <row r="134" spans="3:6" ht="15.75" customHeight="1" x14ac:dyDescent="0.2"/>
    <row r="135" spans="3:6" ht="15.75" customHeight="1" x14ac:dyDescent="0.2"/>
    <row r="136" spans="3:6" ht="15.75" customHeight="1" x14ac:dyDescent="0.2"/>
    <row r="137" spans="3:6" ht="15.75" customHeight="1" x14ac:dyDescent="0.2"/>
    <row r="138" spans="3:6" ht="15.75" customHeight="1" x14ac:dyDescent="0.2"/>
    <row r="139" spans="3:6" ht="15.75" customHeight="1" x14ac:dyDescent="0.2"/>
    <row r="140" spans="3:6" ht="15.75" customHeight="1" x14ac:dyDescent="0.2"/>
    <row r="141" spans="3:6" ht="15.75" customHeight="1" x14ac:dyDescent="0.2"/>
    <row r="142" spans="3:6" ht="15.75" customHeight="1" x14ac:dyDescent="0.2"/>
    <row r="143" spans="3:6" ht="15.75" customHeight="1" x14ac:dyDescent="0.2"/>
    <row r="144" spans="3:6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1000"/>
  <sheetViews>
    <sheetView showGridLines="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baseColWidth="10" defaultColWidth="14.5" defaultRowHeight="15" customHeight="1" outlineLevelRow="1" outlineLevelCol="1" x14ac:dyDescent="0.2"/>
  <cols>
    <col min="1" max="1" width="19.5" customWidth="1"/>
    <col min="2" max="2" width="10.83203125" customWidth="1"/>
    <col min="3" max="3" width="3.5" customWidth="1"/>
    <col min="4" max="4" width="9.1640625" customWidth="1"/>
    <col min="5" max="5" width="26.1640625" customWidth="1"/>
    <col min="6" max="6" width="9.1640625" hidden="1" customWidth="1" outlineLevel="1"/>
    <col min="7" max="7" width="10.83203125" customWidth="1" collapsed="1"/>
    <col min="8" max="66" width="10.83203125" customWidth="1"/>
  </cols>
  <sheetData>
    <row r="1" spans="1:66" ht="15.75" customHeight="1" x14ac:dyDescent="0.2">
      <c r="A1" s="467" t="s">
        <v>486</v>
      </c>
      <c r="B1" s="468">
        <v>1</v>
      </c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3"/>
      <c r="AC1" s="373"/>
      <c r="AD1" s="373"/>
      <c r="AE1" s="373"/>
      <c r="AF1" s="373"/>
      <c r="AG1" s="373"/>
      <c r="AH1" s="373"/>
      <c r="AI1" s="373"/>
      <c r="AJ1" s="373"/>
      <c r="AK1" s="373"/>
      <c r="AL1" s="373"/>
      <c r="AM1" s="373"/>
      <c r="AN1" s="373"/>
      <c r="AO1" s="373"/>
      <c r="AP1" s="373"/>
      <c r="AQ1" s="373"/>
      <c r="AR1" s="373"/>
      <c r="AS1" s="373"/>
      <c r="AT1" s="373"/>
      <c r="AU1" s="373"/>
      <c r="AV1" s="373"/>
      <c r="AW1" s="373"/>
      <c r="AX1" s="373"/>
      <c r="AY1" s="373"/>
      <c r="AZ1" s="373"/>
      <c r="BA1" s="373"/>
      <c r="BB1" s="373"/>
      <c r="BC1" s="373"/>
      <c r="BD1" s="373"/>
      <c r="BE1" s="373"/>
      <c r="BF1" s="373"/>
      <c r="BG1" s="373"/>
      <c r="BH1" s="373"/>
      <c r="BI1" s="373"/>
      <c r="BJ1" s="373"/>
      <c r="BK1" s="373"/>
      <c r="BL1" s="373"/>
      <c r="BM1" s="373"/>
      <c r="BN1" s="373"/>
    </row>
    <row r="2" spans="1:66" ht="15.75" customHeight="1" x14ac:dyDescent="0.2">
      <c r="A2" s="467" t="s">
        <v>487</v>
      </c>
      <c r="B2" s="469">
        <v>2</v>
      </c>
      <c r="C2" s="373"/>
      <c r="D2" s="373"/>
      <c r="E2" s="470" t="s">
        <v>488</v>
      </c>
      <c r="F2" s="373"/>
      <c r="G2" s="471">
        <f>B3</f>
        <v>25</v>
      </c>
      <c r="H2" s="471">
        <f t="shared" ref="H2:BN2" si="0">G2+1</f>
        <v>26</v>
      </c>
      <c r="I2" s="471">
        <f t="shared" si="0"/>
        <v>27</v>
      </c>
      <c r="J2" s="471">
        <f t="shared" si="0"/>
        <v>28</v>
      </c>
      <c r="K2" s="471">
        <f t="shared" si="0"/>
        <v>29</v>
      </c>
      <c r="L2" s="471">
        <f t="shared" si="0"/>
        <v>30</v>
      </c>
      <c r="M2" s="471">
        <f t="shared" si="0"/>
        <v>31</v>
      </c>
      <c r="N2" s="471">
        <f t="shared" si="0"/>
        <v>32</v>
      </c>
      <c r="O2" s="471">
        <f t="shared" si="0"/>
        <v>33</v>
      </c>
      <c r="P2" s="471">
        <f t="shared" si="0"/>
        <v>34</v>
      </c>
      <c r="Q2" s="471">
        <f t="shared" si="0"/>
        <v>35</v>
      </c>
      <c r="R2" s="471">
        <f t="shared" si="0"/>
        <v>36</v>
      </c>
      <c r="S2" s="471">
        <f t="shared" si="0"/>
        <v>37</v>
      </c>
      <c r="T2" s="471">
        <f t="shared" si="0"/>
        <v>38</v>
      </c>
      <c r="U2" s="471">
        <f t="shared" si="0"/>
        <v>39</v>
      </c>
      <c r="V2" s="471">
        <f t="shared" si="0"/>
        <v>40</v>
      </c>
      <c r="W2" s="471">
        <f t="shared" si="0"/>
        <v>41</v>
      </c>
      <c r="X2" s="471">
        <f t="shared" si="0"/>
        <v>42</v>
      </c>
      <c r="Y2" s="471">
        <f t="shared" si="0"/>
        <v>43</v>
      </c>
      <c r="Z2" s="471">
        <f t="shared" si="0"/>
        <v>44</v>
      </c>
      <c r="AA2" s="471">
        <f t="shared" si="0"/>
        <v>45</v>
      </c>
      <c r="AB2" s="471">
        <f t="shared" si="0"/>
        <v>46</v>
      </c>
      <c r="AC2" s="471">
        <f t="shared" si="0"/>
        <v>47</v>
      </c>
      <c r="AD2" s="471">
        <f t="shared" si="0"/>
        <v>48</v>
      </c>
      <c r="AE2" s="471">
        <f t="shared" si="0"/>
        <v>49</v>
      </c>
      <c r="AF2" s="471">
        <f t="shared" si="0"/>
        <v>50</v>
      </c>
      <c r="AG2" s="471">
        <f t="shared" si="0"/>
        <v>51</v>
      </c>
      <c r="AH2" s="471">
        <f t="shared" si="0"/>
        <v>52</v>
      </c>
      <c r="AI2" s="471">
        <f t="shared" si="0"/>
        <v>53</v>
      </c>
      <c r="AJ2" s="471">
        <f t="shared" si="0"/>
        <v>54</v>
      </c>
      <c r="AK2" s="471">
        <f t="shared" si="0"/>
        <v>55</v>
      </c>
      <c r="AL2" s="471">
        <f t="shared" si="0"/>
        <v>56</v>
      </c>
      <c r="AM2" s="471">
        <f t="shared" si="0"/>
        <v>57</v>
      </c>
      <c r="AN2" s="471">
        <f t="shared" si="0"/>
        <v>58</v>
      </c>
      <c r="AO2" s="471">
        <f t="shared" si="0"/>
        <v>59</v>
      </c>
      <c r="AP2" s="471">
        <f t="shared" si="0"/>
        <v>60</v>
      </c>
      <c r="AQ2" s="471">
        <f t="shared" si="0"/>
        <v>61</v>
      </c>
      <c r="AR2" s="471">
        <f t="shared" si="0"/>
        <v>62</v>
      </c>
      <c r="AS2" s="471">
        <f t="shared" si="0"/>
        <v>63</v>
      </c>
      <c r="AT2" s="471">
        <f t="shared" si="0"/>
        <v>64</v>
      </c>
      <c r="AU2" s="471">
        <f t="shared" si="0"/>
        <v>65</v>
      </c>
      <c r="AV2" s="471">
        <f t="shared" si="0"/>
        <v>66</v>
      </c>
      <c r="AW2" s="471">
        <f t="shared" si="0"/>
        <v>67</v>
      </c>
      <c r="AX2" s="471">
        <f t="shared" si="0"/>
        <v>68</v>
      </c>
      <c r="AY2" s="471">
        <f t="shared" si="0"/>
        <v>69</v>
      </c>
      <c r="AZ2" s="471">
        <f t="shared" si="0"/>
        <v>70</v>
      </c>
      <c r="BA2" s="471">
        <f t="shared" si="0"/>
        <v>71</v>
      </c>
      <c r="BB2" s="471">
        <f t="shared" si="0"/>
        <v>72</v>
      </c>
      <c r="BC2" s="471">
        <f t="shared" si="0"/>
        <v>73</v>
      </c>
      <c r="BD2" s="471">
        <f t="shared" si="0"/>
        <v>74</v>
      </c>
      <c r="BE2" s="471">
        <f t="shared" si="0"/>
        <v>75</v>
      </c>
      <c r="BF2" s="471">
        <f t="shared" si="0"/>
        <v>76</v>
      </c>
      <c r="BG2" s="471">
        <f t="shared" si="0"/>
        <v>77</v>
      </c>
      <c r="BH2" s="471">
        <f t="shared" si="0"/>
        <v>78</v>
      </c>
      <c r="BI2" s="471">
        <f t="shared" si="0"/>
        <v>79</v>
      </c>
      <c r="BJ2" s="471">
        <f t="shared" si="0"/>
        <v>80</v>
      </c>
      <c r="BK2" s="471">
        <f t="shared" si="0"/>
        <v>81</v>
      </c>
      <c r="BL2" s="471">
        <f t="shared" si="0"/>
        <v>82</v>
      </c>
      <c r="BM2" s="471">
        <f t="shared" si="0"/>
        <v>83</v>
      </c>
      <c r="BN2" s="471">
        <f t="shared" si="0"/>
        <v>84</v>
      </c>
    </row>
    <row r="3" spans="1:66" ht="15.75" customHeight="1" x14ac:dyDescent="0.2">
      <c r="A3" s="467" t="s">
        <v>489</v>
      </c>
      <c r="B3" s="472">
        <f>DATEDIF('Summary &amp; Assumptions'!H38,'Summary &amp; Assumptions'!H41,"m")</f>
        <v>25</v>
      </c>
      <c r="C3" s="373"/>
      <c r="D3" s="373"/>
      <c r="E3" s="473">
        <f>SUM(G3:BN3)</f>
        <v>0.99999999999999978</v>
      </c>
      <c r="F3" s="373"/>
      <c r="G3" s="292">
        <f t="shared" ref="G3:BN3" si="1">SUMIFS(G7:G66,$E$7:$E$66,$B$4)</f>
        <v>1.5683658464202627E-2</v>
      </c>
      <c r="H3" s="292">
        <f t="shared" si="1"/>
        <v>2.3244351412751527E-2</v>
      </c>
      <c r="I3" s="292">
        <f t="shared" si="1"/>
        <v>3.2796564984798417E-2</v>
      </c>
      <c r="J3" s="292">
        <f t="shared" si="1"/>
        <v>4.405348853032244E-2</v>
      </c>
      <c r="K3" s="292">
        <f t="shared" si="1"/>
        <v>5.6334364284305369E-2</v>
      </c>
      <c r="L3" s="292">
        <f t="shared" si="1"/>
        <v>6.8581620638995922E-2</v>
      </c>
      <c r="M3" s="292">
        <f t="shared" si="1"/>
        <v>7.9484679634028055E-2</v>
      </c>
      <c r="N3" s="292">
        <f t="shared" si="1"/>
        <v>8.7700186205151576E-2</v>
      </c>
      <c r="O3" s="292">
        <f t="shared" si="1"/>
        <v>9.2121085845444192E-2</v>
      </c>
      <c r="P3" s="292">
        <f t="shared" si="1"/>
        <v>9.2121085845444192E-2</v>
      </c>
      <c r="Q3" s="292">
        <f t="shared" si="1"/>
        <v>8.7700186205151576E-2</v>
      </c>
      <c r="R3" s="292">
        <f t="shared" si="1"/>
        <v>7.9484679634028055E-2</v>
      </c>
      <c r="S3" s="292">
        <f t="shared" si="1"/>
        <v>6.8581620638995894E-2</v>
      </c>
      <c r="T3" s="292">
        <f t="shared" si="1"/>
        <v>5.6334364284305397E-2</v>
      </c>
      <c r="U3" s="292">
        <f t="shared" si="1"/>
        <v>4.4053488530322357E-2</v>
      </c>
      <c r="V3" s="292">
        <f t="shared" si="1"/>
        <v>3.2796564984798361E-2</v>
      </c>
      <c r="W3" s="292">
        <f t="shared" si="1"/>
        <v>2.3244351412751541E-2</v>
      </c>
      <c r="X3" s="292">
        <f t="shared" si="1"/>
        <v>1.5683658464202506E-2</v>
      </c>
      <c r="Y3" s="292">
        <f t="shared" si="1"/>
        <v>0</v>
      </c>
      <c r="Z3" s="292">
        <f t="shared" si="1"/>
        <v>0</v>
      </c>
      <c r="AA3" s="292">
        <f t="shared" si="1"/>
        <v>0</v>
      </c>
      <c r="AB3" s="292">
        <f t="shared" si="1"/>
        <v>0</v>
      </c>
      <c r="AC3" s="292">
        <f t="shared" si="1"/>
        <v>0</v>
      </c>
      <c r="AD3" s="292">
        <f t="shared" si="1"/>
        <v>0</v>
      </c>
      <c r="AE3" s="292">
        <f t="shared" si="1"/>
        <v>0</v>
      </c>
      <c r="AF3" s="292">
        <f t="shared" si="1"/>
        <v>0</v>
      </c>
      <c r="AG3" s="292">
        <f t="shared" si="1"/>
        <v>0</v>
      </c>
      <c r="AH3" s="292">
        <f t="shared" si="1"/>
        <v>0</v>
      </c>
      <c r="AI3" s="292">
        <f t="shared" si="1"/>
        <v>0</v>
      </c>
      <c r="AJ3" s="292">
        <f t="shared" si="1"/>
        <v>0</v>
      </c>
      <c r="AK3" s="292">
        <f t="shared" si="1"/>
        <v>0</v>
      </c>
      <c r="AL3" s="292">
        <f t="shared" si="1"/>
        <v>0</v>
      </c>
      <c r="AM3" s="292">
        <f t="shared" si="1"/>
        <v>0</v>
      </c>
      <c r="AN3" s="292">
        <f t="shared" si="1"/>
        <v>0</v>
      </c>
      <c r="AO3" s="292">
        <f t="shared" si="1"/>
        <v>0</v>
      </c>
      <c r="AP3" s="292">
        <f t="shared" si="1"/>
        <v>0</v>
      </c>
      <c r="AQ3" s="292">
        <f t="shared" si="1"/>
        <v>0</v>
      </c>
      <c r="AR3" s="292">
        <f t="shared" si="1"/>
        <v>0</v>
      </c>
      <c r="AS3" s="292">
        <f t="shared" si="1"/>
        <v>0</v>
      </c>
      <c r="AT3" s="292">
        <f t="shared" si="1"/>
        <v>0</v>
      </c>
      <c r="AU3" s="292">
        <f t="shared" si="1"/>
        <v>0</v>
      </c>
      <c r="AV3" s="292">
        <f t="shared" si="1"/>
        <v>0</v>
      </c>
      <c r="AW3" s="292">
        <f t="shared" si="1"/>
        <v>0</v>
      </c>
      <c r="AX3" s="292">
        <f t="shared" si="1"/>
        <v>0</v>
      </c>
      <c r="AY3" s="292">
        <f t="shared" si="1"/>
        <v>0</v>
      </c>
      <c r="AZ3" s="292">
        <f t="shared" si="1"/>
        <v>0</v>
      </c>
      <c r="BA3" s="292">
        <f t="shared" si="1"/>
        <v>0</v>
      </c>
      <c r="BB3" s="292">
        <f t="shared" si="1"/>
        <v>0</v>
      </c>
      <c r="BC3" s="292">
        <f t="shared" si="1"/>
        <v>0</v>
      </c>
      <c r="BD3" s="292">
        <f t="shared" si="1"/>
        <v>0</v>
      </c>
      <c r="BE3" s="292">
        <f t="shared" si="1"/>
        <v>0</v>
      </c>
      <c r="BF3" s="292">
        <f t="shared" si="1"/>
        <v>0</v>
      </c>
      <c r="BG3" s="292">
        <f t="shared" si="1"/>
        <v>0</v>
      </c>
      <c r="BH3" s="292">
        <f t="shared" si="1"/>
        <v>0</v>
      </c>
      <c r="BI3" s="292">
        <f t="shared" si="1"/>
        <v>0</v>
      </c>
      <c r="BJ3" s="292">
        <f t="shared" si="1"/>
        <v>0</v>
      </c>
      <c r="BK3" s="292">
        <f t="shared" si="1"/>
        <v>0</v>
      </c>
      <c r="BL3" s="292">
        <f t="shared" si="1"/>
        <v>0</v>
      </c>
      <c r="BM3" s="292">
        <f t="shared" si="1"/>
        <v>0</v>
      </c>
      <c r="BN3" s="292">
        <f t="shared" si="1"/>
        <v>0</v>
      </c>
    </row>
    <row r="4" spans="1:66" ht="15.75" customHeight="1" x14ac:dyDescent="0.2">
      <c r="A4" s="467" t="s">
        <v>490</v>
      </c>
      <c r="B4" s="474">
        <f>'Summary &amp; Assumptions'!H42</f>
        <v>18</v>
      </c>
      <c r="C4" s="373"/>
      <c r="D4" s="373"/>
      <c r="E4" s="373"/>
      <c r="F4" s="373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292"/>
      <c r="AA4" s="292"/>
      <c r="AB4" s="292"/>
      <c r="AC4" s="292"/>
      <c r="AD4" s="292"/>
      <c r="AE4" s="292"/>
      <c r="AF4" s="292"/>
      <c r="AG4" s="292"/>
      <c r="AH4" s="292"/>
      <c r="AI4" s="292"/>
      <c r="AJ4" s="292"/>
      <c r="AK4" s="292"/>
      <c r="AL4" s="292"/>
      <c r="AM4" s="292"/>
      <c r="AN4" s="292"/>
      <c r="AO4" s="292"/>
      <c r="AP4" s="292"/>
      <c r="AQ4" s="292"/>
      <c r="AR4" s="292"/>
      <c r="AS4" s="292"/>
      <c r="AT4" s="292"/>
      <c r="AU4" s="292"/>
      <c r="AV4" s="292"/>
      <c r="AW4" s="292"/>
      <c r="AX4" s="292"/>
      <c r="AY4" s="292"/>
      <c r="AZ4" s="292"/>
      <c r="BA4" s="292"/>
      <c r="BB4" s="292"/>
      <c r="BC4" s="292"/>
      <c r="BD4" s="292"/>
      <c r="BE4" s="292"/>
      <c r="BF4" s="292"/>
      <c r="BG4" s="292"/>
      <c r="BH4" s="292"/>
      <c r="BI4" s="292"/>
      <c r="BJ4" s="292"/>
      <c r="BK4" s="292"/>
      <c r="BL4" s="292"/>
      <c r="BM4" s="292"/>
      <c r="BN4" s="292"/>
    </row>
    <row r="5" spans="1:66" ht="15.75" customHeight="1" x14ac:dyDescent="0.2">
      <c r="A5" s="467"/>
      <c r="B5" s="469"/>
      <c r="C5" s="373"/>
      <c r="D5" s="373"/>
      <c r="E5" s="475"/>
      <c r="F5" s="475"/>
      <c r="G5" s="476" t="s">
        <v>491</v>
      </c>
      <c r="H5" s="475"/>
      <c r="I5" s="475"/>
      <c r="J5" s="475"/>
      <c r="K5" s="475"/>
      <c r="L5" s="475"/>
      <c r="M5" s="475"/>
      <c r="N5" s="475"/>
      <c r="O5" s="475"/>
      <c r="P5" s="475"/>
      <c r="Q5" s="475"/>
      <c r="R5" s="475"/>
      <c r="S5" s="475"/>
      <c r="T5" s="475"/>
      <c r="U5" s="475"/>
      <c r="V5" s="475"/>
      <c r="W5" s="475"/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  <c r="AK5" s="475"/>
      <c r="AL5" s="475"/>
      <c r="AM5" s="475"/>
      <c r="AN5" s="475"/>
      <c r="AO5" s="475"/>
      <c r="AP5" s="475"/>
      <c r="AQ5" s="475"/>
      <c r="AR5" s="475"/>
      <c r="AS5" s="475"/>
      <c r="AT5" s="475"/>
      <c r="AU5" s="475"/>
      <c r="AV5" s="475"/>
      <c r="AW5" s="475"/>
      <c r="AX5" s="475"/>
      <c r="AY5" s="475"/>
      <c r="AZ5" s="475"/>
      <c r="BA5" s="475"/>
      <c r="BB5" s="475"/>
      <c r="BC5" s="475"/>
      <c r="BD5" s="475"/>
      <c r="BE5" s="475"/>
      <c r="BF5" s="475"/>
      <c r="BG5" s="475"/>
      <c r="BH5" s="475"/>
      <c r="BI5" s="475"/>
      <c r="BJ5" s="475"/>
      <c r="BK5" s="475"/>
      <c r="BL5" s="475"/>
      <c r="BM5" s="475"/>
      <c r="BN5" s="475"/>
    </row>
    <row r="6" spans="1:66" ht="15.75" customHeight="1" x14ac:dyDescent="0.2">
      <c r="A6" s="373"/>
      <c r="B6" s="373"/>
      <c r="C6" s="373"/>
      <c r="D6" s="373"/>
      <c r="E6" s="475"/>
      <c r="F6" s="477">
        <v>0</v>
      </c>
      <c r="G6" s="478">
        <v>1</v>
      </c>
      <c r="H6" s="478">
        <f t="shared" ref="H6:BN6" si="2">G6+1</f>
        <v>2</v>
      </c>
      <c r="I6" s="478">
        <f t="shared" si="2"/>
        <v>3</v>
      </c>
      <c r="J6" s="478">
        <f t="shared" si="2"/>
        <v>4</v>
      </c>
      <c r="K6" s="478">
        <f t="shared" si="2"/>
        <v>5</v>
      </c>
      <c r="L6" s="478">
        <f t="shared" si="2"/>
        <v>6</v>
      </c>
      <c r="M6" s="478">
        <f t="shared" si="2"/>
        <v>7</v>
      </c>
      <c r="N6" s="478">
        <f t="shared" si="2"/>
        <v>8</v>
      </c>
      <c r="O6" s="478">
        <f t="shared" si="2"/>
        <v>9</v>
      </c>
      <c r="P6" s="478">
        <f t="shared" si="2"/>
        <v>10</v>
      </c>
      <c r="Q6" s="478">
        <f t="shared" si="2"/>
        <v>11</v>
      </c>
      <c r="R6" s="478">
        <f t="shared" si="2"/>
        <v>12</v>
      </c>
      <c r="S6" s="478">
        <f t="shared" si="2"/>
        <v>13</v>
      </c>
      <c r="T6" s="478">
        <f t="shared" si="2"/>
        <v>14</v>
      </c>
      <c r="U6" s="478">
        <f t="shared" si="2"/>
        <v>15</v>
      </c>
      <c r="V6" s="478">
        <f t="shared" si="2"/>
        <v>16</v>
      </c>
      <c r="W6" s="478">
        <f t="shared" si="2"/>
        <v>17</v>
      </c>
      <c r="X6" s="478">
        <f t="shared" si="2"/>
        <v>18</v>
      </c>
      <c r="Y6" s="478">
        <f t="shared" si="2"/>
        <v>19</v>
      </c>
      <c r="Z6" s="478">
        <f t="shared" si="2"/>
        <v>20</v>
      </c>
      <c r="AA6" s="478">
        <f t="shared" si="2"/>
        <v>21</v>
      </c>
      <c r="AB6" s="478">
        <f t="shared" si="2"/>
        <v>22</v>
      </c>
      <c r="AC6" s="478">
        <f t="shared" si="2"/>
        <v>23</v>
      </c>
      <c r="AD6" s="478">
        <f t="shared" si="2"/>
        <v>24</v>
      </c>
      <c r="AE6" s="478">
        <f t="shared" si="2"/>
        <v>25</v>
      </c>
      <c r="AF6" s="478">
        <f t="shared" si="2"/>
        <v>26</v>
      </c>
      <c r="AG6" s="478">
        <f t="shared" si="2"/>
        <v>27</v>
      </c>
      <c r="AH6" s="478">
        <f t="shared" si="2"/>
        <v>28</v>
      </c>
      <c r="AI6" s="478">
        <f t="shared" si="2"/>
        <v>29</v>
      </c>
      <c r="AJ6" s="478">
        <f t="shared" si="2"/>
        <v>30</v>
      </c>
      <c r="AK6" s="478">
        <f t="shared" si="2"/>
        <v>31</v>
      </c>
      <c r="AL6" s="478">
        <f t="shared" si="2"/>
        <v>32</v>
      </c>
      <c r="AM6" s="478">
        <f t="shared" si="2"/>
        <v>33</v>
      </c>
      <c r="AN6" s="478">
        <f t="shared" si="2"/>
        <v>34</v>
      </c>
      <c r="AO6" s="478">
        <f t="shared" si="2"/>
        <v>35</v>
      </c>
      <c r="AP6" s="478">
        <f t="shared" si="2"/>
        <v>36</v>
      </c>
      <c r="AQ6" s="478">
        <f t="shared" si="2"/>
        <v>37</v>
      </c>
      <c r="AR6" s="478">
        <f t="shared" si="2"/>
        <v>38</v>
      </c>
      <c r="AS6" s="478">
        <f t="shared" si="2"/>
        <v>39</v>
      </c>
      <c r="AT6" s="478">
        <f t="shared" si="2"/>
        <v>40</v>
      </c>
      <c r="AU6" s="478">
        <f t="shared" si="2"/>
        <v>41</v>
      </c>
      <c r="AV6" s="478">
        <f t="shared" si="2"/>
        <v>42</v>
      </c>
      <c r="AW6" s="478">
        <f t="shared" si="2"/>
        <v>43</v>
      </c>
      <c r="AX6" s="478">
        <f t="shared" si="2"/>
        <v>44</v>
      </c>
      <c r="AY6" s="478">
        <f t="shared" si="2"/>
        <v>45</v>
      </c>
      <c r="AZ6" s="478">
        <f t="shared" si="2"/>
        <v>46</v>
      </c>
      <c r="BA6" s="478">
        <f t="shared" si="2"/>
        <v>47</v>
      </c>
      <c r="BB6" s="478">
        <f t="shared" si="2"/>
        <v>48</v>
      </c>
      <c r="BC6" s="478">
        <f t="shared" si="2"/>
        <v>49</v>
      </c>
      <c r="BD6" s="478">
        <f t="shared" si="2"/>
        <v>50</v>
      </c>
      <c r="BE6" s="478">
        <f t="shared" si="2"/>
        <v>51</v>
      </c>
      <c r="BF6" s="478">
        <f t="shared" si="2"/>
        <v>52</v>
      </c>
      <c r="BG6" s="478">
        <f t="shared" si="2"/>
        <v>53</v>
      </c>
      <c r="BH6" s="478">
        <f t="shared" si="2"/>
        <v>54</v>
      </c>
      <c r="BI6" s="478">
        <f t="shared" si="2"/>
        <v>55</v>
      </c>
      <c r="BJ6" s="478">
        <f t="shared" si="2"/>
        <v>56</v>
      </c>
      <c r="BK6" s="478">
        <f t="shared" si="2"/>
        <v>57</v>
      </c>
      <c r="BL6" s="478">
        <f t="shared" si="2"/>
        <v>58</v>
      </c>
      <c r="BM6" s="478">
        <f t="shared" si="2"/>
        <v>59</v>
      </c>
      <c r="BN6" s="478">
        <f t="shared" si="2"/>
        <v>60</v>
      </c>
    </row>
    <row r="7" spans="1:66" ht="15.75" customHeight="1" x14ac:dyDescent="0.2">
      <c r="A7" s="373"/>
      <c r="B7" s="373"/>
      <c r="C7" s="373"/>
      <c r="D7" s="473">
        <f t="shared" ref="D7:D66" si="3">SUM(G7:BN7)</f>
        <v>1</v>
      </c>
      <c r="E7" s="478">
        <v>1</v>
      </c>
      <c r="F7" s="479"/>
      <c r="G7" s="480">
        <f t="shared" ref="G7:BN7" si="4">IF(G$6&gt;$E7,0,(NORMSDIST(G70)-NORMSDIST(F70))*$B$1/(1-2*NORMSDIST($F70)))</f>
        <v>1</v>
      </c>
      <c r="H7" s="480">
        <f t="shared" si="4"/>
        <v>0</v>
      </c>
      <c r="I7" s="480">
        <f t="shared" si="4"/>
        <v>0</v>
      </c>
      <c r="J7" s="480">
        <f t="shared" si="4"/>
        <v>0</v>
      </c>
      <c r="K7" s="480">
        <f t="shared" si="4"/>
        <v>0</v>
      </c>
      <c r="L7" s="480">
        <f t="shared" si="4"/>
        <v>0</v>
      </c>
      <c r="M7" s="480">
        <f t="shared" si="4"/>
        <v>0</v>
      </c>
      <c r="N7" s="480">
        <f t="shared" si="4"/>
        <v>0</v>
      </c>
      <c r="O7" s="480">
        <f t="shared" si="4"/>
        <v>0</v>
      </c>
      <c r="P7" s="480">
        <f t="shared" si="4"/>
        <v>0</v>
      </c>
      <c r="Q7" s="480">
        <f t="shared" si="4"/>
        <v>0</v>
      </c>
      <c r="R7" s="480">
        <f t="shared" si="4"/>
        <v>0</v>
      </c>
      <c r="S7" s="480">
        <f t="shared" si="4"/>
        <v>0</v>
      </c>
      <c r="T7" s="480">
        <f t="shared" si="4"/>
        <v>0</v>
      </c>
      <c r="U7" s="480">
        <f t="shared" si="4"/>
        <v>0</v>
      </c>
      <c r="V7" s="480">
        <f t="shared" si="4"/>
        <v>0</v>
      </c>
      <c r="W7" s="480">
        <f t="shared" si="4"/>
        <v>0</v>
      </c>
      <c r="X7" s="480">
        <f t="shared" si="4"/>
        <v>0</v>
      </c>
      <c r="Y7" s="480">
        <f t="shared" si="4"/>
        <v>0</v>
      </c>
      <c r="Z7" s="480">
        <f t="shared" si="4"/>
        <v>0</v>
      </c>
      <c r="AA7" s="480">
        <f t="shared" si="4"/>
        <v>0</v>
      </c>
      <c r="AB7" s="480">
        <f t="shared" si="4"/>
        <v>0</v>
      </c>
      <c r="AC7" s="480">
        <f t="shared" si="4"/>
        <v>0</v>
      </c>
      <c r="AD7" s="480">
        <f t="shared" si="4"/>
        <v>0</v>
      </c>
      <c r="AE7" s="480">
        <f t="shared" si="4"/>
        <v>0</v>
      </c>
      <c r="AF7" s="480">
        <f t="shared" si="4"/>
        <v>0</v>
      </c>
      <c r="AG7" s="480">
        <f t="shared" si="4"/>
        <v>0</v>
      </c>
      <c r="AH7" s="480">
        <f t="shared" si="4"/>
        <v>0</v>
      </c>
      <c r="AI7" s="480">
        <f t="shared" si="4"/>
        <v>0</v>
      </c>
      <c r="AJ7" s="480">
        <f t="shared" si="4"/>
        <v>0</v>
      </c>
      <c r="AK7" s="480">
        <f t="shared" si="4"/>
        <v>0</v>
      </c>
      <c r="AL7" s="480">
        <f t="shared" si="4"/>
        <v>0</v>
      </c>
      <c r="AM7" s="480">
        <f t="shared" si="4"/>
        <v>0</v>
      </c>
      <c r="AN7" s="480">
        <f t="shared" si="4"/>
        <v>0</v>
      </c>
      <c r="AO7" s="480">
        <f t="shared" si="4"/>
        <v>0</v>
      </c>
      <c r="AP7" s="480">
        <f t="shared" si="4"/>
        <v>0</v>
      </c>
      <c r="AQ7" s="480">
        <f t="shared" si="4"/>
        <v>0</v>
      </c>
      <c r="AR7" s="480">
        <f t="shared" si="4"/>
        <v>0</v>
      </c>
      <c r="AS7" s="480">
        <f t="shared" si="4"/>
        <v>0</v>
      </c>
      <c r="AT7" s="480">
        <f t="shared" si="4"/>
        <v>0</v>
      </c>
      <c r="AU7" s="480">
        <f t="shared" si="4"/>
        <v>0</v>
      </c>
      <c r="AV7" s="480">
        <f t="shared" si="4"/>
        <v>0</v>
      </c>
      <c r="AW7" s="480">
        <f t="shared" si="4"/>
        <v>0</v>
      </c>
      <c r="AX7" s="480">
        <f t="shared" si="4"/>
        <v>0</v>
      </c>
      <c r="AY7" s="480">
        <f t="shared" si="4"/>
        <v>0</v>
      </c>
      <c r="AZ7" s="480">
        <f t="shared" si="4"/>
        <v>0</v>
      </c>
      <c r="BA7" s="480">
        <f t="shared" si="4"/>
        <v>0</v>
      </c>
      <c r="BB7" s="480">
        <f t="shared" si="4"/>
        <v>0</v>
      </c>
      <c r="BC7" s="480">
        <f t="shared" si="4"/>
        <v>0</v>
      </c>
      <c r="BD7" s="480">
        <f t="shared" si="4"/>
        <v>0</v>
      </c>
      <c r="BE7" s="480">
        <f t="shared" si="4"/>
        <v>0</v>
      </c>
      <c r="BF7" s="480">
        <f t="shared" si="4"/>
        <v>0</v>
      </c>
      <c r="BG7" s="480">
        <f t="shared" si="4"/>
        <v>0</v>
      </c>
      <c r="BH7" s="480">
        <f t="shared" si="4"/>
        <v>0</v>
      </c>
      <c r="BI7" s="480">
        <f t="shared" si="4"/>
        <v>0</v>
      </c>
      <c r="BJ7" s="480">
        <f t="shared" si="4"/>
        <v>0</v>
      </c>
      <c r="BK7" s="480">
        <f t="shared" si="4"/>
        <v>0</v>
      </c>
      <c r="BL7" s="480">
        <f t="shared" si="4"/>
        <v>0</v>
      </c>
      <c r="BM7" s="480">
        <f t="shared" si="4"/>
        <v>0</v>
      </c>
      <c r="BN7" s="480">
        <f t="shared" si="4"/>
        <v>0</v>
      </c>
    </row>
    <row r="8" spans="1:66" ht="15.75" customHeight="1" x14ac:dyDescent="0.2">
      <c r="A8" s="373"/>
      <c r="B8" s="373"/>
      <c r="C8" s="373"/>
      <c r="D8" s="473">
        <f t="shared" si="3"/>
        <v>1</v>
      </c>
      <c r="E8" s="478">
        <f t="shared" ref="E8:E66" si="5">E7+1</f>
        <v>2</v>
      </c>
      <c r="F8" s="481"/>
      <c r="G8" s="292">
        <f t="shared" ref="G8:BN8" si="6">IF(G$6&gt;$E8,0,(NORMSDIST(G71)-NORMSDIST(F71))*$B$1/(1-2*NORMSDIST($F71)))</f>
        <v>0.5</v>
      </c>
      <c r="H8" s="292">
        <f t="shared" si="6"/>
        <v>0.5</v>
      </c>
      <c r="I8" s="292">
        <f t="shared" si="6"/>
        <v>0</v>
      </c>
      <c r="J8" s="292">
        <f t="shared" si="6"/>
        <v>0</v>
      </c>
      <c r="K8" s="292">
        <f t="shared" si="6"/>
        <v>0</v>
      </c>
      <c r="L8" s="292">
        <f t="shared" si="6"/>
        <v>0</v>
      </c>
      <c r="M8" s="292">
        <f t="shared" si="6"/>
        <v>0</v>
      </c>
      <c r="N8" s="292">
        <f t="shared" si="6"/>
        <v>0</v>
      </c>
      <c r="O8" s="292">
        <f t="shared" si="6"/>
        <v>0</v>
      </c>
      <c r="P8" s="292">
        <f t="shared" si="6"/>
        <v>0</v>
      </c>
      <c r="Q8" s="292">
        <f t="shared" si="6"/>
        <v>0</v>
      </c>
      <c r="R8" s="292">
        <f t="shared" si="6"/>
        <v>0</v>
      </c>
      <c r="S8" s="292">
        <f t="shared" si="6"/>
        <v>0</v>
      </c>
      <c r="T8" s="292">
        <f t="shared" si="6"/>
        <v>0</v>
      </c>
      <c r="U8" s="292">
        <f t="shared" si="6"/>
        <v>0</v>
      </c>
      <c r="V8" s="292">
        <f t="shared" si="6"/>
        <v>0</v>
      </c>
      <c r="W8" s="292">
        <f t="shared" si="6"/>
        <v>0</v>
      </c>
      <c r="X8" s="292">
        <f t="shared" si="6"/>
        <v>0</v>
      </c>
      <c r="Y8" s="292">
        <f t="shared" si="6"/>
        <v>0</v>
      </c>
      <c r="Z8" s="292">
        <f t="shared" si="6"/>
        <v>0</v>
      </c>
      <c r="AA8" s="292">
        <f t="shared" si="6"/>
        <v>0</v>
      </c>
      <c r="AB8" s="292">
        <f t="shared" si="6"/>
        <v>0</v>
      </c>
      <c r="AC8" s="292">
        <f t="shared" si="6"/>
        <v>0</v>
      </c>
      <c r="AD8" s="292">
        <f t="shared" si="6"/>
        <v>0</v>
      </c>
      <c r="AE8" s="292">
        <f t="shared" si="6"/>
        <v>0</v>
      </c>
      <c r="AF8" s="292">
        <f t="shared" si="6"/>
        <v>0</v>
      </c>
      <c r="AG8" s="292">
        <f t="shared" si="6"/>
        <v>0</v>
      </c>
      <c r="AH8" s="292">
        <f t="shared" si="6"/>
        <v>0</v>
      </c>
      <c r="AI8" s="292">
        <f t="shared" si="6"/>
        <v>0</v>
      </c>
      <c r="AJ8" s="292">
        <f t="shared" si="6"/>
        <v>0</v>
      </c>
      <c r="AK8" s="292">
        <f t="shared" si="6"/>
        <v>0</v>
      </c>
      <c r="AL8" s="292">
        <f t="shared" si="6"/>
        <v>0</v>
      </c>
      <c r="AM8" s="292">
        <f t="shared" si="6"/>
        <v>0</v>
      </c>
      <c r="AN8" s="292">
        <f t="shared" si="6"/>
        <v>0</v>
      </c>
      <c r="AO8" s="292">
        <f t="shared" si="6"/>
        <v>0</v>
      </c>
      <c r="AP8" s="292">
        <f t="shared" si="6"/>
        <v>0</v>
      </c>
      <c r="AQ8" s="292">
        <f t="shared" si="6"/>
        <v>0</v>
      </c>
      <c r="AR8" s="292">
        <f t="shared" si="6"/>
        <v>0</v>
      </c>
      <c r="AS8" s="292">
        <f t="shared" si="6"/>
        <v>0</v>
      </c>
      <c r="AT8" s="292">
        <f t="shared" si="6"/>
        <v>0</v>
      </c>
      <c r="AU8" s="292">
        <f t="shared" si="6"/>
        <v>0</v>
      </c>
      <c r="AV8" s="292">
        <f t="shared" si="6"/>
        <v>0</v>
      </c>
      <c r="AW8" s="292">
        <f t="shared" si="6"/>
        <v>0</v>
      </c>
      <c r="AX8" s="292">
        <f t="shared" si="6"/>
        <v>0</v>
      </c>
      <c r="AY8" s="292">
        <f t="shared" si="6"/>
        <v>0</v>
      </c>
      <c r="AZ8" s="292">
        <f t="shared" si="6"/>
        <v>0</v>
      </c>
      <c r="BA8" s="292">
        <f t="shared" si="6"/>
        <v>0</v>
      </c>
      <c r="BB8" s="292">
        <f t="shared" si="6"/>
        <v>0</v>
      </c>
      <c r="BC8" s="292">
        <f t="shared" si="6"/>
        <v>0</v>
      </c>
      <c r="BD8" s="292">
        <f t="shared" si="6"/>
        <v>0</v>
      </c>
      <c r="BE8" s="292">
        <f t="shared" si="6"/>
        <v>0</v>
      </c>
      <c r="BF8" s="292">
        <f t="shared" si="6"/>
        <v>0</v>
      </c>
      <c r="BG8" s="292">
        <f t="shared" si="6"/>
        <v>0</v>
      </c>
      <c r="BH8" s="292">
        <f t="shared" si="6"/>
        <v>0</v>
      </c>
      <c r="BI8" s="292">
        <f t="shared" si="6"/>
        <v>0</v>
      </c>
      <c r="BJ8" s="292">
        <f t="shared" si="6"/>
        <v>0</v>
      </c>
      <c r="BK8" s="292">
        <f t="shared" si="6"/>
        <v>0</v>
      </c>
      <c r="BL8" s="292">
        <f t="shared" si="6"/>
        <v>0</v>
      </c>
      <c r="BM8" s="292">
        <f t="shared" si="6"/>
        <v>0</v>
      </c>
      <c r="BN8" s="292">
        <f t="shared" si="6"/>
        <v>0</v>
      </c>
    </row>
    <row r="9" spans="1:66" ht="15.75" customHeight="1" x14ac:dyDescent="0.2">
      <c r="A9" s="373"/>
      <c r="B9" s="373"/>
      <c r="C9" s="373"/>
      <c r="D9" s="473">
        <f t="shared" si="3"/>
        <v>1</v>
      </c>
      <c r="E9" s="478">
        <f t="shared" si="5"/>
        <v>3</v>
      </c>
      <c r="F9" s="481"/>
      <c r="G9" s="292">
        <f t="shared" ref="G9:BN9" si="7">IF(G$6&gt;$E9,0,(NORMSDIST(G72)-NORMSDIST(F72))*$B$1/(1-2*NORMSDIST($F72)))</f>
        <v>0.24069404831537608</v>
      </c>
      <c r="H9" s="292">
        <f t="shared" si="7"/>
        <v>0.51861190336924778</v>
      </c>
      <c r="I9" s="292">
        <f t="shared" si="7"/>
        <v>0.24069404831537616</v>
      </c>
      <c r="J9" s="292">
        <f t="shared" si="7"/>
        <v>0</v>
      </c>
      <c r="K9" s="292">
        <f t="shared" si="7"/>
        <v>0</v>
      </c>
      <c r="L9" s="292">
        <f t="shared" si="7"/>
        <v>0</v>
      </c>
      <c r="M9" s="292">
        <f t="shared" si="7"/>
        <v>0</v>
      </c>
      <c r="N9" s="292">
        <f t="shared" si="7"/>
        <v>0</v>
      </c>
      <c r="O9" s="292">
        <f t="shared" si="7"/>
        <v>0</v>
      </c>
      <c r="P9" s="292">
        <f t="shared" si="7"/>
        <v>0</v>
      </c>
      <c r="Q9" s="292">
        <f t="shared" si="7"/>
        <v>0</v>
      </c>
      <c r="R9" s="292">
        <f t="shared" si="7"/>
        <v>0</v>
      </c>
      <c r="S9" s="292">
        <f t="shared" si="7"/>
        <v>0</v>
      </c>
      <c r="T9" s="292">
        <f t="shared" si="7"/>
        <v>0</v>
      </c>
      <c r="U9" s="292">
        <f t="shared" si="7"/>
        <v>0</v>
      </c>
      <c r="V9" s="292">
        <f t="shared" si="7"/>
        <v>0</v>
      </c>
      <c r="W9" s="292">
        <f t="shared" si="7"/>
        <v>0</v>
      </c>
      <c r="X9" s="292">
        <f t="shared" si="7"/>
        <v>0</v>
      </c>
      <c r="Y9" s="292">
        <f t="shared" si="7"/>
        <v>0</v>
      </c>
      <c r="Z9" s="292">
        <f t="shared" si="7"/>
        <v>0</v>
      </c>
      <c r="AA9" s="292">
        <f t="shared" si="7"/>
        <v>0</v>
      </c>
      <c r="AB9" s="292">
        <f t="shared" si="7"/>
        <v>0</v>
      </c>
      <c r="AC9" s="292">
        <f t="shared" si="7"/>
        <v>0</v>
      </c>
      <c r="AD9" s="292">
        <f t="shared" si="7"/>
        <v>0</v>
      </c>
      <c r="AE9" s="292">
        <f t="shared" si="7"/>
        <v>0</v>
      </c>
      <c r="AF9" s="292">
        <f t="shared" si="7"/>
        <v>0</v>
      </c>
      <c r="AG9" s="292">
        <f t="shared" si="7"/>
        <v>0</v>
      </c>
      <c r="AH9" s="292">
        <f t="shared" si="7"/>
        <v>0</v>
      </c>
      <c r="AI9" s="292">
        <f t="shared" si="7"/>
        <v>0</v>
      </c>
      <c r="AJ9" s="292">
        <f t="shared" si="7"/>
        <v>0</v>
      </c>
      <c r="AK9" s="292">
        <f t="shared" si="7"/>
        <v>0</v>
      </c>
      <c r="AL9" s="292">
        <f t="shared" si="7"/>
        <v>0</v>
      </c>
      <c r="AM9" s="292">
        <f t="shared" si="7"/>
        <v>0</v>
      </c>
      <c r="AN9" s="292">
        <f t="shared" si="7"/>
        <v>0</v>
      </c>
      <c r="AO9" s="292">
        <f t="shared" si="7"/>
        <v>0</v>
      </c>
      <c r="AP9" s="292">
        <f t="shared" si="7"/>
        <v>0</v>
      </c>
      <c r="AQ9" s="292">
        <f t="shared" si="7"/>
        <v>0</v>
      </c>
      <c r="AR9" s="292">
        <f t="shared" si="7"/>
        <v>0</v>
      </c>
      <c r="AS9" s="292">
        <f t="shared" si="7"/>
        <v>0</v>
      </c>
      <c r="AT9" s="292">
        <f t="shared" si="7"/>
        <v>0</v>
      </c>
      <c r="AU9" s="292">
        <f t="shared" si="7"/>
        <v>0</v>
      </c>
      <c r="AV9" s="292">
        <f t="shared" si="7"/>
        <v>0</v>
      </c>
      <c r="AW9" s="292">
        <f t="shared" si="7"/>
        <v>0</v>
      </c>
      <c r="AX9" s="292">
        <f t="shared" si="7"/>
        <v>0</v>
      </c>
      <c r="AY9" s="292">
        <f t="shared" si="7"/>
        <v>0</v>
      </c>
      <c r="AZ9" s="292">
        <f t="shared" si="7"/>
        <v>0</v>
      </c>
      <c r="BA9" s="292">
        <f t="shared" si="7"/>
        <v>0</v>
      </c>
      <c r="BB9" s="292">
        <f t="shared" si="7"/>
        <v>0</v>
      </c>
      <c r="BC9" s="292">
        <f t="shared" si="7"/>
        <v>0</v>
      </c>
      <c r="BD9" s="292">
        <f t="shared" si="7"/>
        <v>0</v>
      </c>
      <c r="BE9" s="292">
        <f t="shared" si="7"/>
        <v>0</v>
      </c>
      <c r="BF9" s="292">
        <f t="shared" si="7"/>
        <v>0</v>
      </c>
      <c r="BG9" s="292">
        <f t="shared" si="7"/>
        <v>0</v>
      </c>
      <c r="BH9" s="292">
        <f t="shared" si="7"/>
        <v>0</v>
      </c>
      <c r="BI9" s="292">
        <f t="shared" si="7"/>
        <v>0</v>
      </c>
      <c r="BJ9" s="292">
        <f t="shared" si="7"/>
        <v>0</v>
      </c>
      <c r="BK9" s="292">
        <f t="shared" si="7"/>
        <v>0</v>
      </c>
      <c r="BL9" s="292">
        <f t="shared" si="7"/>
        <v>0</v>
      </c>
      <c r="BM9" s="292">
        <f t="shared" si="7"/>
        <v>0</v>
      </c>
      <c r="BN9" s="292">
        <f t="shared" si="7"/>
        <v>0</v>
      </c>
    </row>
    <row r="10" spans="1:66" ht="15.75" customHeight="1" x14ac:dyDescent="0.2">
      <c r="A10" s="373"/>
      <c r="B10" s="373"/>
      <c r="C10" s="373"/>
      <c r="D10" s="473">
        <f t="shared" si="3"/>
        <v>1.0000000000000002</v>
      </c>
      <c r="E10" s="478">
        <f t="shared" si="5"/>
        <v>4</v>
      </c>
      <c r="F10" s="481"/>
      <c r="G10" s="292">
        <f t="shared" ref="G10:BN10" si="8">IF(G$6&gt;$E10,0,(NORMSDIST(G73)-NORMSDIST(F73))*$B$1/(1-2*NORMSDIST($F73)))</f>
        <v>0.14238361399454694</v>
      </c>
      <c r="H10" s="292">
        <f t="shared" si="8"/>
        <v>0.35761638600545315</v>
      </c>
      <c r="I10" s="292">
        <f t="shared" si="8"/>
        <v>0.35761638600545315</v>
      </c>
      <c r="J10" s="292">
        <f t="shared" si="8"/>
        <v>0.14238361399454688</v>
      </c>
      <c r="K10" s="292">
        <f t="shared" si="8"/>
        <v>0</v>
      </c>
      <c r="L10" s="292">
        <f t="shared" si="8"/>
        <v>0</v>
      </c>
      <c r="M10" s="292">
        <f t="shared" si="8"/>
        <v>0</v>
      </c>
      <c r="N10" s="292">
        <f t="shared" si="8"/>
        <v>0</v>
      </c>
      <c r="O10" s="292">
        <f t="shared" si="8"/>
        <v>0</v>
      </c>
      <c r="P10" s="292">
        <f t="shared" si="8"/>
        <v>0</v>
      </c>
      <c r="Q10" s="292">
        <f t="shared" si="8"/>
        <v>0</v>
      </c>
      <c r="R10" s="292">
        <f t="shared" si="8"/>
        <v>0</v>
      </c>
      <c r="S10" s="292">
        <f t="shared" si="8"/>
        <v>0</v>
      </c>
      <c r="T10" s="292">
        <f t="shared" si="8"/>
        <v>0</v>
      </c>
      <c r="U10" s="292">
        <f t="shared" si="8"/>
        <v>0</v>
      </c>
      <c r="V10" s="292">
        <f t="shared" si="8"/>
        <v>0</v>
      </c>
      <c r="W10" s="292">
        <f t="shared" si="8"/>
        <v>0</v>
      </c>
      <c r="X10" s="292">
        <f t="shared" si="8"/>
        <v>0</v>
      </c>
      <c r="Y10" s="292">
        <f t="shared" si="8"/>
        <v>0</v>
      </c>
      <c r="Z10" s="292">
        <f t="shared" si="8"/>
        <v>0</v>
      </c>
      <c r="AA10" s="292">
        <f t="shared" si="8"/>
        <v>0</v>
      </c>
      <c r="AB10" s="292">
        <f t="shared" si="8"/>
        <v>0</v>
      </c>
      <c r="AC10" s="292">
        <f t="shared" si="8"/>
        <v>0</v>
      </c>
      <c r="AD10" s="292">
        <f t="shared" si="8"/>
        <v>0</v>
      </c>
      <c r="AE10" s="292">
        <f t="shared" si="8"/>
        <v>0</v>
      </c>
      <c r="AF10" s="292">
        <f t="shared" si="8"/>
        <v>0</v>
      </c>
      <c r="AG10" s="292">
        <f t="shared" si="8"/>
        <v>0</v>
      </c>
      <c r="AH10" s="292">
        <f t="shared" si="8"/>
        <v>0</v>
      </c>
      <c r="AI10" s="292">
        <f t="shared" si="8"/>
        <v>0</v>
      </c>
      <c r="AJ10" s="292">
        <f t="shared" si="8"/>
        <v>0</v>
      </c>
      <c r="AK10" s="292">
        <f t="shared" si="8"/>
        <v>0</v>
      </c>
      <c r="AL10" s="292">
        <f t="shared" si="8"/>
        <v>0</v>
      </c>
      <c r="AM10" s="292">
        <f t="shared" si="8"/>
        <v>0</v>
      </c>
      <c r="AN10" s="292">
        <f t="shared" si="8"/>
        <v>0</v>
      </c>
      <c r="AO10" s="292">
        <f t="shared" si="8"/>
        <v>0</v>
      </c>
      <c r="AP10" s="292">
        <f t="shared" si="8"/>
        <v>0</v>
      </c>
      <c r="AQ10" s="292">
        <f t="shared" si="8"/>
        <v>0</v>
      </c>
      <c r="AR10" s="292">
        <f t="shared" si="8"/>
        <v>0</v>
      </c>
      <c r="AS10" s="292">
        <f t="shared" si="8"/>
        <v>0</v>
      </c>
      <c r="AT10" s="292">
        <f t="shared" si="8"/>
        <v>0</v>
      </c>
      <c r="AU10" s="292">
        <f t="shared" si="8"/>
        <v>0</v>
      </c>
      <c r="AV10" s="292">
        <f t="shared" si="8"/>
        <v>0</v>
      </c>
      <c r="AW10" s="292">
        <f t="shared" si="8"/>
        <v>0</v>
      </c>
      <c r="AX10" s="292">
        <f t="shared" si="8"/>
        <v>0</v>
      </c>
      <c r="AY10" s="292">
        <f t="shared" si="8"/>
        <v>0</v>
      </c>
      <c r="AZ10" s="292">
        <f t="shared" si="8"/>
        <v>0</v>
      </c>
      <c r="BA10" s="292">
        <f t="shared" si="8"/>
        <v>0</v>
      </c>
      <c r="BB10" s="292">
        <f t="shared" si="8"/>
        <v>0</v>
      </c>
      <c r="BC10" s="292">
        <f t="shared" si="8"/>
        <v>0</v>
      </c>
      <c r="BD10" s="292">
        <f t="shared" si="8"/>
        <v>0</v>
      </c>
      <c r="BE10" s="292">
        <f t="shared" si="8"/>
        <v>0</v>
      </c>
      <c r="BF10" s="292">
        <f t="shared" si="8"/>
        <v>0</v>
      </c>
      <c r="BG10" s="292">
        <f t="shared" si="8"/>
        <v>0</v>
      </c>
      <c r="BH10" s="292">
        <f t="shared" si="8"/>
        <v>0</v>
      </c>
      <c r="BI10" s="292">
        <f t="shared" si="8"/>
        <v>0</v>
      </c>
      <c r="BJ10" s="292">
        <f t="shared" si="8"/>
        <v>0</v>
      </c>
      <c r="BK10" s="292">
        <f t="shared" si="8"/>
        <v>0</v>
      </c>
      <c r="BL10" s="292">
        <f t="shared" si="8"/>
        <v>0</v>
      </c>
      <c r="BM10" s="292">
        <f t="shared" si="8"/>
        <v>0</v>
      </c>
      <c r="BN10" s="292">
        <f t="shared" si="8"/>
        <v>0</v>
      </c>
    </row>
    <row r="11" spans="1:66" ht="15.75" customHeight="1" x14ac:dyDescent="0.2">
      <c r="A11" s="373"/>
      <c r="B11" s="373"/>
      <c r="C11" s="373"/>
      <c r="D11" s="473">
        <f t="shared" si="3"/>
        <v>1</v>
      </c>
      <c r="E11" s="478">
        <f t="shared" si="5"/>
        <v>5</v>
      </c>
      <c r="F11" s="481"/>
      <c r="G11" s="292">
        <f t="shared" ref="G11:BN11" si="9">IF(G$6&gt;$E11,0,(NORMSDIST(G74)-NORMSDIST(F74))*$B$1/(1-2*NORMSDIST($F74)))</f>
        <v>9.6720339232765212E-2</v>
      </c>
      <c r="H11" s="292">
        <f t="shared" si="9"/>
        <v>0.24044908498858614</v>
      </c>
      <c r="I11" s="292">
        <f t="shared" si="9"/>
        <v>0.32566115155729747</v>
      </c>
      <c r="J11" s="292">
        <f t="shared" si="9"/>
        <v>0.24044908498858605</v>
      </c>
      <c r="K11" s="292">
        <f t="shared" si="9"/>
        <v>9.6720339232765129E-2</v>
      </c>
      <c r="L11" s="292">
        <f t="shared" si="9"/>
        <v>0</v>
      </c>
      <c r="M11" s="292">
        <f t="shared" si="9"/>
        <v>0</v>
      </c>
      <c r="N11" s="292">
        <f t="shared" si="9"/>
        <v>0</v>
      </c>
      <c r="O11" s="292">
        <f t="shared" si="9"/>
        <v>0</v>
      </c>
      <c r="P11" s="292">
        <f t="shared" si="9"/>
        <v>0</v>
      </c>
      <c r="Q11" s="292">
        <f t="shared" si="9"/>
        <v>0</v>
      </c>
      <c r="R11" s="292">
        <f t="shared" si="9"/>
        <v>0</v>
      </c>
      <c r="S11" s="292">
        <f t="shared" si="9"/>
        <v>0</v>
      </c>
      <c r="T11" s="292">
        <f t="shared" si="9"/>
        <v>0</v>
      </c>
      <c r="U11" s="292">
        <f t="shared" si="9"/>
        <v>0</v>
      </c>
      <c r="V11" s="292">
        <f t="shared" si="9"/>
        <v>0</v>
      </c>
      <c r="W11" s="292">
        <f t="shared" si="9"/>
        <v>0</v>
      </c>
      <c r="X11" s="292">
        <f t="shared" si="9"/>
        <v>0</v>
      </c>
      <c r="Y11" s="292">
        <f t="shared" si="9"/>
        <v>0</v>
      </c>
      <c r="Z11" s="292">
        <f t="shared" si="9"/>
        <v>0</v>
      </c>
      <c r="AA11" s="292">
        <f t="shared" si="9"/>
        <v>0</v>
      </c>
      <c r="AB11" s="292">
        <f t="shared" si="9"/>
        <v>0</v>
      </c>
      <c r="AC11" s="292">
        <f t="shared" si="9"/>
        <v>0</v>
      </c>
      <c r="AD11" s="292">
        <f t="shared" si="9"/>
        <v>0</v>
      </c>
      <c r="AE11" s="292">
        <f t="shared" si="9"/>
        <v>0</v>
      </c>
      <c r="AF11" s="292">
        <f t="shared" si="9"/>
        <v>0</v>
      </c>
      <c r="AG11" s="292">
        <f t="shared" si="9"/>
        <v>0</v>
      </c>
      <c r="AH11" s="292">
        <f t="shared" si="9"/>
        <v>0</v>
      </c>
      <c r="AI11" s="292">
        <f t="shared" si="9"/>
        <v>0</v>
      </c>
      <c r="AJ11" s="292">
        <f t="shared" si="9"/>
        <v>0</v>
      </c>
      <c r="AK11" s="292">
        <f t="shared" si="9"/>
        <v>0</v>
      </c>
      <c r="AL11" s="292">
        <f t="shared" si="9"/>
        <v>0</v>
      </c>
      <c r="AM11" s="292">
        <f t="shared" si="9"/>
        <v>0</v>
      </c>
      <c r="AN11" s="292">
        <f t="shared" si="9"/>
        <v>0</v>
      </c>
      <c r="AO11" s="292">
        <f t="shared" si="9"/>
        <v>0</v>
      </c>
      <c r="AP11" s="292">
        <f t="shared" si="9"/>
        <v>0</v>
      </c>
      <c r="AQ11" s="292">
        <f t="shared" si="9"/>
        <v>0</v>
      </c>
      <c r="AR11" s="292">
        <f t="shared" si="9"/>
        <v>0</v>
      </c>
      <c r="AS11" s="292">
        <f t="shared" si="9"/>
        <v>0</v>
      </c>
      <c r="AT11" s="292">
        <f t="shared" si="9"/>
        <v>0</v>
      </c>
      <c r="AU11" s="292">
        <f t="shared" si="9"/>
        <v>0</v>
      </c>
      <c r="AV11" s="292">
        <f t="shared" si="9"/>
        <v>0</v>
      </c>
      <c r="AW11" s="292">
        <f t="shared" si="9"/>
        <v>0</v>
      </c>
      <c r="AX11" s="292">
        <f t="shared" si="9"/>
        <v>0</v>
      </c>
      <c r="AY11" s="292">
        <f t="shared" si="9"/>
        <v>0</v>
      </c>
      <c r="AZ11" s="292">
        <f t="shared" si="9"/>
        <v>0</v>
      </c>
      <c r="BA11" s="292">
        <f t="shared" si="9"/>
        <v>0</v>
      </c>
      <c r="BB11" s="292">
        <f t="shared" si="9"/>
        <v>0</v>
      </c>
      <c r="BC11" s="292">
        <f t="shared" si="9"/>
        <v>0</v>
      </c>
      <c r="BD11" s="292">
        <f t="shared" si="9"/>
        <v>0</v>
      </c>
      <c r="BE11" s="292">
        <f t="shared" si="9"/>
        <v>0</v>
      </c>
      <c r="BF11" s="292">
        <f t="shared" si="9"/>
        <v>0</v>
      </c>
      <c r="BG11" s="292">
        <f t="shared" si="9"/>
        <v>0</v>
      </c>
      <c r="BH11" s="292">
        <f t="shared" si="9"/>
        <v>0</v>
      </c>
      <c r="BI11" s="292">
        <f t="shared" si="9"/>
        <v>0</v>
      </c>
      <c r="BJ11" s="292">
        <f t="shared" si="9"/>
        <v>0</v>
      </c>
      <c r="BK11" s="292">
        <f t="shared" si="9"/>
        <v>0</v>
      </c>
      <c r="BL11" s="292">
        <f t="shared" si="9"/>
        <v>0</v>
      </c>
      <c r="BM11" s="292">
        <f t="shared" si="9"/>
        <v>0</v>
      </c>
      <c r="BN11" s="292">
        <f t="shared" si="9"/>
        <v>0</v>
      </c>
    </row>
    <row r="12" spans="1:66" ht="15.75" customHeight="1" x14ac:dyDescent="0.2">
      <c r="A12" s="373"/>
      <c r="B12" s="373"/>
      <c r="C12" s="373"/>
      <c r="D12" s="473">
        <f t="shared" si="3"/>
        <v>1</v>
      </c>
      <c r="E12" s="478">
        <f t="shared" si="5"/>
        <v>6</v>
      </c>
      <c r="F12" s="481"/>
      <c r="G12" s="292">
        <f t="shared" ref="G12:BN12" si="10">IF(G$6&gt;$E12,0,(NORMSDIST(G75)-NORMSDIST(F75))*$B$1/(1-2*NORMSDIST($F75)))</f>
        <v>7.172457486175246E-2</v>
      </c>
      <c r="H12" s="292">
        <f t="shared" si="10"/>
        <v>0.16896947345362359</v>
      </c>
      <c r="I12" s="292">
        <f t="shared" si="10"/>
        <v>0.25930595168462384</v>
      </c>
      <c r="J12" s="292">
        <f t="shared" si="10"/>
        <v>0.25930595168462395</v>
      </c>
      <c r="K12" s="292">
        <f t="shared" si="10"/>
        <v>0.16896947345362365</v>
      </c>
      <c r="L12" s="292">
        <f t="shared" si="10"/>
        <v>7.1724574861752516E-2</v>
      </c>
      <c r="M12" s="292">
        <f t="shared" si="10"/>
        <v>0</v>
      </c>
      <c r="N12" s="292">
        <f t="shared" si="10"/>
        <v>0</v>
      </c>
      <c r="O12" s="292">
        <f t="shared" si="10"/>
        <v>0</v>
      </c>
      <c r="P12" s="292">
        <f t="shared" si="10"/>
        <v>0</v>
      </c>
      <c r="Q12" s="292">
        <f t="shared" si="10"/>
        <v>0</v>
      </c>
      <c r="R12" s="292">
        <f t="shared" si="10"/>
        <v>0</v>
      </c>
      <c r="S12" s="292">
        <f t="shared" si="10"/>
        <v>0</v>
      </c>
      <c r="T12" s="292">
        <f t="shared" si="10"/>
        <v>0</v>
      </c>
      <c r="U12" s="292">
        <f t="shared" si="10"/>
        <v>0</v>
      </c>
      <c r="V12" s="292">
        <f t="shared" si="10"/>
        <v>0</v>
      </c>
      <c r="W12" s="292">
        <f t="shared" si="10"/>
        <v>0</v>
      </c>
      <c r="X12" s="292">
        <f t="shared" si="10"/>
        <v>0</v>
      </c>
      <c r="Y12" s="292">
        <f t="shared" si="10"/>
        <v>0</v>
      </c>
      <c r="Z12" s="292">
        <f t="shared" si="10"/>
        <v>0</v>
      </c>
      <c r="AA12" s="292">
        <f t="shared" si="10"/>
        <v>0</v>
      </c>
      <c r="AB12" s="292">
        <f t="shared" si="10"/>
        <v>0</v>
      </c>
      <c r="AC12" s="292">
        <f t="shared" si="10"/>
        <v>0</v>
      </c>
      <c r="AD12" s="292">
        <f t="shared" si="10"/>
        <v>0</v>
      </c>
      <c r="AE12" s="292">
        <f t="shared" si="10"/>
        <v>0</v>
      </c>
      <c r="AF12" s="292">
        <f t="shared" si="10"/>
        <v>0</v>
      </c>
      <c r="AG12" s="292">
        <f t="shared" si="10"/>
        <v>0</v>
      </c>
      <c r="AH12" s="292">
        <f t="shared" si="10"/>
        <v>0</v>
      </c>
      <c r="AI12" s="292">
        <f t="shared" si="10"/>
        <v>0</v>
      </c>
      <c r="AJ12" s="292">
        <f t="shared" si="10"/>
        <v>0</v>
      </c>
      <c r="AK12" s="292">
        <f t="shared" si="10"/>
        <v>0</v>
      </c>
      <c r="AL12" s="292">
        <f t="shared" si="10"/>
        <v>0</v>
      </c>
      <c r="AM12" s="292">
        <f t="shared" si="10"/>
        <v>0</v>
      </c>
      <c r="AN12" s="292">
        <f t="shared" si="10"/>
        <v>0</v>
      </c>
      <c r="AO12" s="292">
        <f t="shared" si="10"/>
        <v>0</v>
      </c>
      <c r="AP12" s="292">
        <f t="shared" si="10"/>
        <v>0</v>
      </c>
      <c r="AQ12" s="292">
        <f t="shared" si="10"/>
        <v>0</v>
      </c>
      <c r="AR12" s="292">
        <f t="shared" si="10"/>
        <v>0</v>
      </c>
      <c r="AS12" s="292">
        <f t="shared" si="10"/>
        <v>0</v>
      </c>
      <c r="AT12" s="292">
        <f t="shared" si="10"/>
        <v>0</v>
      </c>
      <c r="AU12" s="292">
        <f t="shared" si="10"/>
        <v>0</v>
      </c>
      <c r="AV12" s="292">
        <f t="shared" si="10"/>
        <v>0</v>
      </c>
      <c r="AW12" s="292">
        <f t="shared" si="10"/>
        <v>0</v>
      </c>
      <c r="AX12" s="292">
        <f t="shared" si="10"/>
        <v>0</v>
      </c>
      <c r="AY12" s="292">
        <f t="shared" si="10"/>
        <v>0</v>
      </c>
      <c r="AZ12" s="292">
        <f t="shared" si="10"/>
        <v>0</v>
      </c>
      <c r="BA12" s="292">
        <f t="shared" si="10"/>
        <v>0</v>
      </c>
      <c r="BB12" s="292">
        <f t="shared" si="10"/>
        <v>0</v>
      </c>
      <c r="BC12" s="292">
        <f t="shared" si="10"/>
        <v>0</v>
      </c>
      <c r="BD12" s="292">
        <f t="shared" si="10"/>
        <v>0</v>
      </c>
      <c r="BE12" s="292">
        <f t="shared" si="10"/>
        <v>0</v>
      </c>
      <c r="BF12" s="292">
        <f t="shared" si="10"/>
        <v>0</v>
      </c>
      <c r="BG12" s="292">
        <f t="shared" si="10"/>
        <v>0</v>
      </c>
      <c r="BH12" s="292">
        <f t="shared" si="10"/>
        <v>0</v>
      </c>
      <c r="BI12" s="292">
        <f t="shared" si="10"/>
        <v>0</v>
      </c>
      <c r="BJ12" s="292">
        <f t="shared" si="10"/>
        <v>0</v>
      </c>
      <c r="BK12" s="292">
        <f t="shared" si="10"/>
        <v>0</v>
      </c>
      <c r="BL12" s="292">
        <f t="shared" si="10"/>
        <v>0</v>
      </c>
      <c r="BM12" s="292">
        <f t="shared" si="10"/>
        <v>0</v>
      </c>
      <c r="BN12" s="292">
        <f t="shared" si="10"/>
        <v>0</v>
      </c>
    </row>
    <row r="13" spans="1:66" ht="15.75" customHeight="1" x14ac:dyDescent="0.2">
      <c r="A13" s="373"/>
      <c r="B13" s="373"/>
      <c r="C13" s="373"/>
      <c r="D13" s="473">
        <f t="shared" si="3"/>
        <v>1</v>
      </c>
      <c r="E13" s="478">
        <f t="shared" si="5"/>
        <v>7</v>
      </c>
      <c r="F13" s="481"/>
      <c r="G13" s="292">
        <f t="shared" ref="G13:BN13" si="11">IF(G$6&gt;$E13,0,(NORMSDIST(G76)-NORMSDIST(F76))*$B$1/(1-2*NORMSDIST($F76)))</f>
        <v>5.6378845929625651E-2</v>
      </c>
      <c r="H13" s="292">
        <f t="shared" si="11"/>
        <v>0.12479756582248755</v>
      </c>
      <c r="I13" s="292">
        <f t="shared" si="11"/>
        <v>0.20101159244677169</v>
      </c>
      <c r="J13" s="292">
        <f t="shared" si="11"/>
        <v>0.23562399160223019</v>
      </c>
      <c r="K13" s="292">
        <f t="shared" si="11"/>
        <v>0.20101159244677166</v>
      </c>
      <c r="L13" s="292">
        <f t="shared" si="11"/>
        <v>0.12479756582248756</v>
      </c>
      <c r="M13" s="292">
        <f t="shared" si="11"/>
        <v>5.6378845929625707E-2</v>
      </c>
      <c r="N13" s="292">
        <f t="shared" si="11"/>
        <v>0</v>
      </c>
      <c r="O13" s="292">
        <f t="shared" si="11"/>
        <v>0</v>
      </c>
      <c r="P13" s="292">
        <f t="shared" si="11"/>
        <v>0</v>
      </c>
      <c r="Q13" s="292">
        <f t="shared" si="11"/>
        <v>0</v>
      </c>
      <c r="R13" s="292">
        <f t="shared" si="11"/>
        <v>0</v>
      </c>
      <c r="S13" s="292">
        <f t="shared" si="11"/>
        <v>0</v>
      </c>
      <c r="T13" s="292">
        <f t="shared" si="11"/>
        <v>0</v>
      </c>
      <c r="U13" s="292">
        <f t="shared" si="11"/>
        <v>0</v>
      </c>
      <c r="V13" s="292">
        <f t="shared" si="11"/>
        <v>0</v>
      </c>
      <c r="W13" s="292">
        <f t="shared" si="11"/>
        <v>0</v>
      </c>
      <c r="X13" s="292">
        <f t="shared" si="11"/>
        <v>0</v>
      </c>
      <c r="Y13" s="292">
        <f t="shared" si="11"/>
        <v>0</v>
      </c>
      <c r="Z13" s="292">
        <f t="shared" si="11"/>
        <v>0</v>
      </c>
      <c r="AA13" s="292">
        <f t="shared" si="11"/>
        <v>0</v>
      </c>
      <c r="AB13" s="292">
        <f t="shared" si="11"/>
        <v>0</v>
      </c>
      <c r="AC13" s="292">
        <f t="shared" si="11"/>
        <v>0</v>
      </c>
      <c r="AD13" s="292">
        <f t="shared" si="11"/>
        <v>0</v>
      </c>
      <c r="AE13" s="292">
        <f t="shared" si="11"/>
        <v>0</v>
      </c>
      <c r="AF13" s="292">
        <f t="shared" si="11"/>
        <v>0</v>
      </c>
      <c r="AG13" s="292">
        <f t="shared" si="11"/>
        <v>0</v>
      </c>
      <c r="AH13" s="292">
        <f t="shared" si="11"/>
        <v>0</v>
      </c>
      <c r="AI13" s="292">
        <f t="shared" si="11"/>
        <v>0</v>
      </c>
      <c r="AJ13" s="292">
        <f t="shared" si="11"/>
        <v>0</v>
      </c>
      <c r="AK13" s="292">
        <f t="shared" si="11"/>
        <v>0</v>
      </c>
      <c r="AL13" s="292">
        <f t="shared" si="11"/>
        <v>0</v>
      </c>
      <c r="AM13" s="292">
        <f t="shared" si="11"/>
        <v>0</v>
      </c>
      <c r="AN13" s="292">
        <f t="shared" si="11"/>
        <v>0</v>
      </c>
      <c r="AO13" s="292">
        <f t="shared" si="11"/>
        <v>0</v>
      </c>
      <c r="AP13" s="292">
        <f t="shared" si="11"/>
        <v>0</v>
      </c>
      <c r="AQ13" s="292">
        <f t="shared" si="11"/>
        <v>0</v>
      </c>
      <c r="AR13" s="292">
        <f t="shared" si="11"/>
        <v>0</v>
      </c>
      <c r="AS13" s="292">
        <f t="shared" si="11"/>
        <v>0</v>
      </c>
      <c r="AT13" s="292">
        <f t="shared" si="11"/>
        <v>0</v>
      </c>
      <c r="AU13" s="292">
        <f t="shared" si="11"/>
        <v>0</v>
      </c>
      <c r="AV13" s="292">
        <f t="shared" si="11"/>
        <v>0</v>
      </c>
      <c r="AW13" s="292">
        <f t="shared" si="11"/>
        <v>0</v>
      </c>
      <c r="AX13" s="292">
        <f t="shared" si="11"/>
        <v>0</v>
      </c>
      <c r="AY13" s="292">
        <f t="shared" si="11"/>
        <v>0</v>
      </c>
      <c r="AZ13" s="292">
        <f t="shared" si="11"/>
        <v>0</v>
      </c>
      <c r="BA13" s="292">
        <f t="shared" si="11"/>
        <v>0</v>
      </c>
      <c r="BB13" s="292">
        <f t="shared" si="11"/>
        <v>0</v>
      </c>
      <c r="BC13" s="292">
        <f t="shared" si="11"/>
        <v>0</v>
      </c>
      <c r="BD13" s="292">
        <f t="shared" si="11"/>
        <v>0</v>
      </c>
      <c r="BE13" s="292">
        <f t="shared" si="11"/>
        <v>0</v>
      </c>
      <c r="BF13" s="292">
        <f t="shared" si="11"/>
        <v>0</v>
      </c>
      <c r="BG13" s="292">
        <f t="shared" si="11"/>
        <v>0</v>
      </c>
      <c r="BH13" s="292">
        <f t="shared" si="11"/>
        <v>0</v>
      </c>
      <c r="BI13" s="292">
        <f t="shared" si="11"/>
        <v>0</v>
      </c>
      <c r="BJ13" s="292">
        <f t="shared" si="11"/>
        <v>0</v>
      </c>
      <c r="BK13" s="292">
        <f t="shared" si="11"/>
        <v>0</v>
      </c>
      <c r="BL13" s="292">
        <f t="shared" si="11"/>
        <v>0</v>
      </c>
      <c r="BM13" s="292">
        <f t="shared" si="11"/>
        <v>0</v>
      </c>
      <c r="BN13" s="292">
        <f t="shared" si="11"/>
        <v>0</v>
      </c>
    </row>
    <row r="14" spans="1:66" ht="15.75" customHeight="1" x14ac:dyDescent="0.2">
      <c r="A14" s="373"/>
      <c r="B14" s="373"/>
      <c r="C14" s="373"/>
      <c r="D14" s="473">
        <f t="shared" si="3"/>
        <v>1</v>
      </c>
      <c r="E14" s="478">
        <f t="shared" si="5"/>
        <v>8</v>
      </c>
      <c r="F14" s="481"/>
      <c r="G14" s="292">
        <f t="shared" ref="G14:BN14" si="12">IF(G$6&gt;$E14,0,(NORMSDIST(G77)-NORMSDIST(F77))*$B$1/(1-2*NORMSDIST($F77)))</f>
        <v>4.6157235726983013E-2</v>
      </c>
      <c r="H14" s="292">
        <f t="shared" si="12"/>
        <v>9.6226378267563903E-2</v>
      </c>
      <c r="I14" s="292">
        <f t="shared" si="12"/>
        <v>0.1570270573424814</v>
      </c>
      <c r="J14" s="292">
        <f t="shared" si="12"/>
        <v>0.20058932866297169</v>
      </c>
      <c r="K14" s="292">
        <f t="shared" si="12"/>
        <v>0.20058932866297169</v>
      </c>
      <c r="L14" s="292">
        <f t="shared" si="12"/>
        <v>0.15702705734248143</v>
      </c>
      <c r="M14" s="292">
        <f t="shared" si="12"/>
        <v>9.6226378267563847E-2</v>
      </c>
      <c r="N14" s="292">
        <f t="shared" si="12"/>
        <v>4.6157235726983027E-2</v>
      </c>
      <c r="O14" s="292">
        <f t="shared" si="12"/>
        <v>0</v>
      </c>
      <c r="P14" s="292">
        <f t="shared" si="12"/>
        <v>0</v>
      </c>
      <c r="Q14" s="292">
        <f t="shared" si="12"/>
        <v>0</v>
      </c>
      <c r="R14" s="292">
        <f t="shared" si="12"/>
        <v>0</v>
      </c>
      <c r="S14" s="292">
        <f t="shared" si="12"/>
        <v>0</v>
      </c>
      <c r="T14" s="292">
        <f t="shared" si="12"/>
        <v>0</v>
      </c>
      <c r="U14" s="292">
        <f t="shared" si="12"/>
        <v>0</v>
      </c>
      <c r="V14" s="292">
        <f t="shared" si="12"/>
        <v>0</v>
      </c>
      <c r="W14" s="292">
        <f t="shared" si="12"/>
        <v>0</v>
      </c>
      <c r="X14" s="292">
        <f t="shared" si="12"/>
        <v>0</v>
      </c>
      <c r="Y14" s="292">
        <f t="shared" si="12"/>
        <v>0</v>
      </c>
      <c r="Z14" s="292">
        <f t="shared" si="12"/>
        <v>0</v>
      </c>
      <c r="AA14" s="292">
        <f t="shared" si="12"/>
        <v>0</v>
      </c>
      <c r="AB14" s="292">
        <f t="shared" si="12"/>
        <v>0</v>
      </c>
      <c r="AC14" s="292">
        <f t="shared" si="12"/>
        <v>0</v>
      </c>
      <c r="AD14" s="292">
        <f t="shared" si="12"/>
        <v>0</v>
      </c>
      <c r="AE14" s="292">
        <f t="shared" si="12"/>
        <v>0</v>
      </c>
      <c r="AF14" s="292">
        <f t="shared" si="12"/>
        <v>0</v>
      </c>
      <c r="AG14" s="292">
        <f t="shared" si="12"/>
        <v>0</v>
      </c>
      <c r="AH14" s="292">
        <f t="shared" si="12"/>
        <v>0</v>
      </c>
      <c r="AI14" s="292">
        <f t="shared" si="12"/>
        <v>0</v>
      </c>
      <c r="AJ14" s="292">
        <f t="shared" si="12"/>
        <v>0</v>
      </c>
      <c r="AK14" s="292">
        <f t="shared" si="12"/>
        <v>0</v>
      </c>
      <c r="AL14" s="292">
        <f t="shared" si="12"/>
        <v>0</v>
      </c>
      <c r="AM14" s="292">
        <f t="shared" si="12"/>
        <v>0</v>
      </c>
      <c r="AN14" s="292">
        <f t="shared" si="12"/>
        <v>0</v>
      </c>
      <c r="AO14" s="292">
        <f t="shared" si="12"/>
        <v>0</v>
      </c>
      <c r="AP14" s="292">
        <f t="shared" si="12"/>
        <v>0</v>
      </c>
      <c r="AQ14" s="292">
        <f t="shared" si="12"/>
        <v>0</v>
      </c>
      <c r="AR14" s="292">
        <f t="shared" si="12"/>
        <v>0</v>
      </c>
      <c r="AS14" s="292">
        <f t="shared" si="12"/>
        <v>0</v>
      </c>
      <c r="AT14" s="292">
        <f t="shared" si="12"/>
        <v>0</v>
      </c>
      <c r="AU14" s="292">
        <f t="shared" si="12"/>
        <v>0</v>
      </c>
      <c r="AV14" s="292">
        <f t="shared" si="12"/>
        <v>0</v>
      </c>
      <c r="AW14" s="292">
        <f t="shared" si="12"/>
        <v>0</v>
      </c>
      <c r="AX14" s="292">
        <f t="shared" si="12"/>
        <v>0</v>
      </c>
      <c r="AY14" s="292">
        <f t="shared" si="12"/>
        <v>0</v>
      </c>
      <c r="AZ14" s="292">
        <f t="shared" si="12"/>
        <v>0</v>
      </c>
      <c r="BA14" s="292">
        <f t="shared" si="12"/>
        <v>0</v>
      </c>
      <c r="BB14" s="292">
        <f t="shared" si="12"/>
        <v>0</v>
      </c>
      <c r="BC14" s="292">
        <f t="shared" si="12"/>
        <v>0</v>
      </c>
      <c r="BD14" s="292">
        <f t="shared" si="12"/>
        <v>0</v>
      </c>
      <c r="BE14" s="292">
        <f t="shared" si="12"/>
        <v>0</v>
      </c>
      <c r="BF14" s="292">
        <f t="shared" si="12"/>
        <v>0</v>
      </c>
      <c r="BG14" s="292">
        <f t="shared" si="12"/>
        <v>0</v>
      </c>
      <c r="BH14" s="292">
        <f t="shared" si="12"/>
        <v>0</v>
      </c>
      <c r="BI14" s="292">
        <f t="shared" si="12"/>
        <v>0</v>
      </c>
      <c r="BJ14" s="292">
        <f t="shared" si="12"/>
        <v>0</v>
      </c>
      <c r="BK14" s="292">
        <f t="shared" si="12"/>
        <v>0</v>
      </c>
      <c r="BL14" s="292">
        <f t="shared" si="12"/>
        <v>0</v>
      </c>
      <c r="BM14" s="292">
        <f t="shared" si="12"/>
        <v>0</v>
      </c>
      <c r="BN14" s="292">
        <f t="shared" si="12"/>
        <v>0</v>
      </c>
    </row>
    <row r="15" spans="1:66" ht="15.75" customHeight="1" x14ac:dyDescent="0.2">
      <c r="A15" s="373"/>
      <c r="B15" s="373"/>
      <c r="C15" s="373"/>
      <c r="D15" s="473">
        <f t="shared" si="3"/>
        <v>1</v>
      </c>
      <c r="E15" s="478">
        <f t="shared" si="5"/>
        <v>9</v>
      </c>
      <c r="F15" s="481"/>
      <c r="G15" s="292">
        <f t="shared" ref="G15:BN15" si="13">IF(G$6&gt;$E15,0,(NORMSDIST(G78)-NORMSDIST(F78))*$B$1/(1-2*NORMSDIST($F78)))</f>
        <v>3.8928009876954092E-2</v>
      </c>
      <c r="H15" s="292">
        <f t="shared" si="13"/>
        <v>7.6850053515120864E-2</v>
      </c>
      <c r="I15" s="292">
        <f t="shared" si="13"/>
        <v>0.12491598492330111</v>
      </c>
      <c r="J15" s="292">
        <f t="shared" si="13"/>
        <v>0.16718486583917969</v>
      </c>
      <c r="K15" s="292">
        <f t="shared" si="13"/>
        <v>0.18424217169088844</v>
      </c>
      <c r="L15" s="292">
        <f t="shared" si="13"/>
        <v>0.16718486583917963</v>
      </c>
      <c r="M15" s="292">
        <f t="shared" si="13"/>
        <v>0.12491598492330117</v>
      </c>
      <c r="N15" s="292">
        <f t="shared" si="13"/>
        <v>7.6850053515120836E-2</v>
      </c>
      <c r="O15" s="292">
        <f t="shared" si="13"/>
        <v>3.8928009876954162E-2</v>
      </c>
      <c r="P15" s="292">
        <f t="shared" si="13"/>
        <v>0</v>
      </c>
      <c r="Q15" s="292">
        <f t="shared" si="13"/>
        <v>0</v>
      </c>
      <c r="R15" s="292">
        <f t="shared" si="13"/>
        <v>0</v>
      </c>
      <c r="S15" s="292">
        <f t="shared" si="13"/>
        <v>0</v>
      </c>
      <c r="T15" s="292">
        <f t="shared" si="13"/>
        <v>0</v>
      </c>
      <c r="U15" s="292">
        <f t="shared" si="13"/>
        <v>0</v>
      </c>
      <c r="V15" s="292">
        <f t="shared" si="13"/>
        <v>0</v>
      </c>
      <c r="W15" s="292">
        <f t="shared" si="13"/>
        <v>0</v>
      </c>
      <c r="X15" s="292">
        <f t="shared" si="13"/>
        <v>0</v>
      </c>
      <c r="Y15" s="292">
        <f t="shared" si="13"/>
        <v>0</v>
      </c>
      <c r="Z15" s="292">
        <f t="shared" si="13"/>
        <v>0</v>
      </c>
      <c r="AA15" s="292">
        <f t="shared" si="13"/>
        <v>0</v>
      </c>
      <c r="AB15" s="292">
        <f t="shared" si="13"/>
        <v>0</v>
      </c>
      <c r="AC15" s="292">
        <f t="shared" si="13"/>
        <v>0</v>
      </c>
      <c r="AD15" s="292">
        <f t="shared" si="13"/>
        <v>0</v>
      </c>
      <c r="AE15" s="292">
        <f t="shared" si="13"/>
        <v>0</v>
      </c>
      <c r="AF15" s="292">
        <f t="shared" si="13"/>
        <v>0</v>
      </c>
      <c r="AG15" s="292">
        <f t="shared" si="13"/>
        <v>0</v>
      </c>
      <c r="AH15" s="292">
        <f t="shared" si="13"/>
        <v>0</v>
      </c>
      <c r="AI15" s="292">
        <f t="shared" si="13"/>
        <v>0</v>
      </c>
      <c r="AJ15" s="292">
        <f t="shared" si="13"/>
        <v>0</v>
      </c>
      <c r="AK15" s="292">
        <f t="shared" si="13"/>
        <v>0</v>
      </c>
      <c r="AL15" s="292">
        <f t="shared" si="13"/>
        <v>0</v>
      </c>
      <c r="AM15" s="292">
        <f t="shared" si="13"/>
        <v>0</v>
      </c>
      <c r="AN15" s="292">
        <f t="shared" si="13"/>
        <v>0</v>
      </c>
      <c r="AO15" s="292">
        <f t="shared" si="13"/>
        <v>0</v>
      </c>
      <c r="AP15" s="292">
        <f t="shared" si="13"/>
        <v>0</v>
      </c>
      <c r="AQ15" s="292">
        <f t="shared" si="13"/>
        <v>0</v>
      </c>
      <c r="AR15" s="292">
        <f t="shared" si="13"/>
        <v>0</v>
      </c>
      <c r="AS15" s="292">
        <f t="shared" si="13"/>
        <v>0</v>
      </c>
      <c r="AT15" s="292">
        <f t="shared" si="13"/>
        <v>0</v>
      </c>
      <c r="AU15" s="292">
        <f t="shared" si="13"/>
        <v>0</v>
      </c>
      <c r="AV15" s="292">
        <f t="shared" si="13"/>
        <v>0</v>
      </c>
      <c r="AW15" s="292">
        <f t="shared" si="13"/>
        <v>0</v>
      </c>
      <c r="AX15" s="292">
        <f t="shared" si="13"/>
        <v>0</v>
      </c>
      <c r="AY15" s="292">
        <f t="shared" si="13"/>
        <v>0</v>
      </c>
      <c r="AZ15" s="292">
        <f t="shared" si="13"/>
        <v>0</v>
      </c>
      <c r="BA15" s="292">
        <f t="shared" si="13"/>
        <v>0</v>
      </c>
      <c r="BB15" s="292">
        <f t="shared" si="13"/>
        <v>0</v>
      </c>
      <c r="BC15" s="292">
        <f t="shared" si="13"/>
        <v>0</v>
      </c>
      <c r="BD15" s="292">
        <f t="shared" si="13"/>
        <v>0</v>
      </c>
      <c r="BE15" s="292">
        <f t="shared" si="13"/>
        <v>0</v>
      </c>
      <c r="BF15" s="292">
        <f t="shared" si="13"/>
        <v>0</v>
      </c>
      <c r="BG15" s="292">
        <f t="shared" si="13"/>
        <v>0</v>
      </c>
      <c r="BH15" s="292">
        <f t="shared" si="13"/>
        <v>0</v>
      </c>
      <c r="BI15" s="292">
        <f t="shared" si="13"/>
        <v>0</v>
      </c>
      <c r="BJ15" s="292">
        <f t="shared" si="13"/>
        <v>0</v>
      </c>
      <c r="BK15" s="292">
        <f t="shared" si="13"/>
        <v>0</v>
      </c>
      <c r="BL15" s="292">
        <f t="shared" si="13"/>
        <v>0</v>
      </c>
      <c r="BM15" s="292">
        <f t="shared" si="13"/>
        <v>0</v>
      </c>
      <c r="BN15" s="292">
        <f t="shared" si="13"/>
        <v>0</v>
      </c>
    </row>
    <row r="16" spans="1:66" ht="15.75" customHeight="1" x14ac:dyDescent="0.2">
      <c r="A16" s="373"/>
      <c r="B16" s="373"/>
      <c r="C16" s="373"/>
      <c r="D16" s="473">
        <f t="shared" si="3"/>
        <v>1</v>
      </c>
      <c r="E16" s="478">
        <f t="shared" si="5"/>
        <v>10</v>
      </c>
      <c r="F16" s="481"/>
      <c r="G16" s="292">
        <f t="shared" ref="G16:BN16" si="14">IF(G$6&gt;$E16,0,(NORMSDIST(G79)-NORMSDIST(F79))*$B$1/(1-2*NORMSDIST($F79)))</f>
        <v>3.3576918399376918E-2</v>
      </c>
      <c r="H16" s="292">
        <f t="shared" si="14"/>
        <v>6.3143420833388225E-2</v>
      </c>
      <c r="I16" s="292">
        <f t="shared" si="14"/>
        <v>0.10139942914680827</v>
      </c>
      <c r="J16" s="292">
        <f t="shared" si="14"/>
        <v>0.13904965584177781</v>
      </c>
      <c r="K16" s="292">
        <f t="shared" si="14"/>
        <v>0.16283057577864873</v>
      </c>
      <c r="L16" s="292">
        <f t="shared" si="14"/>
        <v>0.16283057577864873</v>
      </c>
      <c r="M16" s="292">
        <f t="shared" si="14"/>
        <v>0.13904965584177789</v>
      </c>
      <c r="N16" s="292">
        <f t="shared" si="14"/>
        <v>0.10139942914680829</v>
      </c>
      <c r="O16" s="292">
        <f t="shared" si="14"/>
        <v>6.3143420833388211E-2</v>
      </c>
      <c r="P16" s="292">
        <f t="shared" si="14"/>
        <v>3.3576918399376932E-2</v>
      </c>
      <c r="Q16" s="292">
        <f t="shared" si="14"/>
        <v>0</v>
      </c>
      <c r="R16" s="292">
        <f t="shared" si="14"/>
        <v>0</v>
      </c>
      <c r="S16" s="292">
        <f t="shared" si="14"/>
        <v>0</v>
      </c>
      <c r="T16" s="292">
        <f t="shared" si="14"/>
        <v>0</v>
      </c>
      <c r="U16" s="292">
        <f t="shared" si="14"/>
        <v>0</v>
      </c>
      <c r="V16" s="292">
        <f t="shared" si="14"/>
        <v>0</v>
      </c>
      <c r="W16" s="292">
        <f t="shared" si="14"/>
        <v>0</v>
      </c>
      <c r="X16" s="292">
        <f t="shared" si="14"/>
        <v>0</v>
      </c>
      <c r="Y16" s="292">
        <f t="shared" si="14"/>
        <v>0</v>
      </c>
      <c r="Z16" s="292">
        <f t="shared" si="14"/>
        <v>0</v>
      </c>
      <c r="AA16" s="292">
        <f t="shared" si="14"/>
        <v>0</v>
      </c>
      <c r="AB16" s="292">
        <f t="shared" si="14"/>
        <v>0</v>
      </c>
      <c r="AC16" s="292">
        <f t="shared" si="14"/>
        <v>0</v>
      </c>
      <c r="AD16" s="292">
        <f t="shared" si="14"/>
        <v>0</v>
      </c>
      <c r="AE16" s="292">
        <f t="shared" si="14"/>
        <v>0</v>
      </c>
      <c r="AF16" s="292">
        <f t="shared" si="14"/>
        <v>0</v>
      </c>
      <c r="AG16" s="292">
        <f t="shared" si="14"/>
        <v>0</v>
      </c>
      <c r="AH16" s="292">
        <f t="shared" si="14"/>
        <v>0</v>
      </c>
      <c r="AI16" s="292">
        <f t="shared" si="14"/>
        <v>0</v>
      </c>
      <c r="AJ16" s="292">
        <f t="shared" si="14"/>
        <v>0</v>
      </c>
      <c r="AK16" s="292">
        <f t="shared" si="14"/>
        <v>0</v>
      </c>
      <c r="AL16" s="292">
        <f t="shared" si="14"/>
        <v>0</v>
      </c>
      <c r="AM16" s="292">
        <f t="shared" si="14"/>
        <v>0</v>
      </c>
      <c r="AN16" s="292">
        <f t="shared" si="14"/>
        <v>0</v>
      </c>
      <c r="AO16" s="292">
        <f t="shared" si="14"/>
        <v>0</v>
      </c>
      <c r="AP16" s="292">
        <f t="shared" si="14"/>
        <v>0</v>
      </c>
      <c r="AQ16" s="292">
        <f t="shared" si="14"/>
        <v>0</v>
      </c>
      <c r="AR16" s="292">
        <f t="shared" si="14"/>
        <v>0</v>
      </c>
      <c r="AS16" s="292">
        <f t="shared" si="14"/>
        <v>0</v>
      </c>
      <c r="AT16" s="292">
        <f t="shared" si="14"/>
        <v>0</v>
      </c>
      <c r="AU16" s="292">
        <f t="shared" si="14"/>
        <v>0</v>
      </c>
      <c r="AV16" s="292">
        <f t="shared" si="14"/>
        <v>0</v>
      </c>
      <c r="AW16" s="292">
        <f t="shared" si="14"/>
        <v>0</v>
      </c>
      <c r="AX16" s="292">
        <f t="shared" si="14"/>
        <v>0</v>
      </c>
      <c r="AY16" s="292">
        <f t="shared" si="14"/>
        <v>0</v>
      </c>
      <c r="AZ16" s="292">
        <f t="shared" si="14"/>
        <v>0</v>
      </c>
      <c r="BA16" s="292">
        <f t="shared" si="14"/>
        <v>0</v>
      </c>
      <c r="BB16" s="292">
        <f t="shared" si="14"/>
        <v>0</v>
      </c>
      <c r="BC16" s="292">
        <f t="shared" si="14"/>
        <v>0</v>
      </c>
      <c r="BD16" s="292">
        <f t="shared" si="14"/>
        <v>0</v>
      </c>
      <c r="BE16" s="292">
        <f t="shared" si="14"/>
        <v>0</v>
      </c>
      <c r="BF16" s="292">
        <f t="shared" si="14"/>
        <v>0</v>
      </c>
      <c r="BG16" s="292">
        <f t="shared" si="14"/>
        <v>0</v>
      </c>
      <c r="BH16" s="292">
        <f t="shared" si="14"/>
        <v>0</v>
      </c>
      <c r="BI16" s="292">
        <f t="shared" si="14"/>
        <v>0</v>
      </c>
      <c r="BJ16" s="292">
        <f t="shared" si="14"/>
        <v>0</v>
      </c>
      <c r="BK16" s="292">
        <f t="shared" si="14"/>
        <v>0</v>
      </c>
      <c r="BL16" s="292">
        <f t="shared" si="14"/>
        <v>0</v>
      </c>
      <c r="BM16" s="292">
        <f t="shared" si="14"/>
        <v>0</v>
      </c>
      <c r="BN16" s="292">
        <f t="shared" si="14"/>
        <v>0</v>
      </c>
    </row>
    <row r="17" spans="1:66" ht="15.75" customHeight="1" x14ac:dyDescent="0.2">
      <c r="A17" s="373"/>
      <c r="B17" s="373"/>
      <c r="C17" s="373"/>
      <c r="D17" s="473">
        <f t="shared" si="3"/>
        <v>1</v>
      </c>
      <c r="E17" s="478">
        <f t="shared" si="5"/>
        <v>11</v>
      </c>
      <c r="F17" s="481"/>
      <c r="G17" s="292">
        <f t="shared" ref="G17:BN17" si="15">IF(G$6&gt;$E17,0,(NORMSDIST(G80)-NORMSDIST(F80))*$B$1/(1-2*NORMSDIST($F80)))</f>
        <v>2.947263311175503E-2</v>
      </c>
      <c r="H17" s="292">
        <f t="shared" si="15"/>
        <v>5.3091335470452673E-2</v>
      </c>
      <c r="I17" s="292">
        <f t="shared" si="15"/>
        <v>8.3911654704937957E-2</v>
      </c>
      <c r="J17" s="292">
        <f t="shared" si="15"/>
        <v>0.1163639890508618</v>
      </c>
      <c r="K17" s="292">
        <f t="shared" si="15"/>
        <v>0.14158436641086533</v>
      </c>
      <c r="L17" s="292">
        <f t="shared" si="15"/>
        <v>0.15115204250225467</v>
      </c>
      <c r="M17" s="292">
        <f t="shared" si="15"/>
        <v>0.14158436641086528</v>
      </c>
      <c r="N17" s="292">
        <f t="shared" si="15"/>
        <v>0.11636398905086175</v>
      </c>
      <c r="O17" s="292">
        <f t="shared" si="15"/>
        <v>8.391165470493793E-2</v>
      </c>
      <c r="P17" s="292">
        <f t="shared" si="15"/>
        <v>5.3091335470452646E-2</v>
      </c>
      <c r="Q17" s="292">
        <f t="shared" si="15"/>
        <v>2.9472633111754954E-2</v>
      </c>
      <c r="R17" s="292">
        <f t="shared" si="15"/>
        <v>0</v>
      </c>
      <c r="S17" s="292">
        <f t="shared" si="15"/>
        <v>0</v>
      </c>
      <c r="T17" s="292">
        <f t="shared" si="15"/>
        <v>0</v>
      </c>
      <c r="U17" s="292">
        <f t="shared" si="15"/>
        <v>0</v>
      </c>
      <c r="V17" s="292">
        <f t="shared" si="15"/>
        <v>0</v>
      </c>
      <c r="W17" s="292">
        <f t="shared" si="15"/>
        <v>0</v>
      </c>
      <c r="X17" s="292">
        <f t="shared" si="15"/>
        <v>0</v>
      </c>
      <c r="Y17" s="292">
        <f t="shared" si="15"/>
        <v>0</v>
      </c>
      <c r="Z17" s="292">
        <f t="shared" si="15"/>
        <v>0</v>
      </c>
      <c r="AA17" s="292">
        <f t="shared" si="15"/>
        <v>0</v>
      </c>
      <c r="AB17" s="292">
        <f t="shared" si="15"/>
        <v>0</v>
      </c>
      <c r="AC17" s="292">
        <f t="shared" si="15"/>
        <v>0</v>
      </c>
      <c r="AD17" s="292">
        <f t="shared" si="15"/>
        <v>0</v>
      </c>
      <c r="AE17" s="292">
        <f t="shared" si="15"/>
        <v>0</v>
      </c>
      <c r="AF17" s="292">
        <f t="shared" si="15"/>
        <v>0</v>
      </c>
      <c r="AG17" s="292">
        <f t="shared" si="15"/>
        <v>0</v>
      </c>
      <c r="AH17" s="292">
        <f t="shared" si="15"/>
        <v>0</v>
      </c>
      <c r="AI17" s="292">
        <f t="shared" si="15"/>
        <v>0</v>
      </c>
      <c r="AJ17" s="292">
        <f t="shared" si="15"/>
        <v>0</v>
      </c>
      <c r="AK17" s="292">
        <f t="shared" si="15"/>
        <v>0</v>
      </c>
      <c r="AL17" s="292">
        <f t="shared" si="15"/>
        <v>0</v>
      </c>
      <c r="AM17" s="292">
        <f t="shared" si="15"/>
        <v>0</v>
      </c>
      <c r="AN17" s="292">
        <f t="shared" si="15"/>
        <v>0</v>
      </c>
      <c r="AO17" s="292">
        <f t="shared" si="15"/>
        <v>0</v>
      </c>
      <c r="AP17" s="292">
        <f t="shared" si="15"/>
        <v>0</v>
      </c>
      <c r="AQ17" s="292">
        <f t="shared" si="15"/>
        <v>0</v>
      </c>
      <c r="AR17" s="292">
        <f t="shared" si="15"/>
        <v>0</v>
      </c>
      <c r="AS17" s="292">
        <f t="shared" si="15"/>
        <v>0</v>
      </c>
      <c r="AT17" s="292">
        <f t="shared" si="15"/>
        <v>0</v>
      </c>
      <c r="AU17" s="292">
        <f t="shared" si="15"/>
        <v>0</v>
      </c>
      <c r="AV17" s="292">
        <f t="shared" si="15"/>
        <v>0</v>
      </c>
      <c r="AW17" s="292">
        <f t="shared" si="15"/>
        <v>0</v>
      </c>
      <c r="AX17" s="292">
        <f t="shared" si="15"/>
        <v>0</v>
      </c>
      <c r="AY17" s="292">
        <f t="shared" si="15"/>
        <v>0</v>
      </c>
      <c r="AZ17" s="292">
        <f t="shared" si="15"/>
        <v>0</v>
      </c>
      <c r="BA17" s="292">
        <f t="shared" si="15"/>
        <v>0</v>
      </c>
      <c r="BB17" s="292">
        <f t="shared" si="15"/>
        <v>0</v>
      </c>
      <c r="BC17" s="292">
        <f t="shared" si="15"/>
        <v>0</v>
      </c>
      <c r="BD17" s="292">
        <f t="shared" si="15"/>
        <v>0</v>
      </c>
      <c r="BE17" s="292">
        <f t="shared" si="15"/>
        <v>0</v>
      </c>
      <c r="BF17" s="292">
        <f t="shared" si="15"/>
        <v>0</v>
      </c>
      <c r="BG17" s="292">
        <f t="shared" si="15"/>
        <v>0</v>
      </c>
      <c r="BH17" s="292">
        <f t="shared" si="15"/>
        <v>0</v>
      </c>
      <c r="BI17" s="292">
        <f t="shared" si="15"/>
        <v>0</v>
      </c>
      <c r="BJ17" s="292">
        <f t="shared" si="15"/>
        <v>0</v>
      </c>
      <c r="BK17" s="292">
        <f t="shared" si="15"/>
        <v>0</v>
      </c>
      <c r="BL17" s="292">
        <f t="shared" si="15"/>
        <v>0</v>
      </c>
      <c r="BM17" s="292">
        <f t="shared" si="15"/>
        <v>0</v>
      </c>
      <c r="BN17" s="292">
        <f t="shared" si="15"/>
        <v>0</v>
      </c>
    </row>
    <row r="18" spans="1:66" ht="15.75" customHeight="1" x14ac:dyDescent="0.2">
      <c r="A18" s="373"/>
      <c r="B18" s="373"/>
      <c r="C18" s="373"/>
      <c r="D18" s="473">
        <f t="shared" si="3"/>
        <v>1</v>
      </c>
      <c r="E18" s="478">
        <f t="shared" si="5"/>
        <v>12</v>
      </c>
      <c r="F18" s="481"/>
      <c r="G18" s="292">
        <f t="shared" ref="G18:BN18" si="16">IF(G$6&gt;$E18,0,(NORMSDIST(G81)-NORMSDIST(F81))*$B$1/(1-2*NORMSDIST($F81)))</f>
        <v>2.6233868253177382E-2</v>
      </c>
      <c r="H18" s="292">
        <f t="shared" si="16"/>
        <v>4.5490706608575085E-2</v>
      </c>
      <c r="I18" s="292">
        <f t="shared" si="16"/>
        <v>7.0659039132794449E-2</v>
      </c>
      <c r="J18" s="292">
        <f t="shared" si="16"/>
        <v>9.8310434320829143E-2</v>
      </c>
      <c r="K18" s="292">
        <f t="shared" si="16"/>
        <v>0.12252366156981535</v>
      </c>
      <c r="L18" s="292">
        <f t="shared" si="16"/>
        <v>0.1367822901148085</v>
      </c>
      <c r="M18" s="292">
        <f t="shared" si="16"/>
        <v>0.13678229011480836</v>
      </c>
      <c r="N18" s="292">
        <f t="shared" si="16"/>
        <v>0.12252366156981546</v>
      </c>
      <c r="O18" s="292">
        <f t="shared" si="16"/>
        <v>9.8310434320829296E-2</v>
      </c>
      <c r="P18" s="292">
        <f t="shared" si="16"/>
        <v>7.0659039132794352E-2</v>
      </c>
      <c r="Q18" s="292">
        <f t="shared" si="16"/>
        <v>4.5490706608575168E-2</v>
      </c>
      <c r="R18" s="292">
        <f t="shared" si="16"/>
        <v>2.6233868253177473E-2</v>
      </c>
      <c r="S18" s="292">
        <f t="shared" si="16"/>
        <v>0</v>
      </c>
      <c r="T18" s="292">
        <f t="shared" si="16"/>
        <v>0</v>
      </c>
      <c r="U18" s="292">
        <f t="shared" si="16"/>
        <v>0</v>
      </c>
      <c r="V18" s="292">
        <f t="shared" si="16"/>
        <v>0</v>
      </c>
      <c r="W18" s="292">
        <f t="shared" si="16"/>
        <v>0</v>
      </c>
      <c r="X18" s="292">
        <f t="shared" si="16"/>
        <v>0</v>
      </c>
      <c r="Y18" s="292">
        <f t="shared" si="16"/>
        <v>0</v>
      </c>
      <c r="Z18" s="292">
        <f t="shared" si="16"/>
        <v>0</v>
      </c>
      <c r="AA18" s="292">
        <f t="shared" si="16"/>
        <v>0</v>
      </c>
      <c r="AB18" s="292">
        <f t="shared" si="16"/>
        <v>0</v>
      </c>
      <c r="AC18" s="292">
        <f t="shared" si="16"/>
        <v>0</v>
      </c>
      <c r="AD18" s="292">
        <f t="shared" si="16"/>
        <v>0</v>
      </c>
      <c r="AE18" s="292">
        <f t="shared" si="16"/>
        <v>0</v>
      </c>
      <c r="AF18" s="292">
        <f t="shared" si="16"/>
        <v>0</v>
      </c>
      <c r="AG18" s="292">
        <f t="shared" si="16"/>
        <v>0</v>
      </c>
      <c r="AH18" s="292">
        <f t="shared" si="16"/>
        <v>0</v>
      </c>
      <c r="AI18" s="292">
        <f t="shared" si="16"/>
        <v>0</v>
      </c>
      <c r="AJ18" s="292">
        <f t="shared" si="16"/>
        <v>0</v>
      </c>
      <c r="AK18" s="292">
        <f t="shared" si="16"/>
        <v>0</v>
      </c>
      <c r="AL18" s="292">
        <f t="shared" si="16"/>
        <v>0</v>
      </c>
      <c r="AM18" s="292">
        <f t="shared" si="16"/>
        <v>0</v>
      </c>
      <c r="AN18" s="292">
        <f t="shared" si="16"/>
        <v>0</v>
      </c>
      <c r="AO18" s="292">
        <f t="shared" si="16"/>
        <v>0</v>
      </c>
      <c r="AP18" s="292">
        <f t="shared" si="16"/>
        <v>0</v>
      </c>
      <c r="AQ18" s="292">
        <f t="shared" si="16"/>
        <v>0</v>
      </c>
      <c r="AR18" s="292">
        <f t="shared" si="16"/>
        <v>0</v>
      </c>
      <c r="AS18" s="292">
        <f t="shared" si="16"/>
        <v>0</v>
      </c>
      <c r="AT18" s="292">
        <f t="shared" si="16"/>
        <v>0</v>
      </c>
      <c r="AU18" s="292">
        <f t="shared" si="16"/>
        <v>0</v>
      </c>
      <c r="AV18" s="292">
        <f t="shared" si="16"/>
        <v>0</v>
      </c>
      <c r="AW18" s="292">
        <f t="shared" si="16"/>
        <v>0</v>
      </c>
      <c r="AX18" s="292">
        <f t="shared" si="16"/>
        <v>0</v>
      </c>
      <c r="AY18" s="292">
        <f t="shared" si="16"/>
        <v>0</v>
      </c>
      <c r="AZ18" s="292">
        <f t="shared" si="16"/>
        <v>0</v>
      </c>
      <c r="BA18" s="292">
        <f t="shared" si="16"/>
        <v>0</v>
      </c>
      <c r="BB18" s="292">
        <f t="shared" si="16"/>
        <v>0</v>
      </c>
      <c r="BC18" s="292">
        <f t="shared" si="16"/>
        <v>0</v>
      </c>
      <c r="BD18" s="292">
        <f t="shared" si="16"/>
        <v>0</v>
      </c>
      <c r="BE18" s="292">
        <f t="shared" si="16"/>
        <v>0</v>
      </c>
      <c r="BF18" s="292">
        <f t="shared" si="16"/>
        <v>0</v>
      </c>
      <c r="BG18" s="292">
        <f t="shared" si="16"/>
        <v>0</v>
      </c>
      <c r="BH18" s="292">
        <f t="shared" si="16"/>
        <v>0</v>
      </c>
      <c r="BI18" s="292">
        <f t="shared" si="16"/>
        <v>0</v>
      </c>
      <c r="BJ18" s="292">
        <f t="shared" si="16"/>
        <v>0</v>
      </c>
      <c r="BK18" s="292">
        <f t="shared" si="16"/>
        <v>0</v>
      </c>
      <c r="BL18" s="292">
        <f t="shared" si="16"/>
        <v>0</v>
      </c>
      <c r="BM18" s="292">
        <f t="shared" si="16"/>
        <v>0</v>
      </c>
      <c r="BN18" s="292">
        <f t="shared" si="16"/>
        <v>0</v>
      </c>
    </row>
    <row r="19" spans="1:66" ht="15.75" customHeight="1" x14ac:dyDescent="0.2">
      <c r="A19" s="373"/>
      <c r="B19" s="373"/>
      <c r="C19" s="373"/>
      <c r="D19" s="473">
        <f t="shared" si="3"/>
        <v>1</v>
      </c>
      <c r="E19" s="478">
        <f t="shared" si="5"/>
        <v>13</v>
      </c>
      <c r="F19" s="481"/>
      <c r="G19" s="292">
        <f t="shared" ref="G19:BN19" si="17">IF(G$6&gt;$E19,0,(NORMSDIST(G82)-NORMSDIST(F82))*$B$1/(1-2*NORMSDIST($F82)))</f>
        <v>2.3618161598035099E-2</v>
      </c>
      <c r="H19" s="292">
        <f t="shared" si="17"/>
        <v>3.9592877767519567E-2</v>
      </c>
      <c r="I19" s="292">
        <f t="shared" si="17"/>
        <v>6.042145611165587E-2</v>
      </c>
      <c r="J19" s="292">
        <f t="shared" si="17"/>
        <v>8.3940146263957446E-2</v>
      </c>
      <c r="K19" s="292">
        <f t="shared" si="17"/>
        <v>0.10615823068330696</v>
      </c>
      <c r="L19" s="292">
        <f t="shared" si="17"/>
        <v>0.12222041500206886</v>
      </c>
      <c r="M19" s="292">
        <f t="shared" si="17"/>
        <v>0.12809742514691255</v>
      </c>
      <c r="N19" s="292">
        <f t="shared" si="17"/>
        <v>0.12222041500206886</v>
      </c>
      <c r="O19" s="292">
        <f t="shared" si="17"/>
        <v>0.1061582306833069</v>
      </c>
      <c r="P19" s="292">
        <f t="shared" si="17"/>
        <v>8.3940146263957516E-2</v>
      </c>
      <c r="Q19" s="292">
        <f t="shared" si="17"/>
        <v>6.0421456111655739E-2</v>
      </c>
      <c r="R19" s="292">
        <f t="shared" si="17"/>
        <v>3.9592877767519623E-2</v>
      </c>
      <c r="S19" s="292">
        <f t="shared" si="17"/>
        <v>2.3618161598035044E-2</v>
      </c>
      <c r="T19" s="292">
        <f t="shared" si="17"/>
        <v>0</v>
      </c>
      <c r="U19" s="292">
        <f t="shared" si="17"/>
        <v>0</v>
      </c>
      <c r="V19" s="292">
        <f t="shared" si="17"/>
        <v>0</v>
      </c>
      <c r="W19" s="292">
        <f t="shared" si="17"/>
        <v>0</v>
      </c>
      <c r="X19" s="292">
        <f t="shared" si="17"/>
        <v>0</v>
      </c>
      <c r="Y19" s="292">
        <f t="shared" si="17"/>
        <v>0</v>
      </c>
      <c r="Z19" s="292">
        <f t="shared" si="17"/>
        <v>0</v>
      </c>
      <c r="AA19" s="292">
        <f t="shared" si="17"/>
        <v>0</v>
      </c>
      <c r="AB19" s="292">
        <f t="shared" si="17"/>
        <v>0</v>
      </c>
      <c r="AC19" s="292">
        <f t="shared" si="17"/>
        <v>0</v>
      </c>
      <c r="AD19" s="292">
        <f t="shared" si="17"/>
        <v>0</v>
      </c>
      <c r="AE19" s="292">
        <f t="shared" si="17"/>
        <v>0</v>
      </c>
      <c r="AF19" s="292">
        <f t="shared" si="17"/>
        <v>0</v>
      </c>
      <c r="AG19" s="292">
        <f t="shared" si="17"/>
        <v>0</v>
      </c>
      <c r="AH19" s="292">
        <f t="shared" si="17"/>
        <v>0</v>
      </c>
      <c r="AI19" s="292">
        <f t="shared" si="17"/>
        <v>0</v>
      </c>
      <c r="AJ19" s="292">
        <f t="shared" si="17"/>
        <v>0</v>
      </c>
      <c r="AK19" s="292">
        <f t="shared" si="17"/>
        <v>0</v>
      </c>
      <c r="AL19" s="292">
        <f t="shared" si="17"/>
        <v>0</v>
      </c>
      <c r="AM19" s="292">
        <f t="shared" si="17"/>
        <v>0</v>
      </c>
      <c r="AN19" s="292">
        <f t="shared" si="17"/>
        <v>0</v>
      </c>
      <c r="AO19" s="292">
        <f t="shared" si="17"/>
        <v>0</v>
      </c>
      <c r="AP19" s="292">
        <f t="shared" si="17"/>
        <v>0</v>
      </c>
      <c r="AQ19" s="292">
        <f t="shared" si="17"/>
        <v>0</v>
      </c>
      <c r="AR19" s="292">
        <f t="shared" si="17"/>
        <v>0</v>
      </c>
      <c r="AS19" s="292">
        <f t="shared" si="17"/>
        <v>0</v>
      </c>
      <c r="AT19" s="292">
        <f t="shared" si="17"/>
        <v>0</v>
      </c>
      <c r="AU19" s="292">
        <f t="shared" si="17"/>
        <v>0</v>
      </c>
      <c r="AV19" s="292">
        <f t="shared" si="17"/>
        <v>0</v>
      </c>
      <c r="AW19" s="292">
        <f t="shared" si="17"/>
        <v>0</v>
      </c>
      <c r="AX19" s="292">
        <f t="shared" si="17"/>
        <v>0</v>
      </c>
      <c r="AY19" s="292">
        <f t="shared" si="17"/>
        <v>0</v>
      </c>
      <c r="AZ19" s="292">
        <f t="shared" si="17"/>
        <v>0</v>
      </c>
      <c r="BA19" s="292">
        <f t="shared" si="17"/>
        <v>0</v>
      </c>
      <c r="BB19" s="292">
        <f t="shared" si="17"/>
        <v>0</v>
      </c>
      <c r="BC19" s="292">
        <f t="shared" si="17"/>
        <v>0</v>
      </c>
      <c r="BD19" s="292">
        <f t="shared" si="17"/>
        <v>0</v>
      </c>
      <c r="BE19" s="292">
        <f t="shared" si="17"/>
        <v>0</v>
      </c>
      <c r="BF19" s="292">
        <f t="shared" si="17"/>
        <v>0</v>
      </c>
      <c r="BG19" s="292">
        <f t="shared" si="17"/>
        <v>0</v>
      </c>
      <c r="BH19" s="292">
        <f t="shared" si="17"/>
        <v>0</v>
      </c>
      <c r="BI19" s="292">
        <f t="shared" si="17"/>
        <v>0</v>
      </c>
      <c r="BJ19" s="292">
        <f t="shared" si="17"/>
        <v>0</v>
      </c>
      <c r="BK19" s="292">
        <f t="shared" si="17"/>
        <v>0</v>
      </c>
      <c r="BL19" s="292">
        <f t="shared" si="17"/>
        <v>0</v>
      </c>
      <c r="BM19" s="292">
        <f t="shared" si="17"/>
        <v>0</v>
      </c>
      <c r="BN19" s="292">
        <f t="shared" si="17"/>
        <v>0</v>
      </c>
    </row>
    <row r="20" spans="1:66" ht="15.75" customHeight="1" x14ac:dyDescent="0.2">
      <c r="A20" s="373"/>
      <c r="B20" s="373"/>
      <c r="C20" s="373"/>
      <c r="D20" s="473">
        <f t="shared" si="3"/>
        <v>0.99999999999999989</v>
      </c>
      <c r="E20" s="478">
        <f t="shared" si="5"/>
        <v>14</v>
      </c>
      <c r="F20" s="481"/>
      <c r="G20" s="292">
        <f t="shared" ref="G20:BN20" si="18">IF(G$6&gt;$E20,0,(NORMSDIST(G83)-NORMSDIST(F83))*$B$1/(1-2*NORMSDIST($F83)))</f>
        <v>2.1464647944574162E-2</v>
      </c>
      <c r="H20" s="292">
        <f t="shared" si="18"/>
        <v>3.4914197985051444E-2</v>
      </c>
      <c r="I20" s="292">
        <f t="shared" si="18"/>
        <v>5.2367986153424646E-2</v>
      </c>
      <c r="J20" s="292">
        <f t="shared" si="18"/>
        <v>7.2429579669062855E-2</v>
      </c>
      <c r="K20" s="292">
        <f t="shared" si="18"/>
        <v>9.2374686560758146E-2</v>
      </c>
      <c r="L20" s="292">
        <f t="shared" si="18"/>
        <v>0.10863690588601352</v>
      </c>
      <c r="M20" s="292">
        <f t="shared" si="18"/>
        <v>0.11781199580111507</v>
      </c>
      <c r="N20" s="292">
        <f t="shared" si="18"/>
        <v>0.11781199580111501</v>
      </c>
      <c r="O20" s="292">
        <f t="shared" si="18"/>
        <v>0.10863690588601364</v>
      </c>
      <c r="P20" s="292">
        <f t="shared" si="18"/>
        <v>9.2374686560758146E-2</v>
      </c>
      <c r="Q20" s="292">
        <f t="shared" si="18"/>
        <v>7.242957966906298E-2</v>
      </c>
      <c r="R20" s="292">
        <f t="shared" si="18"/>
        <v>5.2367986153424709E-2</v>
      </c>
      <c r="S20" s="292">
        <f t="shared" si="18"/>
        <v>3.49141979850515E-2</v>
      </c>
      <c r="T20" s="292">
        <f t="shared" si="18"/>
        <v>2.1464647944574203E-2</v>
      </c>
      <c r="U20" s="292">
        <f t="shared" si="18"/>
        <v>0</v>
      </c>
      <c r="V20" s="292">
        <f t="shared" si="18"/>
        <v>0</v>
      </c>
      <c r="W20" s="292">
        <f t="shared" si="18"/>
        <v>0</v>
      </c>
      <c r="X20" s="292">
        <f t="shared" si="18"/>
        <v>0</v>
      </c>
      <c r="Y20" s="292">
        <f t="shared" si="18"/>
        <v>0</v>
      </c>
      <c r="Z20" s="292">
        <f t="shared" si="18"/>
        <v>0</v>
      </c>
      <c r="AA20" s="292">
        <f t="shared" si="18"/>
        <v>0</v>
      </c>
      <c r="AB20" s="292">
        <f t="shared" si="18"/>
        <v>0</v>
      </c>
      <c r="AC20" s="292">
        <f t="shared" si="18"/>
        <v>0</v>
      </c>
      <c r="AD20" s="292">
        <f t="shared" si="18"/>
        <v>0</v>
      </c>
      <c r="AE20" s="292">
        <f t="shared" si="18"/>
        <v>0</v>
      </c>
      <c r="AF20" s="292">
        <f t="shared" si="18"/>
        <v>0</v>
      </c>
      <c r="AG20" s="292">
        <f t="shared" si="18"/>
        <v>0</v>
      </c>
      <c r="AH20" s="292">
        <f t="shared" si="18"/>
        <v>0</v>
      </c>
      <c r="AI20" s="292">
        <f t="shared" si="18"/>
        <v>0</v>
      </c>
      <c r="AJ20" s="292">
        <f t="shared" si="18"/>
        <v>0</v>
      </c>
      <c r="AK20" s="292">
        <f t="shared" si="18"/>
        <v>0</v>
      </c>
      <c r="AL20" s="292">
        <f t="shared" si="18"/>
        <v>0</v>
      </c>
      <c r="AM20" s="292">
        <f t="shared" si="18"/>
        <v>0</v>
      </c>
      <c r="AN20" s="292">
        <f t="shared" si="18"/>
        <v>0</v>
      </c>
      <c r="AO20" s="292">
        <f t="shared" si="18"/>
        <v>0</v>
      </c>
      <c r="AP20" s="292">
        <f t="shared" si="18"/>
        <v>0</v>
      </c>
      <c r="AQ20" s="292">
        <f t="shared" si="18"/>
        <v>0</v>
      </c>
      <c r="AR20" s="292">
        <f t="shared" si="18"/>
        <v>0</v>
      </c>
      <c r="AS20" s="292">
        <f t="shared" si="18"/>
        <v>0</v>
      </c>
      <c r="AT20" s="292">
        <f t="shared" si="18"/>
        <v>0</v>
      </c>
      <c r="AU20" s="292">
        <f t="shared" si="18"/>
        <v>0</v>
      </c>
      <c r="AV20" s="292">
        <f t="shared" si="18"/>
        <v>0</v>
      </c>
      <c r="AW20" s="292">
        <f t="shared" si="18"/>
        <v>0</v>
      </c>
      <c r="AX20" s="292">
        <f t="shared" si="18"/>
        <v>0</v>
      </c>
      <c r="AY20" s="292">
        <f t="shared" si="18"/>
        <v>0</v>
      </c>
      <c r="AZ20" s="292">
        <f t="shared" si="18"/>
        <v>0</v>
      </c>
      <c r="BA20" s="292">
        <f t="shared" si="18"/>
        <v>0</v>
      </c>
      <c r="BB20" s="292">
        <f t="shared" si="18"/>
        <v>0</v>
      </c>
      <c r="BC20" s="292">
        <f t="shared" si="18"/>
        <v>0</v>
      </c>
      <c r="BD20" s="292">
        <f t="shared" si="18"/>
        <v>0</v>
      </c>
      <c r="BE20" s="292">
        <f t="shared" si="18"/>
        <v>0</v>
      </c>
      <c r="BF20" s="292">
        <f t="shared" si="18"/>
        <v>0</v>
      </c>
      <c r="BG20" s="292">
        <f t="shared" si="18"/>
        <v>0</v>
      </c>
      <c r="BH20" s="292">
        <f t="shared" si="18"/>
        <v>0</v>
      </c>
      <c r="BI20" s="292">
        <f t="shared" si="18"/>
        <v>0</v>
      </c>
      <c r="BJ20" s="292">
        <f t="shared" si="18"/>
        <v>0</v>
      </c>
      <c r="BK20" s="292">
        <f t="shared" si="18"/>
        <v>0</v>
      </c>
      <c r="BL20" s="292">
        <f t="shared" si="18"/>
        <v>0</v>
      </c>
      <c r="BM20" s="292">
        <f t="shared" si="18"/>
        <v>0</v>
      </c>
      <c r="BN20" s="292">
        <f t="shared" si="18"/>
        <v>0</v>
      </c>
    </row>
    <row r="21" spans="1:66" ht="15.75" customHeight="1" x14ac:dyDescent="0.2">
      <c r="A21" s="373"/>
      <c r="B21" s="373"/>
      <c r="C21" s="373"/>
      <c r="D21" s="473">
        <f t="shared" si="3"/>
        <v>1</v>
      </c>
      <c r="E21" s="478">
        <f t="shared" si="5"/>
        <v>15</v>
      </c>
      <c r="F21" s="481"/>
      <c r="G21" s="292">
        <f t="shared" ref="G21:BN21" si="19">IF(G$6&gt;$E21,0,(NORMSDIST(G84)-NORMSDIST(F84))*$B$1/(1-2*NORMSDIST($F84)))</f>
        <v>1.9662747961788893E-2</v>
      </c>
      <c r="H21" s="292">
        <f t="shared" si="19"/>
        <v>3.1131656302501542E-2</v>
      </c>
      <c r="I21" s="292">
        <f t="shared" si="19"/>
        <v>4.5925934968474705E-2</v>
      </c>
      <c r="J21" s="292">
        <f t="shared" si="19"/>
        <v>6.3126549281705288E-2</v>
      </c>
      <c r="K21" s="292">
        <f t="shared" si="19"/>
        <v>8.0847159800905635E-2</v>
      </c>
      <c r="L21" s="292">
        <f t="shared" si="19"/>
        <v>9.6475375905975158E-2</v>
      </c>
      <c r="M21" s="292">
        <f t="shared" si="19"/>
        <v>0.10726731618037115</v>
      </c>
      <c r="N21" s="292">
        <f t="shared" si="19"/>
        <v>0.11112651919655496</v>
      </c>
      <c r="O21" s="292">
        <f t="shared" si="19"/>
        <v>0.10726731618037126</v>
      </c>
      <c r="P21" s="292">
        <f t="shared" si="19"/>
        <v>9.6475375905975158E-2</v>
      </c>
      <c r="Q21" s="292">
        <f t="shared" si="19"/>
        <v>8.0847159800905719E-2</v>
      </c>
      <c r="R21" s="292">
        <f t="shared" si="19"/>
        <v>6.3126549281705316E-2</v>
      </c>
      <c r="S21" s="292">
        <f t="shared" si="19"/>
        <v>4.592593496847476E-2</v>
      </c>
      <c r="T21" s="292">
        <f t="shared" si="19"/>
        <v>3.1131656302501604E-2</v>
      </c>
      <c r="U21" s="292">
        <f t="shared" si="19"/>
        <v>1.9662747961788882E-2</v>
      </c>
      <c r="V21" s="292">
        <f t="shared" si="19"/>
        <v>0</v>
      </c>
      <c r="W21" s="292">
        <f t="shared" si="19"/>
        <v>0</v>
      </c>
      <c r="X21" s="292">
        <f t="shared" si="19"/>
        <v>0</v>
      </c>
      <c r="Y21" s="292">
        <f t="shared" si="19"/>
        <v>0</v>
      </c>
      <c r="Z21" s="292">
        <f t="shared" si="19"/>
        <v>0</v>
      </c>
      <c r="AA21" s="292">
        <f t="shared" si="19"/>
        <v>0</v>
      </c>
      <c r="AB21" s="292">
        <f t="shared" si="19"/>
        <v>0</v>
      </c>
      <c r="AC21" s="292">
        <f t="shared" si="19"/>
        <v>0</v>
      </c>
      <c r="AD21" s="292">
        <f t="shared" si="19"/>
        <v>0</v>
      </c>
      <c r="AE21" s="292">
        <f t="shared" si="19"/>
        <v>0</v>
      </c>
      <c r="AF21" s="292">
        <f t="shared" si="19"/>
        <v>0</v>
      </c>
      <c r="AG21" s="292">
        <f t="shared" si="19"/>
        <v>0</v>
      </c>
      <c r="AH21" s="292">
        <f t="shared" si="19"/>
        <v>0</v>
      </c>
      <c r="AI21" s="292">
        <f t="shared" si="19"/>
        <v>0</v>
      </c>
      <c r="AJ21" s="292">
        <f t="shared" si="19"/>
        <v>0</v>
      </c>
      <c r="AK21" s="292">
        <f t="shared" si="19"/>
        <v>0</v>
      </c>
      <c r="AL21" s="292">
        <f t="shared" si="19"/>
        <v>0</v>
      </c>
      <c r="AM21" s="292">
        <f t="shared" si="19"/>
        <v>0</v>
      </c>
      <c r="AN21" s="292">
        <f t="shared" si="19"/>
        <v>0</v>
      </c>
      <c r="AO21" s="292">
        <f t="shared" si="19"/>
        <v>0</v>
      </c>
      <c r="AP21" s="292">
        <f t="shared" si="19"/>
        <v>0</v>
      </c>
      <c r="AQ21" s="292">
        <f t="shared" si="19"/>
        <v>0</v>
      </c>
      <c r="AR21" s="292">
        <f t="shared" si="19"/>
        <v>0</v>
      </c>
      <c r="AS21" s="292">
        <f t="shared" si="19"/>
        <v>0</v>
      </c>
      <c r="AT21" s="292">
        <f t="shared" si="19"/>
        <v>0</v>
      </c>
      <c r="AU21" s="292">
        <f t="shared" si="19"/>
        <v>0</v>
      </c>
      <c r="AV21" s="292">
        <f t="shared" si="19"/>
        <v>0</v>
      </c>
      <c r="AW21" s="292">
        <f t="shared" si="19"/>
        <v>0</v>
      </c>
      <c r="AX21" s="292">
        <f t="shared" si="19"/>
        <v>0</v>
      </c>
      <c r="AY21" s="292">
        <f t="shared" si="19"/>
        <v>0</v>
      </c>
      <c r="AZ21" s="292">
        <f t="shared" si="19"/>
        <v>0</v>
      </c>
      <c r="BA21" s="292">
        <f t="shared" si="19"/>
        <v>0</v>
      </c>
      <c r="BB21" s="292">
        <f t="shared" si="19"/>
        <v>0</v>
      </c>
      <c r="BC21" s="292">
        <f t="shared" si="19"/>
        <v>0</v>
      </c>
      <c r="BD21" s="292">
        <f t="shared" si="19"/>
        <v>0</v>
      </c>
      <c r="BE21" s="292">
        <f t="shared" si="19"/>
        <v>0</v>
      </c>
      <c r="BF21" s="292">
        <f t="shared" si="19"/>
        <v>0</v>
      </c>
      <c r="BG21" s="292">
        <f t="shared" si="19"/>
        <v>0</v>
      </c>
      <c r="BH21" s="292">
        <f t="shared" si="19"/>
        <v>0</v>
      </c>
      <c r="BI21" s="292">
        <f t="shared" si="19"/>
        <v>0</v>
      </c>
      <c r="BJ21" s="292">
        <f t="shared" si="19"/>
        <v>0</v>
      </c>
      <c r="BK21" s="292">
        <f t="shared" si="19"/>
        <v>0</v>
      </c>
      <c r="BL21" s="292">
        <f t="shared" si="19"/>
        <v>0</v>
      </c>
      <c r="BM21" s="292">
        <f t="shared" si="19"/>
        <v>0</v>
      </c>
      <c r="BN21" s="292">
        <f t="shared" si="19"/>
        <v>0</v>
      </c>
    </row>
    <row r="22" spans="1:66" ht="15.75" customHeight="1" x14ac:dyDescent="0.2">
      <c r="A22" s="373"/>
      <c r="B22" s="373"/>
      <c r="C22" s="373"/>
      <c r="D22" s="473">
        <f t="shared" si="3"/>
        <v>0.99999999999999989</v>
      </c>
      <c r="E22" s="478">
        <f t="shared" si="5"/>
        <v>16</v>
      </c>
      <c r="F22" s="481"/>
      <c r="G22" s="292">
        <f t="shared" ref="G22:BN22" si="20">IF(G$6&gt;$E22,0,(NORMSDIST(G85)-NORMSDIST(F85))*$B$1/(1-2*NORMSDIST($F85)))</f>
        <v>1.8134132740879522E-2</v>
      </c>
      <c r="H22" s="292">
        <f t="shared" si="20"/>
        <v>2.8023102986103495E-2</v>
      </c>
      <c r="I22" s="292">
        <f t="shared" si="20"/>
        <v>4.0694167770602287E-2</v>
      </c>
      <c r="J22" s="292">
        <f t="shared" si="20"/>
        <v>5.5532210496961616E-2</v>
      </c>
      <c r="K22" s="292">
        <f t="shared" si="20"/>
        <v>7.1212275786350421E-2</v>
      </c>
      <c r="L22" s="292">
        <f t="shared" si="20"/>
        <v>8.5814781556130981E-2</v>
      </c>
      <c r="M22" s="292">
        <f t="shared" si="20"/>
        <v>9.7177748806645828E-2</v>
      </c>
      <c r="N22" s="292">
        <f t="shared" si="20"/>
        <v>0.10341157985632587</v>
      </c>
      <c r="O22" s="292">
        <f t="shared" si="20"/>
        <v>0.10341157985632587</v>
      </c>
      <c r="P22" s="292">
        <f t="shared" si="20"/>
        <v>9.7177748806645828E-2</v>
      </c>
      <c r="Q22" s="292">
        <f t="shared" si="20"/>
        <v>8.5814781556130926E-2</v>
      </c>
      <c r="R22" s="292">
        <f t="shared" si="20"/>
        <v>7.1212275786350504E-2</v>
      </c>
      <c r="S22" s="292">
        <f t="shared" si="20"/>
        <v>5.5532210496961602E-2</v>
      </c>
      <c r="T22" s="292">
        <f t="shared" si="20"/>
        <v>4.0694167770602238E-2</v>
      </c>
      <c r="U22" s="292">
        <f t="shared" si="20"/>
        <v>2.8023102986103512E-2</v>
      </c>
      <c r="V22" s="292">
        <f t="shared" si="20"/>
        <v>1.8134132740879515E-2</v>
      </c>
      <c r="W22" s="292">
        <f t="shared" si="20"/>
        <v>0</v>
      </c>
      <c r="X22" s="292">
        <f t="shared" si="20"/>
        <v>0</v>
      </c>
      <c r="Y22" s="292">
        <f t="shared" si="20"/>
        <v>0</v>
      </c>
      <c r="Z22" s="292">
        <f t="shared" si="20"/>
        <v>0</v>
      </c>
      <c r="AA22" s="292">
        <f t="shared" si="20"/>
        <v>0</v>
      </c>
      <c r="AB22" s="292">
        <f t="shared" si="20"/>
        <v>0</v>
      </c>
      <c r="AC22" s="292">
        <f t="shared" si="20"/>
        <v>0</v>
      </c>
      <c r="AD22" s="292">
        <f t="shared" si="20"/>
        <v>0</v>
      </c>
      <c r="AE22" s="292">
        <f t="shared" si="20"/>
        <v>0</v>
      </c>
      <c r="AF22" s="292">
        <f t="shared" si="20"/>
        <v>0</v>
      </c>
      <c r="AG22" s="292">
        <f t="shared" si="20"/>
        <v>0</v>
      </c>
      <c r="AH22" s="292">
        <f t="shared" si="20"/>
        <v>0</v>
      </c>
      <c r="AI22" s="292">
        <f t="shared" si="20"/>
        <v>0</v>
      </c>
      <c r="AJ22" s="292">
        <f t="shared" si="20"/>
        <v>0</v>
      </c>
      <c r="AK22" s="292">
        <f t="shared" si="20"/>
        <v>0</v>
      </c>
      <c r="AL22" s="292">
        <f t="shared" si="20"/>
        <v>0</v>
      </c>
      <c r="AM22" s="292">
        <f t="shared" si="20"/>
        <v>0</v>
      </c>
      <c r="AN22" s="292">
        <f t="shared" si="20"/>
        <v>0</v>
      </c>
      <c r="AO22" s="292">
        <f t="shared" si="20"/>
        <v>0</v>
      </c>
      <c r="AP22" s="292">
        <f t="shared" si="20"/>
        <v>0</v>
      </c>
      <c r="AQ22" s="292">
        <f t="shared" si="20"/>
        <v>0</v>
      </c>
      <c r="AR22" s="292">
        <f t="shared" si="20"/>
        <v>0</v>
      </c>
      <c r="AS22" s="292">
        <f t="shared" si="20"/>
        <v>0</v>
      </c>
      <c r="AT22" s="292">
        <f t="shared" si="20"/>
        <v>0</v>
      </c>
      <c r="AU22" s="292">
        <f t="shared" si="20"/>
        <v>0</v>
      </c>
      <c r="AV22" s="292">
        <f t="shared" si="20"/>
        <v>0</v>
      </c>
      <c r="AW22" s="292">
        <f t="shared" si="20"/>
        <v>0</v>
      </c>
      <c r="AX22" s="292">
        <f t="shared" si="20"/>
        <v>0</v>
      </c>
      <c r="AY22" s="292">
        <f t="shared" si="20"/>
        <v>0</v>
      </c>
      <c r="AZ22" s="292">
        <f t="shared" si="20"/>
        <v>0</v>
      </c>
      <c r="BA22" s="292">
        <f t="shared" si="20"/>
        <v>0</v>
      </c>
      <c r="BB22" s="292">
        <f t="shared" si="20"/>
        <v>0</v>
      </c>
      <c r="BC22" s="292">
        <f t="shared" si="20"/>
        <v>0</v>
      </c>
      <c r="BD22" s="292">
        <f t="shared" si="20"/>
        <v>0</v>
      </c>
      <c r="BE22" s="292">
        <f t="shared" si="20"/>
        <v>0</v>
      </c>
      <c r="BF22" s="292">
        <f t="shared" si="20"/>
        <v>0</v>
      </c>
      <c r="BG22" s="292">
        <f t="shared" si="20"/>
        <v>0</v>
      </c>
      <c r="BH22" s="292">
        <f t="shared" si="20"/>
        <v>0</v>
      </c>
      <c r="BI22" s="292">
        <f t="shared" si="20"/>
        <v>0</v>
      </c>
      <c r="BJ22" s="292">
        <f t="shared" si="20"/>
        <v>0</v>
      </c>
      <c r="BK22" s="292">
        <f t="shared" si="20"/>
        <v>0</v>
      </c>
      <c r="BL22" s="292">
        <f t="shared" si="20"/>
        <v>0</v>
      </c>
      <c r="BM22" s="292">
        <f t="shared" si="20"/>
        <v>0</v>
      </c>
      <c r="BN22" s="292">
        <f t="shared" si="20"/>
        <v>0</v>
      </c>
    </row>
    <row r="23" spans="1:66" ht="15.75" customHeight="1" x14ac:dyDescent="0.2">
      <c r="A23" s="373"/>
      <c r="B23" s="373"/>
      <c r="C23" s="373"/>
      <c r="D23" s="473">
        <f t="shared" si="3"/>
        <v>0.99999999999999989</v>
      </c>
      <c r="E23" s="478">
        <f t="shared" si="5"/>
        <v>17</v>
      </c>
      <c r="F23" s="481"/>
      <c r="G23" s="292">
        <f t="shared" ref="G23:BN23" si="21">IF(G$6&gt;$E23,0,(NORMSDIST(G86)-NORMSDIST(F86))*$B$1/(1-2*NORMSDIST($F86)))</f>
        <v>1.6821872414775146E-2</v>
      </c>
      <c r="H23" s="292">
        <f t="shared" si="21"/>
        <v>2.5431745263210803E-2</v>
      </c>
      <c r="I23" s="292">
        <f t="shared" si="21"/>
        <v>3.6386803735712278E-2</v>
      </c>
      <c r="J23" s="292">
        <f t="shared" si="21"/>
        <v>4.9269457762954681E-2</v>
      </c>
      <c r="K23" s="292">
        <f t="shared" si="21"/>
        <v>6.3136132153150393E-2</v>
      </c>
      <c r="L23" s="292">
        <f t="shared" si="21"/>
        <v>7.6567528625684333E-2</v>
      </c>
      <c r="M23" s="292">
        <f t="shared" si="21"/>
        <v>8.7877536062407502E-2</v>
      </c>
      <c r="N23" s="292">
        <f t="shared" si="21"/>
        <v>9.5450406637665422E-2</v>
      </c>
      <c r="O23" s="292">
        <f t="shared" si="21"/>
        <v>9.8117034688879209E-2</v>
      </c>
      <c r="P23" s="292">
        <f t="shared" si="21"/>
        <v>9.5450406637665353E-2</v>
      </c>
      <c r="Q23" s="292">
        <f t="shared" si="21"/>
        <v>8.7877536062407446E-2</v>
      </c>
      <c r="R23" s="292">
        <f t="shared" si="21"/>
        <v>7.6567528625684333E-2</v>
      </c>
      <c r="S23" s="292">
        <f t="shared" si="21"/>
        <v>6.313613215315042E-2</v>
      </c>
      <c r="T23" s="292">
        <f t="shared" si="21"/>
        <v>4.9269457762954577E-2</v>
      </c>
      <c r="U23" s="292">
        <f t="shared" si="21"/>
        <v>3.6386803735712264E-2</v>
      </c>
      <c r="V23" s="292">
        <f t="shared" si="21"/>
        <v>2.5431745263210803E-2</v>
      </c>
      <c r="W23" s="292">
        <f t="shared" si="21"/>
        <v>1.6821872414775042E-2</v>
      </c>
      <c r="X23" s="292">
        <f t="shared" si="21"/>
        <v>0</v>
      </c>
      <c r="Y23" s="292">
        <f t="shared" si="21"/>
        <v>0</v>
      </c>
      <c r="Z23" s="292">
        <f t="shared" si="21"/>
        <v>0</v>
      </c>
      <c r="AA23" s="292">
        <f t="shared" si="21"/>
        <v>0</v>
      </c>
      <c r="AB23" s="292">
        <f t="shared" si="21"/>
        <v>0</v>
      </c>
      <c r="AC23" s="292">
        <f t="shared" si="21"/>
        <v>0</v>
      </c>
      <c r="AD23" s="292">
        <f t="shared" si="21"/>
        <v>0</v>
      </c>
      <c r="AE23" s="292">
        <f t="shared" si="21"/>
        <v>0</v>
      </c>
      <c r="AF23" s="292">
        <f t="shared" si="21"/>
        <v>0</v>
      </c>
      <c r="AG23" s="292">
        <f t="shared" si="21"/>
        <v>0</v>
      </c>
      <c r="AH23" s="292">
        <f t="shared" si="21"/>
        <v>0</v>
      </c>
      <c r="AI23" s="292">
        <f t="shared" si="21"/>
        <v>0</v>
      </c>
      <c r="AJ23" s="292">
        <f t="shared" si="21"/>
        <v>0</v>
      </c>
      <c r="AK23" s="292">
        <f t="shared" si="21"/>
        <v>0</v>
      </c>
      <c r="AL23" s="292">
        <f t="shared" si="21"/>
        <v>0</v>
      </c>
      <c r="AM23" s="292">
        <f t="shared" si="21"/>
        <v>0</v>
      </c>
      <c r="AN23" s="292">
        <f t="shared" si="21"/>
        <v>0</v>
      </c>
      <c r="AO23" s="292">
        <f t="shared" si="21"/>
        <v>0</v>
      </c>
      <c r="AP23" s="292">
        <f t="shared" si="21"/>
        <v>0</v>
      </c>
      <c r="AQ23" s="292">
        <f t="shared" si="21"/>
        <v>0</v>
      </c>
      <c r="AR23" s="292">
        <f t="shared" si="21"/>
        <v>0</v>
      </c>
      <c r="AS23" s="292">
        <f t="shared" si="21"/>
        <v>0</v>
      </c>
      <c r="AT23" s="292">
        <f t="shared" si="21"/>
        <v>0</v>
      </c>
      <c r="AU23" s="292">
        <f t="shared" si="21"/>
        <v>0</v>
      </c>
      <c r="AV23" s="292">
        <f t="shared" si="21"/>
        <v>0</v>
      </c>
      <c r="AW23" s="292">
        <f t="shared" si="21"/>
        <v>0</v>
      </c>
      <c r="AX23" s="292">
        <f t="shared" si="21"/>
        <v>0</v>
      </c>
      <c r="AY23" s="292">
        <f t="shared" si="21"/>
        <v>0</v>
      </c>
      <c r="AZ23" s="292">
        <f t="shared" si="21"/>
        <v>0</v>
      </c>
      <c r="BA23" s="292">
        <f t="shared" si="21"/>
        <v>0</v>
      </c>
      <c r="BB23" s="292">
        <f t="shared" si="21"/>
        <v>0</v>
      </c>
      <c r="BC23" s="292">
        <f t="shared" si="21"/>
        <v>0</v>
      </c>
      <c r="BD23" s="292">
        <f t="shared" si="21"/>
        <v>0</v>
      </c>
      <c r="BE23" s="292">
        <f t="shared" si="21"/>
        <v>0</v>
      </c>
      <c r="BF23" s="292">
        <f t="shared" si="21"/>
        <v>0</v>
      </c>
      <c r="BG23" s="292">
        <f t="shared" si="21"/>
        <v>0</v>
      </c>
      <c r="BH23" s="292">
        <f t="shared" si="21"/>
        <v>0</v>
      </c>
      <c r="BI23" s="292">
        <f t="shared" si="21"/>
        <v>0</v>
      </c>
      <c r="BJ23" s="292">
        <f t="shared" si="21"/>
        <v>0</v>
      </c>
      <c r="BK23" s="292">
        <f t="shared" si="21"/>
        <v>0</v>
      </c>
      <c r="BL23" s="292">
        <f t="shared" si="21"/>
        <v>0</v>
      </c>
      <c r="BM23" s="292">
        <f t="shared" si="21"/>
        <v>0</v>
      </c>
      <c r="BN23" s="292">
        <f t="shared" si="21"/>
        <v>0</v>
      </c>
    </row>
    <row r="24" spans="1:66" ht="15.75" customHeight="1" x14ac:dyDescent="0.2">
      <c r="A24" s="373"/>
      <c r="B24" s="373"/>
      <c r="C24" s="373"/>
      <c r="D24" s="473">
        <f t="shared" si="3"/>
        <v>0.99999999999999978</v>
      </c>
      <c r="E24" s="478">
        <f t="shared" si="5"/>
        <v>18</v>
      </c>
      <c r="F24" s="481"/>
      <c r="G24" s="292">
        <f t="shared" ref="G24:BN24" si="22">IF(G$6&gt;$E24,0,(NORMSDIST(G87)-NORMSDIST(F87))*$B$1/(1-2*NORMSDIST($F87)))</f>
        <v>1.5683658464202627E-2</v>
      </c>
      <c r="H24" s="292">
        <f t="shared" si="22"/>
        <v>2.3244351412751527E-2</v>
      </c>
      <c r="I24" s="292">
        <f t="shared" si="22"/>
        <v>3.2796564984798417E-2</v>
      </c>
      <c r="J24" s="292">
        <f t="shared" si="22"/>
        <v>4.405348853032244E-2</v>
      </c>
      <c r="K24" s="292">
        <f t="shared" si="22"/>
        <v>5.6334364284305369E-2</v>
      </c>
      <c r="L24" s="292">
        <f t="shared" si="22"/>
        <v>6.8581620638995922E-2</v>
      </c>
      <c r="M24" s="292">
        <f t="shared" si="22"/>
        <v>7.9484679634028055E-2</v>
      </c>
      <c r="N24" s="292">
        <f t="shared" si="22"/>
        <v>8.7700186205151576E-2</v>
      </c>
      <c r="O24" s="292">
        <f t="shared" si="22"/>
        <v>9.2121085845444192E-2</v>
      </c>
      <c r="P24" s="292">
        <f t="shared" si="22"/>
        <v>9.2121085845444192E-2</v>
      </c>
      <c r="Q24" s="292">
        <f t="shared" si="22"/>
        <v>8.7700186205151576E-2</v>
      </c>
      <c r="R24" s="292">
        <f t="shared" si="22"/>
        <v>7.9484679634028055E-2</v>
      </c>
      <c r="S24" s="292">
        <f t="shared" si="22"/>
        <v>6.8581620638995894E-2</v>
      </c>
      <c r="T24" s="292">
        <f t="shared" si="22"/>
        <v>5.6334364284305397E-2</v>
      </c>
      <c r="U24" s="292">
        <f t="shared" si="22"/>
        <v>4.4053488530322357E-2</v>
      </c>
      <c r="V24" s="292">
        <f t="shared" si="22"/>
        <v>3.2796564984798361E-2</v>
      </c>
      <c r="W24" s="292">
        <f t="shared" si="22"/>
        <v>2.3244351412751541E-2</v>
      </c>
      <c r="X24" s="292">
        <f t="shared" si="22"/>
        <v>1.5683658464202506E-2</v>
      </c>
      <c r="Y24" s="292">
        <f t="shared" si="22"/>
        <v>0</v>
      </c>
      <c r="Z24" s="292">
        <f t="shared" si="22"/>
        <v>0</v>
      </c>
      <c r="AA24" s="292">
        <f t="shared" si="22"/>
        <v>0</v>
      </c>
      <c r="AB24" s="292">
        <f t="shared" si="22"/>
        <v>0</v>
      </c>
      <c r="AC24" s="292">
        <f t="shared" si="22"/>
        <v>0</v>
      </c>
      <c r="AD24" s="292">
        <f t="shared" si="22"/>
        <v>0</v>
      </c>
      <c r="AE24" s="292">
        <f t="shared" si="22"/>
        <v>0</v>
      </c>
      <c r="AF24" s="292">
        <f t="shared" si="22"/>
        <v>0</v>
      </c>
      <c r="AG24" s="292">
        <f t="shared" si="22"/>
        <v>0</v>
      </c>
      <c r="AH24" s="292">
        <f t="shared" si="22"/>
        <v>0</v>
      </c>
      <c r="AI24" s="292">
        <f t="shared" si="22"/>
        <v>0</v>
      </c>
      <c r="AJ24" s="292">
        <f t="shared" si="22"/>
        <v>0</v>
      </c>
      <c r="AK24" s="292">
        <f t="shared" si="22"/>
        <v>0</v>
      </c>
      <c r="AL24" s="292">
        <f t="shared" si="22"/>
        <v>0</v>
      </c>
      <c r="AM24" s="292">
        <f t="shared" si="22"/>
        <v>0</v>
      </c>
      <c r="AN24" s="292">
        <f t="shared" si="22"/>
        <v>0</v>
      </c>
      <c r="AO24" s="292">
        <f t="shared" si="22"/>
        <v>0</v>
      </c>
      <c r="AP24" s="292">
        <f t="shared" si="22"/>
        <v>0</v>
      </c>
      <c r="AQ24" s="292">
        <f t="shared" si="22"/>
        <v>0</v>
      </c>
      <c r="AR24" s="292">
        <f t="shared" si="22"/>
        <v>0</v>
      </c>
      <c r="AS24" s="292">
        <f t="shared" si="22"/>
        <v>0</v>
      </c>
      <c r="AT24" s="292">
        <f t="shared" si="22"/>
        <v>0</v>
      </c>
      <c r="AU24" s="292">
        <f t="shared" si="22"/>
        <v>0</v>
      </c>
      <c r="AV24" s="292">
        <f t="shared" si="22"/>
        <v>0</v>
      </c>
      <c r="AW24" s="292">
        <f t="shared" si="22"/>
        <v>0</v>
      </c>
      <c r="AX24" s="292">
        <f t="shared" si="22"/>
        <v>0</v>
      </c>
      <c r="AY24" s="292">
        <f t="shared" si="22"/>
        <v>0</v>
      </c>
      <c r="AZ24" s="292">
        <f t="shared" si="22"/>
        <v>0</v>
      </c>
      <c r="BA24" s="292">
        <f t="shared" si="22"/>
        <v>0</v>
      </c>
      <c r="BB24" s="292">
        <f t="shared" si="22"/>
        <v>0</v>
      </c>
      <c r="BC24" s="292">
        <f t="shared" si="22"/>
        <v>0</v>
      </c>
      <c r="BD24" s="292">
        <f t="shared" si="22"/>
        <v>0</v>
      </c>
      <c r="BE24" s="292">
        <f t="shared" si="22"/>
        <v>0</v>
      </c>
      <c r="BF24" s="292">
        <f t="shared" si="22"/>
        <v>0</v>
      </c>
      <c r="BG24" s="292">
        <f t="shared" si="22"/>
        <v>0</v>
      </c>
      <c r="BH24" s="292">
        <f t="shared" si="22"/>
        <v>0</v>
      </c>
      <c r="BI24" s="292">
        <f t="shared" si="22"/>
        <v>0</v>
      </c>
      <c r="BJ24" s="292">
        <f t="shared" si="22"/>
        <v>0</v>
      </c>
      <c r="BK24" s="292">
        <f t="shared" si="22"/>
        <v>0</v>
      </c>
      <c r="BL24" s="292">
        <f t="shared" si="22"/>
        <v>0</v>
      </c>
      <c r="BM24" s="292">
        <f t="shared" si="22"/>
        <v>0</v>
      </c>
      <c r="BN24" s="292">
        <f t="shared" si="22"/>
        <v>0</v>
      </c>
    </row>
    <row r="25" spans="1:66" ht="15.75" customHeight="1" x14ac:dyDescent="0.2">
      <c r="A25" s="373"/>
      <c r="B25" s="373"/>
      <c r="C25" s="373"/>
      <c r="D25" s="473">
        <f t="shared" si="3"/>
        <v>1</v>
      </c>
      <c r="E25" s="478">
        <f t="shared" si="5"/>
        <v>19</v>
      </c>
      <c r="F25" s="481"/>
      <c r="G25" s="292">
        <f t="shared" ref="G25:BN25" si="23">IF(G$6&gt;$E25,0,(NORMSDIST(G88)-NORMSDIST(F88))*$B$1/(1-2*NORMSDIST($F88)))</f>
        <v>1.4687430989418682E-2</v>
      </c>
      <c r="H25" s="292">
        <f t="shared" si="23"/>
        <v>2.1377464181158167E-2</v>
      </c>
      <c r="I25" s="292">
        <f t="shared" si="23"/>
        <v>2.9770667435946856E-2</v>
      </c>
      <c r="J25" s="292">
        <f t="shared" si="23"/>
        <v>3.9668254791344136E-2</v>
      </c>
      <c r="K25" s="292">
        <f t="shared" si="23"/>
        <v>5.0573131431010186E-2</v>
      </c>
      <c r="L25" s="292">
        <f t="shared" si="23"/>
        <v>6.1690586860187441E-2</v>
      </c>
      <c r="M25" s="292">
        <f t="shared" si="23"/>
        <v>7.2001297888350316E-2</v>
      </c>
      <c r="N25" s="292">
        <f t="shared" si="23"/>
        <v>8.0405205111351602E-2</v>
      </c>
      <c r="O25" s="292">
        <f t="shared" si="23"/>
        <v>8.5911332228983603E-2</v>
      </c>
      <c r="P25" s="292">
        <f t="shared" si="23"/>
        <v>8.7829258164497923E-2</v>
      </c>
      <c r="Q25" s="292">
        <f t="shared" si="23"/>
        <v>8.5911332228983603E-2</v>
      </c>
      <c r="R25" s="292">
        <f t="shared" si="23"/>
        <v>8.0405205111351602E-2</v>
      </c>
      <c r="S25" s="292">
        <f t="shared" si="23"/>
        <v>7.2001297888350441E-2</v>
      </c>
      <c r="T25" s="292">
        <f t="shared" si="23"/>
        <v>6.1690586860187323E-2</v>
      </c>
      <c r="U25" s="292">
        <f t="shared" si="23"/>
        <v>5.0573131431010214E-2</v>
      </c>
      <c r="V25" s="292">
        <f t="shared" si="23"/>
        <v>3.966825479134415E-2</v>
      </c>
      <c r="W25" s="292">
        <f t="shared" si="23"/>
        <v>2.977066743594689E-2</v>
      </c>
      <c r="X25" s="292">
        <f t="shared" si="23"/>
        <v>2.1377464181158174E-2</v>
      </c>
      <c r="Y25" s="292">
        <f t="shared" si="23"/>
        <v>1.4687430989418692E-2</v>
      </c>
      <c r="Z25" s="292">
        <f t="shared" si="23"/>
        <v>0</v>
      </c>
      <c r="AA25" s="292">
        <f t="shared" si="23"/>
        <v>0</v>
      </c>
      <c r="AB25" s="292">
        <f t="shared" si="23"/>
        <v>0</v>
      </c>
      <c r="AC25" s="292">
        <f t="shared" si="23"/>
        <v>0</v>
      </c>
      <c r="AD25" s="292">
        <f t="shared" si="23"/>
        <v>0</v>
      </c>
      <c r="AE25" s="292">
        <f t="shared" si="23"/>
        <v>0</v>
      </c>
      <c r="AF25" s="292">
        <f t="shared" si="23"/>
        <v>0</v>
      </c>
      <c r="AG25" s="292">
        <f t="shared" si="23"/>
        <v>0</v>
      </c>
      <c r="AH25" s="292">
        <f t="shared" si="23"/>
        <v>0</v>
      </c>
      <c r="AI25" s="292">
        <f t="shared" si="23"/>
        <v>0</v>
      </c>
      <c r="AJ25" s="292">
        <f t="shared" si="23"/>
        <v>0</v>
      </c>
      <c r="AK25" s="292">
        <f t="shared" si="23"/>
        <v>0</v>
      </c>
      <c r="AL25" s="292">
        <f t="shared" si="23"/>
        <v>0</v>
      </c>
      <c r="AM25" s="292">
        <f t="shared" si="23"/>
        <v>0</v>
      </c>
      <c r="AN25" s="292">
        <f t="shared" si="23"/>
        <v>0</v>
      </c>
      <c r="AO25" s="292">
        <f t="shared" si="23"/>
        <v>0</v>
      </c>
      <c r="AP25" s="292">
        <f t="shared" si="23"/>
        <v>0</v>
      </c>
      <c r="AQ25" s="292">
        <f t="shared" si="23"/>
        <v>0</v>
      </c>
      <c r="AR25" s="292">
        <f t="shared" si="23"/>
        <v>0</v>
      </c>
      <c r="AS25" s="292">
        <f t="shared" si="23"/>
        <v>0</v>
      </c>
      <c r="AT25" s="292">
        <f t="shared" si="23"/>
        <v>0</v>
      </c>
      <c r="AU25" s="292">
        <f t="shared" si="23"/>
        <v>0</v>
      </c>
      <c r="AV25" s="292">
        <f t="shared" si="23"/>
        <v>0</v>
      </c>
      <c r="AW25" s="292">
        <f t="shared" si="23"/>
        <v>0</v>
      </c>
      <c r="AX25" s="292">
        <f t="shared" si="23"/>
        <v>0</v>
      </c>
      <c r="AY25" s="292">
        <f t="shared" si="23"/>
        <v>0</v>
      </c>
      <c r="AZ25" s="292">
        <f t="shared" si="23"/>
        <v>0</v>
      </c>
      <c r="BA25" s="292">
        <f t="shared" si="23"/>
        <v>0</v>
      </c>
      <c r="BB25" s="292">
        <f t="shared" si="23"/>
        <v>0</v>
      </c>
      <c r="BC25" s="292">
        <f t="shared" si="23"/>
        <v>0</v>
      </c>
      <c r="BD25" s="292">
        <f t="shared" si="23"/>
        <v>0</v>
      </c>
      <c r="BE25" s="292">
        <f t="shared" si="23"/>
        <v>0</v>
      </c>
      <c r="BF25" s="292">
        <f t="shared" si="23"/>
        <v>0</v>
      </c>
      <c r="BG25" s="292">
        <f t="shared" si="23"/>
        <v>0</v>
      </c>
      <c r="BH25" s="292">
        <f t="shared" si="23"/>
        <v>0</v>
      </c>
      <c r="BI25" s="292">
        <f t="shared" si="23"/>
        <v>0</v>
      </c>
      <c r="BJ25" s="292">
        <f t="shared" si="23"/>
        <v>0</v>
      </c>
      <c r="BK25" s="292">
        <f t="shared" si="23"/>
        <v>0</v>
      </c>
      <c r="BL25" s="292">
        <f t="shared" si="23"/>
        <v>0</v>
      </c>
      <c r="BM25" s="292">
        <f t="shared" si="23"/>
        <v>0</v>
      </c>
      <c r="BN25" s="292">
        <f t="shared" si="23"/>
        <v>0</v>
      </c>
    </row>
    <row r="26" spans="1:66" ht="15.75" customHeight="1" x14ac:dyDescent="0.2">
      <c r="A26" s="373"/>
      <c r="B26" s="373"/>
      <c r="C26" s="373"/>
      <c r="D26" s="473">
        <f t="shared" si="3"/>
        <v>1</v>
      </c>
      <c r="E26" s="478">
        <f t="shared" si="5"/>
        <v>20</v>
      </c>
      <c r="F26" s="481"/>
      <c r="G26" s="292">
        <f t="shared" ref="G26:BN26" si="24">IF(G$6&gt;$E26,0,(NORMSDIST(G89)-NORMSDIST(F89))*$B$1/(1-2*NORMSDIST($F89)))</f>
        <v>1.380847648900289E-2</v>
      </c>
      <c r="H26" s="292">
        <f t="shared" si="24"/>
        <v>1.9768441910374027E-2</v>
      </c>
      <c r="I26" s="292">
        <f t="shared" si="24"/>
        <v>2.7194735160612504E-2</v>
      </c>
      <c r="J26" s="292">
        <f t="shared" si="24"/>
        <v>3.5948685672775718E-2</v>
      </c>
      <c r="K26" s="292">
        <f t="shared" si="24"/>
        <v>4.566327476178178E-2</v>
      </c>
      <c r="L26" s="292">
        <f t="shared" si="24"/>
        <v>5.5736154385026472E-2</v>
      </c>
      <c r="M26" s="292">
        <f t="shared" si="24"/>
        <v>6.5372170160455212E-2</v>
      </c>
      <c r="N26" s="292">
        <f t="shared" si="24"/>
        <v>7.367748568132261E-2</v>
      </c>
      <c r="O26" s="292">
        <f t="shared" si="24"/>
        <v>7.97926173160841E-2</v>
      </c>
      <c r="P26" s="292">
        <f t="shared" si="24"/>
        <v>8.3037958462564579E-2</v>
      </c>
      <c r="Q26" s="292">
        <f t="shared" si="24"/>
        <v>8.3037958462564634E-2</v>
      </c>
      <c r="R26" s="292">
        <f t="shared" si="24"/>
        <v>7.9792617316084044E-2</v>
      </c>
      <c r="S26" s="292">
        <f t="shared" si="24"/>
        <v>7.3677485681322735E-2</v>
      </c>
      <c r="T26" s="292">
        <f t="shared" si="24"/>
        <v>6.5372170160455156E-2</v>
      </c>
      <c r="U26" s="292">
        <f t="shared" si="24"/>
        <v>5.5736154385026437E-2</v>
      </c>
      <c r="V26" s="292">
        <f t="shared" si="24"/>
        <v>4.566327476178185E-2</v>
      </c>
      <c r="W26" s="292">
        <f t="shared" si="24"/>
        <v>3.5948685672775801E-2</v>
      </c>
      <c r="X26" s="292">
        <f t="shared" si="24"/>
        <v>2.7194735160612517E-2</v>
      </c>
      <c r="Y26" s="292">
        <f t="shared" si="24"/>
        <v>1.9768441910373961E-2</v>
      </c>
      <c r="Z26" s="292">
        <f t="shared" si="24"/>
        <v>1.3808476489002967E-2</v>
      </c>
      <c r="AA26" s="292">
        <f t="shared" si="24"/>
        <v>0</v>
      </c>
      <c r="AB26" s="292">
        <f t="shared" si="24"/>
        <v>0</v>
      </c>
      <c r="AC26" s="292">
        <f t="shared" si="24"/>
        <v>0</v>
      </c>
      <c r="AD26" s="292">
        <f t="shared" si="24"/>
        <v>0</v>
      </c>
      <c r="AE26" s="292">
        <f t="shared" si="24"/>
        <v>0</v>
      </c>
      <c r="AF26" s="292">
        <f t="shared" si="24"/>
        <v>0</v>
      </c>
      <c r="AG26" s="292">
        <f t="shared" si="24"/>
        <v>0</v>
      </c>
      <c r="AH26" s="292">
        <f t="shared" si="24"/>
        <v>0</v>
      </c>
      <c r="AI26" s="292">
        <f t="shared" si="24"/>
        <v>0</v>
      </c>
      <c r="AJ26" s="292">
        <f t="shared" si="24"/>
        <v>0</v>
      </c>
      <c r="AK26" s="292">
        <f t="shared" si="24"/>
        <v>0</v>
      </c>
      <c r="AL26" s="292">
        <f t="shared" si="24"/>
        <v>0</v>
      </c>
      <c r="AM26" s="292">
        <f t="shared" si="24"/>
        <v>0</v>
      </c>
      <c r="AN26" s="292">
        <f t="shared" si="24"/>
        <v>0</v>
      </c>
      <c r="AO26" s="292">
        <f t="shared" si="24"/>
        <v>0</v>
      </c>
      <c r="AP26" s="292">
        <f t="shared" si="24"/>
        <v>0</v>
      </c>
      <c r="AQ26" s="292">
        <f t="shared" si="24"/>
        <v>0</v>
      </c>
      <c r="AR26" s="292">
        <f t="shared" si="24"/>
        <v>0</v>
      </c>
      <c r="AS26" s="292">
        <f t="shared" si="24"/>
        <v>0</v>
      </c>
      <c r="AT26" s="292">
        <f t="shared" si="24"/>
        <v>0</v>
      </c>
      <c r="AU26" s="292">
        <f t="shared" si="24"/>
        <v>0</v>
      </c>
      <c r="AV26" s="292">
        <f t="shared" si="24"/>
        <v>0</v>
      </c>
      <c r="AW26" s="292">
        <f t="shared" si="24"/>
        <v>0</v>
      </c>
      <c r="AX26" s="292">
        <f t="shared" si="24"/>
        <v>0</v>
      </c>
      <c r="AY26" s="292">
        <f t="shared" si="24"/>
        <v>0</v>
      </c>
      <c r="AZ26" s="292">
        <f t="shared" si="24"/>
        <v>0</v>
      </c>
      <c r="BA26" s="292">
        <f t="shared" si="24"/>
        <v>0</v>
      </c>
      <c r="BB26" s="292">
        <f t="shared" si="24"/>
        <v>0</v>
      </c>
      <c r="BC26" s="292">
        <f t="shared" si="24"/>
        <v>0</v>
      </c>
      <c r="BD26" s="292">
        <f t="shared" si="24"/>
        <v>0</v>
      </c>
      <c r="BE26" s="292">
        <f t="shared" si="24"/>
        <v>0</v>
      </c>
      <c r="BF26" s="292">
        <f t="shared" si="24"/>
        <v>0</v>
      </c>
      <c r="BG26" s="292">
        <f t="shared" si="24"/>
        <v>0</v>
      </c>
      <c r="BH26" s="292">
        <f t="shared" si="24"/>
        <v>0</v>
      </c>
      <c r="BI26" s="292">
        <f t="shared" si="24"/>
        <v>0</v>
      </c>
      <c r="BJ26" s="292">
        <f t="shared" si="24"/>
        <v>0</v>
      </c>
      <c r="BK26" s="292">
        <f t="shared" si="24"/>
        <v>0</v>
      </c>
      <c r="BL26" s="292">
        <f t="shared" si="24"/>
        <v>0</v>
      </c>
      <c r="BM26" s="292">
        <f t="shared" si="24"/>
        <v>0</v>
      </c>
      <c r="BN26" s="292">
        <f t="shared" si="24"/>
        <v>0</v>
      </c>
    </row>
    <row r="27" spans="1:66" ht="15.75" customHeight="1" x14ac:dyDescent="0.2">
      <c r="A27" s="373"/>
      <c r="B27" s="373"/>
      <c r="C27" s="373"/>
      <c r="D27" s="473">
        <f t="shared" si="3"/>
        <v>1.0000000000000002</v>
      </c>
      <c r="E27" s="478">
        <f t="shared" si="5"/>
        <v>21</v>
      </c>
      <c r="F27" s="481"/>
      <c r="G27" s="292">
        <f t="shared" ref="G27:BN27" si="25">IF(G$6&gt;$E27,0,(NORMSDIST(G90)-NORMSDIST(F90))*$B$1/(1-2*NORMSDIST($F90)))</f>
        <v>1.3027452901638349E-2</v>
      </c>
      <c r="H27" s="292">
        <f t="shared" si="25"/>
        <v>1.8369493381675733E-2</v>
      </c>
      <c r="I27" s="292">
        <f t="shared" si="25"/>
        <v>2.4981899646311569E-2</v>
      </c>
      <c r="J27" s="292">
        <f t="shared" si="25"/>
        <v>3.2767582837001978E-2</v>
      </c>
      <c r="K27" s="292">
        <f t="shared" si="25"/>
        <v>4.1452818533543927E-2</v>
      </c>
      <c r="L27" s="292">
        <f t="shared" si="25"/>
        <v>5.0577164451941645E-2</v>
      </c>
      <c r="M27" s="292">
        <f t="shared" si="25"/>
        <v>5.9517636563262866E-2</v>
      </c>
      <c r="N27" s="292">
        <f t="shared" si="25"/>
        <v>6.7550363771655353E-2</v>
      </c>
      <c r="O27" s="292">
        <f t="shared" si="25"/>
        <v>7.3943592111853473E-2</v>
      </c>
      <c r="P27" s="292">
        <f t="shared" si="25"/>
        <v>7.8066417430274274E-2</v>
      </c>
      <c r="Q27" s="292">
        <f t="shared" si="25"/>
        <v>7.9491156741681654E-2</v>
      </c>
      <c r="R27" s="292">
        <f t="shared" si="25"/>
        <v>7.8066417430274274E-2</v>
      </c>
      <c r="S27" s="292">
        <f t="shared" si="25"/>
        <v>7.3943592111853404E-2</v>
      </c>
      <c r="T27" s="292">
        <f t="shared" si="25"/>
        <v>6.7550363771655353E-2</v>
      </c>
      <c r="U27" s="292">
        <f t="shared" si="25"/>
        <v>5.9517636563262893E-2</v>
      </c>
      <c r="V27" s="292">
        <f t="shared" si="25"/>
        <v>5.0577164451941735E-2</v>
      </c>
      <c r="W27" s="292">
        <f t="shared" si="25"/>
        <v>4.1452818533543941E-2</v>
      </c>
      <c r="X27" s="292">
        <f t="shared" si="25"/>
        <v>3.2767582837001895E-2</v>
      </c>
      <c r="Y27" s="292">
        <f t="shared" si="25"/>
        <v>2.4981899646311648E-2</v>
      </c>
      <c r="Z27" s="292">
        <f t="shared" si="25"/>
        <v>1.8369493381675678E-2</v>
      </c>
      <c r="AA27" s="292">
        <f t="shared" si="25"/>
        <v>1.3027452901638382E-2</v>
      </c>
      <c r="AB27" s="292">
        <f t="shared" si="25"/>
        <v>0</v>
      </c>
      <c r="AC27" s="292">
        <f t="shared" si="25"/>
        <v>0</v>
      </c>
      <c r="AD27" s="292">
        <f t="shared" si="25"/>
        <v>0</v>
      </c>
      <c r="AE27" s="292">
        <f t="shared" si="25"/>
        <v>0</v>
      </c>
      <c r="AF27" s="292">
        <f t="shared" si="25"/>
        <v>0</v>
      </c>
      <c r="AG27" s="292">
        <f t="shared" si="25"/>
        <v>0</v>
      </c>
      <c r="AH27" s="292">
        <f t="shared" si="25"/>
        <v>0</v>
      </c>
      <c r="AI27" s="292">
        <f t="shared" si="25"/>
        <v>0</v>
      </c>
      <c r="AJ27" s="292">
        <f t="shared" si="25"/>
        <v>0</v>
      </c>
      <c r="AK27" s="292">
        <f t="shared" si="25"/>
        <v>0</v>
      </c>
      <c r="AL27" s="292">
        <f t="shared" si="25"/>
        <v>0</v>
      </c>
      <c r="AM27" s="292">
        <f t="shared" si="25"/>
        <v>0</v>
      </c>
      <c r="AN27" s="292">
        <f t="shared" si="25"/>
        <v>0</v>
      </c>
      <c r="AO27" s="292">
        <f t="shared" si="25"/>
        <v>0</v>
      </c>
      <c r="AP27" s="292">
        <f t="shared" si="25"/>
        <v>0</v>
      </c>
      <c r="AQ27" s="292">
        <f t="shared" si="25"/>
        <v>0</v>
      </c>
      <c r="AR27" s="292">
        <f t="shared" si="25"/>
        <v>0</v>
      </c>
      <c r="AS27" s="292">
        <f t="shared" si="25"/>
        <v>0</v>
      </c>
      <c r="AT27" s="292">
        <f t="shared" si="25"/>
        <v>0</v>
      </c>
      <c r="AU27" s="292">
        <f t="shared" si="25"/>
        <v>0</v>
      </c>
      <c r="AV27" s="292">
        <f t="shared" si="25"/>
        <v>0</v>
      </c>
      <c r="AW27" s="292">
        <f t="shared" si="25"/>
        <v>0</v>
      </c>
      <c r="AX27" s="292">
        <f t="shared" si="25"/>
        <v>0</v>
      </c>
      <c r="AY27" s="292">
        <f t="shared" si="25"/>
        <v>0</v>
      </c>
      <c r="AZ27" s="292">
        <f t="shared" si="25"/>
        <v>0</v>
      </c>
      <c r="BA27" s="292">
        <f t="shared" si="25"/>
        <v>0</v>
      </c>
      <c r="BB27" s="292">
        <f t="shared" si="25"/>
        <v>0</v>
      </c>
      <c r="BC27" s="292">
        <f t="shared" si="25"/>
        <v>0</v>
      </c>
      <c r="BD27" s="292">
        <f t="shared" si="25"/>
        <v>0</v>
      </c>
      <c r="BE27" s="292">
        <f t="shared" si="25"/>
        <v>0</v>
      </c>
      <c r="BF27" s="292">
        <f t="shared" si="25"/>
        <v>0</v>
      </c>
      <c r="BG27" s="292">
        <f t="shared" si="25"/>
        <v>0</v>
      </c>
      <c r="BH27" s="292">
        <f t="shared" si="25"/>
        <v>0</v>
      </c>
      <c r="BI27" s="292">
        <f t="shared" si="25"/>
        <v>0</v>
      </c>
      <c r="BJ27" s="292">
        <f t="shared" si="25"/>
        <v>0</v>
      </c>
      <c r="BK27" s="292">
        <f t="shared" si="25"/>
        <v>0</v>
      </c>
      <c r="BL27" s="292">
        <f t="shared" si="25"/>
        <v>0</v>
      </c>
      <c r="BM27" s="292">
        <f t="shared" si="25"/>
        <v>0</v>
      </c>
      <c r="BN27" s="292">
        <f t="shared" si="25"/>
        <v>0</v>
      </c>
    </row>
    <row r="28" spans="1:66" ht="15.75" customHeight="1" x14ac:dyDescent="0.2">
      <c r="A28" s="373"/>
      <c r="B28" s="373"/>
      <c r="C28" s="373"/>
      <c r="D28" s="473">
        <f t="shared" si="3"/>
        <v>1</v>
      </c>
      <c r="E28" s="478">
        <f t="shared" si="5"/>
        <v>22</v>
      </c>
      <c r="F28" s="481"/>
      <c r="G28" s="292">
        <f t="shared" ref="G28:BN28" si="26">IF(G$6&gt;$E28,0,(NORMSDIST(G91)-NORMSDIST(F91))*$B$1/(1-2*NORMSDIST($F91)))</f>
        <v>1.2329015508235446E-2</v>
      </c>
      <c r="H28" s="292">
        <f t="shared" si="26"/>
        <v>1.7143617603519585E-2</v>
      </c>
      <c r="I28" s="292">
        <f t="shared" si="26"/>
        <v>2.3065295010169309E-2</v>
      </c>
      <c r="J28" s="292">
        <f t="shared" si="26"/>
        <v>3.0026040460283364E-2</v>
      </c>
      <c r="K28" s="292">
        <f t="shared" si="26"/>
        <v>3.7819837684581463E-2</v>
      </c>
      <c r="L28" s="292">
        <f t="shared" si="26"/>
        <v>4.6091817020356488E-2</v>
      </c>
      <c r="M28" s="292">
        <f t="shared" si="26"/>
        <v>5.4351382668695526E-2</v>
      </c>
      <c r="N28" s="292">
        <f t="shared" si="26"/>
        <v>6.2012606382166338E-2</v>
      </c>
      <c r="O28" s="292">
        <f t="shared" si="26"/>
        <v>6.8459230182777026E-2</v>
      </c>
      <c r="P28" s="292">
        <f t="shared" si="26"/>
        <v>7.3125136228088375E-2</v>
      </c>
      <c r="Q28" s="292">
        <f t="shared" si="26"/>
        <v>7.5576021251127334E-2</v>
      </c>
      <c r="R28" s="292">
        <f t="shared" si="26"/>
        <v>7.5576021251127209E-2</v>
      </c>
      <c r="S28" s="292">
        <f t="shared" si="26"/>
        <v>7.3125136228088375E-2</v>
      </c>
      <c r="T28" s="292">
        <f t="shared" si="26"/>
        <v>6.8459230182777026E-2</v>
      </c>
      <c r="U28" s="292">
        <f t="shared" si="26"/>
        <v>6.201260638216631E-2</v>
      </c>
      <c r="V28" s="292">
        <f t="shared" si="26"/>
        <v>5.4351382668695443E-2</v>
      </c>
      <c r="W28" s="292">
        <f t="shared" si="26"/>
        <v>4.6091817020356488E-2</v>
      </c>
      <c r="X28" s="292">
        <f t="shared" si="26"/>
        <v>3.7819837684581435E-2</v>
      </c>
      <c r="Y28" s="292">
        <f t="shared" si="26"/>
        <v>3.002604046028335E-2</v>
      </c>
      <c r="Z28" s="292">
        <f t="shared" si="26"/>
        <v>2.3065295010169178E-2</v>
      </c>
      <c r="AA28" s="292">
        <f t="shared" si="26"/>
        <v>1.7143617603519578E-2</v>
      </c>
      <c r="AB28" s="292">
        <f t="shared" si="26"/>
        <v>1.2329015508235492E-2</v>
      </c>
      <c r="AC28" s="292">
        <f t="shared" si="26"/>
        <v>0</v>
      </c>
      <c r="AD28" s="292">
        <f t="shared" si="26"/>
        <v>0</v>
      </c>
      <c r="AE28" s="292">
        <f t="shared" si="26"/>
        <v>0</v>
      </c>
      <c r="AF28" s="292">
        <f t="shared" si="26"/>
        <v>0</v>
      </c>
      <c r="AG28" s="292">
        <f t="shared" si="26"/>
        <v>0</v>
      </c>
      <c r="AH28" s="292">
        <f t="shared" si="26"/>
        <v>0</v>
      </c>
      <c r="AI28" s="292">
        <f t="shared" si="26"/>
        <v>0</v>
      </c>
      <c r="AJ28" s="292">
        <f t="shared" si="26"/>
        <v>0</v>
      </c>
      <c r="AK28" s="292">
        <f t="shared" si="26"/>
        <v>0</v>
      </c>
      <c r="AL28" s="292">
        <f t="shared" si="26"/>
        <v>0</v>
      </c>
      <c r="AM28" s="292">
        <f t="shared" si="26"/>
        <v>0</v>
      </c>
      <c r="AN28" s="292">
        <f t="shared" si="26"/>
        <v>0</v>
      </c>
      <c r="AO28" s="292">
        <f t="shared" si="26"/>
        <v>0</v>
      </c>
      <c r="AP28" s="292">
        <f t="shared" si="26"/>
        <v>0</v>
      </c>
      <c r="AQ28" s="292">
        <f t="shared" si="26"/>
        <v>0</v>
      </c>
      <c r="AR28" s="292">
        <f t="shared" si="26"/>
        <v>0</v>
      </c>
      <c r="AS28" s="292">
        <f t="shared" si="26"/>
        <v>0</v>
      </c>
      <c r="AT28" s="292">
        <f t="shared" si="26"/>
        <v>0</v>
      </c>
      <c r="AU28" s="292">
        <f t="shared" si="26"/>
        <v>0</v>
      </c>
      <c r="AV28" s="292">
        <f t="shared" si="26"/>
        <v>0</v>
      </c>
      <c r="AW28" s="292">
        <f t="shared" si="26"/>
        <v>0</v>
      </c>
      <c r="AX28" s="292">
        <f t="shared" si="26"/>
        <v>0</v>
      </c>
      <c r="AY28" s="292">
        <f t="shared" si="26"/>
        <v>0</v>
      </c>
      <c r="AZ28" s="292">
        <f t="shared" si="26"/>
        <v>0</v>
      </c>
      <c r="BA28" s="292">
        <f t="shared" si="26"/>
        <v>0</v>
      </c>
      <c r="BB28" s="292">
        <f t="shared" si="26"/>
        <v>0</v>
      </c>
      <c r="BC28" s="292">
        <f t="shared" si="26"/>
        <v>0</v>
      </c>
      <c r="BD28" s="292">
        <f t="shared" si="26"/>
        <v>0</v>
      </c>
      <c r="BE28" s="292">
        <f t="shared" si="26"/>
        <v>0</v>
      </c>
      <c r="BF28" s="292">
        <f t="shared" si="26"/>
        <v>0</v>
      </c>
      <c r="BG28" s="292">
        <f t="shared" si="26"/>
        <v>0</v>
      </c>
      <c r="BH28" s="292">
        <f t="shared" si="26"/>
        <v>0</v>
      </c>
      <c r="BI28" s="292">
        <f t="shared" si="26"/>
        <v>0</v>
      </c>
      <c r="BJ28" s="292">
        <f t="shared" si="26"/>
        <v>0</v>
      </c>
      <c r="BK28" s="292">
        <f t="shared" si="26"/>
        <v>0</v>
      </c>
      <c r="BL28" s="292">
        <f t="shared" si="26"/>
        <v>0</v>
      </c>
      <c r="BM28" s="292">
        <f t="shared" si="26"/>
        <v>0</v>
      </c>
      <c r="BN28" s="292">
        <f t="shared" si="26"/>
        <v>0</v>
      </c>
    </row>
    <row r="29" spans="1:66" ht="15.75" customHeight="1" x14ac:dyDescent="0.2">
      <c r="A29" s="373"/>
      <c r="B29" s="373"/>
      <c r="C29" s="373"/>
      <c r="D29" s="473">
        <f t="shared" si="3"/>
        <v>1</v>
      </c>
      <c r="E29" s="478">
        <f t="shared" si="5"/>
        <v>23</v>
      </c>
      <c r="F29" s="481"/>
      <c r="G29" s="292">
        <f t="shared" ref="G29:BN29" si="27">IF(G$6&gt;$E29,0,(NORMSDIST(G92)-NORMSDIST(F92))*$B$1/(1-2*NORMSDIST($F92)))</f>
        <v>1.1700841753736025E-2</v>
      </c>
      <c r="H29" s="292">
        <f t="shared" si="27"/>
        <v>1.6061784515594701E-2</v>
      </c>
      <c r="I29" s="292">
        <f t="shared" si="27"/>
        <v>2.1392810658267074E-2</v>
      </c>
      <c r="J29" s="292">
        <f t="shared" si="27"/>
        <v>2.764644480035407E-2</v>
      </c>
      <c r="K29" s="292">
        <f t="shared" si="27"/>
        <v>3.4666352735781718E-2</v>
      </c>
      <c r="L29" s="292">
        <f t="shared" si="27"/>
        <v>4.2176880185959949E-2</v>
      </c>
      <c r="M29" s="292">
        <f t="shared" si="27"/>
        <v>4.9789551160687638E-2</v>
      </c>
      <c r="N29" s="292">
        <f t="shared" si="27"/>
        <v>5.702948454053279E-2</v>
      </c>
      <c r="O29" s="292">
        <f t="shared" si="27"/>
        <v>6.3380866240120334E-2</v>
      </c>
      <c r="P29" s="292">
        <f t="shared" si="27"/>
        <v>6.8346203374063164E-2</v>
      </c>
      <c r="Q29" s="292">
        <f t="shared" si="27"/>
        <v>7.1510221947055211E-2</v>
      </c>
      <c r="R29" s="292">
        <f t="shared" si="27"/>
        <v>7.2597116175694157E-2</v>
      </c>
      <c r="S29" s="292">
        <f t="shared" si="27"/>
        <v>7.1510221947055266E-2</v>
      </c>
      <c r="T29" s="292">
        <f t="shared" si="27"/>
        <v>6.8346203374063164E-2</v>
      </c>
      <c r="U29" s="292">
        <f t="shared" si="27"/>
        <v>6.3380866240120334E-2</v>
      </c>
      <c r="V29" s="292">
        <f t="shared" si="27"/>
        <v>5.7029484540532936E-2</v>
      </c>
      <c r="W29" s="292">
        <f t="shared" si="27"/>
        <v>4.978955116068761E-2</v>
      </c>
      <c r="X29" s="292">
        <f t="shared" si="27"/>
        <v>4.217688018596006E-2</v>
      </c>
      <c r="Y29" s="292">
        <f t="shared" si="27"/>
        <v>3.466635273578178E-2</v>
      </c>
      <c r="Z29" s="292">
        <f t="shared" si="27"/>
        <v>2.7646444800354129E-2</v>
      </c>
      <c r="AA29" s="292">
        <f t="shared" si="27"/>
        <v>2.1392810658267016E-2</v>
      </c>
      <c r="AB29" s="292">
        <f t="shared" si="27"/>
        <v>1.6061784515594795E-2</v>
      </c>
      <c r="AC29" s="292">
        <f t="shared" si="27"/>
        <v>1.1700841753735971E-2</v>
      </c>
      <c r="AD29" s="292">
        <f t="shared" si="27"/>
        <v>0</v>
      </c>
      <c r="AE29" s="292">
        <f t="shared" si="27"/>
        <v>0</v>
      </c>
      <c r="AF29" s="292">
        <f t="shared" si="27"/>
        <v>0</v>
      </c>
      <c r="AG29" s="292">
        <f t="shared" si="27"/>
        <v>0</v>
      </c>
      <c r="AH29" s="292">
        <f t="shared" si="27"/>
        <v>0</v>
      </c>
      <c r="AI29" s="292">
        <f t="shared" si="27"/>
        <v>0</v>
      </c>
      <c r="AJ29" s="292">
        <f t="shared" si="27"/>
        <v>0</v>
      </c>
      <c r="AK29" s="292">
        <f t="shared" si="27"/>
        <v>0</v>
      </c>
      <c r="AL29" s="292">
        <f t="shared" si="27"/>
        <v>0</v>
      </c>
      <c r="AM29" s="292">
        <f t="shared" si="27"/>
        <v>0</v>
      </c>
      <c r="AN29" s="292">
        <f t="shared" si="27"/>
        <v>0</v>
      </c>
      <c r="AO29" s="292">
        <f t="shared" si="27"/>
        <v>0</v>
      </c>
      <c r="AP29" s="292">
        <f t="shared" si="27"/>
        <v>0</v>
      </c>
      <c r="AQ29" s="292">
        <f t="shared" si="27"/>
        <v>0</v>
      </c>
      <c r="AR29" s="292">
        <f t="shared" si="27"/>
        <v>0</v>
      </c>
      <c r="AS29" s="292">
        <f t="shared" si="27"/>
        <v>0</v>
      </c>
      <c r="AT29" s="292">
        <f t="shared" si="27"/>
        <v>0</v>
      </c>
      <c r="AU29" s="292">
        <f t="shared" si="27"/>
        <v>0</v>
      </c>
      <c r="AV29" s="292">
        <f t="shared" si="27"/>
        <v>0</v>
      </c>
      <c r="AW29" s="292">
        <f t="shared" si="27"/>
        <v>0</v>
      </c>
      <c r="AX29" s="292">
        <f t="shared" si="27"/>
        <v>0</v>
      </c>
      <c r="AY29" s="292">
        <f t="shared" si="27"/>
        <v>0</v>
      </c>
      <c r="AZ29" s="292">
        <f t="shared" si="27"/>
        <v>0</v>
      </c>
      <c r="BA29" s="292">
        <f t="shared" si="27"/>
        <v>0</v>
      </c>
      <c r="BB29" s="292">
        <f t="shared" si="27"/>
        <v>0</v>
      </c>
      <c r="BC29" s="292">
        <f t="shared" si="27"/>
        <v>0</v>
      </c>
      <c r="BD29" s="292">
        <f t="shared" si="27"/>
        <v>0</v>
      </c>
      <c r="BE29" s="292">
        <f t="shared" si="27"/>
        <v>0</v>
      </c>
      <c r="BF29" s="292">
        <f t="shared" si="27"/>
        <v>0</v>
      </c>
      <c r="BG29" s="292">
        <f t="shared" si="27"/>
        <v>0</v>
      </c>
      <c r="BH29" s="292">
        <f t="shared" si="27"/>
        <v>0</v>
      </c>
      <c r="BI29" s="292">
        <f t="shared" si="27"/>
        <v>0</v>
      </c>
      <c r="BJ29" s="292">
        <f t="shared" si="27"/>
        <v>0</v>
      </c>
      <c r="BK29" s="292">
        <f t="shared" si="27"/>
        <v>0</v>
      </c>
      <c r="BL29" s="292">
        <f t="shared" si="27"/>
        <v>0</v>
      </c>
      <c r="BM29" s="292">
        <f t="shared" si="27"/>
        <v>0</v>
      </c>
      <c r="BN29" s="292">
        <f t="shared" si="27"/>
        <v>0</v>
      </c>
    </row>
    <row r="30" spans="1:66" ht="15.75" customHeight="1" x14ac:dyDescent="0.2">
      <c r="A30" s="373"/>
      <c r="B30" s="373"/>
      <c r="C30" s="373"/>
      <c r="D30" s="473">
        <f t="shared" si="3"/>
        <v>1.0000000000000002</v>
      </c>
      <c r="E30" s="478">
        <f t="shared" si="5"/>
        <v>24</v>
      </c>
      <c r="F30" s="481"/>
      <c r="G30" s="292">
        <f t="shared" ref="G30:BN30" si="28">IF(G$6&gt;$E30,0,(NORMSDIST(G93)-NORMSDIST(F93))*$B$1/(1-2*NORMSDIST($F93)))</f>
        <v>1.1132926741306321E-2</v>
      </c>
      <c r="H30" s="292">
        <f t="shared" si="28"/>
        <v>1.5100941511871059E-2</v>
      </c>
      <c r="I30" s="292">
        <f t="shared" si="28"/>
        <v>1.9923367473805666E-2</v>
      </c>
      <c r="J30" s="292">
        <f t="shared" si="28"/>
        <v>2.5567339134769523E-2</v>
      </c>
      <c r="K30" s="292">
        <f t="shared" si="28"/>
        <v>3.191335072847612E-2</v>
      </c>
      <c r="L30" s="292">
        <f t="shared" si="28"/>
        <v>3.8745688404318308E-2</v>
      </c>
      <c r="M30" s="292">
        <f t="shared" si="28"/>
        <v>4.5754991206664847E-2</v>
      </c>
      <c r="N30" s="292">
        <f t="shared" si="28"/>
        <v>5.2555443114164387E-2</v>
      </c>
      <c r="O30" s="292">
        <f t="shared" si="28"/>
        <v>5.8716623021652196E-2</v>
      </c>
      <c r="P30" s="292">
        <f t="shared" si="28"/>
        <v>6.380703854816322E-2</v>
      </c>
      <c r="Q30" s="292">
        <f t="shared" si="28"/>
        <v>6.7443525411664207E-2</v>
      </c>
      <c r="R30" s="292">
        <f t="shared" si="28"/>
        <v>6.9338764703144165E-2</v>
      </c>
      <c r="S30" s="292">
        <f t="shared" si="28"/>
        <v>6.9338764703144221E-2</v>
      </c>
      <c r="T30" s="292">
        <f t="shared" si="28"/>
        <v>6.7443525411664262E-2</v>
      </c>
      <c r="U30" s="292">
        <f t="shared" si="28"/>
        <v>6.380703854816322E-2</v>
      </c>
      <c r="V30" s="292">
        <f t="shared" si="28"/>
        <v>5.8716623021652252E-2</v>
      </c>
      <c r="W30" s="292">
        <f t="shared" si="28"/>
        <v>5.2555443114164303E-2</v>
      </c>
      <c r="X30" s="292">
        <f t="shared" si="28"/>
        <v>4.5754991206664875E-2</v>
      </c>
      <c r="Y30" s="292">
        <f t="shared" si="28"/>
        <v>3.8745688404318239E-2</v>
      </c>
      <c r="Z30" s="292">
        <f t="shared" si="28"/>
        <v>3.1913350728476224E-2</v>
      </c>
      <c r="AA30" s="292">
        <f t="shared" si="28"/>
        <v>2.5567339134769378E-2</v>
      </c>
      <c r="AB30" s="292">
        <f t="shared" si="28"/>
        <v>1.9923367473805673E-2</v>
      </c>
      <c r="AC30" s="292">
        <f t="shared" si="28"/>
        <v>1.5100941511871052E-2</v>
      </c>
      <c r="AD30" s="292">
        <f t="shared" si="28"/>
        <v>1.1132926741306304E-2</v>
      </c>
      <c r="AE30" s="292">
        <f t="shared" si="28"/>
        <v>0</v>
      </c>
      <c r="AF30" s="292">
        <f t="shared" si="28"/>
        <v>0</v>
      </c>
      <c r="AG30" s="292">
        <f t="shared" si="28"/>
        <v>0</v>
      </c>
      <c r="AH30" s="292">
        <f t="shared" si="28"/>
        <v>0</v>
      </c>
      <c r="AI30" s="292">
        <f t="shared" si="28"/>
        <v>0</v>
      </c>
      <c r="AJ30" s="292">
        <f t="shared" si="28"/>
        <v>0</v>
      </c>
      <c r="AK30" s="292">
        <f t="shared" si="28"/>
        <v>0</v>
      </c>
      <c r="AL30" s="292">
        <f t="shared" si="28"/>
        <v>0</v>
      </c>
      <c r="AM30" s="292">
        <f t="shared" si="28"/>
        <v>0</v>
      </c>
      <c r="AN30" s="292">
        <f t="shared" si="28"/>
        <v>0</v>
      </c>
      <c r="AO30" s="292">
        <f t="shared" si="28"/>
        <v>0</v>
      </c>
      <c r="AP30" s="292">
        <f t="shared" si="28"/>
        <v>0</v>
      </c>
      <c r="AQ30" s="292">
        <f t="shared" si="28"/>
        <v>0</v>
      </c>
      <c r="AR30" s="292">
        <f t="shared" si="28"/>
        <v>0</v>
      </c>
      <c r="AS30" s="292">
        <f t="shared" si="28"/>
        <v>0</v>
      </c>
      <c r="AT30" s="292">
        <f t="shared" si="28"/>
        <v>0</v>
      </c>
      <c r="AU30" s="292">
        <f t="shared" si="28"/>
        <v>0</v>
      </c>
      <c r="AV30" s="292">
        <f t="shared" si="28"/>
        <v>0</v>
      </c>
      <c r="AW30" s="292">
        <f t="shared" si="28"/>
        <v>0</v>
      </c>
      <c r="AX30" s="292">
        <f t="shared" si="28"/>
        <v>0</v>
      </c>
      <c r="AY30" s="292">
        <f t="shared" si="28"/>
        <v>0</v>
      </c>
      <c r="AZ30" s="292">
        <f t="shared" si="28"/>
        <v>0</v>
      </c>
      <c r="BA30" s="292">
        <f t="shared" si="28"/>
        <v>0</v>
      </c>
      <c r="BB30" s="292">
        <f t="shared" si="28"/>
        <v>0</v>
      </c>
      <c r="BC30" s="292">
        <f t="shared" si="28"/>
        <v>0</v>
      </c>
      <c r="BD30" s="292">
        <f t="shared" si="28"/>
        <v>0</v>
      </c>
      <c r="BE30" s="292">
        <f t="shared" si="28"/>
        <v>0</v>
      </c>
      <c r="BF30" s="292">
        <f t="shared" si="28"/>
        <v>0</v>
      </c>
      <c r="BG30" s="292">
        <f t="shared" si="28"/>
        <v>0</v>
      </c>
      <c r="BH30" s="292">
        <f t="shared" si="28"/>
        <v>0</v>
      </c>
      <c r="BI30" s="292">
        <f t="shared" si="28"/>
        <v>0</v>
      </c>
      <c r="BJ30" s="292">
        <f t="shared" si="28"/>
        <v>0</v>
      </c>
      <c r="BK30" s="292">
        <f t="shared" si="28"/>
        <v>0</v>
      </c>
      <c r="BL30" s="292">
        <f t="shared" si="28"/>
        <v>0</v>
      </c>
      <c r="BM30" s="292">
        <f t="shared" si="28"/>
        <v>0</v>
      </c>
      <c r="BN30" s="292">
        <f t="shared" si="28"/>
        <v>0</v>
      </c>
    </row>
    <row r="31" spans="1:66" ht="15.75" customHeight="1" x14ac:dyDescent="0.2">
      <c r="A31" s="373"/>
      <c r="B31" s="373"/>
      <c r="C31" s="373"/>
      <c r="D31" s="473">
        <f t="shared" si="3"/>
        <v>1</v>
      </c>
      <c r="E31" s="478">
        <f t="shared" si="5"/>
        <v>25</v>
      </c>
      <c r="F31" s="481"/>
      <c r="G31" s="292">
        <f t="shared" ref="G31:BN31" si="29">IF(G$6&gt;$E31,0,(NORMSDIST(G94)-NORMSDIST(F94))*$B$1/(1-2*NORMSDIST($F94)))</f>
        <v>1.0617066016542435E-2</v>
      </c>
      <c r="H31" s="292">
        <f t="shared" si="29"/>
        <v>1.424258036995414E-2</v>
      </c>
      <c r="I31" s="292">
        <f t="shared" si="29"/>
        <v>1.8624237684739916E-2</v>
      </c>
      <c r="J31" s="292">
        <f t="shared" si="29"/>
        <v>2.3739633727555897E-2</v>
      </c>
      <c r="K31" s="292">
        <f t="shared" si="29"/>
        <v>2.9496821433972736E-2</v>
      </c>
      <c r="L31" s="292">
        <f t="shared" si="29"/>
        <v>3.5725814077721671E-2</v>
      </c>
      <c r="M31" s="292">
        <f t="shared" si="29"/>
        <v>4.2178853406575748E-2</v>
      </c>
      <c r="N31" s="292">
        <f t="shared" si="29"/>
        <v>4.8541493779426292E-2</v>
      </c>
      <c r="O31" s="292">
        <f t="shared" si="29"/>
        <v>5.4454934981911875E-2</v>
      </c>
      <c r="P31" s="292">
        <f t="shared" si="29"/>
        <v>5.9547988742950447E-2</v>
      </c>
      <c r="Q31" s="292">
        <f t="shared" si="29"/>
        <v>6.3474999123467199E-2</v>
      </c>
      <c r="R31" s="292">
        <f t="shared" si="29"/>
        <v>6.5954444304815243E-2</v>
      </c>
      <c r="S31" s="292">
        <f t="shared" si="29"/>
        <v>6.6802264700732486E-2</v>
      </c>
      <c r="T31" s="292">
        <f t="shared" si="29"/>
        <v>6.5954444304815243E-2</v>
      </c>
      <c r="U31" s="292">
        <f t="shared" si="29"/>
        <v>6.3474999123467254E-2</v>
      </c>
      <c r="V31" s="292">
        <f t="shared" si="29"/>
        <v>5.954798874295051E-2</v>
      </c>
      <c r="W31" s="292">
        <f t="shared" si="29"/>
        <v>5.4454934981911902E-2</v>
      </c>
      <c r="X31" s="292">
        <f t="shared" si="29"/>
        <v>4.8541493779426265E-2</v>
      </c>
      <c r="Y31" s="292">
        <f t="shared" si="29"/>
        <v>4.217885340657581E-2</v>
      </c>
      <c r="Z31" s="292">
        <f t="shared" si="29"/>
        <v>3.5725814077721706E-2</v>
      </c>
      <c r="AA31" s="292">
        <f t="shared" si="29"/>
        <v>2.9496821433972822E-2</v>
      </c>
      <c r="AB31" s="292">
        <f t="shared" si="29"/>
        <v>2.3739633727555852E-2</v>
      </c>
      <c r="AC31" s="292">
        <f t="shared" si="29"/>
        <v>1.8624237684739961E-2</v>
      </c>
      <c r="AD31" s="292">
        <f t="shared" si="29"/>
        <v>1.4242580369954117E-2</v>
      </c>
      <c r="AE31" s="292">
        <f t="shared" si="29"/>
        <v>1.0617066016542498E-2</v>
      </c>
      <c r="AF31" s="292">
        <f t="shared" si="29"/>
        <v>0</v>
      </c>
      <c r="AG31" s="292">
        <f t="shared" si="29"/>
        <v>0</v>
      </c>
      <c r="AH31" s="292">
        <f t="shared" si="29"/>
        <v>0</v>
      </c>
      <c r="AI31" s="292">
        <f t="shared" si="29"/>
        <v>0</v>
      </c>
      <c r="AJ31" s="292">
        <f t="shared" si="29"/>
        <v>0</v>
      </c>
      <c r="AK31" s="292">
        <f t="shared" si="29"/>
        <v>0</v>
      </c>
      <c r="AL31" s="292">
        <f t="shared" si="29"/>
        <v>0</v>
      </c>
      <c r="AM31" s="292">
        <f t="shared" si="29"/>
        <v>0</v>
      </c>
      <c r="AN31" s="292">
        <f t="shared" si="29"/>
        <v>0</v>
      </c>
      <c r="AO31" s="292">
        <f t="shared" si="29"/>
        <v>0</v>
      </c>
      <c r="AP31" s="292">
        <f t="shared" si="29"/>
        <v>0</v>
      </c>
      <c r="AQ31" s="292">
        <f t="shared" si="29"/>
        <v>0</v>
      </c>
      <c r="AR31" s="292">
        <f t="shared" si="29"/>
        <v>0</v>
      </c>
      <c r="AS31" s="292">
        <f t="shared" si="29"/>
        <v>0</v>
      </c>
      <c r="AT31" s="292">
        <f t="shared" si="29"/>
        <v>0</v>
      </c>
      <c r="AU31" s="292">
        <f t="shared" si="29"/>
        <v>0</v>
      </c>
      <c r="AV31" s="292">
        <f t="shared" si="29"/>
        <v>0</v>
      </c>
      <c r="AW31" s="292">
        <f t="shared" si="29"/>
        <v>0</v>
      </c>
      <c r="AX31" s="292">
        <f t="shared" si="29"/>
        <v>0</v>
      </c>
      <c r="AY31" s="292">
        <f t="shared" si="29"/>
        <v>0</v>
      </c>
      <c r="AZ31" s="292">
        <f t="shared" si="29"/>
        <v>0</v>
      </c>
      <c r="BA31" s="292">
        <f t="shared" si="29"/>
        <v>0</v>
      </c>
      <c r="BB31" s="292">
        <f t="shared" si="29"/>
        <v>0</v>
      </c>
      <c r="BC31" s="292">
        <f t="shared" si="29"/>
        <v>0</v>
      </c>
      <c r="BD31" s="292">
        <f t="shared" si="29"/>
        <v>0</v>
      </c>
      <c r="BE31" s="292">
        <f t="shared" si="29"/>
        <v>0</v>
      </c>
      <c r="BF31" s="292">
        <f t="shared" si="29"/>
        <v>0</v>
      </c>
      <c r="BG31" s="292">
        <f t="shared" si="29"/>
        <v>0</v>
      </c>
      <c r="BH31" s="292">
        <f t="shared" si="29"/>
        <v>0</v>
      </c>
      <c r="BI31" s="292">
        <f t="shared" si="29"/>
        <v>0</v>
      </c>
      <c r="BJ31" s="292">
        <f t="shared" si="29"/>
        <v>0</v>
      </c>
      <c r="BK31" s="292">
        <f t="shared" si="29"/>
        <v>0</v>
      </c>
      <c r="BL31" s="292">
        <f t="shared" si="29"/>
        <v>0</v>
      </c>
      <c r="BM31" s="292">
        <f t="shared" si="29"/>
        <v>0</v>
      </c>
      <c r="BN31" s="292">
        <f t="shared" si="29"/>
        <v>0</v>
      </c>
    </row>
    <row r="32" spans="1:66" ht="15.75" customHeight="1" x14ac:dyDescent="0.2">
      <c r="A32" s="373"/>
      <c r="B32" s="373"/>
      <c r="C32" s="373"/>
      <c r="D32" s="473">
        <f t="shared" si="3"/>
        <v>1</v>
      </c>
      <c r="E32" s="478">
        <f t="shared" si="5"/>
        <v>26</v>
      </c>
      <c r="F32" s="481"/>
      <c r="G32" s="292">
        <f t="shared" ref="G32:BN32" si="30">IF(G$6&gt;$E32,0,(NORMSDIST(G95)-NORMSDIST(F95))*$B$1/(1-2*NORMSDIST($F95)))</f>
        <v>1.0146470266544694E-2</v>
      </c>
      <c r="H32" s="292">
        <f t="shared" si="30"/>
        <v>1.3471691331490378E-2</v>
      </c>
      <c r="I32" s="292">
        <f t="shared" si="30"/>
        <v>1.7469090084487805E-2</v>
      </c>
      <c r="J32" s="292">
        <f t="shared" si="30"/>
        <v>2.2123787683031752E-2</v>
      </c>
      <c r="K32" s="292">
        <f t="shared" si="30"/>
        <v>2.7364639276701287E-2</v>
      </c>
      <c r="L32" s="292">
        <f t="shared" si="30"/>
        <v>3.3056816834954449E-2</v>
      </c>
      <c r="M32" s="292">
        <f t="shared" si="30"/>
        <v>3.9000789841823619E-2</v>
      </c>
      <c r="N32" s="292">
        <f t="shared" si="30"/>
        <v>4.4939356422133835E-2</v>
      </c>
      <c r="O32" s="292">
        <f t="shared" si="30"/>
        <v>5.0573309736002062E-2</v>
      </c>
      <c r="P32" s="292">
        <f t="shared" si="30"/>
        <v>5.5584920947304731E-2</v>
      </c>
      <c r="Q32" s="292">
        <f t="shared" si="30"/>
        <v>5.966693098389244E-2</v>
      </c>
      <c r="R32" s="292">
        <f t="shared" si="30"/>
        <v>6.2553484018176467E-2</v>
      </c>
      <c r="S32" s="292">
        <f t="shared" si="30"/>
        <v>6.4048712573456276E-2</v>
      </c>
      <c r="T32" s="292">
        <f t="shared" si="30"/>
        <v>6.4048712573456221E-2</v>
      </c>
      <c r="U32" s="292">
        <f t="shared" si="30"/>
        <v>6.2553484018176522E-2</v>
      </c>
      <c r="V32" s="292">
        <f t="shared" si="30"/>
        <v>5.966693098389244E-2</v>
      </c>
      <c r="W32" s="292">
        <f t="shared" si="30"/>
        <v>5.558492094730496E-2</v>
      </c>
      <c r="X32" s="292">
        <f t="shared" si="30"/>
        <v>5.0573309736001944E-2</v>
      </c>
      <c r="Y32" s="292">
        <f t="shared" si="30"/>
        <v>4.4939356422133897E-2</v>
      </c>
      <c r="Z32" s="292">
        <f t="shared" si="30"/>
        <v>3.9000789841823619E-2</v>
      </c>
      <c r="AA32" s="292">
        <f t="shared" si="30"/>
        <v>3.3056816834954594E-2</v>
      </c>
      <c r="AB32" s="292">
        <f t="shared" si="30"/>
        <v>2.7364639276701377E-2</v>
      </c>
      <c r="AC32" s="292">
        <f t="shared" si="30"/>
        <v>2.2123787683031658E-2</v>
      </c>
      <c r="AD32" s="292">
        <f t="shared" si="30"/>
        <v>1.7469090084487847E-2</v>
      </c>
      <c r="AE32" s="292">
        <f t="shared" si="30"/>
        <v>1.3471691331490392E-2</v>
      </c>
      <c r="AF32" s="292">
        <f t="shared" si="30"/>
        <v>1.014647026654477E-2</v>
      </c>
      <c r="AG32" s="292">
        <f t="shared" si="30"/>
        <v>0</v>
      </c>
      <c r="AH32" s="292">
        <f t="shared" si="30"/>
        <v>0</v>
      </c>
      <c r="AI32" s="292">
        <f t="shared" si="30"/>
        <v>0</v>
      </c>
      <c r="AJ32" s="292">
        <f t="shared" si="30"/>
        <v>0</v>
      </c>
      <c r="AK32" s="292">
        <f t="shared" si="30"/>
        <v>0</v>
      </c>
      <c r="AL32" s="292">
        <f t="shared" si="30"/>
        <v>0</v>
      </c>
      <c r="AM32" s="292">
        <f t="shared" si="30"/>
        <v>0</v>
      </c>
      <c r="AN32" s="292">
        <f t="shared" si="30"/>
        <v>0</v>
      </c>
      <c r="AO32" s="292">
        <f t="shared" si="30"/>
        <v>0</v>
      </c>
      <c r="AP32" s="292">
        <f t="shared" si="30"/>
        <v>0</v>
      </c>
      <c r="AQ32" s="292">
        <f t="shared" si="30"/>
        <v>0</v>
      </c>
      <c r="AR32" s="292">
        <f t="shared" si="30"/>
        <v>0</v>
      </c>
      <c r="AS32" s="292">
        <f t="shared" si="30"/>
        <v>0</v>
      </c>
      <c r="AT32" s="292">
        <f t="shared" si="30"/>
        <v>0</v>
      </c>
      <c r="AU32" s="292">
        <f t="shared" si="30"/>
        <v>0</v>
      </c>
      <c r="AV32" s="292">
        <f t="shared" si="30"/>
        <v>0</v>
      </c>
      <c r="AW32" s="292">
        <f t="shared" si="30"/>
        <v>0</v>
      </c>
      <c r="AX32" s="292">
        <f t="shared" si="30"/>
        <v>0</v>
      </c>
      <c r="AY32" s="292">
        <f t="shared" si="30"/>
        <v>0</v>
      </c>
      <c r="AZ32" s="292">
        <f t="shared" si="30"/>
        <v>0</v>
      </c>
      <c r="BA32" s="292">
        <f t="shared" si="30"/>
        <v>0</v>
      </c>
      <c r="BB32" s="292">
        <f t="shared" si="30"/>
        <v>0</v>
      </c>
      <c r="BC32" s="292">
        <f t="shared" si="30"/>
        <v>0</v>
      </c>
      <c r="BD32" s="292">
        <f t="shared" si="30"/>
        <v>0</v>
      </c>
      <c r="BE32" s="292">
        <f t="shared" si="30"/>
        <v>0</v>
      </c>
      <c r="BF32" s="292">
        <f t="shared" si="30"/>
        <v>0</v>
      </c>
      <c r="BG32" s="292">
        <f t="shared" si="30"/>
        <v>0</v>
      </c>
      <c r="BH32" s="292">
        <f t="shared" si="30"/>
        <v>0</v>
      </c>
      <c r="BI32" s="292">
        <f t="shared" si="30"/>
        <v>0</v>
      </c>
      <c r="BJ32" s="292">
        <f t="shared" si="30"/>
        <v>0</v>
      </c>
      <c r="BK32" s="292">
        <f t="shared" si="30"/>
        <v>0</v>
      </c>
      <c r="BL32" s="292">
        <f t="shared" si="30"/>
        <v>0</v>
      </c>
      <c r="BM32" s="292">
        <f t="shared" si="30"/>
        <v>0</v>
      </c>
      <c r="BN32" s="292">
        <f t="shared" si="30"/>
        <v>0</v>
      </c>
    </row>
    <row r="33" spans="1:66" ht="15.75" customHeight="1" x14ac:dyDescent="0.2">
      <c r="A33" s="373"/>
      <c r="B33" s="373"/>
      <c r="C33" s="373"/>
      <c r="D33" s="473">
        <f t="shared" si="3"/>
        <v>1</v>
      </c>
      <c r="E33" s="478">
        <f t="shared" si="5"/>
        <v>27</v>
      </c>
      <c r="F33" s="481"/>
      <c r="G33" s="292">
        <f t="shared" ref="G33:BN33" si="31">IF(G$6&gt;$E33,0,(NORMSDIST(G96)-NORMSDIST(F96))*$B$1/(1-2*NORMSDIST($F96)))</f>
        <v>9.7154744436046426E-3</v>
      </c>
      <c r="H33" s="292">
        <f t="shared" si="31"/>
        <v>1.2775989064499324E-2</v>
      </c>
      <c r="I33" s="292">
        <f t="shared" si="31"/>
        <v>1.6436546368850131E-2</v>
      </c>
      <c r="J33" s="292">
        <f t="shared" si="31"/>
        <v>2.0687696529519732E-2</v>
      </c>
      <c r="K33" s="292">
        <f t="shared" si="31"/>
        <v>2.5474123090409893E-2</v>
      </c>
      <c r="L33" s="292">
        <f t="shared" si="31"/>
        <v>3.0688233895191236E-2</v>
      </c>
      <c r="M33" s="292">
        <f t="shared" si="31"/>
        <v>3.6168467006442252E-2</v>
      </c>
      <c r="N33" s="292">
        <f t="shared" si="31"/>
        <v>4.1703630843330022E-2</v>
      </c>
      <c r="O33" s="292">
        <f t="shared" si="31"/>
        <v>4.7043887073528835E-2</v>
      </c>
      <c r="P33" s="292">
        <f t="shared" si="31"/>
        <v>5.1918017425489529E-2</v>
      </c>
      <c r="Q33" s="292">
        <f t="shared" si="31"/>
        <v>5.6055544381015274E-2</v>
      </c>
      <c r="R33" s="292">
        <f t="shared" si="31"/>
        <v>5.9211304032674897E-2</v>
      </c>
      <c r="S33" s="292">
        <f t="shared" si="31"/>
        <v>6.1189408600652265E-2</v>
      </c>
      <c r="T33" s="292">
        <f t="shared" si="31"/>
        <v>6.1863354489583973E-2</v>
      </c>
      <c r="U33" s="292">
        <f t="shared" si="31"/>
        <v>6.1189408600652209E-2</v>
      </c>
      <c r="V33" s="292">
        <f t="shared" si="31"/>
        <v>5.9211304032674841E-2</v>
      </c>
      <c r="W33" s="292">
        <f t="shared" si="31"/>
        <v>5.6055544381015274E-2</v>
      </c>
      <c r="X33" s="292">
        <f t="shared" si="31"/>
        <v>5.1918017425489529E-2</v>
      </c>
      <c r="Y33" s="292">
        <f t="shared" si="31"/>
        <v>4.7043887073528891E-2</v>
      </c>
      <c r="Z33" s="292">
        <f t="shared" si="31"/>
        <v>4.1703630843329995E-2</v>
      </c>
      <c r="AA33" s="292">
        <f t="shared" si="31"/>
        <v>3.616846700644228E-2</v>
      </c>
      <c r="AB33" s="292">
        <f t="shared" si="31"/>
        <v>3.0688233895191337E-2</v>
      </c>
      <c r="AC33" s="292">
        <f t="shared" si="31"/>
        <v>2.5474123090409861E-2</v>
      </c>
      <c r="AD33" s="292">
        <f t="shared" si="31"/>
        <v>2.0687696529519631E-2</v>
      </c>
      <c r="AE33" s="292">
        <f t="shared" si="31"/>
        <v>1.6436546368850138E-2</v>
      </c>
      <c r="AF33" s="292">
        <f t="shared" si="31"/>
        <v>1.2775989064499374E-2</v>
      </c>
      <c r="AG33" s="292">
        <f t="shared" si="31"/>
        <v>9.715474443604653E-3</v>
      </c>
      <c r="AH33" s="292">
        <f t="shared" si="31"/>
        <v>0</v>
      </c>
      <c r="AI33" s="292">
        <f t="shared" si="31"/>
        <v>0</v>
      </c>
      <c r="AJ33" s="292">
        <f t="shared" si="31"/>
        <v>0</v>
      </c>
      <c r="AK33" s="292">
        <f t="shared" si="31"/>
        <v>0</v>
      </c>
      <c r="AL33" s="292">
        <f t="shared" si="31"/>
        <v>0</v>
      </c>
      <c r="AM33" s="292">
        <f t="shared" si="31"/>
        <v>0</v>
      </c>
      <c r="AN33" s="292">
        <f t="shared" si="31"/>
        <v>0</v>
      </c>
      <c r="AO33" s="292">
        <f t="shared" si="31"/>
        <v>0</v>
      </c>
      <c r="AP33" s="292">
        <f t="shared" si="31"/>
        <v>0</v>
      </c>
      <c r="AQ33" s="292">
        <f t="shared" si="31"/>
        <v>0</v>
      </c>
      <c r="AR33" s="292">
        <f t="shared" si="31"/>
        <v>0</v>
      </c>
      <c r="AS33" s="292">
        <f t="shared" si="31"/>
        <v>0</v>
      </c>
      <c r="AT33" s="292">
        <f t="shared" si="31"/>
        <v>0</v>
      </c>
      <c r="AU33" s="292">
        <f t="shared" si="31"/>
        <v>0</v>
      </c>
      <c r="AV33" s="292">
        <f t="shared" si="31"/>
        <v>0</v>
      </c>
      <c r="AW33" s="292">
        <f t="shared" si="31"/>
        <v>0</v>
      </c>
      <c r="AX33" s="292">
        <f t="shared" si="31"/>
        <v>0</v>
      </c>
      <c r="AY33" s="292">
        <f t="shared" si="31"/>
        <v>0</v>
      </c>
      <c r="AZ33" s="292">
        <f t="shared" si="31"/>
        <v>0</v>
      </c>
      <c r="BA33" s="292">
        <f t="shared" si="31"/>
        <v>0</v>
      </c>
      <c r="BB33" s="292">
        <f t="shared" si="31"/>
        <v>0</v>
      </c>
      <c r="BC33" s="292">
        <f t="shared" si="31"/>
        <v>0</v>
      </c>
      <c r="BD33" s="292">
        <f t="shared" si="31"/>
        <v>0</v>
      </c>
      <c r="BE33" s="292">
        <f t="shared" si="31"/>
        <v>0</v>
      </c>
      <c r="BF33" s="292">
        <f t="shared" si="31"/>
        <v>0</v>
      </c>
      <c r="BG33" s="292">
        <f t="shared" si="31"/>
        <v>0</v>
      </c>
      <c r="BH33" s="292">
        <f t="shared" si="31"/>
        <v>0</v>
      </c>
      <c r="BI33" s="292">
        <f t="shared" si="31"/>
        <v>0</v>
      </c>
      <c r="BJ33" s="292">
        <f t="shared" si="31"/>
        <v>0</v>
      </c>
      <c r="BK33" s="292">
        <f t="shared" si="31"/>
        <v>0</v>
      </c>
      <c r="BL33" s="292">
        <f t="shared" si="31"/>
        <v>0</v>
      </c>
      <c r="BM33" s="292">
        <f t="shared" si="31"/>
        <v>0</v>
      </c>
      <c r="BN33" s="292">
        <f t="shared" si="31"/>
        <v>0</v>
      </c>
    </row>
    <row r="34" spans="1:66" ht="15.75" customHeight="1" x14ac:dyDescent="0.2">
      <c r="A34" s="373"/>
      <c r="B34" s="373"/>
      <c r="C34" s="373"/>
      <c r="D34" s="473">
        <f t="shared" si="3"/>
        <v>0.99999999999999978</v>
      </c>
      <c r="E34" s="478">
        <f t="shared" si="5"/>
        <v>28</v>
      </c>
      <c r="F34" s="481"/>
      <c r="G34" s="292">
        <f t="shared" ref="G34:BN34" si="32">IF(G$6&gt;$E34,0,(NORMSDIST(G97)-NORMSDIST(F97))*$B$1/(1-2*NORMSDIST($F97)))</f>
        <v>9.3193154822701369E-3</v>
      </c>
      <c r="H34" s="292">
        <f t="shared" si="32"/>
        <v>1.2145332462304025E-2</v>
      </c>
      <c r="I34" s="292">
        <f t="shared" si="32"/>
        <v>1.5509102373274297E-2</v>
      </c>
      <c r="J34" s="292">
        <f t="shared" si="32"/>
        <v>1.9405095611777147E-2</v>
      </c>
      <c r="K34" s="292">
        <f t="shared" si="32"/>
        <v>2.3790128456390253E-2</v>
      </c>
      <c r="L34" s="292">
        <f t="shared" si="32"/>
        <v>2.8577857697034397E-2</v>
      </c>
      <c r="M34" s="292">
        <f t="shared" si="32"/>
        <v>3.363678191149657E-2</v>
      </c>
      <c r="N34" s="292">
        <f t="shared" si="32"/>
        <v>3.8792797757566284E-2</v>
      </c>
      <c r="O34" s="292">
        <f t="shared" si="32"/>
        <v>4.383688259988907E-2</v>
      </c>
      <c r="P34" s="292">
        <f t="shared" si="32"/>
        <v>4.8537803960869014E-2</v>
      </c>
      <c r="Q34" s="292">
        <f t="shared" si="32"/>
        <v>5.265898553741525E-2</v>
      </c>
      <c r="R34" s="292">
        <f t="shared" si="32"/>
        <v>5.5977920348598213E-2</v>
      </c>
      <c r="S34" s="292">
        <f t="shared" si="32"/>
        <v>5.8305958588024731E-2</v>
      </c>
      <c r="T34" s="292">
        <f t="shared" si="32"/>
        <v>5.9506037213090335E-2</v>
      </c>
      <c r="U34" s="292">
        <f t="shared" si="32"/>
        <v>5.9506037213090397E-2</v>
      </c>
      <c r="V34" s="292">
        <f t="shared" si="32"/>
        <v>5.8305958588024731E-2</v>
      </c>
      <c r="W34" s="292">
        <f t="shared" si="32"/>
        <v>5.5977920348598158E-2</v>
      </c>
      <c r="X34" s="292">
        <f t="shared" si="32"/>
        <v>5.2658985537415368E-2</v>
      </c>
      <c r="Y34" s="292">
        <f t="shared" si="32"/>
        <v>4.8537803960868986E-2</v>
      </c>
      <c r="Z34" s="292">
        <f t="shared" si="32"/>
        <v>4.3836882599889153E-2</v>
      </c>
      <c r="AA34" s="292">
        <f t="shared" si="32"/>
        <v>3.8792797757566284E-2</v>
      </c>
      <c r="AB34" s="292">
        <f t="shared" si="32"/>
        <v>3.3636781911496688E-2</v>
      </c>
      <c r="AC34" s="292">
        <f t="shared" si="32"/>
        <v>2.8577857697034411E-2</v>
      </c>
      <c r="AD34" s="292">
        <f t="shared" si="32"/>
        <v>2.3790128456390294E-2</v>
      </c>
      <c r="AE34" s="292">
        <f t="shared" si="32"/>
        <v>1.9405095611777258E-2</v>
      </c>
      <c r="AF34" s="292">
        <f t="shared" si="32"/>
        <v>1.5509102373274247E-2</v>
      </c>
      <c r="AG34" s="292">
        <f t="shared" si="32"/>
        <v>1.2145332462304105E-2</v>
      </c>
      <c r="AH34" s="292">
        <f t="shared" si="32"/>
        <v>9.319315482270097E-3</v>
      </c>
      <c r="AI34" s="292">
        <f t="shared" si="32"/>
        <v>0</v>
      </c>
      <c r="AJ34" s="292">
        <f t="shared" si="32"/>
        <v>0</v>
      </c>
      <c r="AK34" s="292">
        <f t="shared" si="32"/>
        <v>0</v>
      </c>
      <c r="AL34" s="292">
        <f t="shared" si="32"/>
        <v>0</v>
      </c>
      <c r="AM34" s="292">
        <f t="shared" si="32"/>
        <v>0</v>
      </c>
      <c r="AN34" s="292">
        <f t="shared" si="32"/>
        <v>0</v>
      </c>
      <c r="AO34" s="292">
        <f t="shared" si="32"/>
        <v>0</v>
      </c>
      <c r="AP34" s="292">
        <f t="shared" si="32"/>
        <v>0</v>
      </c>
      <c r="AQ34" s="292">
        <f t="shared" si="32"/>
        <v>0</v>
      </c>
      <c r="AR34" s="292">
        <f t="shared" si="32"/>
        <v>0</v>
      </c>
      <c r="AS34" s="292">
        <f t="shared" si="32"/>
        <v>0</v>
      </c>
      <c r="AT34" s="292">
        <f t="shared" si="32"/>
        <v>0</v>
      </c>
      <c r="AU34" s="292">
        <f t="shared" si="32"/>
        <v>0</v>
      </c>
      <c r="AV34" s="292">
        <f t="shared" si="32"/>
        <v>0</v>
      </c>
      <c r="AW34" s="292">
        <f t="shared" si="32"/>
        <v>0</v>
      </c>
      <c r="AX34" s="292">
        <f t="shared" si="32"/>
        <v>0</v>
      </c>
      <c r="AY34" s="292">
        <f t="shared" si="32"/>
        <v>0</v>
      </c>
      <c r="AZ34" s="292">
        <f t="shared" si="32"/>
        <v>0</v>
      </c>
      <c r="BA34" s="292">
        <f t="shared" si="32"/>
        <v>0</v>
      </c>
      <c r="BB34" s="292">
        <f t="shared" si="32"/>
        <v>0</v>
      </c>
      <c r="BC34" s="292">
        <f t="shared" si="32"/>
        <v>0</v>
      </c>
      <c r="BD34" s="292">
        <f t="shared" si="32"/>
        <v>0</v>
      </c>
      <c r="BE34" s="292">
        <f t="shared" si="32"/>
        <v>0</v>
      </c>
      <c r="BF34" s="292">
        <f t="shared" si="32"/>
        <v>0</v>
      </c>
      <c r="BG34" s="292">
        <f t="shared" si="32"/>
        <v>0</v>
      </c>
      <c r="BH34" s="292">
        <f t="shared" si="32"/>
        <v>0</v>
      </c>
      <c r="BI34" s="292">
        <f t="shared" si="32"/>
        <v>0</v>
      </c>
      <c r="BJ34" s="292">
        <f t="shared" si="32"/>
        <v>0</v>
      </c>
      <c r="BK34" s="292">
        <f t="shared" si="32"/>
        <v>0</v>
      </c>
      <c r="BL34" s="292">
        <f t="shared" si="32"/>
        <v>0</v>
      </c>
      <c r="BM34" s="292">
        <f t="shared" si="32"/>
        <v>0</v>
      </c>
      <c r="BN34" s="292">
        <f t="shared" si="32"/>
        <v>0</v>
      </c>
    </row>
    <row r="35" spans="1:66" ht="15.75" customHeight="1" x14ac:dyDescent="0.2">
      <c r="A35" s="373"/>
      <c r="B35" s="373"/>
      <c r="C35" s="373"/>
      <c r="D35" s="473">
        <f t="shared" si="3"/>
        <v>1.0000000000000002</v>
      </c>
      <c r="E35" s="478">
        <f t="shared" si="5"/>
        <v>29</v>
      </c>
      <c r="F35" s="481"/>
      <c r="G35" s="292">
        <f t="shared" ref="G35:BN35" si="33">IF(G$6&gt;$E35,0,(NORMSDIST(G98)-NORMSDIST(F98))*$B$1/(1-2*NORMSDIST($F98)))</f>
        <v>8.9539605235326152E-3</v>
      </c>
      <c r="H35" s="292">
        <f t="shared" si="33"/>
        <v>1.1571284575626567E-2</v>
      </c>
      <c r="I35" s="292">
        <f t="shared" si="33"/>
        <v>1.467231306730052E-2</v>
      </c>
      <c r="J35" s="292">
        <f t="shared" si="33"/>
        <v>1.8254343272764994E-2</v>
      </c>
      <c r="K35" s="292">
        <f t="shared" si="33"/>
        <v>2.2283554335530191E-2</v>
      </c>
      <c r="L35" s="292">
        <f t="shared" si="33"/>
        <v>2.6690293089649791E-2</v>
      </c>
      <c r="M35" s="292">
        <f t="shared" si="33"/>
        <v>3.1366990608432482E-2</v>
      </c>
      <c r="N35" s="292">
        <f t="shared" si="33"/>
        <v>3.6169541311501643E-2</v>
      </c>
      <c r="O35" s="292">
        <f t="shared" si="33"/>
        <v>4.09226536907044E-2</v>
      </c>
      <c r="P35" s="292">
        <f t="shared" si="33"/>
        <v>4.5429213547029404E-2</v>
      </c>
      <c r="Q35" s="292">
        <f t="shared" si="33"/>
        <v>4.9483144987517907E-2</v>
      </c>
      <c r="R35" s="292">
        <f t="shared" si="33"/>
        <v>5.2884696638745045E-2</v>
      </c>
      <c r="S35" s="292">
        <f t="shared" si="33"/>
        <v>5.545661918556128E-2</v>
      </c>
      <c r="T35" s="292">
        <f t="shared" si="33"/>
        <v>5.705942792638187E-2</v>
      </c>
      <c r="U35" s="292">
        <f t="shared" si="33"/>
        <v>5.7603926479443041E-2</v>
      </c>
      <c r="V35" s="292">
        <f t="shared" si="33"/>
        <v>5.7059427926381925E-2</v>
      </c>
      <c r="W35" s="292">
        <f t="shared" si="33"/>
        <v>5.545661918556128E-2</v>
      </c>
      <c r="X35" s="292">
        <f t="shared" si="33"/>
        <v>5.2884696638745045E-2</v>
      </c>
      <c r="Y35" s="292">
        <f t="shared" si="33"/>
        <v>4.9483144987517845E-2</v>
      </c>
      <c r="Z35" s="292">
        <f t="shared" si="33"/>
        <v>4.5429213547029404E-2</v>
      </c>
      <c r="AA35" s="292">
        <f t="shared" si="33"/>
        <v>4.0922653690704282E-2</v>
      </c>
      <c r="AB35" s="292">
        <f t="shared" si="33"/>
        <v>3.616954131150156E-2</v>
      </c>
      <c r="AC35" s="292">
        <f t="shared" si="33"/>
        <v>3.1366990608432552E-2</v>
      </c>
      <c r="AD35" s="292">
        <f t="shared" si="33"/>
        <v>2.669029308964966E-2</v>
      </c>
      <c r="AE35" s="292">
        <f t="shared" si="33"/>
        <v>2.2283554335530163E-2</v>
      </c>
      <c r="AF35" s="292">
        <f t="shared" si="33"/>
        <v>1.8254343272764956E-2</v>
      </c>
      <c r="AG35" s="292">
        <f t="shared" si="33"/>
        <v>1.4672313067300543E-2</v>
      </c>
      <c r="AH35" s="292">
        <f t="shared" si="33"/>
        <v>1.1571284575626574E-2</v>
      </c>
      <c r="AI35" s="292">
        <f t="shared" si="33"/>
        <v>8.9539605235326048E-3</v>
      </c>
      <c r="AJ35" s="292">
        <f t="shared" si="33"/>
        <v>0</v>
      </c>
      <c r="AK35" s="292">
        <f t="shared" si="33"/>
        <v>0</v>
      </c>
      <c r="AL35" s="292">
        <f t="shared" si="33"/>
        <v>0</v>
      </c>
      <c r="AM35" s="292">
        <f t="shared" si="33"/>
        <v>0</v>
      </c>
      <c r="AN35" s="292">
        <f t="shared" si="33"/>
        <v>0</v>
      </c>
      <c r="AO35" s="292">
        <f t="shared" si="33"/>
        <v>0</v>
      </c>
      <c r="AP35" s="292">
        <f t="shared" si="33"/>
        <v>0</v>
      </c>
      <c r="AQ35" s="292">
        <f t="shared" si="33"/>
        <v>0</v>
      </c>
      <c r="AR35" s="292">
        <f t="shared" si="33"/>
        <v>0</v>
      </c>
      <c r="AS35" s="292">
        <f t="shared" si="33"/>
        <v>0</v>
      </c>
      <c r="AT35" s="292">
        <f t="shared" si="33"/>
        <v>0</v>
      </c>
      <c r="AU35" s="292">
        <f t="shared" si="33"/>
        <v>0</v>
      </c>
      <c r="AV35" s="292">
        <f t="shared" si="33"/>
        <v>0</v>
      </c>
      <c r="AW35" s="292">
        <f t="shared" si="33"/>
        <v>0</v>
      </c>
      <c r="AX35" s="292">
        <f t="shared" si="33"/>
        <v>0</v>
      </c>
      <c r="AY35" s="292">
        <f t="shared" si="33"/>
        <v>0</v>
      </c>
      <c r="AZ35" s="292">
        <f t="shared" si="33"/>
        <v>0</v>
      </c>
      <c r="BA35" s="292">
        <f t="shared" si="33"/>
        <v>0</v>
      </c>
      <c r="BB35" s="292">
        <f t="shared" si="33"/>
        <v>0</v>
      </c>
      <c r="BC35" s="292">
        <f t="shared" si="33"/>
        <v>0</v>
      </c>
      <c r="BD35" s="292">
        <f t="shared" si="33"/>
        <v>0</v>
      </c>
      <c r="BE35" s="292">
        <f t="shared" si="33"/>
        <v>0</v>
      </c>
      <c r="BF35" s="292">
        <f t="shared" si="33"/>
        <v>0</v>
      </c>
      <c r="BG35" s="292">
        <f t="shared" si="33"/>
        <v>0</v>
      </c>
      <c r="BH35" s="292">
        <f t="shared" si="33"/>
        <v>0</v>
      </c>
      <c r="BI35" s="292">
        <f t="shared" si="33"/>
        <v>0</v>
      </c>
      <c r="BJ35" s="292">
        <f t="shared" si="33"/>
        <v>0</v>
      </c>
      <c r="BK35" s="292">
        <f t="shared" si="33"/>
        <v>0</v>
      </c>
      <c r="BL35" s="292">
        <f t="shared" si="33"/>
        <v>0</v>
      </c>
      <c r="BM35" s="292">
        <f t="shared" si="33"/>
        <v>0</v>
      </c>
      <c r="BN35" s="292">
        <f t="shared" si="33"/>
        <v>0</v>
      </c>
    </row>
    <row r="36" spans="1:66" ht="15.75" customHeight="1" x14ac:dyDescent="0.2">
      <c r="A36" s="373"/>
      <c r="B36" s="373"/>
      <c r="C36" s="373"/>
      <c r="D36" s="473">
        <f t="shared" si="3"/>
        <v>0.99999999999999989</v>
      </c>
      <c r="E36" s="478">
        <f t="shared" si="5"/>
        <v>30</v>
      </c>
      <c r="F36" s="481"/>
      <c r="G36" s="292">
        <f t="shared" ref="G36:BN36" si="34">IF(G$6&gt;$E36,0,(NORMSDIST(G99)-NORMSDIST(F99))*$B$1/(1-2*NORMSDIST($F99)))</f>
        <v>8.6159727944318722E-3</v>
      </c>
      <c r="H36" s="292">
        <f t="shared" si="34"/>
        <v>1.1046775167357019E-2</v>
      </c>
      <c r="I36" s="292">
        <f t="shared" si="34"/>
        <v>1.3914170437588027E-2</v>
      </c>
      <c r="J36" s="292">
        <f t="shared" si="34"/>
        <v>1.7217485864913513E-2</v>
      </c>
      <c r="K36" s="292">
        <f t="shared" si="34"/>
        <v>2.0930170597462036E-2</v>
      </c>
      <c r="L36" s="292">
        <f t="shared" si="34"/>
        <v>2.4995764371012669E-2</v>
      </c>
      <c r="M36" s="292">
        <f t="shared" si="34"/>
        <v>2.9325856168451982E-2</v>
      </c>
      <c r="N36" s="292">
        <f t="shared" si="34"/>
        <v>3.3800693113253309E-2</v>
      </c>
      <c r="O36" s="292">
        <f t="shared" si="34"/>
        <v>3.827287986510295E-2</v>
      </c>
      <c r="P36" s="292">
        <f t="shared" si="34"/>
        <v>4.2574279935802678E-2</v>
      </c>
      <c r="Q36" s="292">
        <f t="shared" si="34"/>
        <v>4.6525828533184883E-2</v>
      </c>
      <c r="R36" s="292">
        <f t="shared" si="34"/>
        <v>4.9949547372790212E-2</v>
      </c>
      <c r="S36" s="292">
        <f t="shared" si="34"/>
        <v>5.268168253206236E-2</v>
      </c>
      <c r="T36" s="292">
        <f t="shared" si="34"/>
        <v>5.4585633648308846E-2</v>
      </c>
      <c r="U36" s="292">
        <f t="shared" si="34"/>
        <v>5.556325959827748E-2</v>
      </c>
      <c r="V36" s="292">
        <f t="shared" si="34"/>
        <v>5.556325959827748E-2</v>
      </c>
      <c r="W36" s="292">
        <f t="shared" si="34"/>
        <v>5.4585633648308846E-2</v>
      </c>
      <c r="X36" s="292">
        <f t="shared" si="34"/>
        <v>5.2681682532062415E-2</v>
      </c>
      <c r="Y36" s="292">
        <f t="shared" si="34"/>
        <v>4.9949547372790157E-2</v>
      </c>
      <c r="Z36" s="292">
        <f t="shared" si="34"/>
        <v>4.6525828533184994E-2</v>
      </c>
      <c r="AA36" s="292">
        <f t="shared" si="34"/>
        <v>4.2574279935802622E-2</v>
      </c>
      <c r="AB36" s="292">
        <f t="shared" si="34"/>
        <v>3.8272879865102985E-2</v>
      </c>
      <c r="AC36" s="292">
        <f t="shared" si="34"/>
        <v>3.3800693113253372E-2</v>
      </c>
      <c r="AD36" s="292">
        <f t="shared" si="34"/>
        <v>2.9325856168452055E-2</v>
      </c>
      <c r="AE36" s="292">
        <f t="shared" si="34"/>
        <v>2.4995764371012613E-2</v>
      </c>
      <c r="AF36" s="292">
        <f t="shared" si="34"/>
        <v>2.0930170597462151E-2</v>
      </c>
      <c r="AG36" s="292">
        <f t="shared" si="34"/>
        <v>1.7217485864913559E-2</v>
      </c>
      <c r="AH36" s="292">
        <f t="shared" si="34"/>
        <v>1.3914170437588047E-2</v>
      </c>
      <c r="AI36" s="292">
        <f t="shared" si="34"/>
        <v>1.1046775167356995E-2</v>
      </c>
      <c r="AJ36" s="292">
        <f t="shared" si="34"/>
        <v>8.6159727944318878E-3</v>
      </c>
      <c r="AK36" s="292">
        <f t="shared" si="34"/>
        <v>0</v>
      </c>
      <c r="AL36" s="292">
        <f t="shared" si="34"/>
        <v>0</v>
      </c>
      <c r="AM36" s="292">
        <f t="shared" si="34"/>
        <v>0</v>
      </c>
      <c r="AN36" s="292">
        <f t="shared" si="34"/>
        <v>0</v>
      </c>
      <c r="AO36" s="292">
        <f t="shared" si="34"/>
        <v>0</v>
      </c>
      <c r="AP36" s="292">
        <f t="shared" si="34"/>
        <v>0</v>
      </c>
      <c r="AQ36" s="292">
        <f t="shared" si="34"/>
        <v>0</v>
      </c>
      <c r="AR36" s="292">
        <f t="shared" si="34"/>
        <v>0</v>
      </c>
      <c r="AS36" s="292">
        <f t="shared" si="34"/>
        <v>0</v>
      </c>
      <c r="AT36" s="292">
        <f t="shared" si="34"/>
        <v>0</v>
      </c>
      <c r="AU36" s="292">
        <f t="shared" si="34"/>
        <v>0</v>
      </c>
      <c r="AV36" s="292">
        <f t="shared" si="34"/>
        <v>0</v>
      </c>
      <c r="AW36" s="292">
        <f t="shared" si="34"/>
        <v>0</v>
      </c>
      <c r="AX36" s="292">
        <f t="shared" si="34"/>
        <v>0</v>
      </c>
      <c r="AY36" s="292">
        <f t="shared" si="34"/>
        <v>0</v>
      </c>
      <c r="AZ36" s="292">
        <f t="shared" si="34"/>
        <v>0</v>
      </c>
      <c r="BA36" s="292">
        <f t="shared" si="34"/>
        <v>0</v>
      </c>
      <c r="BB36" s="292">
        <f t="shared" si="34"/>
        <v>0</v>
      </c>
      <c r="BC36" s="292">
        <f t="shared" si="34"/>
        <v>0</v>
      </c>
      <c r="BD36" s="292">
        <f t="shared" si="34"/>
        <v>0</v>
      </c>
      <c r="BE36" s="292">
        <f t="shared" si="34"/>
        <v>0</v>
      </c>
      <c r="BF36" s="292">
        <f t="shared" si="34"/>
        <v>0</v>
      </c>
      <c r="BG36" s="292">
        <f t="shared" si="34"/>
        <v>0</v>
      </c>
      <c r="BH36" s="292">
        <f t="shared" si="34"/>
        <v>0</v>
      </c>
      <c r="BI36" s="292">
        <f t="shared" si="34"/>
        <v>0</v>
      </c>
      <c r="BJ36" s="292">
        <f t="shared" si="34"/>
        <v>0</v>
      </c>
      <c r="BK36" s="292">
        <f t="shared" si="34"/>
        <v>0</v>
      </c>
      <c r="BL36" s="292">
        <f t="shared" si="34"/>
        <v>0</v>
      </c>
      <c r="BM36" s="292">
        <f t="shared" si="34"/>
        <v>0</v>
      </c>
      <c r="BN36" s="292">
        <f t="shared" si="34"/>
        <v>0</v>
      </c>
    </row>
    <row r="37" spans="1:66" ht="15.75" customHeight="1" x14ac:dyDescent="0.2">
      <c r="A37" s="373"/>
      <c r="B37" s="373"/>
      <c r="C37" s="373"/>
      <c r="D37" s="473">
        <f t="shared" si="3"/>
        <v>1</v>
      </c>
      <c r="E37" s="478">
        <f t="shared" si="5"/>
        <v>31</v>
      </c>
      <c r="F37" s="481"/>
      <c r="G37" s="292">
        <f t="shared" ref="G37:BN37" si="35">IF(G$6&gt;$E37,0,(NORMSDIST(G100)-NORMSDIST(F100))*$B$1/(1-2*NORMSDIST($F100)))</f>
        <v>8.3024058858882609E-3</v>
      </c>
      <c r="H37" s="292">
        <f t="shared" si="35"/>
        <v>1.0565839323954116E-2</v>
      </c>
      <c r="I37" s="292">
        <f t="shared" si="35"/>
        <v>1.3224623993984703E-2</v>
      </c>
      <c r="J37" s="292">
        <f t="shared" si="35"/>
        <v>1.6279533569134221E-2</v>
      </c>
      <c r="K37" s="292">
        <f t="shared" si="35"/>
        <v>1.9709693900937211E-2</v>
      </c>
      <c r="L37" s="292">
        <f t="shared" si="35"/>
        <v>2.34691360195965E-2</v>
      </c>
      <c r="M37" s="292">
        <f t="shared" si="35"/>
        <v>2.7484866244420602E-2</v>
      </c>
      <c r="N37" s="292">
        <f t="shared" si="35"/>
        <v>3.1656978378637769E-2</v>
      </c>
      <c r="O37" s="292">
        <f t="shared" si="35"/>
        <v>3.5861181981068281E-2</v>
      </c>
      <c r="P37" s="292">
        <f t="shared" si="35"/>
        <v>3.9953888231118409E-2</v>
      </c>
      <c r="Q37" s="292">
        <f t="shared" si="35"/>
        <v>4.3779703221315615E-2</v>
      </c>
      <c r="R37" s="292">
        <f t="shared" si="35"/>
        <v>4.7180864017069592E-2</v>
      </c>
      <c r="S37" s="292">
        <f t="shared" si="35"/>
        <v>5.0007861307598586E-2</v>
      </c>
      <c r="T37" s="292">
        <f t="shared" si="35"/>
        <v>5.2130271768693295E-2</v>
      </c>
      <c r="U37" s="292">
        <f t="shared" si="35"/>
        <v>5.3446714510432064E-2</v>
      </c>
      <c r="V37" s="292">
        <f t="shared" si="35"/>
        <v>5.3892875292300933E-2</v>
      </c>
      <c r="W37" s="292">
        <f t="shared" si="35"/>
        <v>5.3446714510432008E-2</v>
      </c>
      <c r="X37" s="292">
        <f t="shared" si="35"/>
        <v>5.2130271768693351E-2</v>
      </c>
      <c r="Y37" s="292">
        <f t="shared" si="35"/>
        <v>5.0007861307598649E-2</v>
      </c>
      <c r="Z37" s="292">
        <f t="shared" si="35"/>
        <v>4.7180864017069592E-2</v>
      </c>
      <c r="AA37" s="292">
        <f t="shared" si="35"/>
        <v>4.3779703221315532E-2</v>
      </c>
      <c r="AB37" s="292">
        <f t="shared" si="35"/>
        <v>3.9953888231118555E-2</v>
      </c>
      <c r="AC37" s="292">
        <f t="shared" si="35"/>
        <v>3.5861181981068309E-2</v>
      </c>
      <c r="AD37" s="292">
        <f t="shared" si="35"/>
        <v>3.1656978378637915E-2</v>
      </c>
      <c r="AE37" s="292">
        <f t="shared" si="35"/>
        <v>2.7484866244420602E-2</v>
      </c>
      <c r="AF37" s="292">
        <f t="shared" si="35"/>
        <v>2.3469136019596545E-2</v>
      </c>
      <c r="AG37" s="292">
        <f t="shared" si="35"/>
        <v>1.9709693900937329E-2</v>
      </c>
      <c r="AH37" s="292">
        <f t="shared" si="35"/>
        <v>1.6279533569134228E-2</v>
      </c>
      <c r="AI37" s="292">
        <f t="shared" si="35"/>
        <v>1.3224623993984667E-2</v>
      </c>
      <c r="AJ37" s="292">
        <f t="shared" si="35"/>
        <v>1.0565839323954159E-2</v>
      </c>
      <c r="AK37" s="292">
        <f t="shared" si="35"/>
        <v>8.3024058858883008E-3</v>
      </c>
      <c r="AL37" s="292">
        <f t="shared" si="35"/>
        <v>0</v>
      </c>
      <c r="AM37" s="292">
        <f t="shared" si="35"/>
        <v>0</v>
      </c>
      <c r="AN37" s="292">
        <f t="shared" si="35"/>
        <v>0</v>
      </c>
      <c r="AO37" s="292">
        <f t="shared" si="35"/>
        <v>0</v>
      </c>
      <c r="AP37" s="292">
        <f t="shared" si="35"/>
        <v>0</v>
      </c>
      <c r="AQ37" s="292">
        <f t="shared" si="35"/>
        <v>0</v>
      </c>
      <c r="AR37" s="292">
        <f t="shared" si="35"/>
        <v>0</v>
      </c>
      <c r="AS37" s="292">
        <f t="shared" si="35"/>
        <v>0</v>
      </c>
      <c r="AT37" s="292">
        <f t="shared" si="35"/>
        <v>0</v>
      </c>
      <c r="AU37" s="292">
        <f t="shared" si="35"/>
        <v>0</v>
      </c>
      <c r="AV37" s="292">
        <f t="shared" si="35"/>
        <v>0</v>
      </c>
      <c r="AW37" s="292">
        <f t="shared" si="35"/>
        <v>0</v>
      </c>
      <c r="AX37" s="292">
        <f t="shared" si="35"/>
        <v>0</v>
      </c>
      <c r="AY37" s="292">
        <f t="shared" si="35"/>
        <v>0</v>
      </c>
      <c r="AZ37" s="292">
        <f t="shared" si="35"/>
        <v>0</v>
      </c>
      <c r="BA37" s="292">
        <f t="shared" si="35"/>
        <v>0</v>
      </c>
      <c r="BB37" s="292">
        <f t="shared" si="35"/>
        <v>0</v>
      </c>
      <c r="BC37" s="292">
        <f t="shared" si="35"/>
        <v>0</v>
      </c>
      <c r="BD37" s="292">
        <f t="shared" si="35"/>
        <v>0</v>
      </c>
      <c r="BE37" s="292">
        <f t="shared" si="35"/>
        <v>0</v>
      </c>
      <c r="BF37" s="292">
        <f t="shared" si="35"/>
        <v>0</v>
      </c>
      <c r="BG37" s="292">
        <f t="shared" si="35"/>
        <v>0</v>
      </c>
      <c r="BH37" s="292">
        <f t="shared" si="35"/>
        <v>0</v>
      </c>
      <c r="BI37" s="292">
        <f t="shared" si="35"/>
        <v>0</v>
      </c>
      <c r="BJ37" s="292">
        <f t="shared" si="35"/>
        <v>0</v>
      </c>
      <c r="BK37" s="292">
        <f t="shared" si="35"/>
        <v>0</v>
      </c>
      <c r="BL37" s="292">
        <f t="shared" si="35"/>
        <v>0</v>
      </c>
      <c r="BM37" s="292">
        <f t="shared" si="35"/>
        <v>0</v>
      </c>
      <c r="BN37" s="292">
        <f t="shared" si="35"/>
        <v>0</v>
      </c>
    </row>
    <row r="38" spans="1:66" ht="15.75" customHeight="1" x14ac:dyDescent="0.2">
      <c r="A38" s="373"/>
      <c r="B38" s="373"/>
      <c r="C38" s="373"/>
      <c r="D38" s="473">
        <f t="shared" si="3"/>
        <v>1.0000000000000002</v>
      </c>
      <c r="E38" s="478">
        <f t="shared" si="5"/>
        <v>32</v>
      </c>
      <c r="F38" s="481"/>
      <c r="G38" s="292">
        <f t="shared" ref="G38:BN38" si="36">IF(G$6&gt;$E38,0,(NORMSDIST(G101)-NORMSDIST(F101))*$B$1/(1-2*NORMSDIST($F101)))</f>
        <v>8.010719676356132E-3</v>
      </c>
      <c r="H38" s="292">
        <f t="shared" si="36"/>
        <v>1.0123413064523388E-2</v>
      </c>
      <c r="I38" s="292">
        <f t="shared" si="36"/>
        <v>1.2595207831568263E-2</v>
      </c>
      <c r="J38" s="292">
        <f t="shared" si="36"/>
        <v>1.5427895154535234E-2</v>
      </c>
      <c r="K38" s="292">
        <f t="shared" si="36"/>
        <v>1.8605056042204478E-2</v>
      </c>
      <c r="L38" s="292">
        <f t="shared" si="36"/>
        <v>2.2089111728397809E-2</v>
      </c>
      <c r="M38" s="292">
        <f t="shared" si="36"/>
        <v>2.5819539322824474E-2</v>
      </c>
      <c r="N38" s="292">
        <f t="shared" si="36"/>
        <v>2.9712671174137138E-2</v>
      </c>
      <c r="O38" s="292">
        <f t="shared" si="36"/>
        <v>3.3663392147407267E-2</v>
      </c>
      <c r="P38" s="292">
        <f t="shared" si="36"/>
        <v>3.7548883638943147E-2</v>
      </c>
      <c r="Q38" s="292">
        <f t="shared" si="36"/>
        <v>4.1234350501233336E-2</v>
      </c>
      <c r="R38" s="292">
        <f t="shared" si="36"/>
        <v>4.4580431054897653E-2</v>
      </c>
      <c r="S38" s="292">
        <f t="shared" si="36"/>
        <v>4.7451762308681547E-2</v>
      </c>
      <c r="T38" s="292">
        <f t="shared" si="36"/>
        <v>4.9725986497964288E-2</v>
      </c>
      <c r="U38" s="292">
        <f t="shared" si="36"/>
        <v>5.1302372332446326E-2</v>
      </c>
      <c r="V38" s="292">
        <f t="shared" si="36"/>
        <v>5.2109207523879549E-2</v>
      </c>
      <c r="W38" s="292">
        <f t="shared" si="36"/>
        <v>5.2109207523879549E-2</v>
      </c>
      <c r="X38" s="292">
        <f t="shared" si="36"/>
        <v>5.1302372332446326E-2</v>
      </c>
      <c r="Y38" s="292">
        <f t="shared" si="36"/>
        <v>4.9725986497964288E-2</v>
      </c>
      <c r="Z38" s="292">
        <f t="shared" si="36"/>
        <v>4.7451762308681547E-2</v>
      </c>
      <c r="AA38" s="292">
        <f t="shared" si="36"/>
        <v>4.458043105489759E-2</v>
      </c>
      <c r="AB38" s="292">
        <f t="shared" si="36"/>
        <v>4.1234350501233336E-2</v>
      </c>
      <c r="AC38" s="292">
        <f t="shared" si="36"/>
        <v>3.7548883638943265E-2</v>
      </c>
      <c r="AD38" s="292">
        <f t="shared" si="36"/>
        <v>3.366339214740724E-2</v>
      </c>
      <c r="AE38" s="292">
        <f t="shared" si="36"/>
        <v>2.9712671174137083E-2</v>
      </c>
      <c r="AF38" s="292">
        <f t="shared" si="36"/>
        <v>2.581953932282452E-2</v>
      </c>
      <c r="AG38" s="292">
        <f t="shared" si="36"/>
        <v>2.2089111728397851E-2</v>
      </c>
      <c r="AH38" s="292">
        <f t="shared" si="36"/>
        <v>1.8605056042204388E-2</v>
      </c>
      <c r="AI38" s="292">
        <f t="shared" si="36"/>
        <v>1.5427895154535225E-2</v>
      </c>
      <c r="AJ38" s="292">
        <f t="shared" si="36"/>
        <v>1.2595207831568285E-2</v>
      </c>
      <c r="AK38" s="292">
        <f t="shared" si="36"/>
        <v>1.0123413064523377E-2</v>
      </c>
      <c r="AL38" s="292">
        <f t="shared" si="36"/>
        <v>8.010719676356139E-3</v>
      </c>
      <c r="AM38" s="292">
        <f t="shared" si="36"/>
        <v>0</v>
      </c>
      <c r="AN38" s="292">
        <f t="shared" si="36"/>
        <v>0</v>
      </c>
      <c r="AO38" s="292">
        <f t="shared" si="36"/>
        <v>0</v>
      </c>
      <c r="AP38" s="292">
        <f t="shared" si="36"/>
        <v>0</v>
      </c>
      <c r="AQ38" s="292">
        <f t="shared" si="36"/>
        <v>0</v>
      </c>
      <c r="AR38" s="292">
        <f t="shared" si="36"/>
        <v>0</v>
      </c>
      <c r="AS38" s="292">
        <f t="shared" si="36"/>
        <v>0</v>
      </c>
      <c r="AT38" s="292">
        <f t="shared" si="36"/>
        <v>0</v>
      </c>
      <c r="AU38" s="292">
        <f t="shared" si="36"/>
        <v>0</v>
      </c>
      <c r="AV38" s="292">
        <f t="shared" si="36"/>
        <v>0</v>
      </c>
      <c r="AW38" s="292">
        <f t="shared" si="36"/>
        <v>0</v>
      </c>
      <c r="AX38" s="292">
        <f t="shared" si="36"/>
        <v>0</v>
      </c>
      <c r="AY38" s="292">
        <f t="shared" si="36"/>
        <v>0</v>
      </c>
      <c r="AZ38" s="292">
        <f t="shared" si="36"/>
        <v>0</v>
      </c>
      <c r="BA38" s="292">
        <f t="shared" si="36"/>
        <v>0</v>
      </c>
      <c r="BB38" s="292">
        <f t="shared" si="36"/>
        <v>0</v>
      </c>
      <c r="BC38" s="292">
        <f t="shared" si="36"/>
        <v>0</v>
      </c>
      <c r="BD38" s="292">
        <f t="shared" si="36"/>
        <v>0</v>
      </c>
      <c r="BE38" s="292">
        <f t="shared" si="36"/>
        <v>0</v>
      </c>
      <c r="BF38" s="292">
        <f t="shared" si="36"/>
        <v>0</v>
      </c>
      <c r="BG38" s="292">
        <f t="shared" si="36"/>
        <v>0</v>
      </c>
      <c r="BH38" s="292">
        <f t="shared" si="36"/>
        <v>0</v>
      </c>
      <c r="BI38" s="292">
        <f t="shared" si="36"/>
        <v>0</v>
      </c>
      <c r="BJ38" s="292">
        <f t="shared" si="36"/>
        <v>0</v>
      </c>
      <c r="BK38" s="292">
        <f t="shared" si="36"/>
        <v>0</v>
      </c>
      <c r="BL38" s="292">
        <f t="shared" si="36"/>
        <v>0</v>
      </c>
      <c r="BM38" s="292">
        <f t="shared" si="36"/>
        <v>0</v>
      </c>
      <c r="BN38" s="292">
        <f t="shared" si="36"/>
        <v>0</v>
      </c>
    </row>
    <row r="39" spans="1:66" ht="15.75" customHeight="1" x14ac:dyDescent="0.2">
      <c r="A39" s="373"/>
      <c r="B39" s="373"/>
      <c r="C39" s="373"/>
      <c r="D39" s="473">
        <f t="shared" si="3"/>
        <v>1</v>
      </c>
      <c r="E39" s="478">
        <f t="shared" si="5"/>
        <v>33</v>
      </c>
      <c r="F39" s="481"/>
      <c r="G39" s="292">
        <f t="shared" ref="G39:BN39" si="37">IF(G$6&gt;$E39,0,(NORMSDIST(G102)-NORMSDIST(F102))*$B$1/(1-2*NORMSDIST($F102)))</f>
        <v>7.7387129181829047E-3</v>
      </c>
      <c r="H39" s="292">
        <f t="shared" si="37"/>
        <v>9.7151721091765873E-3</v>
      </c>
      <c r="I39" s="292">
        <f t="shared" si="37"/>
        <v>1.2018748084395509E-2</v>
      </c>
      <c r="J39" s="292">
        <f t="shared" si="37"/>
        <v>1.46519335131456E-2</v>
      </c>
      <c r="K39" s="292">
        <f t="shared" si="37"/>
        <v>1.7601821875154459E-2</v>
      </c>
      <c r="L39" s="292">
        <f t="shared" si="37"/>
        <v>2.0837580082152442E-2</v>
      </c>
      <c r="M39" s="292">
        <f t="shared" si="37"/>
        <v>2.4308822453731262E-2</v>
      </c>
      <c r="N39" s="292">
        <f t="shared" si="37"/>
        <v>2.7945220629803969E-2</v>
      </c>
      <c r="O39" s="292">
        <f t="shared" si="37"/>
        <v>3.1657611621402633E-2</v>
      </c>
      <c r="P39" s="292">
        <f t="shared" si="37"/>
        <v>3.5340747838398009E-2</v>
      </c>
      <c r="Q39" s="292">
        <f t="shared" si="37"/>
        <v>3.8877677189832455E-2</v>
      </c>
      <c r="R39" s="292">
        <f t="shared" si="37"/>
        <v>4.2145564022631227E-2</v>
      </c>
      <c r="S39" s="292">
        <f t="shared" si="37"/>
        <v>4.5022584182746156E-2</v>
      </c>
      <c r="T39" s="292">
        <f t="shared" si="37"/>
        <v>4.7395374118378006E-2</v>
      </c>
      <c r="U39" s="292">
        <f t="shared" si="37"/>
        <v>4.9166408109741176E-2</v>
      </c>
      <c r="V39" s="292">
        <f t="shared" si="37"/>
        <v>5.0260637999364782E-2</v>
      </c>
      <c r="W39" s="292">
        <f t="shared" si="37"/>
        <v>5.0630766503524917E-2</v>
      </c>
      <c r="X39" s="292">
        <f t="shared" si="37"/>
        <v>5.02606379993649E-2</v>
      </c>
      <c r="Y39" s="292">
        <f t="shared" si="37"/>
        <v>4.9166408109741121E-2</v>
      </c>
      <c r="Z39" s="292">
        <f t="shared" si="37"/>
        <v>4.7395374118378124E-2</v>
      </c>
      <c r="AA39" s="292">
        <f t="shared" si="37"/>
        <v>4.5022584182746156E-2</v>
      </c>
      <c r="AB39" s="292">
        <f t="shared" si="37"/>
        <v>4.2145564022631227E-2</v>
      </c>
      <c r="AC39" s="292">
        <f t="shared" si="37"/>
        <v>3.8877677189832538E-2</v>
      </c>
      <c r="AD39" s="292">
        <f t="shared" si="37"/>
        <v>3.53407478383981E-2</v>
      </c>
      <c r="AE39" s="292">
        <f t="shared" si="37"/>
        <v>3.1657611621402605E-2</v>
      </c>
      <c r="AF39" s="292">
        <f t="shared" si="37"/>
        <v>2.7945220629804E-2</v>
      </c>
      <c r="AG39" s="292">
        <f t="shared" si="37"/>
        <v>2.4308822453731317E-2</v>
      </c>
      <c r="AH39" s="292">
        <f t="shared" si="37"/>
        <v>2.0837580082152515E-2</v>
      </c>
      <c r="AI39" s="292">
        <f t="shared" si="37"/>
        <v>1.7601821875154473E-2</v>
      </c>
      <c r="AJ39" s="292">
        <f t="shared" si="37"/>
        <v>1.4651933513145657E-2</v>
      </c>
      <c r="AK39" s="292">
        <f t="shared" si="37"/>
        <v>1.2018748084395611E-2</v>
      </c>
      <c r="AL39" s="292">
        <f t="shared" si="37"/>
        <v>9.7151721091765543E-3</v>
      </c>
      <c r="AM39" s="292">
        <f t="shared" si="37"/>
        <v>7.7387129181829047E-3</v>
      </c>
      <c r="AN39" s="292">
        <f t="shared" si="37"/>
        <v>0</v>
      </c>
      <c r="AO39" s="292">
        <f t="shared" si="37"/>
        <v>0</v>
      </c>
      <c r="AP39" s="292">
        <f t="shared" si="37"/>
        <v>0</v>
      </c>
      <c r="AQ39" s="292">
        <f t="shared" si="37"/>
        <v>0</v>
      </c>
      <c r="AR39" s="292">
        <f t="shared" si="37"/>
        <v>0</v>
      </c>
      <c r="AS39" s="292">
        <f t="shared" si="37"/>
        <v>0</v>
      </c>
      <c r="AT39" s="292">
        <f t="shared" si="37"/>
        <v>0</v>
      </c>
      <c r="AU39" s="292">
        <f t="shared" si="37"/>
        <v>0</v>
      </c>
      <c r="AV39" s="292">
        <f t="shared" si="37"/>
        <v>0</v>
      </c>
      <c r="AW39" s="292">
        <f t="shared" si="37"/>
        <v>0</v>
      </c>
      <c r="AX39" s="292">
        <f t="shared" si="37"/>
        <v>0</v>
      </c>
      <c r="AY39" s="292">
        <f t="shared" si="37"/>
        <v>0</v>
      </c>
      <c r="AZ39" s="292">
        <f t="shared" si="37"/>
        <v>0</v>
      </c>
      <c r="BA39" s="292">
        <f t="shared" si="37"/>
        <v>0</v>
      </c>
      <c r="BB39" s="292">
        <f t="shared" si="37"/>
        <v>0</v>
      </c>
      <c r="BC39" s="292">
        <f t="shared" si="37"/>
        <v>0</v>
      </c>
      <c r="BD39" s="292">
        <f t="shared" si="37"/>
        <v>0</v>
      </c>
      <c r="BE39" s="292">
        <f t="shared" si="37"/>
        <v>0</v>
      </c>
      <c r="BF39" s="292">
        <f t="shared" si="37"/>
        <v>0</v>
      </c>
      <c r="BG39" s="292">
        <f t="shared" si="37"/>
        <v>0</v>
      </c>
      <c r="BH39" s="292">
        <f t="shared" si="37"/>
        <v>0</v>
      </c>
      <c r="BI39" s="292">
        <f t="shared" si="37"/>
        <v>0</v>
      </c>
      <c r="BJ39" s="292">
        <f t="shared" si="37"/>
        <v>0</v>
      </c>
      <c r="BK39" s="292">
        <f t="shared" si="37"/>
        <v>0</v>
      </c>
      <c r="BL39" s="292">
        <f t="shared" si="37"/>
        <v>0</v>
      </c>
      <c r="BM39" s="292">
        <f t="shared" si="37"/>
        <v>0</v>
      </c>
      <c r="BN39" s="292">
        <f t="shared" si="37"/>
        <v>0</v>
      </c>
    </row>
    <row r="40" spans="1:66" ht="15.75" customHeight="1" x14ac:dyDescent="0.2">
      <c r="A40" s="373"/>
      <c r="B40" s="373"/>
      <c r="C40" s="373"/>
      <c r="D40" s="473">
        <f t="shared" si="3"/>
        <v>1.0000000000000002</v>
      </c>
      <c r="E40" s="478">
        <f t="shared" si="5"/>
        <v>34</v>
      </c>
      <c r="F40" s="481"/>
      <c r="G40" s="292">
        <f t="shared" ref="G40:BN40" si="38">IF(G$6&gt;$E40,0,(NORMSDIST(G103)-NORMSDIST(F103))*$B$1/(1-2*NORMSDIST($F103)))</f>
        <v>7.4844687691743971E-3</v>
      </c>
      <c r="H40" s="292">
        <f t="shared" si="38"/>
        <v>9.3374036456007493E-3</v>
      </c>
      <c r="I40" s="292">
        <f t="shared" si="38"/>
        <v>1.1489131592773871E-2</v>
      </c>
      <c r="J40" s="292">
        <f t="shared" si="38"/>
        <v>1.3942613670436933E-2</v>
      </c>
      <c r="K40" s="292">
        <f t="shared" si="38"/>
        <v>1.6687723893439584E-2</v>
      </c>
      <c r="L40" s="292">
        <f t="shared" si="38"/>
        <v>1.969907984227269E-2</v>
      </c>
      <c r="M40" s="292">
        <f t="shared" si="38"/>
        <v>2.2934575187126532E-2</v>
      </c>
      <c r="N40" s="292">
        <f t="shared" si="38"/>
        <v>2.6334882575828146E-2</v>
      </c>
      <c r="O40" s="292">
        <f t="shared" si="38"/>
        <v>2.9824144845118375E-2</v>
      </c>
      <c r="P40" s="292">
        <f t="shared" si="38"/>
        <v>3.3311987308032018E-2</v>
      </c>
      <c r="Q40" s="292">
        <f t="shared" si="38"/>
        <v>3.6696869266371848E-2</v>
      </c>
      <c r="R40" s="292">
        <f t="shared" si="38"/>
        <v>3.9870659359312485E-2</v>
      </c>
      <c r="S40" s="292">
        <f t="shared" si="38"/>
        <v>4.2724181620514438E-2</v>
      </c>
      <c r="T40" s="292">
        <f t="shared" si="38"/>
        <v>4.515335444189307E-2</v>
      </c>
      <c r="U40" s="292">
        <f t="shared" si="38"/>
        <v>4.7065450428916168E-2</v>
      </c>
      <c r="V40" s="292">
        <f t="shared" si="38"/>
        <v>4.8384956208749302E-2</v>
      </c>
      <c r="W40" s="292">
        <f t="shared" si="38"/>
        <v>4.9058517344439632E-2</v>
      </c>
      <c r="X40" s="292">
        <f t="shared" si="38"/>
        <v>4.9058517344439515E-2</v>
      </c>
      <c r="Y40" s="292">
        <f t="shared" si="38"/>
        <v>4.8384956208749247E-2</v>
      </c>
      <c r="Z40" s="292">
        <f t="shared" si="38"/>
        <v>4.7065450428916231E-2</v>
      </c>
      <c r="AA40" s="292">
        <f t="shared" si="38"/>
        <v>4.5153354441893008E-2</v>
      </c>
      <c r="AB40" s="292">
        <f t="shared" si="38"/>
        <v>4.272418162051432E-2</v>
      </c>
      <c r="AC40" s="292">
        <f t="shared" si="38"/>
        <v>3.9870659359312548E-2</v>
      </c>
      <c r="AD40" s="292">
        <f t="shared" si="38"/>
        <v>3.6696869266371793E-2</v>
      </c>
      <c r="AE40" s="292">
        <f t="shared" si="38"/>
        <v>3.3311987308032073E-2</v>
      </c>
      <c r="AF40" s="292">
        <f t="shared" si="38"/>
        <v>2.9824144845118347E-2</v>
      </c>
      <c r="AG40" s="292">
        <f t="shared" si="38"/>
        <v>2.6334882575828104E-2</v>
      </c>
      <c r="AH40" s="292">
        <f t="shared" si="38"/>
        <v>2.2934575187126476E-2</v>
      </c>
      <c r="AI40" s="292">
        <f t="shared" si="38"/>
        <v>1.9699079842272663E-2</v>
      </c>
      <c r="AJ40" s="292">
        <f t="shared" si="38"/>
        <v>1.6687723893439598E-2</v>
      </c>
      <c r="AK40" s="292">
        <f t="shared" si="38"/>
        <v>1.3942613670436926E-2</v>
      </c>
      <c r="AL40" s="292">
        <f t="shared" si="38"/>
        <v>1.1489131592773878E-2</v>
      </c>
      <c r="AM40" s="292">
        <f t="shared" si="38"/>
        <v>9.3374036456006729E-3</v>
      </c>
      <c r="AN40" s="292">
        <f t="shared" si="38"/>
        <v>7.4844687691743685E-3</v>
      </c>
      <c r="AO40" s="292">
        <f t="shared" si="38"/>
        <v>0</v>
      </c>
      <c r="AP40" s="292">
        <f t="shared" si="38"/>
        <v>0</v>
      </c>
      <c r="AQ40" s="292">
        <f t="shared" si="38"/>
        <v>0</v>
      </c>
      <c r="AR40" s="292">
        <f t="shared" si="38"/>
        <v>0</v>
      </c>
      <c r="AS40" s="292">
        <f t="shared" si="38"/>
        <v>0</v>
      </c>
      <c r="AT40" s="292">
        <f t="shared" si="38"/>
        <v>0</v>
      </c>
      <c r="AU40" s="292">
        <f t="shared" si="38"/>
        <v>0</v>
      </c>
      <c r="AV40" s="292">
        <f t="shared" si="38"/>
        <v>0</v>
      </c>
      <c r="AW40" s="292">
        <f t="shared" si="38"/>
        <v>0</v>
      </c>
      <c r="AX40" s="292">
        <f t="shared" si="38"/>
        <v>0</v>
      </c>
      <c r="AY40" s="292">
        <f t="shared" si="38"/>
        <v>0</v>
      </c>
      <c r="AZ40" s="292">
        <f t="shared" si="38"/>
        <v>0</v>
      </c>
      <c r="BA40" s="292">
        <f t="shared" si="38"/>
        <v>0</v>
      </c>
      <c r="BB40" s="292">
        <f t="shared" si="38"/>
        <v>0</v>
      </c>
      <c r="BC40" s="292">
        <f t="shared" si="38"/>
        <v>0</v>
      </c>
      <c r="BD40" s="292">
        <f t="shared" si="38"/>
        <v>0</v>
      </c>
      <c r="BE40" s="292">
        <f t="shared" si="38"/>
        <v>0</v>
      </c>
      <c r="BF40" s="292">
        <f t="shared" si="38"/>
        <v>0</v>
      </c>
      <c r="BG40" s="292">
        <f t="shared" si="38"/>
        <v>0</v>
      </c>
      <c r="BH40" s="292">
        <f t="shared" si="38"/>
        <v>0</v>
      </c>
      <c r="BI40" s="292">
        <f t="shared" si="38"/>
        <v>0</v>
      </c>
      <c r="BJ40" s="292">
        <f t="shared" si="38"/>
        <v>0</v>
      </c>
      <c r="BK40" s="292">
        <f t="shared" si="38"/>
        <v>0</v>
      </c>
      <c r="BL40" s="292">
        <f t="shared" si="38"/>
        <v>0</v>
      </c>
      <c r="BM40" s="292">
        <f t="shared" si="38"/>
        <v>0</v>
      </c>
      <c r="BN40" s="292">
        <f t="shared" si="38"/>
        <v>0</v>
      </c>
    </row>
    <row r="41" spans="1:66" ht="15.75" customHeight="1" x14ac:dyDescent="0.2">
      <c r="A41" s="373"/>
      <c r="B41" s="373"/>
      <c r="C41" s="373"/>
      <c r="D41" s="473">
        <f t="shared" si="3"/>
        <v>1</v>
      </c>
      <c r="E41" s="478">
        <f t="shared" si="5"/>
        <v>35</v>
      </c>
      <c r="F41" s="481"/>
      <c r="G41" s="292">
        <f t="shared" ref="G41:BN41" si="39">IF(G$6&gt;$E41,0,(NORMSDIST(G104)-NORMSDIST(F104))*$B$1/(1-2*NORMSDIST($F104)))</f>
        <v>7.2463104678813766E-3</v>
      </c>
      <c r="H41" s="292">
        <f t="shared" si="39"/>
        <v>8.9869035542830978E-3</v>
      </c>
      <c r="I41" s="292">
        <f t="shared" si="39"/>
        <v>1.1001121588067892E-2</v>
      </c>
      <c r="J41" s="292">
        <f t="shared" si="39"/>
        <v>1.3292222128154891E-2</v>
      </c>
      <c r="K41" s="292">
        <f t="shared" si="39"/>
        <v>1.5852288191238441E-2</v>
      </c>
      <c r="L41" s="292">
        <f t="shared" si="39"/>
        <v>1.8660362353288232E-2</v>
      </c>
      <c r="M41" s="292">
        <f t="shared" si="39"/>
        <v>2.1681130949851312E-2</v>
      </c>
      <c r="N41" s="292">
        <f t="shared" si="39"/>
        <v>2.4864374564370368E-2</v>
      </c>
      <c r="O41" s="292">
        <f t="shared" si="39"/>
        <v>2.8145365633571479E-2</v>
      </c>
      <c r="P41" s="292">
        <f t="shared" si="39"/>
        <v>3.1446332321406291E-2</v>
      </c>
      <c r="Q41" s="292">
        <f t="shared" si="39"/>
        <v>3.4679023079251553E-2</v>
      </c>
      <c r="R41" s="292">
        <f t="shared" si="39"/>
        <v>3.7748305473215858E-2</v>
      </c>
      <c r="S41" s="292">
        <f t="shared" si="39"/>
        <v>4.0556626081142584E-2</v>
      </c>
      <c r="T41" s="292">
        <f t="shared" si="39"/>
        <v>4.3009057835628202E-2</v>
      </c>
      <c r="U41" s="292">
        <f t="shared" si="39"/>
        <v>4.5018579977533557E-2</v>
      </c>
      <c r="V41" s="292">
        <f t="shared" si="39"/>
        <v>4.6511185383555156E-2</v>
      </c>
      <c r="W41" s="292">
        <f t="shared" si="39"/>
        <v>4.7430398953469635E-2</v>
      </c>
      <c r="X41" s="292">
        <f t="shared" si="39"/>
        <v>4.7740822928180569E-2</v>
      </c>
      <c r="Y41" s="292">
        <f t="shared" si="39"/>
        <v>4.7430398953469573E-2</v>
      </c>
      <c r="Z41" s="292">
        <f t="shared" si="39"/>
        <v>4.6511185383555267E-2</v>
      </c>
      <c r="AA41" s="292">
        <f t="shared" si="39"/>
        <v>4.5018579977533613E-2</v>
      </c>
      <c r="AB41" s="292">
        <f t="shared" si="39"/>
        <v>4.3009057835628028E-2</v>
      </c>
      <c r="AC41" s="292">
        <f t="shared" si="39"/>
        <v>4.0556626081142529E-2</v>
      </c>
      <c r="AD41" s="292">
        <f t="shared" si="39"/>
        <v>3.7748305473215886E-2</v>
      </c>
      <c r="AE41" s="292">
        <f t="shared" si="39"/>
        <v>3.4679023079251609E-2</v>
      </c>
      <c r="AF41" s="292">
        <f t="shared" si="39"/>
        <v>3.1446332321406201E-2</v>
      </c>
      <c r="AG41" s="292">
        <f t="shared" si="39"/>
        <v>2.8145365633571565E-2</v>
      </c>
      <c r="AH41" s="292">
        <f t="shared" si="39"/>
        <v>2.4864374564370254E-2</v>
      </c>
      <c r="AI41" s="292">
        <f t="shared" si="39"/>
        <v>2.168113094985127E-2</v>
      </c>
      <c r="AJ41" s="292">
        <f t="shared" si="39"/>
        <v>1.8660362353288273E-2</v>
      </c>
      <c r="AK41" s="292">
        <f t="shared" si="39"/>
        <v>1.585228819123841E-2</v>
      </c>
      <c r="AL41" s="292">
        <f t="shared" si="39"/>
        <v>1.3292222128154759E-2</v>
      </c>
      <c r="AM41" s="292">
        <f t="shared" si="39"/>
        <v>1.1001121588067965E-2</v>
      </c>
      <c r="AN41" s="292">
        <f t="shared" si="39"/>
        <v>8.9869035542830839E-3</v>
      </c>
      <c r="AO41" s="292">
        <f t="shared" si="39"/>
        <v>7.2463104678813723E-3</v>
      </c>
      <c r="AP41" s="292">
        <f t="shared" si="39"/>
        <v>0</v>
      </c>
      <c r="AQ41" s="292">
        <f t="shared" si="39"/>
        <v>0</v>
      </c>
      <c r="AR41" s="292">
        <f t="shared" si="39"/>
        <v>0</v>
      </c>
      <c r="AS41" s="292">
        <f t="shared" si="39"/>
        <v>0</v>
      </c>
      <c r="AT41" s="292">
        <f t="shared" si="39"/>
        <v>0</v>
      </c>
      <c r="AU41" s="292">
        <f t="shared" si="39"/>
        <v>0</v>
      </c>
      <c r="AV41" s="292">
        <f t="shared" si="39"/>
        <v>0</v>
      </c>
      <c r="AW41" s="292">
        <f t="shared" si="39"/>
        <v>0</v>
      </c>
      <c r="AX41" s="292">
        <f t="shared" si="39"/>
        <v>0</v>
      </c>
      <c r="AY41" s="292">
        <f t="shared" si="39"/>
        <v>0</v>
      </c>
      <c r="AZ41" s="292">
        <f t="shared" si="39"/>
        <v>0</v>
      </c>
      <c r="BA41" s="292">
        <f t="shared" si="39"/>
        <v>0</v>
      </c>
      <c r="BB41" s="292">
        <f t="shared" si="39"/>
        <v>0</v>
      </c>
      <c r="BC41" s="292">
        <f t="shared" si="39"/>
        <v>0</v>
      </c>
      <c r="BD41" s="292">
        <f t="shared" si="39"/>
        <v>0</v>
      </c>
      <c r="BE41" s="292">
        <f t="shared" si="39"/>
        <v>0</v>
      </c>
      <c r="BF41" s="292">
        <f t="shared" si="39"/>
        <v>0</v>
      </c>
      <c r="BG41" s="292">
        <f t="shared" si="39"/>
        <v>0</v>
      </c>
      <c r="BH41" s="292">
        <f t="shared" si="39"/>
        <v>0</v>
      </c>
      <c r="BI41" s="292">
        <f t="shared" si="39"/>
        <v>0</v>
      </c>
      <c r="BJ41" s="292">
        <f t="shared" si="39"/>
        <v>0</v>
      </c>
      <c r="BK41" s="292">
        <f t="shared" si="39"/>
        <v>0</v>
      </c>
      <c r="BL41" s="292">
        <f t="shared" si="39"/>
        <v>0</v>
      </c>
      <c r="BM41" s="292">
        <f t="shared" si="39"/>
        <v>0</v>
      </c>
      <c r="BN41" s="292">
        <f t="shared" si="39"/>
        <v>0</v>
      </c>
    </row>
    <row r="42" spans="1:66" ht="15.75" customHeight="1" x14ac:dyDescent="0.2">
      <c r="A42" s="373"/>
      <c r="B42" s="373"/>
      <c r="C42" s="373"/>
      <c r="D42" s="473">
        <f t="shared" si="3"/>
        <v>1</v>
      </c>
      <c r="E42" s="478">
        <f t="shared" si="5"/>
        <v>36</v>
      </c>
      <c r="F42" s="481"/>
      <c r="G42" s="292">
        <f t="shared" ref="G42:BN42" si="40">IF(G$6&gt;$E42,0,(NORMSDIST(G105)-NORMSDIST(F105))*$B$1/(1-2*NORMSDIST($F105)))</f>
        <v>7.0227650214079495E-3</v>
      </c>
      <c r="H42" s="292">
        <f t="shared" si="40"/>
        <v>8.660893442794677E-3</v>
      </c>
      <c r="I42" s="292">
        <f t="shared" si="40"/>
        <v>1.0550209788974755E-2</v>
      </c>
      <c r="J42" s="292">
        <f t="shared" si="40"/>
        <v>1.2694141623776772E-2</v>
      </c>
      <c r="K42" s="292">
        <f t="shared" si="40"/>
        <v>1.5086532326993153E-2</v>
      </c>
      <c r="L42" s="292">
        <f t="shared" si="40"/>
        <v>1.7710032657805262E-2</v>
      </c>
      <c r="M42" s="292">
        <f t="shared" si="40"/>
        <v>2.0534926058586839E-2</v>
      </c>
      <c r="N42" s="292">
        <f t="shared" si="40"/>
        <v>2.3518562471735605E-2</v>
      </c>
      <c r="O42" s="292">
        <f t="shared" si="40"/>
        <v>2.6605550602472019E-2</v>
      </c>
      <c r="P42" s="292">
        <f t="shared" si="40"/>
        <v>2.972881368183335E-2</v>
      </c>
      <c r="Q42" s="292">
        <f t="shared" si="40"/>
        <v>3.2811550837911374E-2</v>
      </c>
      <c r="R42" s="292">
        <f t="shared" si="40"/>
        <v>3.5770069801084596E-2</v>
      </c>
      <c r="S42" s="292">
        <f t="shared" si="40"/>
        <v>3.8517373883335572E-2</v>
      </c>
      <c r="T42" s="292">
        <f t="shared" si="40"/>
        <v>4.0967305750692545E-2</v>
      </c>
      <c r="U42" s="292">
        <f t="shared" si="40"/>
        <v>4.303898193578741E-2</v>
      </c>
      <c r="V42" s="292">
        <f t="shared" si="40"/>
        <v>4.4661204269364173E-2</v>
      </c>
      <c r="W42" s="292">
        <f t="shared" si="40"/>
        <v>4.5776514577267155E-2</v>
      </c>
      <c r="X42" s="292">
        <f t="shared" si="40"/>
        <v>4.6344571268177044E-2</v>
      </c>
      <c r="Y42" s="292">
        <f t="shared" si="40"/>
        <v>4.6344571268177044E-2</v>
      </c>
      <c r="Z42" s="292">
        <f t="shared" si="40"/>
        <v>4.5776514577267266E-2</v>
      </c>
      <c r="AA42" s="292">
        <f t="shared" si="40"/>
        <v>4.4661204269364062E-2</v>
      </c>
      <c r="AB42" s="292">
        <f t="shared" si="40"/>
        <v>4.303898193578741E-2</v>
      </c>
      <c r="AC42" s="292">
        <f t="shared" si="40"/>
        <v>4.0967305750692483E-2</v>
      </c>
      <c r="AD42" s="292">
        <f t="shared" si="40"/>
        <v>3.8517373883335572E-2</v>
      </c>
      <c r="AE42" s="292">
        <f t="shared" si="40"/>
        <v>3.5770069801084541E-2</v>
      </c>
      <c r="AF42" s="292">
        <f t="shared" si="40"/>
        <v>3.2811550837911346E-2</v>
      </c>
      <c r="AG42" s="292">
        <f t="shared" si="40"/>
        <v>2.9728813681833291E-2</v>
      </c>
      <c r="AH42" s="292">
        <f t="shared" si="40"/>
        <v>2.6605550602471991E-2</v>
      </c>
      <c r="AI42" s="292">
        <f t="shared" si="40"/>
        <v>2.3518562471735636E-2</v>
      </c>
      <c r="AJ42" s="292">
        <f t="shared" si="40"/>
        <v>2.0534926058586839E-2</v>
      </c>
      <c r="AK42" s="292">
        <f t="shared" si="40"/>
        <v>1.7710032657805248E-2</v>
      </c>
      <c r="AL42" s="292">
        <f t="shared" si="40"/>
        <v>1.5086532326992993E-2</v>
      </c>
      <c r="AM42" s="292">
        <f t="shared" si="40"/>
        <v>1.2694141623776809E-2</v>
      </c>
      <c r="AN42" s="292">
        <f t="shared" si="40"/>
        <v>1.0550209788974734E-2</v>
      </c>
      <c r="AO42" s="292">
        <f t="shared" si="40"/>
        <v>8.6608934427946579E-3</v>
      </c>
      <c r="AP42" s="292">
        <f t="shared" si="40"/>
        <v>7.0227650214079642E-3</v>
      </c>
      <c r="AQ42" s="292">
        <f t="shared" si="40"/>
        <v>0</v>
      </c>
      <c r="AR42" s="292">
        <f t="shared" si="40"/>
        <v>0</v>
      </c>
      <c r="AS42" s="292">
        <f t="shared" si="40"/>
        <v>0</v>
      </c>
      <c r="AT42" s="292">
        <f t="shared" si="40"/>
        <v>0</v>
      </c>
      <c r="AU42" s="292">
        <f t="shared" si="40"/>
        <v>0</v>
      </c>
      <c r="AV42" s="292">
        <f t="shared" si="40"/>
        <v>0</v>
      </c>
      <c r="AW42" s="292">
        <f t="shared" si="40"/>
        <v>0</v>
      </c>
      <c r="AX42" s="292">
        <f t="shared" si="40"/>
        <v>0</v>
      </c>
      <c r="AY42" s="292">
        <f t="shared" si="40"/>
        <v>0</v>
      </c>
      <c r="AZ42" s="292">
        <f t="shared" si="40"/>
        <v>0</v>
      </c>
      <c r="BA42" s="292">
        <f t="shared" si="40"/>
        <v>0</v>
      </c>
      <c r="BB42" s="292">
        <f t="shared" si="40"/>
        <v>0</v>
      </c>
      <c r="BC42" s="292">
        <f t="shared" si="40"/>
        <v>0</v>
      </c>
      <c r="BD42" s="292">
        <f t="shared" si="40"/>
        <v>0</v>
      </c>
      <c r="BE42" s="292">
        <f t="shared" si="40"/>
        <v>0</v>
      </c>
      <c r="BF42" s="292">
        <f t="shared" si="40"/>
        <v>0</v>
      </c>
      <c r="BG42" s="292">
        <f t="shared" si="40"/>
        <v>0</v>
      </c>
      <c r="BH42" s="292">
        <f t="shared" si="40"/>
        <v>0</v>
      </c>
      <c r="BI42" s="292">
        <f t="shared" si="40"/>
        <v>0</v>
      </c>
      <c r="BJ42" s="292">
        <f t="shared" si="40"/>
        <v>0</v>
      </c>
      <c r="BK42" s="292">
        <f t="shared" si="40"/>
        <v>0</v>
      </c>
      <c r="BL42" s="292">
        <f t="shared" si="40"/>
        <v>0</v>
      </c>
      <c r="BM42" s="292">
        <f t="shared" si="40"/>
        <v>0</v>
      </c>
      <c r="BN42" s="292">
        <f t="shared" si="40"/>
        <v>0</v>
      </c>
    </row>
    <row r="43" spans="1:66" ht="15.75" customHeight="1" x14ac:dyDescent="0.2">
      <c r="A43" s="373"/>
      <c r="B43" s="373"/>
      <c r="C43" s="373"/>
      <c r="D43" s="473">
        <f t="shared" si="3"/>
        <v>1</v>
      </c>
      <c r="E43" s="478">
        <f t="shared" si="5"/>
        <v>37</v>
      </c>
      <c r="F43" s="481"/>
      <c r="G43" s="292">
        <f t="shared" ref="G43:BN43" si="41">IF(G$6&gt;$E43,0,(NORMSDIST(G106)-NORMSDIST(F106))*$B$1/(1-2*NORMSDIST($F106)))</f>
        <v>6.8125332700633102E-3</v>
      </c>
      <c r="H43" s="292">
        <f t="shared" si="41"/>
        <v>8.3569532165121939E-3</v>
      </c>
      <c r="I43" s="292">
        <f t="shared" si="41"/>
        <v>1.0132496915355463E-2</v>
      </c>
      <c r="J43" s="292">
        <f t="shared" si="41"/>
        <v>1.2142669238379171E-2</v>
      </c>
      <c r="K43" s="292">
        <f t="shared" si="41"/>
        <v>1.4382720035918147E-2</v>
      </c>
      <c r="L43" s="292">
        <f t="shared" si="41"/>
        <v>1.6838254381040276E-2</v>
      </c>
      <c r="M43" s="292">
        <f t="shared" si="41"/>
        <v>1.9484186785101516E-2</v>
      </c>
      <c r="N43" s="292">
        <f t="shared" si="41"/>
        <v>2.2284181229160916E-2</v>
      </c>
      <c r="O43" s="292">
        <f t="shared" si="41"/>
        <v>2.5190701369928344E-2</v>
      </c>
      <c r="P43" s="292">
        <f t="shared" si="41"/>
        <v>2.8145762464321104E-2</v>
      </c>
      <c r="Q43" s="292">
        <f t="shared" si="41"/>
        <v>3.1082429577763245E-2</v>
      </c>
      <c r="R43" s="292">
        <f t="shared" si="41"/>
        <v>3.3927048587122484E-2</v>
      </c>
      <c r="S43" s="292">
        <f t="shared" si="41"/>
        <v>3.6602132243258256E-2</v>
      </c>
      <c r="T43" s="292">
        <f t="shared" si="41"/>
        <v>3.9029759387809969E-2</v>
      </c>
      <c r="U43" s="292">
        <f t="shared" si="41"/>
        <v>4.1135288309867526E-2</v>
      </c>
      <c r="V43" s="292">
        <f t="shared" si="41"/>
        <v>4.2851142038842313E-2</v>
      </c>
      <c r="W43" s="292">
        <f t="shared" si="41"/>
        <v>4.4120399916187832E-2</v>
      </c>
      <c r="X43" s="292">
        <f t="shared" si="41"/>
        <v>4.4899929995506405E-2</v>
      </c>
      <c r="Y43" s="292">
        <f t="shared" si="41"/>
        <v>4.5162822075723211E-2</v>
      </c>
      <c r="Z43" s="292">
        <f t="shared" si="41"/>
        <v>4.4899929995506349E-2</v>
      </c>
      <c r="AA43" s="292">
        <f t="shared" si="41"/>
        <v>4.4120399916187943E-2</v>
      </c>
      <c r="AB43" s="292">
        <f t="shared" si="41"/>
        <v>4.2851142038842251E-2</v>
      </c>
      <c r="AC43" s="292">
        <f t="shared" si="41"/>
        <v>4.1135288309867582E-2</v>
      </c>
      <c r="AD43" s="292">
        <f t="shared" si="41"/>
        <v>3.9029759387809913E-2</v>
      </c>
      <c r="AE43" s="292">
        <f t="shared" si="41"/>
        <v>3.6602132243258201E-2</v>
      </c>
      <c r="AF43" s="292">
        <f t="shared" si="41"/>
        <v>3.3927048587122539E-2</v>
      </c>
      <c r="AG43" s="292">
        <f t="shared" si="41"/>
        <v>3.1082429577763158E-2</v>
      </c>
      <c r="AH43" s="292">
        <f t="shared" si="41"/>
        <v>2.8145762464321104E-2</v>
      </c>
      <c r="AI43" s="292">
        <f t="shared" si="41"/>
        <v>2.5190701369928375E-2</v>
      </c>
      <c r="AJ43" s="292">
        <f t="shared" si="41"/>
        <v>2.2284181229160947E-2</v>
      </c>
      <c r="AK43" s="292">
        <f t="shared" si="41"/>
        <v>1.9484186785101516E-2</v>
      </c>
      <c r="AL43" s="292">
        <f t="shared" si="41"/>
        <v>1.6838254381040186E-2</v>
      </c>
      <c r="AM43" s="292">
        <f t="shared" si="41"/>
        <v>1.4382720035918183E-2</v>
      </c>
      <c r="AN43" s="292">
        <f t="shared" si="41"/>
        <v>1.2142669238379214E-2</v>
      </c>
      <c r="AO43" s="292">
        <f t="shared" si="41"/>
        <v>1.0132496915355383E-2</v>
      </c>
      <c r="AP43" s="292">
        <f t="shared" si="41"/>
        <v>8.3569532165121835E-3</v>
      </c>
      <c r="AQ43" s="292">
        <f t="shared" si="41"/>
        <v>6.8125332700633033E-3</v>
      </c>
      <c r="AR43" s="292">
        <f t="shared" si="41"/>
        <v>0</v>
      </c>
      <c r="AS43" s="292">
        <f t="shared" si="41"/>
        <v>0</v>
      </c>
      <c r="AT43" s="292">
        <f t="shared" si="41"/>
        <v>0</v>
      </c>
      <c r="AU43" s="292">
        <f t="shared" si="41"/>
        <v>0</v>
      </c>
      <c r="AV43" s="292">
        <f t="shared" si="41"/>
        <v>0</v>
      </c>
      <c r="AW43" s="292">
        <f t="shared" si="41"/>
        <v>0</v>
      </c>
      <c r="AX43" s="292">
        <f t="shared" si="41"/>
        <v>0</v>
      </c>
      <c r="AY43" s="292">
        <f t="shared" si="41"/>
        <v>0</v>
      </c>
      <c r="AZ43" s="292">
        <f t="shared" si="41"/>
        <v>0</v>
      </c>
      <c r="BA43" s="292">
        <f t="shared" si="41"/>
        <v>0</v>
      </c>
      <c r="BB43" s="292">
        <f t="shared" si="41"/>
        <v>0</v>
      </c>
      <c r="BC43" s="292">
        <f t="shared" si="41"/>
        <v>0</v>
      </c>
      <c r="BD43" s="292">
        <f t="shared" si="41"/>
        <v>0</v>
      </c>
      <c r="BE43" s="292">
        <f t="shared" si="41"/>
        <v>0</v>
      </c>
      <c r="BF43" s="292">
        <f t="shared" si="41"/>
        <v>0</v>
      </c>
      <c r="BG43" s="292">
        <f t="shared" si="41"/>
        <v>0</v>
      </c>
      <c r="BH43" s="292">
        <f t="shared" si="41"/>
        <v>0</v>
      </c>
      <c r="BI43" s="292">
        <f t="shared" si="41"/>
        <v>0</v>
      </c>
      <c r="BJ43" s="292">
        <f t="shared" si="41"/>
        <v>0</v>
      </c>
      <c r="BK43" s="292">
        <f t="shared" si="41"/>
        <v>0</v>
      </c>
      <c r="BL43" s="292">
        <f t="shared" si="41"/>
        <v>0</v>
      </c>
      <c r="BM43" s="292">
        <f t="shared" si="41"/>
        <v>0</v>
      </c>
      <c r="BN43" s="292">
        <f t="shared" si="41"/>
        <v>0</v>
      </c>
    </row>
    <row r="44" spans="1:66" ht="15.75" customHeight="1" x14ac:dyDescent="0.2">
      <c r="A44" s="373"/>
      <c r="B44" s="373"/>
      <c r="C44" s="373"/>
      <c r="D44" s="473">
        <f t="shared" si="3"/>
        <v>0.99999999999999989</v>
      </c>
      <c r="E44" s="478">
        <f t="shared" si="5"/>
        <v>38</v>
      </c>
      <c r="F44" s="481"/>
      <c r="G44" s="292">
        <f t="shared" ref="G44:BN44" si="42">IF(G$6&gt;$E44,0,(NORMSDIST(G107)-NORMSDIST(F107))*$B$1/(1-2*NORMSDIST($F107)))</f>
        <v>6.6144650630379585E-3</v>
      </c>
      <c r="H44" s="292">
        <f t="shared" si="42"/>
        <v>8.072965926380701E-3</v>
      </c>
      <c r="I44" s="292">
        <f t="shared" si="42"/>
        <v>9.7445955441462697E-3</v>
      </c>
      <c r="J44" s="292">
        <f t="shared" si="42"/>
        <v>1.163286863701187E-2</v>
      </c>
      <c r="K44" s="292">
        <f t="shared" si="42"/>
        <v>1.3734161108068693E-2</v>
      </c>
      <c r="L44" s="292">
        <f t="shared" si="42"/>
        <v>1.6036506327878126E-2</v>
      </c>
      <c r="M44" s="292">
        <f t="shared" si="42"/>
        <v>1.8518665701317171E-2</v>
      </c>
      <c r="N44" s="292">
        <f t="shared" si="42"/>
        <v>2.1149589090026906E-2</v>
      </c>
      <c r="O44" s="292">
        <f t="shared" si="42"/>
        <v>2.3888368343242719E-2</v>
      </c>
      <c r="P44" s="292">
        <f t="shared" si="42"/>
        <v>2.6684763087767321E-2</v>
      </c>
      <c r="Q44" s="292">
        <f t="shared" si="42"/>
        <v>2.9480342706382921E-2</v>
      </c>
      <c r="R44" s="292">
        <f t="shared" si="42"/>
        <v>3.2210244153804489E-2</v>
      </c>
      <c r="S44" s="292">
        <f t="shared" si="42"/>
        <v>3.4805495322265838E-2</v>
      </c>
      <c r="T44" s="292">
        <f t="shared" si="42"/>
        <v>3.7195802566084457E-2</v>
      </c>
      <c r="U44" s="292">
        <f t="shared" si="42"/>
        <v>3.9312653871498536E-2</v>
      </c>
      <c r="V44" s="292">
        <f t="shared" si="42"/>
        <v>4.1092551239853073E-2</v>
      </c>
      <c r="W44" s="292">
        <f t="shared" si="42"/>
        <v>4.2480161798429318E-2</v>
      </c>
      <c r="X44" s="292">
        <f t="shared" si="42"/>
        <v>4.3431170430554229E-2</v>
      </c>
      <c r="Y44" s="292">
        <f t="shared" si="42"/>
        <v>4.3914629082248961E-2</v>
      </c>
      <c r="Z44" s="292">
        <f t="shared" si="42"/>
        <v>4.3914629082249017E-2</v>
      </c>
      <c r="AA44" s="292">
        <f t="shared" si="42"/>
        <v>4.3431170430554285E-2</v>
      </c>
      <c r="AB44" s="292">
        <f t="shared" si="42"/>
        <v>4.2480161798429318E-2</v>
      </c>
      <c r="AC44" s="292">
        <f t="shared" si="42"/>
        <v>4.1092551239852955E-2</v>
      </c>
      <c r="AD44" s="292">
        <f t="shared" si="42"/>
        <v>3.9312653871498647E-2</v>
      </c>
      <c r="AE44" s="292">
        <f t="shared" si="42"/>
        <v>3.7195802566084513E-2</v>
      </c>
      <c r="AF44" s="292">
        <f t="shared" si="42"/>
        <v>3.4805495322265921E-2</v>
      </c>
      <c r="AG44" s="292">
        <f t="shared" si="42"/>
        <v>3.2210244153804524E-2</v>
      </c>
      <c r="AH44" s="292">
        <f t="shared" si="42"/>
        <v>2.9480342706382921E-2</v>
      </c>
      <c r="AI44" s="292">
        <f t="shared" si="42"/>
        <v>2.6684763087767412E-2</v>
      </c>
      <c r="AJ44" s="292">
        <f t="shared" si="42"/>
        <v>2.3888368343242806E-2</v>
      </c>
      <c r="AK44" s="292">
        <f t="shared" si="42"/>
        <v>2.114958909002702E-2</v>
      </c>
      <c r="AL44" s="292">
        <f t="shared" si="42"/>
        <v>1.8518665701317126E-2</v>
      </c>
      <c r="AM44" s="292">
        <f t="shared" si="42"/>
        <v>1.6036506327878272E-2</v>
      </c>
      <c r="AN44" s="292">
        <f t="shared" si="42"/>
        <v>1.373416110806862E-2</v>
      </c>
      <c r="AO44" s="292">
        <f t="shared" si="42"/>
        <v>1.1632868637012015E-2</v>
      </c>
      <c r="AP44" s="292">
        <f t="shared" si="42"/>
        <v>9.7445955441462766E-3</v>
      </c>
      <c r="AQ44" s="292">
        <f t="shared" si="42"/>
        <v>8.0729659263807565E-3</v>
      </c>
      <c r="AR44" s="292">
        <f t="shared" si="42"/>
        <v>6.6144650630379368E-3</v>
      </c>
      <c r="AS44" s="292">
        <f t="shared" si="42"/>
        <v>0</v>
      </c>
      <c r="AT44" s="292">
        <f t="shared" si="42"/>
        <v>0</v>
      </c>
      <c r="AU44" s="292">
        <f t="shared" si="42"/>
        <v>0</v>
      </c>
      <c r="AV44" s="292">
        <f t="shared" si="42"/>
        <v>0</v>
      </c>
      <c r="AW44" s="292">
        <f t="shared" si="42"/>
        <v>0</v>
      </c>
      <c r="AX44" s="292">
        <f t="shared" si="42"/>
        <v>0</v>
      </c>
      <c r="AY44" s="292">
        <f t="shared" si="42"/>
        <v>0</v>
      </c>
      <c r="AZ44" s="292">
        <f t="shared" si="42"/>
        <v>0</v>
      </c>
      <c r="BA44" s="292">
        <f t="shared" si="42"/>
        <v>0</v>
      </c>
      <c r="BB44" s="292">
        <f t="shared" si="42"/>
        <v>0</v>
      </c>
      <c r="BC44" s="292">
        <f t="shared" si="42"/>
        <v>0</v>
      </c>
      <c r="BD44" s="292">
        <f t="shared" si="42"/>
        <v>0</v>
      </c>
      <c r="BE44" s="292">
        <f t="shared" si="42"/>
        <v>0</v>
      </c>
      <c r="BF44" s="292">
        <f t="shared" si="42"/>
        <v>0</v>
      </c>
      <c r="BG44" s="292">
        <f t="shared" si="42"/>
        <v>0</v>
      </c>
      <c r="BH44" s="292">
        <f t="shared" si="42"/>
        <v>0</v>
      </c>
      <c r="BI44" s="292">
        <f t="shared" si="42"/>
        <v>0</v>
      </c>
      <c r="BJ44" s="292">
        <f t="shared" si="42"/>
        <v>0</v>
      </c>
      <c r="BK44" s="292">
        <f t="shared" si="42"/>
        <v>0</v>
      </c>
      <c r="BL44" s="292">
        <f t="shared" si="42"/>
        <v>0</v>
      </c>
      <c r="BM44" s="292">
        <f t="shared" si="42"/>
        <v>0</v>
      </c>
      <c r="BN44" s="292">
        <f t="shared" si="42"/>
        <v>0</v>
      </c>
    </row>
    <row r="45" spans="1:66" ht="15.75" customHeight="1" x14ac:dyDescent="0.2">
      <c r="A45" s="373"/>
      <c r="B45" s="373"/>
      <c r="C45" s="373"/>
      <c r="D45" s="473">
        <f t="shared" si="3"/>
        <v>1.0000000000000002</v>
      </c>
      <c r="E45" s="478">
        <f t="shared" si="5"/>
        <v>39</v>
      </c>
      <c r="F45" s="481"/>
      <c r="G45" s="292">
        <f t="shared" ref="G45:BN45" si="43">IF(G$6&gt;$E45,0,(NORMSDIST(G108)-NORMSDIST(F108))*$B$1/(1-2*NORMSDIST($F108)))</f>
        <v>6.4275385578486431E-3</v>
      </c>
      <c r="H45" s="292">
        <f t="shared" si="43"/>
        <v>7.8070723868652898E-3</v>
      </c>
      <c r="I45" s="292">
        <f t="shared" si="43"/>
        <v>9.3835506533211672E-3</v>
      </c>
      <c r="J45" s="292">
        <f t="shared" si="43"/>
        <v>1.116044935542806E-2</v>
      </c>
      <c r="K45" s="292">
        <f t="shared" si="43"/>
        <v>1.3135047325434763E-2</v>
      </c>
      <c r="L45" s="292">
        <f t="shared" si="43"/>
        <v>1.5297381086656806E-2</v>
      </c>
      <c r="M45" s="292">
        <f t="shared" si="43"/>
        <v>1.7629419567410633E-2</v>
      </c>
      <c r="N45" s="292">
        <f t="shared" si="43"/>
        <v>2.0104553210017275E-2</v>
      </c>
      <c r="O45" s="292">
        <f t="shared" si="43"/>
        <v>2.2687483334228077E-2</v>
      </c>
      <c r="P45" s="292">
        <f t="shared" si="43"/>
        <v>2.5334579838270695E-2</v>
      </c>
      <c r="Q45" s="292">
        <f t="shared" si="43"/>
        <v>2.799474879794819E-2</v>
      </c>
      <c r="R45" s="292">
        <f t="shared" si="43"/>
        <v>3.0610817627738537E-2</v>
      </c>
      <c r="S45" s="292">
        <f t="shared" si="43"/>
        <v>3.3121406574208222E-2</v>
      </c>
      <c r="T45" s="292">
        <f t="shared" si="43"/>
        <v>3.5463214648172134E-2</v>
      </c>
      <c r="U45" s="292">
        <f t="shared" si="43"/>
        <v>3.7573609460926582E-2</v>
      </c>
      <c r="V45" s="292">
        <f t="shared" si="43"/>
        <v>3.939337777974438E-2</v>
      </c>
      <c r="W45" s="292">
        <f t="shared" si="43"/>
        <v>4.0869470647866731E-2</v>
      </c>
      <c r="X45" s="292">
        <f t="shared" si="43"/>
        <v>4.195756657445774E-2</v>
      </c>
      <c r="Y45" s="292">
        <f t="shared" si="43"/>
        <v>4.2624280398600972E-2</v>
      </c>
      <c r="Z45" s="292">
        <f t="shared" si="43"/>
        <v>4.2848864349710546E-2</v>
      </c>
      <c r="AA45" s="292">
        <f t="shared" si="43"/>
        <v>4.2624280398601028E-2</v>
      </c>
      <c r="AB45" s="292">
        <f t="shared" si="43"/>
        <v>4.1957566574457678E-2</v>
      </c>
      <c r="AC45" s="292">
        <f t="shared" si="43"/>
        <v>4.0869470647866786E-2</v>
      </c>
      <c r="AD45" s="292">
        <f t="shared" si="43"/>
        <v>3.939337777974438E-2</v>
      </c>
      <c r="AE45" s="292">
        <f t="shared" si="43"/>
        <v>3.757360946092652E-2</v>
      </c>
      <c r="AF45" s="292">
        <f t="shared" si="43"/>
        <v>3.5463214648172134E-2</v>
      </c>
      <c r="AG45" s="292">
        <f t="shared" si="43"/>
        <v>3.3121406574208132E-2</v>
      </c>
      <c r="AH45" s="292">
        <f t="shared" si="43"/>
        <v>3.0610817627738623E-2</v>
      </c>
      <c r="AI45" s="292">
        <f t="shared" si="43"/>
        <v>2.7994748797948103E-2</v>
      </c>
      <c r="AJ45" s="292">
        <f t="shared" si="43"/>
        <v>2.5334579838270782E-2</v>
      </c>
      <c r="AK45" s="292">
        <f t="shared" si="43"/>
        <v>2.2687483334228032E-2</v>
      </c>
      <c r="AL45" s="292">
        <f t="shared" si="43"/>
        <v>2.0104553210017233E-2</v>
      </c>
      <c r="AM45" s="292">
        <f t="shared" si="43"/>
        <v>1.7629419567410588E-2</v>
      </c>
      <c r="AN45" s="292">
        <f t="shared" si="43"/>
        <v>1.529738108665679E-2</v>
      </c>
      <c r="AO45" s="292">
        <f t="shared" si="43"/>
        <v>1.3135047325434735E-2</v>
      </c>
      <c r="AP45" s="292">
        <f t="shared" si="43"/>
        <v>1.1160449355428096E-2</v>
      </c>
      <c r="AQ45" s="292">
        <f t="shared" si="43"/>
        <v>9.3835506533211446E-3</v>
      </c>
      <c r="AR45" s="292">
        <f t="shared" si="43"/>
        <v>7.807072386865184E-3</v>
      </c>
      <c r="AS45" s="292">
        <f t="shared" si="43"/>
        <v>6.4275385578487151E-3</v>
      </c>
      <c r="AT45" s="292">
        <f t="shared" si="43"/>
        <v>0</v>
      </c>
      <c r="AU45" s="292">
        <f t="shared" si="43"/>
        <v>0</v>
      </c>
      <c r="AV45" s="292">
        <f t="shared" si="43"/>
        <v>0</v>
      </c>
      <c r="AW45" s="292">
        <f t="shared" si="43"/>
        <v>0</v>
      </c>
      <c r="AX45" s="292">
        <f t="shared" si="43"/>
        <v>0</v>
      </c>
      <c r="AY45" s="292">
        <f t="shared" si="43"/>
        <v>0</v>
      </c>
      <c r="AZ45" s="292">
        <f t="shared" si="43"/>
        <v>0</v>
      </c>
      <c r="BA45" s="292">
        <f t="shared" si="43"/>
        <v>0</v>
      </c>
      <c r="BB45" s="292">
        <f t="shared" si="43"/>
        <v>0</v>
      </c>
      <c r="BC45" s="292">
        <f t="shared" si="43"/>
        <v>0</v>
      </c>
      <c r="BD45" s="292">
        <f t="shared" si="43"/>
        <v>0</v>
      </c>
      <c r="BE45" s="292">
        <f t="shared" si="43"/>
        <v>0</v>
      </c>
      <c r="BF45" s="292">
        <f t="shared" si="43"/>
        <v>0</v>
      </c>
      <c r="BG45" s="292">
        <f t="shared" si="43"/>
        <v>0</v>
      </c>
      <c r="BH45" s="292">
        <f t="shared" si="43"/>
        <v>0</v>
      </c>
      <c r="BI45" s="292">
        <f t="shared" si="43"/>
        <v>0</v>
      </c>
      <c r="BJ45" s="292">
        <f t="shared" si="43"/>
        <v>0</v>
      </c>
      <c r="BK45" s="292">
        <f t="shared" si="43"/>
        <v>0</v>
      </c>
      <c r="BL45" s="292">
        <f t="shared" si="43"/>
        <v>0</v>
      </c>
      <c r="BM45" s="292">
        <f t="shared" si="43"/>
        <v>0</v>
      </c>
      <c r="BN45" s="292">
        <f t="shared" si="43"/>
        <v>0</v>
      </c>
    </row>
    <row r="46" spans="1:66" ht="15.75" customHeight="1" x14ac:dyDescent="0.2">
      <c r="A46" s="373"/>
      <c r="B46" s="373"/>
      <c r="C46" s="373"/>
      <c r="D46" s="473">
        <f t="shared" si="3"/>
        <v>1.0000000000000002</v>
      </c>
      <c r="E46" s="478">
        <f t="shared" si="5"/>
        <v>40</v>
      </c>
      <c r="F46" s="481"/>
      <c r="G46" s="292">
        <f t="shared" ref="G46:BN46" si="44">IF(G$6&gt;$E46,0,(NORMSDIST(G109)-NORMSDIST(F109))*$B$1/(1-2*NORMSDIST($F109)))</f>
        <v>6.2508428678860958E-3</v>
      </c>
      <c r="H46" s="292">
        <f t="shared" si="44"/>
        <v>7.5576336211168162E-3</v>
      </c>
      <c r="I46" s="292">
        <f t="shared" si="44"/>
        <v>9.0467742619466194E-3</v>
      </c>
      <c r="J46" s="292">
        <f t="shared" si="44"/>
        <v>1.0721667648427458E-2</v>
      </c>
      <c r="K46" s="292">
        <f t="shared" si="44"/>
        <v>1.2580317327606099E-2</v>
      </c>
      <c r="L46" s="292">
        <f t="shared" si="44"/>
        <v>1.461441783300642E-2</v>
      </c>
      <c r="M46" s="292">
        <f t="shared" si="44"/>
        <v>1.6808622092795683E-2</v>
      </c>
      <c r="N46" s="292">
        <f t="shared" si="44"/>
        <v>1.914006357998015E-2</v>
      </c>
      <c r="O46" s="292">
        <f t="shared" si="44"/>
        <v>2.157820473450402E-2</v>
      </c>
      <c r="P46" s="292">
        <f t="shared" si="44"/>
        <v>2.4085070027277788E-2</v>
      </c>
      <c r="Q46" s="292">
        <f t="shared" si="44"/>
        <v>2.6615901979195427E-2</v>
      </c>
      <c r="R46" s="292">
        <f t="shared" si="44"/>
        <v>2.9120252405831101E-2</v>
      </c>
      <c r="S46" s="292">
        <f t="shared" si="44"/>
        <v>3.1543490795064112E-2</v>
      </c>
      <c r="T46" s="292">
        <f t="shared" si="44"/>
        <v>3.3828679365391162E-2</v>
      </c>
      <c r="U46" s="292">
        <f t="shared" si="44"/>
        <v>3.59187327969996E-2</v>
      </c>
      <c r="V46" s="292">
        <f t="shared" si="44"/>
        <v>3.7758752884323017E-2</v>
      </c>
      <c r="W46" s="292">
        <f t="shared" si="44"/>
        <v>3.929840732538302E-2</v>
      </c>
      <c r="X46" s="292">
        <f t="shared" si="44"/>
        <v>4.0494209990701142E-2</v>
      </c>
      <c r="Y46" s="292">
        <f t="shared" si="44"/>
        <v>4.1311558998474572E-2</v>
      </c>
      <c r="Z46" s="292">
        <f t="shared" si="44"/>
        <v>4.1726399464089951E-2</v>
      </c>
      <c r="AA46" s="292">
        <f t="shared" si="44"/>
        <v>4.1726399464090062E-2</v>
      </c>
      <c r="AB46" s="292">
        <f t="shared" si="44"/>
        <v>4.1311558998474572E-2</v>
      </c>
      <c r="AC46" s="292">
        <f t="shared" si="44"/>
        <v>4.0494209990701024E-2</v>
      </c>
      <c r="AD46" s="292">
        <f t="shared" si="44"/>
        <v>3.929840732538302E-2</v>
      </c>
      <c r="AE46" s="292">
        <f t="shared" si="44"/>
        <v>3.7758752884323017E-2</v>
      </c>
      <c r="AF46" s="292">
        <f t="shared" si="44"/>
        <v>3.59187327969996E-2</v>
      </c>
      <c r="AG46" s="292">
        <f t="shared" si="44"/>
        <v>3.3828679365391107E-2</v>
      </c>
      <c r="AH46" s="292">
        <f t="shared" si="44"/>
        <v>3.154349079506405E-2</v>
      </c>
      <c r="AI46" s="292">
        <f t="shared" si="44"/>
        <v>2.9120252405831101E-2</v>
      </c>
      <c r="AJ46" s="292">
        <f t="shared" si="44"/>
        <v>2.6615901979195455E-2</v>
      </c>
      <c r="AK46" s="292">
        <f t="shared" si="44"/>
        <v>2.4085070027277816E-2</v>
      </c>
      <c r="AL46" s="292">
        <f t="shared" si="44"/>
        <v>2.157820473450392E-2</v>
      </c>
      <c r="AM46" s="292">
        <f t="shared" si="44"/>
        <v>1.9140063579980091E-2</v>
      </c>
      <c r="AN46" s="292">
        <f t="shared" si="44"/>
        <v>1.6808622092795711E-2</v>
      </c>
      <c r="AO46" s="292">
        <f t="shared" si="44"/>
        <v>1.461441783300642E-2</v>
      </c>
      <c r="AP46" s="292">
        <f t="shared" si="44"/>
        <v>1.2580317327605983E-2</v>
      </c>
      <c r="AQ46" s="292">
        <f t="shared" si="44"/>
        <v>1.0721667648427488E-2</v>
      </c>
      <c r="AR46" s="292">
        <f t="shared" si="44"/>
        <v>9.0467742619465916E-3</v>
      </c>
      <c r="AS46" s="292">
        <f t="shared" si="44"/>
        <v>7.5576336211167173E-3</v>
      </c>
      <c r="AT46" s="292">
        <f t="shared" si="44"/>
        <v>6.2508428678861323E-3</v>
      </c>
      <c r="AU46" s="292">
        <f t="shared" si="44"/>
        <v>0</v>
      </c>
      <c r="AV46" s="292">
        <f t="shared" si="44"/>
        <v>0</v>
      </c>
      <c r="AW46" s="292">
        <f t="shared" si="44"/>
        <v>0</v>
      </c>
      <c r="AX46" s="292">
        <f t="shared" si="44"/>
        <v>0</v>
      </c>
      <c r="AY46" s="292">
        <f t="shared" si="44"/>
        <v>0</v>
      </c>
      <c r="AZ46" s="292">
        <f t="shared" si="44"/>
        <v>0</v>
      </c>
      <c r="BA46" s="292">
        <f t="shared" si="44"/>
        <v>0</v>
      </c>
      <c r="BB46" s="292">
        <f t="shared" si="44"/>
        <v>0</v>
      </c>
      <c r="BC46" s="292">
        <f t="shared" si="44"/>
        <v>0</v>
      </c>
      <c r="BD46" s="292">
        <f t="shared" si="44"/>
        <v>0</v>
      </c>
      <c r="BE46" s="292">
        <f t="shared" si="44"/>
        <v>0</v>
      </c>
      <c r="BF46" s="292">
        <f t="shared" si="44"/>
        <v>0</v>
      </c>
      <c r="BG46" s="292">
        <f t="shared" si="44"/>
        <v>0</v>
      </c>
      <c r="BH46" s="292">
        <f t="shared" si="44"/>
        <v>0</v>
      </c>
      <c r="BI46" s="292">
        <f t="shared" si="44"/>
        <v>0</v>
      </c>
      <c r="BJ46" s="292">
        <f t="shared" si="44"/>
        <v>0</v>
      </c>
      <c r="BK46" s="292">
        <f t="shared" si="44"/>
        <v>0</v>
      </c>
      <c r="BL46" s="292">
        <f t="shared" si="44"/>
        <v>0</v>
      </c>
      <c r="BM46" s="292">
        <f t="shared" si="44"/>
        <v>0</v>
      </c>
      <c r="BN46" s="292">
        <f t="shared" si="44"/>
        <v>0</v>
      </c>
    </row>
    <row r="47" spans="1:66" ht="15.75" customHeight="1" x14ac:dyDescent="0.2">
      <c r="A47" s="373"/>
      <c r="B47" s="373"/>
      <c r="C47" s="373"/>
      <c r="D47" s="473">
        <f t="shared" si="3"/>
        <v>0.99999999999999989</v>
      </c>
      <c r="E47" s="478">
        <f t="shared" si="5"/>
        <v>41</v>
      </c>
      <c r="F47" s="481"/>
      <c r="G47" s="292">
        <f t="shared" ref="G47:BN47" si="45">IF(G$6&gt;$E47,0,(NORMSDIST(G110)-NORMSDIST(F110))*$B$1/(1-2*NORMSDIST($F110)))</f>
        <v>6.0835634444085032E-3</v>
      </c>
      <c r="H47" s="292">
        <f t="shared" si="45"/>
        <v>7.3231996164092724E-3</v>
      </c>
      <c r="I47" s="292">
        <f t="shared" si="45"/>
        <v>8.7319913742829967E-3</v>
      </c>
      <c r="J47" s="292">
        <f t="shared" si="45"/>
        <v>1.0313244627423689E-2</v>
      </c>
      <c r="K47" s="292">
        <f t="shared" si="45"/>
        <v>1.2065544796825825E-2</v>
      </c>
      <c r="L47" s="292">
        <f t="shared" si="45"/>
        <v>1.3981963051960705E-2</v>
      </c>
      <c r="M47" s="292">
        <f t="shared" si="45"/>
        <v>1.6049405901824867E-2</v>
      </c>
      <c r="N47" s="292">
        <f t="shared" si="45"/>
        <v>1.8248172131743158E-2</v>
      </c>
      <c r="O47" s="292">
        <f t="shared" si="45"/>
        <v>2.0551776804742627E-2</v>
      </c>
      <c r="P47" s="292">
        <f t="shared" si="45"/>
        <v>2.2927092271395808E-2</v>
      </c>
      <c r="Q47" s="292">
        <f t="shared" si="45"/>
        <v>2.5334840903163965E-2</v>
      </c>
      <c r="R47" s="292">
        <f t="shared" si="45"/>
        <v>2.773045418349343E-2</v>
      </c>
      <c r="S47" s="292">
        <f t="shared" si="45"/>
        <v>3.0065289026049474E-2</v>
      </c>
      <c r="T47" s="292">
        <f t="shared" si="45"/>
        <v>3.2288166420333178E-2</v>
      </c>
      <c r="U47" s="292">
        <f t="shared" si="45"/>
        <v>3.4347171801878781E-2</v>
      </c>
      <c r="V47" s="292">
        <f t="shared" si="45"/>
        <v>3.6191633186756222E-2</v>
      </c>
      <c r="W47" s="292">
        <f t="shared" si="45"/>
        <v>3.7774174361934122E-2</v>
      </c>
      <c r="X47" s="292">
        <f t="shared" si="45"/>
        <v>3.9052728287974195E-2</v>
      </c>
      <c r="Y47" s="292">
        <f t="shared" si="45"/>
        <v>3.9992391858289449E-2</v>
      </c>
      <c r="Z47" s="292">
        <f t="shared" si="45"/>
        <v>4.0567008091362294E-2</v>
      </c>
      <c r="AA47" s="292">
        <f t="shared" si="45"/>
        <v>4.0760375715495567E-2</v>
      </c>
      <c r="AB47" s="292">
        <f t="shared" si="45"/>
        <v>4.0567008091362294E-2</v>
      </c>
      <c r="AC47" s="292">
        <f t="shared" si="45"/>
        <v>3.9992391858289386E-2</v>
      </c>
      <c r="AD47" s="292">
        <f t="shared" si="45"/>
        <v>3.9052728287974139E-2</v>
      </c>
      <c r="AE47" s="292">
        <f t="shared" si="45"/>
        <v>3.7774174361934178E-2</v>
      </c>
      <c r="AF47" s="292">
        <f t="shared" si="45"/>
        <v>3.6191633186756222E-2</v>
      </c>
      <c r="AG47" s="292">
        <f t="shared" si="45"/>
        <v>3.4347171801878552E-2</v>
      </c>
      <c r="AH47" s="292">
        <f t="shared" si="45"/>
        <v>3.2288166420333261E-2</v>
      </c>
      <c r="AI47" s="292">
        <f t="shared" si="45"/>
        <v>3.0065289026049446E-2</v>
      </c>
      <c r="AJ47" s="292">
        <f t="shared" si="45"/>
        <v>2.7730454183493399E-2</v>
      </c>
      <c r="AK47" s="292">
        <f t="shared" si="45"/>
        <v>2.5334840903163965E-2</v>
      </c>
      <c r="AL47" s="292">
        <f t="shared" si="45"/>
        <v>2.2927092271395777E-2</v>
      </c>
      <c r="AM47" s="292">
        <f t="shared" si="45"/>
        <v>2.0551776804742655E-2</v>
      </c>
      <c r="AN47" s="292">
        <f t="shared" si="45"/>
        <v>1.824817213174303E-2</v>
      </c>
      <c r="AO47" s="292">
        <f t="shared" si="45"/>
        <v>1.604940590182484E-2</v>
      </c>
      <c r="AP47" s="292">
        <f t="shared" si="45"/>
        <v>1.3981963051960675E-2</v>
      </c>
      <c r="AQ47" s="292">
        <f t="shared" si="45"/>
        <v>1.2065544796825804E-2</v>
      </c>
      <c r="AR47" s="292">
        <f t="shared" si="45"/>
        <v>1.0313244627423689E-2</v>
      </c>
      <c r="AS47" s="292">
        <f t="shared" si="45"/>
        <v>8.7319913742829967E-3</v>
      </c>
      <c r="AT47" s="292">
        <f t="shared" si="45"/>
        <v>7.3231996164092473E-3</v>
      </c>
      <c r="AU47" s="292">
        <f t="shared" si="45"/>
        <v>6.0835634444084598E-3</v>
      </c>
      <c r="AV47" s="292">
        <f t="shared" si="45"/>
        <v>0</v>
      </c>
      <c r="AW47" s="292">
        <f t="shared" si="45"/>
        <v>0</v>
      </c>
      <c r="AX47" s="292">
        <f t="shared" si="45"/>
        <v>0</v>
      </c>
      <c r="AY47" s="292">
        <f t="shared" si="45"/>
        <v>0</v>
      </c>
      <c r="AZ47" s="292">
        <f t="shared" si="45"/>
        <v>0</v>
      </c>
      <c r="BA47" s="292">
        <f t="shared" si="45"/>
        <v>0</v>
      </c>
      <c r="BB47" s="292">
        <f t="shared" si="45"/>
        <v>0</v>
      </c>
      <c r="BC47" s="292">
        <f t="shared" si="45"/>
        <v>0</v>
      </c>
      <c r="BD47" s="292">
        <f t="shared" si="45"/>
        <v>0</v>
      </c>
      <c r="BE47" s="292">
        <f t="shared" si="45"/>
        <v>0</v>
      </c>
      <c r="BF47" s="292">
        <f t="shared" si="45"/>
        <v>0</v>
      </c>
      <c r="BG47" s="292">
        <f t="shared" si="45"/>
        <v>0</v>
      </c>
      <c r="BH47" s="292">
        <f t="shared" si="45"/>
        <v>0</v>
      </c>
      <c r="BI47" s="292">
        <f t="shared" si="45"/>
        <v>0</v>
      </c>
      <c r="BJ47" s="292">
        <f t="shared" si="45"/>
        <v>0</v>
      </c>
      <c r="BK47" s="292">
        <f t="shared" si="45"/>
        <v>0</v>
      </c>
      <c r="BL47" s="292">
        <f t="shared" si="45"/>
        <v>0</v>
      </c>
      <c r="BM47" s="292">
        <f t="shared" si="45"/>
        <v>0</v>
      </c>
      <c r="BN47" s="292">
        <f t="shared" si="45"/>
        <v>0</v>
      </c>
    </row>
    <row r="48" spans="1:66" ht="15.75" customHeight="1" x14ac:dyDescent="0.2">
      <c r="A48" s="373"/>
      <c r="B48" s="373"/>
      <c r="C48" s="373"/>
      <c r="D48" s="473">
        <f t="shared" si="3"/>
        <v>1</v>
      </c>
      <c r="E48" s="478">
        <f t="shared" si="5"/>
        <v>42</v>
      </c>
      <c r="F48" s="481"/>
      <c r="G48" s="292">
        <f t="shared" ref="G48:BN48" si="46">IF(G$6&gt;$E48,0,(NORMSDIST(G111)-NORMSDIST(F111))*$B$1/(1-2*NORMSDIST($F111)))</f>
        <v>5.9249697043085893E-3</v>
      </c>
      <c r="H48" s="292">
        <f t="shared" si="46"/>
        <v>7.1024831973297668E-3</v>
      </c>
      <c r="I48" s="292">
        <f t="shared" si="46"/>
        <v>8.4371950429358508E-3</v>
      </c>
      <c r="J48" s="292">
        <f t="shared" si="46"/>
        <v>9.9322983387399276E-3</v>
      </c>
      <c r="K48" s="292">
        <f t="shared" si="46"/>
        <v>1.1586845529248088E-2</v>
      </c>
      <c r="L48" s="292">
        <f t="shared" si="46"/>
        <v>1.3395054117063531E-2</v>
      </c>
      <c r="M48" s="292">
        <f t="shared" si="46"/>
        <v>1.5345728932126873E-2</v>
      </c>
      <c r="N48" s="292">
        <f t="shared" si="46"/>
        <v>1.7421853904875162E-2</v>
      </c>
      <c r="O48" s="292">
        <f t="shared" si="46"/>
        <v>1.9600403316422755E-2</v>
      </c>
      <c r="P48" s="292">
        <f t="shared" si="46"/>
        <v>2.1852415217121269E-2</v>
      </c>
      <c r="Q48" s="292">
        <f t="shared" si="46"/>
        <v>2.4143358097309862E-2</v>
      </c>
      <c r="R48" s="292">
        <f t="shared" si="46"/>
        <v>2.6433806354631842E-2</v>
      </c>
      <c r="S48" s="292">
        <f t="shared" si="46"/>
        <v>2.8680421451570955E-2</v>
      </c>
      <c r="T48" s="292">
        <f t="shared" si="46"/>
        <v>3.0837215111691997E-2</v>
      </c>
      <c r="U48" s="292">
        <f t="shared" si="46"/>
        <v>3.2857049997495308E-2</v>
      </c>
      <c r="V48" s="292">
        <f t="shared" si="46"/>
        <v>3.4693313774160052E-2</v>
      </c>
      <c r="W48" s="292">
        <f t="shared" si="46"/>
        <v>3.6301686054139123E-2</v>
      </c>
      <c r="X48" s="292">
        <f t="shared" si="46"/>
        <v>3.7641906057714343E-2</v>
      </c>
      <c r="Y48" s="292">
        <f t="shared" si="46"/>
        <v>3.8679443215972595E-2</v>
      </c>
      <c r="Z48" s="292">
        <f t="shared" si="46"/>
        <v>3.9386974214301734E-2</v>
      </c>
      <c r="AA48" s="292">
        <f t="shared" si="46"/>
        <v>3.9745578370840855E-2</v>
      </c>
      <c r="AB48" s="292">
        <f t="shared" si="46"/>
        <v>3.9745578370840799E-2</v>
      </c>
      <c r="AC48" s="292">
        <f t="shared" si="46"/>
        <v>3.9386974214301616E-2</v>
      </c>
      <c r="AD48" s="292">
        <f t="shared" si="46"/>
        <v>3.867944321597265E-2</v>
      </c>
      <c r="AE48" s="292">
        <f t="shared" si="46"/>
        <v>3.7641906057714225E-2</v>
      </c>
      <c r="AF48" s="292">
        <f t="shared" si="46"/>
        <v>3.6301686054139186E-2</v>
      </c>
      <c r="AG48" s="292">
        <f t="shared" si="46"/>
        <v>3.4693313774159996E-2</v>
      </c>
      <c r="AH48" s="292">
        <f t="shared" si="46"/>
        <v>3.2857049997495245E-2</v>
      </c>
      <c r="AI48" s="292">
        <f t="shared" si="46"/>
        <v>3.0837215111691997E-2</v>
      </c>
      <c r="AJ48" s="292">
        <f t="shared" si="46"/>
        <v>2.8680421451570896E-2</v>
      </c>
      <c r="AK48" s="292">
        <f t="shared" si="46"/>
        <v>2.6433806354631842E-2</v>
      </c>
      <c r="AL48" s="292">
        <f t="shared" si="46"/>
        <v>2.4143358097309775E-2</v>
      </c>
      <c r="AM48" s="292">
        <f t="shared" si="46"/>
        <v>2.1852415217121123E-2</v>
      </c>
      <c r="AN48" s="292">
        <f t="shared" si="46"/>
        <v>1.9600403316422696E-2</v>
      </c>
      <c r="AO48" s="292">
        <f t="shared" si="46"/>
        <v>1.7421853904875193E-2</v>
      </c>
      <c r="AP48" s="292">
        <f t="shared" si="46"/>
        <v>1.5345728932126816E-2</v>
      </c>
      <c r="AQ48" s="292">
        <f t="shared" si="46"/>
        <v>1.3395054117063574E-2</v>
      </c>
      <c r="AR48" s="292">
        <f t="shared" si="46"/>
        <v>1.1586845529247956E-2</v>
      </c>
      <c r="AS48" s="292">
        <f t="shared" si="46"/>
        <v>9.932298338739971E-3</v>
      </c>
      <c r="AT48" s="292">
        <f t="shared" si="46"/>
        <v>8.4371950429358213E-3</v>
      </c>
      <c r="AU48" s="292">
        <f t="shared" si="46"/>
        <v>7.1024831973297122E-3</v>
      </c>
      <c r="AV48" s="292">
        <f t="shared" si="46"/>
        <v>5.9249697043085529E-3</v>
      </c>
      <c r="AW48" s="292">
        <f t="shared" si="46"/>
        <v>0</v>
      </c>
      <c r="AX48" s="292">
        <f t="shared" si="46"/>
        <v>0</v>
      </c>
      <c r="AY48" s="292">
        <f t="shared" si="46"/>
        <v>0</v>
      </c>
      <c r="AZ48" s="292">
        <f t="shared" si="46"/>
        <v>0</v>
      </c>
      <c r="BA48" s="292">
        <f t="shared" si="46"/>
        <v>0</v>
      </c>
      <c r="BB48" s="292">
        <f t="shared" si="46"/>
        <v>0</v>
      </c>
      <c r="BC48" s="292">
        <f t="shared" si="46"/>
        <v>0</v>
      </c>
      <c r="BD48" s="292">
        <f t="shared" si="46"/>
        <v>0</v>
      </c>
      <c r="BE48" s="292">
        <f t="shared" si="46"/>
        <v>0</v>
      </c>
      <c r="BF48" s="292">
        <f t="shared" si="46"/>
        <v>0</v>
      </c>
      <c r="BG48" s="292">
        <f t="shared" si="46"/>
        <v>0</v>
      </c>
      <c r="BH48" s="292">
        <f t="shared" si="46"/>
        <v>0</v>
      </c>
      <c r="BI48" s="292">
        <f t="shared" si="46"/>
        <v>0</v>
      </c>
      <c r="BJ48" s="292">
        <f t="shared" si="46"/>
        <v>0</v>
      </c>
      <c r="BK48" s="292">
        <f t="shared" si="46"/>
        <v>0</v>
      </c>
      <c r="BL48" s="292">
        <f t="shared" si="46"/>
        <v>0</v>
      </c>
      <c r="BM48" s="292">
        <f t="shared" si="46"/>
        <v>0</v>
      </c>
      <c r="BN48" s="292">
        <f t="shared" si="46"/>
        <v>0</v>
      </c>
    </row>
    <row r="49" spans="1:66" ht="15.75" customHeight="1" x14ac:dyDescent="0.2">
      <c r="A49" s="373"/>
      <c r="B49" s="373"/>
      <c r="C49" s="373"/>
      <c r="D49" s="473">
        <f t="shared" si="3"/>
        <v>0.99999999999999989</v>
      </c>
      <c r="E49" s="478">
        <f t="shared" si="5"/>
        <v>43</v>
      </c>
      <c r="F49" s="481"/>
      <c r="G49" s="292">
        <f t="shared" ref="G49:BN49" si="47">IF(G$6&gt;$E49,0,(NORMSDIST(G112)-NORMSDIST(F112))*$B$1/(1-2*NORMSDIST($F112)))</f>
        <v>5.7744045120953101E-3</v>
      </c>
      <c r="H49" s="292">
        <f t="shared" si="47"/>
        <v>6.8943380731027676E-3</v>
      </c>
      <c r="I49" s="292">
        <f t="shared" si="47"/>
        <v>8.1606088300870232E-3</v>
      </c>
      <c r="J49" s="292">
        <f t="shared" si="47"/>
        <v>9.576287142718529E-3</v>
      </c>
      <c r="K49" s="292">
        <f t="shared" si="47"/>
        <v>1.1140799872256687E-2</v>
      </c>
      <c r="L49" s="292">
        <f t="shared" si="47"/>
        <v>1.2849321640790843E-2</v>
      </c>
      <c r="M49" s="292">
        <f t="shared" si="47"/>
        <v>1.4692261271710387E-2</v>
      </c>
      <c r="N49" s="292">
        <f t="shared" si="47"/>
        <v>1.665488737864472E-2</v>
      </c>
      <c r="O49" s="292">
        <f t="shared" si="47"/>
        <v>1.871713502234779E-2</v>
      </c>
      <c r="P49" s="292">
        <f t="shared" si="47"/>
        <v>2.0853629917318893E-2</v>
      </c>
      <c r="Q49" s="292">
        <f t="shared" si="47"/>
        <v>2.3033957790327624E-2</v>
      </c>
      <c r="R49" s="292">
        <f t="shared" si="47"/>
        <v>2.5223194425608254E-2</v>
      </c>
      <c r="S49" s="292">
        <f t="shared" si="47"/>
        <v>2.7382697253299493E-2</v>
      </c>
      <c r="T49" s="292">
        <f t="shared" si="47"/>
        <v>2.9471142932418284E-2</v>
      </c>
      <c r="U49" s="292">
        <f t="shared" si="47"/>
        <v>3.1445778386349398E-2</v>
      </c>
      <c r="V49" s="292">
        <f t="shared" si="47"/>
        <v>3.3263836477423467E-2</v>
      </c>
      <c r="W49" s="292">
        <f t="shared" si="47"/>
        <v>3.4884053326794257E-2</v>
      </c>
      <c r="X49" s="292">
        <f t="shared" si="47"/>
        <v>3.6268213496402836E-2</v>
      </c>
      <c r="Y49" s="292">
        <f t="shared" si="47"/>
        <v>3.7382642950029299E-2</v>
      </c>
      <c r="Z49" s="292">
        <f t="shared" si="47"/>
        <v>3.819956867702351E-2</v>
      </c>
      <c r="AA49" s="292">
        <f t="shared" si="47"/>
        <v>3.8698268455269233E-2</v>
      </c>
      <c r="AB49" s="292">
        <f t="shared" si="47"/>
        <v>3.8865944335962008E-2</v>
      </c>
      <c r="AC49" s="292">
        <f t="shared" si="47"/>
        <v>3.8698268455269288E-2</v>
      </c>
      <c r="AD49" s="292">
        <f t="shared" si="47"/>
        <v>3.8199568677023565E-2</v>
      </c>
      <c r="AE49" s="292">
        <f t="shared" si="47"/>
        <v>3.7382642950029299E-2</v>
      </c>
      <c r="AF49" s="292">
        <f t="shared" si="47"/>
        <v>3.6268213496402725E-2</v>
      </c>
      <c r="AG49" s="292">
        <f t="shared" si="47"/>
        <v>3.4884053326794374E-2</v>
      </c>
      <c r="AH49" s="292">
        <f t="shared" si="47"/>
        <v>3.3263836477423522E-2</v>
      </c>
      <c r="AI49" s="292">
        <f t="shared" si="47"/>
        <v>3.1445778386349398E-2</v>
      </c>
      <c r="AJ49" s="292">
        <f t="shared" si="47"/>
        <v>2.9471142932418398E-2</v>
      </c>
      <c r="AK49" s="292">
        <f t="shared" si="47"/>
        <v>2.7382697253299407E-2</v>
      </c>
      <c r="AL49" s="292">
        <f t="shared" si="47"/>
        <v>2.5223194425608369E-2</v>
      </c>
      <c r="AM49" s="292">
        <f t="shared" si="47"/>
        <v>2.3033957790327655E-2</v>
      </c>
      <c r="AN49" s="292">
        <f t="shared" si="47"/>
        <v>2.0853629917319011E-2</v>
      </c>
      <c r="AO49" s="292">
        <f t="shared" si="47"/>
        <v>1.8717135022347835E-2</v>
      </c>
      <c r="AP49" s="292">
        <f t="shared" si="47"/>
        <v>1.6654887378644734E-2</v>
      </c>
      <c r="AQ49" s="292">
        <f t="shared" si="47"/>
        <v>1.469226127171046E-2</v>
      </c>
      <c r="AR49" s="292">
        <f t="shared" si="47"/>
        <v>1.284932164079085E-2</v>
      </c>
      <c r="AS49" s="292">
        <f t="shared" si="47"/>
        <v>1.1140799872256723E-2</v>
      </c>
      <c r="AT49" s="292">
        <f t="shared" si="47"/>
        <v>9.5762871427185724E-3</v>
      </c>
      <c r="AU49" s="292">
        <f t="shared" si="47"/>
        <v>8.1606088300870162E-3</v>
      </c>
      <c r="AV49" s="292">
        <f t="shared" si="47"/>
        <v>6.8943380731027936E-3</v>
      </c>
      <c r="AW49" s="292">
        <f t="shared" si="47"/>
        <v>5.7744045120952884E-3</v>
      </c>
      <c r="AX49" s="292">
        <f t="shared" si="47"/>
        <v>0</v>
      </c>
      <c r="AY49" s="292">
        <f t="shared" si="47"/>
        <v>0</v>
      </c>
      <c r="AZ49" s="292">
        <f t="shared" si="47"/>
        <v>0</v>
      </c>
      <c r="BA49" s="292">
        <f t="shared" si="47"/>
        <v>0</v>
      </c>
      <c r="BB49" s="292">
        <f t="shared" si="47"/>
        <v>0</v>
      </c>
      <c r="BC49" s="292">
        <f t="shared" si="47"/>
        <v>0</v>
      </c>
      <c r="BD49" s="292">
        <f t="shared" si="47"/>
        <v>0</v>
      </c>
      <c r="BE49" s="292">
        <f t="shared" si="47"/>
        <v>0</v>
      </c>
      <c r="BF49" s="292">
        <f t="shared" si="47"/>
        <v>0</v>
      </c>
      <c r="BG49" s="292">
        <f t="shared" si="47"/>
        <v>0</v>
      </c>
      <c r="BH49" s="292">
        <f t="shared" si="47"/>
        <v>0</v>
      </c>
      <c r="BI49" s="292">
        <f t="shared" si="47"/>
        <v>0</v>
      </c>
      <c r="BJ49" s="292">
        <f t="shared" si="47"/>
        <v>0</v>
      </c>
      <c r="BK49" s="292">
        <f t="shared" si="47"/>
        <v>0</v>
      </c>
      <c r="BL49" s="292">
        <f t="shared" si="47"/>
        <v>0</v>
      </c>
      <c r="BM49" s="292">
        <f t="shared" si="47"/>
        <v>0</v>
      </c>
      <c r="BN49" s="292">
        <f t="shared" si="47"/>
        <v>0</v>
      </c>
    </row>
    <row r="50" spans="1:66" ht="15.75" customHeight="1" x14ac:dyDescent="0.2">
      <c r="A50" s="373"/>
      <c r="B50" s="373"/>
      <c r="C50" s="373"/>
      <c r="D50" s="473">
        <f t="shared" si="3"/>
        <v>0.99999999999999989</v>
      </c>
      <c r="E50" s="478">
        <f t="shared" si="5"/>
        <v>44</v>
      </c>
      <c r="F50" s="481"/>
      <c r="G50" s="292">
        <f t="shared" ref="G50:BN50" si="48">IF(G$6&gt;$E50,0,(NORMSDIST(G113)-NORMSDIST(F113))*$B$1/(1-2*NORMSDIST($F113)))</f>
        <v>5.6312752004999949E-3</v>
      </c>
      <c r="H50" s="292">
        <f t="shared" si="48"/>
        <v>6.6977403077354211E-3</v>
      </c>
      <c r="I50" s="292">
        <f t="shared" si="48"/>
        <v>7.900655302989331E-3</v>
      </c>
      <c r="J50" s="292">
        <f t="shared" si="48"/>
        <v>9.2429623005302539E-3</v>
      </c>
      <c r="K50" s="292">
        <f t="shared" si="48"/>
        <v>1.0724387719752631E-2</v>
      </c>
      <c r="L50" s="292">
        <f t="shared" si="48"/>
        <v>1.2340907290416548E-2</v>
      </c>
      <c r="M50" s="292">
        <f t="shared" si="48"/>
        <v>1.4084289104430383E-2</v>
      </c>
      <c r="N50" s="292">
        <f t="shared" si="48"/>
        <v>1.5941751355852938E-2</v>
      </c>
      <c r="O50" s="292">
        <f t="shared" si="48"/>
        <v>1.7895770021164874E-2</v>
      </c>
      <c r="P50" s="292">
        <f t="shared" si="48"/>
        <v>1.9924067663416471E-2</v>
      </c>
      <c r="Q50" s="292">
        <f t="shared" si="48"/>
        <v>2.1999807727757864E-2</v>
      </c>
      <c r="R50" s="292">
        <f t="shared" si="48"/>
        <v>2.4092009292598655E-2</v>
      </c>
      <c r="S50" s="292">
        <f t="shared" si="48"/>
        <v>2.6166185655874655E-2</v>
      </c>
      <c r="T50" s="292">
        <f t="shared" si="48"/>
        <v>2.8185197012820757E-2</v>
      </c>
      <c r="U50" s="292">
        <f t="shared" si="48"/>
        <v>3.0110293667958681E-2</v>
      </c>
      <c r="V50" s="292">
        <f t="shared" si="48"/>
        <v>3.1902312714207716E-2</v>
      </c>
      <c r="W50" s="292">
        <f t="shared" si="48"/>
        <v>3.352297896857595E-2</v>
      </c>
      <c r="X50" s="292">
        <f t="shared" si="48"/>
        <v>3.493625121420095E-2</v>
      </c>
      <c r="Y50" s="292">
        <f t="shared" si="48"/>
        <v>3.6109648376324605E-2</v>
      </c>
      <c r="Z50" s="292">
        <f t="shared" si="48"/>
        <v>3.7015487851763777E-2</v>
      </c>
      <c r="AA50" s="292">
        <f t="shared" si="48"/>
        <v>3.7631970218972959E-2</v>
      </c>
      <c r="AB50" s="292">
        <f t="shared" si="48"/>
        <v>3.7944051032154313E-2</v>
      </c>
      <c r="AC50" s="292">
        <f t="shared" si="48"/>
        <v>3.7944051032154313E-2</v>
      </c>
      <c r="AD50" s="292">
        <f t="shared" si="48"/>
        <v>3.7631970218972959E-2</v>
      </c>
      <c r="AE50" s="292">
        <f t="shared" si="48"/>
        <v>3.7015487851763777E-2</v>
      </c>
      <c r="AF50" s="292">
        <f t="shared" si="48"/>
        <v>3.6109648376324605E-2</v>
      </c>
      <c r="AG50" s="292">
        <f t="shared" si="48"/>
        <v>3.493625121420095E-2</v>
      </c>
      <c r="AH50" s="292">
        <f t="shared" si="48"/>
        <v>3.3522978968576179E-2</v>
      </c>
      <c r="AI50" s="292">
        <f t="shared" si="48"/>
        <v>3.1902312714207598E-2</v>
      </c>
      <c r="AJ50" s="292">
        <f t="shared" si="48"/>
        <v>3.0110293667958709E-2</v>
      </c>
      <c r="AK50" s="292">
        <f t="shared" si="48"/>
        <v>2.8185197012820757E-2</v>
      </c>
      <c r="AL50" s="292">
        <f t="shared" si="48"/>
        <v>2.61661856558748E-2</v>
      </c>
      <c r="AM50" s="292">
        <f t="shared" si="48"/>
        <v>2.4092009292598655E-2</v>
      </c>
      <c r="AN50" s="292">
        <f t="shared" si="48"/>
        <v>2.1999807727757836E-2</v>
      </c>
      <c r="AO50" s="292">
        <f t="shared" si="48"/>
        <v>1.9924067663416443E-2</v>
      </c>
      <c r="AP50" s="292">
        <f t="shared" si="48"/>
        <v>1.7895770021164992E-2</v>
      </c>
      <c r="AQ50" s="292">
        <f t="shared" si="48"/>
        <v>1.5941751355852938E-2</v>
      </c>
      <c r="AR50" s="292">
        <f t="shared" si="48"/>
        <v>1.4084289104430296E-2</v>
      </c>
      <c r="AS50" s="292">
        <f t="shared" si="48"/>
        <v>1.2340907290416708E-2</v>
      </c>
      <c r="AT50" s="292">
        <f t="shared" si="48"/>
        <v>1.0724387719752704E-2</v>
      </c>
      <c r="AU50" s="292">
        <f t="shared" si="48"/>
        <v>9.2429623005301949E-3</v>
      </c>
      <c r="AV50" s="292">
        <f t="shared" si="48"/>
        <v>7.9006553029893813E-3</v>
      </c>
      <c r="AW50" s="292">
        <f t="shared" si="48"/>
        <v>6.6977403077354142E-3</v>
      </c>
      <c r="AX50" s="292">
        <f t="shared" si="48"/>
        <v>5.6312752004999619E-3</v>
      </c>
      <c r="AY50" s="292">
        <f t="shared" si="48"/>
        <v>0</v>
      </c>
      <c r="AZ50" s="292">
        <f t="shared" si="48"/>
        <v>0</v>
      </c>
      <c r="BA50" s="292">
        <f t="shared" si="48"/>
        <v>0</v>
      </c>
      <c r="BB50" s="292">
        <f t="shared" si="48"/>
        <v>0</v>
      </c>
      <c r="BC50" s="292">
        <f t="shared" si="48"/>
        <v>0</v>
      </c>
      <c r="BD50" s="292">
        <f t="shared" si="48"/>
        <v>0</v>
      </c>
      <c r="BE50" s="292">
        <f t="shared" si="48"/>
        <v>0</v>
      </c>
      <c r="BF50" s="292">
        <f t="shared" si="48"/>
        <v>0</v>
      </c>
      <c r="BG50" s="292">
        <f t="shared" si="48"/>
        <v>0</v>
      </c>
      <c r="BH50" s="292">
        <f t="shared" si="48"/>
        <v>0</v>
      </c>
      <c r="BI50" s="292">
        <f t="shared" si="48"/>
        <v>0</v>
      </c>
      <c r="BJ50" s="292">
        <f t="shared" si="48"/>
        <v>0</v>
      </c>
      <c r="BK50" s="292">
        <f t="shared" si="48"/>
        <v>0</v>
      </c>
      <c r="BL50" s="292">
        <f t="shared" si="48"/>
        <v>0</v>
      </c>
      <c r="BM50" s="292">
        <f t="shared" si="48"/>
        <v>0</v>
      </c>
      <c r="BN50" s="292">
        <f t="shared" si="48"/>
        <v>0</v>
      </c>
    </row>
    <row r="51" spans="1:66" ht="15.75" customHeight="1" x14ac:dyDescent="0.2">
      <c r="A51" s="373"/>
      <c r="B51" s="373"/>
      <c r="C51" s="373"/>
      <c r="D51" s="473">
        <f t="shared" si="3"/>
        <v>0.99999999999999978</v>
      </c>
      <c r="E51" s="478">
        <f t="shared" si="5"/>
        <v>45</v>
      </c>
      <c r="F51" s="481"/>
      <c r="G51" s="292">
        <f t="shared" ref="G51:BN51" si="49">IF(G$6&gt;$E51,0,(NORMSDIST(G114)-NORMSDIST(F114))*$B$1/(1-2*NORMSDIST($F114)))</f>
        <v>5.4950458739257742E-3</v>
      </c>
      <c r="H51" s="292">
        <f t="shared" si="49"/>
        <v>6.5117726112545963E-3</v>
      </c>
      <c r="I51" s="292">
        <f t="shared" si="49"/>
        <v>7.6559294766084772E-3</v>
      </c>
      <c r="J51" s="292">
        <f t="shared" si="49"/>
        <v>8.930328100049359E-3</v>
      </c>
      <c r="K51" s="292">
        <f t="shared" si="49"/>
        <v>1.0334933815115859E-2</v>
      </c>
      <c r="L51" s="292">
        <f t="shared" si="49"/>
        <v>1.1866394387336264E-2</v>
      </c>
      <c r="M51" s="292">
        <f t="shared" si="49"/>
        <v>1.3517632992296259E-2</v>
      </c>
      <c r="N51" s="292">
        <f t="shared" si="49"/>
        <v>1.5277536086215389E-2</v>
      </c>
      <c r="O51" s="292">
        <f t="shared" si="49"/>
        <v>1.7130765889963043E-2</v>
      </c>
      <c r="P51" s="292">
        <f t="shared" si="49"/>
        <v>1.905772415930973E-2</v>
      </c>
      <c r="Q51" s="292">
        <f t="shared" si="49"/>
        <v>2.103468866531151E-2</v>
      </c>
      <c r="R51" s="292">
        <f t="shared" si="49"/>
        <v>2.3034136457083937E-2</v>
      </c>
      <c r="S51" s="292">
        <f t="shared" si="49"/>
        <v>2.5025258809671908E-2</v>
      </c>
      <c r="T51" s="292">
        <f t="shared" si="49"/>
        <v>2.697466224135987E-2</v>
      </c>
      <c r="U51" s="292">
        <f t="shared" si="49"/>
        <v>2.8847238749873855E-2</v>
      </c>
      <c r="V51" s="292">
        <f t="shared" si="49"/>
        <v>3.0607177221607825E-2</v>
      </c>
      <c r="W51" s="292">
        <f t="shared" si="49"/>
        <v>3.221907763645343E-2</v>
      </c>
      <c r="X51" s="292">
        <f t="shared" si="49"/>
        <v>3.3649121047913899E-2</v>
      </c>
      <c r="Y51" s="292">
        <f t="shared" si="49"/>
        <v>3.4866242116076536E-2</v>
      </c>
      <c r="Z51" s="292">
        <f t="shared" si="49"/>
        <v>3.5843247817127895E-2</v>
      </c>
      <c r="AA51" s="292">
        <f t="shared" si="49"/>
        <v>3.6557826247166712E-2</v>
      </c>
      <c r="AB51" s="292">
        <f t="shared" si="49"/>
        <v>3.6993393325213272E-2</v>
      </c>
      <c r="AC51" s="292">
        <f t="shared" si="49"/>
        <v>3.7139732546128477E-2</v>
      </c>
      <c r="AD51" s="292">
        <f t="shared" si="49"/>
        <v>3.6993393325213217E-2</v>
      </c>
      <c r="AE51" s="292">
        <f t="shared" si="49"/>
        <v>3.6557826247166775E-2</v>
      </c>
      <c r="AF51" s="292">
        <f t="shared" si="49"/>
        <v>3.5843247817128013E-2</v>
      </c>
      <c r="AG51" s="292">
        <f t="shared" si="49"/>
        <v>3.4866242116076474E-2</v>
      </c>
      <c r="AH51" s="292">
        <f t="shared" si="49"/>
        <v>3.3649121047913899E-2</v>
      </c>
      <c r="AI51" s="292">
        <f t="shared" si="49"/>
        <v>3.221907763645343E-2</v>
      </c>
      <c r="AJ51" s="292">
        <f t="shared" si="49"/>
        <v>3.060717722160794E-2</v>
      </c>
      <c r="AK51" s="292">
        <f t="shared" si="49"/>
        <v>2.8847238749873886E-2</v>
      </c>
      <c r="AL51" s="292">
        <f t="shared" si="49"/>
        <v>2.6974662241359783E-2</v>
      </c>
      <c r="AM51" s="292">
        <f t="shared" si="49"/>
        <v>2.5025258809672053E-2</v>
      </c>
      <c r="AN51" s="292">
        <f t="shared" si="49"/>
        <v>2.3034136457083996E-2</v>
      </c>
      <c r="AO51" s="292">
        <f t="shared" si="49"/>
        <v>2.1034688665311569E-2</v>
      </c>
      <c r="AP51" s="292">
        <f t="shared" si="49"/>
        <v>1.9057724159309744E-2</v>
      </c>
      <c r="AQ51" s="292">
        <f t="shared" si="49"/>
        <v>1.7130765889963099E-2</v>
      </c>
      <c r="AR51" s="292">
        <f t="shared" si="49"/>
        <v>1.5277536086215418E-2</v>
      </c>
      <c r="AS51" s="292">
        <f t="shared" si="49"/>
        <v>1.3517632992296245E-2</v>
      </c>
      <c r="AT51" s="292">
        <f t="shared" si="49"/>
        <v>1.1866394387336323E-2</v>
      </c>
      <c r="AU51" s="292">
        <f t="shared" si="49"/>
        <v>1.0334933815115976E-2</v>
      </c>
      <c r="AV51" s="292">
        <f t="shared" si="49"/>
        <v>8.9303281000493069E-3</v>
      </c>
      <c r="AW51" s="292">
        <f t="shared" si="49"/>
        <v>7.6559294766085353E-3</v>
      </c>
      <c r="AX51" s="292">
        <f t="shared" si="49"/>
        <v>6.5117726112545495E-3</v>
      </c>
      <c r="AY51" s="292">
        <f t="shared" si="49"/>
        <v>5.4950458739257968E-3</v>
      </c>
      <c r="AZ51" s="292">
        <f t="shared" si="49"/>
        <v>0</v>
      </c>
      <c r="BA51" s="292">
        <f t="shared" si="49"/>
        <v>0</v>
      </c>
      <c r="BB51" s="292">
        <f t="shared" si="49"/>
        <v>0</v>
      </c>
      <c r="BC51" s="292">
        <f t="shared" si="49"/>
        <v>0</v>
      </c>
      <c r="BD51" s="292">
        <f t="shared" si="49"/>
        <v>0</v>
      </c>
      <c r="BE51" s="292">
        <f t="shared" si="49"/>
        <v>0</v>
      </c>
      <c r="BF51" s="292">
        <f t="shared" si="49"/>
        <v>0</v>
      </c>
      <c r="BG51" s="292">
        <f t="shared" si="49"/>
        <v>0</v>
      </c>
      <c r="BH51" s="292">
        <f t="shared" si="49"/>
        <v>0</v>
      </c>
      <c r="BI51" s="292">
        <f t="shared" si="49"/>
        <v>0</v>
      </c>
      <c r="BJ51" s="292">
        <f t="shared" si="49"/>
        <v>0</v>
      </c>
      <c r="BK51" s="292">
        <f t="shared" si="49"/>
        <v>0</v>
      </c>
      <c r="BL51" s="292">
        <f t="shared" si="49"/>
        <v>0</v>
      </c>
      <c r="BM51" s="292">
        <f t="shared" si="49"/>
        <v>0</v>
      </c>
      <c r="BN51" s="292">
        <f t="shared" si="49"/>
        <v>0</v>
      </c>
    </row>
    <row r="52" spans="1:66" ht="15.75" customHeight="1" x14ac:dyDescent="0.2">
      <c r="A52" s="373"/>
      <c r="B52" s="373"/>
      <c r="C52" s="373"/>
      <c r="D52" s="473">
        <f t="shared" si="3"/>
        <v>0.99999999999999989</v>
      </c>
      <c r="E52" s="478">
        <f t="shared" si="5"/>
        <v>46</v>
      </c>
      <c r="F52" s="481"/>
      <c r="G52" s="292">
        <f t="shared" ref="G52:BN52" si="50">IF(G$6&gt;$E52,0,(NORMSDIST(G115)-NORMSDIST(F115))*$B$1/(1-2*NORMSDIST($F115)))</f>
        <v>5.365230786335831E-3</v>
      </c>
      <c r="H52" s="292">
        <f t="shared" si="50"/>
        <v>6.3356109674001949E-3</v>
      </c>
      <c r="I52" s="292">
        <f t="shared" si="50"/>
        <v>7.4251763320207914E-3</v>
      </c>
      <c r="J52" s="292">
        <f t="shared" si="50"/>
        <v>8.6366081835739083E-3</v>
      </c>
      <c r="K52" s="292">
        <f t="shared" si="50"/>
        <v>9.9700615504880255E-3</v>
      </c>
      <c r="L52" s="292">
        <f t="shared" si="50"/>
        <v>1.1422749107779049E-2</v>
      </c>
      <c r="M52" s="292">
        <f t="shared" si="50"/>
        <v>1.2988578190208711E-2</v>
      </c>
      <c r="N52" s="292">
        <f t="shared" si="50"/>
        <v>1.4657866610145362E-2</v>
      </c>
      <c r="O52" s="292">
        <f t="shared" si="50"/>
        <v>1.6417162402451741E-2</v>
      </c>
      <c r="P52" s="292">
        <f t="shared" si="50"/>
        <v>1.8249190333329977E-2</v>
      </c>
      <c r="Q52" s="292">
        <f t="shared" si="50"/>
        <v>2.013294395599706E-2</v>
      </c>
      <c r="R52" s="292">
        <f t="shared" si="50"/>
        <v>2.2043936229962886E-2</v>
      </c>
      <c r="S52" s="292">
        <f t="shared" si="50"/>
        <v>2.3954614442034127E-2</v>
      </c>
      <c r="T52" s="292">
        <f t="shared" si="50"/>
        <v>2.5834936718653421E-2</v>
      </c>
      <c r="U52" s="292">
        <f t="shared" si="50"/>
        <v>2.7653098273486925E-2</v>
      </c>
      <c r="V52" s="292">
        <f t="shared" si="50"/>
        <v>2.9376386267045897E-2</v>
      </c>
      <c r="W52" s="292">
        <f t="shared" si="50"/>
        <v>3.0972133406099011E-2</v>
      </c>
      <c r="X52" s="292">
        <f t="shared" si="50"/>
        <v>3.2408732834021271E-2</v>
      </c>
      <c r="Y52" s="292">
        <f t="shared" si="50"/>
        <v>3.365667107356754E-2</v>
      </c>
      <c r="Z52" s="292">
        <f t="shared" si="50"/>
        <v>3.4689532300495624E-2</v>
      </c>
      <c r="AA52" s="292">
        <f t="shared" si="50"/>
        <v>3.5484926424506125E-2</v>
      </c>
      <c r="AB52" s="292">
        <f t="shared" si="50"/>
        <v>3.6025295522549031E-2</v>
      </c>
      <c r="AC52" s="292">
        <f t="shared" si="50"/>
        <v>3.6298558087847106E-2</v>
      </c>
      <c r="AD52" s="292">
        <f t="shared" si="50"/>
        <v>3.6298558087847106E-2</v>
      </c>
      <c r="AE52" s="292">
        <f t="shared" si="50"/>
        <v>3.6025295522549031E-2</v>
      </c>
      <c r="AF52" s="292">
        <f t="shared" si="50"/>
        <v>3.5484926424506243E-2</v>
      </c>
      <c r="AG52" s="292">
        <f t="shared" si="50"/>
        <v>3.4689532300495624E-2</v>
      </c>
      <c r="AH52" s="292">
        <f t="shared" si="50"/>
        <v>3.365667107356754E-2</v>
      </c>
      <c r="AI52" s="292">
        <f t="shared" si="50"/>
        <v>3.2408732834021271E-2</v>
      </c>
      <c r="AJ52" s="292">
        <f t="shared" si="50"/>
        <v>3.0972133406099066E-2</v>
      </c>
      <c r="AK52" s="292">
        <f t="shared" si="50"/>
        <v>2.9376386267045779E-2</v>
      </c>
      <c r="AL52" s="292">
        <f t="shared" si="50"/>
        <v>2.765309827348704E-2</v>
      </c>
      <c r="AM52" s="292">
        <f t="shared" si="50"/>
        <v>2.5834936718653511E-2</v>
      </c>
      <c r="AN52" s="292">
        <f t="shared" si="50"/>
        <v>2.3954614442034214E-2</v>
      </c>
      <c r="AO52" s="292">
        <f t="shared" si="50"/>
        <v>2.2043936229962858E-2</v>
      </c>
      <c r="AP52" s="292">
        <f t="shared" si="50"/>
        <v>2.0132943955997205E-2</v>
      </c>
      <c r="AQ52" s="292">
        <f t="shared" si="50"/>
        <v>1.8249190333330008E-2</v>
      </c>
      <c r="AR52" s="292">
        <f t="shared" si="50"/>
        <v>1.6417162402451772E-2</v>
      </c>
      <c r="AS52" s="292">
        <f t="shared" si="50"/>
        <v>1.4657866610145303E-2</v>
      </c>
      <c r="AT52" s="292">
        <f t="shared" si="50"/>
        <v>1.2988578190208827E-2</v>
      </c>
      <c r="AU52" s="292">
        <f t="shared" si="50"/>
        <v>1.1422749107779028E-2</v>
      </c>
      <c r="AV52" s="292">
        <f t="shared" si="50"/>
        <v>9.9700615504881053E-3</v>
      </c>
      <c r="AW52" s="292">
        <f t="shared" si="50"/>
        <v>8.6366081835738788E-3</v>
      </c>
      <c r="AX52" s="292">
        <f t="shared" si="50"/>
        <v>7.4251763320207992E-3</v>
      </c>
      <c r="AY52" s="292">
        <f t="shared" si="50"/>
        <v>6.3356109674002053E-3</v>
      </c>
      <c r="AZ52" s="292">
        <f t="shared" si="50"/>
        <v>5.3652307863358813E-3</v>
      </c>
      <c r="BA52" s="292">
        <f t="shared" si="50"/>
        <v>0</v>
      </c>
      <c r="BB52" s="292">
        <f t="shared" si="50"/>
        <v>0</v>
      </c>
      <c r="BC52" s="292">
        <f t="shared" si="50"/>
        <v>0</v>
      </c>
      <c r="BD52" s="292">
        <f t="shared" si="50"/>
        <v>0</v>
      </c>
      <c r="BE52" s="292">
        <f t="shared" si="50"/>
        <v>0</v>
      </c>
      <c r="BF52" s="292">
        <f t="shared" si="50"/>
        <v>0</v>
      </c>
      <c r="BG52" s="292">
        <f t="shared" si="50"/>
        <v>0</v>
      </c>
      <c r="BH52" s="292">
        <f t="shared" si="50"/>
        <v>0</v>
      </c>
      <c r="BI52" s="292">
        <f t="shared" si="50"/>
        <v>0</v>
      </c>
      <c r="BJ52" s="292">
        <f t="shared" si="50"/>
        <v>0</v>
      </c>
      <c r="BK52" s="292">
        <f t="shared" si="50"/>
        <v>0</v>
      </c>
      <c r="BL52" s="292">
        <f t="shared" si="50"/>
        <v>0</v>
      </c>
      <c r="BM52" s="292">
        <f t="shared" si="50"/>
        <v>0</v>
      </c>
      <c r="BN52" s="292">
        <f t="shared" si="50"/>
        <v>0</v>
      </c>
    </row>
    <row r="53" spans="1:66" ht="15.75" customHeight="1" x14ac:dyDescent="0.2">
      <c r="A53" s="373"/>
      <c r="B53" s="373"/>
      <c r="C53" s="373"/>
      <c r="D53" s="473">
        <f t="shared" si="3"/>
        <v>0.99999999999999967</v>
      </c>
      <c r="E53" s="478">
        <f t="shared" si="5"/>
        <v>47</v>
      </c>
      <c r="F53" s="481"/>
      <c r="G53" s="292">
        <f t="shared" ref="G53:BN53" si="51">IF(G$6&gt;$E53,0,(NORMSDIST(G116)-NORMSDIST(F116))*$B$1/(1-2*NORMSDIST($F116)))</f>
        <v>5.2413886229184768E-3</v>
      </c>
      <c r="H53" s="292">
        <f t="shared" si="51"/>
        <v>6.1685132053623838E-3</v>
      </c>
      <c r="I53" s="292">
        <f t="shared" si="51"/>
        <v>7.2072717083608477E-3</v>
      </c>
      <c r="J53" s="292">
        <f t="shared" si="51"/>
        <v>8.3602170003604787E-3</v>
      </c>
      <c r="K53" s="292">
        <f t="shared" si="51"/>
        <v>9.6276537979702419E-3</v>
      </c>
      <c r="L53" s="292">
        <f t="shared" si="51"/>
        <v>1.1007270504238326E-2</v>
      </c>
      <c r="M53" s="292">
        <f t="shared" si="51"/>
        <v>1.2493815077135073E-2</v>
      </c>
      <c r="N53" s="292">
        <f t="shared" si="51"/>
        <v>1.4078836575588968E-2</v>
      </c>
      <c r="O53" s="292">
        <f t="shared" si="51"/>
        <v>1.5750513673204E-2</v>
      </c>
      <c r="P53" s="292">
        <f t="shared" si="51"/>
        <v>1.7493589716213249E-2</v>
      </c>
      <c r="Q53" s="292">
        <f t="shared" si="51"/>
        <v>1.9289430762481331E-2</v>
      </c>
      <c r="R53" s="292">
        <f t="shared" si="51"/>
        <v>2.1116218501873837E-2</v>
      </c>
      <c r="S53" s="292">
        <f t="shared" si="51"/>
        <v>2.294928416424892E-2</v>
      </c>
      <c r="T53" s="292">
        <f t="shared" si="51"/>
        <v>2.476158272033372E-2</v>
      </c>
      <c r="U53" s="292">
        <f t="shared" si="51"/>
        <v>2.652429922694672E-2</v>
      </c>
      <c r="V53" s="292">
        <f t="shared" si="51"/>
        <v>2.8207571500629351E-2</v>
      </c>
      <c r="W53" s="292">
        <f t="shared" si="51"/>
        <v>2.9781305919281811E-2</v>
      </c>
      <c r="X53" s="292">
        <f t="shared" si="51"/>
        <v>3.1216056568155535E-2</v>
      </c>
      <c r="Y53" s="292">
        <f t="shared" si="51"/>
        <v>3.248393266398774E-2</v>
      </c>
      <c r="Z53" s="292">
        <f t="shared" si="51"/>
        <v>3.3559495647753831E-2</v>
      </c>
      <c r="AA53" s="292">
        <f t="shared" si="51"/>
        <v>3.4420605870500103E-2</v>
      </c>
      <c r="AB53" s="292">
        <f t="shared" si="51"/>
        <v>3.504917961220709E-2</v>
      </c>
      <c r="AC53" s="292">
        <f t="shared" si="51"/>
        <v>3.5431820317673647E-2</v>
      </c>
      <c r="AD53" s="292">
        <f t="shared" si="51"/>
        <v>3.556029328514778E-2</v>
      </c>
      <c r="AE53" s="292">
        <f t="shared" si="51"/>
        <v>3.543182031767371E-2</v>
      </c>
      <c r="AF53" s="292">
        <f t="shared" si="51"/>
        <v>3.5049179612207146E-2</v>
      </c>
      <c r="AG53" s="292">
        <f t="shared" si="51"/>
        <v>3.4420605870500103E-2</v>
      </c>
      <c r="AH53" s="292">
        <f t="shared" si="51"/>
        <v>3.3559495647753887E-2</v>
      </c>
      <c r="AI53" s="292">
        <f t="shared" si="51"/>
        <v>3.2483932663987795E-2</v>
      </c>
      <c r="AJ53" s="292">
        <f t="shared" si="51"/>
        <v>3.1216056568155418E-2</v>
      </c>
      <c r="AK53" s="292">
        <f t="shared" si="51"/>
        <v>2.978130591928187E-2</v>
      </c>
      <c r="AL53" s="292">
        <f t="shared" si="51"/>
        <v>2.8207571500629438E-2</v>
      </c>
      <c r="AM53" s="292">
        <f t="shared" si="51"/>
        <v>2.652429922694672E-2</v>
      </c>
      <c r="AN53" s="292">
        <f t="shared" si="51"/>
        <v>2.476158272033372E-2</v>
      </c>
      <c r="AO53" s="292">
        <f t="shared" si="51"/>
        <v>2.2949284164249063E-2</v>
      </c>
      <c r="AP53" s="292">
        <f t="shared" si="51"/>
        <v>2.1116218501873722E-2</v>
      </c>
      <c r="AQ53" s="292">
        <f t="shared" si="51"/>
        <v>1.9289430762481477E-2</v>
      </c>
      <c r="AR53" s="292">
        <f t="shared" si="51"/>
        <v>1.7493589716213308E-2</v>
      </c>
      <c r="AS53" s="292">
        <f t="shared" si="51"/>
        <v>1.5750513673204045E-2</v>
      </c>
      <c r="AT53" s="292">
        <f t="shared" si="51"/>
        <v>1.4078836575589025E-2</v>
      </c>
      <c r="AU53" s="292">
        <f t="shared" si="51"/>
        <v>1.2493815077135088E-2</v>
      </c>
      <c r="AV53" s="292">
        <f t="shared" si="51"/>
        <v>1.1007270504238305E-2</v>
      </c>
      <c r="AW53" s="292">
        <f t="shared" si="51"/>
        <v>9.6276537979702991E-3</v>
      </c>
      <c r="AX53" s="292">
        <f t="shared" si="51"/>
        <v>8.3602170003605602E-3</v>
      </c>
      <c r="AY53" s="292">
        <f t="shared" si="51"/>
        <v>7.2072717083608408E-3</v>
      </c>
      <c r="AZ53" s="292">
        <f t="shared" si="51"/>
        <v>6.1685132053623734E-3</v>
      </c>
      <c r="BA53" s="292">
        <f t="shared" si="51"/>
        <v>5.2413886229185063E-3</v>
      </c>
      <c r="BB53" s="292">
        <f t="shared" si="51"/>
        <v>0</v>
      </c>
      <c r="BC53" s="292">
        <f t="shared" si="51"/>
        <v>0</v>
      </c>
      <c r="BD53" s="292">
        <f t="shared" si="51"/>
        <v>0</v>
      </c>
      <c r="BE53" s="292">
        <f t="shared" si="51"/>
        <v>0</v>
      </c>
      <c r="BF53" s="292">
        <f t="shared" si="51"/>
        <v>0</v>
      </c>
      <c r="BG53" s="292">
        <f t="shared" si="51"/>
        <v>0</v>
      </c>
      <c r="BH53" s="292">
        <f t="shared" si="51"/>
        <v>0</v>
      </c>
      <c r="BI53" s="292">
        <f t="shared" si="51"/>
        <v>0</v>
      </c>
      <c r="BJ53" s="292">
        <f t="shared" si="51"/>
        <v>0</v>
      </c>
      <c r="BK53" s="292">
        <f t="shared" si="51"/>
        <v>0</v>
      </c>
      <c r="BL53" s="292">
        <f t="shared" si="51"/>
        <v>0</v>
      </c>
      <c r="BM53" s="292">
        <f t="shared" si="51"/>
        <v>0</v>
      </c>
      <c r="BN53" s="292">
        <f t="shared" si="51"/>
        <v>0</v>
      </c>
    </row>
    <row r="54" spans="1:66" ht="15.75" customHeight="1" x14ac:dyDescent="0.2">
      <c r="A54" s="373"/>
      <c r="B54" s="373"/>
      <c r="C54" s="373"/>
      <c r="D54" s="473">
        <f t="shared" si="3"/>
        <v>0.99999999999999989</v>
      </c>
      <c r="E54" s="478">
        <f t="shared" si="5"/>
        <v>48</v>
      </c>
      <c r="F54" s="481"/>
      <c r="G54" s="292">
        <f t="shared" ref="G54:BN54" si="52">IF(G$6&gt;$E54,0,(NORMSDIST(G117)-NORMSDIST(F117))*$B$1/(1-2*NORMSDIST($F117)))</f>
        <v>5.1231175451055596E-3</v>
      </c>
      <c r="H54" s="292">
        <f t="shared" si="52"/>
        <v>6.0098091962007402E-3</v>
      </c>
      <c r="I54" s="292">
        <f t="shared" si="52"/>
        <v>7.0012059995731984E-3</v>
      </c>
      <c r="J54" s="292">
        <f t="shared" si="52"/>
        <v>8.0997355122978537E-3</v>
      </c>
      <c r="K54" s="292">
        <f t="shared" si="52"/>
        <v>9.3058195837821926E-3</v>
      </c>
      <c r="L54" s="292">
        <f t="shared" si="52"/>
        <v>1.0617547890023428E-2</v>
      </c>
      <c r="M54" s="292">
        <f t="shared" si="52"/>
        <v>1.2030388109727503E-2</v>
      </c>
      <c r="N54" s="292">
        <f t="shared" si="52"/>
        <v>1.3536951025041962E-2</v>
      </c>
      <c r="O54" s="292">
        <f t="shared" si="52"/>
        <v>1.5126828635832746E-2</v>
      </c>
      <c r="P54" s="292">
        <f t="shared" si="52"/>
        <v>1.6786522092643263E-2</v>
      </c>
      <c r="Q54" s="292">
        <f t="shared" si="52"/>
        <v>1.849947381580358E-2</v>
      </c>
      <c r="R54" s="292">
        <f t="shared" si="52"/>
        <v>2.0246214588514687E-2</v>
      </c>
      <c r="S54" s="292">
        <f t="shared" si="52"/>
        <v>2.2004631786558926E-2</v>
      </c>
      <c r="T54" s="292">
        <f t="shared" si="52"/>
        <v>2.375035942010589E-2</v>
      </c>
      <c r="U54" s="292">
        <f t="shared" si="52"/>
        <v>2.5457284579685539E-2</v>
      </c>
      <c r="V54" s="292">
        <f t="shared" si="52"/>
        <v>2.709815853447882E-2</v>
      </c>
      <c r="W54" s="292">
        <f t="shared" si="52"/>
        <v>2.8645294512489997E-2</v>
      </c>
      <c r="X54" s="292">
        <f t="shared" si="52"/>
        <v>3.0071328509162196E-2</v>
      </c>
      <c r="Y54" s="292">
        <f t="shared" si="52"/>
        <v>3.1350014727980532E-2</v>
      </c>
      <c r="Z54" s="292">
        <f t="shared" si="52"/>
        <v>3.2457023820182736E-2</v>
      </c>
      <c r="AA54" s="292">
        <f t="shared" si="52"/>
        <v>3.3370710258482442E-2</v>
      </c>
      <c r="AB54" s="292">
        <f t="shared" si="52"/>
        <v>3.4072815153181703E-2</v>
      </c>
      <c r="AC54" s="292">
        <f t="shared" si="52"/>
        <v>3.4549072682719527E-2</v>
      </c>
      <c r="AD54" s="292">
        <f t="shared" si="52"/>
        <v>3.4789692020424701E-2</v>
      </c>
      <c r="AE54" s="292">
        <f t="shared" si="52"/>
        <v>3.4789692020424638E-2</v>
      </c>
      <c r="AF54" s="292">
        <f t="shared" si="52"/>
        <v>3.4549072682719638E-2</v>
      </c>
      <c r="AG54" s="292">
        <f t="shared" si="52"/>
        <v>3.4072815153181647E-2</v>
      </c>
      <c r="AH54" s="292">
        <f t="shared" si="52"/>
        <v>3.3370710258482386E-2</v>
      </c>
      <c r="AI54" s="292">
        <f t="shared" si="52"/>
        <v>3.2457023820182798E-2</v>
      </c>
      <c r="AJ54" s="292">
        <f t="shared" si="52"/>
        <v>3.1350014727980532E-2</v>
      </c>
      <c r="AK54" s="292">
        <f t="shared" si="52"/>
        <v>3.0071328509162196E-2</v>
      </c>
      <c r="AL54" s="292">
        <f t="shared" si="52"/>
        <v>2.8645294512490056E-2</v>
      </c>
      <c r="AM54" s="292">
        <f t="shared" si="52"/>
        <v>2.709815853447891E-2</v>
      </c>
      <c r="AN54" s="292">
        <f t="shared" si="52"/>
        <v>2.5457284579685508E-2</v>
      </c>
      <c r="AO54" s="292">
        <f t="shared" si="52"/>
        <v>2.375035942010598E-2</v>
      </c>
      <c r="AP54" s="292">
        <f t="shared" si="52"/>
        <v>2.2004631786558898E-2</v>
      </c>
      <c r="AQ54" s="292">
        <f t="shared" si="52"/>
        <v>2.0246214588514715E-2</v>
      </c>
      <c r="AR54" s="292">
        <f t="shared" si="52"/>
        <v>1.8499473815803639E-2</v>
      </c>
      <c r="AS54" s="292">
        <f t="shared" si="52"/>
        <v>1.6786522092643363E-2</v>
      </c>
      <c r="AT54" s="292">
        <f t="shared" si="52"/>
        <v>1.5126828635832746E-2</v>
      </c>
      <c r="AU54" s="292">
        <f t="shared" si="52"/>
        <v>1.3536951025041948E-2</v>
      </c>
      <c r="AV54" s="292">
        <f t="shared" si="52"/>
        <v>1.2030388109727546E-2</v>
      </c>
      <c r="AW54" s="292">
        <f t="shared" si="52"/>
        <v>1.0617547890023419E-2</v>
      </c>
      <c r="AX54" s="292">
        <f t="shared" si="52"/>
        <v>9.3058195837822516E-3</v>
      </c>
      <c r="AY54" s="292">
        <f t="shared" si="52"/>
        <v>8.0997355122978398E-3</v>
      </c>
      <c r="AZ54" s="292">
        <f t="shared" si="52"/>
        <v>7.0012059995732123E-3</v>
      </c>
      <c r="BA54" s="292">
        <f t="shared" si="52"/>
        <v>6.0098091962007766E-3</v>
      </c>
      <c r="BB54" s="292">
        <f t="shared" si="52"/>
        <v>5.1231175451055275E-3</v>
      </c>
      <c r="BC54" s="292">
        <f t="shared" si="52"/>
        <v>0</v>
      </c>
      <c r="BD54" s="292">
        <f t="shared" si="52"/>
        <v>0</v>
      </c>
      <c r="BE54" s="292">
        <f t="shared" si="52"/>
        <v>0</v>
      </c>
      <c r="BF54" s="292">
        <f t="shared" si="52"/>
        <v>0</v>
      </c>
      <c r="BG54" s="292">
        <f t="shared" si="52"/>
        <v>0</v>
      </c>
      <c r="BH54" s="292">
        <f t="shared" si="52"/>
        <v>0</v>
      </c>
      <c r="BI54" s="292">
        <f t="shared" si="52"/>
        <v>0</v>
      </c>
      <c r="BJ54" s="292">
        <f t="shared" si="52"/>
        <v>0</v>
      </c>
      <c r="BK54" s="292">
        <f t="shared" si="52"/>
        <v>0</v>
      </c>
      <c r="BL54" s="292">
        <f t="shared" si="52"/>
        <v>0</v>
      </c>
      <c r="BM54" s="292">
        <f t="shared" si="52"/>
        <v>0</v>
      </c>
      <c r="BN54" s="292">
        <f t="shared" si="52"/>
        <v>0</v>
      </c>
    </row>
    <row r="55" spans="1:66" ht="15.75" customHeight="1" x14ac:dyDescent="0.2">
      <c r="A55" s="373"/>
      <c r="B55" s="373"/>
      <c r="C55" s="373"/>
      <c r="D55" s="473">
        <f t="shared" si="3"/>
        <v>1.0000000000000002</v>
      </c>
      <c r="E55" s="478">
        <f t="shared" si="5"/>
        <v>49</v>
      </c>
      <c r="F55" s="481"/>
      <c r="G55" s="292">
        <f t="shared" ref="G55:BN55" si="53">IF(G$6&gt;$E55,0,(NORMSDIST(G118)-NORMSDIST(F118))*$B$1/(1-2*NORMSDIST($F118)))</f>
        <v>5.0100508828696743E-3</v>
      </c>
      <c r="H55" s="292">
        <f t="shared" si="53"/>
        <v>5.8588924127747624E-3</v>
      </c>
      <c r="I55" s="292">
        <f t="shared" si="53"/>
        <v>6.806070193065364E-3</v>
      </c>
      <c r="J55" s="292">
        <f t="shared" si="53"/>
        <v>7.8538904439647856E-3</v>
      </c>
      <c r="K55" s="292">
        <f t="shared" si="53"/>
        <v>9.0028656360641723E-3</v>
      </c>
      <c r="L55" s="292">
        <f t="shared" si="53"/>
        <v>1.025142439003726E-2</v>
      </c>
      <c r="M55" s="292">
        <f t="shared" si="53"/>
        <v>1.1595651970849734E-2</v>
      </c>
      <c r="N55" s="292">
        <f t="shared" si="53"/>
        <v>1.3029076865496115E-2</v>
      </c>
      <c r="O55" s="292">
        <f t="shared" si="53"/>
        <v>1.4542518852547742E-2</v>
      </c>
      <c r="P55" s="292">
        <f t="shared" si="53"/>
        <v>1.6124013011694683E-2</v>
      </c>
      <c r="Q55" s="292">
        <f t="shared" si="53"/>
        <v>1.7758822224699287E-2</v>
      </c>
      <c r="R55" s="292">
        <f t="shared" si="53"/>
        <v>1.942954788658361E-2</v>
      </c>
      <c r="S55" s="292">
        <f t="shared" si="53"/>
        <v>2.1116344843679323E-2</v>
      </c>
      <c r="T55" s="292">
        <f t="shared" si="53"/>
        <v>2.279724213778701E-2</v>
      </c>
      <c r="U55" s="292">
        <f t="shared" si="53"/>
        <v>2.4448566162984374E-2</v>
      </c>
      <c r="V55" s="292">
        <f t="shared" si="53"/>
        <v>2.6045457590649079E-2</v>
      </c>
      <c r="W55" s="292">
        <f t="shared" si="53"/>
        <v>2.7562468189232702E-2</v>
      </c>
      <c r="X55" s="292">
        <f t="shared" si="53"/>
        <v>2.8974218782884559E-2</v>
      </c>
      <c r="Y55" s="292">
        <f t="shared" si="53"/>
        <v>3.0256095383819171E-2</v>
      </c>
      <c r="Z55" s="292">
        <f t="shared" si="53"/>
        <v>3.1384957301572522E-2</v>
      </c>
      <c r="AA55" s="292">
        <f t="shared" si="53"/>
        <v>3.2339829035629361E-2</v>
      </c>
      <c r="AB55" s="292">
        <f t="shared" si="53"/>
        <v>3.3102547185166052E-2</v>
      </c>
      <c r="AC55" s="292">
        <f t="shared" si="53"/>
        <v>3.3658334563253102E-2</v>
      </c>
      <c r="AD55" s="292">
        <f t="shared" si="53"/>
        <v>3.3996276186985121E-2</v>
      </c>
      <c r="AE55" s="292">
        <f t="shared" si="53"/>
        <v>3.4109675731421651E-2</v>
      </c>
      <c r="AF55" s="292">
        <f t="shared" si="53"/>
        <v>3.3996276186985121E-2</v>
      </c>
      <c r="AG55" s="292">
        <f t="shared" si="53"/>
        <v>3.3658334563253102E-2</v>
      </c>
      <c r="AH55" s="292">
        <f t="shared" si="53"/>
        <v>3.310254718516599E-2</v>
      </c>
      <c r="AI55" s="292">
        <f t="shared" si="53"/>
        <v>3.2339829035629361E-2</v>
      </c>
      <c r="AJ55" s="292">
        <f t="shared" si="53"/>
        <v>3.1384957301572404E-2</v>
      </c>
      <c r="AK55" s="292">
        <f t="shared" si="53"/>
        <v>3.025609538381923E-2</v>
      </c>
      <c r="AL55" s="292">
        <f t="shared" si="53"/>
        <v>2.8974218782884618E-2</v>
      </c>
      <c r="AM55" s="292">
        <f t="shared" si="53"/>
        <v>2.7562468189232647E-2</v>
      </c>
      <c r="AN55" s="292">
        <f t="shared" si="53"/>
        <v>2.604545759064902E-2</v>
      </c>
      <c r="AO55" s="292">
        <f t="shared" si="53"/>
        <v>2.4448566162984259E-2</v>
      </c>
      <c r="AP55" s="292">
        <f t="shared" si="53"/>
        <v>2.279724213778701E-2</v>
      </c>
      <c r="AQ55" s="292">
        <f t="shared" si="53"/>
        <v>2.1116344843679292E-2</v>
      </c>
      <c r="AR55" s="292">
        <f t="shared" si="53"/>
        <v>1.942954788658361E-2</v>
      </c>
      <c r="AS55" s="292">
        <f t="shared" si="53"/>
        <v>1.7758822224699274E-2</v>
      </c>
      <c r="AT55" s="292">
        <f t="shared" si="53"/>
        <v>1.6124013011694523E-2</v>
      </c>
      <c r="AU55" s="292">
        <f t="shared" si="53"/>
        <v>1.4542518852547828E-2</v>
      </c>
      <c r="AV55" s="292">
        <f t="shared" si="53"/>
        <v>1.3029076865496026E-2</v>
      </c>
      <c r="AW55" s="292">
        <f t="shared" si="53"/>
        <v>1.1595651970849705E-2</v>
      </c>
      <c r="AX55" s="292">
        <f t="shared" si="53"/>
        <v>1.025142439003715E-2</v>
      </c>
      <c r="AY55" s="292">
        <f t="shared" si="53"/>
        <v>9.0028656360642521E-3</v>
      </c>
      <c r="AZ55" s="292">
        <f t="shared" si="53"/>
        <v>7.8538904439646989E-3</v>
      </c>
      <c r="BA55" s="292">
        <f t="shared" si="53"/>
        <v>6.8060701930653788E-3</v>
      </c>
      <c r="BB55" s="292">
        <f t="shared" si="53"/>
        <v>5.8588924127747338E-3</v>
      </c>
      <c r="BC55" s="292">
        <f t="shared" si="53"/>
        <v>5.0100508828696709E-3</v>
      </c>
      <c r="BD55" s="292">
        <f t="shared" si="53"/>
        <v>0</v>
      </c>
      <c r="BE55" s="292">
        <f t="shared" si="53"/>
        <v>0</v>
      </c>
      <c r="BF55" s="292">
        <f t="shared" si="53"/>
        <v>0</v>
      </c>
      <c r="BG55" s="292">
        <f t="shared" si="53"/>
        <v>0</v>
      </c>
      <c r="BH55" s="292">
        <f t="shared" si="53"/>
        <v>0</v>
      </c>
      <c r="BI55" s="292">
        <f t="shared" si="53"/>
        <v>0</v>
      </c>
      <c r="BJ55" s="292">
        <f t="shared" si="53"/>
        <v>0</v>
      </c>
      <c r="BK55" s="292">
        <f t="shared" si="53"/>
        <v>0</v>
      </c>
      <c r="BL55" s="292">
        <f t="shared" si="53"/>
        <v>0</v>
      </c>
      <c r="BM55" s="292">
        <f t="shared" si="53"/>
        <v>0</v>
      </c>
      <c r="BN55" s="292">
        <f t="shared" si="53"/>
        <v>0</v>
      </c>
    </row>
    <row r="56" spans="1:66" ht="15.75" customHeight="1" x14ac:dyDescent="0.2">
      <c r="A56" s="373"/>
      <c r="B56" s="373"/>
      <c r="C56" s="373"/>
      <c r="D56" s="473">
        <f t="shared" si="3"/>
        <v>1</v>
      </c>
      <c r="E56" s="478">
        <f t="shared" si="5"/>
        <v>50</v>
      </c>
      <c r="F56" s="481"/>
      <c r="G56" s="292">
        <f t="shared" ref="G56:BN56" si="54">IF(G$6&gt;$E56,0,(NORMSDIST(G119)-NORMSDIST(F119))*$B$1/(1-2*NORMSDIST($F119)))</f>
        <v>4.9018533779349128E-3</v>
      </c>
      <c r="H56" s="292">
        <f t="shared" si="54"/>
        <v>5.7152126386075227E-3</v>
      </c>
      <c r="I56" s="292">
        <f t="shared" si="54"/>
        <v>6.6210438717528826E-3</v>
      </c>
      <c r="J56" s="292">
        <f t="shared" si="54"/>
        <v>7.6215364982013213E-3</v>
      </c>
      <c r="K56" s="292">
        <f t="shared" si="54"/>
        <v>8.7172720128803512E-3</v>
      </c>
      <c r="L56" s="292">
        <f t="shared" si="54"/>
        <v>9.9069656718596168E-3</v>
      </c>
      <c r="M56" s="292">
        <f t="shared" si="54"/>
        <v>1.1187233805826598E-2</v>
      </c>
      <c r="N56" s="292">
        <f t="shared" si="54"/>
        <v>1.2552399921729299E-2</v>
      </c>
      <c r="O56" s="292">
        <f t="shared" si="54"/>
        <v>1.3994352750566619E-2</v>
      </c>
      <c r="P56" s="292">
        <f t="shared" si="54"/>
        <v>1.5502468683406217E-2</v>
      </c>
      <c r="Q56" s="292">
        <f t="shared" si="54"/>
        <v>1.7063609558980519E-2</v>
      </c>
      <c r="R56" s="292">
        <f t="shared" si="54"/>
        <v>1.8662204518741312E-2</v>
      </c>
      <c r="S56" s="292">
        <f t="shared" si="54"/>
        <v>2.0280421673950503E-2</v>
      </c>
      <c r="T56" s="292">
        <f t="shared" si="54"/>
        <v>2.1898431732625161E-2</v>
      </c>
      <c r="U56" s="292">
        <f t="shared" si="54"/>
        <v>2.3494761662510837E-2</v>
      </c>
      <c r="V56" s="292">
        <f t="shared" si="54"/>
        <v>2.5046732116915597E-2</v>
      </c>
      <c r="W56" s="292">
        <f t="shared" si="54"/>
        <v>2.6530967957083401E-2</v>
      </c>
      <c r="X56" s="292">
        <f t="shared" si="54"/>
        <v>2.7923967024828442E-2</v>
      </c>
      <c r="Y56" s="292">
        <f t="shared" si="54"/>
        <v>2.9202708615698247E-2</v>
      </c>
      <c r="Z56" s="292">
        <f t="shared" si="54"/>
        <v>3.0345280127252204E-2</v>
      </c>
      <c r="AA56" s="292">
        <f t="shared" si="54"/>
        <v>3.133149832925352E-2</v>
      </c>
      <c r="AB56" s="292">
        <f t="shared" si="54"/>
        <v>3.2143500794213728E-2</v>
      </c>
      <c r="AC56" s="292">
        <f t="shared" si="54"/>
        <v>3.2766283345485481E-2</v>
      </c>
      <c r="AD56" s="292">
        <f t="shared" si="54"/>
        <v>3.3188160959329763E-2</v>
      </c>
      <c r="AE56" s="292">
        <f t="shared" si="54"/>
        <v>3.3401132350366187E-2</v>
      </c>
      <c r="AF56" s="292">
        <f t="shared" si="54"/>
        <v>3.3401132350366305E-2</v>
      </c>
      <c r="AG56" s="292">
        <f t="shared" si="54"/>
        <v>3.3188160959329763E-2</v>
      </c>
      <c r="AH56" s="292">
        <f t="shared" si="54"/>
        <v>3.2766283345485481E-2</v>
      </c>
      <c r="AI56" s="292">
        <f t="shared" si="54"/>
        <v>3.2143500794213672E-2</v>
      </c>
      <c r="AJ56" s="292">
        <f t="shared" si="54"/>
        <v>3.1331498329253582E-2</v>
      </c>
      <c r="AK56" s="292">
        <f t="shared" si="54"/>
        <v>3.034528012725209E-2</v>
      </c>
      <c r="AL56" s="292">
        <f t="shared" si="54"/>
        <v>2.9202708615698188E-2</v>
      </c>
      <c r="AM56" s="292">
        <f t="shared" si="54"/>
        <v>2.7923967024828383E-2</v>
      </c>
      <c r="AN56" s="292">
        <f t="shared" si="54"/>
        <v>2.6530967957083519E-2</v>
      </c>
      <c r="AO56" s="292">
        <f t="shared" si="54"/>
        <v>2.5046732116915483E-2</v>
      </c>
      <c r="AP56" s="292">
        <f t="shared" si="54"/>
        <v>2.3494761662510782E-2</v>
      </c>
      <c r="AQ56" s="292">
        <f t="shared" si="54"/>
        <v>2.1898431732625161E-2</v>
      </c>
      <c r="AR56" s="292">
        <f t="shared" si="54"/>
        <v>2.0280421673950531E-2</v>
      </c>
      <c r="AS56" s="292">
        <f t="shared" si="54"/>
        <v>1.8662204518741312E-2</v>
      </c>
      <c r="AT56" s="292">
        <f t="shared" si="54"/>
        <v>1.7063609558980505E-2</v>
      </c>
      <c r="AU56" s="292">
        <f t="shared" si="54"/>
        <v>1.5502468683406174E-2</v>
      </c>
      <c r="AV56" s="292">
        <f t="shared" si="54"/>
        <v>1.3994352750566532E-2</v>
      </c>
      <c r="AW56" s="292">
        <f t="shared" si="54"/>
        <v>1.2552399921729299E-2</v>
      </c>
      <c r="AX56" s="292">
        <f t="shared" si="54"/>
        <v>1.1187233805826554E-2</v>
      </c>
      <c r="AY56" s="292">
        <f t="shared" si="54"/>
        <v>9.9069656718596463E-3</v>
      </c>
      <c r="AZ56" s="292">
        <f t="shared" si="54"/>
        <v>8.7172720128803147E-3</v>
      </c>
      <c r="BA56" s="292">
        <f t="shared" si="54"/>
        <v>7.621536498201271E-3</v>
      </c>
      <c r="BB56" s="292">
        <f t="shared" si="54"/>
        <v>6.6210438717529624E-3</v>
      </c>
      <c r="BC56" s="292">
        <f t="shared" si="54"/>
        <v>5.715212638607494E-3</v>
      </c>
      <c r="BD56" s="292">
        <f t="shared" si="54"/>
        <v>4.9018533779348868E-3</v>
      </c>
      <c r="BE56" s="292">
        <f t="shared" si="54"/>
        <v>0</v>
      </c>
      <c r="BF56" s="292">
        <f t="shared" si="54"/>
        <v>0</v>
      </c>
      <c r="BG56" s="292">
        <f t="shared" si="54"/>
        <v>0</v>
      </c>
      <c r="BH56" s="292">
        <f t="shared" si="54"/>
        <v>0</v>
      </c>
      <c r="BI56" s="292">
        <f t="shared" si="54"/>
        <v>0</v>
      </c>
      <c r="BJ56" s="292">
        <f t="shared" si="54"/>
        <v>0</v>
      </c>
      <c r="BK56" s="292">
        <f t="shared" si="54"/>
        <v>0</v>
      </c>
      <c r="BL56" s="292">
        <f t="shared" si="54"/>
        <v>0</v>
      </c>
      <c r="BM56" s="292">
        <f t="shared" si="54"/>
        <v>0</v>
      </c>
      <c r="BN56" s="292">
        <f t="shared" si="54"/>
        <v>0</v>
      </c>
    </row>
    <row r="57" spans="1:66" ht="15.75" customHeight="1" x14ac:dyDescent="0.2">
      <c r="A57" s="373"/>
      <c r="B57" s="373"/>
      <c r="C57" s="373"/>
      <c r="D57" s="473">
        <f t="shared" si="3"/>
        <v>0.99999999999999978</v>
      </c>
      <c r="E57" s="478">
        <f t="shared" si="5"/>
        <v>51</v>
      </c>
      <c r="F57" s="481"/>
      <c r="G57" s="292">
        <f t="shared" ref="G57:BN57" si="55">IF(G$6&gt;$E57,0,(NORMSDIST(G120)-NORMSDIST(F120))*$B$1/(1-2*NORMSDIST($F120)))</f>
        <v>4.7982178975633193E-3</v>
      </c>
      <c r="H57" s="292">
        <f t="shared" si="55"/>
        <v>5.5782696486043511E-3</v>
      </c>
      <c r="I57" s="292">
        <f t="shared" si="55"/>
        <v>6.4453848686074466E-3</v>
      </c>
      <c r="J57" s="292">
        <f t="shared" si="55"/>
        <v>7.401641062370963E-3</v>
      </c>
      <c r="K57" s="292">
        <f t="shared" si="55"/>
        <v>8.4476711584051609E-3</v>
      </c>
      <c r="L57" s="292">
        <f t="shared" si="55"/>
        <v>9.5824330424346803E-3</v>
      </c>
      <c r="M57" s="292">
        <f t="shared" si="55"/>
        <v>1.0803000621459733E-2</v>
      </c>
      <c r="N57" s="292">
        <f t="shared" si="55"/>
        <v>1.2104387635186857E-2</v>
      </c>
      <c r="O57" s="292">
        <f t="shared" si="55"/>
        <v>1.3479415479065599E-2</v>
      </c>
      <c r="P57" s="292">
        <f t="shared" si="55"/>
        <v>1.4918635771730145E-2</v>
      </c>
      <c r="Q57" s="292">
        <f t="shared" si="55"/>
        <v>1.6410317244928814E-2</v>
      </c>
      <c r="R57" s="292">
        <f t="shared" si="55"/>
        <v>1.7940504746295601E-2</v>
      </c>
      <c r="S57" s="292">
        <f t="shared" si="55"/>
        <v>1.9493155754414515E-2</v>
      </c>
      <c r="T57" s="292">
        <f t="shared" si="55"/>
        <v>2.1050356883498111E-2</v>
      </c>
      <c r="U57" s="292">
        <f t="shared" si="55"/>
        <v>2.2592619515237677E-2</v>
      </c>
      <c r="V57" s="292">
        <f t="shared" si="55"/>
        <v>2.4099250089499796E-2</v>
      </c>
      <c r="W57" s="292">
        <f t="shared" si="55"/>
        <v>2.554878689607306E-2</v>
      </c>
      <c r="X57" s="292">
        <f t="shared" si="55"/>
        <v>2.691949164011128E-2</v>
      </c>
      <c r="Y57" s="292">
        <f t="shared" si="55"/>
        <v>2.818988081640417E-2</v>
      </c>
      <c r="Z57" s="292">
        <f t="shared" si="55"/>
        <v>2.933927922877019E-2</v>
      </c>
      <c r="AA57" s="292">
        <f t="shared" si="55"/>
        <v>3.034837601723309E-2</v>
      </c>
      <c r="AB57" s="292">
        <f t="shared" si="55"/>
        <v>3.1199762459456305E-2</v>
      </c>
      <c r="AC57" s="292">
        <f t="shared" si="55"/>
        <v>3.1878430699774189E-2</v>
      </c>
      <c r="AD57" s="292">
        <f t="shared" si="55"/>
        <v>3.2372213478434983E-2</v>
      </c>
      <c r="AE57" s="292">
        <f t="shared" si="55"/>
        <v>3.2672146872653997E-2</v>
      </c>
      <c r="AF57" s="292">
        <f t="shared" si="55"/>
        <v>3.2772740943570987E-2</v>
      </c>
      <c r="AG57" s="292">
        <f t="shared" si="55"/>
        <v>3.2672146872654052E-2</v>
      </c>
      <c r="AH57" s="292">
        <f t="shared" si="55"/>
        <v>3.2372213478434983E-2</v>
      </c>
      <c r="AI57" s="292">
        <f t="shared" si="55"/>
        <v>3.18784306997743E-2</v>
      </c>
      <c r="AJ57" s="292">
        <f t="shared" si="55"/>
        <v>3.1199762459456305E-2</v>
      </c>
      <c r="AK57" s="292">
        <f t="shared" si="55"/>
        <v>3.034837601723309E-2</v>
      </c>
      <c r="AL57" s="292">
        <f t="shared" si="55"/>
        <v>2.933927922877019E-2</v>
      </c>
      <c r="AM57" s="292">
        <f t="shared" si="55"/>
        <v>2.818988081640417E-2</v>
      </c>
      <c r="AN57" s="292">
        <f t="shared" si="55"/>
        <v>2.6919491640111395E-2</v>
      </c>
      <c r="AO57" s="292">
        <f t="shared" si="55"/>
        <v>2.5548786896073147E-2</v>
      </c>
      <c r="AP57" s="292">
        <f t="shared" si="55"/>
        <v>2.4099250089499796E-2</v>
      </c>
      <c r="AQ57" s="292">
        <f t="shared" si="55"/>
        <v>2.2592619515237763E-2</v>
      </c>
      <c r="AR57" s="292">
        <f t="shared" si="55"/>
        <v>2.1050356883498024E-2</v>
      </c>
      <c r="AS57" s="292">
        <f t="shared" si="55"/>
        <v>1.949315575441463E-2</v>
      </c>
      <c r="AT57" s="292">
        <f t="shared" si="55"/>
        <v>1.7940504746295546E-2</v>
      </c>
      <c r="AU57" s="292">
        <f t="shared" si="55"/>
        <v>1.6410317244928991E-2</v>
      </c>
      <c r="AV57" s="292">
        <f t="shared" si="55"/>
        <v>1.491863577173016E-2</v>
      </c>
      <c r="AW57" s="292">
        <f t="shared" si="55"/>
        <v>1.3479415479065599E-2</v>
      </c>
      <c r="AX57" s="292">
        <f t="shared" si="55"/>
        <v>1.2104387635186857E-2</v>
      </c>
      <c r="AY57" s="292">
        <f t="shared" si="55"/>
        <v>1.0803000621459806E-2</v>
      </c>
      <c r="AZ57" s="292">
        <f t="shared" si="55"/>
        <v>9.5824330424346873E-3</v>
      </c>
      <c r="BA57" s="292">
        <f t="shared" si="55"/>
        <v>8.4476711584051904E-3</v>
      </c>
      <c r="BB57" s="292">
        <f t="shared" si="55"/>
        <v>7.4016410623709266E-3</v>
      </c>
      <c r="BC57" s="292">
        <f t="shared" si="55"/>
        <v>6.4453848686075775E-3</v>
      </c>
      <c r="BD57" s="292">
        <f t="shared" si="55"/>
        <v>5.5782696486043693E-3</v>
      </c>
      <c r="BE57" s="292">
        <f t="shared" si="55"/>
        <v>4.7982178975633271E-3</v>
      </c>
      <c r="BF57" s="292">
        <f t="shared" si="55"/>
        <v>0</v>
      </c>
      <c r="BG57" s="292">
        <f t="shared" si="55"/>
        <v>0</v>
      </c>
      <c r="BH57" s="292">
        <f t="shared" si="55"/>
        <v>0</v>
      </c>
      <c r="BI57" s="292">
        <f t="shared" si="55"/>
        <v>0</v>
      </c>
      <c r="BJ57" s="292">
        <f t="shared" si="55"/>
        <v>0</v>
      </c>
      <c r="BK57" s="292">
        <f t="shared" si="55"/>
        <v>0</v>
      </c>
      <c r="BL57" s="292">
        <f t="shared" si="55"/>
        <v>0</v>
      </c>
      <c r="BM57" s="292">
        <f t="shared" si="55"/>
        <v>0</v>
      </c>
      <c r="BN57" s="292">
        <f t="shared" si="55"/>
        <v>0</v>
      </c>
    </row>
    <row r="58" spans="1:66" ht="15.75" customHeight="1" x14ac:dyDescent="0.2">
      <c r="A58" s="373"/>
      <c r="B58" s="373"/>
      <c r="C58" s="373"/>
      <c r="D58" s="473">
        <f t="shared" si="3"/>
        <v>1</v>
      </c>
      <c r="E58" s="478">
        <f t="shared" si="5"/>
        <v>52</v>
      </c>
      <c r="F58" s="481"/>
      <c r="G58" s="292">
        <f t="shared" ref="G58:BN58" si="56">IF(G$6&gt;$E58,0,(NORMSDIST(G121)-NORMSDIST(F121))*$B$1/(1-2*NORMSDIST($F121)))</f>
        <v>4.698862551673357E-3</v>
      </c>
      <c r="H58" s="292">
        <f t="shared" si="56"/>
        <v>5.4476077148713359E-3</v>
      </c>
      <c r="I58" s="292">
        <f t="shared" si="56"/>
        <v>6.2784203172678793E-3</v>
      </c>
      <c r="J58" s="292">
        <f t="shared" si="56"/>
        <v>7.1932710142224984E-3</v>
      </c>
      <c r="K58" s="292">
        <f t="shared" si="56"/>
        <v>8.1928298494532825E-3</v>
      </c>
      <c r="L58" s="292">
        <f t="shared" si="56"/>
        <v>9.2762602350345228E-3</v>
      </c>
      <c r="M58" s="292">
        <f t="shared" si="56"/>
        <v>1.0441031073636935E-2</v>
      </c>
      <c r="N58" s="292">
        <f t="shared" si="56"/>
        <v>1.1682756609394817E-2</v>
      </c>
      <c r="O58" s="292">
        <f t="shared" si="56"/>
        <v>1.2995073674010742E-2</v>
      </c>
      <c r="P58" s="292">
        <f t="shared" si="56"/>
        <v>1.4369565602690546E-2</v>
      </c>
      <c r="Q58" s="292">
        <f t="shared" si="56"/>
        <v>1.5795741191627889E-2</v>
      </c>
      <c r="R58" s="292">
        <f t="shared" si="56"/>
        <v>1.7261075643326559E-2</v>
      </c>
      <c r="S58" s="292">
        <f t="shared" si="56"/>
        <v>1.8751118517336435E-2</v>
      </c>
      <c r="T58" s="292">
        <f t="shared" si="56"/>
        <v>2.0249671324487149E-2</v>
      </c>
      <c r="U58" s="292">
        <f t="shared" si="56"/>
        <v>2.1739034658232449E-2</v>
      </c>
      <c r="V58" s="292">
        <f t="shared" si="56"/>
        <v>2.3200321763901331E-2</v>
      </c>
      <c r="W58" s="292">
        <f t="shared" si="56"/>
        <v>2.4613832348134686E-2</v>
      </c>
      <c r="X58" s="292">
        <f t="shared" si="56"/>
        <v>2.5959477387867285E-2</v>
      </c>
      <c r="Y58" s="292">
        <f t="shared" si="56"/>
        <v>2.7217242881671801E-2</v>
      </c>
      <c r="Z58" s="292">
        <f t="shared" si="56"/>
        <v>2.8367678065633044E-2</v>
      </c>
      <c r="AA58" s="292">
        <f t="shared" si="56"/>
        <v>2.939239174810241E-2</v>
      </c>
      <c r="AB58" s="292">
        <f t="shared" si="56"/>
        <v>3.0274539235789915E-2</v>
      </c>
      <c r="AC58" s="292">
        <f t="shared" si="56"/>
        <v>3.0999281926812703E-2</v>
      </c>
      <c r="AD58" s="292">
        <f t="shared" si="56"/>
        <v>3.1554202091363767E-2</v>
      </c>
      <c r="AE58" s="292">
        <f t="shared" si="56"/>
        <v>3.1929656656521331E-2</v>
      </c>
      <c r="AF58" s="292">
        <f t="shared" si="56"/>
        <v>3.2119055916934945E-2</v>
      </c>
      <c r="AG58" s="292">
        <f t="shared" si="56"/>
        <v>3.2119055916935001E-2</v>
      </c>
      <c r="AH58" s="292">
        <f t="shared" si="56"/>
        <v>3.1929656656521269E-2</v>
      </c>
      <c r="AI58" s="292">
        <f t="shared" si="56"/>
        <v>3.1554202091363823E-2</v>
      </c>
      <c r="AJ58" s="292">
        <f t="shared" si="56"/>
        <v>3.0999281926812703E-2</v>
      </c>
      <c r="AK58" s="292">
        <f t="shared" si="56"/>
        <v>3.0274539235789915E-2</v>
      </c>
      <c r="AL58" s="292">
        <f t="shared" si="56"/>
        <v>2.9392391748102525E-2</v>
      </c>
      <c r="AM58" s="292">
        <f t="shared" si="56"/>
        <v>2.8367678065633044E-2</v>
      </c>
      <c r="AN58" s="292">
        <f t="shared" si="56"/>
        <v>2.7217242881671801E-2</v>
      </c>
      <c r="AO58" s="292">
        <f t="shared" si="56"/>
        <v>2.5959477387867403E-2</v>
      </c>
      <c r="AP58" s="292">
        <f t="shared" si="56"/>
        <v>2.4613832348134773E-2</v>
      </c>
      <c r="AQ58" s="292">
        <f t="shared" si="56"/>
        <v>2.3200321763901213E-2</v>
      </c>
      <c r="AR58" s="292">
        <f t="shared" si="56"/>
        <v>2.1739034658232449E-2</v>
      </c>
      <c r="AS58" s="292">
        <f t="shared" si="56"/>
        <v>2.0249671324487267E-2</v>
      </c>
      <c r="AT58" s="292">
        <f t="shared" si="56"/>
        <v>1.8751118517336466E-2</v>
      </c>
      <c r="AU58" s="292">
        <f t="shared" si="56"/>
        <v>1.7261075643326559E-2</v>
      </c>
      <c r="AV58" s="292">
        <f t="shared" si="56"/>
        <v>1.579574119162792E-2</v>
      </c>
      <c r="AW58" s="292">
        <f t="shared" si="56"/>
        <v>1.4369565602690648E-2</v>
      </c>
      <c r="AX58" s="292">
        <f t="shared" si="56"/>
        <v>1.2995073674010727E-2</v>
      </c>
      <c r="AY58" s="292">
        <f t="shared" si="56"/>
        <v>1.1682756609394817E-2</v>
      </c>
      <c r="AZ58" s="292">
        <f t="shared" si="56"/>
        <v>1.0441031073637072E-2</v>
      </c>
      <c r="BA58" s="292">
        <f t="shared" si="56"/>
        <v>9.2762602350345297E-3</v>
      </c>
      <c r="BB58" s="292">
        <f t="shared" si="56"/>
        <v>8.1928298494532027E-3</v>
      </c>
      <c r="BC58" s="292">
        <f t="shared" si="56"/>
        <v>7.193271014222527E-3</v>
      </c>
      <c r="BD58" s="292">
        <f t="shared" si="56"/>
        <v>6.2784203172679808E-3</v>
      </c>
      <c r="BE58" s="292">
        <f t="shared" si="56"/>
        <v>5.4476077148712856E-3</v>
      </c>
      <c r="BF58" s="292">
        <f t="shared" si="56"/>
        <v>4.6988625516733683E-3</v>
      </c>
      <c r="BG58" s="292">
        <f t="shared" si="56"/>
        <v>0</v>
      </c>
      <c r="BH58" s="292">
        <f t="shared" si="56"/>
        <v>0</v>
      </c>
      <c r="BI58" s="292">
        <f t="shared" si="56"/>
        <v>0</v>
      </c>
      <c r="BJ58" s="292">
        <f t="shared" si="56"/>
        <v>0</v>
      </c>
      <c r="BK58" s="292">
        <f t="shared" si="56"/>
        <v>0</v>
      </c>
      <c r="BL58" s="292">
        <f t="shared" si="56"/>
        <v>0</v>
      </c>
      <c r="BM58" s="292">
        <f t="shared" si="56"/>
        <v>0</v>
      </c>
      <c r="BN58" s="292">
        <f t="shared" si="56"/>
        <v>0</v>
      </c>
    </row>
    <row r="59" spans="1:66" ht="15.75" customHeight="1" x14ac:dyDescent="0.2">
      <c r="A59" s="373"/>
      <c r="B59" s="373"/>
      <c r="C59" s="373"/>
      <c r="D59" s="473">
        <f t="shared" si="3"/>
        <v>1</v>
      </c>
      <c r="E59" s="478">
        <f t="shared" si="5"/>
        <v>53</v>
      </c>
      <c r="F59" s="481"/>
      <c r="G59" s="292">
        <f t="shared" ref="G59:BN59" si="57">IF(G$6&gt;$E59,0,(NORMSDIST(G122)-NORMSDIST(F122))*$B$1/(1-2*NORMSDIST($F122)))</f>
        <v>4.6035281567916248E-3</v>
      </c>
      <c r="H59" s="292">
        <f t="shared" si="57"/>
        <v>5.3228108155155057E-3</v>
      </c>
      <c r="I59" s="292">
        <f t="shared" si="57"/>
        <v>6.1195388863152433E-3</v>
      </c>
      <c r="J59" s="292">
        <f t="shared" si="57"/>
        <v>6.9955813039387325E-3</v>
      </c>
      <c r="K59" s="292">
        <f t="shared" si="57"/>
        <v>7.9516335870633871E-3</v>
      </c>
      <c r="L59" s="292">
        <f t="shared" si="57"/>
        <v>8.9870333249684586E-3</v>
      </c>
      <c r="M59" s="292">
        <f t="shared" si="57"/>
        <v>1.0099590994267138E-2</v>
      </c>
      <c r="N59" s="292">
        <f t="shared" si="57"/>
        <v>1.1285444321180008E-2</v>
      </c>
      <c r="O59" s="292">
        <f t="shared" si="57"/>
        <v>1.2538944504819976E-2</v>
      </c>
      <c r="P59" s="292">
        <f t="shared" si="57"/>
        <v>1.3852582330340932E-2</v>
      </c>
      <c r="Q59" s="292">
        <f t="shared" si="57"/>
        <v>1.5216961494163791E-2</v>
      </c>
      <c r="R59" s="292">
        <f t="shared" si="57"/>
        <v>1.6620825324401577E-2</v>
      </c>
      <c r="S59" s="292">
        <f t="shared" si="57"/>
        <v>1.80511415199546E-2</v>
      </c>
      <c r="T59" s="292">
        <f t="shared" si="57"/>
        <v>1.9493247589732983E-2</v>
      </c>
      <c r="U59" s="292">
        <f t="shared" si="57"/>
        <v>2.0931057413942092E-2</v>
      </c>
      <c r="V59" s="292">
        <f t="shared" si="57"/>
        <v>2.2347326862280022E-2</v>
      </c>
      <c r="W59" s="292">
        <f t="shared" si="57"/>
        <v>2.3723973800879119E-2</v>
      </c>
      <c r="X59" s="292">
        <f t="shared" si="57"/>
        <v>2.5042445228868587E-2</v>
      </c>
      <c r="Y59" s="292">
        <f t="shared" si="57"/>
        <v>2.62841218440064E-2</v>
      </c>
      <c r="Z59" s="292">
        <f t="shared" si="57"/>
        <v>2.7430748183733047E-2</v>
      </c>
      <c r="AA59" s="292">
        <f t="shared" si="57"/>
        <v>2.8464874754628472E-2</v>
      </c>
      <c r="AB59" s="292">
        <f t="shared" si="57"/>
        <v>2.9370297364629216E-2</v>
      </c>
      <c r="AC59" s="292">
        <f t="shared" si="57"/>
        <v>3.0132478298939121E-2</v>
      </c>
      <c r="AD59" s="292">
        <f t="shared" si="57"/>
        <v>3.0738934091139956E-2</v>
      </c>
      <c r="AE59" s="292">
        <f t="shared" si="57"/>
        <v>3.1179575457519718E-2</v>
      </c>
      <c r="AF59" s="292">
        <f t="shared" si="57"/>
        <v>3.1446986467372325E-2</v>
      </c>
      <c r="AG59" s="292">
        <f t="shared" si="57"/>
        <v>3.1536632157215624E-2</v>
      </c>
      <c r="AH59" s="292">
        <f t="shared" si="57"/>
        <v>3.144698646737238E-2</v>
      </c>
      <c r="AI59" s="292">
        <f t="shared" si="57"/>
        <v>3.1179575457519659E-2</v>
      </c>
      <c r="AJ59" s="292">
        <f t="shared" si="57"/>
        <v>3.0738934091139841E-2</v>
      </c>
      <c r="AK59" s="292">
        <f t="shared" si="57"/>
        <v>3.0132478298939235E-2</v>
      </c>
      <c r="AL59" s="292">
        <f t="shared" si="57"/>
        <v>2.9370297364629098E-2</v>
      </c>
      <c r="AM59" s="292">
        <f t="shared" si="57"/>
        <v>2.8464874754628645E-2</v>
      </c>
      <c r="AN59" s="292">
        <f t="shared" si="57"/>
        <v>2.7430748183733047E-2</v>
      </c>
      <c r="AO59" s="292">
        <f t="shared" si="57"/>
        <v>2.6284121844006459E-2</v>
      </c>
      <c r="AP59" s="292">
        <f t="shared" si="57"/>
        <v>2.5042445228868587E-2</v>
      </c>
      <c r="AQ59" s="292">
        <f t="shared" si="57"/>
        <v>2.3723973800879091E-2</v>
      </c>
      <c r="AR59" s="292">
        <f t="shared" si="57"/>
        <v>2.234732686228005E-2</v>
      </c>
      <c r="AS59" s="292">
        <f t="shared" si="57"/>
        <v>2.0931057413942123E-2</v>
      </c>
      <c r="AT59" s="292">
        <f t="shared" si="57"/>
        <v>1.9493247589732896E-2</v>
      </c>
      <c r="AU59" s="292">
        <f t="shared" si="57"/>
        <v>1.8051141519954714E-2</v>
      </c>
      <c r="AV59" s="292">
        <f t="shared" si="57"/>
        <v>1.6620825324401695E-2</v>
      </c>
      <c r="AW59" s="292">
        <f t="shared" si="57"/>
        <v>1.521696149416372E-2</v>
      </c>
      <c r="AX59" s="292">
        <f t="shared" si="57"/>
        <v>1.3852582330340932E-2</v>
      </c>
      <c r="AY59" s="292">
        <f t="shared" si="57"/>
        <v>1.2538944504819989E-2</v>
      </c>
      <c r="AZ59" s="292">
        <f t="shared" si="57"/>
        <v>1.1285444321180081E-2</v>
      </c>
      <c r="BA59" s="292">
        <f t="shared" si="57"/>
        <v>1.0099590994267108E-2</v>
      </c>
      <c r="BB59" s="292">
        <f t="shared" si="57"/>
        <v>8.9870333249684586E-3</v>
      </c>
      <c r="BC59" s="292">
        <f t="shared" si="57"/>
        <v>7.9516335870633732E-3</v>
      </c>
      <c r="BD59" s="292">
        <f t="shared" si="57"/>
        <v>6.9955813039387837E-3</v>
      </c>
      <c r="BE59" s="292">
        <f t="shared" si="57"/>
        <v>6.1195388863151704E-3</v>
      </c>
      <c r="BF59" s="292">
        <f t="shared" si="57"/>
        <v>5.3228108155155751E-3</v>
      </c>
      <c r="BG59" s="292">
        <f t="shared" si="57"/>
        <v>4.6035281567916465E-3</v>
      </c>
      <c r="BH59" s="292">
        <f t="shared" si="57"/>
        <v>0</v>
      </c>
      <c r="BI59" s="292">
        <f t="shared" si="57"/>
        <v>0</v>
      </c>
      <c r="BJ59" s="292">
        <f t="shared" si="57"/>
        <v>0</v>
      </c>
      <c r="BK59" s="292">
        <f t="shared" si="57"/>
        <v>0</v>
      </c>
      <c r="BL59" s="292">
        <f t="shared" si="57"/>
        <v>0</v>
      </c>
      <c r="BM59" s="292">
        <f t="shared" si="57"/>
        <v>0</v>
      </c>
      <c r="BN59" s="292">
        <f t="shared" si="57"/>
        <v>0</v>
      </c>
    </row>
    <row r="60" spans="1:66" ht="15.75" customHeight="1" x14ac:dyDescent="0.2">
      <c r="A60" s="373"/>
      <c r="B60" s="373"/>
      <c r="C60" s="373"/>
      <c r="D60" s="473">
        <f t="shared" si="3"/>
        <v>0.99999999999999989</v>
      </c>
      <c r="E60" s="478">
        <f t="shared" si="5"/>
        <v>54</v>
      </c>
      <c r="F60" s="481"/>
      <c r="G60" s="292">
        <f t="shared" ref="G60:BN60" si="58">IF(G$6&gt;$E60,0,(NORMSDIST(G123)-NORMSDIST(F123))*$B$1/(1-2*NORMSDIST($F123)))</f>
        <v>4.5119759991930491E-3</v>
      </c>
      <c r="H60" s="292">
        <f t="shared" si="58"/>
        <v>5.2034984444115934E-3</v>
      </c>
      <c r="I60" s="292">
        <f t="shared" si="58"/>
        <v>5.9681840205979405E-3</v>
      </c>
      <c r="J60" s="292">
        <f t="shared" si="58"/>
        <v>6.8078050439013254E-3</v>
      </c>
      <c r="K60" s="292">
        <f t="shared" si="58"/>
        <v>7.723073063154653E-3</v>
      </c>
      <c r="L60" s="292">
        <f t="shared" si="58"/>
        <v>8.7134733056954614E-3</v>
      </c>
      <c r="M60" s="292">
        <f t="shared" si="58"/>
        <v>9.777112111872913E-3</v>
      </c>
      <c r="N60" s="292">
        <f t="shared" si="58"/>
        <v>1.0910584417646732E-2</v>
      </c>
      <c r="O60" s="292">
        <f t="shared" si="58"/>
        <v>1.2108868455278667E-2</v>
      </c>
      <c r="P60" s="292">
        <f t="shared" si="58"/>
        <v>1.3365254635131137E-2</v>
      </c>
      <c r="Q60" s="292">
        <f t="shared" si="58"/>
        <v>1.4671315018215928E-2</v>
      </c>
      <c r="R60" s="292">
        <f t="shared" si="58"/>
        <v>1.6016918876975206E-2</v>
      </c>
      <c r="S60" s="292">
        <f t="shared" si="58"/>
        <v>1.7390298577617112E-2</v>
      </c>
      <c r="T60" s="292">
        <f t="shared" si="58"/>
        <v>1.8778168428825171E-2</v>
      </c>
      <c r="U60" s="292">
        <f t="shared" si="58"/>
        <v>2.016589727786294E-2</v>
      </c>
      <c r="V60" s="292">
        <f t="shared" si="58"/>
        <v>2.1537733565466965E-2</v>
      </c>
      <c r="W60" s="292">
        <f t="shared" si="58"/>
        <v>2.2877079362977042E-2</v>
      </c>
      <c r="X60" s="292">
        <f t="shared" si="58"/>
        <v>2.4166807710551821E-2</v>
      </c>
      <c r="Y60" s="292">
        <f t="shared" si="58"/>
        <v>2.5389615464749396E-2</v>
      </c>
      <c r="Z60" s="292">
        <f t="shared" si="58"/>
        <v>2.6528401960740019E-2</v>
      </c>
      <c r="AA60" s="292">
        <f t="shared" si="58"/>
        <v>2.7566662208538584E-2</v>
      </c>
      <c r="AB60" s="292">
        <f t="shared" si="58"/>
        <v>2.8488882172476686E-2</v>
      </c>
      <c r="AC60" s="292">
        <f t="shared" si="58"/>
        <v>2.9280923009595599E-2</v>
      </c>
      <c r="AD60" s="292">
        <f t="shared" si="58"/>
        <v>2.9930381023079183E-2</v>
      </c>
      <c r="AE60" s="292">
        <f t="shared" si="58"/>
        <v>3.0426910550374695E-2</v>
      </c>
      <c r="AF60" s="292">
        <f t="shared" si="58"/>
        <v>3.0762498050277573E-2</v>
      </c>
      <c r="AG60" s="292">
        <f t="shared" si="58"/>
        <v>3.0931677244791986E-2</v>
      </c>
      <c r="AH60" s="292">
        <f t="shared" si="58"/>
        <v>3.0931677244791927E-2</v>
      </c>
      <c r="AI60" s="292">
        <f t="shared" si="58"/>
        <v>3.0762498050277632E-2</v>
      </c>
      <c r="AJ60" s="292">
        <f t="shared" si="58"/>
        <v>3.0426910550374695E-2</v>
      </c>
      <c r="AK60" s="292">
        <f t="shared" si="58"/>
        <v>2.9930381023079183E-2</v>
      </c>
      <c r="AL60" s="292">
        <f t="shared" si="58"/>
        <v>2.9280923009595654E-2</v>
      </c>
      <c r="AM60" s="292">
        <f t="shared" si="58"/>
        <v>2.8488882172476745E-2</v>
      </c>
      <c r="AN60" s="292">
        <f t="shared" si="58"/>
        <v>2.7566662208538643E-2</v>
      </c>
      <c r="AO60" s="292">
        <f t="shared" si="58"/>
        <v>2.652840196073996E-2</v>
      </c>
      <c r="AP60" s="292">
        <f t="shared" si="58"/>
        <v>2.5389615464749573E-2</v>
      </c>
      <c r="AQ60" s="292">
        <f t="shared" si="58"/>
        <v>2.4166807710551935E-2</v>
      </c>
      <c r="AR60" s="292">
        <f t="shared" si="58"/>
        <v>2.2877079362976956E-2</v>
      </c>
      <c r="AS60" s="292">
        <f t="shared" si="58"/>
        <v>2.1537733565467111E-2</v>
      </c>
      <c r="AT60" s="292">
        <f t="shared" si="58"/>
        <v>2.0165897277862999E-2</v>
      </c>
      <c r="AU60" s="292">
        <f t="shared" si="58"/>
        <v>1.8778168428825202E-2</v>
      </c>
      <c r="AV60" s="292">
        <f t="shared" si="58"/>
        <v>1.7390298577617199E-2</v>
      </c>
      <c r="AW60" s="292">
        <f t="shared" si="58"/>
        <v>1.601691887697522E-2</v>
      </c>
      <c r="AX60" s="292">
        <f t="shared" si="58"/>
        <v>1.4671315018215884E-2</v>
      </c>
      <c r="AY60" s="292">
        <f t="shared" si="58"/>
        <v>1.3365254635131253E-2</v>
      </c>
      <c r="AZ60" s="292">
        <f t="shared" si="58"/>
        <v>1.2108868455278726E-2</v>
      </c>
      <c r="BA60" s="292">
        <f t="shared" si="58"/>
        <v>1.0910584417646748E-2</v>
      </c>
      <c r="BB60" s="292">
        <f t="shared" si="58"/>
        <v>9.7771121118730014E-3</v>
      </c>
      <c r="BC60" s="292">
        <f t="shared" si="58"/>
        <v>8.7134733056954752E-3</v>
      </c>
      <c r="BD60" s="292">
        <f t="shared" si="58"/>
        <v>7.723073063154777E-3</v>
      </c>
      <c r="BE60" s="292">
        <f t="shared" si="58"/>
        <v>6.807805043901289E-3</v>
      </c>
      <c r="BF60" s="292">
        <f t="shared" si="58"/>
        <v>5.9681840205979692E-3</v>
      </c>
      <c r="BG60" s="292">
        <f t="shared" si="58"/>
        <v>5.203498444411655E-3</v>
      </c>
      <c r="BH60" s="292">
        <f t="shared" si="58"/>
        <v>4.5119759991931151E-3</v>
      </c>
      <c r="BI60" s="292">
        <f t="shared" si="58"/>
        <v>0</v>
      </c>
      <c r="BJ60" s="292">
        <f t="shared" si="58"/>
        <v>0</v>
      </c>
      <c r="BK60" s="292">
        <f t="shared" si="58"/>
        <v>0</v>
      </c>
      <c r="BL60" s="292">
        <f t="shared" si="58"/>
        <v>0</v>
      </c>
      <c r="BM60" s="292">
        <f t="shared" si="58"/>
        <v>0</v>
      </c>
      <c r="BN60" s="292">
        <f t="shared" si="58"/>
        <v>0</v>
      </c>
    </row>
    <row r="61" spans="1:66" ht="15.75" customHeight="1" x14ac:dyDescent="0.2">
      <c r="A61" s="373"/>
      <c r="B61" s="373"/>
      <c r="C61" s="373"/>
      <c r="D61" s="473">
        <f t="shared" si="3"/>
        <v>1.0000000000000002</v>
      </c>
      <c r="E61" s="478">
        <f t="shared" si="5"/>
        <v>55</v>
      </c>
      <c r="F61" s="481"/>
      <c r="G61" s="292">
        <f t="shared" ref="G61:BN61" si="59">IF(G$6&gt;$E61,0,(NORMSDIST(G124)-NORMSDIST(F124))*$B$1/(1-2*NORMSDIST($F124)))</f>
        <v>4.4239858569093803E-3</v>
      </c>
      <c r="H61" s="292">
        <f t="shared" si="59"/>
        <v>5.0893219363955166E-3</v>
      </c>
      <c r="I61" s="292">
        <f t="shared" si="59"/>
        <v>5.8238480421906984E-3</v>
      </c>
      <c r="J61" s="292">
        <f t="shared" si="59"/>
        <v>6.6292448824811154E-3</v>
      </c>
      <c r="K61" s="292">
        <f t="shared" si="59"/>
        <v>7.5062323937783188E-3</v>
      </c>
      <c r="L61" s="292">
        <f t="shared" si="59"/>
        <v>8.454420933551178E-3</v>
      </c>
      <c r="M61" s="292">
        <f t="shared" si="59"/>
        <v>9.4721735062377032E-3</v>
      </c>
      <c r="N61" s="292">
        <f t="shared" si="59"/>
        <v>1.0556485104351794E-2</v>
      </c>
      <c r="O61" s="292">
        <f t="shared" si="59"/>
        <v>1.1702885361230736E-2</v>
      </c>
      <c r="P61" s="292">
        <f t="shared" si="59"/>
        <v>1.2905370565081262E-2</v>
      </c>
      <c r="Q61" s="292">
        <f t="shared" si="59"/>
        <v>1.4156370650557535E-2</v>
      </c>
      <c r="R61" s="292">
        <f t="shared" si="59"/>
        <v>1.5446756052281487E-2</v>
      </c>
      <c r="S61" s="292">
        <f t="shared" si="59"/>
        <v>1.6765888277754815E-2</v>
      </c>
      <c r="T61" s="292">
        <f t="shared" si="59"/>
        <v>1.8101716754932887E-2</v>
      </c>
      <c r="U61" s="292">
        <f t="shared" si="59"/>
        <v>1.9440922969411228E-2</v>
      </c>
      <c r="V61" s="292">
        <f t="shared" si="59"/>
        <v>2.0769111181457092E-2</v>
      </c>
      <c r="W61" s="292">
        <f t="shared" si="59"/>
        <v>2.2071043172691963E-2</v>
      </c>
      <c r="X61" s="292">
        <f t="shared" si="59"/>
        <v>2.3330912596970118E-2</v>
      </c>
      <c r="Y61" s="292">
        <f t="shared" si="59"/>
        <v>2.453265268903649E-2</v>
      </c>
      <c r="Z61" s="292">
        <f t="shared" si="59"/>
        <v>2.5660269410706201E-2</v>
      </c>
      <c r="AA61" s="292">
        <f t="shared" si="59"/>
        <v>2.6698190678679217E-2</v>
      </c>
      <c r="AB61" s="292">
        <f t="shared" si="59"/>
        <v>2.7631621204664829E-2</v>
      </c>
      <c r="AC61" s="292">
        <f t="shared" si="59"/>
        <v>2.8446891758589041E-2</v>
      </c>
      <c r="AD61" s="292">
        <f t="shared" si="59"/>
        <v>2.913179139319956E-2</v>
      </c>
      <c r="AE61" s="292">
        <f t="shared" si="59"/>
        <v>2.9675871375732812E-2</v>
      </c>
      <c r="AF61" s="292">
        <f t="shared" si="59"/>
        <v>3.0070710267536264E-2</v>
      </c>
      <c r="AG61" s="292">
        <f t="shared" si="59"/>
        <v>3.0310130757958468E-2</v>
      </c>
      <c r="AH61" s="292">
        <f t="shared" si="59"/>
        <v>3.039036045126502E-2</v>
      </c>
      <c r="AI61" s="292">
        <f t="shared" si="59"/>
        <v>3.0310130757958586E-2</v>
      </c>
      <c r="AJ61" s="292">
        <f t="shared" si="59"/>
        <v>3.0070710267536147E-2</v>
      </c>
      <c r="AK61" s="292">
        <f t="shared" si="59"/>
        <v>2.9675871375732927E-2</v>
      </c>
      <c r="AL61" s="292">
        <f t="shared" si="59"/>
        <v>2.9131791393199501E-2</v>
      </c>
      <c r="AM61" s="292">
        <f t="shared" si="59"/>
        <v>2.8446891758589041E-2</v>
      </c>
      <c r="AN61" s="292">
        <f t="shared" si="59"/>
        <v>2.7631621204664711E-2</v>
      </c>
      <c r="AO61" s="292">
        <f t="shared" si="59"/>
        <v>2.6698190678679217E-2</v>
      </c>
      <c r="AP61" s="292">
        <f t="shared" si="59"/>
        <v>2.566026941070626E-2</v>
      </c>
      <c r="AQ61" s="292">
        <f t="shared" si="59"/>
        <v>2.4532652689036431E-2</v>
      </c>
      <c r="AR61" s="292">
        <f t="shared" si="59"/>
        <v>2.3330912596970149E-2</v>
      </c>
      <c r="AS61" s="292">
        <f t="shared" si="59"/>
        <v>2.2071043172691873E-2</v>
      </c>
      <c r="AT61" s="292">
        <f t="shared" si="59"/>
        <v>2.0769111181457151E-2</v>
      </c>
      <c r="AU61" s="292">
        <f t="shared" si="59"/>
        <v>1.9440922969411228E-2</v>
      </c>
      <c r="AV61" s="292">
        <f t="shared" si="59"/>
        <v>1.8101716754932828E-2</v>
      </c>
      <c r="AW61" s="292">
        <f t="shared" si="59"/>
        <v>1.6765888277754788E-2</v>
      </c>
      <c r="AX61" s="292">
        <f t="shared" si="59"/>
        <v>1.5446756052281428E-2</v>
      </c>
      <c r="AY61" s="292">
        <f t="shared" si="59"/>
        <v>1.4156370650557535E-2</v>
      </c>
      <c r="AZ61" s="292">
        <f t="shared" si="59"/>
        <v>1.2905370565081235E-2</v>
      </c>
      <c r="BA61" s="292">
        <f t="shared" si="59"/>
        <v>1.1702885361230663E-2</v>
      </c>
      <c r="BB61" s="292">
        <f t="shared" si="59"/>
        <v>1.0556485104351809E-2</v>
      </c>
      <c r="BC61" s="292">
        <f t="shared" si="59"/>
        <v>9.4721735062377466E-3</v>
      </c>
      <c r="BD61" s="292">
        <f t="shared" si="59"/>
        <v>8.4544209335510757E-3</v>
      </c>
      <c r="BE61" s="292">
        <f t="shared" si="59"/>
        <v>7.5062323937783188E-3</v>
      </c>
      <c r="BF61" s="292">
        <f t="shared" si="59"/>
        <v>6.6292448824811154E-3</v>
      </c>
      <c r="BG61" s="292">
        <f t="shared" si="59"/>
        <v>5.8238480421907496E-3</v>
      </c>
      <c r="BH61" s="292">
        <f t="shared" si="59"/>
        <v>5.0893219363955279E-3</v>
      </c>
      <c r="BI61" s="292">
        <f t="shared" si="59"/>
        <v>4.4239858569093586E-3</v>
      </c>
      <c r="BJ61" s="292">
        <f t="shared" si="59"/>
        <v>0</v>
      </c>
      <c r="BK61" s="292">
        <f t="shared" si="59"/>
        <v>0</v>
      </c>
      <c r="BL61" s="292">
        <f t="shared" si="59"/>
        <v>0</v>
      </c>
      <c r="BM61" s="292">
        <f t="shared" si="59"/>
        <v>0</v>
      </c>
      <c r="BN61" s="292">
        <f t="shared" si="59"/>
        <v>0</v>
      </c>
    </row>
    <row r="62" spans="1:66" ht="15.75" customHeight="1" x14ac:dyDescent="0.2">
      <c r="A62" s="373"/>
      <c r="B62" s="373"/>
      <c r="C62" s="373"/>
      <c r="D62" s="473">
        <f t="shared" si="3"/>
        <v>0.99999999999999989</v>
      </c>
      <c r="E62" s="478">
        <f t="shared" si="5"/>
        <v>56</v>
      </c>
      <c r="F62" s="481"/>
      <c r="G62" s="292">
        <f t="shared" ref="G62:BN62" si="60">IF(G$6&gt;$E62,0,(NORMSDIST(G125)-NORMSDIST(F125))*$B$1/(1-2*NORMSDIST($F125)))</f>
        <v>4.3393542463695499E-3</v>
      </c>
      <c r="H62" s="292">
        <f t="shared" si="60"/>
        <v>4.9799612359005879E-3</v>
      </c>
      <c r="I62" s="292">
        <f t="shared" si="60"/>
        <v>5.6860669874941516E-3</v>
      </c>
      <c r="J62" s="292">
        <f t="shared" si="60"/>
        <v>6.4592654748098742E-3</v>
      </c>
      <c r="K62" s="292">
        <f t="shared" si="60"/>
        <v>7.3002788609068609E-3</v>
      </c>
      <c r="L62" s="292">
        <f t="shared" si="60"/>
        <v>8.2088235123674372E-3</v>
      </c>
      <c r="M62" s="292">
        <f t="shared" si="60"/>
        <v>9.183485409134556E-3</v>
      </c>
      <c r="N62" s="292">
        <f t="shared" si="60"/>
        <v>1.0221610202642591E-2</v>
      </c>
      <c r="O62" s="292">
        <f t="shared" si="60"/>
        <v>1.1319213289563101E-2</v>
      </c>
      <c r="P62" s="292">
        <f t="shared" si="60"/>
        <v>1.2470915166827152E-2</v>
      </c>
      <c r="Q62" s="292">
        <f t="shared" si="60"/>
        <v>1.366990699423553E-2</v>
      </c>
      <c r="R62" s="292">
        <f t="shared" si="60"/>
        <v>1.4907950702798866E-2</v>
      </c>
      <c r="S62" s="292">
        <f t="shared" si="60"/>
        <v>1.6175417150897625E-2</v>
      </c>
      <c r="T62" s="292">
        <f t="shared" si="60"/>
        <v>1.7461364760598948E-2</v>
      </c>
      <c r="U62" s="292">
        <f t="shared" si="60"/>
        <v>1.8753659791061562E-2</v>
      </c>
      <c r="V62" s="292">
        <f t="shared" si="60"/>
        <v>2.0039137966504722E-2</v>
      </c>
      <c r="W62" s="292">
        <f t="shared" si="60"/>
        <v>2.1303805626741137E-2</v>
      </c>
      <c r="X62" s="292">
        <f t="shared" si="60"/>
        <v>2.2533076973147929E-2</v>
      </c>
      <c r="Y62" s="292">
        <f t="shared" si="60"/>
        <v>2.3712042414068553E-2</v>
      </c>
      <c r="Z62" s="292">
        <f t="shared" si="60"/>
        <v>2.4825761546800464E-2</v>
      </c>
      <c r="AA62" s="292">
        <f t="shared" si="60"/>
        <v>2.5859573024156889E-2</v>
      </c>
      <c r="AB62" s="292">
        <f t="shared" si="60"/>
        <v>2.6799412513258361E-2</v>
      </c>
      <c r="AC62" s="292">
        <f t="shared" si="60"/>
        <v>2.7632129224964896E-2</v>
      </c>
      <c r="AD62" s="292">
        <f t="shared" si="60"/>
        <v>2.8345791123633262E-2</v>
      </c>
      <c r="AE62" s="292">
        <f t="shared" si="60"/>
        <v>2.8929968951722135E-2</v>
      </c>
      <c r="AF62" s="292">
        <f t="shared" si="60"/>
        <v>2.9375989636302596E-2</v>
      </c>
      <c r="AG62" s="292">
        <f t="shared" si="60"/>
        <v>2.9677150478451191E-2</v>
      </c>
      <c r="AH62" s="292">
        <f t="shared" si="60"/>
        <v>2.9828886734639144E-2</v>
      </c>
      <c r="AI62" s="292">
        <f t="shared" si="60"/>
        <v>2.9828886734639203E-2</v>
      </c>
      <c r="AJ62" s="292">
        <f t="shared" si="60"/>
        <v>2.9677150478451136E-2</v>
      </c>
      <c r="AK62" s="292">
        <f t="shared" si="60"/>
        <v>2.9375989636302655E-2</v>
      </c>
      <c r="AL62" s="292">
        <f t="shared" si="60"/>
        <v>2.8929968951722076E-2</v>
      </c>
      <c r="AM62" s="292">
        <f t="shared" si="60"/>
        <v>2.8345791123633321E-2</v>
      </c>
      <c r="AN62" s="292">
        <f t="shared" si="60"/>
        <v>2.7632129224964951E-2</v>
      </c>
      <c r="AO62" s="292">
        <f t="shared" si="60"/>
        <v>2.6799412513258361E-2</v>
      </c>
      <c r="AP62" s="292">
        <f t="shared" si="60"/>
        <v>2.5859573024156889E-2</v>
      </c>
      <c r="AQ62" s="292">
        <f t="shared" si="60"/>
        <v>2.4825761546800464E-2</v>
      </c>
      <c r="AR62" s="292">
        <f t="shared" si="60"/>
        <v>2.371204241406864E-2</v>
      </c>
      <c r="AS62" s="292">
        <f t="shared" si="60"/>
        <v>2.2533076973147902E-2</v>
      </c>
      <c r="AT62" s="292">
        <f t="shared" si="60"/>
        <v>2.1303805626741251E-2</v>
      </c>
      <c r="AU62" s="292">
        <f t="shared" si="60"/>
        <v>2.0039137966504691E-2</v>
      </c>
      <c r="AV62" s="292">
        <f t="shared" si="60"/>
        <v>1.8753659791061594E-2</v>
      </c>
      <c r="AW62" s="292">
        <f t="shared" si="60"/>
        <v>1.7461364760599094E-2</v>
      </c>
      <c r="AX62" s="292">
        <f t="shared" si="60"/>
        <v>1.6175417150897597E-2</v>
      </c>
      <c r="AY62" s="292">
        <f t="shared" si="60"/>
        <v>1.4907950702798881E-2</v>
      </c>
      <c r="AZ62" s="292">
        <f t="shared" si="60"/>
        <v>1.366990699423553E-2</v>
      </c>
      <c r="BA62" s="292">
        <f t="shared" si="60"/>
        <v>1.2470915166827122E-2</v>
      </c>
      <c r="BB62" s="292">
        <f t="shared" si="60"/>
        <v>1.1319213289563174E-2</v>
      </c>
      <c r="BC62" s="292">
        <f t="shared" si="60"/>
        <v>1.0221610202642679E-2</v>
      </c>
      <c r="BD62" s="292">
        <f t="shared" si="60"/>
        <v>9.1834854091344606E-3</v>
      </c>
      <c r="BE62" s="292">
        <f t="shared" si="60"/>
        <v>8.2088235123675239E-3</v>
      </c>
      <c r="BF62" s="292">
        <f t="shared" si="60"/>
        <v>7.3002788609068392E-3</v>
      </c>
      <c r="BG62" s="292">
        <f t="shared" si="60"/>
        <v>6.4592654748099687E-3</v>
      </c>
      <c r="BH62" s="292">
        <f t="shared" si="60"/>
        <v>5.6860669874941368E-3</v>
      </c>
      <c r="BI62" s="292">
        <f t="shared" si="60"/>
        <v>4.9799612359006313E-3</v>
      </c>
      <c r="BJ62" s="292">
        <f t="shared" si="60"/>
        <v>4.3393542463694658E-3</v>
      </c>
      <c r="BK62" s="292">
        <f t="shared" si="60"/>
        <v>0</v>
      </c>
      <c r="BL62" s="292">
        <f t="shared" si="60"/>
        <v>0</v>
      </c>
      <c r="BM62" s="292">
        <f t="shared" si="60"/>
        <v>0</v>
      </c>
      <c r="BN62" s="292">
        <f t="shared" si="60"/>
        <v>0</v>
      </c>
    </row>
    <row r="63" spans="1:66" ht="15.75" customHeight="1" x14ac:dyDescent="0.2">
      <c r="A63" s="373"/>
      <c r="B63" s="373"/>
      <c r="C63" s="373"/>
      <c r="D63" s="473">
        <f t="shared" si="3"/>
        <v>1.0000000000000002</v>
      </c>
      <c r="E63" s="478">
        <f t="shared" si="5"/>
        <v>57</v>
      </c>
      <c r="F63" s="481"/>
      <c r="G63" s="292">
        <f t="shared" ref="G63:BN63" si="61">IF(G$6&gt;$E63,0,(NORMSDIST(G126)-NORMSDIST(F126))*$B$1/(1-2*NORMSDIST($F126)))</f>
        <v>4.2578928645078378E-3</v>
      </c>
      <c r="H63" s="292">
        <f t="shared" si="61"/>
        <v>4.8751220482514202E-3</v>
      </c>
      <c r="I63" s="292">
        <f t="shared" si="61"/>
        <v>5.554416076659424E-3</v>
      </c>
      <c r="J63" s="292">
        <f t="shared" si="61"/>
        <v>6.2972868935948102E-3</v>
      </c>
      <c r="K63" s="292">
        <f t="shared" si="61"/>
        <v>7.1044539461771576E-3</v>
      </c>
      <c r="L63" s="292">
        <f t="shared" si="61"/>
        <v>7.9757233413862011E-3</v>
      </c>
      <c r="M63" s="292">
        <f t="shared" si="61"/>
        <v>8.9098750228880641E-3</v>
      </c>
      <c r="N63" s="292">
        <f t="shared" si="61"/>
        <v>9.9045625156211538E-3</v>
      </c>
      <c r="O63" s="292">
        <f t="shared" si="61"/>
        <v>1.0956229897437638E-2</v>
      </c>
      <c r="P63" s="292">
        <f t="shared" si="61"/>
        <v>1.2060050589379369E-2</v>
      </c>
      <c r="Q63" s="292">
        <f t="shared" si="61"/>
        <v>1.3209892290695104E-2</v>
      </c>
      <c r="R63" s="292">
        <f t="shared" si="61"/>
        <v>1.4398311911269661E-2</v>
      </c>
      <c r="S63" s="292">
        <f t="shared" si="61"/>
        <v>1.5616583672097804E-2</v>
      </c>
      <c r="T63" s="292">
        <f t="shared" si="61"/>
        <v>1.6854762663799296E-2</v>
      </c>
      <c r="U63" s="292">
        <f t="shared" si="61"/>
        <v>1.8101785095113086E-2</v>
      </c>
      <c r="V63" s="292">
        <f t="shared" si="61"/>
        <v>1.9345605260082471E-2</v>
      </c>
      <c r="W63" s="292">
        <f t="shared" si="61"/>
        <v>2.0573367946785256E-2</v>
      </c>
      <c r="X63" s="292">
        <f t="shared" si="61"/>
        <v>2.1771613653319716E-2</v>
      </c>
      <c r="Y63" s="292">
        <f t="shared" si="61"/>
        <v>2.2926512626310597E-2</v>
      </c>
      <c r="Z63" s="292">
        <f t="shared" si="61"/>
        <v>2.4024122455392722E-2</v>
      </c>
      <c r="AA63" s="292">
        <f t="shared" si="61"/>
        <v>2.5050662806647001E-2</v>
      </c>
      <c r="AB63" s="292">
        <f t="shared" si="61"/>
        <v>2.5992799918880195E-2</v>
      </c>
      <c r="AC63" s="292">
        <f t="shared" si="61"/>
        <v>2.683793277285474E-2</v>
      </c>
      <c r="AD63" s="292">
        <f t="shared" si="61"/>
        <v>2.757447241961667E-2</v>
      </c>
      <c r="AE63" s="292">
        <f t="shared" si="61"/>
        <v>2.8192105852031524E-2</v>
      </c>
      <c r="AF63" s="292">
        <f t="shared" si="61"/>
        <v>2.8682036041014745E-2</v>
      </c>
      <c r="AG63" s="292">
        <f t="shared" si="61"/>
        <v>2.9037190335937341E-2</v>
      </c>
      <c r="AH63" s="292">
        <f t="shared" si="61"/>
        <v>2.9252390331721025E-2</v>
      </c>
      <c r="AI63" s="292">
        <f t="shared" si="61"/>
        <v>2.9324477501055927E-2</v>
      </c>
      <c r="AJ63" s="292">
        <f t="shared" si="61"/>
        <v>2.9252390331720966E-2</v>
      </c>
      <c r="AK63" s="292">
        <f t="shared" si="61"/>
        <v>2.9037190335937397E-2</v>
      </c>
      <c r="AL63" s="292">
        <f t="shared" si="61"/>
        <v>2.8682036041014686E-2</v>
      </c>
      <c r="AM63" s="292">
        <f t="shared" si="61"/>
        <v>2.8192105852031524E-2</v>
      </c>
      <c r="AN63" s="292">
        <f t="shared" si="61"/>
        <v>2.7574472419616556E-2</v>
      </c>
      <c r="AO63" s="292">
        <f t="shared" si="61"/>
        <v>2.6837932772854973E-2</v>
      </c>
      <c r="AP63" s="292">
        <f t="shared" si="61"/>
        <v>2.5992799918880077E-2</v>
      </c>
      <c r="AQ63" s="292">
        <f t="shared" si="61"/>
        <v>2.5050662806647056E-2</v>
      </c>
      <c r="AR63" s="292">
        <f t="shared" si="61"/>
        <v>2.4024122455392666E-2</v>
      </c>
      <c r="AS63" s="292">
        <f t="shared" si="61"/>
        <v>2.2926512626310715E-2</v>
      </c>
      <c r="AT63" s="292">
        <f t="shared" si="61"/>
        <v>2.177161365331963E-2</v>
      </c>
      <c r="AU63" s="292">
        <f t="shared" si="61"/>
        <v>2.0573367946785229E-2</v>
      </c>
      <c r="AV63" s="292">
        <f t="shared" si="61"/>
        <v>1.9345605260082471E-2</v>
      </c>
      <c r="AW63" s="292">
        <f t="shared" si="61"/>
        <v>1.8101785095113145E-2</v>
      </c>
      <c r="AX63" s="292">
        <f t="shared" si="61"/>
        <v>1.6854762663799323E-2</v>
      </c>
      <c r="AY63" s="292">
        <f t="shared" si="61"/>
        <v>1.5616583672097745E-2</v>
      </c>
      <c r="AZ63" s="292">
        <f t="shared" si="61"/>
        <v>1.4398311911269617E-2</v>
      </c>
      <c r="BA63" s="292">
        <f t="shared" si="61"/>
        <v>1.3209892290695163E-2</v>
      </c>
      <c r="BB63" s="292">
        <f t="shared" si="61"/>
        <v>1.2060050589379369E-2</v>
      </c>
      <c r="BC63" s="292">
        <f t="shared" si="61"/>
        <v>1.0956229897437608E-2</v>
      </c>
      <c r="BD63" s="292">
        <f t="shared" si="61"/>
        <v>9.9045625156212701E-3</v>
      </c>
      <c r="BE63" s="292">
        <f t="shared" si="61"/>
        <v>8.9098750228880138E-3</v>
      </c>
      <c r="BF63" s="292">
        <f t="shared" si="61"/>
        <v>7.9757233413861924E-3</v>
      </c>
      <c r="BG63" s="292">
        <f t="shared" si="61"/>
        <v>7.1044539461771507E-3</v>
      </c>
      <c r="BH63" s="292">
        <f t="shared" si="61"/>
        <v>6.2972868935948318E-3</v>
      </c>
      <c r="BI63" s="292">
        <f t="shared" si="61"/>
        <v>5.5544160766594821E-3</v>
      </c>
      <c r="BJ63" s="292">
        <f t="shared" si="61"/>
        <v>4.8751220482513187E-3</v>
      </c>
      <c r="BK63" s="292">
        <f t="shared" si="61"/>
        <v>4.2578928645078925E-3</v>
      </c>
      <c r="BL63" s="292">
        <f t="shared" si="61"/>
        <v>0</v>
      </c>
      <c r="BM63" s="292">
        <f t="shared" si="61"/>
        <v>0</v>
      </c>
      <c r="BN63" s="292">
        <f t="shared" si="61"/>
        <v>0</v>
      </c>
    </row>
    <row r="64" spans="1:66" ht="15.75" customHeight="1" x14ac:dyDescent="0.2">
      <c r="A64" s="373"/>
      <c r="B64" s="373"/>
      <c r="C64" s="373"/>
      <c r="D64" s="473">
        <f t="shared" si="3"/>
        <v>1</v>
      </c>
      <c r="E64" s="478">
        <f t="shared" si="5"/>
        <v>58</v>
      </c>
      <c r="F64" s="481"/>
      <c r="G64" s="292">
        <f t="shared" ref="G64:BN64" si="62">IF(G$6&gt;$E64,0,(NORMSDIST(G127)-NORMSDIST(F127))*$B$1/(1-2*NORMSDIST($F127)))</f>
        <v>4.1794272014170188E-3</v>
      </c>
      <c r="H64" s="292">
        <f t="shared" si="62"/>
        <v>4.77453332211556E-3</v>
      </c>
      <c r="I64" s="292">
        <f t="shared" si="62"/>
        <v>5.4285057277697179E-3</v>
      </c>
      <c r="J64" s="292">
        <f t="shared" si="62"/>
        <v>6.1427788478568496E-3</v>
      </c>
      <c r="K64" s="292">
        <f t="shared" si="62"/>
        <v>6.9180654742403763E-3</v>
      </c>
      <c r="L64" s="292">
        <f t="shared" si="62"/>
        <v>7.754247593060138E-3</v>
      </c>
      <c r="M64" s="292">
        <f t="shared" si="62"/>
        <v>8.6502740784238051E-3</v>
      </c>
      <c r="N64" s="292">
        <f t="shared" si="62"/>
        <v>9.6040691943411315E-3</v>
      </c>
      <c r="O64" s="292">
        <f t="shared" si="62"/>
        <v>1.0612455958268725E-2</v>
      </c>
      <c r="P64" s="292">
        <f t="shared" si="62"/>
        <v>1.1671098377261407E-2</v>
      </c>
      <c r="Q64" s="292">
        <f t="shared" si="62"/>
        <v>1.2774466360365423E-2</v>
      </c>
      <c r="R64" s="292">
        <f t="shared" si="62"/>
        <v>1.3915826729284264E-2</v>
      </c>
      <c r="S64" s="292">
        <f t="shared" si="62"/>
        <v>1.5087263191868611E-2</v>
      </c>
      <c r="T64" s="292">
        <f t="shared" si="62"/>
        <v>1.6279727416563843E-2</v>
      </c>
      <c r="U64" s="292">
        <f t="shared" si="62"/>
        <v>1.7483122466548928E-2</v>
      </c>
      <c r="V64" s="292">
        <f t="shared" si="62"/>
        <v>1.8686418844952601E-2</v>
      </c>
      <c r="W64" s="292">
        <f t="shared" si="62"/>
        <v>1.9877802300771096E-2</v>
      </c>
      <c r="X64" s="292">
        <f t="shared" si="62"/>
        <v>2.1044851389933131E-2</v>
      </c>
      <c r="Y64" s="292">
        <f t="shared" si="62"/>
        <v>2.2174741624198021E-2</v>
      </c>
      <c r="Z64" s="292">
        <f t="shared" si="62"/>
        <v>2.3254471922831439E-2</v>
      </c>
      <c r="AA64" s="292">
        <f t="shared" si="62"/>
        <v>2.4271108060220054E-2</v>
      </c>
      <c r="AB64" s="292">
        <f t="shared" si="62"/>
        <v>2.5212036927297794E-2</v>
      </c>
      <c r="AC64" s="292">
        <f t="shared" si="62"/>
        <v>2.6065224742298543E-2</v>
      </c>
      <c r="AD64" s="292">
        <f t="shared" si="62"/>
        <v>2.6819471896446439E-2</v>
      </c>
      <c r="AE64" s="292">
        <f t="shared" si="62"/>
        <v>2.7464656933007297E-2</v>
      </c>
      <c r="AF64" s="292">
        <f t="shared" si="62"/>
        <v>2.7991962252554042E-2</v>
      </c>
      <c r="AG64" s="292">
        <f t="shared" si="62"/>
        <v>2.8394074519449398E-2</v>
      </c>
      <c r="AH64" s="292">
        <f t="shared" si="62"/>
        <v>2.8665353406932468E-2</v>
      </c>
      <c r="AI64" s="292">
        <f t="shared" si="62"/>
        <v>2.8801963239721548E-2</v>
      </c>
      <c r="AJ64" s="292">
        <f t="shared" si="62"/>
        <v>2.8801963239721489E-2</v>
      </c>
      <c r="AK64" s="292">
        <f t="shared" si="62"/>
        <v>2.8665353406932527E-2</v>
      </c>
      <c r="AL64" s="292">
        <f t="shared" si="62"/>
        <v>2.8394074519449398E-2</v>
      </c>
      <c r="AM64" s="292">
        <f t="shared" si="62"/>
        <v>2.7991962252554101E-2</v>
      </c>
      <c r="AN64" s="292">
        <f t="shared" si="62"/>
        <v>2.7464656933007179E-2</v>
      </c>
      <c r="AO64" s="292">
        <f t="shared" si="62"/>
        <v>2.6819471896446498E-2</v>
      </c>
      <c r="AP64" s="292">
        <f t="shared" si="62"/>
        <v>2.6065224742298543E-2</v>
      </c>
      <c r="AQ64" s="292">
        <f t="shared" si="62"/>
        <v>2.5212036927297853E-2</v>
      </c>
      <c r="AR64" s="292">
        <f t="shared" si="62"/>
        <v>2.427110806022011E-2</v>
      </c>
      <c r="AS64" s="292">
        <f t="shared" si="62"/>
        <v>2.3254471922831497E-2</v>
      </c>
      <c r="AT64" s="292">
        <f t="shared" si="62"/>
        <v>2.2174741624198021E-2</v>
      </c>
      <c r="AU64" s="292">
        <f t="shared" si="62"/>
        <v>2.1044851389933072E-2</v>
      </c>
      <c r="AV64" s="292">
        <f t="shared" si="62"/>
        <v>1.987780230077121E-2</v>
      </c>
      <c r="AW64" s="292">
        <f t="shared" si="62"/>
        <v>1.8686418844952601E-2</v>
      </c>
      <c r="AX64" s="292">
        <f t="shared" si="62"/>
        <v>1.7483122466548959E-2</v>
      </c>
      <c r="AY64" s="292">
        <f t="shared" si="62"/>
        <v>1.6279727416563899E-2</v>
      </c>
      <c r="AZ64" s="292">
        <f t="shared" si="62"/>
        <v>1.5087263191868655E-2</v>
      </c>
      <c r="BA64" s="292">
        <f t="shared" si="62"/>
        <v>1.3915826729284235E-2</v>
      </c>
      <c r="BB64" s="292">
        <f t="shared" si="62"/>
        <v>1.2774466360365539E-2</v>
      </c>
      <c r="BC64" s="292">
        <f t="shared" si="62"/>
        <v>1.1671098377261321E-2</v>
      </c>
      <c r="BD64" s="292">
        <f t="shared" si="62"/>
        <v>1.0612455958268841E-2</v>
      </c>
      <c r="BE64" s="292">
        <f t="shared" si="62"/>
        <v>9.6040691943410864E-3</v>
      </c>
      <c r="BF64" s="292">
        <f t="shared" si="62"/>
        <v>8.6502740784238693E-3</v>
      </c>
      <c r="BG64" s="292">
        <f t="shared" si="62"/>
        <v>7.7542475930600799E-3</v>
      </c>
      <c r="BH64" s="292">
        <f t="shared" si="62"/>
        <v>6.918065474240463E-3</v>
      </c>
      <c r="BI64" s="292">
        <f t="shared" si="62"/>
        <v>6.1427788478568349E-3</v>
      </c>
      <c r="BJ64" s="292">
        <f t="shared" si="62"/>
        <v>5.4285057277697396E-3</v>
      </c>
      <c r="BK64" s="292">
        <f t="shared" si="62"/>
        <v>4.7745333221156615E-3</v>
      </c>
      <c r="BL64" s="292">
        <f t="shared" si="62"/>
        <v>4.1794272014169425E-3</v>
      </c>
      <c r="BM64" s="292">
        <f t="shared" si="62"/>
        <v>0</v>
      </c>
      <c r="BN64" s="292">
        <f t="shared" si="62"/>
        <v>0</v>
      </c>
    </row>
    <row r="65" spans="1:66" ht="15.75" customHeight="1" x14ac:dyDescent="0.2">
      <c r="A65" s="373"/>
      <c r="B65" s="373"/>
      <c r="C65" s="373"/>
      <c r="D65" s="473">
        <f t="shared" si="3"/>
        <v>1.0000000000000004</v>
      </c>
      <c r="E65" s="478">
        <f t="shared" si="5"/>
        <v>59</v>
      </c>
      <c r="F65" s="481"/>
      <c r="G65" s="292">
        <f t="shared" ref="G65:BN65" si="63">IF(G$6&gt;$E65,0,(NORMSDIST(G128)-NORMSDIST(F128))*$B$1/(1-2*NORMSDIST($F128)))</f>
        <v>4.1037953021867439E-3</v>
      </c>
      <c r="H65" s="292">
        <f t="shared" si="63"/>
        <v>4.6779450193417818E-3</v>
      </c>
      <c r="I65" s="292">
        <f t="shared" si="63"/>
        <v>5.3079780416745784E-3</v>
      </c>
      <c r="J65" s="292">
        <f t="shared" si="63"/>
        <v>5.995255598014196E-3</v>
      </c>
      <c r="K65" s="292">
        <f t="shared" si="63"/>
        <v>6.7404807117262856E-3</v>
      </c>
      <c r="L65" s="292">
        <f t="shared" si="63"/>
        <v>7.5435994232430975E-3</v>
      </c>
      <c r="M65" s="292">
        <f t="shared" si="63"/>
        <v>8.4037078962361234E-3</v>
      </c>
      <c r="N65" s="292">
        <f t="shared" si="63"/>
        <v>9.3189688400887993E-3</v>
      </c>
      <c r="O65" s="292">
        <f t="shared" si="63"/>
        <v>1.0286540782320119E-2</v>
      </c>
      <c r="P65" s="292">
        <f t="shared" si="63"/>
        <v>1.1302523701029779E-2</v>
      </c>
      <c r="Q65" s="292">
        <f t="shared" si="63"/>
        <v>1.2361924365840693E-2</v>
      </c>
      <c r="R65" s="292">
        <f t="shared" si="63"/>
        <v>1.3458644427867173E-2</v>
      </c>
      <c r="S65" s="292">
        <f t="shared" si="63"/>
        <v>1.4585493842735501E-2</v>
      </c>
      <c r="T65" s="292">
        <f t="shared" si="63"/>
        <v>1.5734231610293095E-2</v>
      </c>
      <c r="U65" s="292">
        <f t="shared" si="63"/>
        <v>1.6895635082391076E-2</v>
      </c>
      <c r="V65" s="292">
        <f t="shared" si="63"/>
        <v>1.8059598245414556E-2</v>
      </c>
      <c r="W65" s="292">
        <f t="shared" si="63"/>
        <v>1.9215258453576974E-2</v>
      </c>
      <c r="X65" s="292">
        <f t="shared" si="63"/>
        <v>2.0351150105134001E-2</v>
      </c>
      <c r="Y65" s="292">
        <f t="shared" si="63"/>
        <v>2.1455382754492918E-2</v>
      </c>
      <c r="Z65" s="292">
        <f t="shared" si="63"/>
        <v>2.2515840180065323E-2</v>
      </c>
      <c r="AA65" s="292">
        <f t="shared" si="63"/>
        <v>2.3520396023595399E-2</v>
      </c>
      <c r="AB65" s="292">
        <f t="shared" si="63"/>
        <v>2.4457140824099294E-2</v>
      </c>
      <c r="AC65" s="292">
        <f t="shared" si="63"/>
        <v>2.5314614628195564E-2</v>
      </c>
      <c r="AD65" s="292">
        <f t="shared" si="63"/>
        <v>2.6082038903322377E-2</v>
      </c>
      <c r="AE65" s="292">
        <f t="shared" si="63"/>
        <v>2.6749541238961252E-2</v>
      </c>
      <c r="AF65" s="292">
        <f t="shared" si="63"/>
        <v>2.730836631263741E-2</v>
      </c>
      <c r="AG65" s="292">
        <f t="shared" si="63"/>
        <v>2.7751066831186534E-2</v>
      </c>
      <c r="AH65" s="292">
        <f t="shared" si="63"/>
        <v>2.8071668631697053E-2</v>
      </c>
      <c r="AI65" s="292">
        <f t="shared" si="63"/>
        <v>2.8265804827628273E-2</v>
      </c>
      <c r="AJ65" s="292">
        <f t="shared" si="63"/>
        <v>2.8330814790008797E-2</v>
      </c>
      <c r="AK65" s="292">
        <f t="shared" si="63"/>
        <v>2.8265804827628273E-2</v>
      </c>
      <c r="AL65" s="292">
        <f t="shared" si="63"/>
        <v>2.8071668631697053E-2</v>
      </c>
      <c r="AM65" s="292">
        <f t="shared" si="63"/>
        <v>2.7751066831186479E-2</v>
      </c>
      <c r="AN65" s="292">
        <f t="shared" si="63"/>
        <v>2.730836631263741E-2</v>
      </c>
      <c r="AO65" s="292">
        <f t="shared" si="63"/>
        <v>2.6749541238961307E-2</v>
      </c>
      <c r="AP65" s="292">
        <f t="shared" si="63"/>
        <v>2.6082038903322263E-2</v>
      </c>
      <c r="AQ65" s="292">
        <f t="shared" si="63"/>
        <v>2.5314614628195564E-2</v>
      </c>
      <c r="AR65" s="292">
        <f t="shared" si="63"/>
        <v>2.4457140824099236E-2</v>
      </c>
      <c r="AS65" s="292">
        <f t="shared" si="63"/>
        <v>2.3520396023595454E-2</v>
      </c>
      <c r="AT65" s="292">
        <f t="shared" si="63"/>
        <v>2.2515840180065323E-2</v>
      </c>
      <c r="AU65" s="292">
        <f t="shared" si="63"/>
        <v>2.145538275449289E-2</v>
      </c>
      <c r="AV65" s="292">
        <f t="shared" si="63"/>
        <v>2.0351150105133855E-2</v>
      </c>
      <c r="AW65" s="292">
        <f t="shared" si="63"/>
        <v>1.9215258453577119E-2</v>
      </c>
      <c r="AX65" s="292">
        <f t="shared" si="63"/>
        <v>1.8059598245414352E-2</v>
      </c>
      <c r="AY65" s="292">
        <f t="shared" si="63"/>
        <v>1.6895635082391076E-2</v>
      </c>
      <c r="AZ65" s="292">
        <f t="shared" si="63"/>
        <v>1.5734231610293154E-2</v>
      </c>
      <c r="BA65" s="292">
        <f t="shared" si="63"/>
        <v>1.4585493842735341E-2</v>
      </c>
      <c r="BB65" s="292">
        <f t="shared" si="63"/>
        <v>1.3458644427867259E-2</v>
      </c>
      <c r="BC65" s="292">
        <f t="shared" si="63"/>
        <v>1.2361924365840634E-2</v>
      </c>
      <c r="BD65" s="292">
        <f t="shared" si="63"/>
        <v>1.1302523701029734E-2</v>
      </c>
      <c r="BE65" s="292">
        <f t="shared" si="63"/>
        <v>1.0286540782320046E-2</v>
      </c>
      <c r="BF65" s="292">
        <f t="shared" si="63"/>
        <v>9.3189688400888721E-3</v>
      </c>
      <c r="BG65" s="292">
        <f t="shared" si="63"/>
        <v>8.4037078962361025E-3</v>
      </c>
      <c r="BH65" s="292">
        <f t="shared" si="63"/>
        <v>7.5435994232430689E-3</v>
      </c>
      <c r="BI65" s="292">
        <f t="shared" si="63"/>
        <v>6.7404807117262787E-3</v>
      </c>
      <c r="BJ65" s="292">
        <f t="shared" si="63"/>
        <v>5.9952555980141813E-3</v>
      </c>
      <c r="BK65" s="292">
        <f t="shared" si="63"/>
        <v>5.3079780416745463E-3</v>
      </c>
      <c r="BL65" s="292">
        <f t="shared" si="63"/>
        <v>4.6779450193417489E-3</v>
      </c>
      <c r="BM65" s="292">
        <f t="shared" si="63"/>
        <v>4.1037953021867473E-3</v>
      </c>
      <c r="BN65" s="292">
        <f t="shared" si="63"/>
        <v>0</v>
      </c>
    </row>
    <row r="66" spans="1:66" ht="15.75" customHeight="1" x14ac:dyDescent="0.2">
      <c r="A66" s="373"/>
      <c r="B66" s="373"/>
      <c r="C66" s="373"/>
      <c r="D66" s="473">
        <f t="shared" si="3"/>
        <v>1.0000000000000002</v>
      </c>
      <c r="E66" s="478">
        <f t="shared" si="5"/>
        <v>60</v>
      </c>
      <c r="F66" s="481"/>
      <c r="G66" s="292">
        <f t="shared" ref="G66:BN66" si="64">IF(G$6&gt;$E66,0,(NORMSDIST(G129)-NORMSDIST(F129))*$B$1/(1-2*NORMSDIST($F129)))</f>
        <v>4.0308466595664755E-3</v>
      </c>
      <c r="H66" s="292">
        <f t="shared" si="64"/>
        <v>4.5851261348653976E-3</v>
      </c>
      <c r="I66" s="292">
        <f t="shared" si="64"/>
        <v>5.1925036945710172E-3</v>
      </c>
      <c r="J66" s="292">
        <f t="shared" si="64"/>
        <v>5.8542714727860025E-3</v>
      </c>
      <c r="K66" s="292">
        <f t="shared" si="64"/>
        <v>6.5711202913884895E-3</v>
      </c>
      <c r="L66" s="292">
        <f t="shared" si="64"/>
        <v>7.3430501461995363E-3</v>
      </c>
      <c r="M66" s="292">
        <f t="shared" si="64"/>
        <v>8.1692857487622728E-3</v>
      </c>
      <c r="N66" s="292">
        <f t="shared" si="64"/>
        <v>9.0482001161512424E-3</v>
      </c>
      <c r="O66" s="292">
        <f t="shared" si="64"/>
        <v>9.9772492956989884E-3</v>
      </c>
      <c r="P66" s="292">
        <f t="shared" si="64"/>
        <v>1.0952921301763046E-2</v>
      </c>
      <c r="Q66" s="292">
        <f t="shared" si="64"/>
        <v>1.1970702216126387E-2</v>
      </c>
      <c r="R66" s="292">
        <f t="shared" si="64"/>
        <v>1.3025062154886283E-2</v>
      </c>
      <c r="S66" s="292">
        <f t="shared" si="64"/>
        <v>1.4109463430217606E-2</v>
      </c>
      <c r="T66" s="292">
        <f t="shared" si="64"/>
        <v>1.5216392738234379E-2</v>
      </c>
      <c r="U66" s="292">
        <f t="shared" si="64"/>
        <v>1.6337418593329794E-2</v>
      </c>
      <c r="V66" s="292">
        <f t="shared" si="64"/>
        <v>1.7463274519923515E-2</v>
      </c>
      <c r="W66" s="292">
        <f t="shared" si="64"/>
        <v>1.8583967725425719E-2</v>
      </c>
      <c r="X66" s="292">
        <f t="shared" si="64"/>
        <v>1.9688912139677234E-2</v>
      </c>
      <c r="Y66" s="292">
        <f t="shared" si="64"/>
        <v>2.076708384678827E-2</v>
      </c>
      <c r="Z66" s="292">
        <f t="shared" si="64"/>
        <v>2.1807196089014408E-2</v>
      </c>
      <c r="AA66" s="292">
        <f t="shared" si="64"/>
        <v>2.2797890224652537E-2</v>
      </c>
      <c r="AB66" s="292">
        <f t="shared" si="64"/>
        <v>2.3727938308532343E-2</v>
      </c>
      <c r="AC66" s="292">
        <f t="shared" si="64"/>
        <v>2.4586452368459352E-2</v>
      </c>
      <c r="AD66" s="292">
        <f t="shared" si="64"/>
        <v>2.5363095004330864E-2</v>
      </c>
      <c r="AE66" s="292">
        <f t="shared" si="64"/>
        <v>2.6048285663840254E-2</v>
      </c>
      <c r="AF66" s="292">
        <f t="shared" si="64"/>
        <v>2.6633396868222102E-2</v>
      </c>
      <c r="AG66" s="292">
        <f t="shared" si="64"/>
        <v>2.7110934784021747E-2</v>
      </c>
      <c r="AH66" s="292">
        <f t="shared" si="64"/>
        <v>2.7474698864287099E-2</v>
      </c>
      <c r="AI66" s="292">
        <f t="shared" si="64"/>
        <v>2.7719915807683328E-2</v>
      </c>
      <c r="AJ66" s="292">
        <f t="shared" si="64"/>
        <v>2.7843343790594156E-2</v>
      </c>
      <c r="AK66" s="292">
        <f t="shared" si="64"/>
        <v>2.7843343790594211E-2</v>
      </c>
      <c r="AL66" s="292">
        <f t="shared" si="64"/>
        <v>2.7719915807683269E-2</v>
      </c>
      <c r="AM66" s="292">
        <f t="shared" si="64"/>
        <v>2.7474698864287099E-2</v>
      </c>
      <c r="AN66" s="292">
        <f t="shared" si="64"/>
        <v>2.7110934784021747E-2</v>
      </c>
      <c r="AO66" s="292">
        <f t="shared" si="64"/>
        <v>2.6633396868222102E-2</v>
      </c>
      <c r="AP66" s="292">
        <f t="shared" si="64"/>
        <v>2.6048285663840196E-2</v>
      </c>
      <c r="AQ66" s="292">
        <f t="shared" si="64"/>
        <v>2.5363095004331038E-2</v>
      </c>
      <c r="AR66" s="292">
        <f t="shared" si="64"/>
        <v>2.4586452368459234E-2</v>
      </c>
      <c r="AS66" s="292">
        <f t="shared" si="64"/>
        <v>2.372793830853246E-2</v>
      </c>
      <c r="AT66" s="292">
        <f t="shared" si="64"/>
        <v>2.2797890224652537E-2</v>
      </c>
      <c r="AU66" s="292">
        <f t="shared" si="64"/>
        <v>2.1807196089014495E-2</v>
      </c>
      <c r="AV66" s="292">
        <f t="shared" si="64"/>
        <v>2.0767083846788124E-2</v>
      </c>
      <c r="AW66" s="292">
        <f t="shared" si="64"/>
        <v>1.9688912139677262E-2</v>
      </c>
      <c r="AX66" s="292">
        <f t="shared" si="64"/>
        <v>1.8583967725425719E-2</v>
      </c>
      <c r="AY66" s="292">
        <f t="shared" si="64"/>
        <v>1.7463274519923574E-2</v>
      </c>
      <c r="AZ66" s="292">
        <f t="shared" si="64"/>
        <v>1.6337418593329794E-2</v>
      </c>
      <c r="BA66" s="292">
        <f t="shared" si="64"/>
        <v>1.5216392738234465E-2</v>
      </c>
      <c r="BB66" s="292">
        <f t="shared" si="64"/>
        <v>1.410946343021759E-2</v>
      </c>
      <c r="BC66" s="292">
        <f t="shared" si="64"/>
        <v>1.3025062154886224E-2</v>
      </c>
      <c r="BD66" s="292">
        <f t="shared" si="64"/>
        <v>1.1970702216126387E-2</v>
      </c>
      <c r="BE66" s="292">
        <f t="shared" si="64"/>
        <v>1.0952921301763192E-2</v>
      </c>
      <c r="BF66" s="292">
        <f t="shared" si="64"/>
        <v>9.9772492956989606E-3</v>
      </c>
      <c r="BG66" s="292">
        <f t="shared" si="64"/>
        <v>9.0482001161512424E-3</v>
      </c>
      <c r="BH66" s="292">
        <f t="shared" si="64"/>
        <v>8.1692857487623161E-3</v>
      </c>
      <c r="BI66" s="292">
        <f t="shared" si="64"/>
        <v>7.3430501461994565E-3</v>
      </c>
      <c r="BJ66" s="292">
        <f t="shared" si="64"/>
        <v>6.5711202913885909E-3</v>
      </c>
      <c r="BK66" s="292">
        <f t="shared" si="64"/>
        <v>5.8542714727859149E-3</v>
      </c>
      <c r="BL66" s="292">
        <f t="shared" si="64"/>
        <v>5.1925036945710788E-3</v>
      </c>
      <c r="BM66" s="292">
        <f t="shared" si="64"/>
        <v>4.5851261348653569E-3</v>
      </c>
      <c r="BN66" s="292">
        <f t="shared" si="64"/>
        <v>4.0308466595665301E-3</v>
      </c>
    </row>
    <row r="67" spans="1:66" ht="15.75" customHeight="1" x14ac:dyDescent="0.2">
      <c r="A67" s="373"/>
      <c r="B67" s="373"/>
      <c r="C67" s="373"/>
      <c r="D67" s="373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  <c r="U67" s="373"/>
      <c r="V67" s="373"/>
      <c r="W67" s="373"/>
      <c r="X67" s="373"/>
      <c r="Y67" s="373"/>
      <c r="Z67" s="373"/>
      <c r="AA67" s="373"/>
      <c r="AB67" s="373"/>
      <c r="AC67" s="373"/>
      <c r="AD67" s="373"/>
      <c r="AE67" s="373"/>
      <c r="AF67" s="373"/>
      <c r="AG67" s="373"/>
      <c r="AH67" s="373"/>
      <c r="AI67" s="373"/>
      <c r="AJ67" s="373"/>
      <c r="AK67" s="373"/>
      <c r="AL67" s="373"/>
      <c r="AM67" s="373"/>
      <c r="AN67" s="373"/>
      <c r="AO67" s="373"/>
      <c r="AP67" s="373"/>
      <c r="AQ67" s="373"/>
      <c r="AR67" s="373"/>
      <c r="AS67" s="373"/>
      <c r="AT67" s="373"/>
      <c r="AU67" s="373"/>
      <c r="AV67" s="373"/>
      <c r="AW67" s="373"/>
      <c r="AX67" s="373"/>
      <c r="AY67" s="373"/>
      <c r="AZ67" s="373"/>
      <c r="BA67" s="373"/>
      <c r="BB67" s="373"/>
      <c r="BC67" s="373"/>
      <c r="BD67" s="373"/>
      <c r="BE67" s="373"/>
      <c r="BF67" s="373"/>
      <c r="BG67" s="373"/>
      <c r="BH67" s="373"/>
      <c r="BI67" s="373"/>
      <c r="BJ67" s="373"/>
      <c r="BK67" s="373"/>
      <c r="BL67" s="373"/>
      <c r="BM67" s="373"/>
      <c r="BN67" s="373"/>
    </row>
    <row r="68" spans="1:66" ht="15.75" customHeight="1" x14ac:dyDescent="0.2">
      <c r="A68" s="373"/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  <c r="U68" s="373"/>
      <c r="V68" s="373"/>
      <c r="W68" s="373"/>
      <c r="X68" s="373"/>
      <c r="Y68" s="373"/>
      <c r="Z68" s="373"/>
      <c r="AA68" s="373"/>
      <c r="AB68" s="373"/>
      <c r="AC68" s="373"/>
      <c r="AD68" s="373"/>
      <c r="AE68" s="373"/>
      <c r="AF68" s="373"/>
      <c r="AG68" s="373"/>
      <c r="AH68" s="373"/>
      <c r="AI68" s="373"/>
      <c r="AJ68" s="373"/>
      <c r="AK68" s="373"/>
      <c r="AL68" s="373"/>
      <c r="AM68" s="373"/>
      <c r="AN68" s="373"/>
      <c r="AO68" s="373"/>
      <c r="AP68" s="373"/>
      <c r="AQ68" s="373"/>
      <c r="AR68" s="373"/>
      <c r="AS68" s="373"/>
      <c r="AT68" s="373"/>
      <c r="AU68" s="373"/>
      <c r="AV68" s="373"/>
      <c r="AW68" s="373"/>
      <c r="AX68" s="373"/>
      <c r="AY68" s="373"/>
      <c r="AZ68" s="373"/>
      <c r="BA68" s="373"/>
      <c r="BB68" s="373"/>
      <c r="BC68" s="373"/>
      <c r="BD68" s="373"/>
      <c r="BE68" s="373"/>
      <c r="BF68" s="373"/>
      <c r="BG68" s="373"/>
      <c r="BH68" s="373"/>
      <c r="BI68" s="373"/>
      <c r="BJ68" s="373"/>
      <c r="BK68" s="373"/>
      <c r="BL68" s="373"/>
      <c r="BM68" s="373"/>
      <c r="BN68" s="373"/>
    </row>
    <row r="69" spans="1:66" ht="15.75" customHeight="1" outlineLevel="1" x14ac:dyDescent="0.2">
      <c r="A69" s="373"/>
      <c r="B69" s="373"/>
      <c r="C69" s="373"/>
      <c r="D69" s="373"/>
      <c r="E69" s="373"/>
      <c r="F69" s="477">
        <v>0</v>
      </c>
      <c r="G69" s="477">
        <v>1</v>
      </c>
      <c r="H69" s="477">
        <f t="shared" ref="H69:BN69" si="65">G69+1</f>
        <v>2</v>
      </c>
      <c r="I69" s="477">
        <f t="shared" si="65"/>
        <v>3</v>
      </c>
      <c r="J69" s="477">
        <f t="shared" si="65"/>
        <v>4</v>
      </c>
      <c r="K69" s="477">
        <f t="shared" si="65"/>
        <v>5</v>
      </c>
      <c r="L69" s="477">
        <f t="shared" si="65"/>
        <v>6</v>
      </c>
      <c r="M69" s="477">
        <f t="shared" si="65"/>
        <v>7</v>
      </c>
      <c r="N69" s="477">
        <f t="shared" si="65"/>
        <v>8</v>
      </c>
      <c r="O69" s="477">
        <f t="shared" si="65"/>
        <v>9</v>
      </c>
      <c r="P69" s="477">
        <f t="shared" si="65"/>
        <v>10</v>
      </c>
      <c r="Q69" s="477">
        <f t="shared" si="65"/>
        <v>11</v>
      </c>
      <c r="R69" s="477">
        <f t="shared" si="65"/>
        <v>12</v>
      </c>
      <c r="S69" s="477">
        <f t="shared" si="65"/>
        <v>13</v>
      </c>
      <c r="T69" s="477">
        <f t="shared" si="65"/>
        <v>14</v>
      </c>
      <c r="U69" s="477">
        <f t="shared" si="65"/>
        <v>15</v>
      </c>
      <c r="V69" s="477">
        <f t="shared" si="65"/>
        <v>16</v>
      </c>
      <c r="W69" s="477">
        <f t="shared" si="65"/>
        <v>17</v>
      </c>
      <c r="X69" s="477">
        <f t="shared" si="65"/>
        <v>18</v>
      </c>
      <c r="Y69" s="477">
        <f t="shared" si="65"/>
        <v>19</v>
      </c>
      <c r="Z69" s="477">
        <f t="shared" si="65"/>
        <v>20</v>
      </c>
      <c r="AA69" s="477">
        <f t="shared" si="65"/>
        <v>21</v>
      </c>
      <c r="AB69" s="477">
        <f t="shared" si="65"/>
        <v>22</v>
      </c>
      <c r="AC69" s="477">
        <f t="shared" si="65"/>
        <v>23</v>
      </c>
      <c r="AD69" s="477">
        <f t="shared" si="65"/>
        <v>24</v>
      </c>
      <c r="AE69" s="477">
        <f t="shared" si="65"/>
        <v>25</v>
      </c>
      <c r="AF69" s="477">
        <f t="shared" si="65"/>
        <v>26</v>
      </c>
      <c r="AG69" s="477">
        <f t="shared" si="65"/>
        <v>27</v>
      </c>
      <c r="AH69" s="477">
        <f t="shared" si="65"/>
        <v>28</v>
      </c>
      <c r="AI69" s="477">
        <f t="shared" si="65"/>
        <v>29</v>
      </c>
      <c r="AJ69" s="477">
        <f t="shared" si="65"/>
        <v>30</v>
      </c>
      <c r="AK69" s="477">
        <f t="shared" si="65"/>
        <v>31</v>
      </c>
      <c r="AL69" s="477">
        <f t="shared" si="65"/>
        <v>32</v>
      </c>
      <c r="AM69" s="477">
        <f t="shared" si="65"/>
        <v>33</v>
      </c>
      <c r="AN69" s="477">
        <f t="shared" si="65"/>
        <v>34</v>
      </c>
      <c r="AO69" s="477">
        <f t="shared" si="65"/>
        <v>35</v>
      </c>
      <c r="AP69" s="477">
        <f t="shared" si="65"/>
        <v>36</v>
      </c>
      <c r="AQ69" s="477">
        <f t="shared" si="65"/>
        <v>37</v>
      </c>
      <c r="AR69" s="477">
        <f t="shared" si="65"/>
        <v>38</v>
      </c>
      <c r="AS69" s="477">
        <f t="shared" si="65"/>
        <v>39</v>
      </c>
      <c r="AT69" s="477">
        <f t="shared" si="65"/>
        <v>40</v>
      </c>
      <c r="AU69" s="477">
        <f t="shared" si="65"/>
        <v>41</v>
      </c>
      <c r="AV69" s="477">
        <f t="shared" si="65"/>
        <v>42</v>
      </c>
      <c r="AW69" s="477">
        <f t="shared" si="65"/>
        <v>43</v>
      </c>
      <c r="AX69" s="477">
        <f t="shared" si="65"/>
        <v>44</v>
      </c>
      <c r="AY69" s="477">
        <f t="shared" si="65"/>
        <v>45</v>
      </c>
      <c r="AZ69" s="477">
        <f t="shared" si="65"/>
        <v>46</v>
      </c>
      <c r="BA69" s="477">
        <f t="shared" si="65"/>
        <v>47</v>
      </c>
      <c r="BB69" s="477">
        <f t="shared" si="65"/>
        <v>48</v>
      </c>
      <c r="BC69" s="477">
        <f t="shared" si="65"/>
        <v>49</v>
      </c>
      <c r="BD69" s="477">
        <f t="shared" si="65"/>
        <v>50</v>
      </c>
      <c r="BE69" s="477">
        <f t="shared" si="65"/>
        <v>51</v>
      </c>
      <c r="BF69" s="477">
        <f t="shared" si="65"/>
        <v>52</v>
      </c>
      <c r="BG69" s="477">
        <f t="shared" si="65"/>
        <v>53</v>
      </c>
      <c r="BH69" s="477">
        <f t="shared" si="65"/>
        <v>54</v>
      </c>
      <c r="BI69" s="477">
        <f t="shared" si="65"/>
        <v>55</v>
      </c>
      <c r="BJ69" s="477">
        <f t="shared" si="65"/>
        <v>56</v>
      </c>
      <c r="BK69" s="477">
        <f t="shared" si="65"/>
        <v>57</v>
      </c>
      <c r="BL69" s="477">
        <f t="shared" si="65"/>
        <v>58</v>
      </c>
      <c r="BM69" s="477">
        <f t="shared" si="65"/>
        <v>59</v>
      </c>
      <c r="BN69" s="477">
        <f t="shared" si="65"/>
        <v>60</v>
      </c>
    </row>
    <row r="70" spans="1:66" ht="15.75" customHeight="1" outlineLevel="1" x14ac:dyDescent="0.2">
      <c r="A70" s="373"/>
      <c r="B70" s="373"/>
      <c r="C70" s="373"/>
      <c r="D70" s="373"/>
      <c r="E70" s="477">
        <v>1</v>
      </c>
      <c r="F70" s="482">
        <f t="shared" ref="F70:F129" si="66">-$B$2</f>
        <v>-2</v>
      </c>
      <c r="G70" s="483">
        <f t="shared" ref="G70:BN70" si="67">IF(G$69&gt;$E70,0,(F70-((2*$F$70)/$E70)))</f>
        <v>2</v>
      </c>
      <c r="H70" s="483">
        <f t="shared" si="67"/>
        <v>0</v>
      </c>
      <c r="I70" s="483">
        <f t="shared" si="67"/>
        <v>0</v>
      </c>
      <c r="J70" s="483">
        <f t="shared" si="67"/>
        <v>0</v>
      </c>
      <c r="K70" s="483">
        <f t="shared" si="67"/>
        <v>0</v>
      </c>
      <c r="L70" s="483">
        <f t="shared" si="67"/>
        <v>0</v>
      </c>
      <c r="M70" s="483">
        <f t="shared" si="67"/>
        <v>0</v>
      </c>
      <c r="N70" s="483">
        <f t="shared" si="67"/>
        <v>0</v>
      </c>
      <c r="O70" s="483">
        <f t="shared" si="67"/>
        <v>0</v>
      </c>
      <c r="P70" s="483">
        <f t="shared" si="67"/>
        <v>0</v>
      </c>
      <c r="Q70" s="483">
        <f t="shared" si="67"/>
        <v>0</v>
      </c>
      <c r="R70" s="483">
        <f t="shared" si="67"/>
        <v>0</v>
      </c>
      <c r="S70" s="483">
        <f t="shared" si="67"/>
        <v>0</v>
      </c>
      <c r="T70" s="483">
        <f t="shared" si="67"/>
        <v>0</v>
      </c>
      <c r="U70" s="483">
        <f t="shared" si="67"/>
        <v>0</v>
      </c>
      <c r="V70" s="483">
        <f t="shared" si="67"/>
        <v>0</v>
      </c>
      <c r="W70" s="483">
        <f t="shared" si="67"/>
        <v>0</v>
      </c>
      <c r="X70" s="483">
        <f t="shared" si="67"/>
        <v>0</v>
      </c>
      <c r="Y70" s="483">
        <f t="shared" si="67"/>
        <v>0</v>
      </c>
      <c r="Z70" s="483">
        <f t="shared" si="67"/>
        <v>0</v>
      </c>
      <c r="AA70" s="483">
        <f t="shared" si="67"/>
        <v>0</v>
      </c>
      <c r="AB70" s="483">
        <f t="shared" si="67"/>
        <v>0</v>
      </c>
      <c r="AC70" s="483">
        <f t="shared" si="67"/>
        <v>0</v>
      </c>
      <c r="AD70" s="483">
        <f t="shared" si="67"/>
        <v>0</v>
      </c>
      <c r="AE70" s="483">
        <f t="shared" si="67"/>
        <v>0</v>
      </c>
      <c r="AF70" s="483">
        <f t="shared" si="67"/>
        <v>0</v>
      </c>
      <c r="AG70" s="483">
        <f t="shared" si="67"/>
        <v>0</v>
      </c>
      <c r="AH70" s="483">
        <f t="shared" si="67"/>
        <v>0</v>
      </c>
      <c r="AI70" s="483">
        <f t="shared" si="67"/>
        <v>0</v>
      </c>
      <c r="AJ70" s="483">
        <f t="shared" si="67"/>
        <v>0</v>
      </c>
      <c r="AK70" s="483">
        <f t="shared" si="67"/>
        <v>0</v>
      </c>
      <c r="AL70" s="483">
        <f t="shared" si="67"/>
        <v>0</v>
      </c>
      <c r="AM70" s="483">
        <f t="shared" si="67"/>
        <v>0</v>
      </c>
      <c r="AN70" s="483">
        <f t="shared" si="67"/>
        <v>0</v>
      </c>
      <c r="AO70" s="483">
        <f t="shared" si="67"/>
        <v>0</v>
      </c>
      <c r="AP70" s="483">
        <f t="shared" si="67"/>
        <v>0</v>
      </c>
      <c r="AQ70" s="483">
        <f t="shared" si="67"/>
        <v>0</v>
      </c>
      <c r="AR70" s="483">
        <f t="shared" si="67"/>
        <v>0</v>
      </c>
      <c r="AS70" s="483">
        <f t="shared" si="67"/>
        <v>0</v>
      </c>
      <c r="AT70" s="483">
        <f t="shared" si="67"/>
        <v>0</v>
      </c>
      <c r="AU70" s="483">
        <f t="shared" si="67"/>
        <v>0</v>
      </c>
      <c r="AV70" s="483">
        <f t="shared" si="67"/>
        <v>0</v>
      </c>
      <c r="AW70" s="483">
        <f t="shared" si="67"/>
        <v>0</v>
      </c>
      <c r="AX70" s="483">
        <f t="shared" si="67"/>
        <v>0</v>
      </c>
      <c r="AY70" s="483">
        <f t="shared" si="67"/>
        <v>0</v>
      </c>
      <c r="AZ70" s="483">
        <f t="shared" si="67"/>
        <v>0</v>
      </c>
      <c r="BA70" s="483">
        <f t="shared" si="67"/>
        <v>0</v>
      </c>
      <c r="BB70" s="483">
        <f t="shared" si="67"/>
        <v>0</v>
      </c>
      <c r="BC70" s="483">
        <f t="shared" si="67"/>
        <v>0</v>
      </c>
      <c r="BD70" s="483">
        <f t="shared" si="67"/>
        <v>0</v>
      </c>
      <c r="BE70" s="483">
        <f t="shared" si="67"/>
        <v>0</v>
      </c>
      <c r="BF70" s="483">
        <f t="shared" si="67"/>
        <v>0</v>
      </c>
      <c r="BG70" s="483">
        <f t="shared" si="67"/>
        <v>0</v>
      </c>
      <c r="BH70" s="483">
        <f t="shared" si="67"/>
        <v>0</v>
      </c>
      <c r="BI70" s="483">
        <f t="shared" si="67"/>
        <v>0</v>
      </c>
      <c r="BJ70" s="483">
        <f t="shared" si="67"/>
        <v>0</v>
      </c>
      <c r="BK70" s="483">
        <f t="shared" si="67"/>
        <v>0</v>
      </c>
      <c r="BL70" s="483">
        <f t="shared" si="67"/>
        <v>0</v>
      </c>
      <c r="BM70" s="483">
        <f t="shared" si="67"/>
        <v>0</v>
      </c>
      <c r="BN70" s="483">
        <f t="shared" si="67"/>
        <v>0</v>
      </c>
    </row>
    <row r="71" spans="1:66" ht="15.75" customHeight="1" outlineLevel="1" x14ac:dyDescent="0.2">
      <c r="A71" s="373"/>
      <c r="B71" s="373"/>
      <c r="C71" s="373"/>
      <c r="D71" s="373"/>
      <c r="E71" s="477">
        <f t="shared" ref="E71:E129" si="68">E70+1</f>
        <v>2</v>
      </c>
      <c r="F71" s="484">
        <f t="shared" si="66"/>
        <v>-2</v>
      </c>
      <c r="G71" s="485">
        <f t="shared" ref="G71:BN71" si="69">IF(G$69&gt;$E71,0,(F71-((2*$F$70)/$E71)))</f>
        <v>0</v>
      </c>
      <c r="H71" s="485">
        <f t="shared" si="69"/>
        <v>2</v>
      </c>
      <c r="I71" s="485">
        <f t="shared" si="69"/>
        <v>0</v>
      </c>
      <c r="J71" s="485">
        <f t="shared" si="69"/>
        <v>0</v>
      </c>
      <c r="K71" s="485">
        <f t="shared" si="69"/>
        <v>0</v>
      </c>
      <c r="L71" s="485">
        <f t="shared" si="69"/>
        <v>0</v>
      </c>
      <c r="M71" s="485">
        <f t="shared" si="69"/>
        <v>0</v>
      </c>
      <c r="N71" s="485">
        <f t="shared" si="69"/>
        <v>0</v>
      </c>
      <c r="O71" s="485">
        <f t="shared" si="69"/>
        <v>0</v>
      </c>
      <c r="P71" s="485">
        <f t="shared" si="69"/>
        <v>0</v>
      </c>
      <c r="Q71" s="485">
        <f t="shared" si="69"/>
        <v>0</v>
      </c>
      <c r="R71" s="485">
        <f t="shared" si="69"/>
        <v>0</v>
      </c>
      <c r="S71" s="485">
        <f t="shared" si="69"/>
        <v>0</v>
      </c>
      <c r="T71" s="485">
        <f t="shared" si="69"/>
        <v>0</v>
      </c>
      <c r="U71" s="485">
        <f t="shared" si="69"/>
        <v>0</v>
      </c>
      <c r="V71" s="485">
        <f t="shared" si="69"/>
        <v>0</v>
      </c>
      <c r="W71" s="485">
        <f t="shared" si="69"/>
        <v>0</v>
      </c>
      <c r="X71" s="485">
        <f t="shared" si="69"/>
        <v>0</v>
      </c>
      <c r="Y71" s="485">
        <f t="shared" si="69"/>
        <v>0</v>
      </c>
      <c r="Z71" s="485">
        <f t="shared" si="69"/>
        <v>0</v>
      </c>
      <c r="AA71" s="485">
        <f t="shared" si="69"/>
        <v>0</v>
      </c>
      <c r="AB71" s="485">
        <f t="shared" si="69"/>
        <v>0</v>
      </c>
      <c r="AC71" s="485">
        <f t="shared" si="69"/>
        <v>0</v>
      </c>
      <c r="AD71" s="485">
        <f t="shared" si="69"/>
        <v>0</v>
      </c>
      <c r="AE71" s="485">
        <f t="shared" si="69"/>
        <v>0</v>
      </c>
      <c r="AF71" s="485">
        <f t="shared" si="69"/>
        <v>0</v>
      </c>
      <c r="AG71" s="485">
        <f t="shared" si="69"/>
        <v>0</v>
      </c>
      <c r="AH71" s="485">
        <f t="shared" si="69"/>
        <v>0</v>
      </c>
      <c r="AI71" s="485">
        <f t="shared" si="69"/>
        <v>0</v>
      </c>
      <c r="AJ71" s="485">
        <f t="shared" si="69"/>
        <v>0</v>
      </c>
      <c r="AK71" s="485">
        <f t="shared" si="69"/>
        <v>0</v>
      </c>
      <c r="AL71" s="485">
        <f t="shared" si="69"/>
        <v>0</v>
      </c>
      <c r="AM71" s="485">
        <f t="shared" si="69"/>
        <v>0</v>
      </c>
      <c r="AN71" s="485">
        <f t="shared" si="69"/>
        <v>0</v>
      </c>
      <c r="AO71" s="485">
        <f t="shared" si="69"/>
        <v>0</v>
      </c>
      <c r="AP71" s="485">
        <f t="shared" si="69"/>
        <v>0</v>
      </c>
      <c r="AQ71" s="485">
        <f t="shared" si="69"/>
        <v>0</v>
      </c>
      <c r="AR71" s="485">
        <f t="shared" si="69"/>
        <v>0</v>
      </c>
      <c r="AS71" s="485">
        <f t="shared" si="69"/>
        <v>0</v>
      </c>
      <c r="AT71" s="485">
        <f t="shared" si="69"/>
        <v>0</v>
      </c>
      <c r="AU71" s="485">
        <f t="shared" si="69"/>
        <v>0</v>
      </c>
      <c r="AV71" s="485">
        <f t="shared" si="69"/>
        <v>0</v>
      </c>
      <c r="AW71" s="485">
        <f t="shared" si="69"/>
        <v>0</v>
      </c>
      <c r="AX71" s="485">
        <f t="shared" si="69"/>
        <v>0</v>
      </c>
      <c r="AY71" s="485">
        <f t="shared" si="69"/>
        <v>0</v>
      </c>
      <c r="AZ71" s="485">
        <f t="shared" si="69"/>
        <v>0</v>
      </c>
      <c r="BA71" s="485">
        <f t="shared" si="69"/>
        <v>0</v>
      </c>
      <c r="BB71" s="485">
        <f t="shared" si="69"/>
        <v>0</v>
      </c>
      <c r="BC71" s="485">
        <f t="shared" si="69"/>
        <v>0</v>
      </c>
      <c r="BD71" s="485">
        <f t="shared" si="69"/>
        <v>0</v>
      </c>
      <c r="BE71" s="485">
        <f t="shared" si="69"/>
        <v>0</v>
      </c>
      <c r="BF71" s="485">
        <f t="shared" si="69"/>
        <v>0</v>
      </c>
      <c r="BG71" s="485">
        <f t="shared" si="69"/>
        <v>0</v>
      </c>
      <c r="BH71" s="485">
        <f t="shared" si="69"/>
        <v>0</v>
      </c>
      <c r="BI71" s="485">
        <f t="shared" si="69"/>
        <v>0</v>
      </c>
      <c r="BJ71" s="485">
        <f t="shared" si="69"/>
        <v>0</v>
      </c>
      <c r="BK71" s="485">
        <f t="shared" si="69"/>
        <v>0</v>
      </c>
      <c r="BL71" s="485">
        <f t="shared" si="69"/>
        <v>0</v>
      </c>
      <c r="BM71" s="485">
        <f t="shared" si="69"/>
        <v>0</v>
      </c>
      <c r="BN71" s="485">
        <f t="shared" si="69"/>
        <v>0</v>
      </c>
    </row>
    <row r="72" spans="1:66" ht="15.75" customHeight="1" outlineLevel="1" x14ac:dyDescent="0.2">
      <c r="A72" s="373"/>
      <c r="B72" s="373"/>
      <c r="C72" s="373"/>
      <c r="D72" s="373"/>
      <c r="E72" s="477">
        <f t="shared" si="68"/>
        <v>3</v>
      </c>
      <c r="F72" s="484">
        <f t="shared" si="66"/>
        <v>-2</v>
      </c>
      <c r="G72" s="485">
        <f t="shared" ref="G72:BN72" si="70">IF(G$69&gt;$E72,0,(F72-((2*$F$70)/$E72)))</f>
        <v>-0.66666666666666674</v>
      </c>
      <c r="H72" s="485">
        <f t="shared" si="70"/>
        <v>0.66666666666666652</v>
      </c>
      <c r="I72" s="485">
        <f t="shared" si="70"/>
        <v>1.9999999999999998</v>
      </c>
      <c r="J72" s="485">
        <f t="shared" si="70"/>
        <v>0</v>
      </c>
      <c r="K72" s="485">
        <f t="shared" si="70"/>
        <v>0</v>
      </c>
      <c r="L72" s="485">
        <f t="shared" si="70"/>
        <v>0</v>
      </c>
      <c r="M72" s="485">
        <f t="shared" si="70"/>
        <v>0</v>
      </c>
      <c r="N72" s="485">
        <f t="shared" si="70"/>
        <v>0</v>
      </c>
      <c r="O72" s="485">
        <f t="shared" si="70"/>
        <v>0</v>
      </c>
      <c r="P72" s="485">
        <f t="shared" si="70"/>
        <v>0</v>
      </c>
      <c r="Q72" s="485">
        <f t="shared" si="70"/>
        <v>0</v>
      </c>
      <c r="R72" s="485">
        <f t="shared" si="70"/>
        <v>0</v>
      </c>
      <c r="S72" s="485">
        <f t="shared" si="70"/>
        <v>0</v>
      </c>
      <c r="T72" s="485">
        <f t="shared" si="70"/>
        <v>0</v>
      </c>
      <c r="U72" s="485">
        <f t="shared" si="70"/>
        <v>0</v>
      </c>
      <c r="V72" s="485">
        <f t="shared" si="70"/>
        <v>0</v>
      </c>
      <c r="W72" s="485">
        <f t="shared" si="70"/>
        <v>0</v>
      </c>
      <c r="X72" s="485">
        <f t="shared" si="70"/>
        <v>0</v>
      </c>
      <c r="Y72" s="485">
        <f t="shared" si="70"/>
        <v>0</v>
      </c>
      <c r="Z72" s="485">
        <f t="shared" si="70"/>
        <v>0</v>
      </c>
      <c r="AA72" s="485">
        <f t="shared" si="70"/>
        <v>0</v>
      </c>
      <c r="AB72" s="485">
        <f t="shared" si="70"/>
        <v>0</v>
      </c>
      <c r="AC72" s="485">
        <f t="shared" si="70"/>
        <v>0</v>
      </c>
      <c r="AD72" s="485">
        <f t="shared" si="70"/>
        <v>0</v>
      </c>
      <c r="AE72" s="485">
        <f t="shared" si="70"/>
        <v>0</v>
      </c>
      <c r="AF72" s="485">
        <f t="shared" si="70"/>
        <v>0</v>
      </c>
      <c r="AG72" s="485">
        <f t="shared" si="70"/>
        <v>0</v>
      </c>
      <c r="AH72" s="485">
        <f t="shared" si="70"/>
        <v>0</v>
      </c>
      <c r="AI72" s="485">
        <f t="shared" si="70"/>
        <v>0</v>
      </c>
      <c r="AJ72" s="485">
        <f t="shared" si="70"/>
        <v>0</v>
      </c>
      <c r="AK72" s="485">
        <f t="shared" si="70"/>
        <v>0</v>
      </c>
      <c r="AL72" s="485">
        <f t="shared" si="70"/>
        <v>0</v>
      </c>
      <c r="AM72" s="485">
        <f t="shared" si="70"/>
        <v>0</v>
      </c>
      <c r="AN72" s="485">
        <f t="shared" si="70"/>
        <v>0</v>
      </c>
      <c r="AO72" s="485">
        <f t="shared" si="70"/>
        <v>0</v>
      </c>
      <c r="AP72" s="485">
        <f t="shared" si="70"/>
        <v>0</v>
      </c>
      <c r="AQ72" s="485">
        <f t="shared" si="70"/>
        <v>0</v>
      </c>
      <c r="AR72" s="485">
        <f t="shared" si="70"/>
        <v>0</v>
      </c>
      <c r="AS72" s="485">
        <f t="shared" si="70"/>
        <v>0</v>
      </c>
      <c r="AT72" s="485">
        <f t="shared" si="70"/>
        <v>0</v>
      </c>
      <c r="AU72" s="485">
        <f t="shared" si="70"/>
        <v>0</v>
      </c>
      <c r="AV72" s="485">
        <f t="shared" si="70"/>
        <v>0</v>
      </c>
      <c r="AW72" s="485">
        <f t="shared" si="70"/>
        <v>0</v>
      </c>
      <c r="AX72" s="485">
        <f t="shared" si="70"/>
        <v>0</v>
      </c>
      <c r="AY72" s="485">
        <f t="shared" si="70"/>
        <v>0</v>
      </c>
      <c r="AZ72" s="485">
        <f t="shared" si="70"/>
        <v>0</v>
      </c>
      <c r="BA72" s="485">
        <f t="shared" si="70"/>
        <v>0</v>
      </c>
      <c r="BB72" s="485">
        <f t="shared" si="70"/>
        <v>0</v>
      </c>
      <c r="BC72" s="485">
        <f t="shared" si="70"/>
        <v>0</v>
      </c>
      <c r="BD72" s="485">
        <f t="shared" si="70"/>
        <v>0</v>
      </c>
      <c r="BE72" s="485">
        <f t="shared" si="70"/>
        <v>0</v>
      </c>
      <c r="BF72" s="485">
        <f t="shared" si="70"/>
        <v>0</v>
      </c>
      <c r="BG72" s="485">
        <f t="shared" si="70"/>
        <v>0</v>
      </c>
      <c r="BH72" s="485">
        <f t="shared" si="70"/>
        <v>0</v>
      </c>
      <c r="BI72" s="485">
        <f t="shared" si="70"/>
        <v>0</v>
      </c>
      <c r="BJ72" s="485">
        <f t="shared" si="70"/>
        <v>0</v>
      </c>
      <c r="BK72" s="485">
        <f t="shared" si="70"/>
        <v>0</v>
      </c>
      <c r="BL72" s="485">
        <f t="shared" si="70"/>
        <v>0</v>
      </c>
      <c r="BM72" s="485">
        <f t="shared" si="70"/>
        <v>0</v>
      </c>
      <c r="BN72" s="485">
        <f t="shared" si="70"/>
        <v>0</v>
      </c>
    </row>
    <row r="73" spans="1:66" ht="15.75" customHeight="1" outlineLevel="1" x14ac:dyDescent="0.2">
      <c r="A73" s="373"/>
      <c r="B73" s="373"/>
      <c r="C73" s="373"/>
      <c r="D73" s="373"/>
      <c r="E73" s="477">
        <f t="shared" si="68"/>
        <v>4</v>
      </c>
      <c r="F73" s="484">
        <f t="shared" si="66"/>
        <v>-2</v>
      </c>
      <c r="G73" s="485">
        <f t="shared" ref="G73:BN73" si="71">IF(G$69&gt;$E73,0,(F73-((2*$F$70)/$E73)))</f>
        <v>-1</v>
      </c>
      <c r="H73" s="485">
        <f t="shared" si="71"/>
        <v>0</v>
      </c>
      <c r="I73" s="485">
        <f t="shared" si="71"/>
        <v>1</v>
      </c>
      <c r="J73" s="485">
        <f t="shared" si="71"/>
        <v>2</v>
      </c>
      <c r="K73" s="485">
        <f t="shared" si="71"/>
        <v>0</v>
      </c>
      <c r="L73" s="485">
        <f t="shared" si="71"/>
        <v>0</v>
      </c>
      <c r="M73" s="485">
        <f t="shared" si="71"/>
        <v>0</v>
      </c>
      <c r="N73" s="485">
        <f t="shared" si="71"/>
        <v>0</v>
      </c>
      <c r="O73" s="485">
        <f t="shared" si="71"/>
        <v>0</v>
      </c>
      <c r="P73" s="485">
        <f t="shared" si="71"/>
        <v>0</v>
      </c>
      <c r="Q73" s="485">
        <f t="shared" si="71"/>
        <v>0</v>
      </c>
      <c r="R73" s="485">
        <f t="shared" si="71"/>
        <v>0</v>
      </c>
      <c r="S73" s="485">
        <f t="shared" si="71"/>
        <v>0</v>
      </c>
      <c r="T73" s="485">
        <f t="shared" si="71"/>
        <v>0</v>
      </c>
      <c r="U73" s="485">
        <f t="shared" si="71"/>
        <v>0</v>
      </c>
      <c r="V73" s="485">
        <f t="shared" si="71"/>
        <v>0</v>
      </c>
      <c r="W73" s="485">
        <f t="shared" si="71"/>
        <v>0</v>
      </c>
      <c r="X73" s="485">
        <f t="shared" si="71"/>
        <v>0</v>
      </c>
      <c r="Y73" s="485">
        <f t="shared" si="71"/>
        <v>0</v>
      </c>
      <c r="Z73" s="485">
        <f t="shared" si="71"/>
        <v>0</v>
      </c>
      <c r="AA73" s="485">
        <f t="shared" si="71"/>
        <v>0</v>
      </c>
      <c r="AB73" s="485">
        <f t="shared" si="71"/>
        <v>0</v>
      </c>
      <c r="AC73" s="485">
        <f t="shared" si="71"/>
        <v>0</v>
      </c>
      <c r="AD73" s="485">
        <f t="shared" si="71"/>
        <v>0</v>
      </c>
      <c r="AE73" s="485">
        <f t="shared" si="71"/>
        <v>0</v>
      </c>
      <c r="AF73" s="485">
        <f t="shared" si="71"/>
        <v>0</v>
      </c>
      <c r="AG73" s="485">
        <f t="shared" si="71"/>
        <v>0</v>
      </c>
      <c r="AH73" s="485">
        <f t="shared" si="71"/>
        <v>0</v>
      </c>
      <c r="AI73" s="485">
        <f t="shared" si="71"/>
        <v>0</v>
      </c>
      <c r="AJ73" s="485">
        <f t="shared" si="71"/>
        <v>0</v>
      </c>
      <c r="AK73" s="485">
        <f t="shared" si="71"/>
        <v>0</v>
      </c>
      <c r="AL73" s="485">
        <f t="shared" si="71"/>
        <v>0</v>
      </c>
      <c r="AM73" s="485">
        <f t="shared" si="71"/>
        <v>0</v>
      </c>
      <c r="AN73" s="485">
        <f t="shared" si="71"/>
        <v>0</v>
      </c>
      <c r="AO73" s="485">
        <f t="shared" si="71"/>
        <v>0</v>
      </c>
      <c r="AP73" s="485">
        <f t="shared" si="71"/>
        <v>0</v>
      </c>
      <c r="AQ73" s="485">
        <f t="shared" si="71"/>
        <v>0</v>
      </c>
      <c r="AR73" s="485">
        <f t="shared" si="71"/>
        <v>0</v>
      </c>
      <c r="AS73" s="485">
        <f t="shared" si="71"/>
        <v>0</v>
      </c>
      <c r="AT73" s="485">
        <f t="shared" si="71"/>
        <v>0</v>
      </c>
      <c r="AU73" s="485">
        <f t="shared" si="71"/>
        <v>0</v>
      </c>
      <c r="AV73" s="485">
        <f t="shared" si="71"/>
        <v>0</v>
      </c>
      <c r="AW73" s="485">
        <f t="shared" si="71"/>
        <v>0</v>
      </c>
      <c r="AX73" s="485">
        <f t="shared" si="71"/>
        <v>0</v>
      </c>
      <c r="AY73" s="485">
        <f t="shared" si="71"/>
        <v>0</v>
      </c>
      <c r="AZ73" s="485">
        <f t="shared" si="71"/>
        <v>0</v>
      </c>
      <c r="BA73" s="485">
        <f t="shared" si="71"/>
        <v>0</v>
      </c>
      <c r="BB73" s="485">
        <f t="shared" si="71"/>
        <v>0</v>
      </c>
      <c r="BC73" s="485">
        <f t="shared" si="71"/>
        <v>0</v>
      </c>
      <c r="BD73" s="485">
        <f t="shared" si="71"/>
        <v>0</v>
      </c>
      <c r="BE73" s="485">
        <f t="shared" si="71"/>
        <v>0</v>
      </c>
      <c r="BF73" s="485">
        <f t="shared" si="71"/>
        <v>0</v>
      </c>
      <c r="BG73" s="485">
        <f t="shared" si="71"/>
        <v>0</v>
      </c>
      <c r="BH73" s="485">
        <f t="shared" si="71"/>
        <v>0</v>
      </c>
      <c r="BI73" s="485">
        <f t="shared" si="71"/>
        <v>0</v>
      </c>
      <c r="BJ73" s="485">
        <f t="shared" si="71"/>
        <v>0</v>
      </c>
      <c r="BK73" s="485">
        <f t="shared" si="71"/>
        <v>0</v>
      </c>
      <c r="BL73" s="485">
        <f t="shared" si="71"/>
        <v>0</v>
      </c>
      <c r="BM73" s="485">
        <f t="shared" si="71"/>
        <v>0</v>
      </c>
      <c r="BN73" s="485">
        <f t="shared" si="71"/>
        <v>0</v>
      </c>
    </row>
    <row r="74" spans="1:66" ht="15.75" customHeight="1" outlineLevel="1" x14ac:dyDescent="0.2">
      <c r="A74" s="373"/>
      <c r="B74" s="373"/>
      <c r="C74" s="373"/>
      <c r="D74" s="373"/>
      <c r="E74" s="477">
        <f t="shared" si="68"/>
        <v>5</v>
      </c>
      <c r="F74" s="484">
        <f t="shared" si="66"/>
        <v>-2</v>
      </c>
      <c r="G74" s="485">
        <f t="shared" ref="G74:BN74" si="72">IF(G$69&gt;$E74,0,(F74-((2*$F$70)/$E74)))</f>
        <v>-1.2</v>
      </c>
      <c r="H74" s="485">
        <f t="shared" si="72"/>
        <v>-0.39999999999999991</v>
      </c>
      <c r="I74" s="485">
        <f t="shared" si="72"/>
        <v>0.40000000000000013</v>
      </c>
      <c r="J74" s="485">
        <f t="shared" si="72"/>
        <v>1.2000000000000002</v>
      </c>
      <c r="K74" s="485">
        <f t="shared" si="72"/>
        <v>2</v>
      </c>
      <c r="L74" s="485">
        <f t="shared" si="72"/>
        <v>0</v>
      </c>
      <c r="M74" s="485">
        <f t="shared" si="72"/>
        <v>0</v>
      </c>
      <c r="N74" s="485">
        <f t="shared" si="72"/>
        <v>0</v>
      </c>
      <c r="O74" s="485">
        <f t="shared" si="72"/>
        <v>0</v>
      </c>
      <c r="P74" s="485">
        <f t="shared" si="72"/>
        <v>0</v>
      </c>
      <c r="Q74" s="485">
        <f t="shared" si="72"/>
        <v>0</v>
      </c>
      <c r="R74" s="485">
        <f t="shared" si="72"/>
        <v>0</v>
      </c>
      <c r="S74" s="485">
        <f t="shared" si="72"/>
        <v>0</v>
      </c>
      <c r="T74" s="485">
        <f t="shared" si="72"/>
        <v>0</v>
      </c>
      <c r="U74" s="485">
        <f t="shared" si="72"/>
        <v>0</v>
      </c>
      <c r="V74" s="485">
        <f t="shared" si="72"/>
        <v>0</v>
      </c>
      <c r="W74" s="485">
        <f t="shared" si="72"/>
        <v>0</v>
      </c>
      <c r="X74" s="485">
        <f t="shared" si="72"/>
        <v>0</v>
      </c>
      <c r="Y74" s="485">
        <f t="shared" si="72"/>
        <v>0</v>
      </c>
      <c r="Z74" s="485">
        <f t="shared" si="72"/>
        <v>0</v>
      </c>
      <c r="AA74" s="485">
        <f t="shared" si="72"/>
        <v>0</v>
      </c>
      <c r="AB74" s="485">
        <f t="shared" si="72"/>
        <v>0</v>
      </c>
      <c r="AC74" s="485">
        <f t="shared" si="72"/>
        <v>0</v>
      </c>
      <c r="AD74" s="485">
        <f t="shared" si="72"/>
        <v>0</v>
      </c>
      <c r="AE74" s="485">
        <f t="shared" si="72"/>
        <v>0</v>
      </c>
      <c r="AF74" s="485">
        <f t="shared" si="72"/>
        <v>0</v>
      </c>
      <c r="AG74" s="485">
        <f t="shared" si="72"/>
        <v>0</v>
      </c>
      <c r="AH74" s="485">
        <f t="shared" si="72"/>
        <v>0</v>
      </c>
      <c r="AI74" s="485">
        <f t="shared" si="72"/>
        <v>0</v>
      </c>
      <c r="AJ74" s="485">
        <f t="shared" si="72"/>
        <v>0</v>
      </c>
      <c r="AK74" s="485">
        <f t="shared" si="72"/>
        <v>0</v>
      </c>
      <c r="AL74" s="485">
        <f t="shared" si="72"/>
        <v>0</v>
      </c>
      <c r="AM74" s="485">
        <f t="shared" si="72"/>
        <v>0</v>
      </c>
      <c r="AN74" s="485">
        <f t="shared" si="72"/>
        <v>0</v>
      </c>
      <c r="AO74" s="485">
        <f t="shared" si="72"/>
        <v>0</v>
      </c>
      <c r="AP74" s="485">
        <f t="shared" si="72"/>
        <v>0</v>
      </c>
      <c r="AQ74" s="485">
        <f t="shared" si="72"/>
        <v>0</v>
      </c>
      <c r="AR74" s="485">
        <f t="shared" si="72"/>
        <v>0</v>
      </c>
      <c r="AS74" s="485">
        <f t="shared" si="72"/>
        <v>0</v>
      </c>
      <c r="AT74" s="485">
        <f t="shared" si="72"/>
        <v>0</v>
      </c>
      <c r="AU74" s="485">
        <f t="shared" si="72"/>
        <v>0</v>
      </c>
      <c r="AV74" s="485">
        <f t="shared" si="72"/>
        <v>0</v>
      </c>
      <c r="AW74" s="485">
        <f t="shared" si="72"/>
        <v>0</v>
      </c>
      <c r="AX74" s="485">
        <f t="shared" si="72"/>
        <v>0</v>
      </c>
      <c r="AY74" s="485">
        <f t="shared" si="72"/>
        <v>0</v>
      </c>
      <c r="AZ74" s="485">
        <f t="shared" si="72"/>
        <v>0</v>
      </c>
      <c r="BA74" s="485">
        <f t="shared" si="72"/>
        <v>0</v>
      </c>
      <c r="BB74" s="485">
        <f t="shared" si="72"/>
        <v>0</v>
      </c>
      <c r="BC74" s="485">
        <f t="shared" si="72"/>
        <v>0</v>
      </c>
      <c r="BD74" s="485">
        <f t="shared" si="72"/>
        <v>0</v>
      </c>
      <c r="BE74" s="485">
        <f t="shared" si="72"/>
        <v>0</v>
      </c>
      <c r="BF74" s="485">
        <f t="shared" si="72"/>
        <v>0</v>
      </c>
      <c r="BG74" s="485">
        <f t="shared" si="72"/>
        <v>0</v>
      </c>
      <c r="BH74" s="485">
        <f t="shared" si="72"/>
        <v>0</v>
      </c>
      <c r="BI74" s="485">
        <f t="shared" si="72"/>
        <v>0</v>
      </c>
      <c r="BJ74" s="485">
        <f t="shared" si="72"/>
        <v>0</v>
      </c>
      <c r="BK74" s="485">
        <f t="shared" si="72"/>
        <v>0</v>
      </c>
      <c r="BL74" s="485">
        <f t="shared" si="72"/>
        <v>0</v>
      </c>
      <c r="BM74" s="485">
        <f t="shared" si="72"/>
        <v>0</v>
      </c>
      <c r="BN74" s="485">
        <f t="shared" si="72"/>
        <v>0</v>
      </c>
    </row>
    <row r="75" spans="1:66" ht="15.75" customHeight="1" outlineLevel="1" x14ac:dyDescent="0.2">
      <c r="A75" s="373"/>
      <c r="B75" s="373"/>
      <c r="C75" s="373"/>
      <c r="D75" s="373"/>
      <c r="E75" s="477">
        <f t="shared" si="68"/>
        <v>6</v>
      </c>
      <c r="F75" s="484">
        <f t="shared" si="66"/>
        <v>-2</v>
      </c>
      <c r="G75" s="485">
        <f t="shared" ref="G75:BN75" si="73">IF(G$69&gt;$E75,0,(F75-((2*$F$70)/$E75)))</f>
        <v>-1.3333333333333335</v>
      </c>
      <c r="H75" s="485">
        <f t="shared" si="73"/>
        <v>-0.66666666666666685</v>
      </c>
      <c r="I75" s="485">
        <f t="shared" si="73"/>
        <v>-2.2204460492503131E-16</v>
      </c>
      <c r="J75" s="485">
        <f t="shared" si="73"/>
        <v>0.66666666666666641</v>
      </c>
      <c r="K75" s="485">
        <f t="shared" si="73"/>
        <v>1.333333333333333</v>
      </c>
      <c r="L75" s="485">
        <f t="shared" si="73"/>
        <v>1.9999999999999996</v>
      </c>
      <c r="M75" s="485">
        <f t="shared" si="73"/>
        <v>0</v>
      </c>
      <c r="N75" s="485">
        <f t="shared" si="73"/>
        <v>0</v>
      </c>
      <c r="O75" s="485">
        <f t="shared" si="73"/>
        <v>0</v>
      </c>
      <c r="P75" s="485">
        <f t="shared" si="73"/>
        <v>0</v>
      </c>
      <c r="Q75" s="485">
        <f t="shared" si="73"/>
        <v>0</v>
      </c>
      <c r="R75" s="485">
        <f t="shared" si="73"/>
        <v>0</v>
      </c>
      <c r="S75" s="485">
        <f t="shared" si="73"/>
        <v>0</v>
      </c>
      <c r="T75" s="485">
        <f t="shared" si="73"/>
        <v>0</v>
      </c>
      <c r="U75" s="485">
        <f t="shared" si="73"/>
        <v>0</v>
      </c>
      <c r="V75" s="485">
        <f t="shared" si="73"/>
        <v>0</v>
      </c>
      <c r="W75" s="485">
        <f t="shared" si="73"/>
        <v>0</v>
      </c>
      <c r="X75" s="485">
        <f t="shared" si="73"/>
        <v>0</v>
      </c>
      <c r="Y75" s="485">
        <f t="shared" si="73"/>
        <v>0</v>
      </c>
      <c r="Z75" s="485">
        <f t="shared" si="73"/>
        <v>0</v>
      </c>
      <c r="AA75" s="485">
        <f t="shared" si="73"/>
        <v>0</v>
      </c>
      <c r="AB75" s="485">
        <f t="shared" si="73"/>
        <v>0</v>
      </c>
      <c r="AC75" s="485">
        <f t="shared" si="73"/>
        <v>0</v>
      </c>
      <c r="AD75" s="485">
        <f t="shared" si="73"/>
        <v>0</v>
      </c>
      <c r="AE75" s="485">
        <f t="shared" si="73"/>
        <v>0</v>
      </c>
      <c r="AF75" s="485">
        <f t="shared" si="73"/>
        <v>0</v>
      </c>
      <c r="AG75" s="485">
        <f t="shared" si="73"/>
        <v>0</v>
      </c>
      <c r="AH75" s="485">
        <f t="shared" si="73"/>
        <v>0</v>
      </c>
      <c r="AI75" s="485">
        <f t="shared" si="73"/>
        <v>0</v>
      </c>
      <c r="AJ75" s="485">
        <f t="shared" si="73"/>
        <v>0</v>
      </c>
      <c r="AK75" s="485">
        <f t="shared" si="73"/>
        <v>0</v>
      </c>
      <c r="AL75" s="485">
        <f t="shared" si="73"/>
        <v>0</v>
      </c>
      <c r="AM75" s="485">
        <f t="shared" si="73"/>
        <v>0</v>
      </c>
      <c r="AN75" s="485">
        <f t="shared" si="73"/>
        <v>0</v>
      </c>
      <c r="AO75" s="485">
        <f t="shared" si="73"/>
        <v>0</v>
      </c>
      <c r="AP75" s="485">
        <f t="shared" si="73"/>
        <v>0</v>
      </c>
      <c r="AQ75" s="485">
        <f t="shared" si="73"/>
        <v>0</v>
      </c>
      <c r="AR75" s="485">
        <f t="shared" si="73"/>
        <v>0</v>
      </c>
      <c r="AS75" s="485">
        <f t="shared" si="73"/>
        <v>0</v>
      </c>
      <c r="AT75" s="485">
        <f t="shared" si="73"/>
        <v>0</v>
      </c>
      <c r="AU75" s="485">
        <f t="shared" si="73"/>
        <v>0</v>
      </c>
      <c r="AV75" s="485">
        <f t="shared" si="73"/>
        <v>0</v>
      </c>
      <c r="AW75" s="485">
        <f t="shared" si="73"/>
        <v>0</v>
      </c>
      <c r="AX75" s="485">
        <f t="shared" si="73"/>
        <v>0</v>
      </c>
      <c r="AY75" s="485">
        <f t="shared" si="73"/>
        <v>0</v>
      </c>
      <c r="AZ75" s="485">
        <f t="shared" si="73"/>
        <v>0</v>
      </c>
      <c r="BA75" s="485">
        <f t="shared" si="73"/>
        <v>0</v>
      </c>
      <c r="BB75" s="485">
        <f t="shared" si="73"/>
        <v>0</v>
      </c>
      <c r="BC75" s="485">
        <f t="shared" si="73"/>
        <v>0</v>
      </c>
      <c r="BD75" s="485">
        <f t="shared" si="73"/>
        <v>0</v>
      </c>
      <c r="BE75" s="485">
        <f t="shared" si="73"/>
        <v>0</v>
      </c>
      <c r="BF75" s="485">
        <f t="shared" si="73"/>
        <v>0</v>
      </c>
      <c r="BG75" s="485">
        <f t="shared" si="73"/>
        <v>0</v>
      </c>
      <c r="BH75" s="485">
        <f t="shared" si="73"/>
        <v>0</v>
      </c>
      <c r="BI75" s="485">
        <f t="shared" si="73"/>
        <v>0</v>
      </c>
      <c r="BJ75" s="485">
        <f t="shared" si="73"/>
        <v>0</v>
      </c>
      <c r="BK75" s="485">
        <f t="shared" si="73"/>
        <v>0</v>
      </c>
      <c r="BL75" s="485">
        <f t="shared" si="73"/>
        <v>0</v>
      </c>
      <c r="BM75" s="485">
        <f t="shared" si="73"/>
        <v>0</v>
      </c>
      <c r="BN75" s="485">
        <f t="shared" si="73"/>
        <v>0</v>
      </c>
    </row>
    <row r="76" spans="1:66" ht="15.75" customHeight="1" outlineLevel="1" x14ac:dyDescent="0.2">
      <c r="A76" s="373"/>
      <c r="B76" s="373"/>
      <c r="C76" s="373"/>
      <c r="D76" s="373"/>
      <c r="E76" s="477">
        <f t="shared" si="68"/>
        <v>7</v>
      </c>
      <c r="F76" s="484">
        <f t="shared" si="66"/>
        <v>-2</v>
      </c>
      <c r="G76" s="485">
        <f t="shared" ref="G76:BN76" si="74">IF(G$69&gt;$E76,0,(F76-((2*$F$70)/$E76)))</f>
        <v>-1.4285714285714286</v>
      </c>
      <c r="H76" s="485">
        <f t="shared" si="74"/>
        <v>-0.85714285714285721</v>
      </c>
      <c r="I76" s="485">
        <f t="shared" si="74"/>
        <v>-0.28571428571428581</v>
      </c>
      <c r="J76" s="485">
        <f t="shared" si="74"/>
        <v>0.28571428571428559</v>
      </c>
      <c r="K76" s="485">
        <f t="shared" si="74"/>
        <v>0.85714285714285698</v>
      </c>
      <c r="L76" s="485">
        <f t="shared" si="74"/>
        <v>1.4285714285714284</v>
      </c>
      <c r="M76" s="485">
        <f t="shared" si="74"/>
        <v>1.9999999999999998</v>
      </c>
      <c r="N76" s="485">
        <f t="shared" si="74"/>
        <v>0</v>
      </c>
      <c r="O76" s="485">
        <f t="shared" si="74"/>
        <v>0</v>
      </c>
      <c r="P76" s="485">
        <f t="shared" si="74"/>
        <v>0</v>
      </c>
      <c r="Q76" s="485">
        <f t="shared" si="74"/>
        <v>0</v>
      </c>
      <c r="R76" s="485">
        <f t="shared" si="74"/>
        <v>0</v>
      </c>
      <c r="S76" s="485">
        <f t="shared" si="74"/>
        <v>0</v>
      </c>
      <c r="T76" s="485">
        <f t="shared" si="74"/>
        <v>0</v>
      </c>
      <c r="U76" s="485">
        <f t="shared" si="74"/>
        <v>0</v>
      </c>
      <c r="V76" s="485">
        <f t="shared" si="74"/>
        <v>0</v>
      </c>
      <c r="W76" s="485">
        <f t="shared" si="74"/>
        <v>0</v>
      </c>
      <c r="X76" s="485">
        <f t="shared" si="74"/>
        <v>0</v>
      </c>
      <c r="Y76" s="485">
        <f t="shared" si="74"/>
        <v>0</v>
      </c>
      <c r="Z76" s="485">
        <f t="shared" si="74"/>
        <v>0</v>
      </c>
      <c r="AA76" s="485">
        <f t="shared" si="74"/>
        <v>0</v>
      </c>
      <c r="AB76" s="485">
        <f t="shared" si="74"/>
        <v>0</v>
      </c>
      <c r="AC76" s="485">
        <f t="shared" si="74"/>
        <v>0</v>
      </c>
      <c r="AD76" s="485">
        <f t="shared" si="74"/>
        <v>0</v>
      </c>
      <c r="AE76" s="485">
        <f t="shared" si="74"/>
        <v>0</v>
      </c>
      <c r="AF76" s="485">
        <f t="shared" si="74"/>
        <v>0</v>
      </c>
      <c r="AG76" s="485">
        <f t="shared" si="74"/>
        <v>0</v>
      </c>
      <c r="AH76" s="485">
        <f t="shared" si="74"/>
        <v>0</v>
      </c>
      <c r="AI76" s="485">
        <f t="shared" si="74"/>
        <v>0</v>
      </c>
      <c r="AJ76" s="485">
        <f t="shared" si="74"/>
        <v>0</v>
      </c>
      <c r="AK76" s="485">
        <f t="shared" si="74"/>
        <v>0</v>
      </c>
      <c r="AL76" s="485">
        <f t="shared" si="74"/>
        <v>0</v>
      </c>
      <c r="AM76" s="485">
        <f t="shared" si="74"/>
        <v>0</v>
      </c>
      <c r="AN76" s="485">
        <f t="shared" si="74"/>
        <v>0</v>
      </c>
      <c r="AO76" s="485">
        <f t="shared" si="74"/>
        <v>0</v>
      </c>
      <c r="AP76" s="485">
        <f t="shared" si="74"/>
        <v>0</v>
      </c>
      <c r="AQ76" s="485">
        <f t="shared" si="74"/>
        <v>0</v>
      </c>
      <c r="AR76" s="485">
        <f t="shared" si="74"/>
        <v>0</v>
      </c>
      <c r="AS76" s="485">
        <f t="shared" si="74"/>
        <v>0</v>
      </c>
      <c r="AT76" s="485">
        <f t="shared" si="74"/>
        <v>0</v>
      </c>
      <c r="AU76" s="485">
        <f t="shared" si="74"/>
        <v>0</v>
      </c>
      <c r="AV76" s="485">
        <f t="shared" si="74"/>
        <v>0</v>
      </c>
      <c r="AW76" s="485">
        <f t="shared" si="74"/>
        <v>0</v>
      </c>
      <c r="AX76" s="485">
        <f t="shared" si="74"/>
        <v>0</v>
      </c>
      <c r="AY76" s="485">
        <f t="shared" si="74"/>
        <v>0</v>
      </c>
      <c r="AZ76" s="485">
        <f t="shared" si="74"/>
        <v>0</v>
      </c>
      <c r="BA76" s="485">
        <f t="shared" si="74"/>
        <v>0</v>
      </c>
      <c r="BB76" s="485">
        <f t="shared" si="74"/>
        <v>0</v>
      </c>
      <c r="BC76" s="485">
        <f t="shared" si="74"/>
        <v>0</v>
      </c>
      <c r="BD76" s="485">
        <f t="shared" si="74"/>
        <v>0</v>
      </c>
      <c r="BE76" s="485">
        <f t="shared" si="74"/>
        <v>0</v>
      </c>
      <c r="BF76" s="485">
        <f t="shared" si="74"/>
        <v>0</v>
      </c>
      <c r="BG76" s="485">
        <f t="shared" si="74"/>
        <v>0</v>
      </c>
      <c r="BH76" s="485">
        <f t="shared" si="74"/>
        <v>0</v>
      </c>
      <c r="BI76" s="485">
        <f t="shared" si="74"/>
        <v>0</v>
      </c>
      <c r="BJ76" s="485">
        <f t="shared" si="74"/>
        <v>0</v>
      </c>
      <c r="BK76" s="485">
        <f t="shared" si="74"/>
        <v>0</v>
      </c>
      <c r="BL76" s="485">
        <f t="shared" si="74"/>
        <v>0</v>
      </c>
      <c r="BM76" s="485">
        <f t="shared" si="74"/>
        <v>0</v>
      </c>
      <c r="BN76" s="485">
        <f t="shared" si="74"/>
        <v>0</v>
      </c>
    </row>
    <row r="77" spans="1:66" ht="15.75" customHeight="1" outlineLevel="1" x14ac:dyDescent="0.2">
      <c r="A77" s="373"/>
      <c r="B77" s="373"/>
      <c r="C77" s="373"/>
      <c r="D77" s="373"/>
      <c r="E77" s="477">
        <f t="shared" si="68"/>
        <v>8</v>
      </c>
      <c r="F77" s="484">
        <f t="shared" si="66"/>
        <v>-2</v>
      </c>
      <c r="G77" s="485">
        <f t="shared" ref="G77:BN77" si="75">IF(G$69&gt;$E77,0,(F77-((2*$F$70)/$E77)))</f>
        <v>-1.5</v>
      </c>
      <c r="H77" s="485">
        <f t="shared" si="75"/>
        <v>-1</v>
      </c>
      <c r="I77" s="485">
        <f t="shared" si="75"/>
        <v>-0.5</v>
      </c>
      <c r="J77" s="485">
        <f t="shared" si="75"/>
        <v>0</v>
      </c>
      <c r="K77" s="485">
        <f t="shared" si="75"/>
        <v>0.5</v>
      </c>
      <c r="L77" s="485">
        <f t="shared" si="75"/>
        <v>1</v>
      </c>
      <c r="M77" s="485">
        <f t="shared" si="75"/>
        <v>1.5</v>
      </c>
      <c r="N77" s="485">
        <f t="shared" si="75"/>
        <v>2</v>
      </c>
      <c r="O77" s="485">
        <f t="shared" si="75"/>
        <v>0</v>
      </c>
      <c r="P77" s="485">
        <f t="shared" si="75"/>
        <v>0</v>
      </c>
      <c r="Q77" s="485">
        <f t="shared" si="75"/>
        <v>0</v>
      </c>
      <c r="R77" s="485">
        <f t="shared" si="75"/>
        <v>0</v>
      </c>
      <c r="S77" s="485">
        <f t="shared" si="75"/>
        <v>0</v>
      </c>
      <c r="T77" s="485">
        <f t="shared" si="75"/>
        <v>0</v>
      </c>
      <c r="U77" s="485">
        <f t="shared" si="75"/>
        <v>0</v>
      </c>
      <c r="V77" s="485">
        <f t="shared" si="75"/>
        <v>0</v>
      </c>
      <c r="W77" s="485">
        <f t="shared" si="75"/>
        <v>0</v>
      </c>
      <c r="X77" s="485">
        <f t="shared" si="75"/>
        <v>0</v>
      </c>
      <c r="Y77" s="485">
        <f t="shared" si="75"/>
        <v>0</v>
      </c>
      <c r="Z77" s="485">
        <f t="shared" si="75"/>
        <v>0</v>
      </c>
      <c r="AA77" s="485">
        <f t="shared" si="75"/>
        <v>0</v>
      </c>
      <c r="AB77" s="485">
        <f t="shared" si="75"/>
        <v>0</v>
      </c>
      <c r="AC77" s="485">
        <f t="shared" si="75"/>
        <v>0</v>
      </c>
      <c r="AD77" s="485">
        <f t="shared" si="75"/>
        <v>0</v>
      </c>
      <c r="AE77" s="485">
        <f t="shared" si="75"/>
        <v>0</v>
      </c>
      <c r="AF77" s="485">
        <f t="shared" si="75"/>
        <v>0</v>
      </c>
      <c r="AG77" s="485">
        <f t="shared" si="75"/>
        <v>0</v>
      </c>
      <c r="AH77" s="485">
        <f t="shared" si="75"/>
        <v>0</v>
      </c>
      <c r="AI77" s="485">
        <f t="shared" si="75"/>
        <v>0</v>
      </c>
      <c r="AJ77" s="485">
        <f t="shared" si="75"/>
        <v>0</v>
      </c>
      <c r="AK77" s="485">
        <f t="shared" si="75"/>
        <v>0</v>
      </c>
      <c r="AL77" s="485">
        <f t="shared" si="75"/>
        <v>0</v>
      </c>
      <c r="AM77" s="485">
        <f t="shared" si="75"/>
        <v>0</v>
      </c>
      <c r="AN77" s="485">
        <f t="shared" si="75"/>
        <v>0</v>
      </c>
      <c r="AO77" s="485">
        <f t="shared" si="75"/>
        <v>0</v>
      </c>
      <c r="AP77" s="485">
        <f t="shared" si="75"/>
        <v>0</v>
      </c>
      <c r="AQ77" s="485">
        <f t="shared" si="75"/>
        <v>0</v>
      </c>
      <c r="AR77" s="485">
        <f t="shared" si="75"/>
        <v>0</v>
      </c>
      <c r="AS77" s="485">
        <f t="shared" si="75"/>
        <v>0</v>
      </c>
      <c r="AT77" s="485">
        <f t="shared" si="75"/>
        <v>0</v>
      </c>
      <c r="AU77" s="485">
        <f t="shared" si="75"/>
        <v>0</v>
      </c>
      <c r="AV77" s="485">
        <f t="shared" si="75"/>
        <v>0</v>
      </c>
      <c r="AW77" s="485">
        <f t="shared" si="75"/>
        <v>0</v>
      </c>
      <c r="AX77" s="485">
        <f t="shared" si="75"/>
        <v>0</v>
      </c>
      <c r="AY77" s="485">
        <f t="shared" si="75"/>
        <v>0</v>
      </c>
      <c r="AZ77" s="485">
        <f t="shared" si="75"/>
        <v>0</v>
      </c>
      <c r="BA77" s="485">
        <f t="shared" si="75"/>
        <v>0</v>
      </c>
      <c r="BB77" s="485">
        <f t="shared" si="75"/>
        <v>0</v>
      </c>
      <c r="BC77" s="485">
        <f t="shared" si="75"/>
        <v>0</v>
      </c>
      <c r="BD77" s="485">
        <f t="shared" si="75"/>
        <v>0</v>
      </c>
      <c r="BE77" s="485">
        <f t="shared" si="75"/>
        <v>0</v>
      </c>
      <c r="BF77" s="485">
        <f t="shared" si="75"/>
        <v>0</v>
      </c>
      <c r="BG77" s="485">
        <f t="shared" si="75"/>
        <v>0</v>
      </c>
      <c r="BH77" s="485">
        <f t="shared" si="75"/>
        <v>0</v>
      </c>
      <c r="BI77" s="485">
        <f t="shared" si="75"/>
        <v>0</v>
      </c>
      <c r="BJ77" s="485">
        <f t="shared" si="75"/>
        <v>0</v>
      </c>
      <c r="BK77" s="485">
        <f t="shared" si="75"/>
        <v>0</v>
      </c>
      <c r="BL77" s="485">
        <f t="shared" si="75"/>
        <v>0</v>
      </c>
      <c r="BM77" s="485">
        <f t="shared" si="75"/>
        <v>0</v>
      </c>
      <c r="BN77" s="485">
        <f t="shared" si="75"/>
        <v>0</v>
      </c>
    </row>
    <row r="78" spans="1:66" ht="15.75" customHeight="1" outlineLevel="1" x14ac:dyDescent="0.2">
      <c r="A78" s="373"/>
      <c r="B78" s="373"/>
      <c r="C78" s="373"/>
      <c r="D78" s="373"/>
      <c r="E78" s="477">
        <f t="shared" si="68"/>
        <v>9</v>
      </c>
      <c r="F78" s="484">
        <f t="shared" si="66"/>
        <v>-2</v>
      </c>
      <c r="G78" s="485">
        <f t="shared" ref="G78:BN78" si="76">IF(G$69&gt;$E78,0,(F78-((2*$F$70)/$E78)))</f>
        <v>-1.5555555555555556</v>
      </c>
      <c r="H78" s="485">
        <f t="shared" si="76"/>
        <v>-1.1111111111111112</v>
      </c>
      <c r="I78" s="485">
        <f t="shared" si="76"/>
        <v>-0.66666666666666674</v>
      </c>
      <c r="J78" s="485">
        <f t="shared" si="76"/>
        <v>-0.22222222222222232</v>
      </c>
      <c r="K78" s="485">
        <f t="shared" si="76"/>
        <v>0.2222222222222221</v>
      </c>
      <c r="L78" s="485">
        <f t="shared" si="76"/>
        <v>0.66666666666666652</v>
      </c>
      <c r="M78" s="485">
        <f t="shared" si="76"/>
        <v>1.1111111111111109</v>
      </c>
      <c r="N78" s="485">
        <f t="shared" si="76"/>
        <v>1.5555555555555554</v>
      </c>
      <c r="O78" s="485">
        <f t="shared" si="76"/>
        <v>1.9999999999999998</v>
      </c>
      <c r="P78" s="485">
        <f t="shared" si="76"/>
        <v>0</v>
      </c>
      <c r="Q78" s="485">
        <f t="shared" si="76"/>
        <v>0</v>
      </c>
      <c r="R78" s="485">
        <f t="shared" si="76"/>
        <v>0</v>
      </c>
      <c r="S78" s="485">
        <f t="shared" si="76"/>
        <v>0</v>
      </c>
      <c r="T78" s="485">
        <f t="shared" si="76"/>
        <v>0</v>
      </c>
      <c r="U78" s="485">
        <f t="shared" si="76"/>
        <v>0</v>
      </c>
      <c r="V78" s="485">
        <f t="shared" si="76"/>
        <v>0</v>
      </c>
      <c r="W78" s="485">
        <f t="shared" si="76"/>
        <v>0</v>
      </c>
      <c r="X78" s="485">
        <f t="shared" si="76"/>
        <v>0</v>
      </c>
      <c r="Y78" s="485">
        <f t="shared" si="76"/>
        <v>0</v>
      </c>
      <c r="Z78" s="485">
        <f t="shared" si="76"/>
        <v>0</v>
      </c>
      <c r="AA78" s="485">
        <f t="shared" si="76"/>
        <v>0</v>
      </c>
      <c r="AB78" s="485">
        <f t="shared" si="76"/>
        <v>0</v>
      </c>
      <c r="AC78" s="485">
        <f t="shared" si="76"/>
        <v>0</v>
      </c>
      <c r="AD78" s="485">
        <f t="shared" si="76"/>
        <v>0</v>
      </c>
      <c r="AE78" s="485">
        <f t="shared" si="76"/>
        <v>0</v>
      </c>
      <c r="AF78" s="485">
        <f t="shared" si="76"/>
        <v>0</v>
      </c>
      <c r="AG78" s="485">
        <f t="shared" si="76"/>
        <v>0</v>
      </c>
      <c r="AH78" s="485">
        <f t="shared" si="76"/>
        <v>0</v>
      </c>
      <c r="AI78" s="485">
        <f t="shared" si="76"/>
        <v>0</v>
      </c>
      <c r="AJ78" s="485">
        <f t="shared" si="76"/>
        <v>0</v>
      </c>
      <c r="AK78" s="485">
        <f t="shared" si="76"/>
        <v>0</v>
      </c>
      <c r="AL78" s="485">
        <f t="shared" si="76"/>
        <v>0</v>
      </c>
      <c r="AM78" s="485">
        <f t="shared" si="76"/>
        <v>0</v>
      </c>
      <c r="AN78" s="485">
        <f t="shared" si="76"/>
        <v>0</v>
      </c>
      <c r="AO78" s="485">
        <f t="shared" si="76"/>
        <v>0</v>
      </c>
      <c r="AP78" s="485">
        <f t="shared" si="76"/>
        <v>0</v>
      </c>
      <c r="AQ78" s="485">
        <f t="shared" si="76"/>
        <v>0</v>
      </c>
      <c r="AR78" s="485">
        <f t="shared" si="76"/>
        <v>0</v>
      </c>
      <c r="AS78" s="485">
        <f t="shared" si="76"/>
        <v>0</v>
      </c>
      <c r="AT78" s="485">
        <f t="shared" si="76"/>
        <v>0</v>
      </c>
      <c r="AU78" s="485">
        <f t="shared" si="76"/>
        <v>0</v>
      </c>
      <c r="AV78" s="485">
        <f t="shared" si="76"/>
        <v>0</v>
      </c>
      <c r="AW78" s="485">
        <f t="shared" si="76"/>
        <v>0</v>
      </c>
      <c r="AX78" s="485">
        <f t="shared" si="76"/>
        <v>0</v>
      </c>
      <c r="AY78" s="485">
        <f t="shared" si="76"/>
        <v>0</v>
      </c>
      <c r="AZ78" s="485">
        <f t="shared" si="76"/>
        <v>0</v>
      </c>
      <c r="BA78" s="485">
        <f t="shared" si="76"/>
        <v>0</v>
      </c>
      <c r="BB78" s="485">
        <f t="shared" si="76"/>
        <v>0</v>
      </c>
      <c r="BC78" s="485">
        <f t="shared" si="76"/>
        <v>0</v>
      </c>
      <c r="BD78" s="485">
        <f t="shared" si="76"/>
        <v>0</v>
      </c>
      <c r="BE78" s="485">
        <f t="shared" si="76"/>
        <v>0</v>
      </c>
      <c r="BF78" s="485">
        <f t="shared" si="76"/>
        <v>0</v>
      </c>
      <c r="BG78" s="485">
        <f t="shared" si="76"/>
        <v>0</v>
      </c>
      <c r="BH78" s="485">
        <f t="shared" si="76"/>
        <v>0</v>
      </c>
      <c r="BI78" s="485">
        <f t="shared" si="76"/>
        <v>0</v>
      </c>
      <c r="BJ78" s="485">
        <f t="shared" si="76"/>
        <v>0</v>
      </c>
      <c r="BK78" s="485">
        <f t="shared" si="76"/>
        <v>0</v>
      </c>
      <c r="BL78" s="485">
        <f t="shared" si="76"/>
        <v>0</v>
      </c>
      <c r="BM78" s="485">
        <f t="shared" si="76"/>
        <v>0</v>
      </c>
      <c r="BN78" s="485">
        <f t="shared" si="76"/>
        <v>0</v>
      </c>
    </row>
    <row r="79" spans="1:66" ht="15.75" customHeight="1" outlineLevel="1" x14ac:dyDescent="0.2">
      <c r="A79" s="373"/>
      <c r="B79" s="373"/>
      <c r="C79" s="373"/>
      <c r="D79" s="373"/>
      <c r="E79" s="477">
        <f t="shared" si="68"/>
        <v>10</v>
      </c>
      <c r="F79" s="484">
        <f t="shared" si="66"/>
        <v>-2</v>
      </c>
      <c r="G79" s="485">
        <f t="shared" ref="G79:BN79" si="77">IF(G$69&gt;$E79,0,(F79-((2*$F$70)/$E79)))</f>
        <v>-1.6</v>
      </c>
      <c r="H79" s="485">
        <f t="shared" si="77"/>
        <v>-1.2000000000000002</v>
      </c>
      <c r="I79" s="485">
        <f t="shared" si="77"/>
        <v>-0.80000000000000016</v>
      </c>
      <c r="J79" s="485">
        <f t="shared" si="77"/>
        <v>-0.40000000000000013</v>
      </c>
      <c r="K79" s="485">
        <f t="shared" si="77"/>
        <v>-1.1102230246251565E-16</v>
      </c>
      <c r="L79" s="485">
        <f t="shared" si="77"/>
        <v>0.39999999999999991</v>
      </c>
      <c r="M79" s="485">
        <f t="shared" si="77"/>
        <v>0.79999999999999993</v>
      </c>
      <c r="N79" s="485">
        <f t="shared" si="77"/>
        <v>1.2</v>
      </c>
      <c r="O79" s="485">
        <f t="shared" si="77"/>
        <v>1.6</v>
      </c>
      <c r="P79" s="485">
        <f t="shared" si="77"/>
        <v>2</v>
      </c>
      <c r="Q79" s="485">
        <f t="shared" si="77"/>
        <v>0</v>
      </c>
      <c r="R79" s="485">
        <f t="shared" si="77"/>
        <v>0</v>
      </c>
      <c r="S79" s="485">
        <f t="shared" si="77"/>
        <v>0</v>
      </c>
      <c r="T79" s="485">
        <f t="shared" si="77"/>
        <v>0</v>
      </c>
      <c r="U79" s="485">
        <f t="shared" si="77"/>
        <v>0</v>
      </c>
      <c r="V79" s="485">
        <f t="shared" si="77"/>
        <v>0</v>
      </c>
      <c r="W79" s="485">
        <f t="shared" si="77"/>
        <v>0</v>
      </c>
      <c r="X79" s="485">
        <f t="shared" si="77"/>
        <v>0</v>
      </c>
      <c r="Y79" s="485">
        <f t="shared" si="77"/>
        <v>0</v>
      </c>
      <c r="Z79" s="485">
        <f t="shared" si="77"/>
        <v>0</v>
      </c>
      <c r="AA79" s="485">
        <f t="shared" si="77"/>
        <v>0</v>
      </c>
      <c r="AB79" s="485">
        <f t="shared" si="77"/>
        <v>0</v>
      </c>
      <c r="AC79" s="485">
        <f t="shared" si="77"/>
        <v>0</v>
      </c>
      <c r="AD79" s="485">
        <f t="shared" si="77"/>
        <v>0</v>
      </c>
      <c r="AE79" s="485">
        <f t="shared" si="77"/>
        <v>0</v>
      </c>
      <c r="AF79" s="485">
        <f t="shared" si="77"/>
        <v>0</v>
      </c>
      <c r="AG79" s="485">
        <f t="shared" si="77"/>
        <v>0</v>
      </c>
      <c r="AH79" s="485">
        <f t="shared" si="77"/>
        <v>0</v>
      </c>
      <c r="AI79" s="485">
        <f t="shared" si="77"/>
        <v>0</v>
      </c>
      <c r="AJ79" s="485">
        <f t="shared" si="77"/>
        <v>0</v>
      </c>
      <c r="AK79" s="485">
        <f t="shared" si="77"/>
        <v>0</v>
      </c>
      <c r="AL79" s="485">
        <f t="shared" si="77"/>
        <v>0</v>
      </c>
      <c r="AM79" s="485">
        <f t="shared" si="77"/>
        <v>0</v>
      </c>
      <c r="AN79" s="485">
        <f t="shared" si="77"/>
        <v>0</v>
      </c>
      <c r="AO79" s="485">
        <f t="shared" si="77"/>
        <v>0</v>
      </c>
      <c r="AP79" s="485">
        <f t="shared" si="77"/>
        <v>0</v>
      </c>
      <c r="AQ79" s="485">
        <f t="shared" si="77"/>
        <v>0</v>
      </c>
      <c r="AR79" s="485">
        <f t="shared" si="77"/>
        <v>0</v>
      </c>
      <c r="AS79" s="485">
        <f t="shared" si="77"/>
        <v>0</v>
      </c>
      <c r="AT79" s="485">
        <f t="shared" si="77"/>
        <v>0</v>
      </c>
      <c r="AU79" s="485">
        <f t="shared" si="77"/>
        <v>0</v>
      </c>
      <c r="AV79" s="485">
        <f t="shared" si="77"/>
        <v>0</v>
      </c>
      <c r="AW79" s="485">
        <f t="shared" si="77"/>
        <v>0</v>
      </c>
      <c r="AX79" s="485">
        <f t="shared" si="77"/>
        <v>0</v>
      </c>
      <c r="AY79" s="485">
        <f t="shared" si="77"/>
        <v>0</v>
      </c>
      <c r="AZ79" s="485">
        <f t="shared" si="77"/>
        <v>0</v>
      </c>
      <c r="BA79" s="485">
        <f t="shared" si="77"/>
        <v>0</v>
      </c>
      <c r="BB79" s="485">
        <f t="shared" si="77"/>
        <v>0</v>
      </c>
      <c r="BC79" s="485">
        <f t="shared" si="77"/>
        <v>0</v>
      </c>
      <c r="BD79" s="485">
        <f t="shared" si="77"/>
        <v>0</v>
      </c>
      <c r="BE79" s="485">
        <f t="shared" si="77"/>
        <v>0</v>
      </c>
      <c r="BF79" s="485">
        <f t="shared" si="77"/>
        <v>0</v>
      </c>
      <c r="BG79" s="485">
        <f t="shared" si="77"/>
        <v>0</v>
      </c>
      <c r="BH79" s="485">
        <f t="shared" si="77"/>
        <v>0</v>
      </c>
      <c r="BI79" s="485">
        <f t="shared" si="77"/>
        <v>0</v>
      </c>
      <c r="BJ79" s="485">
        <f t="shared" si="77"/>
        <v>0</v>
      </c>
      <c r="BK79" s="485">
        <f t="shared" si="77"/>
        <v>0</v>
      </c>
      <c r="BL79" s="485">
        <f t="shared" si="77"/>
        <v>0</v>
      </c>
      <c r="BM79" s="485">
        <f t="shared" si="77"/>
        <v>0</v>
      </c>
      <c r="BN79" s="485">
        <f t="shared" si="77"/>
        <v>0</v>
      </c>
    </row>
    <row r="80" spans="1:66" ht="15.75" customHeight="1" outlineLevel="1" x14ac:dyDescent="0.2">
      <c r="A80" s="373"/>
      <c r="B80" s="373"/>
      <c r="C80" s="373"/>
      <c r="D80" s="373"/>
      <c r="E80" s="477">
        <f t="shared" si="68"/>
        <v>11</v>
      </c>
      <c r="F80" s="484">
        <f t="shared" si="66"/>
        <v>-2</v>
      </c>
      <c r="G80" s="485">
        <f t="shared" ref="G80:BN80" si="78">IF(G$69&gt;$E80,0,(F80-((2*$F$70)/$E80)))</f>
        <v>-1.6363636363636362</v>
      </c>
      <c r="H80" s="485">
        <f t="shared" si="78"/>
        <v>-1.2727272727272725</v>
      </c>
      <c r="I80" s="485">
        <f t="shared" si="78"/>
        <v>-0.90909090909090884</v>
      </c>
      <c r="J80" s="485">
        <f t="shared" si="78"/>
        <v>-0.54545454545454519</v>
      </c>
      <c r="K80" s="485">
        <f t="shared" si="78"/>
        <v>-0.18181818181818155</v>
      </c>
      <c r="L80" s="485">
        <f t="shared" si="78"/>
        <v>0.1818181818181821</v>
      </c>
      <c r="M80" s="485">
        <f t="shared" si="78"/>
        <v>0.54545454545454575</v>
      </c>
      <c r="N80" s="485">
        <f t="shared" si="78"/>
        <v>0.90909090909090939</v>
      </c>
      <c r="O80" s="485">
        <f t="shared" si="78"/>
        <v>1.2727272727272729</v>
      </c>
      <c r="P80" s="485">
        <f t="shared" si="78"/>
        <v>1.6363636363636367</v>
      </c>
      <c r="Q80" s="485">
        <f t="shared" si="78"/>
        <v>2.0000000000000004</v>
      </c>
      <c r="R80" s="485">
        <f t="shared" si="78"/>
        <v>0</v>
      </c>
      <c r="S80" s="485">
        <f t="shared" si="78"/>
        <v>0</v>
      </c>
      <c r="T80" s="485">
        <f t="shared" si="78"/>
        <v>0</v>
      </c>
      <c r="U80" s="485">
        <f t="shared" si="78"/>
        <v>0</v>
      </c>
      <c r="V80" s="485">
        <f t="shared" si="78"/>
        <v>0</v>
      </c>
      <c r="W80" s="485">
        <f t="shared" si="78"/>
        <v>0</v>
      </c>
      <c r="X80" s="485">
        <f t="shared" si="78"/>
        <v>0</v>
      </c>
      <c r="Y80" s="485">
        <f t="shared" si="78"/>
        <v>0</v>
      </c>
      <c r="Z80" s="485">
        <f t="shared" si="78"/>
        <v>0</v>
      </c>
      <c r="AA80" s="485">
        <f t="shared" si="78"/>
        <v>0</v>
      </c>
      <c r="AB80" s="485">
        <f t="shared" si="78"/>
        <v>0</v>
      </c>
      <c r="AC80" s="485">
        <f t="shared" si="78"/>
        <v>0</v>
      </c>
      <c r="AD80" s="485">
        <f t="shared" si="78"/>
        <v>0</v>
      </c>
      <c r="AE80" s="485">
        <f t="shared" si="78"/>
        <v>0</v>
      </c>
      <c r="AF80" s="485">
        <f t="shared" si="78"/>
        <v>0</v>
      </c>
      <c r="AG80" s="485">
        <f t="shared" si="78"/>
        <v>0</v>
      </c>
      <c r="AH80" s="485">
        <f t="shared" si="78"/>
        <v>0</v>
      </c>
      <c r="AI80" s="485">
        <f t="shared" si="78"/>
        <v>0</v>
      </c>
      <c r="AJ80" s="485">
        <f t="shared" si="78"/>
        <v>0</v>
      </c>
      <c r="AK80" s="485">
        <f t="shared" si="78"/>
        <v>0</v>
      </c>
      <c r="AL80" s="485">
        <f t="shared" si="78"/>
        <v>0</v>
      </c>
      <c r="AM80" s="485">
        <f t="shared" si="78"/>
        <v>0</v>
      </c>
      <c r="AN80" s="485">
        <f t="shared" si="78"/>
        <v>0</v>
      </c>
      <c r="AO80" s="485">
        <f t="shared" si="78"/>
        <v>0</v>
      </c>
      <c r="AP80" s="485">
        <f t="shared" si="78"/>
        <v>0</v>
      </c>
      <c r="AQ80" s="485">
        <f t="shared" si="78"/>
        <v>0</v>
      </c>
      <c r="AR80" s="485">
        <f t="shared" si="78"/>
        <v>0</v>
      </c>
      <c r="AS80" s="485">
        <f t="shared" si="78"/>
        <v>0</v>
      </c>
      <c r="AT80" s="485">
        <f t="shared" si="78"/>
        <v>0</v>
      </c>
      <c r="AU80" s="485">
        <f t="shared" si="78"/>
        <v>0</v>
      </c>
      <c r="AV80" s="485">
        <f t="shared" si="78"/>
        <v>0</v>
      </c>
      <c r="AW80" s="485">
        <f t="shared" si="78"/>
        <v>0</v>
      </c>
      <c r="AX80" s="485">
        <f t="shared" si="78"/>
        <v>0</v>
      </c>
      <c r="AY80" s="485">
        <f t="shared" si="78"/>
        <v>0</v>
      </c>
      <c r="AZ80" s="485">
        <f t="shared" si="78"/>
        <v>0</v>
      </c>
      <c r="BA80" s="485">
        <f t="shared" si="78"/>
        <v>0</v>
      </c>
      <c r="BB80" s="485">
        <f t="shared" si="78"/>
        <v>0</v>
      </c>
      <c r="BC80" s="485">
        <f t="shared" si="78"/>
        <v>0</v>
      </c>
      <c r="BD80" s="485">
        <f t="shared" si="78"/>
        <v>0</v>
      </c>
      <c r="BE80" s="485">
        <f t="shared" si="78"/>
        <v>0</v>
      </c>
      <c r="BF80" s="485">
        <f t="shared" si="78"/>
        <v>0</v>
      </c>
      <c r="BG80" s="485">
        <f t="shared" si="78"/>
        <v>0</v>
      </c>
      <c r="BH80" s="485">
        <f t="shared" si="78"/>
        <v>0</v>
      </c>
      <c r="BI80" s="485">
        <f t="shared" si="78"/>
        <v>0</v>
      </c>
      <c r="BJ80" s="485">
        <f t="shared" si="78"/>
        <v>0</v>
      </c>
      <c r="BK80" s="485">
        <f t="shared" si="78"/>
        <v>0</v>
      </c>
      <c r="BL80" s="485">
        <f t="shared" si="78"/>
        <v>0</v>
      </c>
      <c r="BM80" s="485">
        <f t="shared" si="78"/>
        <v>0</v>
      </c>
      <c r="BN80" s="485">
        <f t="shared" si="78"/>
        <v>0</v>
      </c>
    </row>
    <row r="81" spans="1:66" ht="15.75" customHeight="1" outlineLevel="1" x14ac:dyDescent="0.2">
      <c r="A81" s="373"/>
      <c r="B81" s="373"/>
      <c r="C81" s="373"/>
      <c r="D81" s="373"/>
      <c r="E81" s="477">
        <f t="shared" si="68"/>
        <v>12</v>
      </c>
      <c r="F81" s="484">
        <f t="shared" si="66"/>
        <v>-2</v>
      </c>
      <c r="G81" s="485">
        <f t="shared" ref="G81:BN81" si="79">IF(G$69&gt;$E81,0,(F81-((2*$F$70)/$E81)))</f>
        <v>-1.6666666666666667</v>
      </c>
      <c r="H81" s="485">
        <f t="shared" si="79"/>
        <v>-1.3333333333333335</v>
      </c>
      <c r="I81" s="485">
        <f t="shared" si="79"/>
        <v>-1.0000000000000002</v>
      </c>
      <c r="J81" s="485">
        <f t="shared" si="79"/>
        <v>-0.66666666666666696</v>
      </c>
      <c r="K81" s="485">
        <f t="shared" si="79"/>
        <v>-0.33333333333333365</v>
      </c>
      <c r="L81" s="485">
        <f t="shared" si="79"/>
        <v>-3.3306690738754696E-16</v>
      </c>
      <c r="M81" s="485">
        <f t="shared" si="79"/>
        <v>0.33333333333333298</v>
      </c>
      <c r="N81" s="485">
        <f t="shared" si="79"/>
        <v>0.6666666666666663</v>
      </c>
      <c r="O81" s="485">
        <f t="shared" si="79"/>
        <v>0.99999999999999956</v>
      </c>
      <c r="P81" s="485">
        <f t="shared" si="79"/>
        <v>1.3333333333333328</v>
      </c>
      <c r="Q81" s="485">
        <f t="shared" si="79"/>
        <v>1.6666666666666661</v>
      </c>
      <c r="R81" s="485">
        <f t="shared" si="79"/>
        <v>1.9999999999999993</v>
      </c>
      <c r="S81" s="485">
        <f t="shared" si="79"/>
        <v>0</v>
      </c>
      <c r="T81" s="485">
        <f t="shared" si="79"/>
        <v>0</v>
      </c>
      <c r="U81" s="485">
        <f t="shared" si="79"/>
        <v>0</v>
      </c>
      <c r="V81" s="485">
        <f t="shared" si="79"/>
        <v>0</v>
      </c>
      <c r="W81" s="485">
        <f t="shared" si="79"/>
        <v>0</v>
      </c>
      <c r="X81" s="485">
        <f t="shared" si="79"/>
        <v>0</v>
      </c>
      <c r="Y81" s="485">
        <f t="shared" si="79"/>
        <v>0</v>
      </c>
      <c r="Z81" s="485">
        <f t="shared" si="79"/>
        <v>0</v>
      </c>
      <c r="AA81" s="485">
        <f t="shared" si="79"/>
        <v>0</v>
      </c>
      <c r="AB81" s="485">
        <f t="shared" si="79"/>
        <v>0</v>
      </c>
      <c r="AC81" s="485">
        <f t="shared" si="79"/>
        <v>0</v>
      </c>
      <c r="AD81" s="485">
        <f t="shared" si="79"/>
        <v>0</v>
      </c>
      <c r="AE81" s="485">
        <f t="shared" si="79"/>
        <v>0</v>
      </c>
      <c r="AF81" s="485">
        <f t="shared" si="79"/>
        <v>0</v>
      </c>
      <c r="AG81" s="485">
        <f t="shared" si="79"/>
        <v>0</v>
      </c>
      <c r="AH81" s="485">
        <f t="shared" si="79"/>
        <v>0</v>
      </c>
      <c r="AI81" s="485">
        <f t="shared" si="79"/>
        <v>0</v>
      </c>
      <c r="AJ81" s="485">
        <f t="shared" si="79"/>
        <v>0</v>
      </c>
      <c r="AK81" s="485">
        <f t="shared" si="79"/>
        <v>0</v>
      </c>
      <c r="AL81" s="485">
        <f t="shared" si="79"/>
        <v>0</v>
      </c>
      <c r="AM81" s="485">
        <f t="shared" si="79"/>
        <v>0</v>
      </c>
      <c r="AN81" s="485">
        <f t="shared" si="79"/>
        <v>0</v>
      </c>
      <c r="AO81" s="485">
        <f t="shared" si="79"/>
        <v>0</v>
      </c>
      <c r="AP81" s="485">
        <f t="shared" si="79"/>
        <v>0</v>
      </c>
      <c r="AQ81" s="485">
        <f t="shared" si="79"/>
        <v>0</v>
      </c>
      <c r="AR81" s="485">
        <f t="shared" si="79"/>
        <v>0</v>
      </c>
      <c r="AS81" s="485">
        <f t="shared" si="79"/>
        <v>0</v>
      </c>
      <c r="AT81" s="485">
        <f t="shared" si="79"/>
        <v>0</v>
      </c>
      <c r="AU81" s="485">
        <f t="shared" si="79"/>
        <v>0</v>
      </c>
      <c r="AV81" s="485">
        <f t="shared" si="79"/>
        <v>0</v>
      </c>
      <c r="AW81" s="485">
        <f t="shared" si="79"/>
        <v>0</v>
      </c>
      <c r="AX81" s="485">
        <f t="shared" si="79"/>
        <v>0</v>
      </c>
      <c r="AY81" s="485">
        <f t="shared" si="79"/>
        <v>0</v>
      </c>
      <c r="AZ81" s="485">
        <f t="shared" si="79"/>
        <v>0</v>
      </c>
      <c r="BA81" s="485">
        <f t="shared" si="79"/>
        <v>0</v>
      </c>
      <c r="BB81" s="485">
        <f t="shared" si="79"/>
        <v>0</v>
      </c>
      <c r="BC81" s="485">
        <f t="shared" si="79"/>
        <v>0</v>
      </c>
      <c r="BD81" s="485">
        <f t="shared" si="79"/>
        <v>0</v>
      </c>
      <c r="BE81" s="485">
        <f t="shared" si="79"/>
        <v>0</v>
      </c>
      <c r="BF81" s="485">
        <f t="shared" si="79"/>
        <v>0</v>
      </c>
      <c r="BG81" s="485">
        <f t="shared" si="79"/>
        <v>0</v>
      </c>
      <c r="BH81" s="485">
        <f t="shared" si="79"/>
        <v>0</v>
      </c>
      <c r="BI81" s="485">
        <f t="shared" si="79"/>
        <v>0</v>
      </c>
      <c r="BJ81" s="485">
        <f t="shared" si="79"/>
        <v>0</v>
      </c>
      <c r="BK81" s="485">
        <f t="shared" si="79"/>
        <v>0</v>
      </c>
      <c r="BL81" s="485">
        <f t="shared" si="79"/>
        <v>0</v>
      </c>
      <c r="BM81" s="485">
        <f t="shared" si="79"/>
        <v>0</v>
      </c>
      <c r="BN81" s="485">
        <f t="shared" si="79"/>
        <v>0</v>
      </c>
    </row>
    <row r="82" spans="1:66" ht="15.75" customHeight="1" outlineLevel="1" x14ac:dyDescent="0.2">
      <c r="A82" s="373"/>
      <c r="B82" s="373"/>
      <c r="C82" s="373"/>
      <c r="D82" s="373"/>
      <c r="E82" s="477">
        <f t="shared" si="68"/>
        <v>13</v>
      </c>
      <c r="F82" s="484">
        <f t="shared" si="66"/>
        <v>-2</v>
      </c>
      <c r="G82" s="485">
        <f t="shared" ref="G82:BN82" si="80">IF(G$69&gt;$E82,0,(F82-((2*$F$70)/$E82)))</f>
        <v>-1.6923076923076923</v>
      </c>
      <c r="H82" s="485">
        <f t="shared" si="80"/>
        <v>-1.3846153846153846</v>
      </c>
      <c r="I82" s="485">
        <f t="shared" si="80"/>
        <v>-1.0769230769230769</v>
      </c>
      <c r="J82" s="485">
        <f t="shared" si="80"/>
        <v>-0.76923076923076916</v>
      </c>
      <c r="K82" s="485">
        <f t="shared" si="80"/>
        <v>-0.46153846153846145</v>
      </c>
      <c r="L82" s="485">
        <f t="shared" si="80"/>
        <v>-0.15384615384615374</v>
      </c>
      <c r="M82" s="485">
        <f t="shared" si="80"/>
        <v>0.15384615384615397</v>
      </c>
      <c r="N82" s="485">
        <f t="shared" si="80"/>
        <v>0.46153846153846168</v>
      </c>
      <c r="O82" s="485">
        <f t="shared" si="80"/>
        <v>0.76923076923076938</v>
      </c>
      <c r="P82" s="485">
        <f t="shared" si="80"/>
        <v>1.0769230769230771</v>
      </c>
      <c r="Q82" s="485">
        <f t="shared" si="80"/>
        <v>1.3846153846153848</v>
      </c>
      <c r="R82" s="485">
        <f t="shared" si="80"/>
        <v>1.6923076923076925</v>
      </c>
      <c r="S82" s="485">
        <f t="shared" si="80"/>
        <v>2</v>
      </c>
      <c r="T82" s="485">
        <f t="shared" si="80"/>
        <v>0</v>
      </c>
      <c r="U82" s="485">
        <f t="shared" si="80"/>
        <v>0</v>
      </c>
      <c r="V82" s="485">
        <f t="shared" si="80"/>
        <v>0</v>
      </c>
      <c r="W82" s="485">
        <f t="shared" si="80"/>
        <v>0</v>
      </c>
      <c r="X82" s="485">
        <f t="shared" si="80"/>
        <v>0</v>
      </c>
      <c r="Y82" s="485">
        <f t="shared" si="80"/>
        <v>0</v>
      </c>
      <c r="Z82" s="485">
        <f t="shared" si="80"/>
        <v>0</v>
      </c>
      <c r="AA82" s="485">
        <f t="shared" si="80"/>
        <v>0</v>
      </c>
      <c r="AB82" s="485">
        <f t="shared" si="80"/>
        <v>0</v>
      </c>
      <c r="AC82" s="485">
        <f t="shared" si="80"/>
        <v>0</v>
      </c>
      <c r="AD82" s="485">
        <f t="shared" si="80"/>
        <v>0</v>
      </c>
      <c r="AE82" s="485">
        <f t="shared" si="80"/>
        <v>0</v>
      </c>
      <c r="AF82" s="485">
        <f t="shared" si="80"/>
        <v>0</v>
      </c>
      <c r="AG82" s="485">
        <f t="shared" si="80"/>
        <v>0</v>
      </c>
      <c r="AH82" s="485">
        <f t="shared" si="80"/>
        <v>0</v>
      </c>
      <c r="AI82" s="485">
        <f t="shared" si="80"/>
        <v>0</v>
      </c>
      <c r="AJ82" s="485">
        <f t="shared" si="80"/>
        <v>0</v>
      </c>
      <c r="AK82" s="485">
        <f t="shared" si="80"/>
        <v>0</v>
      </c>
      <c r="AL82" s="485">
        <f t="shared" si="80"/>
        <v>0</v>
      </c>
      <c r="AM82" s="485">
        <f t="shared" si="80"/>
        <v>0</v>
      </c>
      <c r="AN82" s="485">
        <f t="shared" si="80"/>
        <v>0</v>
      </c>
      <c r="AO82" s="485">
        <f t="shared" si="80"/>
        <v>0</v>
      </c>
      <c r="AP82" s="485">
        <f t="shared" si="80"/>
        <v>0</v>
      </c>
      <c r="AQ82" s="485">
        <f t="shared" si="80"/>
        <v>0</v>
      </c>
      <c r="AR82" s="485">
        <f t="shared" si="80"/>
        <v>0</v>
      </c>
      <c r="AS82" s="485">
        <f t="shared" si="80"/>
        <v>0</v>
      </c>
      <c r="AT82" s="485">
        <f t="shared" si="80"/>
        <v>0</v>
      </c>
      <c r="AU82" s="485">
        <f t="shared" si="80"/>
        <v>0</v>
      </c>
      <c r="AV82" s="485">
        <f t="shared" si="80"/>
        <v>0</v>
      </c>
      <c r="AW82" s="485">
        <f t="shared" si="80"/>
        <v>0</v>
      </c>
      <c r="AX82" s="485">
        <f t="shared" si="80"/>
        <v>0</v>
      </c>
      <c r="AY82" s="485">
        <f t="shared" si="80"/>
        <v>0</v>
      </c>
      <c r="AZ82" s="485">
        <f t="shared" si="80"/>
        <v>0</v>
      </c>
      <c r="BA82" s="485">
        <f t="shared" si="80"/>
        <v>0</v>
      </c>
      <c r="BB82" s="485">
        <f t="shared" si="80"/>
        <v>0</v>
      </c>
      <c r="BC82" s="485">
        <f t="shared" si="80"/>
        <v>0</v>
      </c>
      <c r="BD82" s="485">
        <f t="shared" si="80"/>
        <v>0</v>
      </c>
      <c r="BE82" s="485">
        <f t="shared" si="80"/>
        <v>0</v>
      </c>
      <c r="BF82" s="485">
        <f t="shared" si="80"/>
        <v>0</v>
      </c>
      <c r="BG82" s="485">
        <f t="shared" si="80"/>
        <v>0</v>
      </c>
      <c r="BH82" s="485">
        <f t="shared" si="80"/>
        <v>0</v>
      </c>
      <c r="BI82" s="485">
        <f t="shared" si="80"/>
        <v>0</v>
      </c>
      <c r="BJ82" s="485">
        <f t="shared" si="80"/>
        <v>0</v>
      </c>
      <c r="BK82" s="485">
        <f t="shared" si="80"/>
        <v>0</v>
      </c>
      <c r="BL82" s="485">
        <f t="shared" si="80"/>
        <v>0</v>
      </c>
      <c r="BM82" s="485">
        <f t="shared" si="80"/>
        <v>0</v>
      </c>
      <c r="BN82" s="485">
        <f t="shared" si="80"/>
        <v>0</v>
      </c>
    </row>
    <row r="83" spans="1:66" ht="15.75" customHeight="1" outlineLevel="1" x14ac:dyDescent="0.2">
      <c r="A83" s="373"/>
      <c r="B83" s="373"/>
      <c r="C83" s="373"/>
      <c r="D83" s="373"/>
      <c r="E83" s="477">
        <f t="shared" si="68"/>
        <v>14</v>
      </c>
      <c r="F83" s="484">
        <f t="shared" si="66"/>
        <v>-2</v>
      </c>
      <c r="G83" s="485">
        <f t="shared" ref="G83:BN83" si="81">IF(G$69&gt;$E83,0,(F83-((2*$F$70)/$E83)))</f>
        <v>-1.7142857142857144</v>
      </c>
      <c r="H83" s="485">
        <f t="shared" si="81"/>
        <v>-1.4285714285714288</v>
      </c>
      <c r="I83" s="485">
        <f t="shared" si="81"/>
        <v>-1.1428571428571432</v>
      </c>
      <c r="J83" s="485">
        <f t="shared" si="81"/>
        <v>-0.85714285714285754</v>
      </c>
      <c r="K83" s="485">
        <f t="shared" si="81"/>
        <v>-0.57142857142857184</v>
      </c>
      <c r="L83" s="485">
        <f t="shared" si="81"/>
        <v>-0.28571428571428614</v>
      </c>
      <c r="M83" s="485">
        <f t="shared" si="81"/>
        <v>-4.4408920985006262E-16</v>
      </c>
      <c r="N83" s="485">
        <f t="shared" si="81"/>
        <v>0.28571428571428525</v>
      </c>
      <c r="O83" s="485">
        <f t="shared" si="81"/>
        <v>0.57142857142857095</v>
      </c>
      <c r="P83" s="485">
        <f t="shared" si="81"/>
        <v>0.85714285714285665</v>
      </c>
      <c r="Q83" s="485">
        <f t="shared" si="81"/>
        <v>1.1428571428571423</v>
      </c>
      <c r="R83" s="485">
        <f t="shared" si="81"/>
        <v>1.4285714285714279</v>
      </c>
      <c r="S83" s="485">
        <f t="shared" si="81"/>
        <v>1.7142857142857135</v>
      </c>
      <c r="T83" s="485">
        <f t="shared" si="81"/>
        <v>1.9999999999999991</v>
      </c>
      <c r="U83" s="485">
        <f t="shared" si="81"/>
        <v>0</v>
      </c>
      <c r="V83" s="485">
        <f t="shared" si="81"/>
        <v>0</v>
      </c>
      <c r="W83" s="485">
        <f t="shared" si="81"/>
        <v>0</v>
      </c>
      <c r="X83" s="485">
        <f t="shared" si="81"/>
        <v>0</v>
      </c>
      <c r="Y83" s="485">
        <f t="shared" si="81"/>
        <v>0</v>
      </c>
      <c r="Z83" s="485">
        <f t="shared" si="81"/>
        <v>0</v>
      </c>
      <c r="AA83" s="485">
        <f t="shared" si="81"/>
        <v>0</v>
      </c>
      <c r="AB83" s="485">
        <f t="shared" si="81"/>
        <v>0</v>
      </c>
      <c r="AC83" s="485">
        <f t="shared" si="81"/>
        <v>0</v>
      </c>
      <c r="AD83" s="485">
        <f t="shared" si="81"/>
        <v>0</v>
      </c>
      <c r="AE83" s="485">
        <f t="shared" si="81"/>
        <v>0</v>
      </c>
      <c r="AF83" s="485">
        <f t="shared" si="81"/>
        <v>0</v>
      </c>
      <c r="AG83" s="485">
        <f t="shared" si="81"/>
        <v>0</v>
      </c>
      <c r="AH83" s="485">
        <f t="shared" si="81"/>
        <v>0</v>
      </c>
      <c r="AI83" s="485">
        <f t="shared" si="81"/>
        <v>0</v>
      </c>
      <c r="AJ83" s="485">
        <f t="shared" si="81"/>
        <v>0</v>
      </c>
      <c r="AK83" s="485">
        <f t="shared" si="81"/>
        <v>0</v>
      </c>
      <c r="AL83" s="485">
        <f t="shared" si="81"/>
        <v>0</v>
      </c>
      <c r="AM83" s="485">
        <f t="shared" si="81"/>
        <v>0</v>
      </c>
      <c r="AN83" s="485">
        <f t="shared" si="81"/>
        <v>0</v>
      </c>
      <c r="AO83" s="485">
        <f t="shared" si="81"/>
        <v>0</v>
      </c>
      <c r="AP83" s="485">
        <f t="shared" si="81"/>
        <v>0</v>
      </c>
      <c r="AQ83" s="485">
        <f t="shared" si="81"/>
        <v>0</v>
      </c>
      <c r="AR83" s="485">
        <f t="shared" si="81"/>
        <v>0</v>
      </c>
      <c r="AS83" s="485">
        <f t="shared" si="81"/>
        <v>0</v>
      </c>
      <c r="AT83" s="485">
        <f t="shared" si="81"/>
        <v>0</v>
      </c>
      <c r="AU83" s="485">
        <f t="shared" si="81"/>
        <v>0</v>
      </c>
      <c r="AV83" s="485">
        <f t="shared" si="81"/>
        <v>0</v>
      </c>
      <c r="AW83" s="485">
        <f t="shared" si="81"/>
        <v>0</v>
      </c>
      <c r="AX83" s="485">
        <f t="shared" si="81"/>
        <v>0</v>
      </c>
      <c r="AY83" s="485">
        <f t="shared" si="81"/>
        <v>0</v>
      </c>
      <c r="AZ83" s="485">
        <f t="shared" si="81"/>
        <v>0</v>
      </c>
      <c r="BA83" s="485">
        <f t="shared" si="81"/>
        <v>0</v>
      </c>
      <c r="BB83" s="485">
        <f t="shared" si="81"/>
        <v>0</v>
      </c>
      <c r="BC83" s="485">
        <f t="shared" si="81"/>
        <v>0</v>
      </c>
      <c r="BD83" s="485">
        <f t="shared" si="81"/>
        <v>0</v>
      </c>
      <c r="BE83" s="485">
        <f t="shared" si="81"/>
        <v>0</v>
      </c>
      <c r="BF83" s="485">
        <f t="shared" si="81"/>
        <v>0</v>
      </c>
      <c r="BG83" s="485">
        <f t="shared" si="81"/>
        <v>0</v>
      </c>
      <c r="BH83" s="485">
        <f t="shared" si="81"/>
        <v>0</v>
      </c>
      <c r="BI83" s="485">
        <f t="shared" si="81"/>
        <v>0</v>
      </c>
      <c r="BJ83" s="485">
        <f t="shared" si="81"/>
        <v>0</v>
      </c>
      <c r="BK83" s="485">
        <f t="shared" si="81"/>
        <v>0</v>
      </c>
      <c r="BL83" s="485">
        <f t="shared" si="81"/>
        <v>0</v>
      </c>
      <c r="BM83" s="485">
        <f t="shared" si="81"/>
        <v>0</v>
      </c>
      <c r="BN83" s="485">
        <f t="shared" si="81"/>
        <v>0</v>
      </c>
    </row>
    <row r="84" spans="1:66" ht="15.75" customHeight="1" outlineLevel="1" x14ac:dyDescent="0.2">
      <c r="A84" s="373"/>
      <c r="B84" s="373"/>
      <c r="C84" s="373"/>
      <c r="D84" s="373"/>
      <c r="E84" s="477">
        <f t="shared" si="68"/>
        <v>15</v>
      </c>
      <c r="F84" s="484">
        <f t="shared" si="66"/>
        <v>-2</v>
      </c>
      <c r="G84" s="485">
        <f t="shared" ref="G84:BN84" si="82">IF(G$69&gt;$E84,0,(F84-((2*$F$70)/$E84)))</f>
        <v>-1.7333333333333334</v>
      </c>
      <c r="H84" s="485">
        <f t="shared" si="82"/>
        <v>-1.4666666666666668</v>
      </c>
      <c r="I84" s="485">
        <f t="shared" si="82"/>
        <v>-1.2000000000000002</v>
      </c>
      <c r="J84" s="485">
        <f t="shared" si="82"/>
        <v>-0.93333333333333357</v>
      </c>
      <c r="K84" s="485">
        <f t="shared" si="82"/>
        <v>-0.66666666666666696</v>
      </c>
      <c r="L84" s="485">
        <f t="shared" si="82"/>
        <v>-0.4000000000000003</v>
      </c>
      <c r="M84" s="485">
        <f t="shared" si="82"/>
        <v>-0.13333333333333364</v>
      </c>
      <c r="N84" s="485">
        <f t="shared" si="82"/>
        <v>0.13333333333333303</v>
      </c>
      <c r="O84" s="485">
        <f t="shared" si="82"/>
        <v>0.39999999999999969</v>
      </c>
      <c r="P84" s="485">
        <f t="shared" si="82"/>
        <v>0.6666666666666663</v>
      </c>
      <c r="Q84" s="485">
        <f t="shared" si="82"/>
        <v>0.9333333333333329</v>
      </c>
      <c r="R84" s="485">
        <f t="shared" si="82"/>
        <v>1.1999999999999995</v>
      </c>
      <c r="S84" s="485">
        <f t="shared" si="82"/>
        <v>1.4666666666666661</v>
      </c>
      <c r="T84" s="485">
        <f t="shared" si="82"/>
        <v>1.7333333333333327</v>
      </c>
      <c r="U84" s="485">
        <f t="shared" si="82"/>
        <v>1.9999999999999993</v>
      </c>
      <c r="V84" s="485">
        <f t="shared" si="82"/>
        <v>0</v>
      </c>
      <c r="W84" s="485">
        <f t="shared" si="82"/>
        <v>0</v>
      </c>
      <c r="X84" s="485">
        <f t="shared" si="82"/>
        <v>0</v>
      </c>
      <c r="Y84" s="485">
        <f t="shared" si="82"/>
        <v>0</v>
      </c>
      <c r="Z84" s="485">
        <f t="shared" si="82"/>
        <v>0</v>
      </c>
      <c r="AA84" s="485">
        <f t="shared" si="82"/>
        <v>0</v>
      </c>
      <c r="AB84" s="485">
        <f t="shared" si="82"/>
        <v>0</v>
      </c>
      <c r="AC84" s="485">
        <f t="shared" si="82"/>
        <v>0</v>
      </c>
      <c r="AD84" s="485">
        <f t="shared" si="82"/>
        <v>0</v>
      </c>
      <c r="AE84" s="485">
        <f t="shared" si="82"/>
        <v>0</v>
      </c>
      <c r="AF84" s="485">
        <f t="shared" si="82"/>
        <v>0</v>
      </c>
      <c r="AG84" s="485">
        <f t="shared" si="82"/>
        <v>0</v>
      </c>
      <c r="AH84" s="485">
        <f t="shared" si="82"/>
        <v>0</v>
      </c>
      <c r="AI84" s="485">
        <f t="shared" si="82"/>
        <v>0</v>
      </c>
      <c r="AJ84" s="485">
        <f t="shared" si="82"/>
        <v>0</v>
      </c>
      <c r="AK84" s="485">
        <f t="shared" si="82"/>
        <v>0</v>
      </c>
      <c r="AL84" s="485">
        <f t="shared" si="82"/>
        <v>0</v>
      </c>
      <c r="AM84" s="485">
        <f t="shared" si="82"/>
        <v>0</v>
      </c>
      <c r="AN84" s="485">
        <f t="shared" si="82"/>
        <v>0</v>
      </c>
      <c r="AO84" s="485">
        <f t="shared" si="82"/>
        <v>0</v>
      </c>
      <c r="AP84" s="485">
        <f t="shared" si="82"/>
        <v>0</v>
      </c>
      <c r="AQ84" s="485">
        <f t="shared" si="82"/>
        <v>0</v>
      </c>
      <c r="AR84" s="485">
        <f t="shared" si="82"/>
        <v>0</v>
      </c>
      <c r="AS84" s="485">
        <f t="shared" si="82"/>
        <v>0</v>
      </c>
      <c r="AT84" s="485">
        <f t="shared" si="82"/>
        <v>0</v>
      </c>
      <c r="AU84" s="485">
        <f t="shared" si="82"/>
        <v>0</v>
      </c>
      <c r="AV84" s="485">
        <f t="shared" si="82"/>
        <v>0</v>
      </c>
      <c r="AW84" s="485">
        <f t="shared" si="82"/>
        <v>0</v>
      </c>
      <c r="AX84" s="485">
        <f t="shared" si="82"/>
        <v>0</v>
      </c>
      <c r="AY84" s="485">
        <f t="shared" si="82"/>
        <v>0</v>
      </c>
      <c r="AZ84" s="485">
        <f t="shared" si="82"/>
        <v>0</v>
      </c>
      <c r="BA84" s="485">
        <f t="shared" si="82"/>
        <v>0</v>
      </c>
      <c r="BB84" s="485">
        <f t="shared" si="82"/>
        <v>0</v>
      </c>
      <c r="BC84" s="485">
        <f t="shared" si="82"/>
        <v>0</v>
      </c>
      <c r="BD84" s="485">
        <f t="shared" si="82"/>
        <v>0</v>
      </c>
      <c r="BE84" s="485">
        <f t="shared" si="82"/>
        <v>0</v>
      </c>
      <c r="BF84" s="485">
        <f t="shared" si="82"/>
        <v>0</v>
      </c>
      <c r="BG84" s="485">
        <f t="shared" si="82"/>
        <v>0</v>
      </c>
      <c r="BH84" s="485">
        <f t="shared" si="82"/>
        <v>0</v>
      </c>
      <c r="BI84" s="485">
        <f t="shared" si="82"/>
        <v>0</v>
      </c>
      <c r="BJ84" s="485">
        <f t="shared" si="82"/>
        <v>0</v>
      </c>
      <c r="BK84" s="485">
        <f t="shared" si="82"/>
        <v>0</v>
      </c>
      <c r="BL84" s="485">
        <f t="shared" si="82"/>
        <v>0</v>
      </c>
      <c r="BM84" s="485">
        <f t="shared" si="82"/>
        <v>0</v>
      </c>
      <c r="BN84" s="485">
        <f t="shared" si="82"/>
        <v>0</v>
      </c>
    </row>
    <row r="85" spans="1:66" ht="15.75" customHeight="1" outlineLevel="1" x14ac:dyDescent="0.2">
      <c r="A85" s="373"/>
      <c r="B85" s="373"/>
      <c r="C85" s="373"/>
      <c r="D85" s="373"/>
      <c r="E85" s="477">
        <f t="shared" si="68"/>
        <v>16</v>
      </c>
      <c r="F85" s="484">
        <f t="shared" si="66"/>
        <v>-2</v>
      </c>
      <c r="G85" s="485">
        <f t="shared" ref="G85:BN85" si="83">IF(G$69&gt;$E85,0,(F85-((2*$F$70)/$E85)))</f>
        <v>-1.75</v>
      </c>
      <c r="H85" s="485">
        <f t="shared" si="83"/>
        <v>-1.5</v>
      </c>
      <c r="I85" s="485">
        <f t="shared" si="83"/>
        <v>-1.25</v>
      </c>
      <c r="J85" s="485">
        <f t="shared" si="83"/>
        <v>-1</v>
      </c>
      <c r="K85" s="485">
        <f t="shared" si="83"/>
        <v>-0.75</v>
      </c>
      <c r="L85" s="485">
        <f t="shared" si="83"/>
        <v>-0.5</v>
      </c>
      <c r="M85" s="485">
        <f t="shared" si="83"/>
        <v>-0.25</v>
      </c>
      <c r="N85" s="485">
        <f t="shared" si="83"/>
        <v>0</v>
      </c>
      <c r="O85" s="485">
        <f t="shared" si="83"/>
        <v>0.25</v>
      </c>
      <c r="P85" s="485">
        <f t="shared" si="83"/>
        <v>0.5</v>
      </c>
      <c r="Q85" s="485">
        <f t="shared" si="83"/>
        <v>0.75</v>
      </c>
      <c r="R85" s="485">
        <f t="shared" si="83"/>
        <v>1</v>
      </c>
      <c r="S85" s="485">
        <f t="shared" si="83"/>
        <v>1.25</v>
      </c>
      <c r="T85" s="485">
        <f t="shared" si="83"/>
        <v>1.5</v>
      </c>
      <c r="U85" s="485">
        <f t="shared" si="83"/>
        <v>1.75</v>
      </c>
      <c r="V85" s="485">
        <f t="shared" si="83"/>
        <v>2</v>
      </c>
      <c r="W85" s="485">
        <f t="shared" si="83"/>
        <v>0</v>
      </c>
      <c r="X85" s="485">
        <f t="shared" si="83"/>
        <v>0</v>
      </c>
      <c r="Y85" s="485">
        <f t="shared" si="83"/>
        <v>0</v>
      </c>
      <c r="Z85" s="485">
        <f t="shared" si="83"/>
        <v>0</v>
      </c>
      <c r="AA85" s="485">
        <f t="shared" si="83"/>
        <v>0</v>
      </c>
      <c r="AB85" s="485">
        <f t="shared" si="83"/>
        <v>0</v>
      </c>
      <c r="AC85" s="485">
        <f t="shared" si="83"/>
        <v>0</v>
      </c>
      <c r="AD85" s="485">
        <f t="shared" si="83"/>
        <v>0</v>
      </c>
      <c r="AE85" s="485">
        <f t="shared" si="83"/>
        <v>0</v>
      </c>
      <c r="AF85" s="485">
        <f t="shared" si="83"/>
        <v>0</v>
      </c>
      <c r="AG85" s="485">
        <f t="shared" si="83"/>
        <v>0</v>
      </c>
      <c r="AH85" s="485">
        <f t="shared" si="83"/>
        <v>0</v>
      </c>
      <c r="AI85" s="485">
        <f t="shared" si="83"/>
        <v>0</v>
      </c>
      <c r="AJ85" s="485">
        <f t="shared" si="83"/>
        <v>0</v>
      </c>
      <c r="AK85" s="485">
        <f t="shared" si="83"/>
        <v>0</v>
      </c>
      <c r="AL85" s="485">
        <f t="shared" si="83"/>
        <v>0</v>
      </c>
      <c r="AM85" s="485">
        <f t="shared" si="83"/>
        <v>0</v>
      </c>
      <c r="AN85" s="485">
        <f t="shared" si="83"/>
        <v>0</v>
      </c>
      <c r="AO85" s="485">
        <f t="shared" si="83"/>
        <v>0</v>
      </c>
      <c r="AP85" s="485">
        <f t="shared" si="83"/>
        <v>0</v>
      </c>
      <c r="AQ85" s="485">
        <f t="shared" si="83"/>
        <v>0</v>
      </c>
      <c r="AR85" s="485">
        <f t="shared" si="83"/>
        <v>0</v>
      </c>
      <c r="AS85" s="485">
        <f t="shared" si="83"/>
        <v>0</v>
      </c>
      <c r="AT85" s="485">
        <f t="shared" si="83"/>
        <v>0</v>
      </c>
      <c r="AU85" s="485">
        <f t="shared" si="83"/>
        <v>0</v>
      </c>
      <c r="AV85" s="485">
        <f t="shared" si="83"/>
        <v>0</v>
      </c>
      <c r="AW85" s="485">
        <f t="shared" si="83"/>
        <v>0</v>
      </c>
      <c r="AX85" s="485">
        <f t="shared" si="83"/>
        <v>0</v>
      </c>
      <c r="AY85" s="485">
        <f t="shared" si="83"/>
        <v>0</v>
      </c>
      <c r="AZ85" s="485">
        <f t="shared" si="83"/>
        <v>0</v>
      </c>
      <c r="BA85" s="485">
        <f t="shared" si="83"/>
        <v>0</v>
      </c>
      <c r="BB85" s="485">
        <f t="shared" si="83"/>
        <v>0</v>
      </c>
      <c r="BC85" s="485">
        <f t="shared" si="83"/>
        <v>0</v>
      </c>
      <c r="BD85" s="485">
        <f t="shared" si="83"/>
        <v>0</v>
      </c>
      <c r="BE85" s="485">
        <f t="shared" si="83"/>
        <v>0</v>
      </c>
      <c r="BF85" s="485">
        <f t="shared" si="83"/>
        <v>0</v>
      </c>
      <c r="BG85" s="485">
        <f t="shared" si="83"/>
        <v>0</v>
      </c>
      <c r="BH85" s="485">
        <f t="shared" si="83"/>
        <v>0</v>
      </c>
      <c r="BI85" s="485">
        <f t="shared" si="83"/>
        <v>0</v>
      </c>
      <c r="BJ85" s="485">
        <f t="shared" si="83"/>
        <v>0</v>
      </c>
      <c r="BK85" s="485">
        <f t="shared" si="83"/>
        <v>0</v>
      </c>
      <c r="BL85" s="485">
        <f t="shared" si="83"/>
        <v>0</v>
      </c>
      <c r="BM85" s="485">
        <f t="shared" si="83"/>
        <v>0</v>
      </c>
      <c r="BN85" s="485">
        <f t="shared" si="83"/>
        <v>0</v>
      </c>
    </row>
    <row r="86" spans="1:66" ht="15.75" customHeight="1" outlineLevel="1" x14ac:dyDescent="0.2">
      <c r="A86" s="373"/>
      <c r="B86" s="373"/>
      <c r="C86" s="373"/>
      <c r="D86" s="373"/>
      <c r="E86" s="477">
        <f t="shared" si="68"/>
        <v>17</v>
      </c>
      <c r="F86" s="484">
        <f t="shared" si="66"/>
        <v>-2</v>
      </c>
      <c r="G86" s="485">
        <f t="shared" ref="G86:BN86" si="84">IF(G$69&gt;$E86,0,(F86-((2*$F$70)/$E86)))</f>
        <v>-1.7647058823529411</v>
      </c>
      <c r="H86" s="485">
        <f t="shared" si="84"/>
        <v>-1.5294117647058822</v>
      </c>
      <c r="I86" s="485">
        <f t="shared" si="84"/>
        <v>-1.2941176470588234</v>
      </c>
      <c r="J86" s="485">
        <f t="shared" si="84"/>
        <v>-1.0588235294117645</v>
      </c>
      <c r="K86" s="485">
        <f t="shared" si="84"/>
        <v>-0.82352941176470562</v>
      </c>
      <c r="L86" s="485">
        <f t="shared" si="84"/>
        <v>-0.58823529411764675</v>
      </c>
      <c r="M86" s="485">
        <f t="shared" si="84"/>
        <v>-0.35294117647058793</v>
      </c>
      <c r="N86" s="485">
        <f t="shared" si="84"/>
        <v>-0.1176470588235291</v>
      </c>
      <c r="O86" s="485">
        <f t="shared" si="84"/>
        <v>0.11764705882352972</v>
      </c>
      <c r="P86" s="485">
        <f t="shared" si="84"/>
        <v>0.35294117647058854</v>
      </c>
      <c r="Q86" s="485">
        <f t="shared" si="84"/>
        <v>0.58823529411764741</v>
      </c>
      <c r="R86" s="485">
        <f t="shared" si="84"/>
        <v>0.82352941176470629</v>
      </c>
      <c r="S86" s="485">
        <f t="shared" si="84"/>
        <v>1.0588235294117652</v>
      </c>
      <c r="T86" s="485">
        <f t="shared" si="84"/>
        <v>1.294117647058824</v>
      </c>
      <c r="U86" s="485">
        <f t="shared" si="84"/>
        <v>1.5294117647058829</v>
      </c>
      <c r="V86" s="485">
        <f t="shared" si="84"/>
        <v>1.7647058823529418</v>
      </c>
      <c r="W86" s="485">
        <f t="shared" si="84"/>
        <v>2.0000000000000004</v>
      </c>
      <c r="X86" s="485">
        <f t="shared" si="84"/>
        <v>0</v>
      </c>
      <c r="Y86" s="485">
        <f t="shared" si="84"/>
        <v>0</v>
      </c>
      <c r="Z86" s="485">
        <f t="shared" si="84"/>
        <v>0</v>
      </c>
      <c r="AA86" s="485">
        <f t="shared" si="84"/>
        <v>0</v>
      </c>
      <c r="AB86" s="485">
        <f t="shared" si="84"/>
        <v>0</v>
      </c>
      <c r="AC86" s="485">
        <f t="shared" si="84"/>
        <v>0</v>
      </c>
      <c r="AD86" s="485">
        <f t="shared" si="84"/>
        <v>0</v>
      </c>
      <c r="AE86" s="485">
        <f t="shared" si="84"/>
        <v>0</v>
      </c>
      <c r="AF86" s="485">
        <f t="shared" si="84"/>
        <v>0</v>
      </c>
      <c r="AG86" s="485">
        <f t="shared" si="84"/>
        <v>0</v>
      </c>
      <c r="AH86" s="485">
        <f t="shared" si="84"/>
        <v>0</v>
      </c>
      <c r="AI86" s="485">
        <f t="shared" si="84"/>
        <v>0</v>
      </c>
      <c r="AJ86" s="485">
        <f t="shared" si="84"/>
        <v>0</v>
      </c>
      <c r="AK86" s="485">
        <f t="shared" si="84"/>
        <v>0</v>
      </c>
      <c r="AL86" s="485">
        <f t="shared" si="84"/>
        <v>0</v>
      </c>
      <c r="AM86" s="485">
        <f t="shared" si="84"/>
        <v>0</v>
      </c>
      <c r="AN86" s="485">
        <f t="shared" si="84"/>
        <v>0</v>
      </c>
      <c r="AO86" s="485">
        <f t="shared" si="84"/>
        <v>0</v>
      </c>
      <c r="AP86" s="485">
        <f t="shared" si="84"/>
        <v>0</v>
      </c>
      <c r="AQ86" s="485">
        <f t="shared" si="84"/>
        <v>0</v>
      </c>
      <c r="AR86" s="485">
        <f t="shared" si="84"/>
        <v>0</v>
      </c>
      <c r="AS86" s="485">
        <f t="shared" si="84"/>
        <v>0</v>
      </c>
      <c r="AT86" s="485">
        <f t="shared" si="84"/>
        <v>0</v>
      </c>
      <c r="AU86" s="485">
        <f t="shared" si="84"/>
        <v>0</v>
      </c>
      <c r="AV86" s="485">
        <f t="shared" si="84"/>
        <v>0</v>
      </c>
      <c r="AW86" s="485">
        <f t="shared" si="84"/>
        <v>0</v>
      </c>
      <c r="AX86" s="485">
        <f t="shared" si="84"/>
        <v>0</v>
      </c>
      <c r="AY86" s="485">
        <f t="shared" si="84"/>
        <v>0</v>
      </c>
      <c r="AZ86" s="485">
        <f t="shared" si="84"/>
        <v>0</v>
      </c>
      <c r="BA86" s="485">
        <f t="shared" si="84"/>
        <v>0</v>
      </c>
      <c r="BB86" s="485">
        <f t="shared" si="84"/>
        <v>0</v>
      </c>
      <c r="BC86" s="485">
        <f t="shared" si="84"/>
        <v>0</v>
      </c>
      <c r="BD86" s="485">
        <f t="shared" si="84"/>
        <v>0</v>
      </c>
      <c r="BE86" s="485">
        <f t="shared" si="84"/>
        <v>0</v>
      </c>
      <c r="BF86" s="485">
        <f t="shared" si="84"/>
        <v>0</v>
      </c>
      <c r="BG86" s="485">
        <f t="shared" si="84"/>
        <v>0</v>
      </c>
      <c r="BH86" s="485">
        <f t="shared" si="84"/>
        <v>0</v>
      </c>
      <c r="BI86" s="485">
        <f t="shared" si="84"/>
        <v>0</v>
      </c>
      <c r="BJ86" s="485">
        <f t="shared" si="84"/>
        <v>0</v>
      </c>
      <c r="BK86" s="485">
        <f t="shared" si="84"/>
        <v>0</v>
      </c>
      <c r="BL86" s="485">
        <f t="shared" si="84"/>
        <v>0</v>
      </c>
      <c r="BM86" s="485">
        <f t="shared" si="84"/>
        <v>0</v>
      </c>
      <c r="BN86" s="485">
        <f t="shared" si="84"/>
        <v>0</v>
      </c>
    </row>
    <row r="87" spans="1:66" ht="15.75" customHeight="1" outlineLevel="1" x14ac:dyDescent="0.2">
      <c r="A87" s="373"/>
      <c r="B87" s="373"/>
      <c r="C87" s="373"/>
      <c r="D87" s="373"/>
      <c r="E87" s="477">
        <f t="shared" si="68"/>
        <v>18</v>
      </c>
      <c r="F87" s="484">
        <f t="shared" si="66"/>
        <v>-2</v>
      </c>
      <c r="G87" s="485">
        <f t="shared" ref="G87:BN87" si="85">IF(G$69&gt;$E87,0,(F87-((2*$F$70)/$E87)))</f>
        <v>-1.7777777777777777</v>
      </c>
      <c r="H87" s="485">
        <f t="shared" si="85"/>
        <v>-1.5555555555555554</v>
      </c>
      <c r="I87" s="485">
        <f t="shared" si="85"/>
        <v>-1.333333333333333</v>
      </c>
      <c r="J87" s="485">
        <f t="shared" si="85"/>
        <v>-1.1111111111111107</v>
      </c>
      <c r="K87" s="485">
        <f t="shared" si="85"/>
        <v>-0.88888888888888851</v>
      </c>
      <c r="L87" s="485">
        <f t="shared" si="85"/>
        <v>-0.6666666666666663</v>
      </c>
      <c r="M87" s="485">
        <f t="shared" si="85"/>
        <v>-0.44444444444444409</v>
      </c>
      <c r="N87" s="485">
        <f t="shared" si="85"/>
        <v>-0.22222222222222188</v>
      </c>
      <c r="O87" s="485">
        <f t="shared" si="85"/>
        <v>3.3306690738754696E-16</v>
      </c>
      <c r="P87" s="485">
        <f t="shared" si="85"/>
        <v>0.22222222222222254</v>
      </c>
      <c r="Q87" s="485">
        <f t="shared" si="85"/>
        <v>0.44444444444444475</v>
      </c>
      <c r="R87" s="485">
        <f t="shared" si="85"/>
        <v>0.66666666666666696</v>
      </c>
      <c r="S87" s="485">
        <f t="shared" si="85"/>
        <v>0.88888888888888917</v>
      </c>
      <c r="T87" s="485">
        <f t="shared" si="85"/>
        <v>1.1111111111111114</v>
      </c>
      <c r="U87" s="485">
        <f t="shared" si="85"/>
        <v>1.3333333333333335</v>
      </c>
      <c r="V87" s="485">
        <f t="shared" si="85"/>
        <v>1.5555555555555558</v>
      </c>
      <c r="W87" s="485">
        <f t="shared" si="85"/>
        <v>1.7777777777777781</v>
      </c>
      <c r="X87" s="485">
        <f t="shared" si="85"/>
        <v>2.0000000000000004</v>
      </c>
      <c r="Y87" s="485">
        <f t="shared" si="85"/>
        <v>0</v>
      </c>
      <c r="Z87" s="485">
        <f t="shared" si="85"/>
        <v>0</v>
      </c>
      <c r="AA87" s="485">
        <f t="shared" si="85"/>
        <v>0</v>
      </c>
      <c r="AB87" s="485">
        <f t="shared" si="85"/>
        <v>0</v>
      </c>
      <c r="AC87" s="485">
        <f t="shared" si="85"/>
        <v>0</v>
      </c>
      <c r="AD87" s="485">
        <f t="shared" si="85"/>
        <v>0</v>
      </c>
      <c r="AE87" s="485">
        <f t="shared" si="85"/>
        <v>0</v>
      </c>
      <c r="AF87" s="485">
        <f t="shared" si="85"/>
        <v>0</v>
      </c>
      <c r="AG87" s="485">
        <f t="shared" si="85"/>
        <v>0</v>
      </c>
      <c r="AH87" s="485">
        <f t="shared" si="85"/>
        <v>0</v>
      </c>
      <c r="AI87" s="485">
        <f t="shared" si="85"/>
        <v>0</v>
      </c>
      <c r="AJ87" s="485">
        <f t="shared" si="85"/>
        <v>0</v>
      </c>
      <c r="AK87" s="485">
        <f t="shared" si="85"/>
        <v>0</v>
      </c>
      <c r="AL87" s="485">
        <f t="shared" si="85"/>
        <v>0</v>
      </c>
      <c r="AM87" s="485">
        <f t="shared" si="85"/>
        <v>0</v>
      </c>
      <c r="AN87" s="485">
        <f t="shared" si="85"/>
        <v>0</v>
      </c>
      <c r="AO87" s="485">
        <f t="shared" si="85"/>
        <v>0</v>
      </c>
      <c r="AP87" s="485">
        <f t="shared" si="85"/>
        <v>0</v>
      </c>
      <c r="AQ87" s="485">
        <f t="shared" si="85"/>
        <v>0</v>
      </c>
      <c r="AR87" s="485">
        <f t="shared" si="85"/>
        <v>0</v>
      </c>
      <c r="AS87" s="485">
        <f t="shared" si="85"/>
        <v>0</v>
      </c>
      <c r="AT87" s="485">
        <f t="shared" si="85"/>
        <v>0</v>
      </c>
      <c r="AU87" s="485">
        <f t="shared" si="85"/>
        <v>0</v>
      </c>
      <c r="AV87" s="485">
        <f t="shared" si="85"/>
        <v>0</v>
      </c>
      <c r="AW87" s="485">
        <f t="shared" si="85"/>
        <v>0</v>
      </c>
      <c r="AX87" s="485">
        <f t="shared" si="85"/>
        <v>0</v>
      </c>
      <c r="AY87" s="485">
        <f t="shared" si="85"/>
        <v>0</v>
      </c>
      <c r="AZ87" s="485">
        <f t="shared" si="85"/>
        <v>0</v>
      </c>
      <c r="BA87" s="485">
        <f t="shared" si="85"/>
        <v>0</v>
      </c>
      <c r="BB87" s="485">
        <f t="shared" si="85"/>
        <v>0</v>
      </c>
      <c r="BC87" s="485">
        <f t="shared" si="85"/>
        <v>0</v>
      </c>
      <c r="BD87" s="485">
        <f t="shared" si="85"/>
        <v>0</v>
      </c>
      <c r="BE87" s="485">
        <f t="shared" si="85"/>
        <v>0</v>
      </c>
      <c r="BF87" s="485">
        <f t="shared" si="85"/>
        <v>0</v>
      </c>
      <c r="BG87" s="485">
        <f t="shared" si="85"/>
        <v>0</v>
      </c>
      <c r="BH87" s="485">
        <f t="shared" si="85"/>
        <v>0</v>
      </c>
      <c r="BI87" s="485">
        <f t="shared" si="85"/>
        <v>0</v>
      </c>
      <c r="BJ87" s="485">
        <f t="shared" si="85"/>
        <v>0</v>
      </c>
      <c r="BK87" s="485">
        <f t="shared" si="85"/>
        <v>0</v>
      </c>
      <c r="BL87" s="485">
        <f t="shared" si="85"/>
        <v>0</v>
      </c>
      <c r="BM87" s="485">
        <f t="shared" si="85"/>
        <v>0</v>
      </c>
      <c r="BN87" s="485">
        <f t="shared" si="85"/>
        <v>0</v>
      </c>
    </row>
    <row r="88" spans="1:66" ht="15.75" customHeight="1" outlineLevel="1" x14ac:dyDescent="0.2">
      <c r="A88" s="373"/>
      <c r="B88" s="373"/>
      <c r="C88" s="373"/>
      <c r="D88" s="373"/>
      <c r="E88" s="477">
        <f t="shared" si="68"/>
        <v>19</v>
      </c>
      <c r="F88" s="484">
        <f t="shared" si="66"/>
        <v>-2</v>
      </c>
      <c r="G88" s="485">
        <f t="shared" ref="G88:BN88" si="86">IF(G$69&gt;$E88,0,(F88-((2*$F$70)/$E88)))</f>
        <v>-1.7894736842105263</v>
      </c>
      <c r="H88" s="485">
        <f t="shared" si="86"/>
        <v>-1.5789473684210527</v>
      </c>
      <c r="I88" s="485">
        <f t="shared" si="86"/>
        <v>-1.368421052631579</v>
      </c>
      <c r="J88" s="485">
        <f t="shared" si="86"/>
        <v>-1.1578947368421053</v>
      </c>
      <c r="K88" s="485">
        <f t="shared" si="86"/>
        <v>-0.94736842105263164</v>
      </c>
      <c r="L88" s="485">
        <f t="shared" si="86"/>
        <v>-0.73684210526315796</v>
      </c>
      <c r="M88" s="485">
        <f t="shared" si="86"/>
        <v>-0.52631578947368429</v>
      </c>
      <c r="N88" s="485">
        <f t="shared" si="86"/>
        <v>-0.31578947368421062</v>
      </c>
      <c r="O88" s="485">
        <f t="shared" si="86"/>
        <v>-0.10526315789473695</v>
      </c>
      <c r="P88" s="485">
        <f t="shared" si="86"/>
        <v>0.10526315789473673</v>
      </c>
      <c r="Q88" s="485">
        <f t="shared" si="86"/>
        <v>0.3157894736842104</v>
      </c>
      <c r="R88" s="485">
        <f t="shared" si="86"/>
        <v>0.52631578947368407</v>
      </c>
      <c r="S88" s="485">
        <f t="shared" si="86"/>
        <v>0.73684210526315774</v>
      </c>
      <c r="T88" s="485">
        <f t="shared" si="86"/>
        <v>0.94736842105263142</v>
      </c>
      <c r="U88" s="485">
        <f t="shared" si="86"/>
        <v>1.1578947368421051</v>
      </c>
      <c r="V88" s="485">
        <f t="shared" si="86"/>
        <v>1.3684210526315788</v>
      </c>
      <c r="W88" s="485">
        <f t="shared" si="86"/>
        <v>1.5789473684210524</v>
      </c>
      <c r="X88" s="485">
        <f t="shared" si="86"/>
        <v>1.7894736842105261</v>
      </c>
      <c r="Y88" s="485">
        <f t="shared" si="86"/>
        <v>1.9999999999999998</v>
      </c>
      <c r="Z88" s="485">
        <f t="shared" si="86"/>
        <v>0</v>
      </c>
      <c r="AA88" s="485">
        <f t="shared" si="86"/>
        <v>0</v>
      </c>
      <c r="AB88" s="485">
        <f t="shared" si="86"/>
        <v>0</v>
      </c>
      <c r="AC88" s="485">
        <f t="shared" si="86"/>
        <v>0</v>
      </c>
      <c r="AD88" s="485">
        <f t="shared" si="86"/>
        <v>0</v>
      </c>
      <c r="AE88" s="485">
        <f t="shared" si="86"/>
        <v>0</v>
      </c>
      <c r="AF88" s="485">
        <f t="shared" si="86"/>
        <v>0</v>
      </c>
      <c r="AG88" s="485">
        <f t="shared" si="86"/>
        <v>0</v>
      </c>
      <c r="AH88" s="485">
        <f t="shared" si="86"/>
        <v>0</v>
      </c>
      <c r="AI88" s="485">
        <f t="shared" si="86"/>
        <v>0</v>
      </c>
      <c r="AJ88" s="485">
        <f t="shared" si="86"/>
        <v>0</v>
      </c>
      <c r="AK88" s="485">
        <f t="shared" si="86"/>
        <v>0</v>
      </c>
      <c r="AL88" s="485">
        <f t="shared" si="86"/>
        <v>0</v>
      </c>
      <c r="AM88" s="485">
        <f t="shared" si="86"/>
        <v>0</v>
      </c>
      <c r="AN88" s="485">
        <f t="shared" si="86"/>
        <v>0</v>
      </c>
      <c r="AO88" s="485">
        <f t="shared" si="86"/>
        <v>0</v>
      </c>
      <c r="AP88" s="485">
        <f t="shared" si="86"/>
        <v>0</v>
      </c>
      <c r="AQ88" s="485">
        <f t="shared" si="86"/>
        <v>0</v>
      </c>
      <c r="AR88" s="485">
        <f t="shared" si="86"/>
        <v>0</v>
      </c>
      <c r="AS88" s="485">
        <f t="shared" si="86"/>
        <v>0</v>
      </c>
      <c r="AT88" s="485">
        <f t="shared" si="86"/>
        <v>0</v>
      </c>
      <c r="AU88" s="485">
        <f t="shared" si="86"/>
        <v>0</v>
      </c>
      <c r="AV88" s="485">
        <f t="shared" si="86"/>
        <v>0</v>
      </c>
      <c r="AW88" s="485">
        <f t="shared" si="86"/>
        <v>0</v>
      </c>
      <c r="AX88" s="485">
        <f t="shared" si="86"/>
        <v>0</v>
      </c>
      <c r="AY88" s="485">
        <f t="shared" si="86"/>
        <v>0</v>
      </c>
      <c r="AZ88" s="485">
        <f t="shared" si="86"/>
        <v>0</v>
      </c>
      <c r="BA88" s="485">
        <f t="shared" si="86"/>
        <v>0</v>
      </c>
      <c r="BB88" s="485">
        <f t="shared" si="86"/>
        <v>0</v>
      </c>
      <c r="BC88" s="485">
        <f t="shared" si="86"/>
        <v>0</v>
      </c>
      <c r="BD88" s="485">
        <f t="shared" si="86"/>
        <v>0</v>
      </c>
      <c r="BE88" s="485">
        <f t="shared" si="86"/>
        <v>0</v>
      </c>
      <c r="BF88" s="485">
        <f t="shared" si="86"/>
        <v>0</v>
      </c>
      <c r="BG88" s="485">
        <f t="shared" si="86"/>
        <v>0</v>
      </c>
      <c r="BH88" s="485">
        <f t="shared" si="86"/>
        <v>0</v>
      </c>
      <c r="BI88" s="485">
        <f t="shared" si="86"/>
        <v>0</v>
      </c>
      <c r="BJ88" s="485">
        <f t="shared" si="86"/>
        <v>0</v>
      </c>
      <c r="BK88" s="485">
        <f t="shared" si="86"/>
        <v>0</v>
      </c>
      <c r="BL88" s="485">
        <f t="shared" si="86"/>
        <v>0</v>
      </c>
      <c r="BM88" s="485">
        <f t="shared" si="86"/>
        <v>0</v>
      </c>
      <c r="BN88" s="485">
        <f t="shared" si="86"/>
        <v>0</v>
      </c>
    </row>
    <row r="89" spans="1:66" ht="15.75" customHeight="1" outlineLevel="1" x14ac:dyDescent="0.2">
      <c r="A89" s="373"/>
      <c r="B89" s="373"/>
      <c r="C89" s="373"/>
      <c r="D89" s="373"/>
      <c r="E89" s="477">
        <f t="shared" si="68"/>
        <v>20</v>
      </c>
      <c r="F89" s="484">
        <f t="shared" si="66"/>
        <v>-2</v>
      </c>
      <c r="G89" s="485">
        <f t="shared" ref="G89:BN89" si="87">IF(G$69&gt;$E89,0,(F89-((2*$F$70)/$E89)))</f>
        <v>-1.8</v>
      </c>
      <c r="H89" s="485">
        <f t="shared" si="87"/>
        <v>-1.6</v>
      </c>
      <c r="I89" s="485">
        <f t="shared" si="87"/>
        <v>-1.4000000000000001</v>
      </c>
      <c r="J89" s="485">
        <f t="shared" si="87"/>
        <v>-1.2000000000000002</v>
      </c>
      <c r="K89" s="485">
        <f t="shared" si="87"/>
        <v>-1.0000000000000002</v>
      </c>
      <c r="L89" s="485">
        <f t="shared" si="87"/>
        <v>-0.80000000000000027</v>
      </c>
      <c r="M89" s="485">
        <f t="shared" si="87"/>
        <v>-0.60000000000000031</v>
      </c>
      <c r="N89" s="485">
        <f t="shared" si="87"/>
        <v>-0.4000000000000003</v>
      </c>
      <c r="O89" s="485">
        <f t="shared" si="87"/>
        <v>-0.20000000000000029</v>
      </c>
      <c r="P89" s="485">
        <f t="shared" si="87"/>
        <v>-2.7755575615628914E-16</v>
      </c>
      <c r="Q89" s="485">
        <f t="shared" si="87"/>
        <v>0.19999999999999973</v>
      </c>
      <c r="R89" s="485">
        <f t="shared" si="87"/>
        <v>0.39999999999999974</v>
      </c>
      <c r="S89" s="485">
        <f t="shared" si="87"/>
        <v>0.59999999999999976</v>
      </c>
      <c r="T89" s="485">
        <f t="shared" si="87"/>
        <v>0.79999999999999982</v>
      </c>
      <c r="U89" s="485">
        <f t="shared" si="87"/>
        <v>0.99999999999999978</v>
      </c>
      <c r="V89" s="485">
        <f t="shared" si="87"/>
        <v>1.1999999999999997</v>
      </c>
      <c r="W89" s="485">
        <f t="shared" si="87"/>
        <v>1.3999999999999997</v>
      </c>
      <c r="X89" s="485">
        <f t="shared" si="87"/>
        <v>1.5999999999999996</v>
      </c>
      <c r="Y89" s="485">
        <f t="shared" si="87"/>
        <v>1.7999999999999996</v>
      </c>
      <c r="Z89" s="485">
        <f t="shared" si="87"/>
        <v>1.9999999999999996</v>
      </c>
      <c r="AA89" s="485">
        <f t="shared" si="87"/>
        <v>0</v>
      </c>
      <c r="AB89" s="485">
        <f t="shared" si="87"/>
        <v>0</v>
      </c>
      <c r="AC89" s="485">
        <f t="shared" si="87"/>
        <v>0</v>
      </c>
      <c r="AD89" s="485">
        <f t="shared" si="87"/>
        <v>0</v>
      </c>
      <c r="AE89" s="485">
        <f t="shared" si="87"/>
        <v>0</v>
      </c>
      <c r="AF89" s="485">
        <f t="shared" si="87"/>
        <v>0</v>
      </c>
      <c r="AG89" s="485">
        <f t="shared" si="87"/>
        <v>0</v>
      </c>
      <c r="AH89" s="485">
        <f t="shared" si="87"/>
        <v>0</v>
      </c>
      <c r="AI89" s="485">
        <f t="shared" si="87"/>
        <v>0</v>
      </c>
      <c r="AJ89" s="485">
        <f t="shared" si="87"/>
        <v>0</v>
      </c>
      <c r="AK89" s="485">
        <f t="shared" si="87"/>
        <v>0</v>
      </c>
      <c r="AL89" s="485">
        <f t="shared" si="87"/>
        <v>0</v>
      </c>
      <c r="AM89" s="485">
        <f t="shared" si="87"/>
        <v>0</v>
      </c>
      <c r="AN89" s="485">
        <f t="shared" si="87"/>
        <v>0</v>
      </c>
      <c r="AO89" s="485">
        <f t="shared" si="87"/>
        <v>0</v>
      </c>
      <c r="AP89" s="485">
        <f t="shared" si="87"/>
        <v>0</v>
      </c>
      <c r="AQ89" s="485">
        <f t="shared" si="87"/>
        <v>0</v>
      </c>
      <c r="AR89" s="485">
        <f t="shared" si="87"/>
        <v>0</v>
      </c>
      <c r="AS89" s="485">
        <f t="shared" si="87"/>
        <v>0</v>
      </c>
      <c r="AT89" s="485">
        <f t="shared" si="87"/>
        <v>0</v>
      </c>
      <c r="AU89" s="485">
        <f t="shared" si="87"/>
        <v>0</v>
      </c>
      <c r="AV89" s="485">
        <f t="shared" si="87"/>
        <v>0</v>
      </c>
      <c r="AW89" s="485">
        <f t="shared" si="87"/>
        <v>0</v>
      </c>
      <c r="AX89" s="485">
        <f t="shared" si="87"/>
        <v>0</v>
      </c>
      <c r="AY89" s="485">
        <f t="shared" si="87"/>
        <v>0</v>
      </c>
      <c r="AZ89" s="485">
        <f t="shared" si="87"/>
        <v>0</v>
      </c>
      <c r="BA89" s="485">
        <f t="shared" si="87"/>
        <v>0</v>
      </c>
      <c r="BB89" s="485">
        <f t="shared" si="87"/>
        <v>0</v>
      </c>
      <c r="BC89" s="485">
        <f t="shared" si="87"/>
        <v>0</v>
      </c>
      <c r="BD89" s="485">
        <f t="shared" si="87"/>
        <v>0</v>
      </c>
      <c r="BE89" s="485">
        <f t="shared" si="87"/>
        <v>0</v>
      </c>
      <c r="BF89" s="485">
        <f t="shared" si="87"/>
        <v>0</v>
      </c>
      <c r="BG89" s="485">
        <f t="shared" si="87"/>
        <v>0</v>
      </c>
      <c r="BH89" s="485">
        <f t="shared" si="87"/>
        <v>0</v>
      </c>
      <c r="BI89" s="485">
        <f t="shared" si="87"/>
        <v>0</v>
      </c>
      <c r="BJ89" s="485">
        <f t="shared" si="87"/>
        <v>0</v>
      </c>
      <c r="BK89" s="485">
        <f t="shared" si="87"/>
        <v>0</v>
      </c>
      <c r="BL89" s="485">
        <f t="shared" si="87"/>
        <v>0</v>
      </c>
      <c r="BM89" s="485">
        <f t="shared" si="87"/>
        <v>0</v>
      </c>
      <c r="BN89" s="485">
        <f t="shared" si="87"/>
        <v>0</v>
      </c>
    </row>
    <row r="90" spans="1:66" ht="15.75" customHeight="1" outlineLevel="1" x14ac:dyDescent="0.2">
      <c r="A90" s="373"/>
      <c r="B90" s="373"/>
      <c r="C90" s="373"/>
      <c r="D90" s="373"/>
      <c r="E90" s="477">
        <f t="shared" si="68"/>
        <v>21</v>
      </c>
      <c r="F90" s="484">
        <f t="shared" si="66"/>
        <v>-2</v>
      </c>
      <c r="G90" s="485">
        <f t="shared" ref="G90:BN90" si="88">IF(G$69&gt;$E90,0,(F90-((2*$F$70)/$E90)))</f>
        <v>-1.8095238095238095</v>
      </c>
      <c r="H90" s="485">
        <f t="shared" si="88"/>
        <v>-1.6190476190476191</v>
      </c>
      <c r="I90" s="485">
        <f t="shared" si="88"/>
        <v>-1.4285714285714286</v>
      </c>
      <c r="J90" s="485">
        <f t="shared" si="88"/>
        <v>-1.2380952380952381</v>
      </c>
      <c r="K90" s="485">
        <f t="shared" si="88"/>
        <v>-1.0476190476190477</v>
      </c>
      <c r="L90" s="485">
        <f t="shared" si="88"/>
        <v>-0.85714285714285721</v>
      </c>
      <c r="M90" s="485">
        <f t="shared" si="88"/>
        <v>-0.66666666666666674</v>
      </c>
      <c r="N90" s="485">
        <f t="shared" si="88"/>
        <v>-0.47619047619047628</v>
      </c>
      <c r="O90" s="485">
        <f t="shared" si="88"/>
        <v>-0.28571428571428581</v>
      </c>
      <c r="P90" s="485">
        <f t="shared" si="88"/>
        <v>-9.5238095238095344E-2</v>
      </c>
      <c r="Q90" s="485">
        <f t="shared" si="88"/>
        <v>9.5238095238095122E-2</v>
      </c>
      <c r="R90" s="485">
        <f t="shared" si="88"/>
        <v>0.28571428571428559</v>
      </c>
      <c r="S90" s="485">
        <f t="shared" si="88"/>
        <v>0.47619047619047605</v>
      </c>
      <c r="T90" s="485">
        <f t="shared" si="88"/>
        <v>0.66666666666666652</v>
      </c>
      <c r="U90" s="485">
        <f t="shared" si="88"/>
        <v>0.85714285714285698</v>
      </c>
      <c r="V90" s="485">
        <f t="shared" si="88"/>
        <v>1.0476190476190474</v>
      </c>
      <c r="W90" s="485">
        <f t="shared" si="88"/>
        <v>1.2380952380952379</v>
      </c>
      <c r="X90" s="485">
        <f t="shared" si="88"/>
        <v>1.4285714285714284</v>
      </c>
      <c r="Y90" s="485">
        <f t="shared" si="88"/>
        <v>1.6190476190476188</v>
      </c>
      <c r="Z90" s="485">
        <f t="shared" si="88"/>
        <v>1.8095238095238093</v>
      </c>
      <c r="AA90" s="485">
        <f t="shared" si="88"/>
        <v>1.9999999999999998</v>
      </c>
      <c r="AB90" s="485">
        <f t="shared" si="88"/>
        <v>0</v>
      </c>
      <c r="AC90" s="485">
        <f t="shared" si="88"/>
        <v>0</v>
      </c>
      <c r="AD90" s="485">
        <f t="shared" si="88"/>
        <v>0</v>
      </c>
      <c r="AE90" s="485">
        <f t="shared" si="88"/>
        <v>0</v>
      </c>
      <c r="AF90" s="485">
        <f t="shared" si="88"/>
        <v>0</v>
      </c>
      <c r="AG90" s="485">
        <f t="shared" si="88"/>
        <v>0</v>
      </c>
      <c r="AH90" s="485">
        <f t="shared" si="88"/>
        <v>0</v>
      </c>
      <c r="AI90" s="485">
        <f t="shared" si="88"/>
        <v>0</v>
      </c>
      <c r="AJ90" s="485">
        <f t="shared" si="88"/>
        <v>0</v>
      </c>
      <c r="AK90" s="485">
        <f t="shared" si="88"/>
        <v>0</v>
      </c>
      <c r="AL90" s="485">
        <f t="shared" si="88"/>
        <v>0</v>
      </c>
      <c r="AM90" s="485">
        <f t="shared" si="88"/>
        <v>0</v>
      </c>
      <c r="AN90" s="485">
        <f t="shared" si="88"/>
        <v>0</v>
      </c>
      <c r="AO90" s="485">
        <f t="shared" si="88"/>
        <v>0</v>
      </c>
      <c r="AP90" s="485">
        <f t="shared" si="88"/>
        <v>0</v>
      </c>
      <c r="AQ90" s="485">
        <f t="shared" si="88"/>
        <v>0</v>
      </c>
      <c r="AR90" s="485">
        <f t="shared" si="88"/>
        <v>0</v>
      </c>
      <c r="AS90" s="485">
        <f t="shared" si="88"/>
        <v>0</v>
      </c>
      <c r="AT90" s="485">
        <f t="shared" si="88"/>
        <v>0</v>
      </c>
      <c r="AU90" s="485">
        <f t="shared" si="88"/>
        <v>0</v>
      </c>
      <c r="AV90" s="485">
        <f t="shared" si="88"/>
        <v>0</v>
      </c>
      <c r="AW90" s="485">
        <f t="shared" si="88"/>
        <v>0</v>
      </c>
      <c r="AX90" s="485">
        <f t="shared" si="88"/>
        <v>0</v>
      </c>
      <c r="AY90" s="485">
        <f t="shared" si="88"/>
        <v>0</v>
      </c>
      <c r="AZ90" s="485">
        <f t="shared" si="88"/>
        <v>0</v>
      </c>
      <c r="BA90" s="485">
        <f t="shared" si="88"/>
        <v>0</v>
      </c>
      <c r="BB90" s="485">
        <f t="shared" si="88"/>
        <v>0</v>
      </c>
      <c r="BC90" s="485">
        <f t="shared" si="88"/>
        <v>0</v>
      </c>
      <c r="BD90" s="485">
        <f t="shared" si="88"/>
        <v>0</v>
      </c>
      <c r="BE90" s="485">
        <f t="shared" si="88"/>
        <v>0</v>
      </c>
      <c r="BF90" s="485">
        <f t="shared" si="88"/>
        <v>0</v>
      </c>
      <c r="BG90" s="485">
        <f t="shared" si="88"/>
        <v>0</v>
      </c>
      <c r="BH90" s="485">
        <f t="shared" si="88"/>
        <v>0</v>
      </c>
      <c r="BI90" s="485">
        <f t="shared" si="88"/>
        <v>0</v>
      </c>
      <c r="BJ90" s="485">
        <f t="shared" si="88"/>
        <v>0</v>
      </c>
      <c r="BK90" s="485">
        <f t="shared" si="88"/>
        <v>0</v>
      </c>
      <c r="BL90" s="485">
        <f t="shared" si="88"/>
        <v>0</v>
      </c>
      <c r="BM90" s="485">
        <f t="shared" si="88"/>
        <v>0</v>
      </c>
      <c r="BN90" s="485">
        <f t="shared" si="88"/>
        <v>0</v>
      </c>
    </row>
    <row r="91" spans="1:66" ht="15.75" customHeight="1" outlineLevel="1" x14ac:dyDescent="0.2">
      <c r="A91" s="373"/>
      <c r="B91" s="373"/>
      <c r="C91" s="373"/>
      <c r="D91" s="373"/>
      <c r="E91" s="477">
        <f t="shared" si="68"/>
        <v>22</v>
      </c>
      <c r="F91" s="484">
        <f t="shared" si="66"/>
        <v>-2</v>
      </c>
      <c r="G91" s="485">
        <f t="shared" ref="G91:BN91" si="89">IF(G$69&gt;$E91,0,(F91-((2*$F$70)/$E91)))</f>
        <v>-1.8181818181818181</v>
      </c>
      <c r="H91" s="485">
        <f t="shared" si="89"/>
        <v>-1.6363636363636362</v>
      </c>
      <c r="I91" s="485">
        <f t="shared" si="89"/>
        <v>-1.4545454545454544</v>
      </c>
      <c r="J91" s="485">
        <f t="shared" si="89"/>
        <v>-1.2727272727272725</v>
      </c>
      <c r="K91" s="485">
        <f t="shared" si="89"/>
        <v>-1.0909090909090906</v>
      </c>
      <c r="L91" s="485">
        <f t="shared" si="89"/>
        <v>-0.90909090909090873</v>
      </c>
      <c r="M91" s="485">
        <f t="shared" si="89"/>
        <v>-0.72727272727272685</v>
      </c>
      <c r="N91" s="485">
        <f t="shared" si="89"/>
        <v>-0.54545454545454497</v>
      </c>
      <c r="O91" s="485">
        <f t="shared" si="89"/>
        <v>-0.36363636363636315</v>
      </c>
      <c r="P91" s="485">
        <f t="shared" si="89"/>
        <v>-0.18181818181818132</v>
      </c>
      <c r="Q91" s="485">
        <f t="shared" si="89"/>
        <v>4.9960036108132044E-16</v>
      </c>
      <c r="R91" s="485">
        <f t="shared" si="89"/>
        <v>0.18181818181818232</v>
      </c>
      <c r="S91" s="485">
        <f t="shared" si="89"/>
        <v>0.36363636363636415</v>
      </c>
      <c r="T91" s="485">
        <f t="shared" si="89"/>
        <v>0.54545454545454597</v>
      </c>
      <c r="U91" s="485">
        <f t="shared" si="89"/>
        <v>0.72727272727272774</v>
      </c>
      <c r="V91" s="485">
        <f t="shared" si="89"/>
        <v>0.90909090909090962</v>
      </c>
      <c r="W91" s="485">
        <f t="shared" si="89"/>
        <v>1.0909090909090915</v>
      </c>
      <c r="X91" s="485">
        <f t="shared" si="89"/>
        <v>1.2727272727272734</v>
      </c>
      <c r="Y91" s="485">
        <f t="shared" si="89"/>
        <v>1.4545454545454553</v>
      </c>
      <c r="Z91" s="485">
        <f t="shared" si="89"/>
        <v>1.6363636363636371</v>
      </c>
      <c r="AA91" s="485">
        <f t="shared" si="89"/>
        <v>1.818181818181819</v>
      </c>
      <c r="AB91" s="485">
        <f t="shared" si="89"/>
        <v>2.0000000000000009</v>
      </c>
      <c r="AC91" s="485">
        <f t="shared" si="89"/>
        <v>0</v>
      </c>
      <c r="AD91" s="485">
        <f t="shared" si="89"/>
        <v>0</v>
      </c>
      <c r="AE91" s="485">
        <f t="shared" si="89"/>
        <v>0</v>
      </c>
      <c r="AF91" s="485">
        <f t="shared" si="89"/>
        <v>0</v>
      </c>
      <c r="AG91" s="485">
        <f t="shared" si="89"/>
        <v>0</v>
      </c>
      <c r="AH91" s="485">
        <f t="shared" si="89"/>
        <v>0</v>
      </c>
      <c r="AI91" s="485">
        <f t="shared" si="89"/>
        <v>0</v>
      </c>
      <c r="AJ91" s="485">
        <f t="shared" si="89"/>
        <v>0</v>
      </c>
      <c r="AK91" s="485">
        <f t="shared" si="89"/>
        <v>0</v>
      </c>
      <c r="AL91" s="485">
        <f t="shared" si="89"/>
        <v>0</v>
      </c>
      <c r="AM91" s="485">
        <f t="shared" si="89"/>
        <v>0</v>
      </c>
      <c r="AN91" s="485">
        <f t="shared" si="89"/>
        <v>0</v>
      </c>
      <c r="AO91" s="485">
        <f t="shared" si="89"/>
        <v>0</v>
      </c>
      <c r="AP91" s="485">
        <f t="shared" si="89"/>
        <v>0</v>
      </c>
      <c r="AQ91" s="485">
        <f t="shared" si="89"/>
        <v>0</v>
      </c>
      <c r="AR91" s="485">
        <f t="shared" si="89"/>
        <v>0</v>
      </c>
      <c r="AS91" s="485">
        <f t="shared" si="89"/>
        <v>0</v>
      </c>
      <c r="AT91" s="485">
        <f t="shared" si="89"/>
        <v>0</v>
      </c>
      <c r="AU91" s="485">
        <f t="shared" si="89"/>
        <v>0</v>
      </c>
      <c r="AV91" s="485">
        <f t="shared" si="89"/>
        <v>0</v>
      </c>
      <c r="AW91" s="485">
        <f t="shared" si="89"/>
        <v>0</v>
      </c>
      <c r="AX91" s="485">
        <f t="shared" si="89"/>
        <v>0</v>
      </c>
      <c r="AY91" s="485">
        <f t="shared" si="89"/>
        <v>0</v>
      </c>
      <c r="AZ91" s="485">
        <f t="shared" si="89"/>
        <v>0</v>
      </c>
      <c r="BA91" s="485">
        <f t="shared" si="89"/>
        <v>0</v>
      </c>
      <c r="BB91" s="485">
        <f t="shared" si="89"/>
        <v>0</v>
      </c>
      <c r="BC91" s="485">
        <f t="shared" si="89"/>
        <v>0</v>
      </c>
      <c r="BD91" s="485">
        <f t="shared" si="89"/>
        <v>0</v>
      </c>
      <c r="BE91" s="485">
        <f t="shared" si="89"/>
        <v>0</v>
      </c>
      <c r="BF91" s="485">
        <f t="shared" si="89"/>
        <v>0</v>
      </c>
      <c r="BG91" s="485">
        <f t="shared" si="89"/>
        <v>0</v>
      </c>
      <c r="BH91" s="485">
        <f t="shared" si="89"/>
        <v>0</v>
      </c>
      <c r="BI91" s="485">
        <f t="shared" si="89"/>
        <v>0</v>
      </c>
      <c r="BJ91" s="485">
        <f t="shared" si="89"/>
        <v>0</v>
      </c>
      <c r="BK91" s="485">
        <f t="shared" si="89"/>
        <v>0</v>
      </c>
      <c r="BL91" s="485">
        <f t="shared" si="89"/>
        <v>0</v>
      </c>
      <c r="BM91" s="485">
        <f t="shared" si="89"/>
        <v>0</v>
      </c>
      <c r="BN91" s="485">
        <f t="shared" si="89"/>
        <v>0</v>
      </c>
    </row>
    <row r="92" spans="1:66" ht="15.75" customHeight="1" outlineLevel="1" x14ac:dyDescent="0.2">
      <c r="A92" s="373"/>
      <c r="B92" s="373"/>
      <c r="C92" s="373"/>
      <c r="D92" s="373"/>
      <c r="E92" s="477">
        <f t="shared" si="68"/>
        <v>23</v>
      </c>
      <c r="F92" s="484">
        <f t="shared" si="66"/>
        <v>-2</v>
      </c>
      <c r="G92" s="485">
        <f t="shared" ref="G92:BN92" si="90">IF(G$69&gt;$E92,0,(F92-((2*$F$70)/$E92)))</f>
        <v>-1.8260869565217392</v>
      </c>
      <c r="H92" s="485">
        <f t="shared" si="90"/>
        <v>-1.6521739130434785</v>
      </c>
      <c r="I92" s="485">
        <f t="shared" si="90"/>
        <v>-1.4782608695652177</v>
      </c>
      <c r="J92" s="485">
        <f t="shared" si="90"/>
        <v>-1.304347826086957</v>
      </c>
      <c r="K92" s="485">
        <f t="shared" si="90"/>
        <v>-1.1304347826086962</v>
      </c>
      <c r="L92" s="485">
        <f t="shared" si="90"/>
        <v>-0.95652173913043537</v>
      </c>
      <c r="M92" s="485">
        <f t="shared" si="90"/>
        <v>-0.7826086956521745</v>
      </c>
      <c r="N92" s="485">
        <f t="shared" si="90"/>
        <v>-0.60869565217391364</v>
      </c>
      <c r="O92" s="485">
        <f t="shared" si="90"/>
        <v>-0.43478260869565277</v>
      </c>
      <c r="P92" s="485">
        <f t="shared" si="90"/>
        <v>-0.26086956521739191</v>
      </c>
      <c r="Q92" s="485">
        <f t="shared" si="90"/>
        <v>-8.6956521739131043E-2</v>
      </c>
      <c r="R92" s="485">
        <f t="shared" si="90"/>
        <v>8.6956521739129822E-2</v>
      </c>
      <c r="S92" s="485">
        <f t="shared" si="90"/>
        <v>0.26086956521739069</v>
      </c>
      <c r="T92" s="485">
        <f t="shared" si="90"/>
        <v>0.43478260869565155</v>
      </c>
      <c r="U92" s="485">
        <f t="shared" si="90"/>
        <v>0.60869565217391242</v>
      </c>
      <c r="V92" s="485">
        <f t="shared" si="90"/>
        <v>0.78260869565217328</v>
      </c>
      <c r="W92" s="485">
        <f t="shared" si="90"/>
        <v>0.95652173913043415</v>
      </c>
      <c r="X92" s="485">
        <f t="shared" si="90"/>
        <v>1.1304347826086949</v>
      </c>
      <c r="Y92" s="485">
        <f t="shared" si="90"/>
        <v>1.3043478260869557</v>
      </c>
      <c r="Z92" s="485">
        <f t="shared" si="90"/>
        <v>1.4782608695652164</v>
      </c>
      <c r="AA92" s="485">
        <f t="shared" si="90"/>
        <v>1.6521739130434772</v>
      </c>
      <c r="AB92" s="485">
        <f t="shared" si="90"/>
        <v>1.8260869565217379</v>
      </c>
      <c r="AC92" s="485">
        <f t="shared" si="90"/>
        <v>1.9999999999999987</v>
      </c>
      <c r="AD92" s="485">
        <f t="shared" si="90"/>
        <v>0</v>
      </c>
      <c r="AE92" s="485">
        <f t="shared" si="90"/>
        <v>0</v>
      </c>
      <c r="AF92" s="485">
        <f t="shared" si="90"/>
        <v>0</v>
      </c>
      <c r="AG92" s="485">
        <f t="shared" si="90"/>
        <v>0</v>
      </c>
      <c r="AH92" s="485">
        <f t="shared" si="90"/>
        <v>0</v>
      </c>
      <c r="AI92" s="485">
        <f t="shared" si="90"/>
        <v>0</v>
      </c>
      <c r="AJ92" s="485">
        <f t="shared" si="90"/>
        <v>0</v>
      </c>
      <c r="AK92" s="485">
        <f t="shared" si="90"/>
        <v>0</v>
      </c>
      <c r="AL92" s="485">
        <f t="shared" si="90"/>
        <v>0</v>
      </c>
      <c r="AM92" s="485">
        <f t="shared" si="90"/>
        <v>0</v>
      </c>
      <c r="AN92" s="485">
        <f t="shared" si="90"/>
        <v>0</v>
      </c>
      <c r="AO92" s="485">
        <f t="shared" si="90"/>
        <v>0</v>
      </c>
      <c r="AP92" s="485">
        <f t="shared" si="90"/>
        <v>0</v>
      </c>
      <c r="AQ92" s="485">
        <f t="shared" si="90"/>
        <v>0</v>
      </c>
      <c r="AR92" s="485">
        <f t="shared" si="90"/>
        <v>0</v>
      </c>
      <c r="AS92" s="485">
        <f t="shared" si="90"/>
        <v>0</v>
      </c>
      <c r="AT92" s="485">
        <f t="shared" si="90"/>
        <v>0</v>
      </c>
      <c r="AU92" s="485">
        <f t="shared" si="90"/>
        <v>0</v>
      </c>
      <c r="AV92" s="485">
        <f t="shared" si="90"/>
        <v>0</v>
      </c>
      <c r="AW92" s="485">
        <f t="shared" si="90"/>
        <v>0</v>
      </c>
      <c r="AX92" s="485">
        <f t="shared" si="90"/>
        <v>0</v>
      </c>
      <c r="AY92" s="485">
        <f t="shared" si="90"/>
        <v>0</v>
      </c>
      <c r="AZ92" s="485">
        <f t="shared" si="90"/>
        <v>0</v>
      </c>
      <c r="BA92" s="485">
        <f t="shared" si="90"/>
        <v>0</v>
      </c>
      <c r="BB92" s="485">
        <f t="shared" si="90"/>
        <v>0</v>
      </c>
      <c r="BC92" s="485">
        <f t="shared" si="90"/>
        <v>0</v>
      </c>
      <c r="BD92" s="485">
        <f t="shared" si="90"/>
        <v>0</v>
      </c>
      <c r="BE92" s="485">
        <f t="shared" si="90"/>
        <v>0</v>
      </c>
      <c r="BF92" s="485">
        <f t="shared" si="90"/>
        <v>0</v>
      </c>
      <c r="BG92" s="485">
        <f t="shared" si="90"/>
        <v>0</v>
      </c>
      <c r="BH92" s="485">
        <f t="shared" si="90"/>
        <v>0</v>
      </c>
      <c r="BI92" s="485">
        <f t="shared" si="90"/>
        <v>0</v>
      </c>
      <c r="BJ92" s="485">
        <f t="shared" si="90"/>
        <v>0</v>
      </c>
      <c r="BK92" s="485">
        <f t="shared" si="90"/>
        <v>0</v>
      </c>
      <c r="BL92" s="485">
        <f t="shared" si="90"/>
        <v>0</v>
      </c>
      <c r="BM92" s="485">
        <f t="shared" si="90"/>
        <v>0</v>
      </c>
      <c r="BN92" s="485">
        <f t="shared" si="90"/>
        <v>0</v>
      </c>
    </row>
    <row r="93" spans="1:66" ht="15.75" customHeight="1" outlineLevel="1" x14ac:dyDescent="0.2">
      <c r="A93" s="373"/>
      <c r="B93" s="373"/>
      <c r="C93" s="373"/>
      <c r="D93" s="373"/>
      <c r="E93" s="477">
        <f t="shared" si="68"/>
        <v>24</v>
      </c>
      <c r="F93" s="484">
        <f t="shared" si="66"/>
        <v>-2</v>
      </c>
      <c r="G93" s="485">
        <f t="shared" ref="G93:BN93" si="91">IF(G$69&gt;$E93,0,(F93-((2*$F$70)/$E93)))</f>
        <v>-1.8333333333333333</v>
      </c>
      <c r="H93" s="485">
        <f t="shared" si="91"/>
        <v>-1.6666666666666665</v>
      </c>
      <c r="I93" s="485">
        <f t="shared" si="91"/>
        <v>-1.4999999999999998</v>
      </c>
      <c r="J93" s="485">
        <f t="shared" si="91"/>
        <v>-1.333333333333333</v>
      </c>
      <c r="K93" s="485">
        <f t="shared" si="91"/>
        <v>-1.1666666666666663</v>
      </c>
      <c r="L93" s="485">
        <f t="shared" si="91"/>
        <v>-0.99999999999999967</v>
      </c>
      <c r="M93" s="485">
        <f t="shared" si="91"/>
        <v>-0.83333333333333304</v>
      </c>
      <c r="N93" s="485">
        <f t="shared" si="91"/>
        <v>-0.66666666666666641</v>
      </c>
      <c r="O93" s="485">
        <f t="shared" si="91"/>
        <v>-0.49999999999999978</v>
      </c>
      <c r="P93" s="485">
        <f t="shared" si="91"/>
        <v>-0.33333333333333315</v>
      </c>
      <c r="Q93" s="485">
        <f t="shared" si="91"/>
        <v>-0.16666666666666649</v>
      </c>
      <c r="R93" s="485">
        <f t="shared" si="91"/>
        <v>1.6653345369377348E-16</v>
      </c>
      <c r="S93" s="485">
        <f t="shared" si="91"/>
        <v>0.16666666666666682</v>
      </c>
      <c r="T93" s="485">
        <f t="shared" si="91"/>
        <v>0.33333333333333348</v>
      </c>
      <c r="U93" s="485">
        <f t="shared" si="91"/>
        <v>0.50000000000000011</v>
      </c>
      <c r="V93" s="485">
        <f t="shared" si="91"/>
        <v>0.66666666666666674</v>
      </c>
      <c r="W93" s="485">
        <f t="shared" si="91"/>
        <v>0.83333333333333337</v>
      </c>
      <c r="X93" s="485">
        <f t="shared" si="91"/>
        <v>1</v>
      </c>
      <c r="Y93" s="485">
        <f t="shared" si="91"/>
        <v>1.1666666666666667</v>
      </c>
      <c r="Z93" s="485">
        <f t="shared" si="91"/>
        <v>1.3333333333333335</v>
      </c>
      <c r="AA93" s="485">
        <f t="shared" si="91"/>
        <v>1.5000000000000002</v>
      </c>
      <c r="AB93" s="485">
        <f t="shared" si="91"/>
        <v>1.666666666666667</v>
      </c>
      <c r="AC93" s="485">
        <f t="shared" si="91"/>
        <v>1.8333333333333337</v>
      </c>
      <c r="AD93" s="485">
        <f t="shared" si="91"/>
        <v>2.0000000000000004</v>
      </c>
      <c r="AE93" s="485">
        <f t="shared" si="91"/>
        <v>0</v>
      </c>
      <c r="AF93" s="485">
        <f t="shared" si="91"/>
        <v>0</v>
      </c>
      <c r="AG93" s="485">
        <f t="shared" si="91"/>
        <v>0</v>
      </c>
      <c r="AH93" s="485">
        <f t="shared" si="91"/>
        <v>0</v>
      </c>
      <c r="AI93" s="485">
        <f t="shared" si="91"/>
        <v>0</v>
      </c>
      <c r="AJ93" s="485">
        <f t="shared" si="91"/>
        <v>0</v>
      </c>
      <c r="AK93" s="485">
        <f t="shared" si="91"/>
        <v>0</v>
      </c>
      <c r="AL93" s="485">
        <f t="shared" si="91"/>
        <v>0</v>
      </c>
      <c r="AM93" s="485">
        <f t="shared" si="91"/>
        <v>0</v>
      </c>
      <c r="AN93" s="485">
        <f t="shared" si="91"/>
        <v>0</v>
      </c>
      <c r="AO93" s="485">
        <f t="shared" si="91"/>
        <v>0</v>
      </c>
      <c r="AP93" s="485">
        <f t="shared" si="91"/>
        <v>0</v>
      </c>
      <c r="AQ93" s="485">
        <f t="shared" si="91"/>
        <v>0</v>
      </c>
      <c r="AR93" s="485">
        <f t="shared" si="91"/>
        <v>0</v>
      </c>
      <c r="AS93" s="485">
        <f t="shared" si="91"/>
        <v>0</v>
      </c>
      <c r="AT93" s="485">
        <f t="shared" si="91"/>
        <v>0</v>
      </c>
      <c r="AU93" s="485">
        <f t="shared" si="91"/>
        <v>0</v>
      </c>
      <c r="AV93" s="485">
        <f t="shared" si="91"/>
        <v>0</v>
      </c>
      <c r="AW93" s="485">
        <f t="shared" si="91"/>
        <v>0</v>
      </c>
      <c r="AX93" s="485">
        <f t="shared" si="91"/>
        <v>0</v>
      </c>
      <c r="AY93" s="485">
        <f t="shared" si="91"/>
        <v>0</v>
      </c>
      <c r="AZ93" s="485">
        <f t="shared" si="91"/>
        <v>0</v>
      </c>
      <c r="BA93" s="485">
        <f t="shared" si="91"/>
        <v>0</v>
      </c>
      <c r="BB93" s="485">
        <f t="shared" si="91"/>
        <v>0</v>
      </c>
      <c r="BC93" s="485">
        <f t="shared" si="91"/>
        <v>0</v>
      </c>
      <c r="BD93" s="485">
        <f t="shared" si="91"/>
        <v>0</v>
      </c>
      <c r="BE93" s="485">
        <f t="shared" si="91"/>
        <v>0</v>
      </c>
      <c r="BF93" s="485">
        <f t="shared" si="91"/>
        <v>0</v>
      </c>
      <c r="BG93" s="485">
        <f t="shared" si="91"/>
        <v>0</v>
      </c>
      <c r="BH93" s="485">
        <f t="shared" si="91"/>
        <v>0</v>
      </c>
      <c r="BI93" s="485">
        <f t="shared" si="91"/>
        <v>0</v>
      </c>
      <c r="BJ93" s="485">
        <f t="shared" si="91"/>
        <v>0</v>
      </c>
      <c r="BK93" s="485">
        <f t="shared" si="91"/>
        <v>0</v>
      </c>
      <c r="BL93" s="485">
        <f t="shared" si="91"/>
        <v>0</v>
      </c>
      <c r="BM93" s="485">
        <f t="shared" si="91"/>
        <v>0</v>
      </c>
      <c r="BN93" s="485">
        <f t="shared" si="91"/>
        <v>0</v>
      </c>
    </row>
    <row r="94" spans="1:66" ht="15.75" customHeight="1" outlineLevel="1" x14ac:dyDescent="0.2">
      <c r="A94" s="373"/>
      <c r="B94" s="373"/>
      <c r="C94" s="373"/>
      <c r="D94" s="373"/>
      <c r="E94" s="477">
        <f t="shared" si="68"/>
        <v>25</v>
      </c>
      <c r="F94" s="484">
        <f t="shared" si="66"/>
        <v>-2</v>
      </c>
      <c r="G94" s="485">
        <f t="shared" ref="G94:BN94" si="92">IF(G$69&gt;$E94,0,(F94-((2*$F$70)/$E94)))</f>
        <v>-1.84</v>
      </c>
      <c r="H94" s="485">
        <f t="shared" si="92"/>
        <v>-1.6800000000000002</v>
      </c>
      <c r="I94" s="485">
        <f t="shared" si="92"/>
        <v>-1.5200000000000002</v>
      </c>
      <c r="J94" s="485">
        <f t="shared" si="92"/>
        <v>-1.3600000000000003</v>
      </c>
      <c r="K94" s="485">
        <f t="shared" si="92"/>
        <v>-1.2000000000000004</v>
      </c>
      <c r="L94" s="485">
        <f t="shared" si="92"/>
        <v>-1.0400000000000005</v>
      </c>
      <c r="M94" s="485">
        <f t="shared" si="92"/>
        <v>-0.88000000000000045</v>
      </c>
      <c r="N94" s="485">
        <f t="shared" si="92"/>
        <v>-0.72000000000000042</v>
      </c>
      <c r="O94" s="485">
        <f t="shared" si="92"/>
        <v>-0.56000000000000039</v>
      </c>
      <c r="P94" s="485">
        <f t="shared" si="92"/>
        <v>-0.40000000000000036</v>
      </c>
      <c r="Q94" s="485">
        <f t="shared" si="92"/>
        <v>-0.24000000000000035</v>
      </c>
      <c r="R94" s="485">
        <f t="shared" si="92"/>
        <v>-8.0000000000000349E-2</v>
      </c>
      <c r="S94" s="485">
        <f t="shared" si="92"/>
        <v>7.9999999999999655E-2</v>
      </c>
      <c r="T94" s="485">
        <f t="shared" si="92"/>
        <v>0.23999999999999966</v>
      </c>
      <c r="U94" s="485">
        <f t="shared" si="92"/>
        <v>0.39999999999999969</v>
      </c>
      <c r="V94" s="485">
        <f t="shared" si="92"/>
        <v>0.55999999999999972</v>
      </c>
      <c r="W94" s="485">
        <f t="shared" si="92"/>
        <v>0.71999999999999975</v>
      </c>
      <c r="X94" s="485">
        <f t="shared" si="92"/>
        <v>0.87999999999999978</v>
      </c>
      <c r="Y94" s="485">
        <f t="shared" si="92"/>
        <v>1.0399999999999998</v>
      </c>
      <c r="Z94" s="485">
        <f t="shared" si="92"/>
        <v>1.1999999999999997</v>
      </c>
      <c r="AA94" s="485">
        <f t="shared" si="92"/>
        <v>1.3599999999999997</v>
      </c>
      <c r="AB94" s="485">
        <f t="shared" si="92"/>
        <v>1.5199999999999996</v>
      </c>
      <c r="AC94" s="485">
        <f t="shared" si="92"/>
        <v>1.6799999999999995</v>
      </c>
      <c r="AD94" s="485">
        <f t="shared" si="92"/>
        <v>1.8399999999999994</v>
      </c>
      <c r="AE94" s="485">
        <f t="shared" si="92"/>
        <v>1.9999999999999993</v>
      </c>
      <c r="AF94" s="485">
        <f t="shared" si="92"/>
        <v>0</v>
      </c>
      <c r="AG94" s="485">
        <f t="shared" si="92"/>
        <v>0</v>
      </c>
      <c r="AH94" s="485">
        <f t="shared" si="92"/>
        <v>0</v>
      </c>
      <c r="AI94" s="485">
        <f t="shared" si="92"/>
        <v>0</v>
      </c>
      <c r="AJ94" s="485">
        <f t="shared" si="92"/>
        <v>0</v>
      </c>
      <c r="AK94" s="485">
        <f t="shared" si="92"/>
        <v>0</v>
      </c>
      <c r="AL94" s="485">
        <f t="shared" si="92"/>
        <v>0</v>
      </c>
      <c r="AM94" s="485">
        <f t="shared" si="92"/>
        <v>0</v>
      </c>
      <c r="AN94" s="485">
        <f t="shared" si="92"/>
        <v>0</v>
      </c>
      <c r="AO94" s="485">
        <f t="shared" si="92"/>
        <v>0</v>
      </c>
      <c r="AP94" s="485">
        <f t="shared" si="92"/>
        <v>0</v>
      </c>
      <c r="AQ94" s="485">
        <f t="shared" si="92"/>
        <v>0</v>
      </c>
      <c r="AR94" s="485">
        <f t="shared" si="92"/>
        <v>0</v>
      </c>
      <c r="AS94" s="485">
        <f t="shared" si="92"/>
        <v>0</v>
      </c>
      <c r="AT94" s="485">
        <f t="shared" si="92"/>
        <v>0</v>
      </c>
      <c r="AU94" s="485">
        <f t="shared" si="92"/>
        <v>0</v>
      </c>
      <c r="AV94" s="485">
        <f t="shared" si="92"/>
        <v>0</v>
      </c>
      <c r="AW94" s="485">
        <f t="shared" si="92"/>
        <v>0</v>
      </c>
      <c r="AX94" s="485">
        <f t="shared" si="92"/>
        <v>0</v>
      </c>
      <c r="AY94" s="485">
        <f t="shared" si="92"/>
        <v>0</v>
      </c>
      <c r="AZ94" s="485">
        <f t="shared" si="92"/>
        <v>0</v>
      </c>
      <c r="BA94" s="485">
        <f t="shared" si="92"/>
        <v>0</v>
      </c>
      <c r="BB94" s="485">
        <f t="shared" si="92"/>
        <v>0</v>
      </c>
      <c r="BC94" s="485">
        <f t="shared" si="92"/>
        <v>0</v>
      </c>
      <c r="BD94" s="485">
        <f t="shared" si="92"/>
        <v>0</v>
      </c>
      <c r="BE94" s="485">
        <f t="shared" si="92"/>
        <v>0</v>
      </c>
      <c r="BF94" s="485">
        <f t="shared" si="92"/>
        <v>0</v>
      </c>
      <c r="BG94" s="485">
        <f t="shared" si="92"/>
        <v>0</v>
      </c>
      <c r="BH94" s="485">
        <f t="shared" si="92"/>
        <v>0</v>
      </c>
      <c r="BI94" s="485">
        <f t="shared" si="92"/>
        <v>0</v>
      </c>
      <c r="BJ94" s="485">
        <f t="shared" si="92"/>
        <v>0</v>
      </c>
      <c r="BK94" s="485">
        <f t="shared" si="92"/>
        <v>0</v>
      </c>
      <c r="BL94" s="485">
        <f t="shared" si="92"/>
        <v>0</v>
      </c>
      <c r="BM94" s="485">
        <f t="shared" si="92"/>
        <v>0</v>
      </c>
      <c r="BN94" s="485">
        <f t="shared" si="92"/>
        <v>0</v>
      </c>
    </row>
    <row r="95" spans="1:66" ht="15.75" customHeight="1" outlineLevel="1" x14ac:dyDescent="0.2">
      <c r="A95" s="373"/>
      <c r="B95" s="373"/>
      <c r="C95" s="373"/>
      <c r="D95" s="373"/>
      <c r="E95" s="477">
        <f t="shared" si="68"/>
        <v>26</v>
      </c>
      <c r="F95" s="484">
        <f t="shared" si="66"/>
        <v>-2</v>
      </c>
      <c r="G95" s="485">
        <f t="shared" ref="G95:BN95" si="93">IF(G$69&gt;$E95,0,(F95-((2*$F$70)/$E95)))</f>
        <v>-1.8461538461538463</v>
      </c>
      <c r="H95" s="485">
        <f t="shared" si="93"/>
        <v>-1.6923076923076925</v>
      </c>
      <c r="I95" s="485">
        <f t="shared" si="93"/>
        <v>-1.5384615384615388</v>
      </c>
      <c r="J95" s="485">
        <f t="shared" si="93"/>
        <v>-1.384615384615385</v>
      </c>
      <c r="K95" s="485">
        <f t="shared" si="93"/>
        <v>-1.2307692307692313</v>
      </c>
      <c r="L95" s="485">
        <f t="shared" si="93"/>
        <v>-1.0769230769230775</v>
      </c>
      <c r="M95" s="485">
        <f t="shared" si="93"/>
        <v>-0.92307692307692368</v>
      </c>
      <c r="N95" s="485">
        <f t="shared" si="93"/>
        <v>-0.76923076923076983</v>
      </c>
      <c r="O95" s="485">
        <f t="shared" si="93"/>
        <v>-0.61538461538461597</v>
      </c>
      <c r="P95" s="485">
        <f t="shared" si="93"/>
        <v>-0.46153846153846212</v>
      </c>
      <c r="Q95" s="485">
        <f t="shared" si="93"/>
        <v>-0.30769230769230826</v>
      </c>
      <c r="R95" s="485">
        <f t="shared" si="93"/>
        <v>-0.15384615384615441</v>
      </c>
      <c r="S95" s="485">
        <f t="shared" si="93"/>
        <v>-5.5511151231257827E-16</v>
      </c>
      <c r="T95" s="485">
        <f t="shared" si="93"/>
        <v>0.1538461538461533</v>
      </c>
      <c r="U95" s="485">
        <f t="shared" si="93"/>
        <v>0.30769230769230715</v>
      </c>
      <c r="V95" s="485">
        <f t="shared" si="93"/>
        <v>0.46153846153846101</v>
      </c>
      <c r="W95" s="485">
        <f t="shared" si="93"/>
        <v>0.61538461538461486</v>
      </c>
      <c r="X95" s="485">
        <f t="shared" si="93"/>
        <v>0.76923076923076872</v>
      </c>
      <c r="Y95" s="485">
        <f t="shared" si="93"/>
        <v>0.92307692307692257</v>
      </c>
      <c r="Z95" s="485">
        <f t="shared" si="93"/>
        <v>1.0769230769230764</v>
      </c>
      <c r="AA95" s="485">
        <f t="shared" si="93"/>
        <v>1.2307692307692304</v>
      </c>
      <c r="AB95" s="485">
        <f t="shared" si="93"/>
        <v>1.3846153846153841</v>
      </c>
      <c r="AC95" s="485">
        <f t="shared" si="93"/>
        <v>1.5384615384615379</v>
      </c>
      <c r="AD95" s="485">
        <f t="shared" si="93"/>
        <v>1.6923076923076916</v>
      </c>
      <c r="AE95" s="485">
        <f t="shared" si="93"/>
        <v>1.8461538461538454</v>
      </c>
      <c r="AF95" s="485">
        <f t="shared" si="93"/>
        <v>1.9999999999999991</v>
      </c>
      <c r="AG95" s="485">
        <f t="shared" si="93"/>
        <v>0</v>
      </c>
      <c r="AH95" s="485">
        <f t="shared" si="93"/>
        <v>0</v>
      </c>
      <c r="AI95" s="485">
        <f t="shared" si="93"/>
        <v>0</v>
      </c>
      <c r="AJ95" s="485">
        <f t="shared" si="93"/>
        <v>0</v>
      </c>
      <c r="AK95" s="485">
        <f t="shared" si="93"/>
        <v>0</v>
      </c>
      <c r="AL95" s="485">
        <f t="shared" si="93"/>
        <v>0</v>
      </c>
      <c r="AM95" s="485">
        <f t="shared" si="93"/>
        <v>0</v>
      </c>
      <c r="AN95" s="485">
        <f t="shared" si="93"/>
        <v>0</v>
      </c>
      <c r="AO95" s="485">
        <f t="shared" si="93"/>
        <v>0</v>
      </c>
      <c r="AP95" s="485">
        <f t="shared" si="93"/>
        <v>0</v>
      </c>
      <c r="AQ95" s="485">
        <f t="shared" si="93"/>
        <v>0</v>
      </c>
      <c r="AR95" s="485">
        <f t="shared" si="93"/>
        <v>0</v>
      </c>
      <c r="AS95" s="485">
        <f t="shared" si="93"/>
        <v>0</v>
      </c>
      <c r="AT95" s="485">
        <f t="shared" si="93"/>
        <v>0</v>
      </c>
      <c r="AU95" s="485">
        <f t="shared" si="93"/>
        <v>0</v>
      </c>
      <c r="AV95" s="485">
        <f t="shared" si="93"/>
        <v>0</v>
      </c>
      <c r="AW95" s="485">
        <f t="shared" si="93"/>
        <v>0</v>
      </c>
      <c r="AX95" s="485">
        <f t="shared" si="93"/>
        <v>0</v>
      </c>
      <c r="AY95" s="485">
        <f t="shared" si="93"/>
        <v>0</v>
      </c>
      <c r="AZ95" s="485">
        <f t="shared" si="93"/>
        <v>0</v>
      </c>
      <c r="BA95" s="485">
        <f t="shared" si="93"/>
        <v>0</v>
      </c>
      <c r="BB95" s="485">
        <f t="shared" si="93"/>
        <v>0</v>
      </c>
      <c r="BC95" s="485">
        <f t="shared" si="93"/>
        <v>0</v>
      </c>
      <c r="BD95" s="485">
        <f t="shared" si="93"/>
        <v>0</v>
      </c>
      <c r="BE95" s="485">
        <f t="shared" si="93"/>
        <v>0</v>
      </c>
      <c r="BF95" s="485">
        <f t="shared" si="93"/>
        <v>0</v>
      </c>
      <c r="BG95" s="485">
        <f t="shared" si="93"/>
        <v>0</v>
      </c>
      <c r="BH95" s="485">
        <f t="shared" si="93"/>
        <v>0</v>
      </c>
      <c r="BI95" s="485">
        <f t="shared" si="93"/>
        <v>0</v>
      </c>
      <c r="BJ95" s="485">
        <f t="shared" si="93"/>
        <v>0</v>
      </c>
      <c r="BK95" s="485">
        <f t="shared" si="93"/>
        <v>0</v>
      </c>
      <c r="BL95" s="485">
        <f t="shared" si="93"/>
        <v>0</v>
      </c>
      <c r="BM95" s="485">
        <f t="shared" si="93"/>
        <v>0</v>
      </c>
      <c r="BN95" s="485">
        <f t="shared" si="93"/>
        <v>0</v>
      </c>
    </row>
    <row r="96" spans="1:66" ht="15.75" customHeight="1" outlineLevel="1" x14ac:dyDescent="0.2">
      <c r="A96" s="373"/>
      <c r="B96" s="373"/>
      <c r="C96" s="373"/>
      <c r="D96" s="373"/>
      <c r="E96" s="477">
        <f t="shared" si="68"/>
        <v>27</v>
      </c>
      <c r="F96" s="484">
        <f t="shared" si="66"/>
        <v>-2</v>
      </c>
      <c r="G96" s="485">
        <f t="shared" ref="G96:BN96" si="94">IF(G$69&gt;$E96,0,(F96-((2*$F$70)/$E96)))</f>
        <v>-1.8518518518518519</v>
      </c>
      <c r="H96" s="485">
        <f t="shared" si="94"/>
        <v>-1.7037037037037037</v>
      </c>
      <c r="I96" s="485">
        <f t="shared" si="94"/>
        <v>-1.5555555555555556</v>
      </c>
      <c r="J96" s="485">
        <f t="shared" si="94"/>
        <v>-1.4074074074074074</v>
      </c>
      <c r="K96" s="485">
        <f t="shared" si="94"/>
        <v>-1.2592592592592593</v>
      </c>
      <c r="L96" s="485">
        <f t="shared" si="94"/>
        <v>-1.1111111111111112</v>
      </c>
      <c r="M96" s="485">
        <f t="shared" si="94"/>
        <v>-0.96296296296296302</v>
      </c>
      <c r="N96" s="485">
        <f t="shared" si="94"/>
        <v>-0.81481481481481488</v>
      </c>
      <c r="O96" s="485">
        <f t="shared" si="94"/>
        <v>-0.66666666666666674</v>
      </c>
      <c r="P96" s="485">
        <f t="shared" si="94"/>
        <v>-0.5185185185185186</v>
      </c>
      <c r="Q96" s="485">
        <f t="shared" si="94"/>
        <v>-0.37037037037037046</v>
      </c>
      <c r="R96" s="485">
        <f t="shared" si="94"/>
        <v>-0.22222222222222232</v>
      </c>
      <c r="S96" s="485">
        <f t="shared" si="94"/>
        <v>-7.4074074074074181E-2</v>
      </c>
      <c r="T96" s="485">
        <f t="shared" si="94"/>
        <v>7.4074074074073959E-2</v>
      </c>
      <c r="U96" s="485">
        <f t="shared" si="94"/>
        <v>0.2222222222222221</v>
      </c>
      <c r="V96" s="485">
        <f t="shared" si="94"/>
        <v>0.37037037037037024</v>
      </c>
      <c r="W96" s="485">
        <f t="shared" si="94"/>
        <v>0.51851851851851838</v>
      </c>
      <c r="X96" s="485">
        <f t="shared" si="94"/>
        <v>0.66666666666666652</v>
      </c>
      <c r="Y96" s="485">
        <f t="shared" si="94"/>
        <v>0.81481481481481466</v>
      </c>
      <c r="Z96" s="485">
        <f t="shared" si="94"/>
        <v>0.9629629629629628</v>
      </c>
      <c r="AA96" s="485">
        <f t="shared" si="94"/>
        <v>1.1111111111111109</v>
      </c>
      <c r="AB96" s="485">
        <f t="shared" si="94"/>
        <v>1.2592592592592591</v>
      </c>
      <c r="AC96" s="485">
        <f t="shared" si="94"/>
        <v>1.4074074074074072</v>
      </c>
      <c r="AD96" s="485">
        <f t="shared" si="94"/>
        <v>1.5555555555555554</v>
      </c>
      <c r="AE96" s="485">
        <f t="shared" si="94"/>
        <v>1.7037037037037035</v>
      </c>
      <c r="AF96" s="485">
        <f t="shared" si="94"/>
        <v>1.8518518518518516</v>
      </c>
      <c r="AG96" s="485">
        <f t="shared" si="94"/>
        <v>1.9999999999999998</v>
      </c>
      <c r="AH96" s="485">
        <f t="shared" si="94"/>
        <v>0</v>
      </c>
      <c r="AI96" s="485">
        <f t="shared" si="94"/>
        <v>0</v>
      </c>
      <c r="AJ96" s="485">
        <f t="shared" si="94"/>
        <v>0</v>
      </c>
      <c r="AK96" s="485">
        <f t="shared" si="94"/>
        <v>0</v>
      </c>
      <c r="AL96" s="485">
        <f t="shared" si="94"/>
        <v>0</v>
      </c>
      <c r="AM96" s="485">
        <f t="shared" si="94"/>
        <v>0</v>
      </c>
      <c r="AN96" s="485">
        <f t="shared" si="94"/>
        <v>0</v>
      </c>
      <c r="AO96" s="485">
        <f t="shared" si="94"/>
        <v>0</v>
      </c>
      <c r="AP96" s="485">
        <f t="shared" si="94"/>
        <v>0</v>
      </c>
      <c r="AQ96" s="485">
        <f t="shared" si="94"/>
        <v>0</v>
      </c>
      <c r="AR96" s="485">
        <f t="shared" si="94"/>
        <v>0</v>
      </c>
      <c r="AS96" s="485">
        <f t="shared" si="94"/>
        <v>0</v>
      </c>
      <c r="AT96" s="485">
        <f t="shared" si="94"/>
        <v>0</v>
      </c>
      <c r="AU96" s="485">
        <f t="shared" si="94"/>
        <v>0</v>
      </c>
      <c r="AV96" s="485">
        <f t="shared" si="94"/>
        <v>0</v>
      </c>
      <c r="AW96" s="485">
        <f t="shared" si="94"/>
        <v>0</v>
      </c>
      <c r="AX96" s="485">
        <f t="shared" si="94"/>
        <v>0</v>
      </c>
      <c r="AY96" s="485">
        <f t="shared" si="94"/>
        <v>0</v>
      </c>
      <c r="AZ96" s="485">
        <f t="shared" si="94"/>
        <v>0</v>
      </c>
      <c r="BA96" s="485">
        <f t="shared" si="94"/>
        <v>0</v>
      </c>
      <c r="BB96" s="485">
        <f t="shared" si="94"/>
        <v>0</v>
      </c>
      <c r="BC96" s="485">
        <f t="shared" si="94"/>
        <v>0</v>
      </c>
      <c r="BD96" s="485">
        <f t="shared" si="94"/>
        <v>0</v>
      </c>
      <c r="BE96" s="485">
        <f t="shared" si="94"/>
        <v>0</v>
      </c>
      <c r="BF96" s="485">
        <f t="shared" si="94"/>
        <v>0</v>
      </c>
      <c r="BG96" s="485">
        <f t="shared" si="94"/>
        <v>0</v>
      </c>
      <c r="BH96" s="485">
        <f t="shared" si="94"/>
        <v>0</v>
      </c>
      <c r="BI96" s="485">
        <f t="shared" si="94"/>
        <v>0</v>
      </c>
      <c r="BJ96" s="485">
        <f t="shared" si="94"/>
        <v>0</v>
      </c>
      <c r="BK96" s="485">
        <f t="shared" si="94"/>
        <v>0</v>
      </c>
      <c r="BL96" s="485">
        <f t="shared" si="94"/>
        <v>0</v>
      </c>
      <c r="BM96" s="485">
        <f t="shared" si="94"/>
        <v>0</v>
      </c>
      <c r="BN96" s="485">
        <f t="shared" si="94"/>
        <v>0</v>
      </c>
    </row>
    <row r="97" spans="1:66" ht="15.75" customHeight="1" outlineLevel="1" x14ac:dyDescent="0.2">
      <c r="A97" s="373"/>
      <c r="B97" s="373"/>
      <c r="C97" s="373"/>
      <c r="D97" s="373"/>
      <c r="E97" s="477">
        <f t="shared" si="68"/>
        <v>28</v>
      </c>
      <c r="F97" s="484">
        <f t="shared" si="66"/>
        <v>-2</v>
      </c>
      <c r="G97" s="485">
        <f t="shared" ref="G97:BN97" si="95">IF(G$69&gt;$E97,0,(F97-((2*$F$70)/$E97)))</f>
        <v>-1.8571428571428572</v>
      </c>
      <c r="H97" s="485">
        <f t="shared" si="95"/>
        <v>-1.7142857142857144</v>
      </c>
      <c r="I97" s="485">
        <f t="shared" si="95"/>
        <v>-1.5714285714285716</v>
      </c>
      <c r="J97" s="485">
        <f t="shared" si="95"/>
        <v>-1.4285714285714288</v>
      </c>
      <c r="K97" s="485">
        <f t="shared" si="95"/>
        <v>-1.285714285714286</v>
      </c>
      <c r="L97" s="485">
        <f t="shared" si="95"/>
        <v>-1.1428571428571432</v>
      </c>
      <c r="M97" s="485">
        <f t="shared" si="95"/>
        <v>-1.0000000000000004</v>
      </c>
      <c r="N97" s="485">
        <f t="shared" si="95"/>
        <v>-0.85714285714285765</v>
      </c>
      <c r="O97" s="485">
        <f t="shared" si="95"/>
        <v>-0.71428571428571486</v>
      </c>
      <c r="P97" s="485">
        <f t="shared" si="95"/>
        <v>-0.57142857142857206</v>
      </c>
      <c r="Q97" s="485">
        <f t="shared" si="95"/>
        <v>-0.42857142857142921</v>
      </c>
      <c r="R97" s="485">
        <f t="shared" si="95"/>
        <v>-0.28571428571428636</v>
      </c>
      <c r="S97" s="485">
        <f t="shared" si="95"/>
        <v>-0.14285714285714352</v>
      </c>
      <c r="T97" s="485">
        <f t="shared" si="95"/>
        <v>-6.6613381477509392E-16</v>
      </c>
      <c r="U97" s="485">
        <f t="shared" si="95"/>
        <v>0.14285714285714218</v>
      </c>
      <c r="V97" s="485">
        <f t="shared" si="95"/>
        <v>0.28571428571428503</v>
      </c>
      <c r="W97" s="485">
        <f t="shared" si="95"/>
        <v>0.42857142857142788</v>
      </c>
      <c r="X97" s="485">
        <f t="shared" si="95"/>
        <v>0.57142857142857073</v>
      </c>
      <c r="Y97" s="485">
        <f t="shared" si="95"/>
        <v>0.71428571428571352</v>
      </c>
      <c r="Z97" s="485">
        <f t="shared" si="95"/>
        <v>0.85714285714285632</v>
      </c>
      <c r="AA97" s="485">
        <f t="shared" si="95"/>
        <v>0.99999999999999911</v>
      </c>
      <c r="AB97" s="485">
        <f t="shared" si="95"/>
        <v>1.1428571428571419</v>
      </c>
      <c r="AC97" s="485">
        <f t="shared" si="95"/>
        <v>1.2857142857142847</v>
      </c>
      <c r="AD97" s="485">
        <f t="shared" si="95"/>
        <v>1.4285714285714275</v>
      </c>
      <c r="AE97" s="485">
        <f t="shared" si="95"/>
        <v>1.5714285714285703</v>
      </c>
      <c r="AF97" s="485">
        <f t="shared" si="95"/>
        <v>1.7142857142857131</v>
      </c>
      <c r="AG97" s="485">
        <f t="shared" si="95"/>
        <v>1.8571428571428559</v>
      </c>
      <c r="AH97" s="485">
        <f t="shared" si="95"/>
        <v>1.9999999999999987</v>
      </c>
      <c r="AI97" s="485">
        <f t="shared" si="95"/>
        <v>0</v>
      </c>
      <c r="AJ97" s="485">
        <f t="shared" si="95"/>
        <v>0</v>
      </c>
      <c r="AK97" s="485">
        <f t="shared" si="95"/>
        <v>0</v>
      </c>
      <c r="AL97" s="485">
        <f t="shared" si="95"/>
        <v>0</v>
      </c>
      <c r="AM97" s="485">
        <f t="shared" si="95"/>
        <v>0</v>
      </c>
      <c r="AN97" s="485">
        <f t="shared" si="95"/>
        <v>0</v>
      </c>
      <c r="AO97" s="485">
        <f t="shared" si="95"/>
        <v>0</v>
      </c>
      <c r="AP97" s="485">
        <f t="shared" si="95"/>
        <v>0</v>
      </c>
      <c r="AQ97" s="485">
        <f t="shared" si="95"/>
        <v>0</v>
      </c>
      <c r="AR97" s="485">
        <f t="shared" si="95"/>
        <v>0</v>
      </c>
      <c r="AS97" s="485">
        <f t="shared" si="95"/>
        <v>0</v>
      </c>
      <c r="AT97" s="485">
        <f t="shared" si="95"/>
        <v>0</v>
      </c>
      <c r="AU97" s="485">
        <f t="shared" si="95"/>
        <v>0</v>
      </c>
      <c r="AV97" s="485">
        <f t="shared" si="95"/>
        <v>0</v>
      </c>
      <c r="AW97" s="485">
        <f t="shared" si="95"/>
        <v>0</v>
      </c>
      <c r="AX97" s="485">
        <f t="shared" si="95"/>
        <v>0</v>
      </c>
      <c r="AY97" s="485">
        <f t="shared" si="95"/>
        <v>0</v>
      </c>
      <c r="AZ97" s="485">
        <f t="shared" si="95"/>
        <v>0</v>
      </c>
      <c r="BA97" s="485">
        <f t="shared" si="95"/>
        <v>0</v>
      </c>
      <c r="BB97" s="485">
        <f t="shared" si="95"/>
        <v>0</v>
      </c>
      <c r="BC97" s="485">
        <f t="shared" si="95"/>
        <v>0</v>
      </c>
      <c r="BD97" s="485">
        <f t="shared" si="95"/>
        <v>0</v>
      </c>
      <c r="BE97" s="485">
        <f t="shared" si="95"/>
        <v>0</v>
      </c>
      <c r="BF97" s="485">
        <f t="shared" si="95"/>
        <v>0</v>
      </c>
      <c r="BG97" s="485">
        <f t="shared" si="95"/>
        <v>0</v>
      </c>
      <c r="BH97" s="485">
        <f t="shared" si="95"/>
        <v>0</v>
      </c>
      <c r="BI97" s="485">
        <f t="shared" si="95"/>
        <v>0</v>
      </c>
      <c r="BJ97" s="485">
        <f t="shared" si="95"/>
        <v>0</v>
      </c>
      <c r="BK97" s="485">
        <f t="shared" si="95"/>
        <v>0</v>
      </c>
      <c r="BL97" s="485">
        <f t="shared" si="95"/>
        <v>0</v>
      </c>
      <c r="BM97" s="485">
        <f t="shared" si="95"/>
        <v>0</v>
      </c>
      <c r="BN97" s="485">
        <f t="shared" si="95"/>
        <v>0</v>
      </c>
    </row>
    <row r="98" spans="1:66" ht="15.75" customHeight="1" outlineLevel="1" x14ac:dyDescent="0.2">
      <c r="A98" s="373"/>
      <c r="B98" s="373"/>
      <c r="C98" s="373"/>
      <c r="D98" s="373"/>
      <c r="E98" s="477">
        <f t="shared" si="68"/>
        <v>29</v>
      </c>
      <c r="F98" s="484">
        <f t="shared" si="66"/>
        <v>-2</v>
      </c>
      <c r="G98" s="485">
        <f t="shared" ref="G98:BN98" si="96">IF(G$69&gt;$E98,0,(F98-((2*$F$70)/$E98)))</f>
        <v>-1.8620689655172413</v>
      </c>
      <c r="H98" s="485">
        <f t="shared" si="96"/>
        <v>-1.7241379310344827</v>
      </c>
      <c r="I98" s="485">
        <f t="shared" si="96"/>
        <v>-1.586206896551724</v>
      </c>
      <c r="J98" s="485">
        <f t="shared" si="96"/>
        <v>-1.4482758620689653</v>
      </c>
      <c r="K98" s="485">
        <f t="shared" si="96"/>
        <v>-1.3103448275862066</v>
      </c>
      <c r="L98" s="485">
        <f t="shared" si="96"/>
        <v>-1.172413793103448</v>
      </c>
      <c r="M98" s="485">
        <f t="shared" si="96"/>
        <v>-1.0344827586206893</v>
      </c>
      <c r="N98" s="485">
        <f t="shared" si="96"/>
        <v>-0.89655172413793061</v>
      </c>
      <c r="O98" s="485">
        <f t="shared" si="96"/>
        <v>-0.75862068965517193</v>
      </c>
      <c r="P98" s="485">
        <f t="shared" si="96"/>
        <v>-0.62068965517241326</v>
      </c>
      <c r="Q98" s="485">
        <f t="shared" si="96"/>
        <v>-0.48275862068965464</v>
      </c>
      <c r="R98" s="485">
        <f t="shared" si="96"/>
        <v>-0.34482758620689602</v>
      </c>
      <c r="S98" s="485">
        <f t="shared" si="96"/>
        <v>-0.2068965517241374</v>
      </c>
      <c r="T98" s="485">
        <f t="shared" si="96"/>
        <v>-6.8965517241378782E-2</v>
      </c>
      <c r="U98" s="485">
        <f t="shared" si="96"/>
        <v>6.8965517241379837E-2</v>
      </c>
      <c r="V98" s="485">
        <f t="shared" si="96"/>
        <v>0.20689655172413846</v>
      </c>
      <c r="W98" s="485">
        <f t="shared" si="96"/>
        <v>0.34482758620689707</v>
      </c>
      <c r="X98" s="485">
        <f t="shared" si="96"/>
        <v>0.48275862068965569</v>
      </c>
      <c r="Y98" s="485">
        <f t="shared" si="96"/>
        <v>0.62068965517241437</v>
      </c>
      <c r="Z98" s="485">
        <f t="shared" si="96"/>
        <v>0.75862068965517304</v>
      </c>
      <c r="AA98" s="485">
        <f t="shared" si="96"/>
        <v>0.89655172413793172</v>
      </c>
      <c r="AB98" s="485">
        <f t="shared" si="96"/>
        <v>1.0344827586206904</v>
      </c>
      <c r="AC98" s="485">
        <f t="shared" si="96"/>
        <v>1.1724137931034491</v>
      </c>
      <c r="AD98" s="485">
        <f t="shared" si="96"/>
        <v>1.3103448275862077</v>
      </c>
      <c r="AE98" s="485">
        <f t="shared" si="96"/>
        <v>1.4482758620689664</v>
      </c>
      <c r="AF98" s="485">
        <f t="shared" si="96"/>
        <v>1.5862068965517251</v>
      </c>
      <c r="AG98" s="485">
        <f t="shared" si="96"/>
        <v>1.7241379310344838</v>
      </c>
      <c r="AH98" s="485">
        <f t="shared" si="96"/>
        <v>1.8620689655172424</v>
      </c>
      <c r="AI98" s="485">
        <f t="shared" si="96"/>
        <v>2.0000000000000009</v>
      </c>
      <c r="AJ98" s="485">
        <f t="shared" si="96"/>
        <v>0</v>
      </c>
      <c r="AK98" s="485">
        <f t="shared" si="96"/>
        <v>0</v>
      </c>
      <c r="AL98" s="485">
        <f t="shared" si="96"/>
        <v>0</v>
      </c>
      <c r="AM98" s="485">
        <f t="shared" si="96"/>
        <v>0</v>
      </c>
      <c r="AN98" s="485">
        <f t="shared" si="96"/>
        <v>0</v>
      </c>
      <c r="AO98" s="485">
        <f t="shared" si="96"/>
        <v>0</v>
      </c>
      <c r="AP98" s="485">
        <f t="shared" si="96"/>
        <v>0</v>
      </c>
      <c r="AQ98" s="485">
        <f t="shared" si="96"/>
        <v>0</v>
      </c>
      <c r="AR98" s="485">
        <f t="shared" si="96"/>
        <v>0</v>
      </c>
      <c r="AS98" s="485">
        <f t="shared" si="96"/>
        <v>0</v>
      </c>
      <c r="AT98" s="485">
        <f t="shared" si="96"/>
        <v>0</v>
      </c>
      <c r="AU98" s="485">
        <f t="shared" si="96"/>
        <v>0</v>
      </c>
      <c r="AV98" s="485">
        <f t="shared" si="96"/>
        <v>0</v>
      </c>
      <c r="AW98" s="485">
        <f t="shared" si="96"/>
        <v>0</v>
      </c>
      <c r="AX98" s="485">
        <f t="shared" si="96"/>
        <v>0</v>
      </c>
      <c r="AY98" s="485">
        <f t="shared" si="96"/>
        <v>0</v>
      </c>
      <c r="AZ98" s="485">
        <f t="shared" si="96"/>
        <v>0</v>
      </c>
      <c r="BA98" s="485">
        <f t="shared" si="96"/>
        <v>0</v>
      </c>
      <c r="BB98" s="485">
        <f t="shared" si="96"/>
        <v>0</v>
      </c>
      <c r="BC98" s="485">
        <f t="shared" si="96"/>
        <v>0</v>
      </c>
      <c r="BD98" s="485">
        <f t="shared" si="96"/>
        <v>0</v>
      </c>
      <c r="BE98" s="485">
        <f t="shared" si="96"/>
        <v>0</v>
      </c>
      <c r="BF98" s="485">
        <f t="shared" si="96"/>
        <v>0</v>
      </c>
      <c r="BG98" s="485">
        <f t="shared" si="96"/>
        <v>0</v>
      </c>
      <c r="BH98" s="485">
        <f t="shared" si="96"/>
        <v>0</v>
      </c>
      <c r="BI98" s="485">
        <f t="shared" si="96"/>
        <v>0</v>
      </c>
      <c r="BJ98" s="485">
        <f t="shared" si="96"/>
        <v>0</v>
      </c>
      <c r="BK98" s="485">
        <f t="shared" si="96"/>
        <v>0</v>
      </c>
      <c r="BL98" s="485">
        <f t="shared" si="96"/>
        <v>0</v>
      </c>
      <c r="BM98" s="485">
        <f t="shared" si="96"/>
        <v>0</v>
      </c>
      <c r="BN98" s="485">
        <f t="shared" si="96"/>
        <v>0</v>
      </c>
    </row>
    <row r="99" spans="1:66" ht="15.75" customHeight="1" outlineLevel="1" x14ac:dyDescent="0.2">
      <c r="A99" s="373"/>
      <c r="B99" s="373"/>
      <c r="C99" s="373"/>
      <c r="D99" s="373"/>
      <c r="E99" s="477">
        <f t="shared" si="68"/>
        <v>30</v>
      </c>
      <c r="F99" s="484">
        <f t="shared" si="66"/>
        <v>-2</v>
      </c>
      <c r="G99" s="485">
        <f t="shared" ref="G99:BN99" si="97">IF(G$69&gt;$E99,0,(F99-((2*$F$70)/$E99)))</f>
        <v>-1.8666666666666667</v>
      </c>
      <c r="H99" s="485">
        <f t="shared" si="97"/>
        <v>-1.7333333333333334</v>
      </c>
      <c r="I99" s="485">
        <f t="shared" si="97"/>
        <v>-1.6</v>
      </c>
      <c r="J99" s="485">
        <f t="shared" si="97"/>
        <v>-1.4666666666666668</v>
      </c>
      <c r="K99" s="485">
        <f t="shared" si="97"/>
        <v>-1.3333333333333335</v>
      </c>
      <c r="L99" s="485">
        <f t="shared" si="97"/>
        <v>-1.2000000000000002</v>
      </c>
      <c r="M99" s="485">
        <f t="shared" si="97"/>
        <v>-1.0666666666666669</v>
      </c>
      <c r="N99" s="485">
        <f t="shared" si="97"/>
        <v>-0.93333333333333357</v>
      </c>
      <c r="O99" s="485">
        <f t="shared" si="97"/>
        <v>-0.80000000000000027</v>
      </c>
      <c r="P99" s="485">
        <f t="shared" si="97"/>
        <v>-0.66666666666666696</v>
      </c>
      <c r="Q99" s="485">
        <f t="shared" si="97"/>
        <v>-0.53333333333333366</v>
      </c>
      <c r="R99" s="485">
        <f t="shared" si="97"/>
        <v>-0.40000000000000036</v>
      </c>
      <c r="S99" s="485">
        <f t="shared" si="97"/>
        <v>-0.26666666666666705</v>
      </c>
      <c r="T99" s="485">
        <f t="shared" si="97"/>
        <v>-0.13333333333333372</v>
      </c>
      <c r="U99" s="485">
        <f t="shared" si="97"/>
        <v>-3.8857805861880479E-16</v>
      </c>
      <c r="V99" s="485">
        <f t="shared" si="97"/>
        <v>0.13333333333333294</v>
      </c>
      <c r="W99" s="485">
        <f t="shared" si="97"/>
        <v>0.26666666666666627</v>
      </c>
      <c r="X99" s="485">
        <f t="shared" si="97"/>
        <v>0.39999999999999958</v>
      </c>
      <c r="Y99" s="485">
        <f t="shared" si="97"/>
        <v>0.53333333333333288</v>
      </c>
      <c r="Z99" s="485">
        <f t="shared" si="97"/>
        <v>0.66666666666666619</v>
      </c>
      <c r="AA99" s="485">
        <f t="shared" si="97"/>
        <v>0.79999999999999949</v>
      </c>
      <c r="AB99" s="485">
        <f t="shared" si="97"/>
        <v>0.93333333333333279</v>
      </c>
      <c r="AC99" s="485">
        <f t="shared" si="97"/>
        <v>1.0666666666666662</v>
      </c>
      <c r="AD99" s="485">
        <f t="shared" si="97"/>
        <v>1.1999999999999995</v>
      </c>
      <c r="AE99" s="485">
        <f t="shared" si="97"/>
        <v>1.3333333333333328</v>
      </c>
      <c r="AF99" s="485">
        <f t="shared" si="97"/>
        <v>1.4666666666666661</v>
      </c>
      <c r="AG99" s="485">
        <f t="shared" si="97"/>
        <v>1.5999999999999994</v>
      </c>
      <c r="AH99" s="485">
        <f t="shared" si="97"/>
        <v>1.7333333333333327</v>
      </c>
      <c r="AI99" s="485">
        <f t="shared" si="97"/>
        <v>1.866666666666666</v>
      </c>
      <c r="AJ99" s="485">
        <f t="shared" si="97"/>
        <v>1.9999999999999993</v>
      </c>
      <c r="AK99" s="485">
        <f t="shared" si="97"/>
        <v>0</v>
      </c>
      <c r="AL99" s="485">
        <f t="shared" si="97"/>
        <v>0</v>
      </c>
      <c r="AM99" s="485">
        <f t="shared" si="97"/>
        <v>0</v>
      </c>
      <c r="AN99" s="485">
        <f t="shared" si="97"/>
        <v>0</v>
      </c>
      <c r="AO99" s="485">
        <f t="shared" si="97"/>
        <v>0</v>
      </c>
      <c r="AP99" s="485">
        <f t="shared" si="97"/>
        <v>0</v>
      </c>
      <c r="AQ99" s="485">
        <f t="shared" si="97"/>
        <v>0</v>
      </c>
      <c r="AR99" s="485">
        <f t="shared" si="97"/>
        <v>0</v>
      </c>
      <c r="AS99" s="485">
        <f t="shared" si="97"/>
        <v>0</v>
      </c>
      <c r="AT99" s="485">
        <f t="shared" si="97"/>
        <v>0</v>
      </c>
      <c r="AU99" s="485">
        <f t="shared" si="97"/>
        <v>0</v>
      </c>
      <c r="AV99" s="485">
        <f t="shared" si="97"/>
        <v>0</v>
      </c>
      <c r="AW99" s="485">
        <f t="shared" si="97"/>
        <v>0</v>
      </c>
      <c r="AX99" s="485">
        <f t="shared" si="97"/>
        <v>0</v>
      </c>
      <c r="AY99" s="485">
        <f t="shared" si="97"/>
        <v>0</v>
      </c>
      <c r="AZ99" s="485">
        <f t="shared" si="97"/>
        <v>0</v>
      </c>
      <c r="BA99" s="485">
        <f t="shared" si="97"/>
        <v>0</v>
      </c>
      <c r="BB99" s="485">
        <f t="shared" si="97"/>
        <v>0</v>
      </c>
      <c r="BC99" s="485">
        <f t="shared" si="97"/>
        <v>0</v>
      </c>
      <c r="BD99" s="485">
        <f t="shared" si="97"/>
        <v>0</v>
      </c>
      <c r="BE99" s="485">
        <f t="shared" si="97"/>
        <v>0</v>
      </c>
      <c r="BF99" s="485">
        <f t="shared" si="97"/>
        <v>0</v>
      </c>
      <c r="BG99" s="485">
        <f t="shared" si="97"/>
        <v>0</v>
      </c>
      <c r="BH99" s="485">
        <f t="shared" si="97"/>
        <v>0</v>
      </c>
      <c r="BI99" s="485">
        <f t="shared" si="97"/>
        <v>0</v>
      </c>
      <c r="BJ99" s="485">
        <f t="shared" si="97"/>
        <v>0</v>
      </c>
      <c r="BK99" s="485">
        <f t="shared" si="97"/>
        <v>0</v>
      </c>
      <c r="BL99" s="485">
        <f t="shared" si="97"/>
        <v>0</v>
      </c>
      <c r="BM99" s="485">
        <f t="shared" si="97"/>
        <v>0</v>
      </c>
      <c r="BN99" s="485">
        <f t="shared" si="97"/>
        <v>0</v>
      </c>
    </row>
    <row r="100" spans="1:66" ht="15.75" customHeight="1" outlineLevel="1" x14ac:dyDescent="0.2">
      <c r="A100" s="373"/>
      <c r="B100" s="373"/>
      <c r="C100" s="373"/>
      <c r="D100" s="373"/>
      <c r="E100" s="477">
        <f t="shared" si="68"/>
        <v>31</v>
      </c>
      <c r="F100" s="484">
        <f t="shared" si="66"/>
        <v>-2</v>
      </c>
      <c r="G100" s="485">
        <f t="shared" ref="G100:BN100" si="98">IF(G$69&gt;$E100,0,(F100-((2*$F$70)/$E100)))</f>
        <v>-1.870967741935484</v>
      </c>
      <c r="H100" s="485">
        <f t="shared" si="98"/>
        <v>-1.741935483870968</v>
      </c>
      <c r="I100" s="485">
        <f t="shared" si="98"/>
        <v>-1.612903225806452</v>
      </c>
      <c r="J100" s="485">
        <f t="shared" si="98"/>
        <v>-1.4838709677419359</v>
      </c>
      <c r="K100" s="485">
        <f t="shared" si="98"/>
        <v>-1.3548387096774199</v>
      </c>
      <c r="L100" s="485">
        <f t="shared" si="98"/>
        <v>-1.2258064516129039</v>
      </c>
      <c r="M100" s="485">
        <f t="shared" si="98"/>
        <v>-1.0967741935483879</v>
      </c>
      <c r="N100" s="485">
        <f t="shared" si="98"/>
        <v>-0.96774193548387177</v>
      </c>
      <c r="O100" s="485">
        <f t="shared" si="98"/>
        <v>-0.83870967741935565</v>
      </c>
      <c r="P100" s="485">
        <f t="shared" si="98"/>
        <v>-0.70967741935483952</v>
      </c>
      <c r="Q100" s="485">
        <f t="shared" si="98"/>
        <v>-0.5806451612903234</v>
      </c>
      <c r="R100" s="485">
        <f t="shared" si="98"/>
        <v>-0.45161290322580727</v>
      </c>
      <c r="S100" s="485">
        <f t="shared" si="98"/>
        <v>-0.32258064516129115</v>
      </c>
      <c r="T100" s="485">
        <f t="shared" si="98"/>
        <v>-0.19354838709677502</v>
      </c>
      <c r="U100" s="485">
        <f t="shared" si="98"/>
        <v>-6.4516129032258895E-2</v>
      </c>
      <c r="V100" s="485">
        <f t="shared" si="98"/>
        <v>6.451612903225723E-2</v>
      </c>
      <c r="W100" s="485">
        <f t="shared" si="98"/>
        <v>0.19354838709677336</v>
      </c>
      <c r="X100" s="485">
        <f t="shared" si="98"/>
        <v>0.32258064516128948</v>
      </c>
      <c r="Y100" s="485">
        <f t="shared" si="98"/>
        <v>0.45161290322580561</v>
      </c>
      <c r="Z100" s="485">
        <f t="shared" si="98"/>
        <v>0.58064516129032173</v>
      </c>
      <c r="AA100" s="485">
        <f t="shared" si="98"/>
        <v>0.70967741935483786</v>
      </c>
      <c r="AB100" s="485">
        <f t="shared" si="98"/>
        <v>0.83870967741935398</v>
      </c>
      <c r="AC100" s="485">
        <f t="shared" si="98"/>
        <v>0.96774193548387011</v>
      </c>
      <c r="AD100" s="485">
        <f t="shared" si="98"/>
        <v>1.0967741935483861</v>
      </c>
      <c r="AE100" s="485">
        <f t="shared" si="98"/>
        <v>1.2258064516129021</v>
      </c>
      <c r="AF100" s="485">
        <f t="shared" si="98"/>
        <v>1.3548387096774182</v>
      </c>
      <c r="AG100" s="485">
        <f t="shared" si="98"/>
        <v>1.4838709677419342</v>
      </c>
      <c r="AH100" s="485">
        <f t="shared" si="98"/>
        <v>1.6129032258064502</v>
      </c>
      <c r="AI100" s="485">
        <f t="shared" si="98"/>
        <v>1.7419354838709662</v>
      </c>
      <c r="AJ100" s="485">
        <f t="shared" si="98"/>
        <v>1.8709677419354822</v>
      </c>
      <c r="AK100" s="485">
        <f t="shared" si="98"/>
        <v>1.9999999999999982</v>
      </c>
      <c r="AL100" s="485">
        <f t="shared" si="98"/>
        <v>0</v>
      </c>
      <c r="AM100" s="485">
        <f t="shared" si="98"/>
        <v>0</v>
      </c>
      <c r="AN100" s="485">
        <f t="shared" si="98"/>
        <v>0</v>
      </c>
      <c r="AO100" s="485">
        <f t="shared" si="98"/>
        <v>0</v>
      </c>
      <c r="AP100" s="485">
        <f t="shared" si="98"/>
        <v>0</v>
      </c>
      <c r="AQ100" s="485">
        <f t="shared" si="98"/>
        <v>0</v>
      </c>
      <c r="AR100" s="485">
        <f t="shared" si="98"/>
        <v>0</v>
      </c>
      <c r="AS100" s="485">
        <f t="shared" si="98"/>
        <v>0</v>
      </c>
      <c r="AT100" s="485">
        <f t="shared" si="98"/>
        <v>0</v>
      </c>
      <c r="AU100" s="485">
        <f t="shared" si="98"/>
        <v>0</v>
      </c>
      <c r="AV100" s="485">
        <f t="shared" si="98"/>
        <v>0</v>
      </c>
      <c r="AW100" s="485">
        <f t="shared" si="98"/>
        <v>0</v>
      </c>
      <c r="AX100" s="485">
        <f t="shared" si="98"/>
        <v>0</v>
      </c>
      <c r="AY100" s="485">
        <f t="shared" si="98"/>
        <v>0</v>
      </c>
      <c r="AZ100" s="485">
        <f t="shared" si="98"/>
        <v>0</v>
      </c>
      <c r="BA100" s="485">
        <f t="shared" si="98"/>
        <v>0</v>
      </c>
      <c r="BB100" s="485">
        <f t="shared" si="98"/>
        <v>0</v>
      </c>
      <c r="BC100" s="485">
        <f t="shared" si="98"/>
        <v>0</v>
      </c>
      <c r="BD100" s="485">
        <f t="shared" si="98"/>
        <v>0</v>
      </c>
      <c r="BE100" s="485">
        <f t="shared" si="98"/>
        <v>0</v>
      </c>
      <c r="BF100" s="485">
        <f t="shared" si="98"/>
        <v>0</v>
      </c>
      <c r="BG100" s="485">
        <f t="shared" si="98"/>
        <v>0</v>
      </c>
      <c r="BH100" s="485">
        <f t="shared" si="98"/>
        <v>0</v>
      </c>
      <c r="BI100" s="485">
        <f t="shared" si="98"/>
        <v>0</v>
      </c>
      <c r="BJ100" s="485">
        <f t="shared" si="98"/>
        <v>0</v>
      </c>
      <c r="BK100" s="485">
        <f t="shared" si="98"/>
        <v>0</v>
      </c>
      <c r="BL100" s="485">
        <f t="shared" si="98"/>
        <v>0</v>
      </c>
      <c r="BM100" s="485">
        <f t="shared" si="98"/>
        <v>0</v>
      </c>
      <c r="BN100" s="485">
        <f t="shared" si="98"/>
        <v>0</v>
      </c>
    </row>
    <row r="101" spans="1:66" ht="15.75" customHeight="1" outlineLevel="1" x14ac:dyDescent="0.2">
      <c r="A101" s="373"/>
      <c r="B101" s="373"/>
      <c r="C101" s="373"/>
      <c r="D101" s="373"/>
      <c r="E101" s="477">
        <f t="shared" si="68"/>
        <v>32</v>
      </c>
      <c r="F101" s="484">
        <f t="shared" si="66"/>
        <v>-2</v>
      </c>
      <c r="G101" s="485">
        <f t="shared" ref="G101:BN101" si="99">IF(G$69&gt;$E101,0,(F101-((2*$F$70)/$E101)))</f>
        <v>-1.875</v>
      </c>
      <c r="H101" s="485">
        <f t="shared" si="99"/>
        <v>-1.75</v>
      </c>
      <c r="I101" s="485">
        <f t="shared" si="99"/>
        <v>-1.625</v>
      </c>
      <c r="J101" s="485">
        <f t="shared" si="99"/>
        <v>-1.5</v>
      </c>
      <c r="K101" s="485">
        <f t="shared" si="99"/>
        <v>-1.375</v>
      </c>
      <c r="L101" s="485">
        <f t="shared" si="99"/>
        <v>-1.25</v>
      </c>
      <c r="M101" s="485">
        <f t="shared" si="99"/>
        <v>-1.125</v>
      </c>
      <c r="N101" s="485">
        <f t="shared" si="99"/>
        <v>-1</v>
      </c>
      <c r="O101" s="485">
        <f t="shared" si="99"/>
        <v>-0.875</v>
      </c>
      <c r="P101" s="485">
        <f t="shared" si="99"/>
        <v>-0.75</v>
      </c>
      <c r="Q101" s="485">
        <f t="shared" si="99"/>
        <v>-0.625</v>
      </c>
      <c r="R101" s="485">
        <f t="shared" si="99"/>
        <v>-0.5</v>
      </c>
      <c r="S101" s="485">
        <f t="shared" si="99"/>
        <v>-0.375</v>
      </c>
      <c r="T101" s="485">
        <f t="shared" si="99"/>
        <v>-0.25</v>
      </c>
      <c r="U101" s="485">
        <f t="shared" si="99"/>
        <v>-0.125</v>
      </c>
      <c r="V101" s="485">
        <f t="shared" si="99"/>
        <v>0</v>
      </c>
      <c r="W101" s="485">
        <f t="shared" si="99"/>
        <v>0.125</v>
      </c>
      <c r="X101" s="485">
        <f t="shared" si="99"/>
        <v>0.25</v>
      </c>
      <c r="Y101" s="485">
        <f t="shared" si="99"/>
        <v>0.375</v>
      </c>
      <c r="Z101" s="485">
        <f t="shared" si="99"/>
        <v>0.5</v>
      </c>
      <c r="AA101" s="485">
        <f t="shared" si="99"/>
        <v>0.625</v>
      </c>
      <c r="AB101" s="485">
        <f t="shared" si="99"/>
        <v>0.75</v>
      </c>
      <c r="AC101" s="485">
        <f t="shared" si="99"/>
        <v>0.875</v>
      </c>
      <c r="AD101" s="485">
        <f t="shared" si="99"/>
        <v>1</v>
      </c>
      <c r="AE101" s="485">
        <f t="shared" si="99"/>
        <v>1.125</v>
      </c>
      <c r="AF101" s="485">
        <f t="shared" si="99"/>
        <v>1.25</v>
      </c>
      <c r="AG101" s="485">
        <f t="shared" si="99"/>
        <v>1.375</v>
      </c>
      <c r="AH101" s="485">
        <f t="shared" si="99"/>
        <v>1.5</v>
      </c>
      <c r="AI101" s="485">
        <f t="shared" si="99"/>
        <v>1.625</v>
      </c>
      <c r="AJ101" s="485">
        <f t="shared" si="99"/>
        <v>1.75</v>
      </c>
      <c r="AK101" s="485">
        <f t="shared" si="99"/>
        <v>1.875</v>
      </c>
      <c r="AL101" s="485">
        <f t="shared" si="99"/>
        <v>2</v>
      </c>
      <c r="AM101" s="485">
        <f t="shared" si="99"/>
        <v>0</v>
      </c>
      <c r="AN101" s="485">
        <f t="shared" si="99"/>
        <v>0</v>
      </c>
      <c r="AO101" s="485">
        <f t="shared" si="99"/>
        <v>0</v>
      </c>
      <c r="AP101" s="485">
        <f t="shared" si="99"/>
        <v>0</v>
      </c>
      <c r="AQ101" s="485">
        <f t="shared" si="99"/>
        <v>0</v>
      </c>
      <c r="AR101" s="485">
        <f t="shared" si="99"/>
        <v>0</v>
      </c>
      <c r="AS101" s="485">
        <f t="shared" si="99"/>
        <v>0</v>
      </c>
      <c r="AT101" s="485">
        <f t="shared" si="99"/>
        <v>0</v>
      </c>
      <c r="AU101" s="485">
        <f t="shared" si="99"/>
        <v>0</v>
      </c>
      <c r="AV101" s="485">
        <f t="shared" si="99"/>
        <v>0</v>
      </c>
      <c r="AW101" s="485">
        <f t="shared" si="99"/>
        <v>0</v>
      </c>
      <c r="AX101" s="485">
        <f t="shared" si="99"/>
        <v>0</v>
      </c>
      <c r="AY101" s="485">
        <f t="shared" si="99"/>
        <v>0</v>
      </c>
      <c r="AZ101" s="485">
        <f t="shared" si="99"/>
        <v>0</v>
      </c>
      <c r="BA101" s="485">
        <f t="shared" si="99"/>
        <v>0</v>
      </c>
      <c r="BB101" s="485">
        <f t="shared" si="99"/>
        <v>0</v>
      </c>
      <c r="BC101" s="485">
        <f t="shared" si="99"/>
        <v>0</v>
      </c>
      <c r="BD101" s="485">
        <f t="shared" si="99"/>
        <v>0</v>
      </c>
      <c r="BE101" s="485">
        <f t="shared" si="99"/>
        <v>0</v>
      </c>
      <c r="BF101" s="485">
        <f t="shared" si="99"/>
        <v>0</v>
      </c>
      <c r="BG101" s="485">
        <f t="shared" si="99"/>
        <v>0</v>
      </c>
      <c r="BH101" s="485">
        <f t="shared" si="99"/>
        <v>0</v>
      </c>
      <c r="BI101" s="485">
        <f t="shared" si="99"/>
        <v>0</v>
      </c>
      <c r="BJ101" s="485">
        <f t="shared" si="99"/>
        <v>0</v>
      </c>
      <c r="BK101" s="485">
        <f t="shared" si="99"/>
        <v>0</v>
      </c>
      <c r="BL101" s="485">
        <f t="shared" si="99"/>
        <v>0</v>
      </c>
      <c r="BM101" s="485">
        <f t="shared" si="99"/>
        <v>0</v>
      </c>
      <c r="BN101" s="485">
        <f t="shared" si="99"/>
        <v>0</v>
      </c>
    </row>
    <row r="102" spans="1:66" ht="15.75" customHeight="1" outlineLevel="1" x14ac:dyDescent="0.2">
      <c r="A102" s="373"/>
      <c r="B102" s="373"/>
      <c r="C102" s="373"/>
      <c r="D102" s="373"/>
      <c r="E102" s="477">
        <f t="shared" si="68"/>
        <v>33</v>
      </c>
      <c r="F102" s="484">
        <f t="shared" si="66"/>
        <v>-2</v>
      </c>
      <c r="G102" s="485">
        <f t="shared" ref="G102:BN102" si="100">IF(G$69&gt;$E102,0,(F102-((2*$F$70)/$E102)))</f>
        <v>-1.8787878787878789</v>
      </c>
      <c r="H102" s="485">
        <f t="shared" si="100"/>
        <v>-1.7575757575757578</v>
      </c>
      <c r="I102" s="485">
        <f t="shared" si="100"/>
        <v>-1.6363636363636367</v>
      </c>
      <c r="J102" s="485">
        <f t="shared" si="100"/>
        <v>-1.5151515151515156</v>
      </c>
      <c r="K102" s="485">
        <f t="shared" si="100"/>
        <v>-1.3939393939393945</v>
      </c>
      <c r="L102" s="485">
        <f t="shared" si="100"/>
        <v>-1.2727272727272734</v>
      </c>
      <c r="M102" s="485">
        <f t="shared" si="100"/>
        <v>-1.1515151515151523</v>
      </c>
      <c r="N102" s="485">
        <f t="shared" si="100"/>
        <v>-1.0303030303030312</v>
      </c>
      <c r="O102" s="485">
        <f t="shared" si="100"/>
        <v>-0.90909090909090995</v>
      </c>
      <c r="P102" s="485">
        <f t="shared" si="100"/>
        <v>-0.78787878787878873</v>
      </c>
      <c r="Q102" s="485">
        <f t="shared" si="100"/>
        <v>-0.66666666666666752</v>
      </c>
      <c r="R102" s="485">
        <f t="shared" si="100"/>
        <v>-0.5454545454545463</v>
      </c>
      <c r="S102" s="485">
        <f t="shared" si="100"/>
        <v>-0.42424242424242509</v>
      </c>
      <c r="T102" s="485">
        <f t="shared" si="100"/>
        <v>-0.30303030303030387</v>
      </c>
      <c r="U102" s="485">
        <f t="shared" si="100"/>
        <v>-0.18181818181818266</v>
      </c>
      <c r="V102" s="485">
        <f t="shared" si="100"/>
        <v>-6.060606060606144E-2</v>
      </c>
      <c r="W102" s="485">
        <f t="shared" si="100"/>
        <v>6.0606060606059775E-2</v>
      </c>
      <c r="X102" s="485">
        <f t="shared" si="100"/>
        <v>0.18181818181818099</v>
      </c>
      <c r="Y102" s="485">
        <f t="shared" si="100"/>
        <v>0.30303030303030221</v>
      </c>
      <c r="Z102" s="485">
        <f t="shared" si="100"/>
        <v>0.42424242424242342</v>
      </c>
      <c r="AA102" s="485">
        <f t="shared" si="100"/>
        <v>0.54545454545454464</v>
      </c>
      <c r="AB102" s="485">
        <f t="shared" si="100"/>
        <v>0.66666666666666585</v>
      </c>
      <c r="AC102" s="485">
        <f t="shared" si="100"/>
        <v>0.78787878787878707</v>
      </c>
      <c r="AD102" s="485">
        <f t="shared" si="100"/>
        <v>0.90909090909090828</v>
      </c>
      <c r="AE102" s="485">
        <f t="shared" si="100"/>
        <v>1.0303030303030294</v>
      </c>
      <c r="AF102" s="485">
        <f t="shared" si="100"/>
        <v>1.1515151515151505</v>
      </c>
      <c r="AG102" s="485">
        <f t="shared" si="100"/>
        <v>1.2727272727272716</v>
      </c>
      <c r="AH102" s="485">
        <f t="shared" si="100"/>
        <v>1.3939393939393927</v>
      </c>
      <c r="AI102" s="485">
        <f t="shared" si="100"/>
        <v>1.5151515151515138</v>
      </c>
      <c r="AJ102" s="485">
        <f t="shared" si="100"/>
        <v>1.6363636363636349</v>
      </c>
      <c r="AK102" s="485">
        <f t="shared" si="100"/>
        <v>1.757575757575756</v>
      </c>
      <c r="AL102" s="485">
        <f t="shared" si="100"/>
        <v>1.8787878787878771</v>
      </c>
      <c r="AM102" s="485">
        <f t="shared" si="100"/>
        <v>1.9999999999999982</v>
      </c>
      <c r="AN102" s="485">
        <f t="shared" si="100"/>
        <v>0</v>
      </c>
      <c r="AO102" s="485">
        <f t="shared" si="100"/>
        <v>0</v>
      </c>
      <c r="AP102" s="485">
        <f t="shared" si="100"/>
        <v>0</v>
      </c>
      <c r="AQ102" s="485">
        <f t="shared" si="100"/>
        <v>0</v>
      </c>
      <c r="AR102" s="485">
        <f t="shared" si="100"/>
        <v>0</v>
      </c>
      <c r="AS102" s="485">
        <f t="shared" si="100"/>
        <v>0</v>
      </c>
      <c r="AT102" s="485">
        <f t="shared" si="100"/>
        <v>0</v>
      </c>
      <c r="AU102" s="485">
        <f t="shared" si="100"/>
        <v>0</v>
      </c>
      <c r="AV102" s="485">
        <f t="shared" si="100"/>
        <v>0</v>
      </c>
      <c r="AW102" s="485">
        <f t="shared" si="100"/>
        <v>0</v>
      </c>
      <c r="AX102" s="485">
        <f t="shared" si="100"/>
        <v>0</v>
      </c>
      <c r="AY102" s="485">
        <f t="shared" si="100"/>
        <v>0</v>
      </c>
      <c r="AZ102" s="485">
        <f t="shared" si="100"/>
        <v>0</v>
      </c>
      <c r="BA102" s="485">
        <f t="shared" si="100"/>
        <v>0</v>
      </c>
      <c r="BB102" s="485">
        <f t="shared" si="100"/>
        <v>0</v>
      </c>
      <c r="BC102" s="485">
        <f t="shared" si="100"/>
        <v>0</v>
      </c>
      <c r="BD102" s="485">
        <f t="shared" si="100"/>
        <v>0</v>
      </c>
      <c r="BE102" s="485">
        <f t="shared" si="100"/>
        <v>0</v>
      </c>
      <c r="BF102" s="485">
        <f t="shared" si="100"/>
        <v>0</v>
      </c>
      <c r="BG102" s="485">
        <f t="shared" si="100"/>
        <v>0</v>
      </c>
      <c r="BH102" s="485">
        <f t="shared" si="100"/>
        <v>0</v>
      </c>
      <c r="BI102" s="485">
        <f t="shared" si="100"/>
        <v>0</v>
      </c>
      <c r="BJ102" s="485">
        <f t="shared" si="100"/>
        <v>0</v>
      </c>
      <c r="BK102" s="485">
        <f t="shared" si="100"/>
        <v>0</v>
      </c>
      <c r="BL102" s="485">
        <f t="shared" si="100"/>
        <v>0</v>
      </c>
      <c r="BM102" s="485">
        <f t="shared" si="100"/>
        <v>0</v>
      </c>
      <c r="BN102" s="485">
        <f t="shared" si="100"/>
        <v>0</v>
      </c>
    </row>
    <row r="103" spans="1:66" ht="15.75" customHeight="1" outlineLevel="1" x14ac:dyDescent="0.2">
      <c r="A103" s="373"/>
      <c r="B103" s="373"/>
      <c r="C103" s="373"/>
      <c r="D103" s="373"/>
      <c r="E103" s="477">
        <f t="shared" si="68"/>
        <v>34</v>
      </c>
      <c r="F103" s="484">
        <f t="shared" si="66"/>
        <v>-2</v>
      </c>
      <c r="G103" s="485">
        <f t="shared" ref="G103:BN103" si="101">IF(G$69&gt;$E103,0,(F103-((2*$F$70)/$E103)))</f>
        <v>-1.8823529411764706</v>
      </c>
      <c r="H103" s="485">
        <f t="shared" si="101"/>
        <v>-1.7647058823529411</v>
      </c>
      <c r="I103" s="485">
        <f t="shared" si="101"/>
        <v>-1.6470588235294117</v>
      </c>
      <c r="J103" s="485">
        <f t="shared" si="101"/>
        <v>-1.5294117647058822</v>
      </c>
      <c r="K103" s="485">
        <f t="shared" si="101"/>
        <v>-1.4117647058823528</v>
      </c>
      <c r="L103" s="485">
        <f t="shared" si="101"/>
        <v>-1.2941176470588234</v>
      </c>
      <c r="M103" s="485">
        <f t="shared" si="101"/>
        <v>-1.1764705882352939</v>
      </c>
      <c r="N103" s="485">
        <f t="shared" si="101"/>
        <v>-1.0588235294117645</v>
      </c>
      <c r="O103" s="485">
        <f t="shared" si="101"/>
        <v>-0.94117647058823506</v>
      </c>
      <c r="P103" s="485">
        <f t="shared" si="101"/>
        <v>-0.82352941176470562</v>
      </c>
      <c r="Q103" s="485">
        <f t="shared" si="101"/>
        <v>-0.70588235294117618</v>
      </c>
      <c r="R103" s="485">
        <f t="shared" si="101"/>
        <v>-0.58823529411764675</v>
      </c>
      <c r="S103" s="485">
        <f t="shared" si="101"/>
        <v>-0.47058823529411731</v>
      </c>
      <c r="T103" s="485">
        <f t="shared" si="101"/>
        <v>-0.35294117647058787</v>
      </c>
      <c r="U103" s="485">
        <f t="shared" si="101"/>
        <v>-0.23529411764705846</v>
      </c>
      <c r="V103" s="485">
        <f t="shared" si="101"/>
        <v>-0.11764705882352905</v>
      </c>
      <c r="W103" s="485">
        <f t="shared" si="101"/>
        <v>3.6082248300317588E-16</v>
      </c>
      <c r="X103" s="485">
        <f t="shared" si="101"/>
        <v>0.11764705882352977</v>
      </c>
      <c r="Y103" s="485">
        <f t="shared" si="101"/>
        <v>0.23529411764705918</v>
      </c>
      <c r="Z103" s="485">
        <f t="shared" si="101"/>
        <v>0.35294117647058859</v>
      </c>
      <c r="AA103" s="485">
        <f t="shared" si="101"/>
        <v>0.47058823529411797</v>
      </c>
      <c r="AB103" s="485">
        <f t="shared" si="101"/>
        <v>0.58823529411764741</v>
      </c>
      <c r="AC103" s="485">
        <f t="shared" si="101"/>
        <v>0.70588235294117685</v>
      </c>
      <c r="AD103" s="485">
        <f t="shared" si="101"/>
        <v>0.82352941176470629</v>
      </c>
      <c r="AE103" s="485">
        <f t="shared" si="101"/>
        <v>0.94117647058823573</v>
      </c>
      <c r="AF103" s="485">
        <f t="shared" si="101"/>
        <v>1.0588235294117652</v>
      </c>
      <c r="AG103" s="485">
        <f t="shared" si="101"/>
        <v>1.1764705882352946</v>
      </c>
      <c r="AH103" s="485">
        <f t="shared" si="101"/>
        <v>1.294117647058824</v>
      </c>
      <c r="AI103" s="485">
        <f t="shared" si="101"/>
        <v>1.4117647058823535</v>
      </c>
      <c r="AJ103" s="485">
        <f t="shared" si="101"/>
        <v>1.5294117647058829</v>
      </c>
      <c r="AK103" s="485">
        <f t="shared" si="101"/>
        <v>1.6470588235294124</v>
      </c>
      <c r="AL103" s="485">
        <f t="shared" si="101"/>
        <v>1.7647058823529418</v>
      </c>
      <c r="AM103" s="485">
        <f t="shared" si="101"/>
        <v>1.8823529411764712</v>
      </c>
      <c r="AN103" s="485">
        <f t="shared" si="101"/>
        <v>2.0000000000000004</v>
      </c>
      <c r="AO103" s="485">
        <f t="shared" si="101"/>
        <v>0</v>
      </c>
      <c r="AP103" s="485">
        <f t="shared" si="101"/>
        <v>0</v>
      </c>
      <c r="AQ103" s="485">
        <f t="shared" si="101"/>
        <v>0</v>
      </c>
      <c r="AR103" s="485">
        <f t="shared" si="101"/>
        <v>0</v>
      </c>
      <c r="AS103" s="485">
        <f t="shared" si="101"/>
        <v>0</v>
      </c>
      <c r="AT103" s="485">
        <f t="shared" si="101"/>
        <v>0</v>
      </c>
      <c r="AU103" s="485">
        <f t="shared" si="101"/>
        <v>0</v>
      </c>
      <c r="AV103" s="485">
        <f t="shared" si="101"/>
        <v>0</v>
      </c>
      <c r="AW103" s="485">
        <f t="shared" si="101"/>
        <v>0</v>
      </c>
      <c r="AX103" s="485">
        <f t="shared" si="101"/>
        <v>0</v>
      </c>
      <c r="AY103" s="485">
        <f t="shared" si="101"/>
        <v>0</v>
      </c>
      <c r="AZ103" s="485">
        <f t="shared" si="101"/>
        <v>0</v>
      </c>
      <c r="BA103" s="485">
        <f t="shared" si="101"/>
        <v>0</v>
      </c>
      <c r="BB103" s="485">
        <f t="shared" si="101"/>
        <v>0</v>
      </c>
      <c r="BC103" s="485">
        <f t="shared" si="101"/>
        <v>0</v>
      </c>
      <c r="BD103" s="485">
        <f t="shared" si="101"/>
        <v>0</v>
      </c>
      <c r="BE103" s="485">
        <f t="shared" si="101"/>
        <v>0</v>
      </c>
      <c r="BF103" s="485">
        <f t="shared" si="101"/>
        <v>0</v>
      </c>
      <c r="BG103" s="485">
        <f t="shared" si="101"/>
        <v>0</v>
      </c>
      <c r="BH103" s="485">
        <f t="shared" si="101"/>
        <v>0</v>
      </c>
      <c r="BI103" s="485">
        <f t="shared" si="101"/>
        <v>0</v>
      </c>
      <c r="BJ103" s="485">
        <f t="shared" si="101"/>
        <v>0</v>
      </c>
      <c r="BK103" s="485">
        <f t="shared" si="101"/>
        <v>0</v>
      </c>
      <c r="BL103" s="485">
        <f t="shared" si="101"/>
        <v>0</v>
      </c>
      <c r="BM103" s="485">
        <f t="shared" si="101"/>
        <v>0</v>
      </c>
      <c r="BN103" s="485">
        <f t="shared" si="101"/>
        <v>0</v>
      </c>
    </row>
    <row r="104" spans="1:66" ht="15.75" customHeight="1" outlineLevel="1" x14ac:dyDescent="0.2">
      <c r="A104" s="373"/>
      <c r="B104" s="373"/>
      <c r="C104" s="373"/>
      <c r="D104" s="373"/>
      <c r="E104" s="477">
        <f t="shared" si="68"/>
        <v>35</v>
      </c>
      <c r="F104" s="484">
        <f t="shared" si="66"/>
        <v>-2</v>
      </c>
      <c r="G104" s="485">
        <f t="shared" ref="G104:BN104" si="102">IF(G$69&gt;$E104,0,(F104-((2*$F$70)/$E104)))</f>
        <v>-1.8857142857142857</v>
      </c>
      <c r="H104" s="485">
        <f t="shared" si="102"/>
        <v>-1.7714285714285714</v>
      </c>
      <c r="I104" s="485">
        <f t="shared" si="102"/>
        <v>-1.657142857142857</v>
      </c>
      <c r="J104" s="485">
        <f t="shared" si="102"/>
        <v>-1.5428571428571427</v>
      </c>
      <c r="K104" s="485">
        <f t="shared" si="102"/>
        <v>-1.4285714285714284</v>
      </c>
      <c r="L104" s="485">
        <f t="shared" si="102"/>
        <v>-1.3142857142857141</v>
      </c>
      <c r="M104" s="485">
        <f t="shared" si="102"/>
        <v>-1.1999999999999997</v>
      </c>
      <c r="N104" s="485">
        <f t="shared" si="102"/>
        <v>-1.0857142857142854</v>
      </c>
      <c r="O104" s="485">
        <f t="shared" si="102"/>
        <v>-0.97142857142857109</v>
      </c>
      <c r="P104" s="485">
        <f t="shared" si="102"/>
        <v>-0.85714285714285676</v>
      </c>
      <c r="Q104" s="485">
        <f t="shared" si="102"/>
        <v>-0.74285714285714244</v>
      </c>
      <c r="R104" s="485">
        <f t="shared" si="102"/>
        <v>-0.62857142857142811</v>
      </c>
      <c r="S104" s="485">
        <f t="shared" si="102"/>
        <v>-0.51428571428571379</v>
      </c>
      <c r="T104" s="485">
        <f t="shared" si="102"/>
        <v>-0.39999999999999952</v>
      </c>
      <c r="U104" s="485">
        <f t="shared" si="102"/>
        <v>-0.28571428571428525</v>
      </c>
      <c r="V104" s="485">
        <f t="shared" si="102"/>
        <v>-0.17142857142857099</v>
      </c>
      <c r="W104" s="485">
        <f t="shared" si="102"/>
        <v>-5.7142857142856704E-2</v>
      </c>
      <c r="X104" s="485">
        <f t="shared" si="102"/>
        <v>5.7142857142857578E-2</v>
      </c>
      <c r="Y104" s="485">
        <f t="shared" si="102"/>
        <v>0.17142857142857187</v>
      </c>
      <c r="Z104" s="485">
        <f t="shared" si="102"/>
        <v>0.28571428571428614</v>
      </c>
      <c r="AA104" s="485">
        <f t="shared" si="102"/>
        <v>0.40000000000000041</v>
      </c>
      <c r="AB104" s="485">
        <f t="shared" si="102"/>
        <v>0.51428571428571468</v>
      </c>
      <c r="AC104" s="485">
        <f t="shared" si="102"/>
        <v>0.628571428571429</v>
      </c>
      <c r="AD104" s="485">
        <f t="shared" si="102"/>
        <v>0.74285714285714333</v>
      </c>
      <c r="AE104" s="485">
        <f t="shared" si="102"/>
        <v>0.85714285714285765</v>
      </c>
      <c r="AF104" s="485">
        <f t="shared" si="102"/>
        <v>0.97142857142857197</v>
      </c>
      <c r="AG104" s="485">
        <f t="shared" si="102"/>
        <v>1.0857142857142863</v>
      </c>
      <c r="AH104" s="485">
        <f t="shared" si="102"/>
        <v>1.2000000000000006</v>
      </c>
      <c r="AI104" s="485">
        <f t="shared" si="102"/>
        <v>1.3142857142857149</v>
      </c>
      <c r="AJ104" s="485">
        <f t="shared" si="102"/>
        <v>1.4285714285714293</v>
      </c>
      <c r="AK104" s="485">
        <f t="shared" si="102"/>
        <v>1.5428571428571436</v>
      </c>
      <c r="AL104" s="485">
        <f t="shared" si="102"/>
        <v>1.6571428571428579</v>
      </c>
      <c r="AM104" s="485">
        <f t="shared" si="102"/>
        <v>1.7714285714285722</v>
      </c>
      <c r="AN104" s="485">
        <f t="shared" si="102"/>
        <v>1.8857142857142866</v>
      </c>
      <c r="AO104" s="485">
        <f t="shared" si="102"/>
        <v>2.0000000000000009</v>
      </c>
      <c r="AP104" s="485">
        <f t="shared" si="102"/>
        <v>0</v>
      </c>
      <c r="AQ104" s="485">
        <f t="shared" si="102"/>
        <v>0</v>
      </c>
      <c r="AR104" s="485">
        <f t="shared" si="102"/>
        <v>0</v>
      </c>
      <c r="AS104" s="485">
        <f t="shared" si="102"/>
        <v>0</v>
      </c>
      <c r="AT104" s="485">
        <f t="shared" si="102"/>
        <v>0</v>
      </c>
      <c r="AU104" s="485">
        <f t="shared" si="102"/>
        <v>0</v>
      </c>
      <c r="AV104" s="485">
        <f t="shared" si="102"/>
        <v>0</v>
      </c>
      <c r="AW104" s="485">
        <f t="shared" si="102"/>
        <v>0</v>
      </c>
      <c r="AX104" s="485">
        <f t="shared" si="102"/>
        <v>0</v>
      </c>
      <c r="AY104" s="485">
        <f t="shared" si="102"/>
        <v>0</v>
      </c>
      <c r="AZ104" s="485">
        <f t="shared" si="102"/>
        <v>0</v>
      </c>
      <c r="BA104" s="485">
        <f t="shared" si="102"/>
        <v>0</v>
      </c>
      <c r="BB104" s="485">
        <f t="shared" si="102"/>
        <v>0</v>
      </c>
      <c r="BC104" s="485">
        <f t="shared" si="102"/>
        <v>0</v>
      </c>
      <c r="BD104" s="485">
        <f t="shared" si="102"/>
        <v>0</v>
      </c>
      <c r="BE104" s="485">
        <f t="shared" si="102"/>
        <v>0</v>
      </c>
      <c r="BF104" s="485">
        <f t="shared" si="102"/>
        <v>0</v>
      </c>
      <c r="BG104" s="485">
        <f t="shared" si="102"/>
        <v>0</v>
      </c>
      <c r="BH104" s="485">
        <f t="shared" si="102"/>
        <v>0</v>
      </c>
      <c r="BI104" s="485">
        <f t="shared" si="102"/>
        <v>0</v>
      </c>
      <c r="BJ104" s="485">
        <f t="shared" si="102"/>
        <v>0</v>
      </c>
      <c r="BK104" s="485">
        <f t="shared" si="102"/>
        <v>0</v>
      </c>
      <c r="BL104" s="485">
        <f t="shared" si="102"/>
        <v>0</v>
      </c>
      <c r="BM104" s="485">
        <f t="shared" si="102"/>
        <v>0</v>
      </c>
      <c r="BN104" s="485">
        <f t="shared" si="102"/>
        <v>0</v>
      </c>
    </row>
    <row r="105" spans="1:66" ht="15.75" customHeight="1" outlineLevel="1" x14ac:dyDescent="0.2">
      <c r="A105" s="373"/>
      <c r="B105" s="373"/>
      <c r="C105" s="373"/>
      <c r="D105" s="373"/>
      <c r="E105" s="477">
        <f t="shared" si="68"/>
        <v>36</v>
      </c>
      <c r="F105" s="484">
        <f t="shared" si="66"/>
        <v>-2</v>
      </c>
      <c r="G105" s="485">
        <f t="shared" ref="G105:BN105" si="103">IF(G$69&gt;$E105,0,(F105-((2*$F$70)/$E105)))</f>
        <v>-1.8888888888888888</v>
      </c>
      <c r="H105" s="485">
        <f t="shared" si="103"/>
        <v>-1.7777777777777777</v>
      </c>
      <c r="I105" s="485">
        <f t="shared" si="103"/>
        <v>-1.6666666666666665</v>
      </c>
      <c r="J105" s="485">
        <f t="shared" si="103"/>
        <v>-1.5555555555555554</v>
      </c>
      <c r="K105" s="485">
        <f t="shared" si="103"/>
        <v>-1.4444444444444442</v>
      </c>
      <c r="L105" s="485">
        <f t="shared" si="103"/>
        <v>-1.333333333333333</v>
      </c>
      <c r="M105" s="485">
        <f t="shared" si="103"/>
        <v>-1.2222222222222219</v>
      </c>
      <c r="N105" s="485">
        <f t="shared" si="103"/>
        <v>-1.1111111111111107</v>
      </c>
      <c r="O105" s="485">
        <f t="shared" si="103"/>
        <v>-0.99999999999999956</v>
      </c>
      <c r="P105" s="485">
        <f t="shared" si="103"/>
        <v>-0.8888888888888884</v>
      </c>
      <c r="Q105" s="485">
        <f t="shared" si="103"/>
        <v>-0.77777777777777724</v>
      </c>
      <c r="R105" s="485">
        <f t="shared" si="103"/>
        <v>-0.66666666666666607</v>
      </c>
      <c r="S105" s="485">
        <f t="shared" si="103"/>
        <v>-0.55555555555555491</v>
      </c>
      <c r="T105" s="485">
        <f t="shared" si="103"/>
        <v>-0.44444444444444381</v>
      </c>
      <c r="U105" s="485">
        <f t="shared" si="103"/>
        <v>-0.3333333333333327</v>
      </c>
      <c r="V105" s="485">
        <f t="shared" si="103"/>
        <v>-0.2222222222222216</v>
      </c>
      <c r="W105" s="485">
        <f t="shared" si="103"/>
        <v>-0.11111111111111049</v>
      </c>
      <c r="X105" s="485">
        <f t="shared" si="103"/>
        <v>6.106226635438361E-16</v>
      </c>
      <c r="Y105" s="485">
        <f t="shared" si="103"/>
        <v>0.11111111111111172</v>
      </c>
      <c r="Z105" s="485">
        <f t="shared" si="103"/>
        <v>0.22222222222222282</v>
      </c>
      <c r="AA105" s="485">
        <f t="shared" si="103"/>
        <v>0.33333333333333393</v>
      </c>
      <c r="AB105" s="485">
        <f t="shared" si="103"/>
        <v>0.44444444444444503</v>
      </c>
      <c r="AC105" s="485">
        <f t="shared" si="103"/>
        <v>0.55555555555555614</v>
      </c>
      <c r="AD105" s="485">
        <f t="shared" si="103"/>
        <v>0.66666666666666718</v>
      </c>
      <c r="AE105" s="485">
        <f t="shared" si="103"/>
        <v>0.77777777777777835</v>
      </c>
      <c r="AF105" s="485">
        <f t="shared" si="103"/>
        <v>0.88888888888888951</v>
      </c>
      <c r="AG105" s="485">
        <f t="shared" si="103"/>
        <v>1.0000000000000007</v>
      </c>
      <c r="AH105" s="485">
        <f t="shared" si="103"/>
        <v>1.1111111111111118</v>
      </c>
      <c r="AI105" s="485">
        <f t="shared" si="103"/>
        <v>1.222222222222223</v>
      </c>
      <c r="AJ105" s="485">
        <f t="shared" si="103"/>
        <v>1.3333333333333341</v>
      </c>
      <c r="AK105" s="485">
        <f t="shared" si="103"/>
        <v>1.4444444444444453</v>
      </c>
      <c r="AL105" s="485">
        <f t="shared" si="103"/>
        <v>1.5555555555555565</v>
      </c>
      <c r="AM105" s="485">
        <f t="shared" si="103"/>
        <v>1.6666666666666676</v>
      </c>
      <c r="AN105" s="485">
        <f t="shared" si="103"/>
        <v>1.7777777777777788</v>
      </c>
      <c r="AO105" s="485">
        <f t="shared" si="103"/>
        <v>1.8888888888888899</v>
      </c>
      <c r="AP105" s="485">
        <f t="shared" si="103"/>
        <v>2.0000000000000009</v>
      </c>
      <c r="AQ105" s="485">
        <f t="shared" si="103"/>
        <v>0</v>
      </c>
      <c r="AR105" s="485">
        <f t="shared" si="103"/>
        <v>0</v>
      </c>
      <c r="AS105" s="485">
        <f t="shared" si="103"/>
        <v>0</v>
      </c>
      <c r="AT105" s="485">
        <f t="shared" si="103"/>
        <v>0</v>
      </c>
      <c r="AU105" s="485">
        <f t="shared" si="103"/>
        <v>0</v>
      </c>
      <c r="AV105" s="485">
        <f t="shared" si="103"/>
        <v>0</v>
      </c>
      <c r="AW105" s="485">
        <f t="shared" si="103"/>
        <v>0</v>
      </c>
      <c r="AX105" s="485">
        <f t="shared" si="103"/>
        <v>0</v>
      </c>
      <c r="AY105" s="485">
        <f t="shared" si="103"/>
        <v>0</v>
      </c>
      <c r="AZ105" s="485">
        <f t="shared" si="103"/>
        <v>0</v>
      </c>
      <c r="BA105" s="485">
        <f t="shared" si="103"/>
        <v>0</v>
      </c>
      <c r="BB105" s="485">
        <f t="shared" si="103"/>
        <v>0</v>
      </c>
      <c r="BC105" s="485">
        <f t="shared" si="103"/>
        <v>0</v>
      </c>
      <c r="BD105" s="485">
        <f t="shared" si="103"/>
        <v>0</v>
      </c>
      <c r="BE105" s="485">
        <f t="shared" si="103"/>
        <v>0</v>
      </c>
      <c r="BF105" s="485">
        <f t="shared" si="103"/>
        <v>0</v>
      </c>
      <c r="BG105" s="485">
        <f t="shared" si="103"/>
        <v>0</v>
      </c>
      <c r="BH105" s="485">
        <f t="shared" si="103"/>
        <v>0</v>
      </c>
      <c r="BI105" s="485">
        <f t="shared" si="103"/>
        <v>0</v>
      </c>
      <c r="BJ105" s="485">
        <f t="shared" si="103"/>
        <v>0</v>
      </c>
      <c r="BK105" s="485">
        <f t="shared" si="103"/>
        <v>0</v>
      </c>
      <c r="BL105" s="485">
        <f t="shared" si="103"/>
        <v>0</v>
      </c>
      <c r="BM105" s="485">
        <f t="shared" si="103"/>
        <v>0</v>
      </c>
      <c r="BN105" s="485">
        <f t="shared" si="103"/>
        <v>0</v>
      </c>
    </row>
    <row r="106" spans="1:66" ht="15.75" customHeight="1" outlineLevel="1" x14ac:dyDescent="0.2">
      <c r="A106" s="373"/>
      <c r="B106" s="373"/>
      <c r="C106" s="373"/>
      <c r="D106" s="373"/>
      <c r="E106" s="477">
        <f t="shared" si="68"/>
        <v>37</v>
      </c>
      <c r="F106" s="484">
        <f t="shared" si="66"/>
        <v>-2</v>
      </c>
      <c r="G106" s="485">
        <f t="shared" ref="G106:BN106" si="104">IF(G$69&gt;$E106,0,(F106-((2*$F$70)/$E106)))</f>
        <v>-1.8918918918918919</v>
      </c>
      <c r="H106" s="485">
        <f t="shared" si="104"/>
        <v>-1.7837837837837838</v>
      </c>
      <c r="I106" s="485">
        <f t="shared" si="104"/>
        <v>-1.6756756756756757</v>
      </c>
      <c r="J106" s="485">
        <f t="shared" si="104"/>
        <v>-1.5675675675675675</v>
      </c>
      <c r="K106" s="485">
        <f t="shared" si="104"/>
        <v>-1.4594594594594594</v>
      </c>
      <c r="L106" s="485">
        <f t="shared" si="104"/>
        <v>-1.3513513513513513</v>
      </c>
      <c r="M106" s="485">
        <f t="shared" si="104"/>
        <v>-1.2432432432432432</v>
      </c>
      <c r="N106" s="485">
        <f t="shared" si="104"/>
        <v>-1.1351351351351351</v>
      </c>
      <c r="O106" s="485">
        <f t="shared" si="104"/>
        <v>-1.027027027027027</v>
      </c>
      <c r="P106" s="485">
        <f t="shared" si="104"/>
        <v>-0.91891891891891886</v>
      </c>
      <c r="Q106" s="485">
        <f t="shared" si="104"/>
        <v>-0.81081081081081074</v>
      </c>
      <c r="R106" s="485">
        <f t="shared" si="104"/>
        <v>-0.70270270270270263</v>
      </c>
      <c r="S106" s="485">
        <f t="shared" si="104"/>
        <v>-0.59459459459459452</v>
      </c>
      <c r="T106" s="485">
        <f t="shared" si="104"/>
        <v>-0.4864864864864864</v>
      </c>
      <c r="U106" s="485">
        <f t="shared" si="104"/>
        <v>-0.37837837837837829</v>
      </c>
      <c r="V106" s="485">
        <f t="shared" si="104"/>
        <v>-0.27027027027027017</v>
      </c>
      <c r="W106" s="485">
        <f t="shared" si="104"/>
        <v>-0.16216216216216206</v>
      </c>
      <c r="X106" s="485">
        <f t="shared" si="104"/>
        <v>-5.4054054054053946E-2</v>
      </c>
      <c r="Y106" s="485">
        <f t="shared" si="104"/>
        <v>5.4054054054054168E-2</v>
      </c>
      <c r="Z106" s="485">
        <f t="shared" si="104"/>
        <v>0.16216216216216228</v>
      </c>
      <c r="AA106" s="485">
        <f t="shared" si="104"/>
        <v>0.2702702702702704</v>
      </c>
      <c r="AB106" s="485">
        <f t="shared" si="104"/>
        <v>0.37837837837837851</v>
      </c>
      <c r="AC106" s="485">
        <f t="shared" si="104"/>
        <v>0.48648648648648662</v>
      </c>
      <c r="AD106" s="485">
        <f t="shared" si="104"/>
        <v>0.59459459459459474</v>
      </c>
      <c r="AE106" s="485">
        <f t="shared" si="104"/>
        <v>0.70270270270270285</v>
      </c>
      <c r="AF106" s="485">
        <f t="shared" si="104"/>
        <v>0.81081081081081097</v>
      </c>
      <c r="AG106" s="485">
        <f t="shared" si="104"/>
        <v>0.91891891891891908</v>
      </c>
      <c r="AH106" s="485">
        <f t="shared" si="104"/>
        <v>1.0270270270270272</v>
      </c>
      <c r="AI106" s="485">
        <f t="shared" si="104"/>
        <v>1.1351351351351353</v>
      </c>
      <c r="AJ106" s="485">
        <f t="shared" si="104"/>
        <v>1.2432432432432434</v>
      </c>
      <c r="AK106" s="485">
        <f t="shared" si="104"/>
        <v>1.3513513513513515</v>
      </c>
      <c r="AL106" s="485">
        <f t="shared" si="104"/>
        <v>1.4594594594594597</v>
      </c>
      <c r="AM106" s="485">
        <f t="shared" si="104"/>
        <v>1.5675675675675678</v>
      </c>
      <c r="AN106" s="485">
        <f t="shared" si="104"/>
        <v>1.6756756756756759</v>
      </c>
      <c r="AO106" s="485">
        <f t="shared" si="104"/>
        <v>1.783783783783784</v>
      </c>
      <c r="AP106" s="485">
        <f t="shared" si="104"/>
        <v>1.8918918918918921</v>
      </c>
      <c r="AQ106" s="485">
        <f t="shared" si="104"/>
        <v>2</v>
      </c>
      <c r="AR106" s="485">
        <f t="shared" si="104"/>
        <v>0</v>
      </c>
      <c r="AS106" s="485">
        <f t="shared" si="104"/>
        <v>0</v>
      </c>
      <c r="AT106" s="485">
        <f t="shared" si="104"/>
        <v>0</v>
      </c>
      <c r="AU106" s="485">
        <f t="shared" si="104"/>
        <v>0</v>
      </c>
      <c r="AV106" s="485">
        <f t="shared" si="104"/>
        <v>0</v>
      </c>
      <c r="AW106" s="485">
        <f t="shared" si="104"/>
        <v>0</v>
      </c>
      <c r="AX106" s="485">
        <f t="shared" si="104"/>
        <v>0</v>
      </c>
      <c r="AY106" s="485">
        <f t="shared" si="104"/>
        <v>0</v>
      </c>
      <c r="AZ106" s="485">
        <f t="shared" si="104"/>
        <v>0</v>
      </c>
      <c r="BA106" s="485">
        <f t="shared" si="104"/>
        <v>0</v>
      </c>
      <c r="BB106" s="485">
        <f t="shared" si="104"/>
        <v>0</v>
      </c>
      <c r="BC106" s="485">
        <f t="shared" si="104"/>
        <v>0</v>
      </c>
      <c r="BD106" s="485">
        <f t="shared" si="104"/>
        <v>0</v>
      </c>
      <c r="BE106" s="485">
        <f t="shared" si="104"/>
        <v>0</v>
      </c>
      <c r="BF106" s="485">
        <f t="shared" si="104"/>
        <v>0</v>
      </c>
      <c r="BG106" s="485">
        <f t="shared" si="104"/>
        <v>0</v>
      </c>
      <c r="BH106" s="485">
        <f t="shared" si="104"/>
        <v>0</v>
      </c>
      <c r="BI106" s="485">
        <f t="shared" si="104"/>
        <v>0</v>
      </c>
      <c r="BJ106" s="485">
        <f t="shared" si="104"/>
        <v>0</v>
      </c>
      <c r="BK106" s="485">
        <f t="shared" si="104"/>
        <v>0</v>
      </c>
      <c r="BL106" s="485">
        <f t="shared" si="104"/>
        <v>0</v>
      </c>
      <c r="BM106" s="485">
        <f t="shared" si="104"/>
        <v>0</v>
      </c>
      <c r="BN106" s="485">
        <f t="shared" si="104"/>
        <v>0</v>
      </c>
    </row>
    <row r="107" spans="1:66" ht="15.75" customHeight="1" outlineLevel="1" x14ac:dyDescent="0.2">
      <c r="A107" s="373"/>
      <c r="B107" s="373"/>
      <c r="C107" s="373"/>
      <c r="D107" s="373"/>
      <c r="E107" s="477">
        <f t="shared" si="68"/>
        <v>38</v>
      </c>
      <c r="F107" s="484">
        <f t="shared" si="66"/>
        <v>-2</v>
      </c>
      <c r="G107" s="485">
        <f t="shared" ref="G107:BN107" si="105">IF(G$69&gt;$E107,0,(F107-((2*$F$70)/$E107)))</f>
        <v>-1.8947368421052633</v>
      </c>
      <c r="H107" s="485">
        <f t="shared" si="105"/>
        <v>-1.7894736842105265</v>
      </c>
      <c r="I107" s="485">
        <f t="shared" si="105"/>
        <v>-1.6842105263157898</v>
      </c>
      <c r="J107" s="485">
        <f t="shared" si="105"/>
        <v>-1.5789473684210531</v>
      </c>
      <c r="K107" s="485">
        <f t="shared" si="105"/>
        <v>-1.4736842105263164</v>
      </c>
      <c r="L107" s="485">
        <f t="shared" si="105"/>
        <v>-1.3684210526315796</v>
      </c>
      <c r="M107" s="485">
        <f t="shared" si="105"/>
        <v>-1.2631578947368429</v>
      </c>
      <c r="N107" s="485">
        <f t="shared" si="105"/>
        <v>-1.1578947368421062</v>
      </c>
      <c r="O107" s="485">
        <f t="shared" si="105"/>
        <v>-1.0526315789473695</v>
      </c>
      <c r="P107" s="485">
        <f t="shared" si="105"/>
        <v>-0.94736842105263264</v>
      </c>
      <c r="Q107" s="485">
        <f t="shared" si="105"/>
        <v>-0.8421052631578958</v>
      </c>
      <c r="R107" s="485">
        <f t="shared" si="105"/>
        <v>-0.73684210526315896</v>
      </c>
      <c r="S107" s="485">
        <f t="shared" si="105"/>
        <v>-0.63157894736842213</v>
      </c>
      <c r="T107" s="485">
        <f t="shared" si="105"/>
        <v>-0.52631578947368529</v>
      </c>
      <c r="U107" s="485">
        <f t="shared" si="105"/>
        <v>-0.42105263157894846</v>
      </c>
      <c r="V107" s="485">
        <f t="shared" si="105"/>
        <v>-0.31578947368421162</v>
      </c>
      <c r="W107" s="485">
        <f t="shared" si="105"/>
        <v>-0.21052631578947478</v>
      </c>
      <c r="X107" s="485">
        <f t="shared" si="105"/>
        <v>-0.10526315789473795</v>
      </c>
      <c r="Y107" s="485">
        <f t="shared" si="105"/>
        <v>-1.1102230246251565E-15</v>
      </c>
      <c r="Z107" s="485">
        <f t="shared" si="105"/>
        <v>0.10526315789473573</v>
      </c>
      <c r="AA107" s="485">
        <f t="shared" si="105"/>
        <v>0.21052631578947256</v>
      </c>
      <c r="AB107" s="485">
        <f t="shared" si="105"/>
        <v>0.3157894736842094</v>
      </c>
      <c r="AC107" s="485">
        <f t="shared" si="105"/>
        <v>0.42105263157894623</v>
      </c>
      <c r="AD107" s="485">
        <f t="shared" si="105"/>
        <v>0.52631578947368307</v>
      </c>
      <c r="AE107" s="485">
        <f t="shared" si="105"/>
        <v>0.63157894736841991</v>
      </c>
      <c r="AF107" s="485">
        <f t="shared" si="105"/>
        <v>0.73684210526315674</v>
      </c>
      <c r="AG107" s="485">
        <f t="shared" si="105"/>
        <v>0.84210526315789358</v>
      </c>
      <c r="AH107" s="485">
        <f t="shared" si="105"/>
        <v>0.94736842105263042</v>
      </c>
      <c r="AI107" s="485">
        <f t="shared" si="105"/>
        <v>1.0526315789473673</v>
      </c>
      <c r="AJ107" s="485">
        <f t="shared" si="105"/>
        <v>1.157894736842104</v>
      </c>
      <c r="AK107" s="485">
        <f t="shared" si="105"/>
        <v>1.2631578947368407</v>
      </c>
      <c r="AL107" s="485">
        <f t="shared" si="105"/>
        <v>1.3684210526315774</v>
      </c>
      <c r="AM107" s="485">
        <f t="shared" si="105"/>
        <v>1.4736842105263142</v>
      </c>
      <c r="AN107" s="485">
        <f t="shared" si="105"/>
        <v>1.5789473684210509</v>
      </c>
      <c r="AO107" s="485">
        <f t="shared" si="105"/>
        <v>1.6842105263157876</v>
      </c>
      <c r="AP107" s="485">
        <f t="shared" si="105"/>
        <v>1.7894736842105243</v>
      </c>
      <c r="AQ107" s="485">
        <f t="shared" si="105"/>
        <v>1.8947368421052611</v>
      </c>
      <c r="AR107" s="485">
        <f t="shared" si="105"/>
        <v>1.9999999999999978</v>
      </c>
      <c r="AS107" s="485">
        <f t="shared" si="105"/>
        <v>0</v>
      </c>
      <c r="AT107" s="485">
        <f t="shared" si="105"/>
        <v>0</v>
      </c>
      <c r="AU107" s="485">
        <f t="shared" si="105"/>
        <v>0</v>
      </c>
      <c r="AV107" s="485">
        <f t="shared" si="105"/>
        <v>0</v>
      </c>
      <c r="AW107" s="485">
        <f t="shared" si="105"/>
        <v>0</v>
      </c>
      <c r="AX107" s="485">
        <f t="shared" si="105"/>
        <v>0</v>
      </c>
      <c r="AY107" s="485">
        <f t="shared" si="105"/>
        <v>0</v>
      </c>
      <c r="AZ107" s="485">
        <f t="shared" si="105"/>
        <v>0</v>
      </c>
      <c r="BA107" s="485">
        <f t="shared" si="105"/>
        <v>0</v>
      </c>
      <c r="BB107" s="485">
        <f t="shared" si="105"/>
        <v>0</v>
      </c>
      <c r="BC107" s="485">
        <f t="shared" si="105"/>
        <v>0</v>
      </c>
      <c r="BD107" s="485">
        <f t="shared" si="105"/>
        <v>0</v>
      </c>
      <c r="BE107" s="485">
        <f t="shared" si="105"/>
        <v>0</v>
      </c>
      <c r="BF107" s="485">
        <f t="shared" si="105"/>
        <v>0</v>
      </c>
      <c r="BG107" s="485">
        <f t="shared" si="105"/>
        <v>0</v>
      </c>
      <c r="BH107" s="485">
        <f t="shared" si="105"/>
        <v>0</v>
      </c>
      <c r="BI107" s="485">
        <f t="shared" si="105"/>
        <v>0</v>
      </c>
      <c r="BJ107" s="485">
        <f t="shared" si="105"/>
        <v>0</v>
      </c>
      <c r="BK107" s="485">
        <f t="shared" si="105"/>
        <v>0</v>
      </c>
      <c r="BL107" s="485">
        <f t="shared" si="105"/>
        <v>0</v>
      </c>
      <c r="BM107" s="485">
        <f t="shared" si="105"/>
        <v>0</v>
      </c>
      <c r="BN107" s="485">
        <f t="shared" si="105"/>
        <v>0</v>
      </c>
    </row>
    <row r="108" spans="1:66" ht="15.75" customHeight="1" outlineLevel="1" x14ac:dyDescent="0.2">
      <c r="A108" s="373"/>
      <c r="B108" s="373"/>
      <c r="C108" s="373"/>
      <c r="D108" s="373"/>
      <c r="E108" s="477">
        <f t="shared" si="68"/>
        <v>39</v>
      </c>
      <c r="F108" s="484">
        <f t="shared" si="66"/>
        <v>-2</v>
      </c>
      <c r="G108" s="485">
        <f t="shared" ref="G108:BN108" si="106">IF(G$69&gt;$E108,0,(F108-((2*$F$70)/$E108)))</f>
        <v>-1.8974358974358974</v>
      </c>
      <c r="H108" s="485">
        <f t="shared" si="106"/>
        <v>-1.7948717948717947</v>
      </c>
      <c r="I108" s="485">
        <f t="shared" si="106"/>
        <v>-1.6923076923076921</v>
      </c>
      <c r="J108" s="485">
        <f t="shared" si="106"/>
        <v>-1.5897435897435894</v>
      </c>
      <c r="K108" s="485">
        <f t="shared" si="106"/>
        <v>-1.4871794871794868</v>
      </c>
      <c r="L108" s="485">
        <f t="shared" si="106"/>
        <v>-1.3846153846153841</v>
      </c>
      <c r="M108" s="485">
        <f t="shared" si="106"/>
        <v>-1.2820512820512815</v>
      </c>
      <c r="N108" s="485">
        <f t="shared" si="106"/>
        <v>-1.1794871794871788</v>
      </c>
      <c r="O108" s="485">
        <f t="shared" si="106"/>
        <v>-1.0769230769230762</v>
      </c>
      <c r="P108" s="485">
        <f t="shared" si="106"/>
        <v>-0.97435897435897367</v>
      </c>
      <c r="Q108" s="485">
        <f t="shared" si="106"/>
        <v>-0.87179487179487114</v>
      </c>
      <c r="R108" s="485">
        <f t="shared" si="106"/>
        <v>-0.76923076923076861</v>
      </c>
      <c r="S108" s="485">
        <f t="shared" si="106"/>
        <v>-0.66666666666666607</v>
      </c>
      <c r="T108" s="485">
        <f t="shared" si="106"/>
        <v>-0.56410256410256354</v>
      </c>
      <c r="U108" s="485">
        <f t="shared" si="106"/>
        <v>-0.46153846153846101</v>
      </c>
      <c r="V108" s="485">
        <f t="shared" si="106"/>
        <v>-0.35897435897435848</v>
      </c>
      <c r="W108" s="485">
        <f t="shared" si="106"/>
        <v>-0.25641025641025594</v>
      </c>
      <c r="X108" s="485">
        <f t="shared" si="106"/>
        <v>-0.15384615384615338</v>
      </c>
      <c r="Y108" s="485">
        <f t="shared" si="106"/>
        <v>-5.1282051282050822E-2</v>
      </c>
      <c r="Z108" s="485">
        <f t="shared" si="106"/>
        <v>5.1282051282051738E-2</v>
      </c>
      <c r="AA108" s="485">
        <f t="shared" si="106"/>
        <v>0.1538461538461543</v>
      </c>
      <c r="AB108" s="485">
        <f t="shared" si="106"/>
        <v>0.25641025641025683</v>
      </c>
      <c r="AC108" s="485">
        <f t="shared" si="106"/>
        <v>0.35897435897435936</v>
      </c>
      <c r="AD108" s="485">
        <f t="shared" si="106"/>
        <v>0.4615384615384619</v>
      </c>
      <c r="AE108" s="485">
        <f t="shared" si="106"/>
        <v>0.56410256410256443</v>
      </c>
      <c r="AF108" s="485">
        <f t="shared" si="106"/>
        <v>0.66666666666666696</v>
      </c>
      <c r="AG108" s="485">
        <f t="shared" si="106"/>
        <v>0.7692307692307695</v>
      </c>
      <c r="AH108" s="485">
        <f t="shared" si="106"/>
        <v>0.87179487179487203</v>
      </c>
      <c r="AI108" s="485">
        <f t="shared" si="106"/>
        <v>0.97435897435897456</v>
      </c>
      <c r="AJ108" s="485">
        <f t="shared" si="106"/>
        <v>1.0769230769230771</v>
      </c>
      <c r="AK108" s="485">
        <f t="shared" si="106"/>
        <v>1.1794871794871797</v>
      </c>
      <c r="AL108" s="485">
        <f t="shared" si="106"/>
        <v>1.2820512820512824</v>
      </c>
      <c r="AM108" s="485">
        <f t="shared" si="106"/>
        <v>1.384615384615385</v>
      </c>
      <c r="AN108" s="485">
        <f t="shared" si="106"/>
        <v>1.4871794871794877</v>
      </c>
      <c r="AO108" s="485">
        <f t="shared" si="106"/>
        <v>1.5897435897435903</v>
      </c>
      <c r="AP108" s="485">
        <f t="shared" si="106"/>
        <v>1.692307692307693</v>
      </c>
      <c r="AQ108" s="485">
        <f t="shared" si="106"/>
        <v>1.7948717948717956</v>
      </c>
      <c r="AR108" s="485">
        <f t="shared" si="106"/>
        <v>1.8974358974358982</v>
      </c>
      <c r="AS108" s="485">
        <f t="shared" si="106"/>
        <v>2.0000000000000009</v>
      </c>
      <c r="AT108" s="485">
        <f t="shared" si="106"/>
        <v>0</v>
      </c>
      <c r="AU108" s="485">
        <f t="shared" si="106"/>
        <v>0</v>
      </c>
      <c r="AV108" s="485">
        <f t="shared" si="106"/>
        <v>0</v>
      </c>
      <c r="AW108" s="485">
        <f t="shared" si="106"/>
        <v>0</v>
      </c>
      <c r="AX108" s="485">
        <f t="shared" si="106"/>
        <v>0</v>
      </c>
      <c r="AY108" s="485">
        <f t="shared" si="106"/>
        <v>0</v>
      </c>
      <c r="AZ108" s="485">
        <f t="shared" si="106"/>
        <v>0</v>
      </c>
      <c r="BA108" s="485">
        <f t="shared" si="106"/>
        <v>0</v>
      </c>
      <c r="BB108" s="485">
        <f t="shared" si="106"/>
        <v>0</v>
      </c>
      <c r="BC108" s="485">
        <f t="shared" si="106"/>
        <v>0</v>
      </c>
      <c r="BD108" s="485">
        <f t="shared" si="106"/>
        <v>0</v>
      </c>
      <c r="BE108" s="485">
        <f t="shared" si="106"/>
        <v>0</v>
      </c>
      <c r="BF108" s="485">
        <f t="shared" si="106"/>
        <v>0</v>
      </c>
      <c r="BG108" s="485">
        <f t="shared" si="106"/>
        <v>0</v>
      </c>
      <c r="BH108" s="485">
        <f t="shared" si="106"/>
        <v>0</v>
      </c>
      <c r="BI108" s="485">
        <f t="shared" si="106"/>
        <v>0</v>
      </c>
      <c r="BJ108" s="485">
        <f t="shared" si="106"/>
        <v>0</v>
      </c>
      <c r="BK108" s="485">
        <f t="shared" si="106"/>
        <v>0</v>
      </c>
      <c r="BL108" s="485">
        <f t="shared" si="106"/>
        <v>0</v>
      </c>
      <c r="BM108" s="485">
        <f t="shared" si="106"/>
        <v>0</v>
      </c>
      <c r="BN108" s="485">
        <f t="shared" si="106"/>
        <v>0</v>
      </c>
    </row>
    <row r="109" spans="1:66" ht="15.75" customHeight="1" outlineLevel="1" x14ac:dyDescent="0.2">
      <c r="A109" s="373"/>
      <c r="B109" s="373"/>
      <c r="C109" s="373"/>
      <c r="D109" s="373"/>
      <c r="E109" s="477">
        <f t="shared" si="68"/>
        <v>40</v>
      </c>
      <c r="F109" s="484">
        <f t="shared" si="66"/>
        <v>-2</v>
      </c>
      <c r="G109" s="485">
        <f t="shared" ref="G109:BN109" si="107">IF(G$69&gt;$E109,0,(F109-((2*$F$70)/$E109)))</f>
        <v>-1.9</v>
      </c>
      <c r="H109" s="485">
        <f t="shared" si="107"/>
        <v>-1.7999999999999998</v>
      </c>
      <c r="I109" s="485">
        <f t="shared" si="107"/>
        <v>-1.6999999999999997</v>
      </c>
      <c r="J109" s="485">
        <f t="shared" si="107"/>
        <v>-1.5999999999999996</v>
      </c>
      <c r="K109" s="485">
        <f t="shared" si="107"/>
        <v>-1.4999999999999996</v>
      </c>
      <c r="L109" s="485">
        <f t="shared" si="107"/>
        <v>-1.3999999999999995</v>
      </c>
      <c r="M109" s="485">
        <f t="shared" si="107"/>
        <v>-1.2999999999999994</v>
      </c>
      <c r="N109" s="485">
        <f t="shared" si="107"/>
        <v>-1.1999999999999993</v>
      </c>
      <c r="O109" s="485">
        <f t="shared" si="107"/>
        <v>-1.0999999999999992</v>
      </c>
      <c r="P109" s="485">
        <f t="shared" si="107"/>
        <v>-0.99999999999999922</v>
      </c>
      <c r="Q109" s="485">
        <f t="shared" si="107"/>
        <v>-0.89999999999999925</v>
      </c>
      <c r="R109" s="485">
        <f t="shared" si="107"/>
        <v>-0.79999999999999927</v>
      </c>
      <c r="S109" s="485">
        <f t="shared" si="107"/>
        <v>-0.69999999999999929</v>
      </c>
      <c r="T109" s="485">
        <f t="shared" si="107"/>
        <v>-0.59999999999999931</v>
      </c>
      <c r="U109" s="485">
        <f t="shared" si="107"/>
        <v>-0.49999999999999933</v>
      </c>
      <c r="V109" s="485">
        <f t="shared" si="107"/>
        <v>-0.39999999999999936</v>
      </c>
      <c r="W109" s="485">
        <f t="shared" si="107"/>
        <v>-0.29999999999999938</v>
      </c>
      <c r="X109" s="485">
        <f t="shared" si="107"/>
        <v>-0.19999999999999937</v>
      </c>
      <c r="Y109" s="485">
        <f t="shared" si="107"/>
        <v>-9.9999999999999367E-2</v>
      </c>
      <c r="Z109" s="485">
        <f t="shared" si="107"/>
        <v>6.3837823915946501E-16</v>
      </c>
      <c r="AA109" s="485">
        <f t="shared" si="107"/>
        <v>0.10000000000000064</v>
      </c>
      <c r="AB109" s="485">
        <f t="shared" si="107"/>
        <v>0.20000000000000065</v>
      </c>
      <c r="AC109" s="485">
        <f t="shared" si="107"/>
        <v>0.30000000000000066</v>
      </c>
      <c r="AD109" s="485">
        <f t="shared" si="107"/>
        <v>0.40000000000000069</v>
      </c>
      <c r="AE109" s="485">
        <f t="shared" si="107"/>
        <v>0.50000000000000067</v>
      </c>
      <c r="AF109" s="485">
        <f t="shared" si="107"/>
        <v>0.60000000000000064</v>
      </c>
      <c r="AG109" s="485">
        <f t="shared" si="107"/>
        <v>0.70000000000000062</v>
      </c>
      <c r="AH109" s="485">
        <f t="shared" si="107"/>
        <v>0.8000000000000006</v>
      </c>
      <c r="AI109" s="485">
        <f t="shared" si="107"/>
        <v>0.90000000000000058</v>
      </c>
      <c r="AJ109" s="485">
        <f t="shared" si="107"/>
        <v>1.0000000000000007</v>
      </c>
      <c r="AK109" s="485">
        <f t="shared" si="107"/>
        <v>1.1000000000000008</v>
      </c>
      <c r="AL109" s="485">
        <f t="shared" si="107"/>
        <v>1.2000000000000008</v>
      </c>
      <c r="AM109" s="485">
        <f t="shared" si="107"/>
        <v>1.3000000000000009</v>
      </c>
      <c r="AN109" s="485">
        <f t="shared" si="107"/>
        <v>1.400000000000001</v>
      </c>
      <c r="AO109" s="485">
        <f t="shared" si="107"/>
        <v>1.5000000000000011</v>
      </c>
      <c r="AP109" s="485">
        <f t="shared" si="107"/>
        <v>1.6000000000000012</v>
      </c>
      <c r="AQ109" s="485">
        <f t="shared" si="107"/>
        <v>1.7000000000000013</v>
      </c>
      <c r="AR109" s="485">
        <f t="shared" si="107"/>
        <v>1.8000000000000014</v>
      </c>
      <c r="AS109" s="485">
        <f t="shared" si="107"/>
        <v>1.9000000000000015</v>
      </c>
      <c r="AT109" s="485">
        <f t="shared" si="107"/>
        <v>2.0000000000000013</v>
      </c>
      <c r="AU109" s="485">
        <f t="shared" si="107"/>
        <v>0</v>
      </c>
      <c r="AV109" s="485">
        <f t="shared" si="107"/>
        <v>0</v>
      </c>
      <c r="AW109" s="485">
        <f t="shared" si="107"/>
        <v>0</v>
      </c>
      <c r="AX109" s="485">
        <f t="shared" si="107"/>
        <v>0</v>
      </c>
      <c r="AY109" s="485">
        <f t="shared" si="107"/>
        <v>0</v>
      </c>
      <c r="AZ109" s="485">
        <f t="shared" si="107"/>
        <v>0</v>
      </c>
      <c r="BA109" s="485">
        <f t="shared" si="107"/>
        <v>0</v>
      </c>
      <c r="BB109" s="485">
        <f t="shared" si="107"/>
        <v>0</v>
      </c>
      <c r="BC109" s="485">
        <f t="shared" si="107"/>
        <v>0</v>
      </c>
      <c r="BD109" s="485">
        <f t="shared" si="107"/>
        <v>0</v>
      </c>
      <c r="BE109" s="485">
        <f t="shared" si="107"/>
        <v>0</v>
      </c>
      <c r="BF109" s="485">
        <f t="shared" si="107"/>
        <v>0</v>
      </c>
      <c r="BG109" s="485">
        <f t="shared" si="107"/>
        <v>0</v>
      </c>
      <c r="BH109" s="485">
        <f t="shared" si="107"/>
        <v>0</v>
      </c>
      <c r="BI109" s="485">
        <f t="shared" si="107"/>
        <v>0</v>
      </c>
      <c r="BJ109" s="485">
        <f t="shared" si="107"/>
        <v>0</v>
      </c>
      <c r="BK109" s="485">
        <f t="shared" si="107"/>
        <v>0</v>
      </c>
      <c r="BL109" s="485">
        <f t="shared" si="107"/>
        <v>0</v>
      </c>
      <c r="BM109" s="485">
        <f t="shared" si="107"/>
        <v>0</v>
      </c>
      <c r="BN109" s="485">
        <f t="shared" si="107"/>
        <v>0</v>
      </c>
    </row>
    <row r="110" spans="1:66" ht="15.75" customHeight="1" outlineLevel="1" x14ac:dyDescent="0.2">
      <c r="A110" s="373"/>
      <c r="B110" s="373"/>
      <c r="C110" s="373"/>
      <c r="D110" s="373"/>
      <c r="E110" s="477">
        <f t="shared" si="68"/>
        <v>41</v>
      </c>
      <c r="F110" s="484">
        <f t="shared" si="66"/>
        <v>-2</v>
      </c>
      <c r="G110" s="485">
        <f t="shared" ref="G110:BN110" si="108">IF(G$69&gt;$E110,0,(F110-((2*$F$70)/$E110)))</f>
        <v>-1.9024390243902438</v>
      </c>
      <c r="H110" s="485">
        <f t="shared" si="108"/>
        <v>-1.8048780487804876</v>
      </c>
      <c r="I110" s="485">
        <f t="shared" si="108"/>
        <v>-1.7073170731707314</v>
      </c>
      <c r="J110" s="485">
        <f t="shared" si="108"/>
        <v>-1.6097560975609753</v>
      </c>
      <c r="K110" s="485">
        <f t="shared" si="108"/>
        <v>-1.5121951219512191</v>
      </c>
      <c r="L110" s="485">
        <f t="shared" si="108"/>
        <v>-1.4146341463414629</v>
      </c>
      <c r="M110" s="485">
        <f t="shared" si="108"/>
        <v>-1.3170731707317067</v>
      </c>
      <c r="N110" s="485">
        <f t="shared" si="108"/>
        <v>-1.2195121951219505</v>
      </c>
      <c r="O110" s="485">
        <f t="shared" si="108"/>
        <v>-1.1219512195121943</v>
      </c>
      <c r="P110" s="485">
        <f t="shared" si="108"/>
        <v>-1.0243902439024382</v>
      </c>
      <c r="Q110" s="485">
        <f t="shared" si="108"/>
        <v>-0.92682926829268208</v>
      </c>
      <c r="R110" s="485">
        <f t="shared" si="108"/>
        <v>-0.82926829268292601</v>
      </c>
      <c r="S110" s="485">
        <f t="shared" si="108"/>
        <v>-0.73170731707316994</v>
      </c>
      <c r="T110" s="485">
        <f t="shared" si="108"/>
        <v>-0.63414634146341387</v>
      </c>
      <c r="U110" s="485">
        <f t="shared" si="108"/>
        <v>-0.53658536585365779</v>
      </c>
      <c r="V110" s="485">
        <f t="shared" si="108"/>
        <v>-0.43902439024390172</v>
      </c>
      <c r="W110" s="485">
        <f t="shared" si="108"/>
        <v>-0.34146341463414565</v>
      </c>
      <c r="X110" s="485">
        <f t="shared" si="108"/>
        <v>-0.24390243902438954</v>
      </c>
      <c r="Y110" s="485">
        <f t="shared" si="108"/>
        <v>-0.14634146341463344</v>
      </c>
      <c r="Z110" s="485">
        <f t="shared" si="108"/>
        <v>-4.8780487804877343E-2</v>
      </c>
      <c r="AA110" s="485">
        <f t="shared" si="108"/>
        <v>4.8780487804878758E-2</v>
      </c>
      <c r="AB110" s="485">
        <f t="shared" si="108"/>
        <v>0.14634146341463486</v>
      </c>
      <c r="AC110" s="485">
        <f t="shared" si="108"/>
        <v>0.24390243902439096</v>
      </c>
      <c r="AD110" s="485">
        <f t="shared" si="108"/>
        <v>0.34146341463414709</v>
      </c>
      <c r="AE110" s="485">
        <f t="shared" si="108"/>
        <v>0.43902439024390316</v>
      </c>
      <c r="AF110" s="485">
        <f t="shared" si="108"/>
        <v>0.53658536585365924</v>
      </c>
      <c r="AG110" s="485">
        <f t="shared" si="108"/>
        <v>0.63414634146341531</v>
      </c>
      <c r="AH110" s="485">
        <f t="shared" si="108"/>
        <v>0.73170731707317138</v>
      </c>
      <c r="AI110" s="485">
        <f t="shared" si="108"/>
        <v>0.82926829268292745</v>
      </c>
      <c r="AJ110" s="485">
        <f t="shared" si="108"/>
        <v>0.92682926829268353</v>
      </c>
      <c r="AK110" s="485">
        <f t="shared" si="108"/>
        <v>1.0243902439024397</v>
      </c>
      <c r="AL110" s="485">
        <f t="shared" si="108"/>
        <v>1.1219512195121959</v>
      </c>
      <c r="AM110" s="485">
        <f t="shared" si="108"/>
        <v>1.2195121951219521</v>
      </c>
      <c r="AN110" s="485">
        <f t="shared" si="108"/>
        <v>1.3170731707317083</v>
      </c>
      <c r="AO110" s="485">
        <f t="shared" si="108"/>
        <v>1.4146341463414644</v>
      </c>
      <c r="AP110" s="485">
        <f t="shared" si="108"/>
        <v>1.5121951219512206</v>
      </c>
      <c r="AQ110" s="485">
        <f t="shared" si="108"/>
        <v>1.6097560975609768</v>
      </c>
      <c r="AR110" s="485">
        <f t="shared" si="108"/>
        <v>1.707317073170733</v>
      </c>
      <c r="AS110" s="485">
        <f t="shared" si="108"/>
        <v>1.8048780487804892</v>
      </c>
      <c r="AT110" s="485">
        <f t="shared" si="108"/>
        <v>1.9024390243902454</v>
      </c>
      <c r="AU110" s="485">
        <f t="shared" si="108"/>
        <v>2.0000000000000013</v>
      </c>
      <c r="AV110" s="485">
        <f t="shared" si="108"/>
        <v>0</v>
      </c>
      <c r="AW110" s="485">
        <f t="shared" si="108"/>
        <v>0</v>
      </c>
      <c r="AX110" s="485">
        <f t="shared" si="108"/>
        <v>0</v>
      </c>
      <c r="AY110" s="485">
        <f t="shared" si="108"/>
        <v>0</v>
      </c>
      <c r="AZ110" s="485">
        <f t="shared" si="108"/>
        <v>0</v>
      </c>
      <c r="BA110" s="485">
        <f t="shared" si="108"/>
        <v>0</v>
      </c>
      <c r="BB110" s="485">
        <f t="shared" si="108"/>
        <v>0</v>
      </c>
      <c r="BC110" s="485">
        <f t="shared" si="108"/>
        <v>0</v>
      </c>
      <c r="BD110" s="485">
        <f t="shared" si="108"/>
        <v>0</v>
      </c>
      <c r="BE110" s="485">
        <f t="shared" si="108"/>
        <v>0</v>
      </c>
      <c r="BF110" s="485">
        <f t="shared" si="108"/>
        <v>0</v>
      </c>
      <c r="BG110" s="485">
        <f t="shared" si="108"/>
        <v>0</v>
      </c>
      <c r="BH110" s="485">
        <f t="shared" si="108"/>
        <v>0</v>
      </c>
      <c r="BI110" s="485">
        <f t="shared" si="108"/>
        <v>0</v>
      </c>
      <c r="BJ110" s="485">
        <f t="shared" si="108"/>
        <v>0</v>
      </c>
      <c r="BK110" s="485">
        <f t="shared" si="108"/>
        <v>0</v>
      </c>
      <c r="BL110" s="485">
        <f t="shared" si="108"/>
        <v>0</v>
      </c>
      <c r="BM110" s="485">
        <f t="shared" si="108"/>
        <v>0</v>
      </c>
      <c r="BN110" s="485">
        <f t="shared" si="108"/>
        <v>0</v>
      </c>
    </row>
    <row r="111" spans="1:66" ht="15.75" customHeight="1" outlineLevel="1" x14ac:dyDescent="0.2">
      <c r="A111" s="373"/>
      <c r="B111" s="373"/>
      <c r="C111" s="373"/>
      <c r="D111" s="373"/>
      <c r="E111" s="477">
        <f t="shared" si="68"/>
        <v>42</v>
      </c>
      <c r="F111" s="484">
        <f t="shared" si="66"/>
        <v>-2</v>
      </c>
      <c r="G111" s="485">
        <f t="shared" ref="G111:BN111" si="109">IF(G$69&gt;$E111,0,(F111-((2*$F$70)/$E111)))</f>
        <v>-1.9047619047619047</v>
      </c>
      <c r="H111" s="485">
        <f t="shared" si="109"/>
        <v>-1.8095238095238093</v>
      </c>
      <c r="I111" s="485">
        <f t="shared" si="109"/>
        <v>-1.714285714285714</v>
      </c>
      <c r="J111" s="485">
        <f t="shared" si="109"/>
        <v>-1.6190476190476186</v>
      </c>
      <c r="K111" s="485">
        <f t="shared" si="109"/>
        <v>-1.5238095238095233</v>
      </c>
      <c r="L111" s="485">
        <f t="shared" si="109"/>
        <v>-1.4285714285714279</v>
      </c>
      <c r="M111" s="485">
        <f t="shared" si="109"/>
        <v>-1.3333333333333326</v>
      </c>
      <c r="N111" s="485">
        <f t="shared" si="109"/>
        <v>-1.2380952380952372</v>
      </c>
      <c r="O111" s="485">
        <f t="shared" si="109"/>
        <v>-1.1428571428571419</v>
      </c>
      <c r="P111" s="485">
        <f t="shared" si="109"/>
        <v>-1.0476190476190466</v>
      </c>
      <c r="Q111" s="485">
        <f t="shared" si="109"/>
        <v>-0.95238095238095133</v>
      </c>
      <c r="R111" s="485">
        <f t="shared" si="109"/>
        <v>-0.8571428571428561</v>
      </c>
      <c r="S111" s="485">
        <f t="shared" si="109"/>
        <v>-0.76190476190476086</v>
      </c>
      <c r="T111" s="485">
        <f t="shared" si="109"/>
        <v>-0.66666666666666563</v>
      </c>
      <c r="U111" s="485">
        <f t="shared" si="109"/>
        <v>-0.5714285714285704</v>
      </c>
      <c r="V111" s="485">
        <f t="shared" si="109"/>
        <v>-0.47619047619047516</v>
      </c>
      <c r="W111" s="485">
        <f t="shared" si="109"/>
        <v>-0.38095238095237993</v>
      </c>
      <c r="X111" s="485">
        <f t="shared" si="109"/>
        <v>-0.2857142857142847</v>
      </c>
      <c r="Y111" s="485">
        <f t="shared" si="109"/>
        <v>-0.19047619047618947</v>
      </c>
      <c r="Z111" s="485">
        <f t="shared" si="109"/>
        <v>-9.5238095238094234E-2</v>
      </c>
      <c r="AA111" s="485">
        <f t="shared" si="109"/>
        <v>9.9920072216264089E-16</v>
      </c>
      <c r="AB111" s="485">
        <f t="shared" si="109"/>
        <v>9.5238095238096232E-2</v>
      </c>
      <c r="AC111" s="485">
        <f t="shared" si="109"/>
        <v>0.19047619047619146</v>
      </c>
      <c r="AD111" s="485">
        <f t="shared" si="109"/>
        <v>0.2857142857142867</v>
      </c>
      <c r="AE111" s="485">
        <f t="shared" si="109"/>
        <v>0.38095238095238193</v>
      </c>
      <c r="AF111" s="485">
        <f t="shared" si="109"/>
        <v>0.47619047619047716</v>
      </c>
      <c r="AG111" s="485">
        <f t="shared" si="109"/>
        <v>0.5714285714285724</v>
      </c>
      <c r="AH111" s="485">
        <f t="shared" si="109"/>
        <v>0.66666666666666763</v>
      </c>
      <c r="AI111" s="485">
        <f t="shared" si="109"/>
        <v>0.76190476190476286</v>
      </c>
      <c r="AJ111" s="485">
        <f t="shared" si="109"/>
        <v>0.85714285714285809</v>
      </c>
      <c r="AK111" s="485">
        <f t="shared" si="109"/>
        <v>0.95238095238095333</v>
      </c>
      <c r="AL111" s="485">
        <f t="shared" si="109"/>
        <v>1.0476190476190486</v>
      </c>
      <c r="AM111" s="485">
        <f t="shared" si="109"/>
        <v>1.1428571428571437</v>
      </c>
      <c r="AN111" s="485">
        <f t="shared" si="109"/>
        <v>1.238095238095239</v>
      </c>
      <c r="AO111" s="485">
        <f t="shared" si="109"/>
        <v>1.3333333333333344</v>
      </c>
      <c r="AP111" s="485">
        <f t="shared" si="109"/>
        <v>1.4285714285714297</v>
      </c>
      <c r="AQ111" s="485">
        <f t="shared" si="109"/>
        <v>1.5238095238095251</v>
      </c>
      <c r="AR111" s="485">
        <f t="shared" si="109"/>
        <v>1.6190476190476204</v>
      </c>
      <c r="AS111" s="485">
        <f t="shared" si="109"/>
        <v>1.7142857142857157</v>
      </c>
      <c r="AT111" s="485">
        <f t="shared" si="109"/>
        <v>1.8095238095238111</v>
      </c>
      <c r="AU111" s="485">
        <f t="shared" si="109"/>
        <v>1.9047619047619064</v>
      </c>
      <c r="AV111" s="485">
        <f t="shared" si="109"/>
        <v>2.0000000000000018</v>
      </c>
      <c r="AW111" s="485">
        <f t="shared" si="109"/>
        <v>0</v>
      </c>
      <c r="AX111" s="485">
        <f t="shared" si="109"/>
        <v>0</v>
      </c>
      <c r="AY111" s="485">
        <f t="shared" si="109"/>
        <v>0</v>
      </c>
      <c r="AZ111" s="485">
        <f t="shared" si="109"/>
        <v>0</v>
      </c>
      <c r="BA111" s="485">
        <f t="shared" si="109"/>
        <v>0</v>
      </c>
      <c r="BB111" s="485">
        <f t="shared" si="109"/>
        <v>0</v>
      </c>
      <c r="BC111" s="485">
        <f t="shared" si="109"/>
        <v>0</v>
      </c>
      <c r="BD111" s="485">
        <f t="shared" si="109"/>
        <v>0</v>
      </c>
      <c r="BE111" s="485">
        <f t="shared" si="109"/>
        <v>0</v>
      </c>
      <c r="BF111" s="485">
        <f t="shared" si="109"/>
        <v>0</v>
      </c>
      <c r="BG111" s="485">
        <f t="shared" si="109"/>
        <v>0</v>
      </c>
      <c r="BH111" s="485">
        <f t="shared" si="109"/>
        <v>0</v>
      </c>
      <c r="BI111" s="485">
        <f t="shared" si="109"/>
        <v>0</v>
      </c>
      <c r="BJ111" s="485">
        <f t="shared" si="109"/>
        <v>0</v>
      </c>
      <c r="BK111" s="485">
        <f t="shared" si="109"/>
        <v>0</v>
      </c>
      <c r="BL111" s="485">
        <f t="shared" si="109"/>
        <v>0</v>
      </c>
      <c r="BM111" s="485">
        <f t="shared" si="109"/>
        <v>0</v>
      </c>
      <c r="BN111" s="485">
        <f t="shared" si="109"/>
        <v>0</v>
      </c>
    </row>
    <row r="112" spans="1:66" ht="15.75" customHeight="1" outlineLevel="1" x14ac:dyDescent="0.2">
      <c r="A112" s="373"/>
      <c r="B112" s="373"/>
      <c r="C112" s="373"/>
      <c r="D112" s="373"/>
      <c r="E112" s="477">
        <f t="shared" si="68"/>
        <v>43</v>
      </c>
      <c r="F112" s="484">
        <f t="shared" si="66"/>
        <v>-2</v>
      </c>
      <c r="G112" s="485">
        <f t="shared" ref="G112:BN112" si="110">IF(G$69&gt;$E112,0,(F112-((2*$F$70)/$E112)))</f>
        <v>-1.9069767441860466</v>
      </c>
      <c r="H112" s="485">
        <f t="shared" si="110"/>
        <v>-1.8139534883720931</v>
      </c>
      <c r="I112" s="485">
        <f t="shared" si="110"/>
        <v>-1.7209302325581397</v>
      </c>
      <c r="J112" s="485">
        <f t="shared" si="110"/>
        <v>-1.6279069767441863</v>
      </c>
      <c r="K112" s="485">
        <f t="shared" si="110"/>
        <v>-1.5348837209302328</v>
      </c>
      <c r="L112" s="485">
        <f t="shared" si="110"/>
        <v>-1.4418604651162794</v>
      </c>
      <c r="M112" s="485">
        <f t="shared" si="110"/>
        <v>-1.348837209302326</v>
      </c>
      <c r="N112" s="485">
        <f t="shared" si="110"/>
        <v>-1.2558139534883725</v>
      </c>
      <c r="O112" s="485">
        <f t="shared" si="110"/>
        <v>-1.1627906976744191</v>
      </c>
      <c r="P112" s="485">
        <f t="shared" si="110"/>
        <v>-1.0697674418604657</v>
      </c>
      <c r="Q112" s="485">
        <f t="shared" si="110"/>
        <v>-0.97674418604651225</v>
      </c>
      <c r="R112" s="485">
        <f t="shared" si="110"/>
        <v>-0.88372093023255882</v>
      </c>
      <c r="S112" s="485">
        <f t="shared" si="110"/>
        <v>-0.79069767441860539</v>
      </c>
      <c r="T112" s="485">
        <f t="shared" si="110"/>
        <v>-0.69767441860465196</v>
      </c>
      <c r="U112" s="485">
        <f t="shared" si="110"/>
        <v>-0.60465116279069853</v>
      </c>
      <c r="V112" s="485">
        <f t="shared" si="110"/>
        <v>-0.51162790697674509</v>
      </c>
      <c r="W112" s="485">
        <f t="shared" si="110"/>
        <v>-0.41860465116279161</v>
      </c>
      <c r="X112" s="485">
        <f t="shared" si="110"/>
        <v>-0.32558139534883812</v>
      </c>
      <c r="Y112" s="485">
        <f t="shared" si="110"/>
        <v>-0.23255813953488463</v>
      </c>
      <c r="Z112" s="485">
        <f t="shared" si="110"/>
        <v>-0.13953488372093115</v>
      </c>
      <c r="AA112" s="485">
        <f t="shared" si="110"/>
        <v>-4.6511627906977659E-2</v>
      </c>
      <c r="AB112" s="485">
        <f t="shared" si="110"/>
        <v>4.6511627906975828E-2</v>
      </c>
      <c r="AC112" s="485">
        <f t="shared" si="110"/>
        <v>0.13953488372092931</v>
      </c>
      <c r="AD112" s="485">
        <f t="shared" si="110"/>
        <v>0.2325581395348828</v>
      </c>
      <c r="AE112" s="485">
        <f t="shared" si="110"/>
        <v>0.32558139534883629</v>
      </c>
      <c r="AF112" s="485">
        <f t="shared" si="110"/>
        <v>0.41860465116278978</v>
      </c>
      <c r="AG112" s="485">
        <f t="shared" si="110"/>
        <v>0.51162790697674332</v>
      </c>
      <c r="AH112" s="485">
        <f t="shared" si="110"/>
        <v>0.60465116279069675</v>
      </c>
      <c r="AI112" s="485">
        <f t="shared" si="110"/>
        <v>0.69767441860465018</v>
      </c>
      <c r="AJ112" s="485">
        <f t="shared" si="110"/>
        <v>0.79069767441860361</v>
      </c>
      <c r="AK112" s="485">
        <f t="shared" si="110"/>
        <v>0.88372093023255704</v>
      </c>
      <c r="AL112" s="485">
        <f t="shared" si="110"/>
        <v>0.97674418604651048</v>
      </c>
      <c r="AM112" s="485">
        <f t="shared" si="110"/>
        <v>1.0697674418604639</v>
      </c>
      <c r="AN112" s="485">
        <f t="shared" si="110"/>
        <v>1.1627906976744173</v>
      </c>
      <c r="AO112" s="485">
        <f t="shared" si="110"/>
        <v>1.2558139534883708</v>
      </c>
      <c r="AP112" s="485">
        <f t="shared" si="110"/>
        <v>1.3488372093023242</v>
      </c>
      <c r="AQ112" s="485">
        <f t="shared" si="110"/>
        <v>1.4418604651162776</v>
      </c>
      <c r="AR112" s="485">
        <f t="shared" si="110"/>
        <v>1.5348837209302311</v>
      </c>
      <c r="AS112" s="485">
        <f t="shared" si="110"/>
        <v>1.6279069767441845</v>
      </c>
      <c r="AT112" s="485">
        <f t="shared" si="110"/>
        <v>1.7209302325581379</v>
      </c>
      <c r="AU112" s="485">
        <f t="shared" si="110"/>
        <v>1.8139534883720914</v>
      </c>
      <c r="AV112" s="485">
        <f t="shared" si="110"/>
        <v>1.9069767441860448</v>
      </c>
      <c r="AW112" s="485">
        <f t="shared" si="110"/>
        <v>1.9999999999999982</v>
      </c>
      <c r="AX112" s="485">
        <f t="shared" si="110"/>
        <v>0</v>
      </c>
      <c r="AY112" s="485">
        <f t="shared" si="110"/>
        <v>0</v>
      </c>
      <c r="AZ112" s="485">
        <f t="shared" si="110"/>
        <v>0</v>
      </c>
      <c r="BA112" s="485">
        <f t="shared" si="110"/>
        <v>0</v>
      </c>
      <c r="BB112" s="485">
        <f t="shared" si="110"/>
        <v>0</v>
      </c>
      <c r="BC112" s="485">
        <f t="shared" si="110"/>
        <v>0</v>
      </c>
      <c r="BD112" s="485">
        <f t="shared" si="110"/>
        <v>0</v>
      </c>
      <c r="BE112" s="485">
        <f t="shared" si="110"/>
        <v>0</v>
      </c>
      <c r="BF112" s="485">
        <f t="shared" si="110"/>
        <v>0</v>
      </c>
      <c r="BG112" s="485">
        <f t="shared" si="110"/>
        <v>0</v>
      </c>
      <c r="BH112" s="485">
        <f t="shared" si="110"/>
        <v>0</v>
      </c>
      <c r="BI112" s="485">
        <f t="shared" si="110"/>
        <v>0</v>
      </c>
      <c r="BJ112" s="485">
        <f t="shared" si="110"/>
        <v>0</v>
      </c>
      <c r="BK112" s="485">
        <f t="shared" si="110"/>
        <v>0</v>
      </c>
      <c r="BL112" s="485">
        <f t="shared" si="110"/>
        <v>0</v>
      </c>
      <c r="BM112" s="485">
        <f t="shared" si="110"/>
        <v>0</v>
      </c>
      <c r="BN112" s="485">
        <f t="shared" si="110"/>
        <v>0</v>
      </c>
    </row>
    <row r="113" spans="1:66" ht="15.75" customHeight="1" outlineLevel="1" x14ac:dyDescent="0.2">
      <c r="A113" s="373"/>
      <c r="B113" s="373"/>
      <c r="C113" s="373"/>
      <c r="D113" s="373"/>
      <c r="E113" s="477">
        <f t="shared" si="68"/>
        <v>44</v>
      </c>
      <c r="F113" s="484">
        <f t="shared" si="66"/>
        <v>-2</v>
      </c>
      <c r="G113" s="485">
        <f t="shared" ref="G113:BN113" si="111">IF(G$69&gt;$E113,0,(F113-((2*$F$70)/$E113)))</f>
        <v>-1.9090909090909092</v>
      </c>
      <c r="H113" s="485">
        <f t="shared" si="111"/>
        <v>-1.8181818181818183</v>
      </c>
      <c r="I113" s="485">
        <f t="shared" si="111"/>
        <v>-1.7272727272727275</v>
      </c>
      <c r="J113" s="485">
        <f t="shared" si="111"/>
        <v>-1.6363636363636367</v>
      </c>
      <c r="K113" s="485">
        <f t="shared" si="111"/>
        <v>-1.5454545454545459</v>
      </c>
      <c r="L113" s="485">
        <f t="shared" si="111"/>
        <v>-1.454545454545455</v>
      </c>
      <c r="M113" s="485">
        <f t="shared" si="111"/>
        <v>-1.3636363636363642</v>
      </c>
      <c r="N113" s="485">
        <f t="shared" si="111"/>
        <v>-1.2727272727272734</v>
      </c>
      <c r="O113" s="485">
        <f t="shared" si="111"/>
        <v>-1.1818181818181825</v>
      </c>
      <c r="P113" s="485">
        <f t="shared" si="111"/>
        <v>-1.0909090909090917</v>
      </c>
      <c r="Q113" s="485">
        <f t="shared" si="111"/>
        <v>-1.0000000000000009</v>
      </c>
      <c r="R113" s="485">
        <f t="shared" si="111"/>
        <v>-0.90909090909090995</v>
      </c>
      <c r="S113" s="485">
        <f t="shared" si="111"/>
        <v>-0.81818181818181901</v>
      </c>
      <c r="T113" s="485">
        <f t="shared" si="111"/>
        <v>-0.72727272727272807</v>
      </c>
      <c r="U113" s="485">
        <f t="shared" si="111"/>
        <v>-0.63636363636363713</v>
      </c>
      <c r="V113" s="485">
        <f t="shared" si="111"/>
        <v>-0.54545454545454619</v>
      </c>
      <c r="W113" s="485">
        <f t="shared" si="111"/>
        <v>-0.45454545454545525</v>
      </c>
      <c r="X113" s="485">
        <f t="shared" si="111"/>
        <v>-0.36363636363636431</v>
      </c>
      <c r="Y113" s="485">
        <f t="shared" si="111"/>
        <v>-0.27272727272727337</v>
      </c>
      <c r="Z113" s="485">
        <f t="shared" si="111"/>
        <v>-0.18181818181818246</v>
      </c>
      <c r="AA113" s="485">
        <f t="shared" si="111"/>
        <v>-9.090909090909155E-2</v>
      </c>
      <c r="AB113" s="485">
        <f t="shared" si="111"/>
        <v>-6.3837823915946501E-16</v>
      </c>
      <c r="AC113" s="485">
        <f t="shared" si="111"/>
        <v>9.0909090909090273E-2</v>
      </c>
      <c r="AD113" s="485">
        <f t="shared" si="111"/>
        <v>0.18181818181818118</v>
      </c>
      <c r="AE113" s="485">
        <f t="shared" si="111"/>
        <v>0.2727272727272721</v>
      </c>
      <c r="AF113" s="485">
        <f t="shared" si="111"/>
        <v>0.36363636363636298</v>
      </c>
      <c r="AG113" s="485">
        <f t="shared" si="111"/>
        <v>0.45454545454545392</v>
      </c>
      <c r="AH113" s="485">
        <f t="shared" si="111"/>
        <v>0.54545454545454486</v>
      </c>
      <c r="AI113" s="485">
        <f t="shared" si="111"/>
        <v>0.6363636363636358</v>
      </c>
      <c r="AJ113" s="485">
        <f t="shared" si="111"/>
        <v>0.72727272727272674</v>
      </c>
      <c r="AK113" s="485">
        <f t="shared" si="111"/>
        <v>0.81818181818181768</v>
      </c>
      <c r="AL113" s="485">
        <f t="shared" si="111"/>
        <v>0.90909090909090862</v>
      </c>
      <c r="AM113" s="485">
        <f t="shared" si="111"/>
        <v>0.99999999999999956</v>
      </c>
      <c r="AN113" s="485">
        <f t="shared" si="111"/>
        <v>1.0909090909090904</v>
      </c>
      <c r="AO113" s="485">
        <f t="shared" si="111"/>
        <v>1.1818181818181812</v>
      </c>
      <c r="AP113" s="485">
        <f t="shared" si="111"/>
        <v>1.272727272727272</v>
      </c>
      <c r="AQ113" s="485">
        <f t="shared" si="111"/>
        <v>1.3636363636363629</v>
      </c>
      <c r="AR113" s="485">
        <f t="shared" si="111"/>
        <v>1.4545454545454537</v>
      </c>
      <c r="AS113" s="485">
        <f t="shared" si="111"/>
        <v>1.5454545454545445</v>
      </c>
      <c r="AT113" s="485">
        <f t="shared" si="111"/>
        <v>1.6363636363636354</v>
      </c>
      <c r="AU113" s="485">
        <f t="shared" si="111"/>
        <v>1.7272727272727262</v>
      </c>
      <c r="AV113" s="485">
        <f t="shared" si="111"/>
        <v>1.818181818181817</v>
      </c>
      <c r="AW113" s="485">
        <f t="shared" si="111"/>
        <v>1.9090909090909078</v>
      </c>
      <c r="AX113" s="485">
        <f t="shared" si="111"/>
        <v>1.9999999999999987</v>
      </c>
      <c r="AY113" s="485">
        <f t="shared" si="111"/>
        <v>0</v>
      </c>
      <c r="AZ113" s="485">
        <f t="shared" si="111"/>
        <v>0</v>
      </c>
      <c r="BA113" s="485">
        <f t="shared" si="111"/>
        <v>0</v>
      </c>
      <c r="BB113" s="485">
        <f t="shared" si="111"/>
        <v>0</v>
      </c>
      <c r="BC113" s="485">
        <f t="shared" si="111"/>
        <v>0</v>
      </c>
      <c r="BD113" s="485">
        <f t="shared" si="111"/>
        <v>0</v>
      </c>
      <c r="BE113" s="485">
        <f t="shared" si="111"/>
        <v>0</v>
      </c>
      <c r="BF113" s="485">
        <f t="shared" si="111"/>
        <v>0</v>
      </c>
      <c r="BG113" s="485">
        <f t="shared" si="111"/>
        <v>0</v>
      </c>
      <c r="BH113" s="485">
        <f t="shared" si="111"/>
        <v>0</v>
      </c>
      <c r="BI113" s="485">
        <f t="shared" si="111"/>
        <v>0</v>
      </c>
      <c r="BJ113" s="485">
        <f t="shared" si="111"/>
        <v>0</v>
      </c>
      <c r="BK113" s="485">
        <f t="shared" si="111"/>
        <v>0</v>
      </c>
      <c r="BL113" s="485">
        <f t="shared" si="111"/>
        <v>0</v>
      </c>
      <c r="BM113" s="485">
        <f t="shared" si="111"/>
        <v>0</v>
      </c>
      <c r="BN113" s="485">
        <f t="shared" si="111"/>
        <v>0</v>
      </c>
    </row>
    <row r="114" spans="1:66" ht="15.75" customHeight="1" outlineLevel="1" x14ac:dyDescent="0.2">
      <c r="A114" s="373"/>
      <c r="B114" s="373"/>
      <c r="C114" s="373"/>
      <c r="D114" s="373"/>
      <c r="E114" s="477">
        <f t="shared" si="68"/>
        <v>45</v>
      </c>
      <c r="F114" s="484">
        <f t="shared" si="66"/>
        <v>-2</v>
      </c>
      <c r="G114" s="485">
        <f t="shared" ref="G114:BN114" si="112">IF(G$69&gt;$E114,0,(F114-((2*$F$70)/$E114)))</f>
        <v>-1.9111111111111112</v>
      </c>
      <c r="H114" s="485">
        <f t="shared" si="112"/>
        <v>-1.8222222222222224</v>
      </c>
      <c r="I114" s="485">
        <f t="shared" si="112"/>
        <v>-1.7333333333333336</v>
      </c>
      <c r="J114" s="485">
        <f t="shared" si="112"/>
        <v>-1.6444444444444448</v>
      </c>
      <c r="K114" s="485">
        <f t="shared" si="112"/>
        <v>-1.555555555555556</v>
      </c>
      <c r="L114" s="485">
        <f t="shared" si="112"/>
        <v>-1.4666666666666672</v>
      </c>
      <c r="M114" s="485">
        <f t="shared" si="112"/>
        <v>-1.3777777777777784</v>
      </c>
      <c r="N114" s="485">
        <f t="shared" si="112"/>
        <v>-1.2888888888888896</v>
      </c>
      <c r="O114" s="485">
        <f t="shared" si="112"/>
        <v>-1.2000000000000008</v>
      </c>
      <c r="P114" s="485">
        <f t="shared" si="112"/>
        <v>-1.111111111111112</v>
      </c>
      <c r="Q114" s="485">
        <f t="shared" si="112"/>
        <v>-1.0222222222222233</v>
      </c>
      <c r="R114" s="485">
        <f t="shared" si="112"/>
        <v>-0.93333333333333435</v>
      </c>
      <c r="S114" s="485">
        <f t="shared" si="112"/>
        <v>-0.84444444444444544</v>
      </c>
      <c r="T114" s="485">
        <f t="shared" si="112"/>
        <v>-0.75555555555555654</v>
      </c>
      <c r="U114" s="485">
        <f t="shared" si="112"/>
        <v>-0.66666666666666763</v>
      </c>
      <c r="V114" s="485">
        <f t="shared" si="112"/>
        <v>-0.57777777777777872</v>
      </c>
      <c r="W114" s="485">
        <f t="shared" si="112"/>
        <v>-0.48888888888888982</v>
      </c>
      <c r="X114" s="485">
        <f t="shared" si="112"/>
        <v>-0.40000000000000091</v>
      </c>
      <c r="Y114" s="485">
        <f t="shared" si="112"/>
        <v>-0.311111111111112</v>
      </c>
      <c r="Z114" s="485">
        <f t="shared" si="112"/>
        <v>-0.2222222222222231</v>
      </c>
      <c r="AA114" s="485">
        <f t="shared" si="112"/>
        <v>-0.13333333333333419</v>
      </c>
      <c r="AB114" s="485">
        <f t="shared" si="112"/>
        <v>-4.44444444444453E-2</v>
      </c>
      <c r="AC114" s="485">
        <f t="shared" si="112"/>
        <v>4.4444444444443593E-2</v>
      </c>
      <c r="AD114" s="485">
        <f t="shared" si="112"/>
        <v>0.13333333333333247</v>
      </c>
      <c r="AE114" s="485">
        <f t="shared" si="112"/>
        <v>0.22222222222222138</v>
      </c>
      <c r="AF114" s="485">
        <f t="shared" si="112"/>
        <v>0.31111111111111028</v>
      </c>
      <c r="AG114" s="485">
        <f t="shared" si="112"/>
        <v>0.39999999999999919</v>
      </c>
      <c r="AH114" s="485">
        <f t="shared" si="112"/>
        <v>0.4888888888888881</v>
      </c>
      <c r="AI114" s="485">
        <f t="shared" si="112"/>
        <v>0.57777777777777695</v>
      </c>
      <c r="AJ114" s="485">
        <f t="shared" si="112"/>
        <v>0.66666666666666585</v>
      </c>
      <c r="AK114" s="485">
        <f t="shared" si="112"/>
        <v>0.75555555555555476</v>
      </c>
      <c r="AL114" s="485">
        <f t="shared" si="112"/>
        <v>0.84444444444444366</v>
      </c>
      <c r="AM114" s="485">
        <f t="shared" si="112"/>
        <v>0.93333333333333257</v>
      </c>
      <c r="AN114" s="485">
        <f t="shared" si="112"/>
        <v>1.0222222222222215</v>
      </c>
      <c r="AO114" s="485">
        <f t="shared" si="112"/>
        <v>1.1111111111111103</v>
      </c>
      <c r="AP114" s="485">
        <f t="shared" si="112"/>
        <v>1.1999999999999991</v>
      </c>
      <c r="AQ114" s="485">
        <f t="shared" si="112"/>
        <v>1.2888888888888879</v>
      </c>
      <c r="AR114" s="485">
        <f t="shared" si="112"/>
        <v>1.3777777777777767</v>
      </c>
      <c r="AS114" s="485">
        <f t="shared" si="112"/>
        <v>1.4666666666666655</v>
      </c>
      <c r="AT114" s="485">
        <f t="shared" si="112"/>
        <v>1.5555555555555542</v>
      </c>
      <c r="AU114" s="485">
        <f t="shared" si="112"/>
        <v>1.644444444444443</v>
      </c>
      <c r="AV114" s="485">
        <f t="shared" si="112"/>
        <v>1.7333333333333318</v>
      </c>
      <c r="AW114" s="485">
        <f t="shared" si="112"/>
        <v>1.8222222222222206</v>
      </c>
      <c r="AX114" s="485">
        <f t="shared" si="112"/>
        <v>1.9111111111111094</v>
      </c>
      <c r="AY114" s="485">
        <f t="shared" si="112"/>
        <v>1.9999999999999982</v>
      </c>
      <c r="AZ114" s="485">
        <f t="shared" si="112"/>
        <v>0</v>
      </c>
      <c r="BA114" s="485">
        <f t="shared" si="112"/>
        <v>0</v>
      </c>
      <c r="BB114" s="485">
        <f t="shared" si="112"/>
        <v>0</v>
      </c>
      <c r="BC114" s="485">
        <f t="shared" si="112"/>
        <v>0</v>
      </c>
      <c r="BD114" s="485">
        <f t="shared" si="112"/>
        <v>0</v>
      </c>
      <c r="BE114" s="485">
        <f t="shared" si="112"/>
        <v>0</v>
      </c>
      <c r="BF114" s="485">
        <f t="shared" si="112"/>
        <v>0</v>
      </c>
      <c r="BG114" s="485">
        <f t="shared" si="112"/>
        <v>0</v>
      </c>
      <c r="BH114" s="485">
        <f t="shared" si="112"/>
        <v>0</v>
      </c>
      <c r="BI114" s="485">
        <f t="shared" si="112"/>
        <v>0</v>
      </c>
      <c r="BJ114" s="485">
        <f t="shared" si="112"/>
        <v>0</v>
      </c>
      <c r="BK114" s="485">
        <f t="shared" si="112"/>
        <v>0</v>
      </c>
      <c r="BL114" s="485">
        <f t="shared" si="112"/>
        <v>0</v>
      </c>
      <c r="BM114" s="485">
        <f t="shared" si="112"/>
        <v>0</v>
      </c>
      <c r="BN114" s="485">
        <f t="shared" si="112"/>
        <v>0</v>
      </c>
    </row>
    <row r="115" spans="1:66" ht="15.75" customHeight="1" outlineLevel="1" x14ac:dyDescent="0.2">
      <c r="A115" s="373"/>
      <c r="B115" s="373"/>
      <c r="C115" s="373"/>
      <c r="D115" s="373"/>
      <c r="E115" s="477">
        <f t="shared" si="68"/>
        <v>46</v>
      </c>
      <c r="F115" s="484">
        <f t="shared" si="66"/>
        <v>-2</v>
      </c>
      <c r="G115" s="485">
        <f t="shared" ref="G115:BN115" si="113">IF(G$69&gt;$E115,0,(F115-((2*$F$70)/$E115)))</f>
        <v>-1.9130434782608696</v>
      </c>
      <c r="H115" s="485">
        <f t="shared" si="113"/>
        <v>-1.8260869565217392</v>
      </c>
      <c r="I115" s="485">
        <f t="shared" si="113"/>
        <v>-1.7391304347826089</v>
      </c>
      <c r="J115" s="485">
        <f t="shared" si="113"/>
        <v>-1.6521739130434785</v>
      </c>
      <c r="K115" s="485">
        <f t="shared" si="113"/>
        <v>-1.5652173913043481</v>
      </c>
      <c r="L115" s="485">
        <f t="shared" si="113"/>
        <v>-1.4782608695652177</v>
      </c>
      <c r="M115" s="485">
        <f t="shared" si="113"/>
        <v>-1.3913043478260874</v>
      </c>
      <c r="N115" s="485">
        <f t="shared" si="113"/>
        <v>-1.304347826086957</v>
      </c>
      <c r="O115" s="485">
        <f t="shared" si="113"/>
        <v>-1.2173913043478266</v>
      </c>
      <c r="P115" s="485">
        <f t="shared" si="113"/>
        <v>-1.1304347826086962</v>
      </c>
      <c r="Q115" s="485">
        <f t="shared" si="113"/>
        <v>-1.0434782608695659</v>
      </c>
      <c r="R115" s="485">
        <f t="shared" si="113"/>
        <v>-0.95652173913043548</v>
      </c>
      <c r="S115" s="485">
        <f t="shared" si="113"/>
        <v>-0.8695652173913051</v>
      </c>
      <c r="T115" s="485">
        <f t="shared" si="113"/>
        <v>-0.78260869565217472</v>
      </c>
      <c r="U115" s="485">
        <f t="shared" si="113"/>
        <v>-0.69565217391304435</v>
      </c>
      <c r="V115" s="485">
        <f t="shared" si="113"/>
        <v>-0.60869565217391397</v>
      </c>
      <c r="W115" s="485">
        <f t="shared" si="113"/>
        <v>-0.52173913043478359</v>
      </c>
      <c r="X115" s="485">
        <f t="shared" si="113"/>
        <v>-0.43478260869565316</v>
      </c>
      <c r="Y115" s="485">
        <f t="shared" si="113"/>
        <v>-0.34782608695652273</v>
      </c>
      <c r="Z115" s="485">
        <f t="shared" si="113"/>
        <v>-0.2608695652173923</v>
      </c>
      <c r="AA115" s="485">
        <f t="shared" si="113"/>
        <v>-0.17391304347826186</v>
      </c>
      <c r="AB115" s="485">
        <f t="shared" si="113"/>
        <v>-8.6956521739131432E-2</v>
      </c>
      <c r="AC115" s="485">
        <f t="shared" si="113"/>
        <v>-9.9920072216264089E-16</v>
      </c>
      <c r="AD115" s="485">
        <f t="shared" si="113"/>
        <v>8.6956521739129433E-2</v>
      </c>
      <c r="AE115" s="485">
        <f t="shared" si="113"/>
        <v>0.17391304347825987</v>
      </c>
      <c r="AF115" s="485">
        <f t="shared" si="113"/>
        <v>0.2608695652173903</v>
      </c>
      <c r="AG115" s="485">
        <f t="shared" si="113"/>
        <v>0.34782608695652073</v>
      </c>
      <c r="AH115" s="485">
        <f t="shared" si="113"/>
        <v>0.43478260869565116</v>
      </c>
      <c r="AI115" s="485">
        <f t="shared" si="113"/>
        <v>0.5217391304347816</v>
      </c>
      <c r="AJ115" s="485">
        <f t="shared" si="113"/>
        <v>0.60869565217391197</v>
      </c>
      <c r="AK115" s="485">
        <f t="shared" si="113"/>
        <v>0.69565217391304235</v>
      </c>
      <c r="AL115" s="485">
        <f t="shared" si="113"/>
        <v>0.78260869565217273</v>
      </c>
      <c r="AM115" s="485">
        <f t="shared" si="113"/>
        <v>0.8695652173913031</v>
      </c>
      <c r="AN115" s="485">
        <f t="shared" si="113"/>
        <v>0.95652173913043348</v>
      </c>
      <c r="AO115" s="485">
        <f t="shared" si="113"/>
        <v>1.0434782608695639</v>
      </c>
      <c r="AP115" s="485">
        <f t="shared" si="113"/>
        <v>1.1304347826086942</v>
      </c>
      <c r="AQ115" s="485">
        <f t="shared" si="113"/>
        <v>1.2173913043478246</v>
      </c>
      <c r="AR115" s="485">
        <f t="shared" si="113"/>
        <v>1.304347826086955</v>
      </c>
      <c r="AS115" s="485">
        <f t="shared" si="113"/>
        <v>1.3913043478260854</v>
      </c>
      <c r="AT115" s="485">
        <f t="shared" si="113"/>
        <v>1.4782608695652157</v>
      </c>
      <c r="AU115" s="485">
        <f t="shared" si="113"/>
        <v>1.5652173913043461</v>
      </c>
      <c r="AV115" s="485">
        <f t="shared" si="113"/>
        <v>1.6521739130434765</v>
      </c>
      <c r="AW115" s="485">
        <f t="shared" si="113"/>
        <v>1.7391304347826069</v>
      </c>
      <c r="AX115" s="485">
        <f t="shared" si="113"/>
        <v>1.8260869565217372</v>
      </c>
      <c r="AY115" s="485">
        <f t="shared" si="113"/>
        <v>1.9130434782608676</v>
      </c>
      <c r="AZ115" s="485">
        <f t="shared" si="113"/>
        <v>1.999999999999998</v>
      </c>
      <c r="BA115" s="485">
        <f t="shared" si="113"/>
        <v>0</v>
      </c>
      <c r="BB115" s="485">
        <f t="shared" si="113"/>
        <v>0</v>
      </c>
      <c r="BC115" s="485">
        <f t="shared" si="113"/>
        <v>0</v>
      </c>
      <c r="BD115" s="485">
        <f t="shared" si="113"/>
        <v>0</v>
      </c>
      <c r="BE115" s="485">
        <f t="shared" si="113"/>
        <v>0</v>
      </c>
      <c r="BF115" s="485">
        <f t="shared" si="113"/>
        <v>0</v>
      </c>
      <c r="BG115" s="485">
        <f t="shared" si="113"/>
        <v>0</v>
      </c>
      <c r="BH115" s="485">
        <f t="shared" si="113"/>
        <v>0</v>
      </c>
      <c r="BI115" s="485">
        <f t="shared" si="113"/>
        <v>0</v>
      </c>
      <c r="BJ115" s="485">
        <f t="shared" si="113"/>
        <v>0</v>
      </c>
      <c r="BK115" s="485">
        <f t="shared" si="113"/>
        <v>0</v>
      </c>
      <c r="BL115" s="485">
        <f t="shared" si="113"/>
        <v>0</v>
      </c>
      <c r="BM115" s="485">
        <f t="shared" si="113"/>
        <v>0</v>
      </c>
      <c r="BN115" s="485">
        <f t="shared" si="113"/>
        <v>0</v>
      </c>
    </row>
    <row r="116" spans="1:66" ht="15.75" customHeight="1" outlineLevel="1" x14ac:dyDescent="0.2">
      <c r="A116" s="373"/>
      <c r="B116" s="373"/>
      <c r="C116" s="373"/>
      <c r="D116" s="373"/>
      <c r="E116" s="477">
        <f t="shared" si="68"/>
        <v>47</v>
      </c>
      <c r="F116" s="484">
        <f t="shared" si="66"/>
        <v>-2</v>
      </c>
      <c r="G116" s="485">
        <f t="shared" ref="G116:BN116" si="114">IF(G$69&gt;$E116,0,(F116-((2*$F$70)/$E116)))</f>
        <v>-1.9148936170212767</v>
      </c>
      <c r="H116" s="485">
        <f t="shared" si="114"/>
        <v>-1.8297872340425534</v>
      </c>
      <c r="I116" s="485">
        <f t="shared" si="114"/>
        <v>-1.7446808510638301</v>
      </c>
      <c r="J116" s="485">
        <f t="shared" si="114"/>
        <v>-1.6595744680851068</v>
      </c>
      <c r="K116" s="485">
        <f t="shared" si="114"/>
        <v>-1.5744680851063835</v>
      </c>
      <c r="L116" s="485">
        <f t="shared" si="114"/>
        <v>-1.4893617021276602</v>
      </c>
      <c r="M116" s="485">
        <f t="shared" si="114"/>
        <v>-1.4042553191489369</v>
      </c>
      <c r="N116" s="485">
        <f t="shared" si="114"/>
        <v>-1.3191489361702136</v>
      </c>
      <c r="O116" s="485">
        <f t="shared" si="114"/>
        <v>-1.2340425531914903</v>
      </c>
      <c r="P116" s="485">
        <f t="shared" si="114"/>
        <v>-1.1489361702127669</v>
      </c>
      <c r="Q116" s="485">
        <f t="shared" si="114"/>
        <v>-1.0638297872340436</v>
      </c>
      <c r="R116" s="485">
        <f t="shared" si="114"/>
        <v>-0.97872340425532023</v>
      </c>
      <c r="S116" s="485">
        <f t="shared" si="114"/>
        <v>-0.89361702127659681</v>
      </c>
      <c r="T116" s="485">
        <f t="shared" si="114"/>
        <v>-0.8085106382978734</v>
      </c>
      <c r="U116" s="485">
        <f t="shared" si="114"/>
        <v>-0.72340425531914998</v>
      </c>
      <c r="V116" s="485">
        <f t="shared" si="114"/>
        <v>-0.63829787234042656</v>
      </c>
      <c r="W116" s="485">
        <f t="shared" si="114"/>
        <v>-0.55319148936170315</v>
      </c>
      <c r="X116" s="485">
        <f t="shared" si="114"/>
        <v>-0.46808510638297973</v>
      </c>
      <c r="Y116" s="485">
        <f t="shared" si="114"/>
        <v>-0.38297872340425632</v>
      </c>
      <c r="Z116" s="485">
        <f t="shared" si="114"/>
        <v>-0.2978723404255329</v>
      </c>
      <c r="AA116" s="485">
        <f t="shared" si="114"/>
        <v>-0.21276595744680948</v>
      </c>
      <c r="AB116" s="485">
        <f t="shared" si="114"/>
        <v>-0.12765957446808607</v>
      </c>
      <c r="AC116" s="485">
        <f t="shared" si="114"/>
        <v>-4.2553191489362666E-2</v>
      </c>
      <c r="AD116" s="485">
        <f t="shared" si="114"/>
        <v>4.2553191489360737E-2</v>
      </c>
      <c r="AE116" s="485">
        <f t="shared" si="114"/>
        <v>0.12765957446808412</v>
      </c>
      <c r="AF116" s="485">
        <f t="shared" si="114"/>
        <v>0.21276595744680754</v>
      </c>
      <c r="AG116" s="485">
        <f t="shared" si="114"/>
        <v>0.29787234042553096</v>
      </c>
      <c r="AH116" s="485">
        <f t="shared" si="114"/>
        <v>0.38297872340425437</v>
      </c>
      <c r="AI116" s="485">
        <f t="shared" si="114"/>
        <v>0.46808510638297779</v>
      </c>
      <c r="AJ116" s="485">
        <f t="shared" si="114"/>
        <v>0.55319148936170115</v>
      </c>
      <c r="AK116" s="485">
        <f t="shared" si="114"/>
        <v>0.63829787234042457</v>
      </c>
      <c r="AL116" s="485">
        <f t="shared" si="114"/>
        <v>0.72340425531914798</v>
      </c>
      <c r="AM116" s="485">
        <f t="shared" si="114"/>
        <v>0.8085106382978714</v>
      </c>
      <c r="AN116" s="485">
        <f t="shared" si="114"/>
        <v>0.89361702127659481</v>
      </c>
      <c r="AO116" s="485">
        <f t="shared" si="114"/>
        <v>0.97872340425531823</v>
      </c>
      <c r="AP116" s="485">
        <f t="shared" si="114"/>
        <v>1.0638297872340416</v>
      </c>
      <c r="AQ116" s="485">
        <f t="shared" si="114"/>
        <v>1.148936170212765</v>
      </c>
      <c r="AR116" s="485">
        <f t="shared" si="114"/>
        <v>1.2340425531914883</v>
      </c>
      <c r="AS116" s="485">
        <f t="shared" si="114"/>
        <v>1.3191489361702116</v>
      </c>
      <c r="AT116" s="485">
        <f t="shared" si="114"/>
        <v>1.4042553191489349</v>
      </c>
      <c r="AU116" s="485">
        <f t="shared" si="114"/>
        <v>1.4893617021276582</v>
      </c>
      <c r="AV116" s="485">
        <f t="shared" si="114"/>
        <v>1.5744680851063815</v>
      </c>
      <c r="AW116" s="485">
        <f t="shared" si="114"/>
        <v>1.6595744680851048</v>
      </c>
      <c r="AX116" s="485">
        <f t="shared" si="114"/>
        <v>1.7446808510638281</v>
      </c>
      <c r="AY116" s="485">
        <f t="shared" si="114"/>
        <v>1.8297872340425514</v>
      </c>
      <c r="AZ116" s="485">
        <f t="shared" si="114"/>
        <v>1.9148936170212747</v>
      </c>
      <c r="BA116" s="485">
        <f t="shared" si="114"/>
        <v>1.999999999999998</v>
      </c>
      <c r="BB116" s="485">
        <f t="shared" si="114"/>
        <v>0</v>
      </c>
      <c r="BC116" s="485">
        <f t="shared" si="114"/>
        <v>0</v>
      </c>
      <c r="BD116" s="485">
        <f t="shared" si="114"/>
        <v>0</v>
      </c>
      <c r="BE116" s="485">
        <f t="shared" si="114"/>
        <v>0</v>
      </c>
      <c r="BF116" s="485">
        <f t="shared" si="114"/>
        <v>0</v>
      </c>
      <c r="BG116" s="485">
        <f t="shared" si="114"/>
        <v>0</v>
      </c>
      <c r="BH116" s="485">
        <f t="shared" si="114"/>
        <v>0</v>
      </c>
      <c r="BI116" s="485">
        <f t="shared" si="114"/>
        <v>0</v>
      </c>
      <c r="BJ116" s="485">
        <f t="shared" si="114"/>
        <v>0</v>
      </c>
      <c r="BK116" s="485">
        <f t="shared" si="114"/>
        <v>0</v>
      </c>
      <c r="BL116" s="485">
        <f t="shared" si="114"/>
        <v>0</v>
      </c>
      <c r="BM116" s="485">
        <f t="shared" si="114"/>
        <v>0</v>
      </c>
      <c r="BN116" s="485">
        <f t="shared" si="114"/>
        <v>0</v>
      </c>
    </row>
    <row r="117" spans="1:66" ht="15.75" customHeight="1" outlineLevel="1" x14ac:dyDescent="0.2">
      <c r="A117" s="373"/>
      <c r="B117" s="373"/>
      <c r="C117" s="373"/>
      <c r="D117" s="373"/>
      <c r="E117" s="477">
        <f t="shared" si="68"/>
        <v>48</v>
      </c>
      <c r="F117" s="484">
        <f t="shared" si="66"/>
        <v>-2</v>
      </c>
      <c r="G117" s="485">
        <f t="shared" ref="G117:BN117" si="115">IF(G$69&gt;$E117,0,(F117-((2*$F$70)/$E117)))</f>
        <v>-1.9166666666666667</v>
      </c>
      <c r="H117" s="485">
        <f t="shared" si="115"/>
        <v>-1.8333333333333335</v>
      </c>
      <c r="I117" s="485">
        <f t="shared" si="115"/>
        <v>-1.7500000000000002</v>
      </c>
      <c r="J117" s="485">
        <f t="shared" si="115"/>
        <v>-1.666666666666667</v>
      </c>
      <c r="K117" s="485">
        <f t="shared" si="115"/>
        <v>-1.5833333333333337</v>
      </c>
      <c r="L117" s="485">
        <f t="shared" si="115"/>
        <v>-1.5000000000000004</v>
      </c>
      <c r="M117" s="485">
        <f t="shared" si="115"/>
        <v>-1.4166666666666672</v>
      </c>
      <c r="N117" s="485">
        <f t="shared" si="115"/>
        <v>-1.3333333333333339</v>
      </c>
      <c r="O117" s="485">
        <f t="shared" si="115"/>
        <v>-1.2500000000000007</v>
      </c>
      <c r="P117" s="485">
        <f t="shared" si="115"/>
        <v>-1.1666666666666674</v>
      </c>
      <c r="Q117" s="485">
        <f t="shared" si="115"/>
        <v>-1.0833333333333341</v>
      </c>
      <c r="R117" s="485">
        <f t="shared" si="115"/>
        <v>-1.0000000000000009</v>
      </c>
      <c r="S117" s="485">
        <f t="shared" si="115"/>
        <v>-0.91666666666666752</v>
      </c>
      <c r="T117" s="485">
        <f t="shared" si="115"/>
        <v>-0.83333333333333415</v>
      </c>
      <c r="U117" s="485">
        <f t="shared" si="115"/>
        <v>-0.75000000000000078</v>
      </c>
      <c r="V117" s="485">
        <f t="shared" si="115"/>
        <v>-0.66666666666666741</v>
      </c>
      <c r="W117" s="485">
        <f t="shared" si="115"/>
        <v>-0.58333333333333404</v>
      </c>
      <c r="X117" s="485">
        <f t="shared" si="115"/>
        <v>-0.50000000000000067</v>
      </c>
      <c r="Y117" s="485">
        <f t="shared" si="115"/>
        <v>-0.41666666666666735</v>
      </c>
      <c r="Z117" s="485">
        <f t="shared" si="115"/>
        <v>-0.33333333333333404</v>
      </c>
      <c r="AA117" s="485">
        <f t="shared" si="115"/>
        <v>-0.25000000000000072</v>
      </c>
      <c r="AB117" s="485">
        <f t="shared" si="115"/>
        <v>-0.16666666666666741</v>
      </c>
      <c r="AC117" s="485">
        <f t="shared" si="115"/>
        <v>-8.3333333333334078E-2</v>
      </c>
      <c r="AD117" s="485">
        <f t="shared" si="115"/>
        <v>-7.4940054162198066E-16</v>
      </c>
      <c r="AE117" s="485">
        <f t="shared" si="115"/>
        <v>8.3333333333332579E-2</v>
      </c>
      <c r="AF117" s="485">
        <f t="shared" si="115"/>
        <v>0.16666666666666591</v>
      </c>
      <c r="AG117" s="485">
        <f t="shared" si="115"/>
        <v>0.24999999999999922</v>
      </c>
      <c r="AH117" s="485">
        <f t="shared" si="115"/>
        <v>0.33333333333333254</v>
      </c>
      <c r="AI117" s="485">
        <f t="shared" si="115"/>
        <v>0.41666666666666585</v>
      </c>
      <c r="AJ117" s="485">
        <f t="shared" si="115"/>
        <v>0.49999999999999917</v>
      </c>
      <c r="AK117" s="485">
        <f t="shared" si="115"/>
        <v>0.58333333333333248</v>
      </c>
      <c r="AL117" s="485">
        <f t="shared" si="115"/>
        <v>0.66666666666666585</v>
      </c>
      <c r="AM117" s="485">
        <f t="shared" si="115"/>
        <v>0.74999999999999922</v>
      </c>
      <c r="AN117" s="485">
        <f t="shared" si="115"/>
        <v>0.83333333333333259</v>
      </c>
      <c r="AO117" s="485">
        <f t="shared" si="115"/>
        <v>0.91666666666666596</v>
      </c>
      <c r="AP117" s="485">
        <f t="shared" si="115"/>
        <v>0.99999999999999933</v>
      </c>
      <c r="AQ117" s="485">
        <f t="shared" si="115"/>
        <v>1.0833333333333326</v>
      </c>
      <c r="AR117" s="485">
        <f t="shared" si="115"/>
        <v>1.1666666666666659</v>
      </c>
      <c r="AS117" s="485">
        <f t="shared" si="115"/>
        <v>1.2499999999999991</v>
      </c>
      <c r="AT117" s="485">
        <f t="shared" si="115"/>
        <v>1.3333333333333324</v>
      </c>
      <c r="AU117" s="485">
        <f t="shared" si="115"/>
        <v>1.4166666666666656</v>
      </c>
      <c r="AV117" s="485">
        <f t="shared" si="115"/>
        <v>1.4999999999999989</v>
      </c>
      <c r="AW117" s="485">
        <f t="shared" si="115"/>
        <v>1.5833333333333321</v>
      </c>
      <c r="AX117" s="485">
        <f t="shared" si="115"/>
        <v>1.6666666666666654</v>
      </c>
      <c r="AY117" s="485">
        <f t="shared" si="115"/>
        <v>1.7499999999999987</v>
      </c>
      <c r="AZ117" s="485">
        <f t="shared" si="115"/>
        <v>1.8333333333333319</v>
      </c>
      <c r="BA117" s="485">
        <f t="shared" si="115"/>
        <v>1.9166666666666652</v>
      </c>
      <c r="BB117" s="485">
        <f t="shared" si="115"/>
        <v>1.9999999999999984</v>
      </c>
      <c r="BC117" s="485">
        <f t="shared" si="115"/>
        <v>0</v>
      </c>
      <c r="BD117" s="485">
        <f t="shared" si="115"/>
        <v>0</v>
      </c>
      <c r="BE117" s="485">
        <f t="shared" si="115"/>
        <v>0</v>
      </c>
      <c r="BF117" s="485">
        <f t="shared" si="115"/>
        <v>0</v>
      </c>
      <c r="BG117" s="485">
        <f t="shared" si="115"/>
        <v>0</v>
      </c>
      <c r="BH117" s="485">
        <f t="shared" si="115"/>
        <v>0</v>
      </c>
      <c r="BI117" s="485">
        <f t="shared" si="115"/>
        <v>0</v>
      </c>
      <c r="BJ117" s="485">
        <f t="shared" si="115"/>
        <v>0</v>
      </c>
      <c r="BK117" s="485">
        <f t="shared" si="115"/>
        <v>0</v>
      </c>
      <c r="BL117" s="485">
        <f t="shared" si="115"/>
        <v>0</v>
      </c>
      <c r="BM117" s="485">
        <f t="shared" si="115"/>
        <v>0</v>
      </c>
      <c r="BN117" s="485">
        <f t="shared" si="115"/>
        <v>0</v>
      </c>
    </row>
    <row r="118" spans="1:66" ht="15.75" customHeight="1" outlineLevel="1" x14ac:dyDescent="0.2">
      <c r="A118" s="373"/>
      <c r="B118" s="373"/>
      <c r="C118" s="373"/>
      <c r="D118" s="373"/>
      <c r="E118" s="477">
        <f t="shared" si="68"/>
        <v>49</v>
      </c>
      <c r="F118" s="484">
        <f t="shared" si="66"/>
        <v>-2</v>
      </c>
      <c r="G118" s="485">
        <f t="shared" ref="G118:BN118" si="116">IF(G$69&gt;$E118,0,(F118-((2*$F$70)/$E118)))</f>
        <v>-1.9183673469387754</v>
      </c>
      <c r="H118" s="485">
        <f t="shared" si="116"/>
        <v>-1.8367346938775508</v>
      </c>
      <c r="I118" s="485">
        <f t="shared" si="116"/>
        <v>-1.7551020408163263</v>
      </c>
      <c r="J118" s="485">
        <f t="shared" si="116"/>
        <v>-1.6734693877551017</v>
      </c>
      <c r="K118" s="485">
        <f t="shared" si="116"/>
        <v>-1.5918367346938771</v>
      </c>
      <c r="L118" s="485">
        <f t="shared" si="116"/>
        <v>-1.5102040816326525</v>
      </c>
      <c r="M118" s="485">
        <f t="shared" si="116"/>
        <v>-1.4285714285714279</v>
      </c>
      <c r="N118" s="485">
        <f t="shared" si="116"/>
        <v>-1.3469387755102034</v>
      </c>
      <c r="O118" s="485">
        <f t="shared" si="116"/>
        <v>-1.2653061224489788</v>
      </c>
      <c r="P118" s="485">
        <f t="shared" si="116"/>
        <v>-1.1836734693877542</v>
      </c>
      <c r="Q118" s="485">
        <f t="shared" si="116"/>
        <v>-1.1020408163265296</v>
      </c>
      <c r="R118" s="485">
        <f t="shared" si="116"/>
        <v>-1.020408163265305</v>
      </c>
      <c r="S118" s="485">
        <f t="shared" si="116"/>
        <v>-0.93877551020408057</v>
      </c>
      <c r="T118" s="485">
        <f t="shared" si="116"/>
        <v>-0.8571428571428561</v>
      </c>
      <c r="U118" s="485">
        <f t="shared" si="116"/>
        <v>-0.77551020408163163</v>
      </c>
      <c r="V118" s="485">
        <f t="shared" si="116"/>
        <v>-0.69387755102040716</v>
      </c>
      <c r="W118" s="485">
        <f t="shared" si="116"/>
        <v>-0.61224489795918269</v>
      </c>
      <c r="X118" s="485">
        <f t="shared" si="116"/>
        <v>-0.53061224489795822</v>
      </c>
      <c r="Y118" s="485">
        <f t="shared" si="116"/>
        <v>-0.44897959183673375</v>
      </c>
      <c r="Z118" s="485">
        <f t="shared" si="116"/>
        <v>-0.36734693877550928</v>
      </c>
      <c r="AA118" s="485">
        <f t="shared" si="116"/>
        <v>-0.28571428571428481</v>
      </c>
      <c r="AB118" s="485">
        <f t="shared" si="116"/>
        <v>-0.20408163265306034</v>
      </c>
      <c r="AC118" s="485">
        <f t="shared" si="116"/>
        <v>-0.12244897959183586</v>
      </c>
      <c r="AD118" s="485">
        <f t="shared" si="116"/>
        <v>-4.0816326530611374E-2</v>
      </c>
      <c r="AE118" s="485">
        <f t="shared" si="116"/>
        <v>4.0816326530613109E-2</v>
      </c>
      <c r="AF118" s="485">
        <f t="shared" si="116"/>
        <v>0.12244897959183759</v>
      </c>
      <c r="AG118" s="485">
        <f t="shared" si="116"/>
        <v>0.20408163265306206</v>
      </c>
      <c r="AH118" s="485">
        <f t="shared" si="116"/>
        <v>0.28571428571428653</v>
      </c>
      <c r="AI118" s="485">
        <f t="shared" si="116"/>
        <v>0.367346938775511</v>
      </c>
      <c r="AJ118" s="485">
        <f t="shared" si="116"/>
        <v>0.44897959183673547</v>
      </c>
      <c r="AK118" s="485">
        <f t="shared" si="116"/>
        <v>0.53061224489795999</v>
      </c>
      <c r="AL118" s="485">
        <f t="shared" si="116"/>
        <v>0.61224489795918446</v>
      </c>
      <c r="AM118" s="485">
        <f t="shared" si="116"/>
        <v>0.69387755102040893</v>
      </c>
      <c r="AN118" s="485">
        <f t="shared" si="116"/>
        <v>0.7755102040816334</v>
      </c>
      <c r="AO118" s="485">
        <f t="shared" si="116"/>
        <v>0.85714285714285787</v>
      </c>
      <c r="AP118" s="485">
        <f t="shared" si="116"/>
        <v>0.93877551020408234</v>
      </c>
      <c r="AQ118" s="485">
        <f t="shared" si="116"/>
        <v>1.0204081632653068</v>
      </c>
      <c r="AR118" s="485">
        <f t="shared" si="116"/>
        <v>1.1020408163265314</v>
      </c>
      <c r="AS118" s="485">
        <f t="shared" si="116"/>
        <v>1.183673469387756</v>
      </c>
      <c r="AT118" s="485">
        <f t="shared" si="116"/>
        <v>1.2653061224489806</v>
      </c>
      <c r="AU118" s="485">
        <f t="shared" si="116"/>
        <v>1.3469387755102051</v>
      </c>
      <c r="AV118" s="485">
        <f t="shared" si="116"/>
        <v>1.4285714285714297</v>
      </c>
      <c r="AW118" s="485">
        <f t="shared" si="116"/>
        <v>1.5102040816326543</v>
      </c>
      <c r="AX118" s="485">
        <f t="shared" si="116"/>
        <v>1.5918367346938789</v>
      </c>
      <c r="AY118" s="485">
        <f t="shared" si="116"/>
        <v>1.6734693877551035</v>
      </c>
      <c r="AZ118" s="485">
        <f t="shared" si="116"/>
        <v>1.755102040816328</v>
      </c>
      <c r="BA118" s="485">
        <f t="shared" si="116"/>
        <v>1.8367346938775526</v>
      </c>
      <c r="BB118" s="485">
        <f t="shared" si="116"/>
        <v>1.9183673469387772</v>
      </c>
      <c r="BC118" s="485">
        <f t="shared" si="116"/>
        <v>2.0000000000000018</v>
      </c>
      <c r="BD118" s="485">
        <f t="shared" si="116"/>
        <v>0</v>
      </c>
      <c r="BE118" s="485">
        <f t="shared" si="116"/>
        <v>0</v>
      </c>
      <c r="BF118" s="485">
        <f t="shared" si="116"/>
        <v>0</v>
      </c>
      <c r="BG118" s="485">
        <f t="shared" si="116"/>
        <v>0</v>
      </c>
      <c r="BH118" s="485">
        <f t="shared" si="116"/>
        <v>0</v>
      </c>
      <c r="BI118" s="485">
        <f t="shared" si="116"/>
        <v>0</v>
      </c>
      <c r="BJ118" s="485">
        <f t="shared" si="116"/>
        <v>0</v>
      </c>
      <c r="BK118" s="485">
        <f t="shared" si="116"/>
        <v>0</v>
      </c>
      <c r="BL118" s="485">
        <f t="shared" si="116"/>
        <v>0</v>
      </c>
      <c r="BM118" s="485">
        <f t="shared" si="116"/>
        <v>0</v>
      </c>
      <c r="BN118" s="485">
        <f t="shared" si="116"/>
        <v>0</v>
      </c>
    </row>
    <row r="119" spans="1:66" ht="15.75" customHeight="1" outlineLevel="1" x14ac:dyDescent="0.2">
      <c r="A119" s="373"/>
      <c r="B119" s="373"/>
      <c r="C119" s="373"/>
      <c r="D119" s="373"/>
      <c r="E119" s="477">
        <f t="shared" si="68"/>
        <v>50</v>
      </c>
      <c r="F119" s="484">
        <f t="shared" si="66"/>
        <v>-2</v>
      </c>
      <c r="G119" s="485">
        <f t="shared" ref="G119:BN119" si="117">IF(G$69&gt;$E119,0,(F119-((2*$F$70)/$E119)))</f>
        <v>-1.92</v>
      </c>
      <c r="H119" s="485">
        <f t="shared" si="117"/>
        <v>-1.8399999999999999</v>
      </c>
      <c r="I119" s="485">
        <f t="shared" si="117"/>
        <v>-1.7599999999999998</v>
      </c>
      <c r="J119" s="485">
        <f t="shared" si="117"/>
        <v>-1.6799999999999997</v>
      </c>
      <c r="K119" s="485">
        <f t="shared" si="117"/>
        <v>-1.5999999999999996</v>
      </c>
      <c r="L119" s="485">
        <f t="shared" si="117"/>
        <v>-1.5199999999999996</v>
      </c>
      <c r="M119" s="485">
        <f t="shared" si="117"/>
        <v>-1.4399999999999995</v>
      </c>
      <c r="N119" s="485">
        <f t="shared" si="117"/>
        <v>-1.3599999999999994</v>
      </c>
      <c r="O119" s="485">
        <f t="shared" si="117"/>
        <v>-1.2799999999999994</v>
      </c>
      <c r="P119" s="485">
        <f t="shared" si="117"/>
        <v>-1.1999999999999993</v>
      </c>
      <c r="Q119" s="485">
        <f t="shared" si="117"/>
        <v>-1.1199999999999992</v>
      </c>
      <c r="R119" s="485">
        <f t="shared" si="117"/>
        <v>-1.0399999999999991</v>
      </c>
      <c r="S119" s="485">
        <f t="shared" si="117"/>
        <v>-0.95999999999999919</v>
      </c>
      <c r="T119" s="485">
        <f t="shared" si="117"/>
        <v>-0.87999999999999923</v>
      </c>
      <c r="U119" s="485">
        <f t="shared" si="117"/>
        <v>-0.79999999999999927</v>
      </c>
      <c r="V119" s="485">
        <f t="shared" si="117"/>
        <v>-0.71999999999999931</v>
      </c>
      <c r="W119" s="485">
        <f t="shared" si="117"/>
        <v>-0.63999999999999935</v>
      </c>
      <c r="X119" s="485">
        <f t="shared" si="117"/>
        <v>-0.55999999999999939</v>
      </c>
      <c r="Y119" s="485">
        <f t="shared" si="117"/>
        <v>-0.47999999999999937</v>
      </c>
      <c r="Z119" s="485">
        <f t="shared" si="117"/>
        <v>-0.39999999999999936</v>
      </c>
      <c r="AA119" s="485">
        <f t="shared" si="117"/>
        <v>-0.31999999999999934</v>
      </c>
      <c r="AB119" s="485">
        <f t="shared" si="117"/>
        <v>-0.23999999999999932</v>
      </c>
      <c r="AC119" s="485">
        <f t="shared" si="117"/>
        <v>-0.15999999999999931</v>
      </c>
      <c r="AD119" s="485">
        <f t="shared" si="117"/>
        <v>-7.9999999999999308E-2</v>
      </c>
      <c r="AE119" s="485">
        <f t="shared" si="117"/>
        <v>6.9388939039072284E-16</v>
      </c>
      <c r="AF119" s="485">
        <f t="shared" si="117"/>
        <v>8.0000000000000696E-2</v>
      </c>
      <c r="AG119" s="485">
        <f t="shared" si="117"/>
        <v>0.1600000000000007</v>
      </c>
      <c r="AH119" s="485">
        <f t="shared" si="117"/>
        <v>0.24000000000000071</v>
      </c>
      <c r="AI119" s="485">
        <f t="shared" si="117"/>
        <v>0.32000000000000073</v>
      </c>
      <c r="AJ119" s="485">
        <f t="shared" si="117"/>
        <v>0.40000000000000074</v>
      </c>
      <c r="AK119" s="485">
        <f t="shared" si="117"/>
        <v>0.48000000000000076</v>
      </c>
      <c r="AL119" s="485">
        <f t="shared" si="117"/>
        <v>0.56000000000000072</v>
      </c>
      <c r="AM119" s="485">
        <f t="shared" si="117"/>
        <v>0.64000000000000068</v>
      </c>
      <c r="AN119" s="485">
        <f t="shared" si="117"/>
        <v>0.72000000000000064</v>
      </c>
      <c r="AO119" s="485">
        <f t="shared" si="117"/>
        <v>0.8000000000000006</v>
      </c>
      <c r="AP119" s="485">
        <f t="shared" si="117"/>
        <v>0.88000000000000056</v>
      </c>
      <c r="AQ119" s="485">
        <f t="shared" si="117"/>
        <v>0.96000000000000052</v>
      </c>
      <c r="AR119" s="485">
        <f t="shared" si="117"/>
        <v>1.0400000000000005</v>
      </c>
      <c r="AS119" s="485">
        <f t="shared" si="117"/>
        <v>1.1200000000000006</v>
      </c>
      <c r="AT119" s="485">
        <f t="shared" si="117"/>
        <v>1.2000000000000006</v>
      </c>
      <c r="AU119" s="485">
        <f t="shared" si="117"/>
        <v>1.2800000000000007</v>
      </c>
      <c r="AV119" s="485">
        <f t="shared" si="117"/>
        <v>1.3600000000000008</v>
      </c>
      <c r="AW119" s="485">
        <f t="shared" si="117"/>
        <v>1.4400000000000008</v>
      </c>
      <c r="AX119" s="485">
        <f t="shared" si="117"/>
        <v>1.5200000000000009</v>
      </c>
      <c r="AY119" s="485">
        <f t="shared" si="117"/>
        <v>1.600000000000001</v>
      </c>
      <c r="AZ119" s="485">
        <f t="shared" si="117"/>
        <v>1.680000000000001</v>
      </c>
      <c r="BA119" s="485">
        <f t="shared" si="117"/>
        <v>1.7600000000000011</v>
      </c>
      <c r="BB119" s="485">
        <f t="shared" si="117"/>
        <v>1.8400000000000012</v>
      </c>
      <c r="BC119" s="485">
        <f t="shared" si="117"/>
        <v>1.9200000000000013</v>
      </c>
      <c r="BD119" s="485">
        <f t="shared" si="117"/>
        <v>2.0000000000000013</v>
      </c>
      <c r="BE119" s="485">
        <f t="shared" si="117"/>
        <v>0</v>
      </c>
      <c r="BF119" s="485">
        <f t="shared" si="117"/>
        <v>0</v>
      </c>
      <c r="BG119" s="485">
        <f t="shared" si="117"/>
        <v>0</v>
      </c>
      <c r="BH119" s="485">
        <f t="shared" si="117"/>
        <v>0</v>
      </c>
      <c r="BI119" s="485">
        <f t="shared" si="117"/>
        <v>0</v>
      </c>
      <c r="BJ119" s="485">
        <f t="shared" si="117"/>
        <v>0</v>
      </c>
      <c r="BK119" s="485">
        <f t="shared" si="117"/>
        <v>0</v>
      </c>
      <c r="BL119" s="485">
        <f t="shared" si="117"/>
        <v>0</v>
      </c>
      <c r="BM119" s="485">
        <f t="shared" si="117"/>
        <v>0</v>
      </c>
      <c r="BN119" s="485">
        <f t="shared" si="117"/>
        <v>0</v>
      </c>
    </row>
    <row r="120" spans="1:66" ht="15.75" customHeight="1" outlineLevel="1" x14ac:dyDescent="0.2">
      <c r="A120" s="373"/>
      <c r="B120" s="373"/>
      <c r="C120" s="373"/>
      <c r="D120" s="373"/>
      <c r="E120" s="477">
        <f t="shared" si="68"/>
        <v>51</v>
      </c>
      <c r="F120" s="484">
        <f t="shared" si="66"/>
        <v>-2</v>
      </c>
      <c r="G120" s="485">
        <f t="shared" ref="G120:BN120" si="118">IF(G$69&gt;$E120,0,(F120-((2*$F$70)/$E120)))</f>
        <v>-1.9215686274509804</v>
      </c>
      <c r="H120" s="485">
        <f t="shared" si="118"/>
        <v>-1.8431372549019609</v>
      </c>
      <c r="I120" s="485">
        <f t="shared" si="118"/>
        <v>-1.7647058823529413</v>
      </c>
      <c r="J120" s="485">
        <f t="shared" si="118"/>
        <v>-1.6862745098039218</v>
      </c>
      <c r="K120" s="485">
        <f t="shared" si="118"/>
        <v>-1.6078431372549022</v>
      </c>
      <c r="L120" s="485">
        <f t="shared" si="118"/>
        <v>-1.5294117647058827</v>
      </c>
      <c r="M120" s="485">
        <f t="shared" si="118"/>
        <v>-1.4509803921568631</v>
      </c>
      <c r="N120" s="485">
        <f t="shared" si="118"/>
        <v>-1.3725490196078436</v>
      </c>
      <c r="O120" s="485">
        <f t="shared" si="118"/>
        <v>-1.294117647058824</v>
      </c>
      <c r="P120" s="485">
        <f t="shared" si="118"/>
        <v>-1.2156862745098045</v>
      </c>
      <c r="Q120" s="485">
        <f t="shared" si="118"/>
        <v>-1.1372549019607849</v>
      </c>
      <c r="R120" s="485">
        <f t="shared" si="118"/>
        <v>-1.0588235294117654</v>
      </c>
      <c r="S120" s="485">
        <f t="shared" si="118"/>
        <v>-0.98039215686274583</v>
      </c>
      <c r="T120" s="485">
        <f t="shared" si="118"/>
        <v>-0.90196078431372628</v>
      </c>
      <c r="U120" s="485">
        <f t="shared" si="118"/>
        <v>-0.82352941176470673</v>
      </c>
      <c r="V120" s="485">
        <f t="shared" si="118"/>
        <v>-0.74509803921568718</v>
      </c>
      <c r="W120" s="485">
        <f t="shared" si="118"/>
        <v>-0.66666666666666763</v>
      </c>
      <c r="X120" s="485">
        <f t="shared" si="118"/>
        <v>-0.58823529411764808</v>
      </c>
      <c r="Y120" s="485">
        <f t="shared" si="118"/>
        <v>-0.50980392156862853</v>
      </c>
      <c r="Z120" s="485">
        <f t="shared" si="118"/>
        <v>-0.43137254901960892</v>
      </c>
      <c r="AA120" s="485">
        <f t="shared" si="118"/>
        <v>-0.35294117647058931</v>
      </c>
      <c r="AB120" s="485">
        <f t="shared" si="118"/>
        <v>-0.27450980392156971</v>
      </c>
      <c r="AC120" s="485">
        <f t="shared" si="118"/>
        <v>-0.1960784313725501</v>
      </c>
      <c r="AD120" s="485">
        <f t="shared" si="118"/>
        <v>-0.11764705882353049</v>
      </c>
      <c r="AE120" s="485">
        <f t="shared" si="118"/>
        <v>-3.9215686274510886E-2</v>
      </c>
      <c r="AF120" s="485">
        <f t="shared" si="118"/>
        <v>3.9215686274508721E-2</v>
      </c>
      <c r="AG120" s="485">
        <f t="shared" si="118"/>
        <v>0.11764705882352833</v>
      </c>
      <c r="AH120" s="485">
        <f t="shared" si="118"/>
        <v>0.19607843137254793</v>
      </c>
      <c r="AI120" s="485">
        <f t="shared" si="118"/>
        <v>0.27450980392156754</v>
      </c>
      <c r="AJ120" s="485">
        <f t="shared" si="118"/>
        <v>0.35294117647058715</v>
      </c>
      <c r="AK120" s="485">
        <f t="shared" si="118"/>
        <v>0.43137254901960675</v>
      </c>
      <c r="AL120" s="485">
        <f t="shared" si="118"/>
        <v>0.50980392156862631</v>
      </c>
      <c r="AM120" s="485">
        <f t="shared" si="118"/>
        <v>0.58823529411764586</v>
      </c>
      <c r="AN120" s="485">
        <f t="shared" si="118"/>
        <v>0.66666666666666541</v>
      </c>
      <c r="AO120" s="485">
        <f t="shared" si="118"/>
        <v>0.74509803921568496</v>
      </c>
      <c r="AP120" s="485">
        <f t="shared" si="118"/>
        <v>0.82352941176470451</v>
      </c>
      <c r="AQ120" s="485">
        <f t="shared" si="118"/>
        <v>0.90196078431372406</v>
      </c>
      <c r="AR120" s="485">
        <f t="shared" si="118"/>
        <v>0.98039215686274361</v>
      </c>
      <c r="AS120" s="485">
        <f t="shared" si="118"/>
        <v>1.0588235294117632</v>
      </c>
      <c r="AT120" s="485">
        <f t="shared" si="118"/>
        <v>1.1372549019607827</v>
      </c>
      <c r="AU120" s="485">
        <f t="shared" si="118"/>
        <v>1.2156862745098023</v>
      </c>
      <c r="AV120" s="485">
        <f t="shared" si="118"/>
        <v>1.2941176470588218</v>
      </c>
      <c r="AW120" s="485">
        <f t="shared" si="118"/>
        <v>1.3725490196078414</v>
      </c>
      <c r="AX120" s="485">
        <f t="shared" si="118"/>
        <v>1.4509803921568609</v>
      </c>
      <c r="AY120" s="485">
        <f t="shared" si="118"/>
        <v>1.5294117647058805</v>
      </c>
      <c r="AZ120" s="485">
        <f t="shared" si="118"/>
        <v>1.6078431372549</v>
      </c>
      <c r="BA120" s="485">
        <f t="shared" si="118"/>
        <v>1.6862745098039196</v>
      </c>
      <c r="BB120" s="485">
        <f t="shared" si="118"/>
        <v>1.7647058823529391</v>
      </c>
      <c r="BC120" s="485">
        <f t="shared" si="118"/>
        <v>1.8431372549019587</v>
      </c>
      <c r="BD120" s="485">
        <f t="shared" si="118"/>
        <v>1.9215686274509782</v>
      </c>
      <c r="BE120" s="485">
        <f t="shared" si="118"/>
        <v>1.9999999999999978</v>
      </c>
      <c r="BF120" s="485">
        <f t="shared" si="118"/>
        <v>0</v>
      </c>
      <c r="BG120" s="485">
        <f t="shared" si="118"/>
        <v>0</v>
      </c>
      <c r="BH120" s="485">
        <f t="shared" si="118"/>
        <v>0</v>
      </c>
      <c r="BI120" s="485">
        <f t="shared" si="118"/>
        <v>0</v>
      </c>
      <c r="BJ120" s="485">
        <f t="shared" si="118"/>
        <v>0</v>
      </c>
      <c r="BK120" s="485">
        <f t="shared" si="118"/>
        <v>0</v>
      </c>
      <c r="BL120" s="485">
        <f t="shared" si="118"/>
        <v>0</v>
      </c>
      <c r="BM120" s="485">
        <f t="shared" si="118"/>
        <v>0</v>
      </c>
      <c r="BN120" s="485">
        <f t="shared" si="118"/>
        <v>0</v>
      </c>
    </row>
    <row r="121" spans="1:66" ht="15.75" customHeight="1" outlineLevel="1" x14ac:dyDescent="0.2">
      <c r="A121" s="373"/>
      <c r="B121" s="373"/>
      <c r="C121" s="373"/>
      <c r="D121" s="373"/>
      <c r="E121" s="477">
        <f t="shared" si="68"/>
        <v>52</v>
      </c>
      <c r="F121" s="484">
        <f t="shared" si="66"/>
        <v>-2</v>
      </c>
      <c r="G121" s="485">
        <f t="shared" ref="G121:BN121" si="119">IF(G$69&gt;$E121,0,(F121-((2*$F$70)/$E121)))</f>
        <v>-1.9230769230769231</v>
      </c>
      <c r="H121" s="485">
        <f t="shared" si="119"/>
        <v>-1.8461538461538463</v>
      </c>
      <c r="I121" s="485">
        <f t="shared" si="119"/>
        <v>-1.7692307692307694</v>
      </c>
      <c r="J121" s="485">
        <f t="shared" si="119"/>
        <v>-1.6923076923076925</v>
      </c>
      <c r="K121" s="485">
        <f t="shared" si="119"/>
        <v>-1.6153846153846156</v>
      </c>
      <c r="L121" s="485">
        <f t="shared" si="119"/>
        <v>-1.5384615384615388</v>
      </c>
      <c r="M121" s="485">
        <f t="shared" si="119"/>
        <v>-1.4615384615384619</v>
      </c>
      <c r="N121" s="485">
        <f t="shared" si="119"/>
        <v>-1.384615384615385</v>
      </c>
      <c r="O121" s="485">
        <f t="shared" si="119"/>
        <v>-1.3076923076923082</v>
      </c>
      <c r="P121" s="485">
        <f t="shared" si="119"/>
        <v>-1.2307692307692313</v>
      </c>
      <c r="Q121" s="485">
        <f t="shared" si="119"/>
        <v>-1.1538461538461544</v>
      </c>
      <c r="R121" s="485">
        <f t="shared" si="119"/>
        <v>-1.0769230769230775</v>
      </c>
      <c r="S121" s="485">
        <f t="shared" si="119"/>
        <v>-1.0000000000000007</v>
      </c>
      <c r="T121" s="485">
        <f t="shared" si="119"/>
        <v>-0.92307692307692379</v>
      </c>
      <c r="U121" s="485">
        <f t="shared" si="119"/>
        <v>-0.84615384615384692</v>
      </c>
      <c r="V121" s="485">
        <f t="shared" si="119"/>
        <v>-0.76923076923077005</v>
      </c>
      <c r="W121" s="485">
        <f t="shared" si="119"/>
        <v>-0.69230769230769318</v>
      </c>
      <c r="X121" s="485">
        <f t="shared" si="119"/>
        <v>-0.61538461538461631</v>
      </c>
      <c r="Y121" s="485">
        <f t="shared" si="119"/>
        <v>-0.53846153846153944</v>
      </c>
      <c r="Z121" s="485">
        <f t="shared" si="119"/>
        <v>-0.46153846153846251</v>
      </c>
      <c r="AA121" s="485">
        <f t="shared" si="119"/>
        <v>-0.38461538461538558</v>
      </c>
      <c r="AB121" s="485">
        <f t="shared" si="119"/>
        <v>-0.30769230769230865</v>
      </c>
      <c r="AC121" s="485">
        <f t="shared" si="119"/>
        <v>-0.23076923076923173</v>
      </c>
      <c r="AD121" s="485">
        <f t="shared" si="119"/>
        <v>-0.1538461538461548</v>
      </c>
      <c r="AE121" s="485">
        <f t="shared" si="119"/>
        <v>-7.6923076923077871E-2</v>
      </c>
      <c r="AF121" s="485">
        <f t="shared" si="119"/>
        <v>-9.4368957093138306E-16</v>
      </c>
      <c r="AG121" s="485">
        <f t="shared" si="119"/>
        <v>7.6923076923075984E-2</v>
      </c>
      <c r="AH121" s="485">
        <f t="shared" si="119"/>
        <v>0.15384615384615291</v>
      </c>
      <c r="AI121" s="485">
        <f t="shared" si="119"/>
        <v>0.23076923076922984</v>
      </c>
      <c r="AJ121" s="485">
        <f t="shared" si="119"/>
        <v>0.30769230769230677</v>
      </c>
      <c r="AK121" s="485">
        <f t="shared" si="119"/>
        <v>0.38461538461538369</v>
      </c>
      <c r="AL121" s="485">
        <f t="shared" si="119"/>
        <v>0.46153846153846062</v>
      </c>
      <c r="AM121" s="485">
        <f t="shared" si="119"/>
        <v>0.53846153846153755</v>
      </c>
      <c r="AN121" s="485">
        <f t="shared" si="119"/>
        <v>0.61538461538461453</v>
      </c>
      <c r="AO121" s="485">
        <f t="shared" si="119"/>
        <v>0.6923076923076914</v>
      </c>
      <c r="AP121" s="485">
        <f t="shared" si="119"/>
        <v>0.76923076923076827</v>
      </c>
      <c r="AQ121" s="485">
        <f t="shared" si="119"/>
        <v>0.84615384615384515</v>
      </c>
      <c r="AR121" s="485">
        <f t="shared" si="119"/>
        <v>0.92307692307692202</v>
      </c>
      <c r="AS121" s="485">
        <f t="shared" si="119"/>
        <v>0.99999999999999889</v>
      </c>
      <c r="AT121" s="485">
        <f t="shared" si="119"/>
        <v>1.0769230769230758</v>
      </c>
      <c r="AU121" s="485">
        <f t="shared" si="119"/>
        <v>1.1538461538461526</v>
      </c>
      <c r="AV121" s="485">
        <f t="shared" si="119"/>
        <v>1.2307692307692295</v>
      </c>
      <c r="AW121" s="485">
        <f t="shared" si="119"/>
        <v>1.3076923076923064</v>
      </c>
      <c r="AX121" s="485">
        <f t="shared" si="119"/>
        <v>1.3846153846153832</v>
      </c>
      <c r="AY121" s="485">
        <f t="shared" si="119"/>
        <v>1.4615384615384601</v>
      </c>
      <c r="AZ121" s="485">
        <f t="shared" si="119"/>
        <v>1.538461538461537</v>
      </c>
      <c r="BA121" s="485">
        <f t="shared" si="119"/>
        <v>1.6153846153846139</v>
      </c>
      <c r="BB121" s="485">
        <f t="shared" si="119"/>
        <v>1.6923076923076907</v>
      </c>
      <c r="BC121" s="485">
        <f t="shared" si="119"/>
        <v>1.7692307692307676</v>
      </c>
      <c r="BD121" s="485">
        <f t="shared" si="119"/>
        <v>1.8461538461538445</v>
      </c>
      <c r="BE121" s="485">
        <f t="shared" si="119"/>
        <v>1.9230769230769214</v>
      </c>
      <c r="BF121" s="485">
        <f t="shared" si="119"/>
        <v>1.9999999999999982</v>
      </c>
      <c r="BG121" s="485">
        <f t="shared" si="119"/>
        <v>0</v>
      </c>
      <c r="BH121" s="485">
        <f t="shared" si="119"/>
        <v>0</v>
      </c>
      <c r="BI121" s="485">
        <f t="shared" si="119"/>
        <v>0</v>
      </c>
      <c r="BJ121" s="485">
        <f t="shared" si="119"/>
        <v>0</v>
      </c>
      <c r="BK121" s="485">
        <f t="shared" si="119"/>
        <v>0</v>
      </c>
      <c r="BL121" s="485">
        <f t="shared" si="119"/>
        <v>0</v>
      </c>
      <c r="BM121" s="485">
        <f t="shared" si="119"/>
        <v>0</v>
      </c>
      <c r="BN121" s="485">
        <f t="shared" si="119"/>
        <v>0</v>
      </c>
    </row>
    <row r="122" spans="1:66" ht="15.75" customHeight="1" outlineLevel="1" x14ac:dyDescent="0.2">
      <c r="A122" s="373"/>
      <c r="B122" s="373"/>
      <c r="C122" s="373"/>
      <c r="D122" s="373"/>
      <c r="E122" s="477">
        <f t="shared" si="68"/>
        <v>53</v>
      </c>
      <c r="F122" s="484">
        <f t="shared" si="66"/>
        <v>-2</v>
      </c>
      <c r="G122" s="485">
        <f t="shared" ref="G122:BN122" si="120">IF(G$69&gt;$E122,0,(F122-((2*$F$70)/$E122)))</f>
        <v>-1.9245283018867925</v>
      </c>
      <c r="H122" s="485">
        <f t="shared" si="120"/>
        <v>-1.8490566037735849</v>
      </c>
      <c r="I122" s="485">
        <f t="shared" si="120"/>
        <v>-1.7735849056603774</v>
      </c>
      <c r="J122" s="485">
        <f t="shared" si="120"/>
        <v>-1.6981132075471699</v>
      </c>
      <c r="K122" s="485">
        <f t="shared" si="120"/>
        <v>-1.6226415094339623</v>
      </c>
      <c r="L122" s="485">
        <f t="shared" si="120"/>
        <v>-1.5471698113207548</v>
      </c>
      <c r="M122" s="485">
        <f t="shared" si="120"/>
        <v>-1.4716981132075473</v>
      </c>
      <c r="N122" s="485">
        <f t="shared" si="120"/>
        <v>-1.3962264150943398</v>
      </c>
      <c r="O122" s="485">
        <f t="shared" si="120"/>
        <v>-1.3207547169811322</v>
      </c>
      <c r="P122" s="485">
        <f t="shared" si="120"/>
        <v>-1.2452830188679247</v>
      </c>
      <c r="Q122" s="485">
        <f t="shared" si="120"/>
        <v>-1.1698113207547172</v>
      </c>
      <c r="R122" s="485">
        <f t="shared" si="120"/>
        <v>-1.0943396226415096</v>
      </c>
      <c r="S122" s="485">
        <f t="shared" si="120"/>
        <v>-1.0188679245283021</v>
      </c>
      <c r="T122" s="485">
        <f t="shared" si="120"/>
        <v>-0.94339622641509457</v>
      </c>
      <c r="U122" s="485">
        <f t="shared" si="120"/>
        <v>-0.86792452830188704</v>
      </c>
      <c r="V122" s="485">
        <f t="shared" si="120"/>
        <v>-0.79245283018867951</v>
      </c>
      <c r="W122" s="485">
        <f t="shared" si="120"/>
        <v>-0.71698113207547198</v>
      </c>
      <c r="X122" s="485">
        <f t="shared" si="120"/>
        <v>-0.64150943396226445</v>
      </c>
      <c r="Y122" s="485">
        <f t="shared" si="120"/>
        <v>-0.56603773584905692</v>
      </c>
      <c r="Z122" s="485">
        <f t="shared" si="120"/>
        <v>-0.49056603773584939</v>
      </c>
      <c r="AA122" s="485">
        <f t="shared" si="120"/>
        <v>-0.41509433962264186</v>
      </c>
      <c r="AB122" s="485">
        <f t="shared" si="120"/>
        <v>-0.33962264150943433</v>
      </c>
      <c r="AC122" s="485">
        <f t="shared" si="120"/>
        <v>-0.2641509433962268</v>
      </c>
      <c r="AD122" s="485">
        <f t="shared" si="120"/>
        <v>-0.18867924528301927</v>
      </c>
      <c r="AE122" s="485">
        <f t="shared" si="120"/>
        <v>-0.11320754716981173</v>
      </c>
      <c r="AF122" s="485">
        <f t="shared" si="120"/>
        <v>-3.7735849056604182E-2</v>
      </c>
      <c r="AG122" s="485">
        <f t="shared" si="120"/>
        <v>3.7735849056603363E-2</v>
      </c>
      <c r="AH122" s="485">
        <f t="shared" si="120"/>
        <v>0.11320754716981091</v>
      </c>
      <c r="AI122" s="485">
        <f t="shared" si="120"/>
        <v>0.18867924528301844</v>
      </c>
      <c r="AJ122" s="485">
        <f t="shared" si="120"/>
        <v>0.26415094339622597</v>
      </c>
      <c r="AK122" s="485">
        <f t="shared" si="120"/>
        <v>0.3396226415094335</v>
      </c>
      <c r="AL122" s="485">
        <f t="shared" si="120"/>
        <v>0.41509433962264103</v>
      </c>
      <c r="AM122" s="485">
        <f t="shared" si="120"/>
        <v>0.49056603773584856</v>
      </c>
      <c r="AN122" s="485">
        <f t="shared" si="120"/>
        <v>0.56603773584905615</v>
      </c>
      <c r="AO122" s="485">
        <f t="shared" si="120"/>
        <v>0.64150943396226368</v>
      </c>
      <c r="AP122" s="485">
        <f t="shared" si="120"/>
        <v>0.71698113207547121</v>
      </c>
      <c r="AQ122" s="485">
        <f t="shared" si="120"/>
        <v>0.79245283018867874</v>
      </c>
      <c r="AR122" s="485">
        <f t="shared" si="120"/>
        <v>0.86792452830188627</v>
      </c>
      <c r="AS122" s="485">
        <f t="shared" si="120"/>
        <v>0.9433962264150938</v>
      </c>
      <c r="AT122" s="485">
        <f t="shared" si="120"/>
        <v>1.0188679245283014</v>
      </c>
      <c r="AU122" s="485">
        <f t="shared" si="120"/>
        <v>1.094339622641509</v>
      </c>
      <c r="AV122" s="485">
        <f t="shared" si="120"/>
        <v>1.1698113207547165</v>
      </c>
      <c r="AW122" s="485">
        <f t="shared" si="120"/>
        <v>1.245283018867924</v>
      </c>
      <c r="AX122" s="485">
        <f t="shared" si="120"/>
        <v>1.3207547169811316</v>
      </c>
      <c r="AY122" s="485">
        <f t="shared" si="120"/>
        <v>1.3962264150943391</v>
      </c>
      <c r="AZ122" s="485">
        <f t="shared" si="120"/>
        <v>1.4716981132075466</v>
      </c>
      <c r="BA122" s="485">
        <f t="shared" si="120"/>
        <v>1.5471698113207542</v>
      </c>
      <c r="BB122" s="485">
        <f t="shared" si="120"/>
        <v>1.6226415094339617</v>
      </c>
      <c r="BC122" s="485">
        <f t="shared" si="120"/>
        <v>1.6981132075471692</v>
      </c>
      <c r="BD122" s="485">
        <f t="shared" si="120"/>
        <v>1.7735849056603767</v>
      </c>
      <c r="BE122" s="485">
        <f t="shared" si="120"/>
        <v>1.8490566037735843</v>
      </c>
      <c r="BF122" s="485">
        <f t="shared" si="120"/>
        <v>1.9245283018867918</v>
      </c>
      <c r="BG122" s="485">
        <f t="shared" si="120"/>
        <v>1.9999999999999993</v>
      </c>
      <c r="BH122" s="485">
        <f t="shared" si="120"/>
        <v>0</v>
      </c>
      <c r="BI122" s="485">
        <f t="shared" si="120"/>
        <v>0</v>
      </c>
      <c r="BJ122" s="485">
        <f t="shared" si="120"/>
        <v>0</v>
      </c>
      <c r="BK122" s="485">
        <f t="shared" si="120"/>
        <v>0</v>
      </c>
      <c r="BL122" s="485">
        <f t="shared" si="120"/>
        <v>0</v>
      </c>
      <c r="BM122" s="485">
        <f t="shared" si="120"/>
        <v>0</v>
      </c>
      <c r="BN122" s="485">
        <f t="shared" si="120"/>
        <v>0</v>
      </c>
    </row>
    <row r="123" spans="1:66" ht="15.75" customHeight="1" outlineLevel="1" x14ac:dyDescent="0.2">
      <c r="A123" s="373"/>
      <c r="B123" s="373"/>
      <c r="C123" s="373"/>
      <c r="D123" s="373"/>
      <c r="E123" s="477">
        <f t="shared" si="68"/>
        <v>54</v>
      </c>
      <c r="F123" s="484">
        <f t="shared" si="66"/>
        <v>-2</v>
      </c>
      <c r="G123" s="485">
        <f t="shared" ref="G123:BN123" si="121">IF(G$69&gt;$E123,0,(F123-((2*$F$70)/$E123)))</f>
        <v>-1.925925925925926</v>
      </c>
      <c r="H123" s="485">
        <f t="shared" si="121"/>
        <v>-1.8518518518518521</v>
      </c>
      <c r="I123" s="485">
        <f t="shared" si="121"/>
        <v>-1.7777777777777781</v>
      </c>
      <c r="J123" s="485">
        <f t="shared" si="121"/>
        <v>-1.7037037037037042</v>
      </c>
      <c r="K123" s="485">
        <f t="shared" si="121"/>
        <v>-1.6296296296296302</v>
      </c>
      <c r="L123" s="485">
        <f t="shared" si="121"/>
        <v>-1.5555555555555562</v>
      </c>
      <c r="M123" s="485">
        <f t="shared" si="121"/>
        <v>-1.4814814814814823</v>
      </c>
      <c r="N123" s="485">
        <f t="shared" si="121"/>
        <v>-1.4074074074074083</v>
      </c>
      <c r="O123" s="485">
        <f t="shared" si="121"/>
        <v>-1.3333333333333344</v>
      </c>
      <c r="P123" s="485">
        <f t="shared" si="121"/>
        <v>-1.2592592592592604</v>
      </c>
      <c r="Q123" s="485">
        <f t="shared" si="121"/>
        <v>-1.1851851851851865</v>
      </c>
      <c r="R123" s="485">
        <f t="shared" si="121"/>
        <v>-1.1111111111111125</v>
      </c>
      <c r="S123" s="485">
        <f t="shared" si="121"/>
        <v>-1.0370370370370385</v>
      </c>
      <c r="T123" s="485">
        <f t="shared" si="121"/>
        <v>-0.96296296296296446</v>
      </c>
      <c r="U123" s="485">
        <f t="shared" si="121"/>
        <v>-0.88888888888889039</v>
      </c>
      <c r="V123" s="485">
        <f t="shared" si="121"/>
        <v>-0.81481481481481632</v>
      </c>
      <c r="W123" s="485">
        <f t="shared" si="121"/>
        <v>-0.74074074074074225</v>
      </c>
      <c r="X123" s="485">
        <f t="shared" si="121"/>
        <v>-0.66666666666666818</v>
      </c>
      <c r="Y123" s="485">
        <f t="shared" si="121"/>
        <v>-0.59259259259259411</v>
      </c>
      <c r="Z123" s="485">
        <f t="shared" si="121"/>
        <v>-0.51851851851852004</v>
      </c>
      <c r="AA123" s="485">
        <f t="shared" si="121"/>
        <v>-0.44444444444444597</v>
      </c>
      <c r="AB123" s="485">
        <f t="shared" si="121"/>
        <v>-0.3703703703703719</v>
      </c>
      <c r="AC123" s="485">
        <f t="shared" si="121"/>
        <v>-0.29629629629629783</v>
      </c>
      <c r="AD123" s="485">
        <f t="shared" si="121"/>
        <v>-0.22222222222222376</v>
      </c>
      <c r="AE123" s="485">
        <f t="shared" si="121"/>
        <v>-0.14814814814814969</v>
      </c>
      <c r="AF123" s="485">
        <f t="shared" si="121"/>
        <v>-7.4074074074075624E-2</v>
      </c>
      <c r="AG123" s="485">
        <f t="shared" si="121"/>
        <v>-1.5543122344752192E-15</v>
      </c>
      <c r="AH123" s="485">
        <f t="shared" si="121"/>
        <v>7.4074074074072516E-2</v>
      </c>
      <c r="AI123" s="485">
        <f t="shared" si="121"/>
        <v>0.14814814814814659</v>
      </c>
      <c r="AJ123" s="485">
        <f t="shared" si="121"/>
        <v>0.22222222222222066</v>
      </c>
      <c r="AK123" s="485">
        <f t="shared" si="121"/>
        <v>0.29629629629629473</v>
      </c>
      <c r="AL123" s="485">
        <f t="shared" si="121"/>
        <v>0.3703703703703688</v>
      </c>
      <c r="AM123" s="485">
        <f t="shared" si="121"/>
        <v>0.44444444444444287</v>
      </c>
      <c r="AN123" s="485">
        <f t="shared" si="121"/>
        <v>0.51851851851851694</v>
      </c>
      <c r="AO123" s="485">
        <f t="shared" si="121"/>
        <v>0.59259259259259101</v>
      </c>
      <c r="AP123" s="485">
        <f t="shared" si="121"/>
        <v>0.66666666666666508</v>
      </c>
      <c r="AQ123" s="485">
        <f t="shared" si="121"/>
        <v>0.74074074074073915</v>
      </c>
      <c r="AR123" s="485">
        <f t="shared" si="121"/>
        <v>0.81481481481481322</v>
      </c>
      <c r="AS123" s="485">
        <f t="shared" si="121"/>
        <v>0.88888888888888729</v>
      </c>
      <c r="AT123" s="485">
        <f t="shared" si="121"/>
        <v>0.96296296296296136</v>
      </c>
      <c r="AU123" s="485">
        <f t="shared" si="121"/>
        <v>1.0370370370370354</v>
      </c>
      <c r="AV123" s="485">
        <f t="shared" si="121"/>
        <v>1.1111111111111094</v>
      </c>
      <c r="AW123" s="485">
        <f t="shared" si="121"/>
        <v>1.1851851851851833</v>
      </c>
      <c r="AX123" s="485">
        <f t="shared" si="121"/>
        <v>1.2592592592592573</v>
      </c>
      <c r="AY123" s="485">
        <f t="shared" si="121"/>
        <v>1.3333333333333313</v>
      </c>
      <c r="AZ123" s="485">
        <f t="shared" si="121"/>
        <v>1.4074074074074052</v>
      </c>
      <c r="BA123" s="485">
        <f t="shared" si="121"/>
        <v>1.4814814814814792</v>
      </c>
      <c r="BB123" s="485">
        <f t="shared" si="121"/>
        <v>1.5555555555555531</v>
      </c>
      <c r="BC123" s="485">
        <f t="shared" si="121"/>
        <v>1.6296296296296271</v>
      </c>
      <c r="BD123" s="485">
        <f t="shared" si="121"/>
        <v>1.7037037037037011</v>
      </c>
      <c r="BE123" s="485">
        <f t="shared" si="121"/>
        <v>1.777777777777775</v>
      </c>
      <c r="BF123" s="485">
        <f t="shared" si="121"/>
        <v>1.851851851851849</v>
      </c>
      <c r="BG123" s="485">
        <f t="shared" si="121"/>
        <v>1.9259259259259229</v>
      </c>
      <c r="BH123" s="485">
        <f t="shared" si="121"/>
        <v>1.9999999999999969</v>
      </c>
      <c r="BI123" s="485">
        <f t="shared" si="121"/>
        <v>0</v>
      </c>
      <c r="BJ123" s="485">
        <f t="shared" si="121"/>
        <v>0</v>
      </c>
      <c r="BK123" s="485">
        <f t="shared" si="121"/>
        <v>0</v>
      </c>
      <c r="BL123" s="485">
        <f t="shared" si="121"/>
        <v>0</v>
      </c>
      <c r="BM123" s="485">
        <f t="shared" si="121"/>
        <v>0</v>
      </c>
      <c r="BN123" s="485">
        <f t="shared" si="121"/>
        <v>0</v>
      </c>
    </row>
    <row r="124" spans="1:66" ht="15.75" customHeight="1" outlineLevel="1" x14ac:dyDescent="0.2">
      <c r="A124" s="373"/>
      <c r="B124" s="373"/>
      <c r="C124" s="373"/>
      <c r="D124" s="373"/>
      <c r="E124" s="477">
        <f t="shared" si="68"/>
        <v>55</v>
      </c>
      <c r="F124" s="484">
        <f t="shared" si="66"/>
        <v>-2</v>
      </c>
      <c r="G124" s="485">
        <f t="shared" ref="G124:BN124" si="122">IF(G$69&gt;$E124,0,(F124-((2*$F$70)/$E124)))</f>
        <v>-1.9272727272727272</v>
      </c>
      <c r="H124" s="485">
        <f t="shared" si="122"/>
        <v>-1.8545454545454545</v>
      </c>
      <c r="I124" s="485">
        <f t="shared" si="122"/>
        <v>-1.7818181818181817</v>
      </c>
      <c r="J124" s="485">
        <f t="shared" si="122"/>
        <v>-1.709090909090909</v>
      </c>
      <c r="K124" s="485">
        <f t="shared" si="122"/>
        <v>-1.6363636363636362</v>
      </c>
      <c r="L124" s="485">
        <f t="shared" si="122"/>
        <v>-1.5636363636363635</v>
      </c>
      <c r="M124" s="485">
        <f t="shared" si="122"/>
        <v>-1.4909090909090907</v>
      </c>
      <c r="N124" s="485">
        <f t="shared" si="122"/>
        <v>-1.418181818181818</v>
      </c>
      <c r="O124" s="485">
        <f t="shared" si="122"/>
        <v>-1.3454545454545452</v>
      </c>
      <c r="P124" s="485">
        <f t="shared" si="122"/>
        <v>-1.2727272727272725</v>
      </c>
      <c r="Q124" s="485">
        <f t="shared" si="122"/>
        <v>-1.1999999999999997</v>
      </c>
      <c r="R124" s="485">
        <f t="shared" si="122"/>
        <v>-1.127272727272727</v>
      </c>
      <c r="S124" s="485">
        <f t="shared" si="122"/>
        <v>-1.0545454545454542</v>
      </c>
      <c r="T124" s="485">
        <f t="shared" si="122"/>
        <v>-0.98181818181818148</v>
      </c>
      <c r="U124" s="485">
        <f t="shared" si="122"/>
        <v>-0.90909090909090873</v>
      </c>
      <c r="V124" s="485">
        <f t="shared" si="122"/>
        <v>-0.83636363636363598</v>
      </c>
      <c r="W124" s="485">
        <f t="shared" si="122"/>
        <v>-0.76363636363636322</v>
      </c>
      <c r="X124" s="485">
        <f t="shared" si="122"/>
        <v>-0.69090909090909047</v>
      </c>
      <c r="Y124" s="485">
        <f t="shared" si="122"/>
        <v>-0.61818181818181772</v>
      </c>
      <c r="Z124" s="485">
        <f t="shared" si="122"/>
        <v>-0.54545454545454497</v>
      </c>
      <c r="AA124" s="485">
        <f t="shared" si="122"/>
        <v>-0.47272727272727222</v>
      </c>
      <c r="AB124" s="485">
        <f t="shared" si="122"/>
        <v>-0.39999999999999947</v>
      </c>
      <c r="AC124" s="485">
        <f t="shared" si="122"/>
        <v>-0.32727272727272672</v>
      </c>
      <c r="AD124" s="485">
        <f t="shared" si="122"/>
        <v>-0.25454545454545396</v>
      </c>
      <c r="AE124" s="485">
        <f t="shared" si="122"/>
        <v>-0.18181818181818124</v>
      </c>
      <c r="AF124" s="485">
        <f t="shared" si="122"/>
        <v>-0.10909090909090852</v>
      </c>
      <c r="AG124" s="485">
        <f t="shared" si="122"/>
        <v>-3.6363636363635793E-2</v>
      </c>
      <c r="AH124" s="485">
        <f t="shared" si="122"/>
        <v>3.6363636363636931E-2</v>
      </c>
      <c r="AI124" s="485">
        <f t="shared" si="122"/>
        <v>0.10909090909090965</v>
      </c>
      <c r="AJ124" s="485">
        <f t="shared" si="122"/>
        <v>0.18181818181818238</v>
      </c>
      <c r="AK124" s="485">
        <f t="shared" si="122"/>
        <v>0.25454545454545507</v>
      </c>
      <c r="AL124" s="485">
        <f t="shared" si="122"/>
        <v>0.32727272727272783</v>
      </c>
      <c r="AM124" s="485">
        <f t="shared" si="122"/>
        <v>0.40000000000000058</v>
      </c>
      <c r="AN124" s="485">
        <f t="shared" si="122"/>
        <v>0.47272727272727333</v>
      </c>
      <c r="AO124" s="485">
        <f t="shared" si="122"/>
        <v>0.54545454545454608</v>
      </c>
      <c r="AP124" s="485">
        <f t="shared" si="122"/>
        <v>0.61818181818181883</v>
      </c>
      <c r="AQ124" s="485">
        <f t="shared" si="122"/>
        <v>0.69090909090909158</v>
      </c>
      <c r="AR124" s="485">
        <f t="shared" si="122"/>
        <v>0.76363636363636433</v>
      </c>
      <c r="AS124" s="485">
        <f t="shared" si="122"/>
        <v>0.83636363636363709</v>
      </c>
      <c r="AT124" s="485">
        <f t="shared" si="122"/>
        <v>0.90909090909090984</v>
      </c>
      <c r="AU124" s="485">
        <f t="shared" si="122"/>
        <v>0.98181818181818259</v>
      </c>
      <c r="AV124" s="485">
        <f t="shared" si="122"/>
        <v>1.0545454545454553</v>
      </c>
      <c r="AW124" s="485">
        <f t="shared" si="122"/>
        <v>1.1272727272727281</v>
      </c>
      <c r="AX124" s="485">
        <f t="shared" si="122"/>
        <v>1.2000000000000008</v>
      </c>
      <c r="AY124" s="485">
        <f t="shared" si="122"/>
        <v>1.2727272727272736</v>
      </c>
      <c r="AZ124" s="485">
        <f t="shared" si="122"/>
        <v>1.3454545454545463</v>
      </c>
      <c r="BA124" s="485">
        <f t="shared" si="122"/>
        <v>1.4181818181818191</v>
      </c>
      <c r="BB124" s="485">
        <f t="shared" si="122"/>
        <v>1.4909090909090918</v>
      </c>
      <c r="BC124" s="485">
        <f t="shared" si="122"/>
        <v>1.5636363636363646</v>
      </c>
      <c r="BD124" s="485">
        <f t="shared" si="122"/>
        <v>1.6363636363636374</v>
      </c>
      <c r="BE124" s="485">
        <f t="shared" si="122"/>
        <v>1.7090909090909101</v>
      </c>
      <c r="BF124" s="485">
        <f t="shared" si="122"/>
        <v>1.7818181818181829</v>
      </c>
      <c r="BG124" s="485">
        <f t="shared" si="122"/>
        <v>1.8545454545454556</v>
      </c>
      <c r="BH124" s="485">
        <f t="shared" si="122"/>
        <v>1.9272727272727284</v>
      </c>
      <c r="BI124" s="485">
        <f t="shared" si="122"/>
        <v>2.0000000000000009</v>
      </c>
      <c r="BJ124" s="485">
        <f t="shared" si="122"/>
        <v>0</v>
      </c>
      <c r="BK124" s="485">
        <f t="shared" si="122"/>
        <v>0</v>
      </c>
      <c r="BL124" s="485">
        <f t="shared" si="122"/>
        <v>0</v>
      </c>
      <c r="BM124" s="485">
        <f t="shared" si="122"/>
        <v>0</v>
      </c>
      <c r="BN124" s="485">
        <f t="shared" si="122"/>
        <v>0</v>
      </c>
    </row>
    <row r="125" spans="1:66" ht="15.75" customHeight="1" outlineLevel="1" x14ac:dyDescent="0.2">
      <c r="A125" s="373"/>
      <c r="B125" s="373"/>
      <c r="C125" s="373"/>
      <c r="D125" s="373"/>
      <c r="E125" s="477">
        <f t="shared" si="68"/>
        <v>56</v>
      </c>
      <c r="F125" s="484">
        <f t="shared" si="66"/>
        <v>-2</v>
      </c>
      <c r="G125" s="485">
        <f t="shared" ref="G125:BN125" si="123">IF(G$69&gt;$E125,0,(F125-((2*$F$70)/$E125)))</f>
        <v>-1.9285714285714286</v>
      </c>
      <c r="H125" s="485">
        <f t="shared" si="123"/>
        <v>-1.8571428571428572</v>
      </c>
      <c r="I125" s="485">
        <f t="shared" si="123"/>
        <v>-1.7857142857142858</v>
      </c>
      <c r="J125" s="485">
        <f t="shared" si="123"/>
        <v>-1.7142857142857144</v>
      </c>
      <c r="K125" s="485">
        <f t="shared" si="123"/>
        <v>-1.642857142857143</v>
      </c>
      <c r="L125" s="485">
        <f t="shared" si="123"/>
        <v>-1.5714285714285716</v>
      </c>
      <c r="M125" s="485">
        <f t="shared" si="123"/>
        <v>-1.5000000000000002</v>
      </c>
      <c r="N125" s="485">
        <f t="shared" si="123"/>
        <v>-1.4285714285714288</v>
      </c>
      <c r="O125" s="485">
        <f t="shared" si="123"/>
        <v>-1.3571428571428574</v>
      </c>
      <c r="P125" s="485">
        <f t="shared" si="123"/>
        <v>-1.285714285714286</v>
      </c>
      <c r="Q125" s="485">
        <f t="shared" si="123"/>
        <v>-1.2142857142857146</v>
      </c>
      <c r="R125" s="485">
        <f t="shared" si="123"/>
        <v>-1.1428571428571432</v>
      </c>
      <c r="S125" s="485">
        <f t="shared" si="123"/>
        <v>-1.0714285714285718</v>
      </c>
      <c r="T125" s="485">
        <f t="shared" si="123"/>
        <v>-1.0000000000000004</v>
      </c>
      <c r="U125" s="485">
        <f t="shared" si="123"/>
        <v>-0.92857142857142905</v>
      </c>
      <c r="V125" s="485">
        <f t="shared" si="123"/>
        <v>-0.85714285714285765</v>
      </c>
      <c r="W125" s="485">
        <f t="shared" si="123"/>
        <v>-0.78571428571428625</v>
      </c>
      <c r="X125" s="485">
        <f t="shared" si="123"/>
        <v>-0.71428571428571486</v>
      </c>
      <c r="Y125" s="485">
        <f t="shared" si="123"/>
        <v>-0.64285714285714346</v>
      </c>
      <c r="Z125" s="485">
        <f t="shared" si="123"/>
        <v>-0.57142857142857206</v>
      </c>
      <c r="AA125" s="485">
        <f t="shared" si="123"/>
        <v>-0.50000000000000067</v>
      </c>
      <c r="AB125" s="485">
        <f t="shared" si="123"/>
        <v>-0.42857142857142927</v>
      </c>
      <c r="AC125" s="485">
        <f t="shared" si="123"/>
        <v>-0.35714285714285787</v>
      </c>
      <c r="AD125" s="485">
        <f t="shared" si="123"/>
        <v>-0.28571428571428648</v>
      </c>
      <c r="AE125" s="485">
        <f t="shared" si="123"/>
        <v>-0.21428571428571505</v>
      </c>
      <c r="AF125" s="485">
        <f t="shared" si="123"/>
        <v>-0.14285714285714363</v>
      </c>
      <c r="AG125" s="485">
        <f t="shared" si="123"/>
        <v>-7.1428571428572202E-2</v>
      </c>
      <c r="AH125" s="485">
        <f t="shared" si="123"/>
        <v>-7.7715611723760958E-16</v>
      </c>
      <c r="AI125" s="485">
        <f t="shared" si="123"/>
        <v>7.1428571428570647E-2</v>
      </c>
      <c r="AJ125" s="485">
        <f t="shared" si="123"/>
        <v>0.14285714285714207</v>
      </c>
      <c r="AK125" s="485">
        <f t="shared" si="123"/>
        <v>0.2142857142857135</v>
      </c>
      <c r="AL125" s="485">
        <f t="shared" si="123"/>
        <v>0.28571428571428492</v>
      </c>
      <c r="AM125" s="485">
        <f t="shared" si="123"/>
        <v>0.35714285714285632</v>
      </c>
      <c r="AN125" s="485">
        <f t="shared" si="123"/>
        <v>0.42857142857142771</v>
      </c>
      <c r="AO125" s="485">
        <f t="shared" si="123"/>
        <v>0.49999999999999911</v>
      </c>
      <c r="AP125" s="485">
        <f t="shared" si="123"/>
        <v>0.57142857142857051</v>
      </c>
      <c r="AQ125" s="485">
        <f t="shared" si="123"/>
        <v>0.64285714285714191</v>
      </c>
      <c r="AR125" s="485">
        <f t="shared" si="123"/>
        <v>0.7142857142857133</v>
      </c>
      <c r="AS125" s="485">
        <f t="shared" si="123"/>
        <v>0.7857142857142847</v>
      </c>
      <c r="AT125" s="485">
        <f t="shared" si="123"/>
        <v>0.8571428571428561</v>
      </c>
      <c r="AU125" s="485">
        <f t="shared" si="123"/>
        <v>0.92857142857142749</v>
      </c>
      <c r="AV125" s="485">
        <f t="shared" si="123"/>
        <v>0.99999999999999889</v>
      </c>
      <c r="AW125" s="485">
        <f t="shared" si="123"/>
        <v>1.0714285714285703</v>
      </c>
      <c r="AX125" s="485">
        <f t="shared" si="123"/>
        <v>1.1428571428571417</v>
      </c>
      <c r="AY125" s="485">
        <f t="shared" si="123"/>
        <v>1.2142857142857131</v>
      </c>
      <c r="AZ125" s="485">
        <f t="shared" si="123"/>
        <v>1.2857142857142845</v>
      </c>
      <c r="BA125" s="485">
        <f t="shared" si="123"/>
        <v>1.3571428571428559</v>
      </c>
      <c r="BB125" s="485">
        <f t="shared" si="123"/>
        <v>1.4285714285714273</v>
      </c>
      <c r="BC125" s="485">
        <f t="shared" si="123"/>
        <v>1.4999999999999987</v>
      </c>
      <c r="BD125" s="485">
        <f t="shared" si="123"/>
        <v>1.5714285714285701</v>
      </c>
      <c r="BE125" s="485">
        <f t="shared" si="123"/>
        <v>1.6428571428571415</v>
      </c>
      <c r="BF125" s="485">
        <f t="shared" si="123"/>
        <v>1.7142857142857129</v>
      </c>
      <c r="BG125" s="485">
        <f t="shared" si="123"/>
        <v>1.7857142857142843</v>
      </c>
      <c r="BH125" s="485">
        <f t="shared" si="123"/>
        <v>1.8571428571428557</v>
      </c>
      <c r="BI125" s="485">
        <f t="shared" si="123"/>
        <v>1.928571428571427</v>
      </c>
      <c r="BJ125" s="485">
        <f t="shared" si="123"/>
        <v>1.9999999999999984</v>
      </c>
      <c r="BK125" s="485">
        <f t="shared" si="123"/>
        <v>0</v>
      </c>
      <c r="BL125" s="485">
        <f t="shared" si="123"/>
        <v>0</v>
      </c>
      <c r="BM125" s="485">
        <f t="shared" si="123"/>
        <v>0</v>
      </c>
      <c r="BN125" s="485">
        <f t="shared" si="123"/>
        <v>0</v>
      </c>
    </row>
    <row r="126" spans="1:66" ht="15.75" customHeight="1" outlineLevel="1" x14ac:dyDescent="0.2">
      <c r="A126" s="373"/>
      <c r="B126" s="373"/>
      <c r="C126" s="373"/>
      <c r="D126" s="373"/>
      <c r="E126" s="477">
        <f t="shared" si="68"/>
        <v>57</v>
      </c>
      <c r="F126" s="484">
        <f t="shared" si="66"/>
        <v>-2</v>
      </c>
      <c r="G126" s="485">
        <f t="shared" ref="G126:BN126" si="124">IF(G$69&gt;$E126,0,(F126-((2*$F$70)/$E126)))</f>
        <v>-1.9298245614035088</v>
      </c>
      <c r="H126" s="485">
        <f t="shared" si="124"/>
        <v>-1.8596491228070176</v>
      </c>
      <c r="I126" s="485">
        <f t="shared" si="124"/>
        <v>-1.7894736842105263</v>
      </c>
      <c r="J126" s="485">
        <f t="shared" si="124"/>
        <v>-1.7192982456140351</v>
      </c>
      <c r="K126" s="485">
        <f t="shared" si="124"/>
        <v>-1.6491228070175439</v>
      </c>
      <c r="L126" s="485">
        <f t="shared" si="124"/>
        <v>-1.5789473684210527</v>
      </c>
      <c r="M126" s="485">
        <f t="shared" si="124"/>
        <v>-1.5087719298245614</v>
      </c>
      <c r="N126" s="485">
        <f t="shared" si="124"/>
        <v>-1.4385964912280702</v>
      </c>
      <c r="O126" s="485">
        <f t="shared" si="124"/>
        <v>-1.368421052631579</v>
      </c>
      <c r="P126" s="485">
        <f t="shared" si="124"/>
        <v>-1.2982456140350878</v>
      </c>
      <c r="Q126" s="485">
        <f t="shared" si="124"/>
        <v>-1.2280701754385965</v>
      </c>
      <c r="R126" s="485">
        <f t="shared" si="124"/>
        <v>-1.1578947368421053</v>
      </c>
      <c r="S126" s="485">
        <f t="shared" si="124"/>
        <v>-1.0877192982456141</v>
      </c>
      <c r="T126" s="485">
        <f t="shared" si="124"/>
        <v>-1.0175438596491229</v>
      </c>
      <c r="U126" s="485">
        <f t="shared" si="124"/>
        <v>-0.94736842105263164</v>
      </c>
      <c r="V126" s="485">
        <f t="shared" si="124"/>
        <v>-0.87719298245614041</v>
      </c>
      <c r="W126" s="485">
        <f t="shared" si="124"/>
        <v>-0.80701754385964919</v>
      </c>
      <c r="X126" s="485">
        <f t="shared" si="124"/>
        <v>-0.73684210526315796</v>
      </c>
      <c r="Y126" s="485">
        <f t="shared" si="124"/>
        <v>-0.66666666666666674</v>
      </c>
      <c r="Z126" s="485">
        <f t="shared" si="124"/>
        <v>-0.59649122807017552</v>
      </c>
      <c r="AA126" s="485">
        <f t="shared" si="124"/>
        <v>-0.52631578947368429</v>
      </c>
      <c r="AB126" s="485">
        <f t="shared" si="124"/>
        <v>-0.45614035087719307</v>
      </c>
      <c r="AC126" s="485">
        <f t="shared" si="124"/>
        <v>-0.38596491228070184</v>
      </c>
      <c r="AD126" s="485">
        <f t="shared" si="124"/>
        <v>-0.31578947368421062</v>
      </c>
      <c r="AE126" s="485">
        <f t="shared" si="124"/>
        <v>-0.2456140350877194</v>
      </c>
      <c r="AF126" s="485">
        <f t="shared" si="124"/>
        <v>-0.17543859649122817</v>
      </c>
      <c r="AG126" s="485">
        <f t="shared" si="124"/>
        <v>-0.10526315789473695</v>
      </c>
      <c r="AH126" s="485">
        <f t="shared" si="124"/>
        <v>-3.5087719298245723E-2</v>
      </c>
      <c r="AI126" s="485">
        <f t="shared" si="124"/>
        <v>3.5087719298245501E-2</v>
      </c>
      <c r="AJ126" s="485">
        <f t="shared" si="124"/>
        <v>0.10526315789473673</v>
      </c>
      <c r="AK126" s="485">
        <f t="shared" si="124"/>
        <v>0.17543859649122795</v>
      </c>
      <c r="AL126" s="485">
        <f t="shared" si="124"/>
        <v>0.24561403508771917</v>
      </c>
      <c r="AM126" s="485">
        <f t="shared" si="124"/>
        <v>0.3157894736842104</v>
      </c>
      <c r="AN126" s="485">
        <f t="shared" si="124"/>
        <v>0.38596491228070162</v>
      </c>
      <c r="AO126" s="485">
        <f t="shared" si="124"/>
        <v>0.45614035087719285</v>
      </c>
      <c r="AP126" s="485">
        <f t="shared" si="124"/>
        <v>0.52631578947368407</v>
      </c>
      <c r="AQ126" s="485">
        <f t="shared" si="124"/>
        <v>0.59649122807017529</v>
      </c>
      <c r="AR126" s="485">
        <f t="shared" si="124"/>
        <v>0.66666666666666652</v>
      </c>
      <c r="AS126" s="485">
        <f t="shared" si="124"/>
        <v>0.73684210526315774</v>
      </c>
      <c r="AT126" s="485">
        <f t="shared" si="124"/>
        <v>0.80701754385964897</v>
      </c>
      <c r="AU126" s="485">
        <f t="shared" si="124"/>
        <v>0.87719298245614019</v>
      </c>
      <c r="AV126" s="485">
        <f t="shared" si="124"/>
        <v>0.94736842105263142</v>
      </c>
      <c r="AW126" s="485">
        <f t="shared" si="124"/>
        <v>1.0175438596491226</v>
      </c>
      <c r="AX126" s="485">
        <f t="shared" si="124"/>
        <v>1.0877192982456139</v>
      </c>
      <c r="AY126" s="485">
        <f t="shared" si="124"/>
        <v>1.1578947368421051</v>
      </c>
      <c r="AZ126" s="485">
        <f t="shared" si="124"/>
        <v>1.2280701754385963</v>
      </c>
      <c r="BA126" s="485">
        <f t="shared" si="124"/>
        <v>1.2982456140350875</v>
      </c>
      <c r="BB126" s="485">
        <f t="shared" si="124"/>
        <v>1.3684210526315788</v>
      </c>
      <c r="BC126" s="485">
        <f t="shared" si="124"/>
        <v>1.43859649122807</v>
      </c>
      <c r="BD126" s="485">
        <f t="shared" si="124"/>
        <v>1.5087719298245612</v>
      </c>
      <c r="BE126" s="485">
        <f t="shared" si="124"/>
        <v>1.5789473684210524</v>
      </c>
      <c r="BF126" s="485">
        <f t="shared" si="124"/>
        <v>1.6491228070175437</v>
      </c>
      <c r="BG126" s="485">
        <f t="shared" si="124"/>
        <v>1.7192982456140349</v>
      </c>
      <c r="BH126" s="485">
        <f t="shared" si="124"/>
        <v>1.7894736842105261</v>
      </c>
      <c r="BI126" s="485">
        <f t="shared" si="124"/>
        <v>1.8596491228070173</v>
      </c>
      <c r="BJ126" s="485">
        <f t="shared" si="124"/>
        <v>1.9298245614035086</v>
      </c>
      <c r="BK126" s="485">
        <f t="shared" si="124"/>
        <v>1.9999999999999998</v>
      </c>
      <c r="BL126" s="485">
        <f t="shared" si="124"/>
        <v>0</v>
      </c>
      <c r="BM126" s="485">
        <f t="shared" si="124"/>
        <v>0</v>
      </c>
      <c r="BN126" s="485">
        <f t="shared" si="124"/>
        <v>0</v>
      </c>
    </row>
    <row r="127" spans="1:66" ht="15.75" customHeight="1" outlineLevel="1" x14ac:dyDescent="0.2">
      <c r="A127" s="373"/>
      <c r="B127" s="373"/>
      <c r="C127" s="373"/>
      <c r="D127" s="373"/>
      <c r="E127" s="477">
        <f t="shared" si="68"/>
        <v>58</v>
      </c>
      <c r="F127" s="484">
        <f t="shared" si="66"/>
        <v>-2</v>
      </c>
      <c r="G127" s="485">
        <f t="shared" ref="G127:BN127" si="125">IF(G$69&gt;$E127,0,(F127-((2*$F$70)/$E127)))</f>
        <v>-1.9310344827586208</v>
      </c>
      <c r="H127" s="485">
        <f t="shared" si="125"/>
        <v>-1.8620689655172415</v>
      </c>
      <c r="I127" s="485">
        <f t="shared" si="125"/>
        <v>-1.7931034482758623</v>
      </c>
      <c r="J127" s="485">
        <f t="shared" si="125"/>
        <v>-1.7241379310344831</v>
      </c>
      <c r="K127" s="485">
        <f t="shared" si="125"/>
        <v>-1.6551724137931039</v>
      </c>
      <c r="L127" s="485">
        <f t="shared" si="125"/>
        <v>-1.5862068965517246</v>
      </c>
      <c r="M127" s="485">
        <f t="shared" si="125"/>
        <v>-1.5172413793103454</v>
      </c>
      <c r="N127" s="485">
        <f t="shared" si="125"/>
        <v>-1.4482758620689662</v>
      </c>
      <c r="O127" s="485">
        <f t="shared" si="125"/>
        <v>-1.379310344827587</v>
      </c>
      <c r="P127" s="485">
        <f t="shared" si="125"/>
        <v>-1.3103448275862077</v>
      </c>
      <c r="Q127" s="485">
        <f t="shared" si="125"/>
        <v>-1.2413793103448285</v>
      </c>
      <c r="R127" s="485">
        <f t="shared" si="125"/>
        <v>-1.1724137931034493</v>
      </c>
      <c r="S127" s="485">
        <f t="shared" si="125"/>
        <v>-1.1034482758620701</v>
      </c>
      <c r="T127" s="485">
        <f t="shared" si="125"/>
        <v>-1.0344827586206908</v>
      </c>
      <c r="U127" s="485">
        <f t="shared" si="125"/>
        <v>-0.9655172413793115</v>
      </c>
      <c r="V127" s="485">
        <f t="shared" si="125"/>
        <v>-0.89655172413793216</v>
      </c>
      <c r="W127" s="485">
        <f t="shared" si="125"/>
        <v>-0.82758620689655282</v>
      </c>
      <c r="X127" s="485">
        <f t="shared" si="125"/>
        <v>-0.75862068965517349</v>
      </c>
      <c r="Y127" s="485">
        <f t="shared" si="125"/>
        <v>-0.68965517241379415</v>
      </c>
      <c r="Z127" s="485">
        <f t="shared" si="125"/>
        <v>-0.62068965517241481</v>
      </c>
      <c r="AA127" s="485">
        <f t="shared" si="125"/>
        <v>-0.55172413793103547</v>
      </c>
      <c r="AB127" s="485">
        <f t="shared" si="125"/>
        <v>-0.48275862068965614</v>
      </c>
      <c r="AC127" s="485">
        <f t="shared" si="125"/>
        <v>-0.4137931034482768</v>
      </c>
      <c r="AD127" s="485">
        <f t="shared" si="125"/>
        <v>-0.34482758620689746</v>
      </c>
      <c r="AE127" s="485">
        <f t="shared" si="125"/>
        <v>-0.27586206896551813</v>
      </c>
      <c r="AF127" s="485">
        <f t="shared" si="125"/>
        <v>-0.20689655172413882</v>
      </c>
      <c r="AG127" s="485">
        <f t="shared" si="125"/>
        <v>-0.13793103448275951</v>
      </c>
      <c r="AH127" s="485">
        <f t="shared" si="125"/>
        <v>-6.8965517241380198E-2</v>
      </c>
      <c r="AI127" s="485">
        <f t="shared" si="125"/>
        <v>-8.8817841970012523E-16</v>
      </c>
      <c r="AJ127" s="485">
        <f t="shared" si="125"/>
        <v>6.8965517241378421E-2</v>
      </c>
      <c r="AK127" s="485">
        <f t="shared" si="125"/>
        <v>0.13793103448275773</v>
      </c>
      <c r="AL127" s="485">
        <f t="shared" si="125"/>
        <v>0.20689655172413704</v>
      </c>
      <c r="AM127" s="485">
        <f t="shared" si="125"/>
        <v>0.27586206896551635</v>
      </c>
      <c r="AN127" s="485">
        <f t="shared" si="125"/>
        <v>0.34482758620689569</v>
      </c>
      <c r="AO127" s="485">
        <f t="shared" si="125"/>
        <v>0.41379310344827502</v>
      </c>
      <c r="AP127" s="485">
        <f t="shared" si="125"/>
        <v>0.48275862068965436</v>
      </c>
      <c r="AQ127" s="485">
        <f t="shared" si="125"/>
        <v>0.5517241379310337</v>
      </c>
      <c r="AR127" s="485">
        <f t="shared" si="125"/>
        <v>0.62068965517241304</v>
      </c>
      <c r="AS127" s="485">
        <f t="shared" si="125"/>
        <v>0.68965517241379237</v>
      </c>
      <c r="AT127" s="485">
        <f t="shared" si="125"/>
        <v>0.75862068965517171</v>
      </c>
      <c r="AU127" s="485">
        <f t="shared" si="125"/>
        <v>0.82758620689655105</v>
      </c>
      <c r="AV127" s="485">
        <f t="shared" si="125"/>
        <v>0.89655172413793038</v>
      </c>
      <c r="AW127" s="485">
        <f t="shared" si="125"/>
        <v>0.96551724137930972</v>
      </c>
      <c r="AX127" s="485">
        <f t="shared" si="125"/>
        <v>1.0344827586206891</v>
      </c>
      <c r="AY127" s="485">
        <f t="shared" si="125"/>
        <v>1.1034482758620683</v>
      </c>
      <c r="AZ127" s="485">
        <f t="shared" si="125"/>
        <v>1.1724137931034475</v>
      </c>
      <c r="BA127" s="485">
        <f t="shared" si="125"/>
        <v>1.2413793103448267</v>
      </c>
      <c r="BB127" s="485">
        <f t="shared" si="125"/>
        <v>1.310344827586206</v>
      </c>
      <c r="BC127" s="485">
        <f t="shared" si="125"/>
        <v>1.3793103448275852</v>
      </c>
      <c r="BD127" s="485">
        <f t="shared" si="125"/>
        <v>1.4482758620689644</v>
      </c>
      <c r="BE127" s="485">
        <f t="shared" si="125"/>
        <v>1.5172413793103436</v>
      </c>
      <c r="BF127" s="485">
        <f t="shared" si="125"/>
        <v>1.5862068965517229</v>
      </c>
      <c r="BG127" s="485">
        <f t="shared" si="125"/>
        <v>1.6551724137931021</v>
      </c>
      <c r="BH127" s="485">
        <f t="shared" si="125"/>
        <v>1.7241379310344813</v>
      </c>
      <c r="BI127" s="485">
        <f t="shared" si="125"/>
        <v>1.7931034482758605</v>
      </c>
      <c r="BJ127" s="485">
        <f t="shared" si="125"/>
        <v>1.8620689655172398</v>
      </c>
      <c r="BK127" s="485">
        <f t="shared" si="125"/>
        <v>1.931034482758619</v>
      </c>
      <c r="BL127" s="485">
        <f t="shared" si="125"/>
        <v>1.9999999999999982</v>
      </c>
      <c r="BM127" s="485">
        <f t="shared" si="125"/>
        <v>0</v>
      </c>
      <c r="BN127" s="485">
        <f t="shared" si="125"/>
        <v>0</v>
      </c>
    </row>
    <row r="128" spans="1:66" ht="15.75" customHeight="1" outlineLevel="1" x14ac:dyDescent="0.2">
      <c r="A128" s="373"/>
      <c r="B128" s="373"/>
      <c r="C128" s="373"/>
      <c r="D128" s="373"/>
      <c r="E128" s="477">
        <f t="shared" si="68"/>
        <v>59</v>
      </c>
      <c r="F128" s="484">
        <f t="shared" si="66"/>
        <v>-2</v>
      </c>
      <c r="G128" s="485">
        <f t="shared" ref="G128:BN128" si="126">IF(G$69&gt;$E128,0,(F128-((2*$F$70)/$E128)))</f>
        <v>-1.9322033898305084</v>
      </c>
      <c r="H128" s="485">
        <f t="shared" si="126"/>
        <v>-1.8644067796610169</v>
      </c>
      <c r="I128" s="485">
        <f t="shared" si="126"/>
        <v>-1.7966101694915253</v>
      </c>
      <c r="J128" s="485">
        <f t="shared" si="126"/>
        <v>-1.7288135593220337</v>
      </c>
      <c r="K128" s="485">
        <f t="shared" si="126"/>
        <v>-1.6610169491525422</v>
      </c>
      <c r="L128" s="485">
        <f t="shared" si="126"/>
        <v>-1.5932203389830506</v>
      </c>
      <c r="M128" s="485">
        <f t="shared" si="126"/>
        <v>-1.525423728813559</v>
      </c>
      <c r="N128" s="485">
        <f t="shared" si="126"/>
        <v>-1.4576271186440675</v>
      </c>
      <c r="O128" s="485">
        <f t="shared" si="126"/>
        <v>-1.3898305084745759</v>
      </c>
      <c r="P128" s="485">
        <f t="shared" si="126"/>
        <v>-1.3220338983050843</v>
      </c>
      <c r="Q128" s="485">
        <f t="shared" si="126"/>
        <v>-1.2542372881355928</v>
      </c>
      <c r="R128" s="485">
        <f t="shared" si="126"/>
        <v>-1.1864406779661012</v>
      </c>
      <c r="S128" s="485">
        <f t="shared" si="126"/>
        <v>-1.1186440677966096</v>
      </c>
      <c r="T128" s="485">
        <f t="shared" si="126"/>
        <v>-1.0508474576271181</v>
      </c>
      <c r="U128" s="485">
        <f t="shared" si="126"/>
        <v>-0.9830508474576265</v>
      </c>
      <c r="V128" s="485">
        <f t="shared" si="126"/>
        <v>-0.91525423728813493</v>
      </c>
      <c r="W128" s="485">
        <f t="shared" si="126"/>
        <v>-0.84745762711864336</v>
      </c>
      <c r="X128" s="485">
        <f t="shared" si="126"/>
        <v>-0.7796610169491518</v>
      </c>
      <c r="Y128" s="485">
        <f t="shared" si="126"/>
        <v>-0.71186440677966023</v>
      </c>
      <c r="Z128" s="485">
        <f t="shared" si="126"/>
        <v>-0.64406779661016866</v>
      </c>
      <c r="AA128" s="485">
        <f t="shared" si="126"/>
        <v>-0.5762711864406771</v>
      </c>
      <c r="AB128" s="485">
        <f t="shared" si="126"/>
        <v>-0.50847457627118553</v>
      </c>
      <c r="AC128" s="485">
        <f t="shared" si="126"/>
        <v>-0.44067796610169402</v>
      </c>
      <c r="AD128" s="485">
        <f t="shared" si="126"/>
        <v>-0.37288135593220251</v>
      </c>
      <c r="AE128" s="485">
        <f t="shared" si="126"/>
        <v>-0.305084745762711</v>
      </c>
      <c r="AF128" s="485">
        <f t="shared" si="126"/>
        <v>-0.23728813559321948</v>
      </c>
      <c r="AG128" s="485">
        <f t="shared" si="126"/>
        <v>-0.16949152542372797</v>
      </c>
      <c r="AH128" s="485">
        <f t="shared" si="126"/>
        <v>-0.10169491525423645</v>
      </c>
      <c r="AI128" s="485">
        <f t="shared" si="126"/>
        <v>-3.3898305084744923E-2</v>
      </c>
      <c r="AJ128" s="485">
        <f t="shared" si="126"/>
        <v>3.3898305084746602E-2</v>
      </c>
      <c r="AK128" s="485">
        <f t="shared" si="126"/>
        <v>0.10169491525423813</v>
      </c>
      <c r="AL128" s="485">
        <f t="shared" si="126"/>
        <v>0.16949152542372964</v>
      </c>
      <c r="AM128" s="485">
        <f t="shared" si="126"/>
        <v>0.23728813559322115</v>
      </c>
      <c r="AN128" s="485">
        <f t="shared" si="126"/>
        <v>0.30508474576271266</v>
      </c>
      <c r="AO128" s="485">
        <f t="shared" si="126"/>
        <v>0.37288135593220417</v>
      </c>
      <c r="AP128" s="485">
        <f t="shared" si="126"/>
        <v>0.44067796610169568</v>
      </c>
      <c r="AQ128" s="485">
        <f t="shared" si="126"/>
        <v>0.5084745762711872</v>
      </c>
      <c r="AR128" s="485">
        <f t="shared" si="126"/>
        <v>0.57627118644067876</v>
      </c>
      <c r="AS128" s="485">
        <f t="shared" si="126"/>
        <v>0.64406779661017033</v>
      </c>
      <c r="AT128" s="485">
        <f t="shared" si="126"/>
        <v>0.7118644067796619</v>
      </c>
      <c r="AU128" s="485">
        <f t="shared" si="126"/>
        <v>0.77966101694915346</v>
      </c>
      <c r="AV128" s="485">
        <f t="shared" si="126"/>
        <v>0.84745762711864503</v>
      </c>
      <c r="AW128" s="485">
        <f t="shared" si="126"/>
        <v>0.9152542372881366</v>
      </c>
      <c r="AX128" s="485">
        <f t="shared" si="126"/>
        <v>0.98305084745762816</v>
      </c>
      <c r="AY128" s="485">
        <f t="shared" si="126"/>
        <v>1.0508474576271196</v>
      </c>
      <c r="AZ128" s="485">
        <f t="shared" si="126"/>
        <v>1.1186440677966112</v>
      </c>
      <c r="BA128" s="485">
        <f t="shared" si="126"/>
        <v>1.1864406779661028</v>
      </c>
      <c r="BB128" s="485">
        <f t="shared" si="126"/>
        <v>1.2542372881355943</v>
      </c>
      <c r="BC128" s="485">
        <f t="shared" si="126"/>
        <v>1.3220338983050859</v>
      </c>
      <c r="BD128" s="485">
        <f t="shared" si="126"/>
        <v>1.3898305084745775</v>
      </c>
      <c r="BE128" s="485">
        <f t="shared" si="126"/>
        <v>1.457627118644069</v>
      </c>
      <c r="BF128" s="485">
        <f t="shared" si="126"/>
        <v>1.5254237288135606</v>
      </c>
      <c r="BG128" s="485">
        <f t="shared" si="126"/>
        <v>1.5932203389830522</v>
      </c>
      <c r="BH128" s="485">
        <f t="shared" si="126"/>
        <v>1.6610169491525437</v>
      </c>
      <c r="BI128" s="485">
        <f t="shared" si="126"/>
        <v>1.7288135593220353</v>
      </c>
      <c r="BJ128" s="485">
        <f t="shared" si="126"/>
        <v>1.7966101694915269</v>
      </c>
      <c r="BK128" s="485">
        <f t="shared" si="126"/>
        <v>1.8644067796610184</v>
      </c>
      <c r="BL128" s="485">
        <f t="shared" si="126"/>
        <v>1.93220338983051</v>
      </c>
      <c r="BM128" s="485">
        <f t="shared" si="126"/>
        <v>2.0000000000000013</v>
      </c>
      <c r="BN128" s="485">
        <f t="shared" si="126"/>
        <v>0</v>
      </c>
    </row>
    <row r="129" spans="1:66" ht="15.75" customHeight="1" outlineLevel="1" x14ac:dyDescent="0.2">
      <c r="A129" s="373"/>
      <c r="B129" s="373"/>
      <c r="C129" s="373"/>
      <c r="D129" s="373"/>
      <c r="E129" s="477">
        <f t="shared" si="68"/>
        <v>60</v>
      </c>
      <c r="F129" s="484">
        <f t="shared" si="66"/>
        <v>-2</v>
      </c>
      <c r="G129" s="485">
        <f t="shared" ref="G129:BN129" si="127">IF(G$69&gt;$E129,0,(F129-((2*$F$70)/$E129)))</f>
        <v>-1.9333333333333333</v>
      </c>
      <c r="H129" s="485">
        <f t="shared" si="127"/>
        <v>-1.8666666666666667</v>
      </c>
      <c r="I129" s="485">
        <f t="shared" si="127"/>
        <v>-1.8</v>
      </c>
      <c r="J129" s="485">
        <f t="shared" si="127"/>
        <v>-1.7333333333333334</v>
      </c>
      <c r="K129" s="485">
        <f t="shared" si="127"/>
        <v>-1.6666666666666667</v>
      </c>
      <c r="L129" s="485">
        <f t="shared" si="127"/>
        <v>-1.6</v>
      </c>
      <c r="M129" s="485">
        <f t="shared" si="127"/>
        <v>-1.5333333333333334</v>
      </c>
      <c r="N129" s="485">
        <f t="shared" si="127"/>
        <v>-1.4666666666666668</v>
      </c>
      <c r="O129" s="485">
        <f t="shared" si="127"/>
        <v>-1.4000000000000001</v>
      </c>
      <c r="P129" s="485">
        <f t="shared" si="127"/>
        <v>-1.3333333333333335</v>
      </c>
      <c r="Q129" s="485">
        <f t="shared" si="127"/>
        <v>-1.2666666666666668</v>
      </c>
      <c r="R129" s="485">
        <f t="shared" si="127"/>
        <v>-1.2000000000000002</v>
      </c>
      <c r="S129" s="485">
        <f t="shared" si="127"/>
        <v>-1.1333333333333335</v>
      </c>
      <c r="T129" s="485">
        <f t="shared" si="127"/>
        <v>-1.0666666666666669</v>
      </c>
      <c r="U129" s="485">
        <f t="shared" si="127"/>
        <v>-1.0000000000000002</v>
      </c>
      <c r="V129" s="485">
        <f t="shared" si="127"/>
        <v>-0.93333333333333357</v>
      </c>
      <c r="W129" s="485">
        <f t="shared" si="127"/>
        <v>-0.86666666666666692</v>
      </c>
      <c r="X129" s="485">
        <f t="shared" si="127"/>
        <v>-0.80000000000000027</v>
      </c>
      <c r="Y129" s="485">
        <f t="shared" si="127"/>
        <v>-0.73333333333333361</v>
      </c>
      <c r="Z129" s="485">
        <f t="shared" si="127"/>
        <v>-0.66666666666666696</v>
      </c>
      <c r="AA129" s="485">
        <f t="shared" si="127"/>
        <v>-0.60000000000000031</v>
      </c>
      <c r="AB129" s="485">
        <f t="shared" si="127"/>
        <v>-0.53333333333333366</v>
      </c>
      <c r="AC129" s="485">
        <f t="shared" si="127"/>
        <v>-0.46666666666666701</v>
      </c>
      <c r="AD129" s="485">
        <f t="shared" si="127"/>
        <v>-0.40000000000000036</v>
      </c>
      <c r="AE129" s="485">
        <f t="shared" si="127"/>
        <v>-0.3333333333333337</v>
      </c>
      <c r="AF129" s="485">
        <f t="shared" si="127"/>
        <v>-0.26666666666666705</v>
      </c>
      <c r="AG129" s="485">
        <f t="shared" si="127"/>
        <v>-0.2000000000000004</v>
      </c>
      <c r="AH129" s="485">
        <f t="shared" si="127"/>
        <v>-0.13333333333333375</v>
      </c>
      <c r="AI129" s="485">
        <f t="shared" si="127"/>
        <v>-6.6666666666667082E-2</v>
      </c>
      <c r="AJ129" s="485">
        <f t="shared" si="127"/>
        <v>-4.163336342344337E-16</v>
      </c>
      <c r="AK129" s="485">
        <f t="shared" si="127"/>
        <v>6.6666666666666249E-2</v>
      </c>
      <c r="AL129" s="485">
        <f t="shared" si="127"/>
        <v>0.13333333333333292</v>
      </c>
      <c r="AM129" s="485">
        <f t="shared" si="127"/>
        <v>0.19999999999999957</v>
      </c>
      <c r="AN129" s="485">
        <f t="shared" si="127"/>
        <v>0.26666666666666622</v>
      </c>
      <c r="AO129" s="485">
        <f t="shared" si="127"/>
        <v>0.33333333333333287</v>
      </c>
      <c r="AP129" s="485">
        <f t="shared" si="127"/>
        <v>0.39999999999999952</v>
      </c>
      <c r="AQ129" s="485">
        <f t="shared" si="127"/>
        <v>0.46666666666666617</v>
      </c>
      <c r="AR129" s="485">
        <f t="shared" si="127"/>
        <v>0.53333333333333288</v>
      </c>
      <c r="AS129" s="485">
        <f t="shared" si="127"/>
        <v>0.59999999999999953</v>
      </c>
      <c r="AT129" s="485">
        <f t="shared" si="127"/>
        <v>0.66666666666666619</v>
      </c>
      <c r="AU129" s="485">
        <f t="shared" si="127"/>
        <v>0.73333333333333284</v>
      </c>
      <c r="AV129" s="485">
        <f t="shared" si="127"/>
        <v>0.79999999999999949</v>
      </c>
      <c r="AW129" s="485">
        <f t="shared" si="127"/>
        <v>0.86666666666666614</v>
      </c>
      <c r="AX129" s="485">
        <f t="shared" si="127"/>
        <v>0.93333333333333279</v>
      </c>
      <c r="AY129" s="485">
        <f t="shared" si="127"/>
        <v>0.99999999999999944</v>
      </c>
      <c r="AZ129" s="485">
        <f t="shared" si="127"/>
        <v>1.0666666666666662</v>
      </c>
      <c r="BA129" s="485">
        <f t="shared" si="127"/>
        <v>1.1333333333333329</v>
      </c>
      <c r="BB129" s="485">
        <f t="shared" si="127"/>
        <v>1.1999999999999995</v>
      </c>
      <c r="BC129" s="485">
        <f t="shared" si="127"/>
        <v>1.2666666666666662</v>
      </c>
      <c r="BD129" s="485">
        <f t="shared" si="127"/>
        <v>1.3333333333333328</v>
      </c>
      <c r="BE129" s="485">
        <f t="shared" si="127"/>
        <v>1.3999999999999995</v>
      </c>
      <c r="BF129" s="485">
        <f t="shared" si="127"/>
        <v>1.4666666666666661</v>
      </c>
      <c r="BG129" s="485">
        <f t="shared" si="127"/>
        <v>1.5333333333333328</v>
      </c>
      <c r="BH129" s="485">
        <f t="shared" si="127"/>
        <v>1.5999999999999994</v>
      </c>
      <c r="BI129" s="485">
        <f t="shared" si="127"/>
        <v>1.6666666666666661</v>
      </c>
      <c r="BJ129" s="485">
        <f t="shared" si="127"/>
        <v>1.7333333333333327</v>
      </c>
      <c r="BK129" s="485">
        <f t="shared" si="127"/>
        <v>1.7999999999999994</v>
      </c>
      <c r="BL129" s="485">
        <f t="shared" si="127"/>
        <v>1.866666666666666</v>
      </c>
      <c r="BM129" s="485">
        <f t="shared" si="127"/>
        <v>1.9333333333333327</v>
      </c>
      <c r="BN129" s="485">
        <f t="shared" si="127"/>
        <v>1.9999999999999993</v>
      </c>
    </row>
    <row r="130" spans="1:66" ht="15.75" customHeight="1" x14ac:dyDescent="0.2">
      <c r="A130" s="373"/>
      <c r="B130" s="373"/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373"/>
      <c r="N130" s="373"/>
      <c r="O130" s="373"/>
      <c r="P130" s="373"/>
      <c r="Q130" s="373"/>
      <c r="R130" s="373"/>
      <c r="S130" s="373"/>
      <c r="T130" s="373"/>
      <c r="U130" s="373"/>
      <c r="V130" s="373"/>
      <c r="W130" s="373"/>
      <c r="X130" s="373"/>
      <c r="Y130" s="373"/>
      <c r="Z130" s="373"/>
      <c r="AA130" s="373"/>
      <c r="AB130" s="373"/>
      <c r="AC130" s="373"/>
      <c r="AD130" s="373"/>
      <c r="AE130" s="373"/>
      <c r="AF130" s="373"/>
      <c r="AG130" s="373"/>
      <c r="AH130" s="373"/>
      <c r="AI130" s="373"/>
      <c r="AJ130" s="373"/>
      <c r="AK130" s="373"/>
      <c r="AL130" s="373"/>
      <c r="AM130" s="373"/>
      <c r="AN130" s="373"/>
      <c r="AO130" s="373"/>
      <c r="AP130" s="373"/>
      <c r="AQ130" s="373"/>
      <c r="AR130" s="373"/>
      <c r="AS130" s="373"/>
      <c r="AT130" s="373"/>
      <c r="AU130" s="373"/>
      <c r="AV130" s="373"/>
      <c r="AW130" s="373"/>
      <c r="AX130" s="373"/>
      <c r="AY130" s="373"/>
      <c r="AZ130" s="373"/>
      <c r="BA130" s="373"/>
      <c r="BB130" s="373"/>
      <c r="BC130" s="373"/>
      <c r="BD130" s="373"/>
      <c r="BE130" s="373"/>
      <c r="BF130" s="373"/>
      <c r="BG130" s="373"/>
      <c r="BH130" s="373"/>
      <c r="BI130" s="373"/>
      <c r="BJ130" s="373"/>
      <c r="BK130" s="373"/>
      <c r="BL130" s="373"/>
      <c r="BM130" s="373"/>
      <c r="BN130" s="373"/>
    </row>
    <row r="131" spans="1:66" ht="15.75" customHeight="1" x14ac:dyDescent="0.2">
      <c r="A131" s="373"/>
      <c r="B131" s="373"/>
      <c r="C131" s="373"/>
      <c r="D131" s="373"/>
      <c r="E131" s="373"/>
      <c r="F131" s="373"/>
      <c r="G131" s="373"/>
      <c r="H131" s="373"/>
      <c r="I131" s="373"/>
      <c r="J131" s="373"/>
      <c r="K131" s="373"/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  <c r="W131" s="373"/>
      <c r="X131" s="373"/>
      <c r="Y131" s="373"/>
      <c r="Z131" s="373"/>
      <c r="AA131" s="373"/>
      <c r="AB131" s="373"/>
      <c r="AC131" s="373"/>
      <c r="AD131" s="373"/>
      <c r="AE131" s="373"/>
      <c r="AF131" s="373"/>
      <c r="AG131" s="373"/>
      <c r="AH131" s="373"/>
      <c r="AI131" s="373"/>
      <c r="AJ131" s="373"/>
      <c r="AK131" s="373"/>
      <c r="AL131" s="373"/>
      <c r="AM131" s="373"/>
      <c r="AN131" s="373"/>
      <c r="AO131" s="373"/>
      <c r="AP131" s="373"/>
      <c r="AQ131" s="373"/>
      <c r="AR131" s="373"/>
      <c r="AS131" s="373"/>
      <c r="AT131" s="373"/>
      <c r="AU131" s="373"/>
      <c r="AV131" s="373"/>
      <c r="AW131" s="373"/>
      <c r="AX131" s="373"/>
      <c r="AY131" s="373"/>
      <c r="AZ131" s="373"/>
      <c r="BA131" s="373"/>
      <c r="BB131" s="373"/>
      <c r="BC131" s="373"/>
      <c r="BD131" s="373"/>
      <c r="BE131" s="373"/>
      <c r="BF131" s="373"/>
      <c r="BG131" s="373"/>
      <c r="BH131" s="373"/>
      <c r="BI131" s="373"/>
      <c r="BJ131" s="373"/>
      <c r="BK131" s="373"/>
      <c r="BL131" s="373"/>
      <c r="BM131" s="373"/>
      <c r="BN131" s="373"/>
    </row>
    <row r="132" spans="1:66" ht="15.75" customHeight="1" x14ac:dyDescent="0.2">
      <c r="A132" s="373"/>
      <c r="B132" s="373"/>
      <c r="C132" s="373"/>
      <c r="D132" s="373"/>
      <c r="E132" s="373"/>
      <c r="F132" s="373"/>
      <c r="G132" s="373"/>
      <c r="H132" s="373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3"/>
      <c r="W132" s="373"/>
      <c r="X132" s="373"/>
      <c r="Y132" s="373"/>
      <c r="Z132" s="373"/>
      <c r="AA132" s="373"/>
      <c r="AB132" s="373"/>
      <c r="AC132" s="373"/>
      <c r="AD132" s="373"/>
      <c r="AE132" s="373"/>
      <c r="AF132" s="373"/>
      <c r="AG132" s="373"/>
      <c r="AH132" s="373"/>
      <c r="AI132" s="373"/>
      <c r="AJ132" s="373"/>
      <c r="AK132" s="373"/>
      <c r="AL132" s="373"/>
      <c r="AM132" s="373"/>
      <c r="AN132" s="373"/>
      <c r="AO132" s="373"/>
      <c r="AP132" s="373"/>
      <c r="AQ132" s="373"/>
      <c r="AR132" s="373"/>
      <c r="AS132" s="373"/>
      <c r="AT132" s="373"/>
      <c r="AU132" s="373"/>
      <c r="AV132" s="373"/>
      <c r="AW132" s="373"/>
      <c r="AX132" s="373"/>
      <c r="AY132" s="373"/>
      <c r="AZ132" s="373"/>
      <c r="BA132" s="373"/>
      <c r="BB132" s="373"/>
      <c r="BC132" s="373"/>
      <c r="BD132" s="373"/>
      <c r="BE132" s="373"/>
      <c r="BF132" s="373"/>
      <c r="BG132" s="373"/>
      <c r="BH132" s="373"/>
      <c r="BI132" s="373"/>
      <c r="BJ132" s="373"/>
      <c r="BK132" s="373"/>
      <c r="BL132" s="373"/>
      <c r="BM132" s="373"/>
      <c r="BN132" s="373"/>
    </row>
    <row r="133" spans="1:66" ht="15.75" customHeight="1" x14ac:dyDescent="0.2">
      <c r="A133" s="373"/>
      <c r="B133" s="373"/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3"/>
      <c r="W133" s="373"/>
      <c r="X133" s="373"/>
      <c r="Y133" s="373"/>
      <c r="Z133" s="373"/>
      <c r="AA133" s="373"/>
      <c r="AB133" s="373"/>
      <c r="AC133" s="373"/>
      <c r="AD133" s="373"/>
      <c r="AE133" s="373"/>
      <c r="AF133" s="373"/>
      <c r="AG133" s="373"/>
      <c r="AH133" s="373"/>
      <c r="AI133" s="373"/>
      <c r="AJ133" s="373"/>
      <c r="AK133" s="373"/>
      <c r="AL133" s="373"/>
      <c r="AM133" s="373"/>
      <c r="AN133" s="373"/>
      <c r="AO133" s="373"/>
      <c r="AP133" s="373"/>
      <c r="AQ133" s="373"/>
      <c r="AR133" s="373"/>
      <c r="AS133" s="373"/>
      <c r="AT133" s="373"/>
      <c r="AU133" s="373"/>
      <c r="AV133" s="373"/>
      <c r="AW133" s="373"/>
      <c r="AX133" s="373"/>
      <c r="AY133" s="373"/>
      <c r="AZ133" s="373"/>
      <c r="BA133" s="373"/>
      <c r="BB133" s="373"/>
      <c r="BC133" s="373"/>
      <c r="BD133" s="373"/>
      <c r="BE133" s="373"/>
      <c r="BF133" s="373"/>
      <c r="BG133" s="373"/>
      <c r="BH133" s="373"/>
      <c r="BI133" s="373"/>
      <c r="BJ133" s="373"/>
      <c r="BK133" s="373"/>
      <c r="BL133" s="373"/>
      <c r="BM133" s="373"/>
      <c r="BN133" s="373"/>
    </row>
    <row r="134" spans="1:66" ht="15.75" customHeight="1" x14ac:dyDescent="0.2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3"/>
      <c r="P134" s="373"/>
      <c r="Q134" s="373"/>
      <c r="R134" s="373"/>
      <c r="S134" s="373"/>
      <c r="T134" s="373"/>
      <c r="U134" s="373"/>
      <c r="V134" s="373"/>
      <c r="W134" s="373"/>
      <c r="X134" s="373"/>
      <c r="Y134" s="373"/>
      <c r="Z134" s="373"/>
      <c r="AA134" s="373"/>
      <c r="AB134" s="373"/>
      <c r="AC134" s="373"/>
      <c r="AD134" s="373"/>
      <c r="AE134" s="373"/>
      <c r="AF134" s="373"/>
      <c r="AG134" s="373"/>
      <c r="AH134" s="373"/>
      <c r="AI134" s="373"/>
      <c r="AJ134" s="373"/>
      <c r="AK134" s="373"/>
      <c r="AL134" s="373"/>
      <c r="AM134" s="373"/>
      <c r="AN134" s="373"/>
      <c r="AO134" s="373"/>
      <c r="AP134" s="373"/>
      <c r="AQ134" s="373"/>
      <c r="AR134" s="373"/>
      <c r="AS134" s="373"/>
      <c r="AT134" s="373"/>
      <c r="AU134" s="373"/>
      <c r="AV134" s="373"/>
      <c r="AW134" s="373"/>
      <c r="AX134" s="373"/>
      <c r="AY134" s="373"/>
      <c r="AZ134" s="373"/>
      <c r="BA134" s="373"/>
      <c r="BB134" s="373"/>
      <c r="BC134" s="373"/>
      <c r="BD134" s="373"/>
      <c r="BE134" s="373"/>
      <c r="BF134" s="373"/>
      <c r="BG134" s="373"/>
      <c r="BH134" s="373"/>
      <c r="BI134" s="373"/>
      <c r="BJ134" s="373"/>
      <c r="BK134" s="373"/>
      <c r="BL134" s="373"/>
      <c r="BM134" s="373"/>
      <c r="BN134" s="373"/>
    </row>
    <row r="135" spans="1:66" ht="15.75" customHeight="1" x14ac:dyDescent="0.2">
      <c r="A135" s="373"/>
      <c r="B135" s="373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373"/>
      <c r="N135" s="373"/>
      <c r="O135" s="373"/>
      <c r="P135" s="373"/>
      <c r="Q135" s="373"/>
      <c r="R135" s="373"/>
      <c r="S135" s="373"/>
      <c r="T135" s="373"/>
      <c r="U135" s="373"/>
      <c r="V135" s="373"/>
      <c r="W135" s="373"/>
      <c r="X135" s="373"/>
      <c r="Y135" s="373"/>
      <c r="Z135" s="373"/>
      <c r="AA135" s="373"/>
      <c r="AB135" s="373"/>
      <c r="AC135" s="373"/>
      <c r="AD135" s="373"/>
      <c r="AE135" s="373"/>
      <c r="AF135" s="373"/>
      <c r="AG135" s="373"/>
      <c r="AH135" s="373"/>
      <c r="AI135" s="373"/>
      <c r="AJ135" s="373"/>
      <c r="AK135" s="373"/>
      <c r="AL135" s="373"/>
      <c r="AM135" s="373"/>
      <c r="AN135" s="373"/>
      <c r="AO135" s="373"/>
      <c r="AP135" s="373"/>
      <c r="AQ135" s="373"/>
      <c r="AR135" s="373"/>
      <c r="AS135" s="373"/>
      <c r="AT135" s="373"/>
      <c r="AU135" s="373"/>
      <c r="AV135" s="373"/>
      <c r="AW135" s="373"/>
      <c r="AX135" s="373"/>
      <c r="AY135" s="373"/>
      <c r="AZ135" s="373"/>
      <c r="BA135" s="373"/>
      <c r="BB135" s="373"/>
      <c r="BC135" s="373"/>
      <c r="BD135" s="373"/>
      <c r="BE135" s="373"/>
      <c r="BF135" s="373"/>
      <c r="BG135" s="373"/>
      <c r="BH135" s="373"/>
      <c r="BI135" s="373"/>
      <c r="BJ135" s="373"/>
      <c r="BK135" s="373"/>
      <c r="BL135" s="373"/>
      <c r="BM135" s="373"/>
      <c r="BN135" s="373"/>
    </row>
    <row r="136" spans="1:66" ht="15.75" customHeight="1" x14ac:dyDescent="0.2">
      <c r="A136" s="373"/>
      <c r="B136" s="373"/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373"/>
      <c r="O136" s="373"/>
      <c r="P136" s="373"/>
      <c r="Q136" s="373"/>
      <c r="R136" s="373"/>
      <c r="S136" s="373"/>
      <c r="T136" s="373"/>
      <c r="U136" s="373"/>
      <c r="V136" s="373"/>
      <c r="W136" s="373"/>
      <c r="X136" s="373"/>
      <c r="Y136" s="373"/>
      <c r="Z136" s="373"/>
      <c r="AA136" s="373"/>
      <c r="AB136" s="373"/>
      <c r="AC136" s="373"/>
      <c r="AD136" s="373"/>
      <c r="AE136" s="373"/>
      <c r="AF136" s="373"/>
      <c r="AG136" s="373"/>
      <c r="AH136" s="373"/>
      <c r="AI136" s="373"/>
      <c r="AJ136" s="373"/>
      <c r="AK136" s="373"/>
      <c r="AL136" s="373"/>
      <c r="AM136" s="373"/>
      <c r="AN136" s="373"/>
      <c r="AO136" s="373"/>
      <c r="AP136" s="373"/>
      <c r="AQ136" s="373"/>
      <c r="AR136" s="373"/>
      <c r="AS136" s="373"/>
      <c r="AT136" s="373"/>
      <c r="AU136" s="373"/>
      <c r="AV136" s="373"/>
      <c r="AW136" s="373"/>
      <c r="AX136" s="373"/>
      <c r="AY136" s="373"/>
      <c r="AZ136" s="373"/>
      <c r="BA136" s="373"/>
      <c r="BB136" s="373"/>
      <c r="BC136" s="373"/>
      <c r="BD136" s="373"/>
      <c r="BE136" s="373"/>
      <c r="BF136" s="373"/>
      <c r="BG136" s="373"/>
      <c r="BH136" s="373"/>
      <c r="BI136" s="373"/>
      <c r="BJ136" s="373"/>
      <c r="BK136" s="373"/>
      <c r="BL136" s="373"/>
      <c r="BM136" s="373"/>
      <c r="BN136" s="373"/>
    </row>
    <row r="137" spans="1:66" ht="15.75" customHeight="1" x14ac:dyDescent="0.2">
      <c r="A137" s="373"/>
      <c r="B137" s="373"/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  <c r="M137" s="373"/>
      <c r="N137" s="373"/>
      <c r="O137" s="373"/>
      <c r="P137" s="373"/>
      <c r="Q137" s="373"/>
      <c r="R137" s="373"/>
      <c r="S137" s="373"/>
      <c r="T137" s="373"/>
      <c r="U137" s="373"/>
      <c r="V137" s="373"/>
      <c r="W137" s="373"/>
      <c r="X137" s="373"/>
      <c r="Y137" s="373"/>
      <c r="Z137" s="373"/>
      <c r="AA137" s="373"/>
      <c r="AB137" s="373"/>
      <c r="AC137" s="373"/>
      <c r="AD137" s="373"/>
      <c r="AE137" s="373"/>
      <c r="AF137" s="373"/>
      <c r="AG137" s="373"/>
      <c r="AH137" s="373"/>
      <c r="AI137" s="373"/>
      <c r="AJ137" s="373"/>
      <c r="AK137" s="373"/>
      <c r="AL137" s="373"/>
      <c r="AM137" s="373"/>
      <c r="AN137" s="373"/>
      <c r="AO137" s="373"/>
      <c r="AP137" s="373"/>
      <c r="AQ137" s="373"/>
      <c r="AR137" s="373"/>
      <c r="AS137" s="373"/>
      <c r="AT137" s="373"/>
      <c r="AU137" s="373"/>
      <c r="AV137" s="373"/>
      <c r="AW137" s="373"/>
      <c r="AX137" s="373"/>
      <c r="AY137" s="373"/>
      <c r="AZ137" s="373"/>
      <c r="BA137" s="373"/>
      <c r="BB137" s="373"/>
      <c r="BC137" s="373"/>
      <c r="BD137" s="373"/>
      <c r="BE137" s="373"/>
      <c r="BF137" s="373"/>
      <c r="BG137" s="373"/>
      <c r="BH137" s="373"/>
      <c r="BI137" s="373"/>
      <c r="BJ137" s="373"/>
      <c r="BK137" s="373"/>
      <c r="BL137" s="373"/>
      <c r="BM137" s="373"/>
      <c r="BN137" s="373"/>
    </row>
    <row r="138" spans="1:66" ht="15.75" customHeight="1" x14ac:dyDescent="0.2">
      <c r="A138" s="373"/>
      <c r="B138" s="373"/>
      <c r="C138" s="373"/>
      <c r="D138" s="373"/>
      <c r="E138" s="373"/>
      <c r="F138" s="373"/>
      <c r="G138" s="373"/>
      <c r="H138" s="373"/>
      <c r="I138" s="373"/>
      <c r="J138" s="373"/>
      <c r="K138" s="373"/>
      <c r="L138" s="373"/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  <c r="W138" s="373"/>
      <c r="X138" s="373"/>
      <c r="Y138" s="373"/>
      <c r="Z138" s="373"/>
      <c r="AA138" s="373"/>
      <c r="AB138" s="373"/>
      <c r="AC138" s="373"/>
      <c r="AD138" s="373"/>
      <c r="AE138" s="373"/>
      <c r="AF138" s="373"/>
      <c r="AG138" s="373"/>
      <c r="AH138" s="373"/>
      <c r="AI138" s="373"/>
      <c r="AJ138" s="373"/>
      <c r="AK138" s="373"/>
      <c r="AL138" s="373"/>
      <c r="AM138" s="373"/>
      <c r="AN138" s="373"/>
      <c r="AO138" s="373"/>
      <c r="AP138" s="373"/>
      <c r="AQ138" s="373"/>
      <c r="AR138" s="373"/>
      <c r="AS138" s="373"/>
      <c r="AT138" s="373"/>
      <c r="AU138" s="373"/>
      <c r="AV138" s="373"/>
      <c r="AW138" s="373"/>
      <c r="AX138" s="373"/>
      <c r="AY138" s="373"/>
      <c r="AZ138" s="373"/>
      <c r="BA138" s="373"/>
      <c r="BB138" s="373"/>
      <c r="BC138" s="373"/>
      <c r="BD138" s="373"/>
      <c r="BE138" s="373"/>
      <c r="BF138" s="373"/>
      <c r="BG138" s="373"/>
      <c r="BH138" s="373"/>
      <c r="BI138" s="373"/>
      <c r="BJ138" s="373"/>
      <c r="BK138" s="373"/>
      <c r="BL138" s="373"/>
      <c r="BM138" s="373"/>
      <c r="BN138" s="373"/>
    </row>
    <row r="139" spans="1:66" ht="15.75" customHeight="1" x14ac:dyDescent="0.2">
      <c r="A139" s="373"/>
      <c r="B139" s="373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3"/>
      <c r="P139" s="373"/>
      <c r="Q139" s="373"/>
      <c r="R139" s="373"/>
      <c r="S139" s="373"/>
      <c r="T139" s="373"/>
      <c r="U139" s="373"/>
      <c r="V139" s="373"/>
      <c r="W139" s="373"/>
      <c r="X139" s="373"/>
      <c r="Y139" s="373"/>
      <c r="Z139" s="373"/>
      <c r="AA139" s="373"/>
      <c r="AB139" s="373"/>
      <c r="AC139" s="373"/>
      <c r="AD139" s="373"/>
      <c r="AE139" s="373"/>
      <c r="AF139" s="373"/>
      <c r="AG139" s="373"/>
      <c r="AH139" s="373"/>
      <c r="AI139" s="373"/>
      <c r="AJ139" s="373"/>
      <c r="AK139" s="373"/>
      <c r="AL139" s="373"/>
      <c r="AM139" s="373"/>
      <c r="AN139" s="373"/>
      <c r="AO139" s="373"/>
      <c r="AP139" s="373"/>
      <c r="AQ139" s="373"/>
      <c r="AR139" s="373"/>
      <c r="AS139" s="373"/>
      <c r="AT139" s="373"/>
      <c r="AU139" s="373"/>
      <c r="AV139" s="373"/>
      <c r="AW139" s="373"/>
      <c r="AX139" s="373"/>
      <c r="AY139" s="373"/>
      <c r="AZ139" s="373"/>
      <c r="BA139" s="373"/>
      <c r="BB139" s="373"/>
      <c r="BC139" s="373"/>
      <c r="BD139" s="373"/>
      <c r="BE139" s="373"/>
      <c r="BF139" s="373"/>
      <c r="BG139" s="373"/>
      <c r="BH139" s="373"/>
      <c r="BI139" s="373"/>
      <c r="BJ139" s="373"/>
      <c r="BK139" s="373"/>
      <c r="BL139" s="373"/>
      <c r="BM139" s="373"/>
      <c r="BN139" s="373"/>
    </row>
    <row r="140" spans="1:66" ht="15.75" customHeight="1" x14ac:dyDescent="0.2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3"/>
      <c r="P140" s="373"/>
      <c r="Q140" s="373"/>
      <c r="R140" s="373"/>
      <c r="S140" s="373"/>
      <c r="T140" s="373"/>
      <c r="U140" s="373"/>
      <c r="V140" s="373"/>
      <c r="W140" s="373"/>
      <c r="X140" s="373"/>
      <c r="Y140" s="373"/>
      <c r="Z140" s="373"/>
      <c r="AA140" s="373"/>
      <c r="AB140" s="373"/>
      <c r="AC140" s="373"/>
      <c r="AD140" s="373"/>
      <c r="AE140" s="373"/>
      <c r="AF140" s="373"/>
      <c r="AG140" s="373"/>
      <c r="AH140" s="373"/>
      <c r="AI140" s="373"/>
      <c r="AJ140" s="373"/>
      <c r="AK140" s="373"/>
      <c r="AL140" s="373"/>
      <c r="AM140" s="373"/>
      <c r="AN140" s="373"/>
      <c r="AO140" s="373"/>
      <c r="AP140" s="373"/>
      <c r="AQ140" s="373"/>
      <c r="AR140" s="373"/>
      <c r="AS140" s="373"/>
      <c r="AT140" s="373"/>
      <c r="AU140" s="373"/>
      <c r="AV140" s="373"/>
      <c r="AW140" s="373"/>
      <c r="AX140" s="373"/>
      <c r="AY140" s="373"/>
      <c r="AZ140" s="373"/>
      <c r="BA140" s="373"/>
      <c r="BB140" s="373"/>
      <c r="BC140" s="373"/>
      <c r="BD140" s="373"/>
      <c r="BE140" s="373"/>
      <c r="BF140" s="373"/>
      <c r="BG140" s="373"/>
      <c r="BH140" s="373"/>
      <c r="BI140" s="373"/>
      <c r="BJ140" s="373"/>
      <c r="BK140" s="373"/>
      <c r="BL140" s="373"/>
      <c r="BM140" s="373"/>
      <c r="BN140" s="373"/>
    </row>
    <row r="141" spans="1:66" ht="15.75" customHeight="1" x14ac:dyDescent="0.2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3"/>
      <c r="P141" s="373"/>
      <c r="Q141" s="373"/>
      <c r="R141" s="373"/>
      <c r="S141" s="373"/>
      <c r="T141" s="373"/>
      <c r="U141" s="373"/>
      <c r="V141" s="373"/>
      <c r="W141" s="373"/>
      <c r="X141" s="373"/>
      <c r="Y141" s="373"/>
      <c r="Z141" s="373"/>
      <c r="AA141" s="373"/>
      <c r="AB141" s="373"/>
      <c r="AC141" s="373"/>
      <c r="AD141" s="373"/>
      <c r="AE141" s="373"/>
      <c r="AF141" s="373"/>
      <c r="AG141" s="373"/>
      <c r="AH141" s="373"/>
      <c r="AI141" s="373"/>
      <c r="AJ141" s="373"/>
      <c r="AK141" s="373"/>
      <c r="AL141" s="373"/>
      <c r="AM141" s="373"/>
      <c r="AN141" s="373"/>
      <c r="AO141" s="373"/>
      <c r="AP141" s="373"/>
      <c r="AQ141" s="373"/>
      <c r="AR141" s="373"/>
      <c r="AS141" s="373"/>
      <c r="AT141" s="373"/>
      <c r="AU141" s="373"/>
      <c r="AV141" s="373"/>
      <c r="AW141" s="373"/>
      <c r="AX141" s="373"/>
      <c r="AY141" s="373"/>
      <c r="AZ141" s="373"/>
      <c r="BA141" s="373"/>
      <c r="BB141" s="373"/>
      <c r="BC141" s="373"/>
      <c r="BD141" s="373"/>
      <c r="BE141" s="373"/>
      <c r="BF141" s="373"/>
      <c r="BG141" s="373"/>
      <c r="BH141" s="373"/>
      <c r="BI141" s="373"/>
      <c r="BJ141" s="373"/>
      <c r="BK141" s="373"/>
      <c r="BL141" s="373"/>
      <c r="BM141" s="373"/>
      <c r="BN141" s="373"/>
    </row>
    <row r="142" spans="1:66" ht="15.75" customHeight="1" x14ac:dyDescent="0.2">
      <c r="A142" s="373"/>
      <c r="B142" s="373"/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73"/>
      <c r="O142" s="373"/>
      <c r="P142" s="373"/>
      <c r="Q142" s="373"/>
      <c r="R142" s="373"/>
      <c r="S142" s="373"/>
      <c r="T142" s="373"/>
      <c r="U142" s="373"/>
      <c r="V142" s="373"/>
      <c r="W142" s="373"/>
      <c r="X142" s="373"/>
      <c r="Y142" s="373"/>
      <c r="Z142" s="373"/>
      <c r="AA142" s="373"/>
      <c r="AB142" s="373"/>
      <c r="AC142" s="373"/>
      <c r="AD142" s="373"/>
      <c r="AE142" s="373"/>
      <c r="AF142" s="373"/>
      <c r="AG142" s="373"/>
      <c r="AH142" s="373"/>
      <c r="AI142" s="373"/>
      <c r="AJ142" s="373"/>
      <c r="AK142" s="373"/>
      <c r="AL142" s="373"/>
      <c r="AM142" s="373"/>
      <c r="AN142" s="373"/>
      <c r="AO142" s="373"/>
      <c r="AP142" s="373"/>
      <c r="AQ142" s="373"/>
      <c r="AR142" s="373"/>
      <c r="AS142" s="373"/>
      <c r="AT142" s="373"/>
      <c r="AU142" s="373"/>
      <c r="AV142" s="373"/>
      <c r="AW142" s="373"/>
      <c r="AX142" s="373"/>
      <c r="AY142" s="373"/>
      <c r="AZ142" s="373"/>
      <c r="BA142" s="373"/>
      <c r="BB142" s="373"/>
      <c r="BC142" s="373"/>
      <c r="BD142" s="373"/>
      <c r="BE142" s="373"/>
      <c r="BF142" s="373"/>
      <c r="BG142" s="373"/>
      <c r="BH142" s="373"/>
      <c r="BI142" s="373"/>
      <c r="BJ142" s="373"/>
      <c r="BK142" s="373"/>
      <c r="BL142" s="373"/>
      <c r="BM142" s="373"/>
      <c r="BN142" s="373"/>
    </row>
    <row r="143" spans="1:66" ht="15.75" customHeight="1" x14ac:dyDescent="0.2">
      <c r="A143" s="373"/>
      <c r="B143" s="373"/>
      <c r="C143" s="373"/>
      <c r="D143" s="373"/>
      <c r="E143" s="373"/>
      <c r="F143" s="373"/>
      <c r="G143" s="373"/>
      <c r="H143" s="373"/>
      <c r="I143" s="373"/>
      <c r="J143" s="373"/>
      <c r="K143" s="373"/>
      <c r="L143" s="373"/>
      <c r="M143" s="373"/>
      <c r="N143" s="373"/>
      <c r="O143" s="373"/>
      <c r="P143" s="373"/>
      <c r="Q143" s="373"/>
      <c r="R143" s="373"/>
      <c r="S143" s="373"/>
      <c r="T143" s="373"/>
      <c r="U143" s="373"/>
      <c r="V143" s="373"/>
      <c r="W143" s="373"/>
      <c r="X143" s="373"/>
      <c r="Y143" s="373"/>
      <c r="Z143" s="373"/>
      <c r="AA143" s="373"/>
      <c r="AB143" s="373"/>
      <c r="AC143" s="373"/>
      <c r="AD143" s="373"/>
      <c r="AE143" s="373"/>
      <c r="AF143" s="373"/>
      <c r="AG143" s="373"/>
      <c r="AH143" s="373"/>
      <c r="AI143" s="373"/>
      <c r="AJ143" s="373"/>
      <c r="AK143" s="373"/>
      <c r="AL143" s="373"/>
      <c r="AM143" s="373"/>
      <c r="AN143" s="373"/>
      <c r="AO143" s="373"/>
      <c r="AP143" s="373"/>
      <c r="AQ143" s="373"/>
      <c r="AR143" s="373"/>
      <c r="AS143" s="373"/>
      <c r="AT143" s="373"/>
      <c r="AU143" s="373"/>
      <c r="AV143" s="373"/>
      <c r="AW143" s="373"/>
      <c r="AX143" s="373"/>
      <c r="AY143" s="373"/>
      <c r="AZ143" s="373"/>
      <c r="BA143" s="373"/>
      <c r="BB143" s="373"/>
      <c r="BC143" s="373"/>
      <c r="BD143" s="373"/>
      <c r="BE143" s="373"/>
      <c r="BF143" s="373"/>
      <c r="BG143" s="373"/>
      <c r="BH143" s="373"/>
      <c r="BI143" s="373"/>
      <c r="BJ143" s="373"/>
      <c r="BK143" s="373"/>
      <c r="BL143" s="373"/>
      <c r="BM143" s="373"/>
      <c r="BN143" s="373"/>
    </row>
    <row r="144" spans="1:66" ht="15.75" customHeight="1" x14ac:dyDescent="0.2">
      <c r="A144" s="373"/>
      <c r="B144" s="373"/>
      <c r="C144" s="373"/>
      <c r="D144" s="373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373"/>
      <c r="Q144" s="373"/>
      <c r="R144" s="373"/>
      <c r="S144" s="373"/>
      <c r="T144" s="373"/>
      <c r="U144" s="373"/>
      <c r="V144" s="373"/>
      <c r="W144" s="373"/>
      <c r="X144" s="373"/>
      <c r="Y144" s="373"/>
      <c r="Z144" s="373"/>
      <c r="AA144" s="373"/>
      <c r="AB144" s="373"/>
      <c r="AC144" s="373"/>
      <c r="AD144" s="373"/>
      <c r="AE144" s="373"/>
      <c r="AF144" s="373"/>
      <c r="AG144" s="373"/>
      <c r="AH144" s="373"/>
      <c r="AI144" s="373"/>
      <c r="AJ144" s="373"/>
      <c r="AK144" s="373"/>
      <c r="AL144" s="373"/>
      <c r="AM144" s="373"/>
      <c r="AN144" s="373"/>
      <c r="AO144" s="373"/>
      <c r="AP144" s="373"/>
      <c r="AQ144" s="373"/>
      <c r="AR144" s="373"/>
      <c r="AS144" s="373"/>
      <c r="AT144" s="373"/>
      <c r="AU144" s="373"/>
      <c r="AV144" s="373"/>
      <c r="AW144" s="373"/>
      <c r="AX144" s="373"/>
      <c r="AY144" s="373"/>
      <c r="AZ144" s="373"/>
      <c r="BA144" s="373"/>
      <c r="BB144" s="373"/>
      <c r="BC144" s="373"/>
      <c r="BD144" s="373"/>
      <c r="BE144" s="373"/>
      <c r="BF144" s="373"/>
      <c r="BG144" s="373"/>
      <c r="BH144" s="373"/>
      <c r="BI144" s="373"/>
      <c r="BJ144" s="373"/>
      <c r="BK144" s="373"/>
      <c r="BL144" s="373"/>
      <c r="BM144" s="373"/>
      <c r="BN144" s="373"/>
    </row>
    <row r="145" spans="1:66" ht="15.75" customHeight="1" x14ac:dyDescent="0.2">
      <c r="A145" s="373"/>
      <c r="B145" s="373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  <c r="W145" s="373"/>
      <c r="X145" s="373"/>
      <c r="Y145" s="373"/>
      <c r="Z145" s="373"/>
      <c r="AA145" s="373"/>
      <c r="AB145" s="373"/>
      <c r="AC145" s="373"/>
      <c r="AD145" s="373"/>
      <c r="AE145" s="373"/>
      <c r="AF145" s="373"/>
      <c r="AG145" s="373"/>
      <c r="AH145" s="373"/>
      <c r="AI145" s="373"/>
      <c r="AJ145" s="373"/>
      <c r="AK145" s="373"/>
      <c r="AL145" s="373"/>
      <c r="AM145" s="373"/>
      <c r="AN145" s="373"/>
      <c r="AO145" s="373"/>
      <c r="AP145" s="373"/>
      <c r="AQ145" s="373"/>
      <c r="AR145" s="373"/>
      <c r="AS145" s="373"/>
      <c r="AT145" s="373"/>
      <c r="AU145" s="373"/>
      <c r="AV145" s="373"/>
      <c r="AW145" s="373"/>
      <c r="AX145" s="373"/>
      <c r="AY145" s="373"/>
      <c r="AZ145" s="373"/>
      <c r="BA145" s="373"/>
      <c r="BB145" s="373"/>
      <c r="BC145" s="373"/>
      <c r="BD145" s="373"/>
      <c r="BE145" s="373"/>
      <c r="BF145" s="373"/>
      <c r="BG145" s="373"/>
      <c r="BH145" s="373"/>
      <c r="BI145" s="373"/>
      <c r="BJ145" s="373"/>
      <c r="BK145" s="373"/>
      <c r="BL145" s="373"/>
      <c r="BM145" s="373"/>
      <c r="BN145" s="373"/>
    </row>
    <row r="146" spans="1:66" ht="15.75" customHeight="1" x14ac:dyDescent="0.2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3"/>
      <c r="P146" s="373"/>
      <c r="Q146" s="373"/>
      <c r="R146" s="373"/>
      <c r="S146" s="373"/>
      <c r="T146" s="373"/>
      <c r="U146" s="373"/>
      <c r="V146" s="373"/>
      <c r="W146" s="373"/>
      <c r="X146" s="373"/>
      <c r="Y146" s="373"/>
      <c r="Z146" s="373"/>
      <c r="AA146" s="373"/>
      <c r="AB146" s="373"/>
      <c r="AC146" s="373"/>
      <c r="AD146" s="373"/>
      <c r="AE146" s="373"/>
      <c r="AF146" s="373"/>
      <c r="AG146" s="373"/>
      <c r="AH146" s="373"/>
      <c r="AI146" s="373"/>
      <c r="AJ146" s="373"/>
      <c r="AK146" s="373"/>
      <c r="AL146" s="373"/>
      <c r="AM146" s="373"/>
      <c r="AN146" s="373"/>
      <c r="AO146" s="373"/>
      <c r="AP146" s="373"/>
      <c r="AQ146" s="373"/>
      <c r="AR146" s="373"/>
      <c r="AS146" s="373"/>
      <c r="AT146" s="373"/>
      <c r="AU146" s="373"/>
      <c r="AV146" s="373"/>
      <c r="AW146" s="373"/>
      <c r="AX146" s="373"/>
      <c r="AY146" s="373"/>
      <c r="AZ146" s="373"/>
      <c r="BA146" s="373"/>
      <c r="BB146" s="373"/>
      <c r="BC146" s="373"/>
      <c r="BD146" s="373"/>
      <c r="BE146" s="373"/>
      <c r="BF146" s="373"/>
      <c r="BG146" s="373"/>
      <c r="BH146" s="373"/>
      <c r="BI146" s="373"/>
      <c r="BJ146" s="373"/>
      <c r="BK146" s="373"/>
      <c r="BL146" s="373"/>
      <c r="BM146" s="373"/>
      <c r="BN146" s="373"/>
    </row>
    <row r="147" spans="1:66" ht="15.75" customHeight="1" x14ac:dyDescent="0.2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3"/>
      <c r="P147" s="373"/>
      <c r="Q147" s="373"/>
      <c r="R147" s="373"/>
      <c r="S147" s="373"/>
      <c r="T147" s="373"/>
      <c r="U147" s="373"/>
      <c r="V147" s="373"/>
      <c r="W147" s="373"/>
      <c r="X147" s="373"/>
      <c r="Y147" s="373"/>
      <c r="Z147" s="373"/>
      <c r="AA147" s="373"/>
      <c r="AB147" s="373"/>
      <c r="AC147" s="373"/>
      <c r="AD147" s="373"/>
      <c r="AE147" s="373"/>
      <c r="AF147" s="373"/>
      <c r="AG147" s="373"/>
      <c r="AH147" s="373"/>
      <c r="AI147" s="373"/>
      <c r="AJ147" s="373"/>
      <c r="AK147" s="373"/>
      <c r="AL147" s="373"/>
      <c r="AM147" s="373"/>
      <c r="AN147" s="373"/>
      <c r="AO147" s="373"/>
      <c r="AP147" s="373"/>
      <c r="AQ147" s="373"/>
      <c r="AR147" s="373"/>
      <c r="AS147" s="373"/>
      <c r="AT147" s="373"/>
      <c r="AU147" s="373"/>
      <c r="AV147" s="373"/>
      <c r="AW147" s="373"/>
      <c r="AX147" s="373"/>
      <c r="AY147" s="373"/>
      <c r="AZ147" s="373"/>
      <c r="BA147" s="373"/>
      <c r="BB147" s="373"/>
      <c r="BC147" s="373"/>
      <c r="BD147" s="373"/>
      <c r="BE147" s="373"/>
      <c r="BF147" s="373"/>
      <c r="BG147" s="373"/>
      <c r="BH147" s="373"/>
      <c r="BI147" s="373"/>
      <c r="BJ147" s="373"/>
      <c r="BK147" s="373"/>
      <c r="BL147" s="373"/>
      <c r="BM147" s="373"/>
      <c r="BN147" s="373"/>
    </row>
    <row r="148" spans="1:66" ht="15.75" customHeight="1" x14ac:dyDescent="0.2">
      <c r="A148" s="373"/>
      <c r="B148" s="373"/>
      <c r="C148" s="373"/>
      <c r="D148" s="373"/>
      <c r="E148" s="373"/>
      <c r="F148" s="373"/>
      <c r="G148" s="373"/>
      <c r="H148" s="373"/>
      <c r="I148" s="373"/>
      <c r="J148" s="373"/>
      <c r="K148" s="373"/>
      <c r="L148" s="373"/>
      <c r="M148" s="373"/>
      <c r="N148" s="373"/>
      <c r="O148" s="373"/>
      <c r="P148" s="373"/>
      <c r="Q148" s="373"/>
      <c r="R148" s="373"/>
      <c r="S148" s="373"/>
      <c r="T148" s="373"/>
      <c r="U148" s="373"/>
      <c r="V148" s="373"/>
      <c r="W148" s="373"/>
      <c r="X148" s="373"/>
      <c r="Y148" s="373"/>
      <c r="Z148" s="373"/>
      <c r="AA148" s="373"/>
      <c r="AB148" s="373"/>
      <c r="AC148" s="373"/>
      <c r="AD148" s="373"/>
      <c r="AE148" s="373"/>
      <c r="AF148" s="373"/>
      <c r="AG148" s="373"/>
      <c r="AH148" s="373"/>
      <c r="AI148" s="373"/>
      <c r="AJ148" s="373"/>
      <c r="AK148" s="373"/>
      <c r="AL148" s="373"/>
      <c r="AM148" s="373"/>
      <c r="AN148" s="373"/>
      <c r="AO148" s="373"/>
      <c r="AP148" s="373"/>
      <c r="AQ148" s="373"/>
      <c r="AR148" s="373"/>
      <c r="AS148" s="373"/>
      <c r="AT148" s="373"/>
      <c r="AU148" s="373"/>
      <c r="AV148" s="373"/>
      <c r="AW148" s="373"/>
      <c r="AX148" s="373"/>
      <c r="AY148" s="373"/>
      <c r="AZ148" s="373"/>
      <c r="BA148" s="373"/>
      <c r="BB148" s="373"/>
      <c r="BC148" s="373"/>
      <c r="BD148" s="373"/>
      <c r="BE148" s="373"/>
      <c r="BF148" s="373"/>
      <c r="BG148" s="373"/>
      <c r="BH148" s="373"/>
      <c r="BI148" s="373"/>
      <c r="BJ148" s="373"/>
      <c r="BK148" s="373"/>
      <c r="BL148" s="373"/>
      <c r="BM148" s="373"/>
      <c r="BN148" s="373"/>
    </row>
    <row r="149" spans="1:66" ht="15.75" customHeight="1" x14ac:dyDescent="0.2">
      <c r="A149" s="373"/>
      <c r="B149" s="373"/>
      <c r="C149" s="373"/>
      <c r="D149" s="373"/>
      <c r="E149" s="373"/>
      <c r="F149" s="373"/>
      <c r="G149" s="373"/>
      <c r="H149" s="373"/>
      <c r="I149" s="373"/>
      <c r="J149" s="373"/>
      <c r="K149" s="373"/>
      <c r="L149" s="373"/>
      <c r="M149" s="373"/>
      <c r="N149" s="373"/>
      <c r="O149" s="373"/>
      <c r="P149" s="373"/>
      <c r="Q149" s="373"/>
      <c r="R149" s="373"/>
      <c r="S149" s="373"/>
      <c r="T149" s="373"/>
      <c r="U149" s="373"/>
      <c r="V149" s="373"/>
      <c r="W149" s="373"/>
      <c r="X149" s="373"/>
      <c r="Y149" s="373"/>
      <c r="Z149" s="373"/>
      <c r="AA149" s="373"/>
      <c r="AB149" s="373"/>
      <c r="AC149" s="373"/>
      <c r="AD149" s="373"/>
      <c r="AE149" s="373"/>
      <c r="AF149" s="373"/>
      <c r="AG149" s="373"/>
      <c r="AH149" s="373"/>
      <c r="AI149" s="373"/>
      <c r="AJ149" s="373"/>
      <c r="AK149" s="373"/>
      <c r="AL149" s="373"/>
      <c r="AM149" s="373"/>
      <c r="AN149" s="373"/>
      <c r="AO149" s="373"/>
      <c r="AP149" s="373"/>
      <c r="AQ149" s="373"/>
      <c r="AR149" s="373"/>
      <c r="AS149" s="373"/>
      <c r="AT149" s="373"/>
      <c r="AU149" s="373"/>
      <c r="AV149" s="373"/>
      <c r="AW149" s="373"/>
      <c r="AX149" s="373"/>
      <c r="AY149" s="373"/>
      <c r="AZ149" s="373"/>
      <c r="BA149" s="373"/>
      <c r="BB149" s="373"/>
      <c r="BC149" s="373"/>
      <c r="BD149" s="373"/>
      <c r="BE149" s="373"/>
      <c r="BF149" s="373"/>
      <c r="BG149" s="373"/>
      <c r="BH149" s="373"/>
      <c r="BI149" s="373"/>
      <c r="BJ149" s="373"/>
      <c r="BK149" s="373"/>
      <c r="BL149" s="373"/>
      <c r="BM149" s="373"/>
      <c r="BN149" s="373"/>
    </row>
    <row r="150" spans="1:66" ht="15.75" customHeight="1" x14ac:dyDescent="0.2">
      <c r="A150" s="373"/>
      <c r="B150" s="373"/>
      <c r="C150" s="373"/>
      <c r="D150" s="373"/>
      <c r="E150" s="373"/>
      <c r="F150" s="373"/>
      <c r="G150" s="373"/>
      <c r="H150" s="373"/>
      <c r="I150" s="373"/>
      <c r="J150" s="373"/>
      <c r="K150" s="373"/>
      <c r="L150" s="373"/>
      <c r="M150" s="373"/>
      <c r="N150" s="373"/>
      <c r="O150" s="373"/>
      <c r="P150" s="373"/>
      <c r="Q150" s="373"/>
      <c r="R150" s="373"/>
      <c r="S150" s="373"/>
      <c r="T150" s="373"/>
      <c r="U150" s="373"/>
      <c r="V150" s="373"/>
      <c r="W150" s="373"/>
      <c r="X150" s="373"/>
      <c r="Y150" s="373"/>
      <c r="Z150" s="373"/>
      <c r="AA150" s="373"/>
      <c r="AB150" s="373"/>
      <c r="AC150" s="373"/>
      <c r="AD150" s="373"/>
      <c r="AE150" s="373"/>
      <c r="AF150" s="373"/>
      <c r="AG150" s="373"/>
      <c r="AH150" s="373"/>
      <c r="AI150" s="373"/>
      <c r="AJ150" s="373"/>
      <c r="AK150" s="373"/>
      <c r="AL150" s="373"/>
      <c r="AM150" s="373"/>
      <c r="AN150" s="373"/>
      <c r="AO150" s="373"/>
      <c r="AP150" s="373"/>
      <c r="AQ150" s="373"/>
      <c r="AR150" s="373"/>
      <c r="AS150" s="373"/>
      <c r="AT150" s="373"/>
      <c r="AU150" s="373"/>
      <c r="AV150" s="373"/>
      <c r="AW150" s="373"/>
      <c r="AX150" s="373"/>
      <c r="AY150" s="373"/>
      <c r="AZ150" s="373"/>
      <c r="BA150" s="373"/>
      <c r="BB150" s="373"/>
      <c r="BC150" s="373"/>
      <c r="BD150" s="373"/>
      <c r="BE150" s="373"/>
      <c r="BF150" s="373"/>
      <c r="BG150" s="373"/>
      <c r="BH150" s="373"/>
      <c r="BI150" s="373"/>
      <c r="BJ150" s="373"/>
      <c r="BK150" s="373"/>
      <c r="BL150" s="373"/>
      <c r="BM150" s="373"/>
      <c r="BN150" s="373"/>
    </row>
    <row r="151" spans="1:66" ht="15.75" customHeight="1" x14ac:dyDescent="0.2">
      <c r="A151" s="373"/>
      <c r="B151" s="373"/>
      <c r="C151" s="373"/>
      <c r="D151" s="373"/>
      <c r="E151" s="373"/>
      <c r="F151" s="373"/>
      <c r="G151" s="373"/>
      <c r="H151" s="373"/>
      <c r="I151" s="373"/>
      <c r="J151" s="373"/>
      <c r="K151" s="373"/>
      <c r="L151" s="373"/>
      <c r="M151" s="373"/>
      <c r="N151" s="373"/>
      <c r="O151" s="373"/>
      <c r="P151" s="373"/>
      <c r="Q151" s="373"/>
      <c r="R151" s="373"/>
      <c r="S151" s="373"/>
      <c r="T151" s="373"/>
      <c r="U151" s="373"/>
      <c r="V151" s="373"/>
      <c r="W151" s="373"/>
      <c r="X151" s="373"/>
      <c r="Y151" s="373"/>
      <c r="Z151" s="373"/>
      <c r="AA151" s="373"/>
      <c r="AB151" s="373"/>
      <c r="AC151" s="373"/>
      <c r="AD151" s="373"/>
      <c r="AE151" s="373"/>
      <c r="AF151" s="373"/>
      <c r="AG151" s="373"/>
      <c r="AH151" s="373"/>
      <c r="AI151" s="373"/>
      <c r="AJ151" s="373"/>
      <c r="AK151" s="373"/>
      <c r="AL151" s="373"/>
      <c r="AM151" s="373"/>
      <c r="AN151" s="373"/>
      <c r="AO151" s="373"/>
      <c r="AP151" s="373"/>
      <c r="AQ151" s="373"/>
      <c r="AR151" s="373"/>
      <c r="AS151" s="373"/>
      <c r="AT151" s="373"/>
      <c r="AU151" s="373"/>
      <c r="AV151" s="373"/>
      <c r="AW151" s="373"/>
      <c r="AX151" s="373"/>
      <c r="AY151" s="373"/>
      <c r="AZ151" s="373"/>
      <c r="BA151" s="373"/>
      <c r="BB151" s="373"/>
      <c r="BC151" s="373"/>
      <c r="BD151" s="373"/>
      <c r="BE151" s="373"/>
      <c r="BF151" s="373"/>
      <c r="BG151" s="373"/>
      <c r="BH151" s="373"/>
      <c r="BI151" s="373"/>
      <c r="BJ151" s="373"/>
      <c r="BK151" s="373"/>
      <c r="BL151" s="373"/>
      <c r="BM151" s="373"/>
      <c r="BN151" s="373"/>
    </row>
    <row r="152" spans="1:66" ht="15.75" customHeight="1" x14ac:dyDescent="0.2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3"/>
      <c r="P152" s="373"/>
      <c r="Q152" s="373"/>
      <c r="R152" s="373"/>
      <c r="S152" s="373"/>
      <c r="T152" s="373"/>
      <c r="U152" s="373"/>
      <c r="V152" s="373"/>
      <c r="W152" s="373"/>
      <c r="X152" s="373"/>
      <c r="Y152" s="373"/>
      <c r="Z152" s="373"/>
      <c r="AA152" s="373"/>
      <c r="AB152" s="373"/>
      <c r="AC152" s="373"/>
      <c r="AD152" s="373"/>
      <c r="AE152" s="373"/>
      <c r="AF152" s="373"/>
      <c r="AG152" s="373"/>
      <c r="AH152" s="373"/>
      <c r="AI152" s="373"/>
      <c r="AJ152" s="373"/>
      <c r="AK152" s="373"/>
      <c r="AL152" s="373"/>
      <c r="AM152" s="373"/>
      <c r="AN152" s="373"/>
      <c r="AO152" s="373"/>
      <c r="AP152" s="373"/>
      <c r="AQ152" s="373"/>
      <c r="AR152" s="373"/>
      <c r="AS152" s="373"/>
      <c r="AT152" s="373"/>
      <c r="AU152" s="373"/>
      <c r="AV152" s="373"/>
      <c r="AW152" s="373"/>
      <c r="AX152" s="373"/>
      <c r="AY152" s="373"/>
      <c r="AZ152" s="373"/>
      <c r="BA152" s="373"/>
      <c r="BB152" s="373"/>
      <c r="BC152" s="373"/>
      <c r="BD152" s="373"/>
      <c r="BE152" s="373"/>
      <c r="BF152" s="373"/>
      <c r="BG152" s="373"/>
      <c r="BH152" s="373"/>
      <c r="BI152" s="373"/>
      <c r="BJ152" s="373"/>
      <c r="BK152" s="373"/>
      <c r="BL152" s="373"/>
      <c r="BM152" s="373"/>
      <c r="BN152" s="373"/>
    </row>
    <row r="153" spans="1:66" ht="15.75" customHeight="1" x14ac:dyDescent="0.2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3"/>
      <c r="P153" s="373"/>
      <c r="Q153" s="373"/>
      <c r="R153" s="373"/>
      <c r="S153" s="373"/>
      <c r="T153" s="373"/>
      <c r="U153" s="373"/>
      <c r="V153" s="373"/>
      <c r="W153" s="373"/>
      <c r="X153" s="373"/>
      <c r="Y153" s="373"/>
      <c r="Z153" s="373"/>
      <c r="AA153" s="373"/>
      <c r="AB153" s="373"/>
      <c r="AC153" s="373"/>
      <c r="AD153" s="373"/>
      <c r="AE153" s="373"/>
      <c r="AF153" s="373"/>
      <c r="AG153" s="373"/>
      <c r="AH153" s="373"/>
      <c r="AI153" s="373"/>
      <c r="AJ153" s="373"/>
      <c r="AK153" s="373"/>
      <c r="AL153" s="373"/>
      <c r="AM153" s="373"/>
      <c r="AN153" s="373"/>
      <c r="AO153" s="373"/>
      <c r="AP153" s="373"/>
      <c r="AQ153" s="373"/>
      <c r="AR153" s="373"/>
      <c r="AS153" s="373"/>
      <c r="AT153" s="373"/>
      <c r="AU153" s="373"/>
      <c r="AV153" s="373"/>
      <c r="AW153" s="373"/>
      <c r="AX153" s="373"/>
      <c r="AY153" s="373"/>
      <c r="AZ153" s="373"/>
      <c r="BA153" s="373"/>
      <c r="BB153" s="373"/>
      <c r="BC153" s="373"/>
      <c r="BD153" s="373"/>
      <c r="BE153" s="373"/>
      <c r="BF153" s="373"/>
      <c r="BG153" s="373"/>
      <c r="BH153" s="373"/>
      <c r="BI153" s="373"/>
      <c r="BJ153" s="373"/>
      <c r="BK153" s="373"/>
      <c r="BL153" s="373"/>
      <c r="BM153" s="373"/>
      <c r="BN153" s="373"/>
    </row>
    <row r="154" spans="1:66" ht="15.75" customHeight="1" x14ac:dyDescent="0.2">
      <c r="A154" s="373"/>
      <c r="B154" s="373"/>
      <c r="C154" s="373"/>
      <c r="D154" s="373"/>
      <c r="E154" s="373"/>
      <c r="F154" s="373"/>
      <c r="G154" s="373"/>
      <c r="H154" s="373"/>
      <c r="I154" s="373"/>
      <c r="J154" s="373"/>
      <c r="K154" s="373"/>
      <c r="L154" s="373"/>
      <c r="M154" s="373"/>
      <c r="N154" s="373"/>
      <c r="O154" s="373"/>
      <c r="P154" s="373"/>
      <c r="Q154" s="373"/>
      <c r="R154" s="373"/>
      <c r="S154" s="373"/>
      <c r="T154" s="373"/>
      <c r="U154" s="373"/>
      <c r="V154" s="373"/>
      <c r="W154" s="373"/>
      <c r="X154" s="373"/>
      <c r="Y154" s="373"/>
      <c r="Z154" s="373"/>
      <c r="AA154" s="373"/>
      <c r="AB154" s="373"/>
      <c r="AC154" s="373"/>
      <c r="AD154" s="373"/>
      <c r="AE154" s="373"/>
      <c r="AF154" s="373"/>
      <c r="AG154" s="373"/>
      <c r="AH154" s="373"/>
      <c r="AI154" s="373"/>
      <c r="AJ154" s="373"/>
      <c r="AK154" s="373"/>
      <c r="AL154" s="373"/>
      <c r="AM154" s="373"/>
      <c r="AN154" s="373"/>
      <c r="AO154" s="373"/>
      <c r="AP154" s="373"/>
      <c r="AQ154" s="373"/>
      <c r="AR154" s="373"/>
      <c r="AS154" s="373"/>
      <c r="AT154" s="373"/>
      <c r="AU154" s="373"/>
      <c r="AV154" s="373"/>
      <c r="AW154" s="373"/>
      <c r="AX154" s="373"/>
      <c r="AY154" s="373"/>
      <c r="AZ154" s="373"/>
      <c r="BA154" s="373"/>
      <c r="BB154" s="373"/>
      <c r="BC154" s="373"/>
      <c r="BD154" s="373"/>
      <c r="BE154" s="373"/>
      <c r="BF154" s="373"/>
      <c r="BG154" s="373"/>
      <c r="BH154" s="373"/>
      <c r="BI154" s="373"/>
      <c r="BJ154" s="373"/>
      <c r="BK154" s="373"/>
      <c r="BL154" s="373"/>
      <c r="BM154" s="373"/>
      <c r="BN154" s="373"/>
    </row>
    <row r="155" spans="1:66" ht="15.75" customHeight="1" x14ac:dyDescent="0.2">
      <c r="A155" s="373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3"/>
      <c r="M155" s="373"/>
      <c r="N155" s="373"/>
      <c r="O155" s="373"/>
      <c r="P155" s="373"/>
      <c r="Q155" s="373"/>
      <c r="R155" s="373"/>
      <c r="S155" s="373"/>
      <c r="T155" s="373"/>
      <c r="U155" s="373"/>
      <c r="V155" s="373"/>
      <c r="W155" s="373"/>
      <c r="X155" s="373"/>
      <c r="Y155" s="373"/>
      <c r="Z155" s="373"/>
      <c r="AA155" s="373"/>
      <c r="AB155" s="373"/>
      <c r="AC155" s="373"/>
      <c r="AD155" s="373"/>
      <c r="AE155" s="373"/>
      <c r="AF155" s="373"/>
      <c r="AG155" s="373"/>
      <c r="AH155" s="373"/>
      <c r="AI155" s="373"/>
      <c r="AJ155" s="373"/>
      <c r="AK155" s="373"/>
      <c r="AL155" s="373"/>
      <c r="AM155" s="373"/>
      <c r="AN155" s="373"/>
      <c r="AO155" s="373"/>
      <c r="AP155" s="373"/>
      <c r="AQ155" s="373"/>
      <c r="AR155" s="373"/>
      <c r="AS155" s="373"/>
      <c r="AT155" s="373"/>
      <c r="AU155" s="373"/>
      <c r="AV155" s="373"/>
      <c r="AW155" s="373"/>
      <c r="AX155" s="373"/>
      <c r="AY155" s="373"/>
      <c r="AZ155" s="373"/>
      <c r="BA155" s="373"/>
      <c r="BB155" s="373"/>
      <c r="BC155" s="373"/>
      <c r="BD155" s="373"/>
      <c r="BE155" s="373"/>
      <c r="BF155" s="373"/>
      <c r="BG155" s="373"/>
      <c r="BH155" s="373"/>
      <c r="BI155" s="373"/>
      <c r="BJ155" s="373"/>
      <c r="BK155" s="373"/>
      <c r="BL155" s="373"/>
      <c r="BM155" s="373"/>
      <c r="BN155" s="373"/>
    </row>
    <row r="156" spans="1:66" ht="15.75" customHeight="1" x14ac:dyDescent="0.2">
      <c r="A156" s="373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3"/>
      <c r="M156" s="373"/>
      <c r="N156" s="373"/>
      <c r="O156" s="373"/>
      <c r="P156" s="373"/>
      <c r="Q156" s="373"/>
      <c r="R156" s="373"/>
      <c r="S156" s="373"/>
      <c r="T156" s="373"/>
      <c r="U156" s="373"/>
      <c r="V156" s="373"/>
      <c r="W156" s="373"/>
      <c r="X156" s="373"/>
      <c r="Y156" s="373"/>
      <c r="Z156" s="373"/>
      <c r="AA156" s="373"/>
      <c r="AB156" s="373"/>
      <c r="AC156" s="373"/>
      <c r="AD156" s="373"/>
      <c r="AE156" s="373"/>
      <c r="AF156" s="373"/>
      <c r="AG156" s="373"/>
      <c r="AH156" s="373"/>
      <c r="AI156" s="373"/>
      <c r="AJ156" s="373"/>
      <c r="AK156" s="373"/>
      <c r="AL156" s="373"/>
      <c r="AM156" s="373"/>
      <c r="AN156" s="373"/>
      <c r="AO156" s="373"/>
      <c r="AP156" s="373"/>
      <c r="AQ156" s="373"/>
      <c r="AR156" s="373"/>
      <c r="AS156" s="373"/>
      <c r="AT156" s="373"/>
      <c r="AU156" s="373"/>
      <c r="AV156" s="373"/>
      <c r="AW156" s="373"/>
      <c r="AX156" s="373"/>
      <c r="AY156" s="373"/>
      <c r="AZ156" s="373"/>
      <c r="BA156" s="373"/>
      <c r="BB156" s="373"/>
      <c r="BC156" s="373"/>
      <c r="BD156" s="373"/>
      <c r="BE156" s="373"/>
      <c r="BF156" s="373"/>
      <c r="BG156" s="373"/>
      <c r="BH156" s="373"/>
      <c r="BI156" s="373"/>
      <c r="BJ156" s="373"/>
      <c r="BK156" s="373"/>
      <c r="BL156" s="373"/>
      <c r="BM156" s="373"/>
      <c r="BN156" s="373"/>
    </row>
    <row r="157" spans="1:66" ht="15.75" customHeight="1" x14ac:dyDescent="0.2">
      <c r="A157" s="373"/>
      <c r="B157" s="373"/>
      <c r="C157" s="373"/>
      <c r="D157" s="373"/>
      <c r="E157" s="373"/>
      <c r="F157" s="373"/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3"/>
      <c r="V157" s="373"/>
      <c r="W157" s="373"/>
      <c r="X157" s="373"/>
      <c r="Y157" s="373"/>
      <c r="Z157" s="373"/>
      <c r="AA157" s="373"/>
      <c r="AB157" s="373"/>
      <c r="AC157" s="373"/>
      <c r="AD157" s="373"/>
      <c r="AE157" s="373"/>
      <c r="AF157" s="373"/>
      <c r="AG157" s="373"/>
      <c r="AH157" s="373"/>
      <c r="AI157" s="373"/>
      <c r="AJ157" s="373"/>
      <c r="AK157" s="373"/>
      <c r="AL157" s="373"/>
      <c r="AM157" s="373"/>
      <c r="AN157" s="373"/>
      <c r="AO157" s="373"/>
      <c r="AP157" s="373"/>
      <c r="AQ157" s="373"/>
      <c r="AR157" s="373"/>
      <c r="AS157" s="373"/>
      <c r="AT157" s="373"/>
      <c r="AU157" s="373"/>
      <c r="AV157" s="373"/>
      <c r="AW157" s="373"/>
      <c r="AX157" s="373"/>
      <c r="AY157" s="373"/>
      <c r="AZ157" s="373"/>
      <c r="BA157" s="373"/>
      <c r="BB157" s="373"/>
      <c r="BC157" s="373"/>
      <c r="BD157" s="373"/>
      <c r="BE157" s="373"/>
      <c r="BF157" s="373"/>
      <c r="BG157" s="373"/>
      <c r="BH157" s="373"/>
      <c r="BI157" s="373"/>
      <c r="BJ157" s="373"/>
      <c r="BK157" s="373"/>
      <c r="BL157" s="373"/>
      <c r="BM157" s="373"/>
      <c r="BN157" s="373"/>
    </row>
    <row r="158" spans="1:66" ht="15.75" customHeight="1" x14ac:dyDescent="0.2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3"/>
      <c r="P158" s="373"/>
      <c r="Q158" s="373"/>
      <c r="R158" s="373"/>
      <c r="S158" s="373"/>
      <c r="T158" s="373"/>
      <c r="U158" s="373"/>
      <c r="V158" s="373"/>
      <c r="W158" s="373"/>
      <c r="X158" s="373"/>
      <c r="Y158" s="373"/>
      <c r="Z158" s="373"/>
      <c r="AA158" s="373"/>
      <c r="AB158" s="373"/>
      <c r="AC158" s="373"/>
      <c r="AD158" s="373"/>
      <c r="AE158" s="373"/>
      <c r="AF158" s="373"/>
      <c r="AG158" s="373"/>
      <c r="AH158" s="373"/>
      <c r="AI158" s="373"/>
      <c r="AJ158" s="373"/>
      <c r="AK158" s="373"/>
      <c r="AL158" s="373"/>
      <c r="AM158" s="373"/>
      <c r="AN158" s="373"/>
      <c r="AO158" s="373"/>
      <c r="AP158" s="373"/>
      <c r="AQ158" s="373"/>
      <c r="AR158" s="373"/>
      <c r="AS158" s="373"/>
      <c r="AT158" s="373"/>
      <c r="AU158" s="373"/>
      <c r="AV158" s="373"/>
      <c r="AW158" s="373"/>
      <c r="AX158" s="373"/>
      <c r="AY158" s="373"/>
      <c r="AZ158" s="373"/>
      <c r="BA158" s="373"/>
      <c r="BB158" s="373"/>
      <c r="BC158" s="373"/>
      <c r="BD158" s="373"/>
      <c r="BE158" s="373"/>
      <c r="BF158" s="373"/>
      <c r="BG158" s="373"/>
      <c r="BH158" s="373"/>
      <c r="BI158" s="373"/>
      <c r="BJ158" s="373"/>
      <c r="BK158" s="373"/>
      <c r="BL158" s="373"/>
      <c r="BM158" s="373"/>
      <c r="BN158" s="373"/>
    </row>
    <row r="159" spans="1:66" ht="15.75" customHeight="1" x14ac:dyDescent="0.2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3"/>
      <c r="P159" s="373"/>
      <c r="Q159" s="373"/>
      <c r="R159" s="373"/>
      <c r="S159" s="373"/>
      <c r="T159" s="373"/>
      <c r="U159" s="373"/>
      <c r="V159" s="373"/>
      <c r="W159" s="373"/>
      <c r="X159" s="373"/>
      <c r="Y159" s="373"/>
      <c r="Z159" s="373"/>
      <c r="AA159" s="373"/>
      <c r="AB159" s="373"/>
      <c r="AC159" s="373"/>
      <c r="AD159" s="373"/>
      <c r="AE159" s="373"/>
      <c r="AF159" s="373"/>
      <c r="AG159" s="373"/>
      <c r="AH159" s="373"/>
      <c r="AI159" s="373"/>
      <c r="AJ159" s="373"/>
      <c r="AK159" s="373"/>
      <c r="AL159" s="373"/>
      <c r="AM159" s="373"/>
      <c r="AN159" s="373"/>
      <c r="AO159" s="373"/>
      <c r="AP159" s="373"/>
      <c r="AQ159" s="373"/>
      <c r="AR159" s="373"/>
      <c r="AS159" s="373"/>
      <c r="AT159" s="373"/>
      <c r="AU159" s="373"/>
      <c r="AV159" s="373"/>
      <c r="AW159" s="373"/>
      <c r="AX159" s="373"/>
      <c r="AY159" s="373"/>
      <c r="AZ159" s="373"/>
      <c r="BA159" s="373"/>
      <c r="BB159" s="373"/>
      <c r="BC159" s="373"/>
      <c r="BD159" s="373"/>
      <c r="BE159" s="373"/>
      <c r="BF159" s="373"/>
      <c r="BG159" s="373"/>
      <c r="BH159" s="373"/>
      <c r="BI159" s="373"/>
      <c r="BJ159" s="373"/>
      <c r="BK159" s="373"/>
      <c r="BL159" s="373"/>
      <c r="BM159" s="373"/>
      <c r="BN159" s="373"/>
    </row>
    <row r="160" spans="1:66" ht="15.75" customHeight="1" x14ac:dyDescent="0.2">
      <c r="A160" s="373"/>
      <c r="B160" s="373"/>
      <c r="C160" s="373"/>
      <c r="D160" s="373"/>
      <c r="E160" s="373"/>
      <c r="F160" s="373"/>
      <c r="G160" s="373"/>
      <c r="H160" s="373"/>
      <c r="I160" s="373"/>
      <c r="J160" s="373"/>
      <c r="K160" s="373"/>
      <c r="L160" s="373"/>
      <c r="M160" s="373"/>
      <c r="N160" s="373"/>
      <c r="O160" s="373"/>
      <c r="P160" s="373"/>
      <c r="Q160" s="373"/>
      <c r="R160" s="373"/>
      <c r="S160" s="373"/>
      <c r="T160" s="373"/>
      <c r="U160" s="373"/>
      <c r="V160" s="373"/>
      <c r="W160" s="373"/>
      <c r="X160" s="373"/>
      <c r="Y160" s="373"/>
      <c r="Z160" s="373"/>
      <c r="AA160" s="373"/>
      <c r="AB160" s="373"/>
      <c r="AC160" s="373"/>
      <c r="AD160" s="373"/>
      <c r="AE160" s="373"/>
      <c r="AF160" s="373"/>
      <c r="AG160" s="373"/>
      <c r="AH160" s="373"/>
      <c r="AI160" s="373"/>
      <c r="AJ160" s="373"/>
      <c r="AK160" s="373"/>
      <c r="AL160" s="373"/>
      <c r="AM160" s="373"/>
      <c r="AN160" s="373"/>
      <c r="AO160" s="373"/>
      <c r="AP160" s="373"/>
      <c r="AQ160" s="373"/>
      <c r="AR160" s="373"/>
      <c r="AS160" s="373"/>
      <c r="AT160" s="373"/>
      <c r="AU160" s="373"/>
      <c r="AV160" s="373"/>
      <c r="AW160" s="373"/>
      <c r="AX160" s="373"/>
      <c r="AY160" s="373"/>
      <c r="AZ160" s="373"/>
      <c r="BA160" s="373"/>
      <c r="BB160" s="373"/>
      <c r="BC160" s="373"/>
      <c r="BD160" s="373"/>
      <c r="BE160" s="373"/>
      <c r="BF160" s="373"/>
      <c r="BG160" s="373"/>
      <c r="BH160" s="373"/>
      <c r="BI160" s="373"/>
      <c r="BJ160" s="373"/>
      <c r="BK160" s="373"/>
      <c r="BL160" s="373"/>
      <c r="BM160" s="373"/>
      <c r="BN160" s="373"/>
    </row>
    <row r="161" spans="1:66" ht="15.75" customHeight="1" x14ac:dyDescent="0.2">
      <c r="A161" s="373"/>
      <c r="B161" s="373"/>
      <c r="C161" s="373"/>
      <c r="D161" s="373"/>
      <c r="E161" s="373"/>
      <c r="F161" s="373"/>
      <c r="G161" s="373"/>
      <c r="H161" s="373"/>
      <c r="I161" s="373"/>
      <c r="J161" s="373"/>
      <c r="K161" s="373"/>
      <c r="L161" s="373"/>
      <c r="M161" s="373"/>
      <c r="N161" s="373"/>
      <c r="O161" s="373"/>
      <c r="P161" s="373"/>
      <c r="Q161" s="373"/>
      <c r="R161" s="373"/>
      <c r="S161" s="373"/>
      <c r="T161" s="373"/>
      <c r="U161" s="373"/>
      <c r="V161" s="373"/>
      <c r="W161" s="373"/>
      <c r="X161" s="373"/>
      <c r="Y161" s="373"/>
      <c r="Z161" s="373"/>
      <c r="AA161" s="373"/>
      <c r="AB161" s="373"/>
      <c r="AC161" s="373"/>
      <c r="AD161" s="373"/>
      <c r="AE161" s="373"/>
      <c r="AF161" s="373"/>
      <c r="AG161" s="373"/>
      <c r="AH161" s="373"/>
      <c r="AI161" s="373"/>
      <c r="AJ161" s="373"/>
      <c r="AK161" s="373"/>
      <c r="AL161" s="373"/>
      <c r="AM161" s="373"/>
      <c r="AN161" s="373"/>
      <c r="AO161" s="373"/>
      <c r="AP161" s="373"/>
      <c r="AQ161" s="373"/>
      <c r="AR161" s="373"/>
      <c r="AS161" s="373"/>
      <c r="AT161" s="373"/>
      <c r="AU161" s="373"/>
      <c r="AV161" s="373"/>
      <c r="AW161" s="373"/>
      <c r="AX161" s="373"/>
      <c r="AY161" s="373"/>
      <c r="AZ161" s="373"/>
      <c r="BA161" s="373"/>
      <c r="BB161" s="373"/>
      <c r="BC161" s="373"/>
      <c r="BD161" s="373"/>
      <c r="BE161" s="373"/>
      <c r="BF161" s="373"/>
      <c r="BG161" s="373"/>
      <c r="BH161" s="373"/>
      <c r="BI161" s="373"/>
      <c r="BJ161" s="373"/>
      <c r="BK161" s="373"/>
      <c r="BL161" s="373"/>
      <c r="BM161" s="373"/>
      <c r="BN161" s="373"/>
    </row>
    <row r="162" spans="1:66" ht="15.75" customHeight="1" x14ac:dyDescent="0.2">
      <c r="A162" s="373"/>
      <c r="B162" s="373"/>
      <c r="C162" s="373"/>
      <c r="D162" s="373"/>
      <c r="E162" s="373"/>
      <c r="F162" s="373"/>
      <c r="G162" s="373"/>
      <c r="H162" s="373"/>
      <c r="I162" s="373"/>
      <c r="J162" s="373"/>
      <c r="K162" s="373"/>
      <c r="L162" s="373"/>
      <c r="M162" s="373"/>
      <c r="N162" s="373"/>
      <c r="O162" s="373"/>
      <c r="P162" s="373"/>
      <c r="Q162" s="373"/>
      <c r="R162" s="373"/>
      <c r="S162" s="373"/>
      <c r="T162" s="373"/>
      <c r="U162" s="373"/>
      <c r="V162" s="373"/>
      <c r="W162" s="373"/>
      <c r="X162" s="373"/>
      <c r="Y162" s="373"/>
      <c r="Z162" s="373"/>
      <c r="AA162" s="373"/>
      <c r="AB162" s="373"/>
      <c r="AC162" s="373"/>
      <c r="AD162" s="373"/>
      <c r="AE162" s="373"/>
      <c r="AF162" s="373"/>
      <c r="AG162" s="373"/>
      <c r="AH162" s="373"/>
      <c r="AI162" s="373"/>
      <c r="AJ162" s="373"/>
      <c r="AK162" s="373"/>
      <c r="AL162" s="373"/>
      <c r="AM162" s="373"/>
      <c r="AN162" s="373"/>
      <c r="AO162" s="373"/>
      <c r="AP162" s="373"/>
      <c r="AQ162" s="373"/>
      <c r="AR162" s="373"/>
      <c r="AS162" s="373"/>
      <c r="AT162" s="373"/>
      <c r="AU162" s="373"/>
      <c r="AV162" s="373"/>
      <c r="AW162" s="373"/>
      <c r="AX162" s="373"/>
      <c r="AY162" s="373"/>
      <c r="AZ162" s="373"/>
      <c r="BA162" s="373"/>
      <c r="BB162" s="373"/>
      <c r="BC162" s="373"/>
      <c r="BD162" s="373"/>
      <c r="BE162" s="373"/>
      <c r="BF162" s="373"/>
      <c r="BG162" s="373"/>
      <c r="BH162" s="373"/>
      <c r="BI162" s="373"/>
      <c r="BJ162" s="373"/>
      <c r="BK162" s="373"/>
      <c r="BL162" s="373"/>
      <c r="BM162" s="373"/>
      <c r="BN162" s="373"/>
    </row>
    <row r="163" spans="1:66" ht="15.75" customHeight="1" x14ac:dyDescent="0.2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  <c r="W163" s="373"/>
      <c r="X163" s="373"/>
      <c r="Y163" s="373"/>
      <c r="Z163" s="373"/>
      <c r="AA163" s="373"/>
      <c r="AB163" s="373"/>
      <c r="AC163" s="373"/>
      <c r="AD163" s="373"/>
      <c r="AE163" s="373"/>
      <c r="AF163" s="373"/>
      <c r="AG163" s="373"/>
      <c r="AH163" s="373"/>
      <c r="AI163" s="373"/>
      <c r="AJ163" s="373"/>
      <c r="AK163" s="373"/>
      <c r="AL163" s="373"/>
      <c r="AM163" s="373"/>
      <c r="AN163" s="373"/>
      <c r="AO163" s="373"/>
      <c r="AP163" s="373"/>
      <c r="AQ163" s="373"/>
      <c r="AR163" s="373"/>
      <c r="AS163" s="373"/>
      <c r="AT163" s="373"/>
      <c r="AU163" s="373"/>
      <c r="AV163" s="373"/>
      <c r="AW163" s="373"/>
      <c r="AX163" s="373"/>
      <c r="AY163" s="373"/>
      <c r="AZ163" s="373"/>
      <c r="BA163" s="373"/>
      <c r="BB163" s="373"/>
      <c r="BC163" s="373"/>
      <c r="BD163" s="373"/>
      <c r="BE163" s="373"/>
      <c r="BF163" s="373"/>
      <c r="BG163" s="373"/>
      <c r="BH163" s="373"/>
      <c r="BI163" s="373"/>
      <c r="BJ163" s="373"/>
      <c r="BK163" s="373"/>
      <c r="BL163" s="373"/>
      <c r="BM163" s="373"/>
      <c r="BN163" s="373"/>
    </row>
    <row r="164" spans="1:66" ht="15.75" customHeight="1" x14ac:dyDescent="0.2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3"/>
      <c r="P164" s="373"/>
      <c r="Q164" s="373"/>
      <c r="R164" s="373"/>
      <c r="S164" s="373"/>
      <c r="T164" s="373"/>
      <c r="U164" s="373"/>
      <c r="V164" s="373"/>
      <c r="W164" s="373"/>
      <c r="X164" s="373"/>
      <c r="Y164" s="373"/>
      <c r="Z164" s="373"/>
      <c r="AA164" s="373"/>
      <c r="AB164" s="373"/>
      <c r="AC164" s="373"/>
      <c r="AD164" s="373"/>
      <c r="AE164" s="373"/>
      <c r="AF164" s="373"/>
      <c r="AG164" s="373"/>
      <c r="AH164" s="373"/>
      <c r="AI164" s="373"/>
      <c r="AJ164" s="373"/>
      <c r="AK164" s="373"/>
      <c r="AL164" s="373"/>
      <c r="AM164" s="373"/>
      <c r="AN164" s="373"/>
      <c r="AO164" s="373"/>
      <c r="AP164" s="373"/>
      <c r="AQ164" s="373"/>
      <c r="AR164" s="373"/>
      <c r="AS164" s="373"/>
      <c r="AT164" s="373"/>
      <c r="AU164" s="373"/>
      <c r="AV164" s="373"/>
      <c r="AW164" s="373"/>
      <c r="AX164" s="373"/>
      <c r="AY164" s="373"/>
      <c r="AZ164" s="373"/>
      <c r="BA164" s="373"/>
      <c r="BB164" s="373"/>
      <c r="BC164" s="373"/>
      <c r="BD164" s="373"/>
      <c r="BE164" s="373"/>
      <c r="BF164" s="373"/>
      <c r="BG164" s="373"/>
      <c r="BH164" s="373"/>
      <c r="BI164" s="373"/>
      <c r="BJ164" s="373"/>
      <c r="BK164" s="373"/>
      <c r="BL164" s="373"/>
      <c r="BM164" s="373"/>
      <c r="BN164" s="373"/>
    </row>
    <row r="165" spans="1:66" ht="15.75" customHeight="1" x14ac:dyDescent="0.2">
      <c r="A165" s="373"/>
      <c r="B165" s="373"/>
      <c r="C165" s="373"/>
      <c r="D165" s="373"/>
      <c r="E165" s="373"/>
      <c r="F165" s="373"/>
      <c r="G165" s="373"/>
      <c r="H165" s="373"/>
      <c r="I165" s="373"/>
      <c r="J165" s="373"/>
      <c r="K165" s="373"/>
      <c r="L165" s="373"/>
      <c r="M165" s="373"/>
      <c r="N165" s="373"/>
      <c r="O165" s="373"/>
      <c r="P165" s="373"/>
      <c r="Q165" s="373"/>
      <c r="R165" s="373"/>
      <c r="S165" s="373"/>
      <c r="T165" s="373"/>
      <c r="U165" s="373"/>
      <c r="V165" s="373"/>
      <c r="W165" s="373"/>
      <c r="X165" s="373"/>
      <c r="Y165" s="373"/>
      <c r="Z165" s="373"/>
      <c r="AA165" s="373"/>
      <c r="AB165" s="373"/>
      <c r="AC165" s="373"/>
      <c r="AD165" s="373"/>
      <c r="AE165" s="373"/>
      <c r="AF165" s="373"/>
      <c r="AG165" s="373"/>
      <c r="AH165" s="373"/>
      <c r="AI165" s="373"/>
      <c r="AJ165" s="373"/>
      <c r="AK165" s="373"/>
      <c r="AL165" s="373"/>
      <c r="AM165" s="373"/>
      <c r="AN165" s="373"/>
      <c r="AO165" s="373"/>
      <c r="AP165" s="373"/>
      <c r="AQ165" s="373"/>
      <c r="AR165" s="373"/>
      <c r="AS165" s="373"/>
      <c r="AT165" s="373"/>
      <c r="AU165" s="373"/>
      <c r="AV165" s="373"/>
      <c r="AW165" s="373"/>
      <c r="AX165" s="373"/>
      <c r="AY165" s="373"/>
      <c r="AZ165" s="373"/>
      <c r="BA165" s="373"/>
      <c r="BB165" s="373"/>
      <c r="BC165" s="373"/>
      <c r="BD165" s="373"/>
      <c r="BE165" s="373"/>
      <c r="BF165" s="373"/>
      <c r="BG165" s="373"/>
      <c r="BH165" s="373"/>
      <c r="BI165" s="373"/>
      <c r="BJ165" s="373"/>
      <c r="BK165" s="373"/>
      <c r="BL165" s="373"/>
      <c r="BM165" s="373"/>
      <c r="BN165" s="373"/>
    </row>
    <row r="166" spans="1:66" ht="15.75" customHeight="1" x14ac:dyDescent="0.2">
      <c r="A166" s="373"/>
      <c r="B166" s="373"/>
      <c r="C166" s="373"/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3"/>
      <c r="U166" s="373"/>
      <c r="V166" s="373"/>
      <c r="W166" s="373"/>
      <c r="X166" s="373"/>
      <c r="Y166" s="373"/>
      <c r="Z166" s="373"/>
      <c r="AA166" s="373"/>
      <c r="AB166" s="373"/>
      <c r="AC166" s="373"/>
      <c r="AD166" s="373"/>
      <c r="AE166" s="373"/>
      <c r="AF166" s="373"/>
      <c r="AG166" s="373"/>
      <c r="AH166" s="373"/>
      <c r="AI166" s="373"/>
      <c r="AJ166" s="373"/>
      <c r="AK166" s="373"/>
      <c r="AL166" s="373"/>
      <c r="AM166" s="373"/>
      <c r="AN166" s="373"/>
      <c r="AO166" s="373"/>
      <c r="AP166" s="373"/>
      <c r="AQ166" s="373"/>
      <c r="AR166" s="373"/>
      <c r="AS166" s="373"/>
      <c r="AT166" s="373"/>
      <c r="AU166" s="373"/>
      <c r="AV166" s="373"/>
      <c r="AW166" s="373"/>
      <c r="AX166" s="373"/>
      <c r="AY166" s="373"/>
      <c r="AZ166" s="373"/>
      <c r="BA166" s="373"/>
      <c r="BB166" s="373"/>
      <c r="BC166" s="373"/>
      <c r="BD166" s="373"/>
      <c r="BE166" s="373"/>
      <c r="BF166" s="373"/>
      <c r="BG166" s="373"/>
      <c r="BH166" s="373"/>
      <c r="BI166" s="373"/>
      <c r="BJ166" s="373"/>
      <c r="BK166" s="373"/>
      <c r="BL166" s="373"/>
      <c r="BM166" s="373"/>
      <c r="BN166" s="373"/>
    </row>
    <row r="167" spans="1:66" ht="15.75" customHeight="1" x14ac:dyDescent="0.2">
      <c r="A167" s="373"/>
      <c r="B167" s="373"/>
      <c r="C167" s="373"/>
      <c r="D167" s="373"/>
      <c r="E167" s="373"/>
      <c r="F167" s="373"/>
      <c r="G167" s="373"/>
      <c r="H167" s="373"/>
      <c r="I167" s="373"/>
      <c r="J167" s="373"/>
      <c r="K167" s="373"/>
      <c r="L167" s="373"/>
      <c r="M167" s="373"/>
      <c r="N167" s="373"/>
      <c r="O167" s="373"/>
      <c r="P167" s="373"/>
      <c r="Q167" s="373"/>
      <c r="R167" s="373"/>
      <c r="S167" s="373"/>
      <c r="T167" s="373"/>
      <c r="U167" s="373"/>
      <c r="V167" s="373"/>
      <c r="W167" s="373"/>
      <c r="X167" s="373"/>
      <c r="Y167" s="373"/>
      <c r="Z167" s="373"/>
      <c r="AA167" s="373"/>
      <c r="AB167" s="373"/>
      <c r="AC167" s="373"/>
      <c r="AD167" s="373"/>
      <c r="AE167" s="373"/>
      <c r="AF167" s="373"/>
      <c r="AG167" s="373"/>
      <c r="AH167" s="373"/>
      <c r="AI167" s="373"/>
      <c r="AJ167" s="373"/>
      <c r="AK167" s="373"/>
      <c r="AL167" s="373"/>
      <c r="AM167" s="373"/>
      <c r="AN167" s="373"/>
      <c r="AO167" s="373"/>
      <c r="AP167" s="373"/>
      <c r="AQ167" s="373"/>
      <c r="AR167" s="373"/>
      <c r="AS167" s="373"/>
      <c r="AT167" s="373"/>
      <c r="AU167" s="373"/>
      <c r="AV167" s="373"/>
      <c r="AW167" s="373"/>
      <c r="AX167" s="373"/>
      <c r="AY167" s="373"/>
      <c r="AZ167" s="373"/>
      <c r="BA167" s="373"/>
      <c r="BB167" s="373"/>
      <c r="BC167" s="373"/>
      <c r="BD167" s="373"/>
      <c r="BE167" s="373"/>
      <c r="BF167" s="373"/>
      <c r="BG167" s="373"/>
      <c r="BH167" s="373"/>
      <c r="BI167" s="373"/>
      <c r="BJ167" s="373"/>
      <c r="BK167" s="373"/>
      <c r="BL167" s="373"/>
      <c r="BM167" s="373"/>
      <c r="BN167" s="373"/>
    </row>
    <row r="168" spans="1:66" ht="15.75" customHeight="1" x14ac:dyDescent="0.2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3"/>
      <c r="P168" s="373"/>
      <c r="Q168" s="373"/>
      <c r="R168" s="373"/>
      <c r="S168" s="373"/>
      <c r="T168" s="373"/>
      <c r="U168" s="373"/>
      <c r="V168" s="373"/>
      <c r="W168" s="373"/>
      <c r="X168" s="373"/>
      <c r="Y168" s="373"/>
      <c r="Z168" s="373"/>
      <c r="AA168" s="373"/>
      <c r="AB168" s="373"/>
      <c r="AC168" s="373"/>
      <c r="AD168" s="373"/>
      <c r="AE168" s="373"/>
      <c r="AF168" s="373"/>
      <c r="AG168" s="373"/>
      <c r="AH168" s="373"/>
      <c r="AI168" s="373"/>
      <c r="AJ168" s="373"/>
      <c r="AK168" s="373"/>
      <c r="AL168" s="373"/>
      <c r="AM168" s="373"/>
      <c r="AN168" s="373"/>
      <c r="AO168" s="373"/>
      <c r="AP168" s="373"/>
      <c r="AQ168" s="373"/>
      <c r="AR168" s="373"/>
      <c r="AS168" s="373"/>
      <c r="AT168" s="373"/>
      <c r="AU168" s="373"/>
      <c r="AV168" s="373"/>
      <c r="AW168" s="373"/>
      <c r="AX168" s="373"/>
      <c r="AY168" s="373"/>
      <c r="AZ168" s="373"/>
      <c r="BA168" s="373"/>
      <c r="BB168" s="373"/>
      <c r="BC168" s="373"/>
      <c r="BD168" s="373"/>
      <c r="BE168" s="373"/>
      <c r="BF168" s="373"/>
      <c r="BG168" s="373"/>
      <c r="BH168" s="373"/>
      <c r="BI168" s="373"/>
      <c r="BJ168" s="373"/>
      <c r="BK168" s="373"/>
      <c r="BL168" s="373"/>
      <c r="BM168" s="373"/>
      <c r="BN168" s="373"/>
    </row>
    <row r="169" spans="1:66" ht="15.75" customHeight="1" x14ac:dyDescent="0.2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3"/>
      <c r="P169" s="373"/>
      <c r="Q169" s="373"/>
      <c r="R169" s="373"/>
      <c r="S169" s="373"/>
      <c r="T169" s="373"/>
      <c r="U169" s="373"/>
      <c r="V169" s="373"/>
      <c r="W169" s="373"/>
      <c r="X169" s="373"/>
      <c r="Y169" s="373"/>
      <c r="Z169" s="373"/>
      <c r="AA169" s="373"/>
      <c r="AB169" s="373"/>
      <c r="AC169" s="373"/>
      <c r="AD169" s="373"/>
      <c r="AE169" s="373"/>
      <c r="AF169" s="373"/>
      <c r="AG169" s="373"/>
      <c r="AH169" s="373"/>
      <c r="AI169" s="373"/>
      <c r="AJ169" s="373"/>
      <c r="AK169" s="373"/>
      <c r="AL169" s="373"/>
      <c r="AM169" s="373"/>
      <c r="AN169" s="373"/>
      <c r="AO169" s="373"/>
      <c r="AP169" s="373"/>
      <c r="AQ169" s="373"/>
      <c r="AR169" s="373"/>
      <c r="AS169" s="373"/>
      <c r="AT169" s="373"/>
      <c r="AU169" s="373"/>
      <c r="AV169" s="373"/>
      <c r="AW169" s="373"/>
      <c r="AX169" s="373"/>
      <c r="AY169" s="373"/>
      <c r="AZ169" s="373"/>
      <c r="BA169" s="373"/>
      <c r="BB169" s="373"/>
      <c r="BC169" s="373"/>
      <c r="BD169" s="373"/>
      <c r="BE169" s="373"/>
      <c r="BF169" s="373"/>
      <c r="BG169" s="373"/>
      <c r="BH169" s="373"/>
      <c r="BI169" s="373"/>
      <c r="BJ169" s="373"/>
      <c r="BK169" s="373"/>
      <c r="BL169" s="373"/>
      <c r="BM169" s="373"/>
      <c r="BN169" s="373"/>
    </row>
    <row r="170" spans="1:66" ht="15.75" customHeight="1" x14ac:dyDescent="0.2">
      <c r="A170" s="373"/>
      <c r="B170" s="373"/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373"/>
      <c r="O170" s="373"/>
      <c r="P170" s="373"/>
      <c r="Q170" s="373"/>
      <c r="R170" s="373"/>
      <c r="S170" s="373"/>
      <c r="T170" s="373"/>
      <c r="U170" s="373"/>
      <c r="V170" s="373"/>
      <c r="W170" s="373"/>
      <c r="X170" s="373"/>
      <c r="Y170" s="373"/>
      <c r="Z170" s="373"/>
      <c r="AA170" s="373"/>
      <c r="AB170" s="373"/>
      <c r="AC170" s="373"/>
      <c r="AD170" s="373"/>
      <c r="AE170" s="373"/>
      <c r="AF170" s="373"/>
      <c r="AG170" s="373"/>
      <c r="AH170" s="373"/>
      <c r="AI170" s="373"/>
      <c r="AJ170" s="373"/>
      <c r="AK170" s="373"/>
      <c r="AL170" s="373"/>
      <c r="AM170" s="373"/>
      <c r="AN170" s="373"/>
      <c r="AO170" s="373"/>
      <c r="AP170" s="373"/>
      <c r="AQ170" s="373"/>
      <c r="AR170" s="373"/>
      <c r="AS170" s="373"/>
      <c r="AT170" s="373"/>
      <c r="AU170" s="373"/>
      <c r="AV170" s="373"/>
      <c r="AW170" s="373"/>
      <c r="AX170" s="373"/>
      <c r="AY170" s="373"/>
      <c r="AZ170" s="373"/>
      <c r="BA170" s="373"/>
      <c r="BB170" s="373"/>
      <c r="BC170" s="373"/>
      <c r="BD170" s="373"/>
      <c r="BE170" s="373"/>
      <c r="BF170" s="373"/>
      <c r="BG170" s="373"/>
      <c r="BH170" s="373"/>
      <c r="BI170" s="373"/>
      <c r="BJ170" s="373"/>
      <c r="BK170" s="373"/>
      <c r="BL170" s="373"/>
      <c r="BM170" s="373"/>
      <c r="BN170" s="373"/>
    </row>
    <row r="171" spans="1:66" ht="15.75" customHeight="1" x14ac:dyDescent="0.2">
      <c r="A171" s="373"/>
      <c r="B171" s="373"/>
      <c r="C171" s="373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373"/>
      <c r="O171" s="373"/>
      <c r="P171" s="373"/>
      <c r="Q171" s="373"/>
      <c r="R171" s="373"/>
      <c r="S171" s="373"/>
      <c r="T171" s="373"/>
      <c r="U171" s="373"/>
      <c r="V171" s="373"/>
      <c r="W171" s="373"/>
      <c r="X171" s="373"/>
      <c r="Y171" s="373"/>
      <c r="Z171" s="373"/>
      <c r="AA171" s="373"/>
      <c r="AB171" s="373"/>
      <c r="AC171" s="373"/>
      <c r="AD171" s="373"/>
      <c r="AE171" s="373"/>
      <c r="AF171" s="373"/>
      <c r="AG171" s="373"/>
      <c r="AH171" s="373"/>
      <c r="AI171" s="373"/>
      <c r="AJ171" s="373"/>
      <c r="AK171" s="373"/>
      <c r="AL171" s="373"/>
      <c r="AM171" s="373"/>
      <c r="AN171" s="373"/>
      <c r="AO171" s="373"/>
      <c r="AP171" s="373"/>
      <c r="AQ171" s="373"/>
      <c r="AR171" s="373"/>
      <c r="AS171" s="373"/>
      <c r="AT171" s="373"/>
      <c r="AU171" s="373"/>
      <c r="AV171" s="373"/>
      <c r="AW171" s="373"/>
      <c r="AX171" s="373"/>
      <c r="AY171" s="373"/>
      <c r="AZ171" s="373"/>
      <c r="BA171" s="373"/>
      <c r="BB171" s="373"/>
      <c r="BC171" s="373"/>
      <c r="BD171" s="373"/>
      <c r="BE171" s="373"/>
      <c r="BF171" s="373"/>
      <c r="BG171" s="373"/>
      <c r="BH171" s="373"/>
      <c r="BI171" s="373"/>
      <c r="BJ171" s="373"/>
      <c r="BK171" s="373"/>
      <c r="BL171" s="373"/>
      <c r="BM171" s="373"/>
      <c r="BN171" s="373"/>
    </row>
    <row r="172" spans="1:66" ht="15.75" customHeight="1" x14ac:dyDescent="0.2">
      <c r="A172" s="373"/>
      <c r="B172" s="373"/>
      <c r="C172" s="373"/>
      <c r="D172" s="373"/>
      <c r="E172" s="373"/>
      <c r="F172" s="373"/>
      <c r="G172" s="373"/>
      <c r="H172" s="373"/>
      <c r="I172" s="373"/>
      <c r="J172" s="373"/>
      <c r="K172" s="373"/>
      <c r="L172" s="373"/>
      <c r="M172" s="373"/>
      <c r="N172" s="373"/>
      <c r="O172" s="373"/>
      <c r="P172" s="373"/>
      <c r="Q172" s="373"/>
      <c r="R172" s="373"/>
      <c r="S172" s="373"/>
      <c r="T172" s="373"/>
      <c r="U172" s="373"/>
      <c r="V172" s="373"/>
      <c r="W172" s="373"/>
      <c r="X172" s="373"/>
      <c r="Y172" s="373"/>
      <c r="Z172" s="373"/>
      <c r="AA172" s="373"/>
      <c r="AB172" s="373"/>
      <c r="AC172" s="373"/>
      <c r="AD172" s="373"/>
      <c r="AE172" s="373"/>
      <c r="AF172" s="373"/>
      <c r="AG172" s="373"/>
      <c r="AH172" s="373"/>
      <c r="AI172" s="373"/>
      <c r="AJ172" s="373"/>
      <c r="AK172" s="373"/>
      <c r="AL172" s="373"/>
      <c r="AM172" s="373"/>
      <c r="AN172" s="373"/>
      <c r="AO172" s="373"/>
      <c r="AP172" s="373"/>
      <c r="AQ172" s="373"/>
      <c r="AR172" s="373"/>
      <c r="AS172" s="373"/>
      <c r="AT172" s="373"/>
      <c r="AU172" s="373"/>
      <c r="AV172" s="373"/>
      <c r="AW172" s="373"/>
      <c r="AX172" s="373"/>
      <c r="AY172" s="373"/>
      <c r="AZ172" s="373"/>
      <c r="BA172" s="373"/>
      <c r="BB172" s="373"/>
      <c r="BC172" s="373"/>
      <c r="BD172" s="373"/>
      <c r="BE172" s="373"/>
      <c r="BF172" s="373"/>
      <c r="BG172" s="373"/>
      <c r="BH172" s="373"/>
      <c r="BI172" s="373"/>
      <c r="BJ172" s="373"/>
      <c r="BK172" s="373"/>
      <c r="BL172" s="373"/>
      <c r="BM172" s="373"/>
      <c r="BN172" s="373"/>
    </row>
    <row r="173" spans="1:66" ht="15.75" customHeight="1" x14ac:dyDescent="0.2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  <c r="W173" s="373"/>
      <c r="X173" s="373"/>
      <c r="Y173" s="373"/>
      <c r="Z173" s="373"/>
      <c r="AA173" s="373"/>
      <c r="AB173" s="373"/>
      <c r="AC173" s="373"/>
      <c r="AD173" s="373"/>
      <c r="AE173" s="373"/>
      <c r="AF173" s="373"/>
      <c r="AG173" s="373"/>
      <c r="AH173" s="373"/>
      <c r="AI173" s="373"/>
      <c r="AJ173" s="373"/>
      <c r="AK173" s="373"/>
      <c r="AL173" s="373"/>
      <c r="AM173" s="373"/>
      <c r="AN173" s="373"/>
      <c r="AO173" s="373"/>
      <c r="AP173" s="373"/>
      <c r="AQ173" s="373"/>
      <c r="AR173" s="373"/>
      <c r="AS173" s="373"/>
      <c r="AT173" s="373"/>
      <c r="AU173" s="373"/>
      <c r="AV173" s="373"/>
      <c r="AW173" s="373"/>
      <c r="AX173" s="373"/>
      <c r="AY173" s="373"/>
      <c r="AZ173" s="373"/>
      <c r="BA173" s="373"/>
      <c r="BB173" s="373"/>
      <c r="BC173" s="373"/>
      <c r="BD173" s="373"/>
      <c r="BE173" s="373"/>
      <c r="BF173" s="373"/>
      <c r="BG173" s="373"/>
      <c r="BH173" s="373"/>
      <c r="BI173" s="373"/>
      <c r="BJ173" s="373"/>
      <c r="BK173" s="373"/>
      <c r="BL173" s="373"/>
      <c r="BM173" s="373"/>
      <c r="BN173" s="373"/>
    </row>
    <row r="174" spans="1:66" ht="15.75" customHeight="1" x14ac:dyDescent="0.2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3"/>
      <c r="P174" s="373"/>
      <c r="Q174" s="373"/>
      <c r="R174" s="373"/>
      <c r="S174" s="373"/>
      <c r="T174" s="373"/>
      <c r="U174" s="373"/>
      <c r="V174" s="373"/>
      <c r="W174" s="373"/>
      <c r="X174" s="373"/>
      <c r="Y174" s="373"/>
      <c r="Z174" s="373"/>
      <c r="AA174" s="373"/>
      <c r="AB174" s="373"/>
      <c r="AC174" s="373"/>
      <c r="AD174" s="373"/>
      <c r="AE174" s="373"/>
      <c r="AF174" s="373"/>
      <c r="AG174" s="373"/>
      <c r="AH174" s="373"/>
      <c r="AI174" s="373"/>
      <c r="AJ174" s="373"/>
      <c r="AK174" s="373"/>
      <c r="AL174" s="373"/>
      <c r="AM174" s="373"/>
      <c r="AN174" s="373"/>
      <c r="AO174" s="373"/>
      <c r="AP174" s="373"/>
      <c r="AQ174" s="373"/>
      <c r="AR174" s="373"/>
      <c r="AS174" s="373"/>
      <c r="AT174" s="373"/>
      <c r="AU174" s="373"/>
      <c r="AV174" s="373"/>
      <c r="AW174" s="373"/>
      <c r="AX174" s="373"/>
      <c r="AY174" s="373"/>
      <c r="AZ174" s="373"/>
      <c r="BA174" s="373"/>
      <c r="BB174" s="373"/>
      <c r="BC174" s="373"/>
      <c r="BD174" s="373"/>
      <c r="BE174" s="373"/>
      <c r="BF174" s="373"/>
      <c r="BG174" s="373"/>
      <c r="BH174" s="373"/>
      <c r="BI174" s="373"/>
      <c r="BJ174" s="373"/>
      <c r="BK174" s="373"/>
      <c r="BL174" s="373"/>
      <c r="BM174" s="373"/>
      <c r="BN174" s="373"/>
    </row>
    <row r="175" spans="1:66" ht="15.75" customHeight="1" x14ac:dyDescent="0.2">
      <c r="A175" s="373"/>
      <c r="B175" s="373"/>
      <c r="C175" s="373"/>
      <c r="D175" s="373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3"/>
      <c r="U175" s="373"/>
      <c r="V175" s="373"/>
      <c r="W175" s="373"/>
      <c r="X175" s="373"/>
      <c r="Y175" s="373"/>
      <c r="Z175" s="373"/>
      <c r="AA175" s="373"/>
      <c r="AB175" s="373"/>
      <c r="AC175" s="373"/>
      <c r="AD175" s="373"/>
      <c r="AE175" s="373"/>
      <c r="AF175" s="373"/>
      <c r="AG175" s="373"/>
      <c r="AH175" s="373"/>
      <c r="AI175" s="373"/>
      <c r="AJ175" s="373"/>
      <c r="AK175" s="373"/>
      <c r="AL175" s="373"/>
      <c r="AM175" s="373"/>
      <c r="AN175" s="373"/>
      <c r="AO175" s="373"/>
      <c r="AP175" s="373"/>
      <c r="AQ175" s="373"/>
      <c r="AR175" s="373"/>
      <c r="AS175" s="373"/>
      <c r="AT175" s="373"/>
      <c r="AU175" s="373"/>
      <c r="AV175" s="373"/>
      <c r="AW175" s="373"/>
      <c r="AX175" s="373"/>
      <c r="AY175" s="373"/>
      <c r="AZ175" s="373"/>
      <c r="BA175" s="373"/>
      <c r="BB175" s="373"/>
      <c r="BC175" s="373"/>
      <c r="BD175" s="373"/>
      <c r="BE175" s="373"/>
      <c r="BF175" s="373"/>
      <c r="BG175" s="373"/>
      <c r="BH175" s="373"/>
      <c r="BI175" s="373"/>
      <c r="BJ175" s="373"/>
      <c r="BK175" s="373"/>
      <c r="BL175" s="373"/>
      <c r="BM175" s="373"/>
      <c r="BN175" s="373"/>
    </row>
    <row r="176" spans="1:66" ht="15.75" customHeight="1" x14ac:dyDescent="0.2">
      <c r="A176" s="373"/>
      <c r="B176" s="373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  <c r="AA176" s="373"/>
      <c r="AB176" s="373"/>
      <c r="AC176" s="373"/>
      <c r="AD176" s="373"/>
      <c r="AE176" s="373"/>
      <c r="AF176" s="373"/>
      <c r="AG176" s="373"/>
      <c r="AH176" s="373"/>
      <c r="AI176" s="373"/>
      <c r="AJ176" s="373"/>
      <c r="AK176" s="373"/>
      <c r="AL176" s="373"/>
      <c r="AM176" s="373"/>
      <c r="AN176" s="373"/>
      <c r="AO176" s="373"/>
      <c r="AP176" s="373"/>
      <c r="AQ176" s="373"/>
      <c r="AR176" s="373"/>
      <c r="AS176" s="373"/>
      <c r="AT176" s="373"/>
      <c r="AU176" s="373"/>
      <c r="AV176" s="373"/>
      <c r="AW176" s="373"/>
      <c r="AX176" s="373"/>
      <c r="AY176" s="373"/>
      <c r="AZ176" s="373"/>
      <c r="BA176" s="373"/>
      <c r="BB176" s="373"/>
      <c r="BC176" s="373"/>
      <c r="BD176" s="373"/>
      <c r="BE176" s="373"/>
      <c r="BF176" s="373"/>
      <c r="BG176" s="373"/>
      <c r="BH176" s="373"/>
      <c r="BI176" s="373"/>
      <c r="BJ176" s="373"/>
      <c r="BK176" s="373"/>
      <c r="BL176" s="373"/>
      <c r="BM176" s="373"/>
      <c r="BN176" s="373"/>
    </row>
    <row r="177" spans="1:66" ht="15.75" customHeight="1" x14ac:dyDescent="0.2">
      <c r="A177" s="373"/>
      <c r="B177" s="373"/>
      <c r="C177" s="373"/>
      <c r="D177" s="373"/>
      <c r="E177" s="373"/>
      <c r="F177" s="373"/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373"/>
      <c r="U177" s="373"/>
      <c r="V177" s="373"/>
      <c r="W177" s="373"/>
      <c r="X177" s="373"/>
      <c r="Y177" s="373"/>
      <c r="Z177" s="373"/>
      <c r="AA177" s="373"/>
      <c r="AB177" s="373"/>
      <c r="AC177" s="373"/>
      <c r="AD177" s="373"/>
      <c r="AE177" s="373"/>
      <c r="AF177" s="373"/>
      <c r="AG177" s="373"/>
      <c r="AH177" s="373"/>
      <c r="AI177" s="373"/>
      <c r="AJ177" s="373"/>
      <c r="AK177" s="373"/>
      <c r="AL177" s="373"/>
      <c r="AM177" s="373"/>
      <c r="AN177" s="373"/>
      <c r="AO177" s="373"/>
      <c r="AP177" s="373"/>
      <c r="AQ177" s="373"/>
      <c r="AR177" s="373"/>
      <c r="AS177" s="373"/>
      <c r="AT177" s="373"/>
      <c r="AU177" s="373"/>
      <c r="AV177" s="373"/>
      <c r="AW177" s="373"/>
      <c r="AX177" s="373"/>
      <c r="AY177" s="373"/>
      <c r="AZ177" s="373"/>
      <c r="BA177" s="373"/>
      <c r="BB177" s="373"/>
      <c r="BC177" s="373"/>
      <c r="BD177" s="373"/>
      <c r="BE177" s="373"/>
      <c r="BF177" s="373"/>
      <c r="BG177" s="373"/>
      <c r="BH177" s="373"/>
      <c r="BI177" s="373"/>
      <c r="BJ177" s="373"/>
      <c r="BK177" s="373"/>
      <c r="BL177" s="373"/>
      <c r="BM177" s="373"/>
      <c r="BN177" s="373"/>
    </row>
    <row r="178" spans="1:66" ht="15.75" customHeight="1" x14ac:dyDescent="0.2">
      <c r="A178" s="373"/>
      <c r="B178" s="373"/>
      <c r="C178" s="373"/>
      <c r="D178" s="373"/>
      <c r="E178" s="373"/>
      <c r="F178" s="373"/>
      <c r="G178" s="373"/>
      <c r="H178" s="373"/>
      <c r="I178" s="373"/>
      <c r="J178" s="373"/>
      <c r="K178" s="373"/>
      <c r="L178" s="373"/>
      <c r="M178" s="373"/>
      <c r="N178" s="373"/>
      <c r="O178" s="373"/>
      <c r="P178" s="373"/>
      <c r="Q178" s="373"/>
      <c r="R178" s="373"/>
      <c r="S178" s="373"/>
      <c r="T178" s="373"/>
      <c r="U178" s="373"/>
      <c r="V178" s="373"/>
      <c r="W178" s="373"/>
      <c r="X178" s="373"/>
      <c r="Y178" s="373"/>
      <c r="Z178" s="373"/>
      <c r="AA178" s="373"/>
      <c r="AB178" s="373"/>
      <c r="AC178" s="373"/>
      <c r="AD178" s="373"/>
      <c r="AE178" s="373"/>
      <c r="AF178" s="373"/>
      <c r="AG178" s="373"/>
      <c r="AH178" s="373"/>
      <c r="AI178" s="373"/>
      <c r="AJ178" s="373"/>
      <c r="AK178" s="373"/>
      <c r="AL178" s="373"/>
      <c r="AM178" s="373"/>
      <c r="AN178" s="373"/>
      <c r="AO178" s="373"/>
      <c r="AP178" s="373"/>
      <c r="AQ178" s="373"/>
      <c r="AR178" s="373"/>
      <c r="AS178" s="373"/>
      <c r="AT178" s="373"/>
      <c r="AU178" s="373"/>
      <c r="AV178" s="373"/>
      <c r="AW178" s="373"/>
      <c r="AX178" s="373"/>
      <c r="AY178" s="373"/>
      <c r="AZ178" s="373"/>
      <c r="BA178" s="373"/>
      <c r="BB178" s="373"/>
      <c r="BC178" s="373"/>
      <c r="BD178" s="373"/>
      <c r="BE178" s="373"/>
      <c r="BF178" s="373"/>
      <c r="BG178" s="373"/>
      <c r="BH178" s="373"/>
      <c r="BI178" s="373"/>
      <c r="BJ178" s="373"/>
      <c r="BK178" s="373"/>
      <c r="BL178" s="373"/>
      <c r="BM178" s="373"/>
      <c r="BN178" s="373"/>
    </row>
    <row r="179" spans="1:66" ht="15.75" customHeight="1" x14ac:dyDescent="0.2">
      <c r="A179" s="373"/>
      <c r="B179" s="373"/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  <c r="W179" s="373"/>
      <c r="X179" s="373"/>
      <c r="Y179" s="373"/>
      <c r="Z179" s="373"/>
      <c r="AA179" s="373"/>
      <c r="AB179" s="373"/>
      <c r="AC179" s="373"/>
      <c r="AD179" s="373"/>
      <c r="AE179" s="373"/>
      <c r="AF179" s="373"/>
      <c r="AG179" s="373"/>
      <c r="AH179" s="373"/>
      <c r="AI179" s="373"/>
      <c r="AJ179" s="373"/>
      <c r="AK179" s="373"/>
      <c r="AL179" s="373"/>
      <c r="AM179" s="373"/>
      <c r="AN179" s="373"/>
      <c r="AO179" s="373"/>
      <c r="AP179" s="373"/>
      <c r="AQ179" s="373"/>
      <c r="AR179" s="373"/>
      <c r="AS179" s="373"/>
      <c r="AT179" s="373"/>
      <c r="AU179" s="373"/>
      <c r="AV179" s="373"/>
      <c r="AW179" s="373"/>
      <c r="AX179" s="373"/>
      <c r="AY179" s="373"/>
      <c r="AZ179" s="373"/>
      <c r="BA179" s="373"/>
      <c r="BB179" s="373"/>
      <c r="BC179" s="373"/>
      <c r="BD179" s="373"/>
      <c r="BE179" s="373"/>
      <c r="BF179" s="373"/>
      <c r="BG179" s="373"/>
      <c r="BH179" s="373"/>
      <c r="BI179" s="373"/>
      <c r="BJ179" s="373"/>
      <c r="BK179" s="373"/>
      <c r="BL179" s="373"/>
      <c r="BM179" s="373"/>
      <c r="BN179" s="373"/>
    </row>
    <row r="180" spans="1:66" ht="15.75" customHeight="1" x14ac:dyDescent="0.2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  <c r="W180" s="373"/>
      <c r="X180" s="373"/>
      <c r="Y180" s="373"/>
      <c r="Z180" s="373"/>
      <c r="AA180" s="373"/>
      <c r="AB180" s="373"/>
      <c r="AC180" s="373"/>
      <c r="AD180" s="373"/>
      <c r="AE180" s="373"/>
      <c r="AF180" s="373"/>
      <c r="AG180" s="373"/>
      <c r="AH180" s="373"/>
      <c r="AI180" s="373"/>
      <c r="AJ180" s="373"/>
      <c r="AK180" s="373"/>
      <c r="AL180" s="373"/>
      <c r="AM180" s="373"/>
      <c r="AN180" s="373"/>
      <c r="AO180" s="373"/>
      <c r="AP180" s="373"/>
      <c r="AQ180" s="373"/>
      <c r="AR180" s="373"/>
      <c r="AS180" s="373"/>
      <c r="AT180" s="373"/>
      <c r="AU180" s="373"/>
      <c r="AV180" s="373"/>
      <c r="AW180" s="373"/>
      <c r="AX180" s="373"/>
      <c r="AY180" s="373"/>
      <c r="AZ180" s="373"/>
      <c r="BA180" s="373"/>
      <c r="BB180" s="373"/>
      <c r="BC180" s="373"/>
      <c r="BD180" s="373"/>
      <c r="BE180" s="373"/>
      <c r="BF180" s="373"/>
      <c r="BG180" s="373"/>
      <c r="BH180" s="373"/>
      <c r="BI180" s="373"/>
      <c r="BJ180" s="373"/>
      <c r="BK180" s="373"/>
      <c r="BL180" s="373"/>
      <c r="BM180" s="373"/>
      <c r="BN180" s="373"/>
    </row>
    <row r="181" spans="1:66" ht="15.75" customHeight="1" x14ac:dyDescent="0.2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  <c r="W181" s="373"/>
      <c r="X181" s="373"/>
      <c r="Y181" s="373"/>
      <c r="Z181" s="373"/>
      <c r="AA181" s="373"/>
      <c r="AB181" s="373"/>
      <c r="AC181" s="373"/>
      <c r="AD181" s="373"/>
      <c r="AE181" s="373"/>
      <c r="AF181" s="373"/>
      <c r="AG181" s="373"/>
      <c r="AH181" s="373"/>
      <c r="AI181" s="373"/>
      <c r="AJ181" s="373"/>
      <c r="AK181" s="373"/>
      <c r="AL181" s="373"/>
      <c r="AM181" s="373"/>
      <c r="AN181" s="373"/>
      <c r="AO181" s="373"/>
      <c r="AP181" s="373"/>
      <c r="AQ181" s="373"/>
      <c r="AR181" s="373"/>
      <c r="AS181" s="373"/>
      <c r="AT181" s="373"/>
      <c r="AU181" s="373"/>
      <c r="AV181" s="373"/>
      <c r="AW181" s="373"/>
      <c r="AX181" s="373"/>
      <c r="AY181" s="373"/>
      <c r="AZ181" s="373"/>
      <c r="BA181" s="373"/>
      <c r="BB181" s="373"/>
      <c r="BC181" s="373"/>
      <c r="BD181" s="373"/>
      <c r="BE181" s="373"/>
      <c r="BF181" s="373"/>
      <c r="BG181" s="373"/>
      <c r="BH181" s="373"/>
      <c r="BI181" s="373"/>
      <c r="BJ181" s="373"/>
      <c r="BK181" s="373"/>
      <c r="BL181" s="373"/>
      <c r="BM181" s="373"/>
      <c r="BN181" s="373"/>
    </row>
    <row r="182" spans="1:66" ht="15.75" customHeight="1" x14ac:dyDescent="0.2">
      <c r="A182" s="373"/>
      <c r="B182" s="373"/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  <c r="W182" s="373"/>
      <c r="X182" s="373"/>
      <c r="Y182" s="373"/>
      <c r="Z182" s="373"/>
      <c r="AA182" s="373"/>
      <c r="AB182" s="373"/>
      <c r="AC182" s="373"/>
      <c r="AD182" s="373"/>
      <c r="AE182" s="373"/>
      <c r="AF182" s="373"/>
      <c r="AG182" s="373"/>
      <c r="AH182" s="373"/>
      <c r="AI182" s="373"/>
      <c r="AJ182" s="373"/>
      <c r="AK182" s="373"/>
      <c r="AL182" s="373"/>
      <c r="AM182" s="373"/>
      <c r="AN182" s="373"/>
      <c r="AO182" s="373"/>
      <c r="AP182" s="373"/>
      <c r="AQ182" s="373"/>
      <c r="AR182" s="373"/>
      <c r="AS182" s="373"/>
      <c r="AT182" s="373"/>
      <c r="AU182" s="373"/>
      <c r="AV182" s="373"/>
      <c r="AW182" s="373"/>
      <c r="AX182" s="373"/>
      <c r="AY182" s="373"/>
      <c r="AZ182" s="373"/>
      <c r="BA182" s="373"/>
      <c r="BB182" s="373"/>
      <c r="BC182" s="373"/>
      <c r="BD182" s="373"/>
      <c r="BE182" s="373"/>
      <c r="BF182" s="373"/>
      <c r="BG182" s="373"/>
      <c r="BH182" s="373"/>
      <c r="BI182" s="373"/>
      <c r="BJ182" s="373"/>
      <c r="BK182" s="373"/>
      <c r="BL182" s="373"/>
      <c r="BM182" s="373"/>
      <c r="BN182" s="373"/>
    </row>
    <row r="183" spans="1:66" ht="15.75" customHeight="1" x14ac:dyDescent="0.2">
      <c r="A183" s="373"/>
      <c r="B183" s="373"/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  <c r="W183" s="373"/>
      <c r="X183" s="373"/>
      <c r="Y183" s="373"/>
      <c r="Z183" s="373"/>
      <c r="AA183" s="373"/>
      <c r="AB183" s="373"/>
      <c r="AC183" s="373"/>
      <c r="AD183" s="373"/>
      <c r="AE183" s="373"/>
      <c r="AF183" s="373"/>
      <c r="AG183" s="373"/>
      <c r="AH183" s="373"/>
      <c r="AI183" s="373"/>
      <c r="AJ183" s="373"/>
      <c r="AK183" s="373"/>
      <c r="AL183" s="373"/>
      <c r="AM183" s="373"/>
      <c r="AN183" s="373"/>
      <c r="AO183" s="373"/>
      <c r="AP183" s="373"/>
      <c r="AQ183" s="373"/>
      <c r="AR183" s="373"/>
      <c r="AS183" s="373"/>
      <c r="AT183" s="373"/>
      <c r="AU183" s="373"/>
      <c r="AV183" s="373"/>
      <c r="AW183" s="373"/>
      <c r="AX183" s="373"/>
      <c r="AY183" s="373"/>
      <c r="AZ183" s="373"/>
      <c r="BA183" s="373"/>
      <c r="BB183" s="373"/>
      <c r="BC183" s="373"/>
      <c r="BD183" s="373"/>
      <c r="BE183" s="373"/>
      <c r="BF183" s="373"/>
      <c r="BG183" s="373"/>
      <c r="BH183" s="373"/>
      <c r="BI183" s="373"/>
      <c r="BJ183" s="373"/>
      <c r="BK183" s="373"/>
      <c r="BL183" s="373"/>
      <c r="BM183" s="373"/>
      <c r="BN183" s="373"/>
    </row>
    <row r="184" spans="1:66" ht="15.75" customHeight="1" x14ac:dyDescent="0.2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  <c r="W184" s="373"/>
      <c r="X184" s="373"/>
      <c r="Y184" s="373"/>
      <c r="Z184" s="373"/>
      <c r="AA184" s="373"/>
      <c r="AB184" s="373"/>
      <c r="AC184" s="373"/>
      <c r="AD184" s="373"/>
      <c r="AE184" s="373"/>
      <c r="AF184" s="373"/>
      <c r="AG184" s="373"/>
      <c r="AH184" s="373"/>
      <c r="AI184" s="373"/>
      <c r="AJ184" s="373"/>
      <c r="AK184" s="373"/>
      <c r="AL184" s="373"/>
      <c r="AM184" s="373"/>
      <c r="AN184" s="373"/>
      <c r="AO184" s="373"/>
      <c r="AP184" s="373"/>
      <c r="AQ184" s="373"/>
      <c r="AR184" s="373"/>
      <c r="AS184" s="373"/>
      <c r="AT184" s="373"/>
      <c r="AU184" s="373"/>
      <c r="AV184" s="373"/>
      <c r="AW184" s="373"/>
      <c r="AX184" s="373"/>
      <c r="AY184" s="373"/>
      <c r="AZ184" s="373"/>
      <c r="BA184" s="373"/>
      <c r="BB184" s="373"/>
      <c r="BC184" s="373"/>
      <c r="BD184" s="373"/>
      <c r="BE184" s="373"/>
      <c r="BF184" s="373"/>
      <c r="BG184" s="373"/>
      <c r="BH184" s="373"/>
      <c r="BI184" s="373"/>
      <c r="BJ184" s="373"/>
      <c r="BK184" s="373"/>
      <c r="BL184" s="373"/>
      <c r="BM184" s="373"/>
      <c r="BN184" s="373"/>
    </row>
    <row r="185" spans="1:66" ht="15.75" customHeight="1" x14ac:dyDescent="0.2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  <c r="W185" s="373"/>
      <c r="X185" s="373"/>
      <c r="Y185" s="373"/>
      <c r="Z185" s="373"/>
      <c r="AA185" s="373"/>
      <c r="AB185" s="373"/>
      <c r="AC185" s="373"/>
      <c r="AD185" s="373"/>
      <c r="AE185" s="373"/>
      <c r="AF185" s="373"/>
      <c r="AG185" s="373"/>
      <c r="AH185" s="373"/>
      <c r="AI185" s="373"/>
      <c r="AJ185" s="373"/>
      <c r="AK185" s="373"/>
      <c r="AL185" s="373"/>
      <c r="AM185" s="373"/>
      <c r="AN185" s="373"/>
      <c r="AO185" s="373"/>
      <c r="AP185" s="373"/>
      <c r="AQ185" s="373"/>
      <c r="AR185" s="373"/>
      <c r="AS185" s="373"/>
      <c r="AT185" s="373"/>
      <c r="AU185" s="373"/>
      <c r="AV185" s="373"/>
      <c r="AW185" s="373"/>
      <c r="AX185" s="373"/>
      <c r="AY185" s="373"/>
      <c r="AZ185" s="373"/>
      <c r="BA185" s="373"/>
      <c r="BB185" s="373"/>
      <c r="BC185" s="373"/>
      <c r="BD185" s="373"/>
      <c r="BE185" s="373"/>
      <c r="BF185" s="373"/>
      <c r="BG185" s="373"/>
      <c r="BH185" s="373"/>
      <c r="BI185" s="373"/>
      <c r="BJ185" s="373"/>
      <c r="BK185" s="373"/>
      <c r="BL185" s="373"/>
      <c r="BM185" s="373"/>
      <c r="BN185" s="373"/>
    </row>
    <row r="186" spans="1:66" ht="15.75" customHeight="1" x14ac:dyDescent="0.2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  <c r="W186" s="373"/>
      <c r="X186" s="373"/>
      <c r="Y186" s="373"/>
      <c r="Z186" s="373"/>
      <c r="AA186" s="373"/>
      <c r="AB186" s="373"/>
      <c r="AC186" s="373"/>
      <c r="AD186" s="373"/>
      <c r="AE186" s="373"/>
      <c r="AF186" s="373"/>
      <c r="AG186" s="373"/>
      <c r="AH186" s="373"/>
      <c r="AI186" s="373"/>
      <c r="AJ186" s="373"/>
      <c r="AK186" s="373"/>
      <c r="AL186" s="373"/>
      <c r="AM186" s="373"/>
      <c r="AN186" s="373"/>
      <c r="AO186" s="373"/>
      <c r="AP186" s="373"/>
      <c r="AQ186" s="373"/>
      <c r="AR186" s="373"/>
      <c r="AS186" s="373"/>
      <c r="AT186" s="373"/>
      <c r="AU186" s="373"/>
      <c r="AV186" s="373"/>
      <c r="AW186" s="373"/>
      <c r="AX186" s="373"/>
      <c r="AY186" s="373"/>
      <c r="AZ186" s="373"/>
      <c r="BA186" s="373"/>
      <c r="BB186" s="373"/>
      <c r="BC186" s="373"/>
      <c r="BD186" s="373"/>
      <c r="BE186" s="373"/>
      <c r="BF186" s="373"/>
      <c r="BG186" s="373"/>
      <c r="BH186" s="373"/>
      <c r="BI186" s="373"/>
      <c r="BJ186" s="373"/>
      <c r="BK186" s="373"/>
      <c r="BL186" s="373"/>
      <c r="BM186" s="373"/>
      <c r="BN186" s="373"/>
    </row>
    <row r="187" spans="1:66" ht="15.75" customHeight="1" x14ac:dyDescent="0.2">
      <c r="A187" s="373"/>
      <c r="B187" s="373"/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  <c r="W187" s="373"/>
      <c r="X187" s="373"/>
      <c r="Y187" s="373"/>
      <c r="Z187" s="373"/>
      <c r="AA187" s="373"/>
      <c r="AB187" s="373"/>
      <c r="AC187" s="373"/>
      <c r="AD187" s="373"/>
      <c r="AE187" s="373"/>
      <c r="AF187" s="373"/>
      <c r="AG187" s="373"/>
      <c r="AH187" s="373"/>
      <c r="AI187" s="373"/>
      <c r="AJ187" s="373"/>
      <c r="AK187" s="373"/>
      <c r="AL187" s="373"/>
      <c r="AM187" s="373"/>
      <c r="AN187" s="373"/>
      <c r="AO187" s="373"/>
      <c r="AP187" s="373"/>
      <c r="AQ187" s="373"/>
      <c r="AR187" s="373"/>
      <c r="AS187" s="373"/>
      <c r="AT187" s="373"/>
      <c r="AU187" s="373"/>
      <c r="AV187" s="373"/>
      <c r="AW187" s="373"/>
      <c r="AX187" s="373"/>
      <c r="AY187" s="373"/>
      <c r="AZ187" s="373"/>
      <c r="BA187" s="373"/>
      <c r="BB187" s="373"/>
      <c r="BC187" s="373"/>
      <c r="BD187" s="373"/>
      <c r="BE187" s="373"/>
      <c r="BF187" s="373"/>
      <c r="BG187" s="373"/>
      <c r="BH187" s="373"/>
      <c r="BI187" s="373"/>
      <c r="BJ187" s="373"/>
      <c r="BK187" s="373"/>
      <c r="BL187" s="373"/>
      <c r="BM187" s="373"/>
      <c r="BN187" s="373"/>
    </row>
    <row r="188" spans="1:66" ht="15.75" customHeight="1" x14ac:dyDescent="0.2">
      <c r="A188" s="373"/>
      <c r="B188" s="373"/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  <c r="W188" s="373"/>
      <c r="X188" s="373"/>
      <c r="Y188" s="373"/>
      <c r="Z188" s="373"/>
      <c r="AA188" s="373"/>
      <c r="AB188" s="373"/>
      <c r="AC188" s="373"/>
      <c r="AD188" s="373"/>
      <c r="AE188" s="373"/>
      <c r="AF188" s="373"/>
      <c r="AG188" s="373"/>
      <c r="AH188" s="373"/>
      <c r="AI188" s="373"/>
      <c r="AJ188" s="373"/>
      <c r="AK188" s="373"/>
      <c r="AL188" s="373"/>
      <c r="AM188" s="373"/>
      <c r="AN188" s="373"/>
      <c r="AO188" s="373"/>
      <c r="AP188" s="373"/>
      <c r="AQ188" s="373"/>
      <c r="AR188" s="373"/>
      <c r="AS188" s="373"/>
      <c r="AT188" s="373"/>
      <c r="AU188" s="373"/>
      <c r="AV188" s="373"/>
      <c r="AW188" s="373"/>
      <c r="AX188" s="373"/>
      <c r="AY188" s="373"/>
      <c r="AZ188" s="373"/>
      <c r="BA188" s="373"/>
      <c r="BB188" s="373"/>
      <c r="BC188" s="373"/>
      <c r="BD188" s="373"/>
      <c r="BE188" s="373"/>
      <c r="BF188" s="373"/>
      <c r="BG188" s="373"/>
      <c r="BH188" s="373"/>
      <c r="BI188" s="373"/>
      <c r="BJ188" s="373"/>
      <c r="BK188" s="373"/>
      <c r="BL188" s="373"/>
      <c r="BM188" s="373"/>
      <c r="BN188" s="373"/>
    </row>
    <row r="189" spans="1:66" ht="15.75" customHeight="1" x14ac:dyDescent="0.2">
      <c r="A189" s="373"/>
      <c r="B189" s="373"/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  <c r="W189" s="373"/>
      <c r="X189" s="373"/>
      <c r="Y189" s="373"/>
      <c r="Z189" s="373"/>
      <c r="AA189" s="373"/>
      <c r="AB189" s="373"/>
      <c r="AC189" s="373"/>
      <c r="AD189" s="373"/>
      <c r="AE189" s="373"/>
      <c r="AF189" s="373"/>
      <c r="AG189" s="373"/>
      <c r="AH189" s="373"/>
      <c r="AI189" s="373"/>
      <c r="AJ189" s="373"/>
      <c r="AK189" s="373"/>
      <c r="AL189" s="373"/>
      <c r="AM189" s="373"/>
      <c r="AN189" s="373"/>
      <c r="AO189" s="373"/>
      <c r="AP189" s="373"/>
      <c r="AQ189" s="373"/>
      <c r="AR189" s="373"/>
      <c r="AS189" s="373"/>
      <c r="AT189" s="373"/>
      <c r="AU189" s="373"/>
      <c r="AV189" s="373"/>
      <c r="AW189" s="373"/>
      <c r="AX189" s="373"/>
      <c r="AY189" s="373"/>
      <c r="AZ189" s="373"/>
      <c r="BA189" s="373"/>
      <c r="BB189" s="373"/>
      <c r="BC189" s="373"/>
      <c r="BD189" s="373"/>
      <c r="BE189" s="373"/>
      <c r="BF189" s="373"/>
      <c r="BG189" s="373"/>
      <c r="BH189" s="373"/>
      <c r="BI189" s="373"/>
      <c r="BJ189" s="373"/>
      <c r="BK189" s="373"/>
      <c r="BL189" s="373"/>
      <c r="BM189" s="373"/>
      <c r="BN189" s="373"/>
    </row>
    <row r="190" spans="1:66" ht="15.75" customHeight="1" x14ac:dyDescent="0.2">
      <c r="A190" s="373"/>
      <c r="B190" s="373"/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  <c r="W190" s="373"/>
      <c r="X190" s="373"/>
      <c r="Y190" s="373"/>
      <c r="Z190" s="373"/>
      <c r="AA190" s="373"/>
      <c r="AB190" s="373"/>
      <c r="AC190" s="373"/>
      <c r="AD190" s="373"/>
      <c r="AE190" s="373"/>
      <c r="AF190" s="373"/>
      <c r="AG190" s="373"/>
      <c r="AH190" s="373"/>
      <c r="AI190" s="373"/>
      <c r="AJ190" s="373"/>
      <c r="AK190" s="373"/>
      <c r="AL190" s="373"/>
      <c r="AM190" s="373"/>
      <c r="AN190" s="373"/>
      <c r="AO190" s="373"/>
      <c r="AP190" s="373"/>
      <c r="AQ190" s="373"/>
      <c r="AR190" s="373"/>
      <c r="AS190" s="373"/>
      <c r="AT190" s="373"/>
      <c r="AU190" s="373"/>
      <c r="AV190" s="373"/>
      <c r="AW190" s="373"/>
      <c r="AX190" s="373"/>
      <c r="AY190" s="373"/>
      <c r="AZ190" s="373"/>
      <c r="BA190" s="373"/>
      <c r="BB190" s="373"/>
      <c r="BC190" s="373"/>
      <c r="BD190" s="373"/>
      <c r="BE190" s="373"/>
      <c r="BF190" s="373"/>
      <c r="BG190" s="373"/>
      <c r="BH190" s="373"/>
      <c r="BI190" s="373"/>
      <c r="BJ190" s="373"/>
      <c r="BK190" s="373"/>
      <c r="BL190" s="373"/>
      <c r="BM190" s="373"/>
      <c r="BN190" s="373"/>
    </row>
    <row r="191" spans="1:66" ht="15.75" customHeight="1" x14ac:dyDescent="0.2">
      <c r="A191" s="373"/>
      <c r="B191" s="373"/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  <c r="W191" s="373"/>
      <c r="X191" s="373"/>
      <c r="Y191" s="373"/>
      <c r="Z191" s="373"/>
      <c r="AA191" s="373"/>
      <c r="AB191" s="373"/>
      <c r="AC191" s="373"/>
      <c r="AD191" s="373"/>
      <c r="AE191" s="373"/>
      <c r="AF191" s="373"/>
      <c r="AG191" s="373"/>
      <c r="AH191" s="373"/>
      <c r="AI191" s="373"/>
      <c r="AJ191" s="373"/>
      <c r="AK191" s="373"/>
      <c r="AL191" s="373"/>
      <c r="AM191" s="373"/>
      <c r="AN191" s="373"/>
      <c r="AO191" s="373"/>
      <c r="AP191" s="373"/>
      <c r="AQ191" s="373"/>
      <c r="AR191" s="373"/>
      <c r="AS191" s="373"/>
      <c r="AT191" s="373"/>
      <c r="AU191" s="373"/>
      <c r="AV191" s="373"/>
      <c r="AW191" s="373"/>
      <c r="AX191" s="373"/>
      <c r="AY191" s="373"/>
      <c r="AZ191" s="373"/>
      <c r="BA191" s="373"/>
      <c r="BB191" s="373"/>
      <c r="BC191" s="373"/>
      <c r="BD191" s="373"/>
      <c r="BE191" s="373"/>
      <c r="BF191" s="373"/>
      <c r="BG191" s="373"/>
      <c r="BH191" s="373"/>
      <c r="BI191" s="373"/>
      <c r="BJ191" s="373"/>
      <c r="BK191" s="373"/>
      <c r="BL191" s="373"/>
      <c r="BM191" s="373"/>
      <c r="BN191" s="373"/>
    </row>
    <row r="192" spans="1:66" ht="15.75" customHeight="1" x14ac:dyDescent="0.2">
      <c r="A192" s="373"/>
      <c r="B192" s="373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  <c r="W192" s="373"/>
      <c r="X192" s="373"/>
      <c r="Y192" s="373"/>
      <c r="Z192" s="373"/>
      <c r="AA192" s="373"/>
      <c r="AB192" s="373"/>
      <c r="AC192" s="373"/>
      <c r="AD192" s="373"/>
      <c r="AE192" s="373"/>
      <c r="AF192" s="373"/>
      <c r="AG192" s="373"/>
      <c r="AH192" s="373"/>
      <c r="AI192" s="373"/>
      <c r="AJ192" s="373"/>
      <c r="AK192" s="373"/>
      <c r="AL192" s="373"/>
      <c r="AM192" s="373"/>
      <c r="AN192" s="373"/>
      <c r="AO192" s="373"/>
      <c r="AP192" s="373"/>
      <c r="AQ192" s="373"/>
      <c r="AR192" s="373"/>
      <c r="AS192" s="373"/>
      <c r="AT192" s="373"/>
      <c r="AU192" s="373"/>
      <c r="AV192" s="373"/>
      <c r="AW192" s="373"/>
      <c r="AX192" s="373"/>
      <c r="AY192" s="373"/>
      <c r="AZ192" s="373"/>
      <c r="BA192" s="373"/>
      <c r="BB192" s="373"/>
      <c r="BC192" s="373"/>
      <c r="BD192" s="373"/>
      <c r="BE192" s="373"/>
      <c r="BF192" s="373"/>
      <c r="BG192" s="373"/>
      <c r="BH192" s="373"/>
      <c r="BI192" s="373"/>
      <c r="BJ192" s="373"/>
      <c r="BK192" s="373"/>
      <c r="BL192" s="373"/>
      <c r="BM192" s="373"/>
      <c r="BN192" s="373"/>
    </row>
    <row r="193" spans="1:66" ht="15.75" customHeight="1" x14ac:dyDescent="0.2">
      <c r="A193" s="373"/>
      <c r="B193" s="373"/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  <c r="W193" s="373"/>
      <c r="X193" s="373"/>
      <c r="Y193" s="373"/>
      <c r="Z193" s="373"/>
      <c r="AA193" s="373"/>
      <c r="AB193" s="373"/>
      <c r="AC193" s="373"/>
      <c r="AD193" s="373"/>
      <c r="AE193" s="373"/>
      <c r="AF193" s="373"/>
      <c r="AG193" s="373"/>
      <c r="AH193" s="373"/>
      <c r="AI193" s="373"/>
      <c r="AJ193" s="373"/>
      <c r="AK193" s="373"/>
      <c r="AL193" s="373"/>
      <c r="AM193" s="373"/>
      <c r="AN193" s="373"/>
      <c r="AO193" s="373"/>
      <c r="AP193" s="373"/>
      <c r="AQ193" s="373"/>
      <c r="AR193" s="373"/>
      <c r="AS193" s="373"/>
      <c r="AT193" s="373"/>
      <c r="AU193" s="373"/>
      <c r="AV193" s="373"/>
      <c r="AW193" s="373"/>
      <c r="AX193" s="373"/>
      <c r="AY193" s="373"/>
      <c r="AZ193" s="373"/>
      <c r="BA193" s="373"/>
      <c r="BB193" s="373"/>
      <c r="BC193" s="373"/>
      <c r="BD193" s="373"/>
      <c r="BE193" s="373"/>
      <c r="BF193" s="373"/>
      <c r="BG193" s="373"/>
      <c r="BH193" s="373"/>
      <c r="BI193" s="373"/>
      <c r="BJ193" s="373"/>
      <c r="BK193" s="373"/>
      <c r="BL193" s="373"/>
      <c r="BM193" s="373"/>
      <c r="BN193" s="373"/>
    </row>
    <row r="194" spans="1:66" ht="15.75" customHeight="1" x14ac:dyDescent="0.2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  <c r="W194" s="373"/>
      <c r="X194" s="373"/>
      <c r="Y194" s="373"/>
      <c r="Z194" s="373"/>
      <c r="AA194" s="373"/>
      <c r="AB194" s="373"/>
      <c r="AC194" s="373"/>
      <c r="AD194" s="373"/>
      <c r="AE194" s="373"/>
      <c r="AF194" s="373"/>
      <c r="AG194" s="373"/>
      <c r="AH194" s="373"/>
      <c r="AI194" s="373"/>
      <c r="AJ194" s="373"/>
      <c r="AK194" s="373"/>
      <c r="AL194" s="373"/>
      <c r="AM194" s="373"/>
      <c r="AN194" s="373"/>
      <c r="AO194" s="373"/>
      <c r="AP194" s="373"/>
      <c r="AQ194" s="373"/>
      <c r="AR194" s="373"/>
      <c r="AS194" s="373"/>
      <c r="AT194" s="373"/>
      <c r="AU194" s="373"/>
      <c r="AV194" s="373"/>
      <c r="AW194" s="373"/>
      <c r="AX194" s="373"/>
      <c r="AY194" s="373"/>
      <c r="AZ194" s="373"/>
      <c r="BA194" s="373"/>
      <c r="BB194" s="373"/>
      <c r="BC194" s="373"/>
      <c r="BD194" s="373"/>
      <c r="BE194" s="373"/>
      <c r="BF194" s="373"/>
      <c r="BG194" s="373"/>
      <c r="BH194" s="373"/>
      <c r="BI194" s="373"/>
      <c r="BJ194" s="373"/>
      <c r="BK194" s="373"/>
      <c r="BL194" s="373"/>
      <c r="BM194" s="373"/>
      <c r="BN194" s="373"/>
    </row>
    <row r="195" spans="1:66" ht="15.75" customHeight="1" x14ac:dyDescent="0.2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  <c r="W195" s="373"/>
      <c r="X195" s="373"/>
      <c r="Y195" s="373"/>
      <c r="Z195" s="373"/>
      <c r="AA195" s="373"/>
      <c r="AB195" s="373"/>
      <c r="AC195" s="373"/>
      <c r="AD195" s="373"/>
      <c r="AE195" s="373"/>
      <c r="AF195" s="373"/>
      <c r="AG195" s="373"/>
      <c r="AH195" s="373"/>
      <c r="AI195" s="373"/>
      <c r="AJ195" s="373"/>
      <c r="AK195" s="373"/>
      <c r="AL195" s="373"/>
      <c r="AM195" s="373"/>
      <c r="AN195" s="373"/>
      <c r="AO195" s="373"/>
      <c r="AP195" s="373"/>
      <c r="AQ195" s="373"/>
      <c r="AR195" s="373"/>
      <c r="AS195" s="373"/>
      <c r="AT195" s="373"/>
      <c r="AU195" s="373"/>
      <c r="AV195" s="373"/>
      <c r="AW195" s="373"/>
      <c r="AX195" s="373"/>
      <c r="AY195" s="373"/>
      <c r="AZ195" s="373"/>
      <c r="BA195" s="373"/>
      <c r="BB195" s="373"/>
      <c r="BC195" s="373"/>
      <c r="BD195" s="373"/>
      <c r="BE195" s="373"/>
      <c r="BF195" s="373"/>
      <c r="BG195" s="373"/>
      <c r="BH195" s="373"/>
      <c r="BI195" s="373"/>
      <c r="BJ195" s="373"/>
      <c r="BK195" s="373"/>
      <c r="BL195" s="373"/>
      <c r="BM195" s="373"/>
      <c r="BN195" s="373"/>
    </row>
    <row r="196" spans="1:66" ht="15.75" customHeight="1" x14ac:dyDescent="0.2">
      <c r="A196" s="373"/>
      <c r="B196" s="373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  <c r="W196" s="373"/>
      <c r="X196" s="373"/>
      <c r="Y196" s="373"/>
      <c r="Z196" s="373"/>
      <c r="AA196" s="373"/>
      <c r="AB196" s="373"/>
      <c r="AC196" s="373"/>
      <c r="AD196" s="373"/>
      <c r="AE196" s="373"/>
      <c r="AF196" s="373"/>
      <c r="AG196" s="373"/>
      <c r="AH196" s="373"/>
      <c r="AI196" s="373"/>
      <c r="AJ196" s="373"/>
      <c r="AK196" s="373"/>
      <c r="AL196" s="373"/>
      <c r="AM196" s="373"/>
      <c r="AN196" s="373"/>
      <c r="AO196" s="373"/>
      <c r="AP196" s="373"/>
      <c r="AQ196" s="373"/>
      <c r="AR196" s="373"/>
      <c r="AS196" s="373"/>
      <c r="AT196" s="373"/>
      <c r="AU196" s="373"/>
      <c r="AV196" s="373"/>
      <c r="AW196" s="373"/>
      <c r="AX196" s="373"/>
      <c r="AY196" s="373"/>
      <c r="AZ196" s="373"/>
      <c r="BA196" s="373"/>
      <c r="BB196" s="373"/>
      <c r="BC196" s="373"/>
      <c r="BD196" s="373"/>
      <c r="BE196" s="373"/>
      <c r="BF196" s="373"/>
      <c r="BG196" s="373"/>
      <c r="BH196" s="373"/>
      <c r="BI196" s="373"/>
      <c r="BJ196" s="373"/>
      <c r="BK196" s="373"/>
      <c r="BL196" s="373"/>
      <c r="BM196" s="373"/>
      <c r="BN196" s="373"/>
    </row>
    <row r="197" spans="1:66" ht="15.75" customHeight="1" x14ac:dyDescent="0.2">
      <c r="A197" s="373"/>
      <c r="B197" s="373"/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  <c r="W197" s="373"/>
      <c r="X197" s="373"/>
      <c r="Y197" s="373"/>
      <c r="Z197" s="373"/>
      <c r="AA197" s="373"/>
      <c r="AB197" s="373"/>
      <c r="AC197" s="373"/>
      <c r="AD197" s="373"/>
      <c r="AE197" s="373"/>
      <c r="AF197" s="373"/>
      <c r="AG197" s="373"/>
      <c r="AH197" s="373"/>
      <c r="AI197" s="373"/>
      <c r="AJ197" s="373"/>
      <c r="AK197" s="373"/>
      <c r="AL197" s="373"/>
      <c r="AM197" s="373"/>
      <c r="AN197" s="373"/>
      <c r="AO197" s="373"/>
      <c r="AP197" s="373"/>
      <c r="AQ197" s="373"/>
      <c r="AR197" s="373"/>
      <c r="AS197" s="373"/>
      <c r="AT197" s="373"/>
      <c r="AU197" s="373"/>
      <c r="AV197" s="373"/>
      <c r="AW197" s="373"/>
      <c r="AX197" s="373"/>
      <c r="AY197" s="373"/>
      <c r="AZ197" s="373"/>
      <c r="BA197" s="373"/>
      <c r="BB197" s="373"/>
      <c r="BC197" s="373"/>
      <c r="BD197" s="373"/>
      <c r="BE197" s="373"/>
      <c r="BF197" s="373"/>
      <c r="BG197" s="373"/>
      <c r="BH197" s="373"/>
      <c r="BI197" s="373"/>
      <c r="BJ197" s="373"/>
      <c r="BK197" s="373"/>
      <c r="BL197" s="373"/>
      <c r="BM197" s="373"/>
      <c r="BN197" s="373"/>
    </row>
    <row r="198" spans="1:66" ht="15.75" customHeight="1" x14ac:dyDescent="0.2">
      <c r="A198" s="373"/>
      <c r="B198" s="373"/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  <c r="W198" s="373"/>
      <c r="X198" s="373"/>
      <c r="Y198" s="373"/>
      <c r="Z198" s="373"/>
      <c r="AA198" s="373"/>
      <c r="AB198" s="373"/>
      <c r="AC198" s="373"/>
      <c r="AD198" s="373"/>
      <c r="AE198" s="373"/>
      <c r="AF198" s="373"/>
      <c r="AG198" s="373"/>
      <c r="AH198" s="373"/>
      <c r="AI198" s="373"/>
      <c r="AJ198" s="373"/>
      <c r="AK198" s="373"/>
      <c r="AL198" s="373"/>
      <c r="AM198" s="373"/>
      <c r="AN198" s="373"/>
      <c r="AO198" s="373"/>
      <c r="AP198" s="373"/>
      <c r="AQ198" s="373"/>
      <c r="AR198" s="373"/>
      <c r="AS198" s="373"/>
      <c r="AT198" s="373"/>
      <c r="AU198" s="373"/>
      <c r="AV198" s="373"/>
      <c r="AW198" s="373"/>
      <c r="AX198" s="373"/>
      <c r="AY198" s="373"/>
      <c r="AZ198" s="373"/>
      <c r="BA198" s="373"/>
      <c r="BB198" s="373"/>
      <c r="BC198" s="373"/>
      <c r="BD198" s="373"/>
      <c r="BE198" s="373"/>
      <c r="BF198" s="373"/>
      <c r="BG198" s="373"/>
      <c r="BH198" s="373"/>
      <c r="BI198" s="373"/>
      <c r="BJ198" s="373"/>
      <c r="BK198" s="373"/>
      <c r="BL198" s="373"/>
      <c r="BM198" s="373"/>
      <c r="BN198" s="373"/>
    </row>
    <row r="199" spans="1:66" ht="15.75" customHeight="1" x14ac:dyDescent="0.2">
      <c r="A199" s="373"/>
      <c r="B199" s="373"/>
      <c r="C199" s="373"/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  <c r="Y199" s="373"/>
      <c r="Z199" s="373"/>
      <c r="AA199" s="373"/>
      <c r="AB199" s="373"/>
      <c r="AC199" s="373"/>
      <c r="AD199" s="373"/>
      <c r="AE199" s="373"/>
      <c r="AF199" s="373"/>
      <c r="AG199" s="373"/>
      <c r="AH199" s="373"/>
      <c r="AI199" s="373"/>
      <c r="AJ199" s="373"/>
      <c r="AK199" s="373"/>
      <c r="AL199" s="373"/>
      <c r="AM199" s="373"/>
      <c r="AN199" s="373"/>
      <c r="AO199" s="373"/>
      <c r="AP199" s="373"/>
      <c r="AQ199" s="373"/>
      <c r="AR199" s="373"/>
      <c r="AS199" s="373"/>
      <c r="AT199" s="373"/>
      <c r="AU199" s="373"/>
      <c r="AV199" s="373"/>
      <c r="AW199" s="373"/>
      <c r="AX199" s="373"/>
      <c r="AY199" s="373"/>
      <c r="AZ199" s="373"/>
      <c r="BA199" s="373"/>
      <c r="BB199" s="373"/>
      <c r="BC199" s="373"/>
      <c r="BD199" s="373"/>
      <c r="BE199" s="373"/>
      <c r="BF199" s="373"/>
      <c r="BG199" s="373"/>
      <c r="BH199" s="373"/>
      <c r="BI199" s="373"/>
      <c r="BJ199" s="373"/>
      <c r="BK199" s="373"/>
      <c r="BL199" s="373"/>
      <c r="BM199" s="373"/>
      <c r="BN199" s="373"/>
    </row>
    <row r="200" spans="1:66" ht="15.75" customHeight="1" x14ac:dyDescent="0.2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3"/>
      <c r="T200" s="373"/>
      <c r="U200" s="373"/>
      <c r="V200" s="373"/>
      <c r="W200" s="373"/>
      <c r="X200" s="373"/>
      <c r="Y200" s="373"/>
      <c r="Z200" s="373"/>
      <c r="AA200" s="373"/>
      <c r="AB200" s="373"/>
      <c r="AC200" s="373"/>
      <c r="AD200" s="373"/>
      <c r="AE200" s="373"/>
      <c r="AF200" s="373"/>
      <c r="AG200" s="373"/>
      <c r="AH200" s="373"/>
      <c r="AI200" s="373"/>
      <c r="AJ200" s="373"/>
      <c r="AK200" s="373"/>
      <c r="AL200" s="373"/>
      <c r="AM200" s="373"/>
      <c r="AN200" s="373"/>
      <c r="AO200" s="373"/>
      <c r="AP200" s="373"/>
      <c r="AQ200" s="373"/>
      <c r="AR200" s="373"/>
      <c r="AS200" s="373"/>
      <c r="AT200" s="373"/>
      <c r="AU200" s="373"/>
      <c r="AV200" s="373"/>
      <c r="AW200" s="373"/>
      <c r="AX200" s="373"/>
      <c r="AY200" s="373"/>
      <c r="AZ200" s="373"/>
      <c r="BA200" s="373"/>
      <c r="BB200" s="373"/>
      <c r="BC200" s="373"/>
      <c r="BD200" s="373"/>
      <c r="BE200" s="373"/>
      <c r="BF200" s="373"/>
      <c r="BG200" s="373"/>
      <c r="BH200" s="373"/>
      <c r="BI200" s="373"/>
      <c r="BJ200" s="373"/>
      <c r="BK200" s="373"/>
      <c r="BL200" s="373"/>
      <c r="BM200" s="373"/>
      <c r="BN200" s="373"/>
    </row>
    <row r="201" spans="1:66" ht="15.75" customHeight="1" x14ac:dyDescent="0.2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3"/>
      <c r="P201" s="373"/>
      <c r="Q201" s="373"/>
      <c r="R201" s="373"/>
      <c r="S201" s="373"/>
      <c r="T201" s="373"/>
      <c r="U201" s="373"/>
      <c r="V201" s="373"/>
      <c r="W201" s="373"/>
      <c r="X201" s="373"/>
      <c r="Y201" s="373"/>
      <c r="Z201" s="373"/>
      <c r="AA201" s="373"/>
      <c r="AB201" s="373"/>
      <c r="AC201" s="373"/>
      <c r="AD201" s="373"/>
      <c r="AE201" s="373"/>
      <c r="AF201" s="373"/>
      <c r="AG201" s="373"/>
      <c r="AH201" s="373"/>
      <c r="AI201" s="373"/>
      <c r="AJ201" s="373"/>
      <c r="AK201" s="373"/>
      <c r="AL201" s="373"/>
      <c r="AM201" s="373"/>
      <c r="AN201" s="373"/>
      <c r="AO201" s="373"/>
      <c r="AP201" s="373"/>
      <c r="AQ201" s="373"/>
      <c r="AR201" s="373"/>
      <c r="AS201" s="373"/>
      <c r="AT201" s="373"/>
      <c r="AU201" s="373"/>
      <c r="AV201" s="373"/>
      <c r="AW201" s="373"/>
      <c r="AX201" s="373"/>
      <c r="AY201" s="373"/>
      <c r="AZ201" s="373"/>
      <c r="BA201" s="373"/>
      <c r="BB201" s="373"/>
      <c r="BC201" s="373"/>
      <c r="BD201" s="373"/>
      <c r="BE201" s="373"/>
      <c r="BF201" s="373"/>
      <c r="BG201" s="373"/>
      <c r="BH201" s="373"/>
      <c r="BI201" s="373"/>
      <c r="BJ201" s="373"/>
      <c r="BK201" s="373"/>
      <c r="BL201" s="373"/>
      <c r="BM201" s="373"/>
      <c r="BN201" s="373"/>
    </row>
    <row r="202" spans="1:66" ht="15.75" customHeight="1" x14ac:dyDescent="0.2">
      <c r="A202" s="373"/>
      <c r="B202" s="373"/>
      <c r="C202" s="373"/>
      <c r="D202" s="373"/>
      <c r="E202" s="373"/>
      <c r="F202" s="373"/>
      <c r="G202" s="373"/>
      <c r="H202" s="373"/>
      <c r="I202" s="373"/>
      <c r="J202" s="373"/>
      <c r="K202" s="373"/>
      <c r="L202" s="373"/>
      <c r="M202" s="373"/>
      <c r="N202" s="373"/>
      <c r="O202" s="373"/>
      <c r="P202" s="373"/>
      <c r="Q202" s="373"/>
      <c r="R202" s="373"/>
      <c r="S202" s="373"/>
      <c r="T202" s="373"/>
      <c r="U202" s="373"/>
      <c r="V202" s="373"/>
      <c r="W202" s="373"/>
      <c r="X202" s="373"/>
      <c r="Y202" s="373"/>
      <c r="Z202" s="373"/>
      <c r="AA202" s="373"/>
      <c r="AB202" s="373"/>
      <c r="AC202" s="373"/>
      <c r="AD202" s="373"/>
      <c r="AE202" s="373"/>
      <c r="AF202" s="373"/>
      <c r="AG202" s="373"/>
      <c r="AH202" s="373"/>
      <c r="AI202" s="373"/>
      <c r="AJ202" s="373"/>
      <c r="AK202" s="373"/>
      <c r="AL202" s="373"/>
      <c r="AM202" s="373"/>
      <c r="AN202" s="373"/>
      <c r="AO202" s="373"/>
      <c r="AP202" s="373"/>
      <c r="AQ202" s="373"/>
      <c r="AR202" s="373"/>
      <c r="AS202" s="373"/>
      <c r="AT202" s="373"/>
      <c r="AU202" s="373"/>
      <c r="AV202" s="373"/>
      <c r="AW202" s="373"/>
      <c r="AX202" s="373"/>
      <c r="AY202" s="373"/>
      <c r="AZ202" s="373"/>
      <c r="BA202" s="373"/>
      <c r="BB202" s="373"/>
      <c r="BC202" s="373"/>
      <c r="BD202" s="373"/>
      <c r="BE202" s="373"/>
      <c r="BF202" s="373"/>
      <c r="BG202" s="373"/>
      <c r="BH202" s="373"/>
      <c r="BI202" s="373"/>
      <c r="BJ202" s="373"/>
      <c r="BK202" s="373"/>
      <c r="BL202" s="373"/>
      <c r="BM202" s="373"/>
      <c r="BN202" s="373"/>
    </row>
    <row r="203" spans="1:66" ht="15.75" customHeight="1" x14ac:dyDescent="0.2">
      <c r="A203" s="373"/>
      <c r="B203" s="373"/>
      <c r="C203" s="373"/>
      <c r="D203" s="373"/>
      <c r="E203" s="373"/>
      <c r="F203" s="373"/>
      <c r="G203" s="373"/>
      <c r="H203" s="373"/>
      <c r="I203" s="373"/>
      <c r="J203" s="373"/>
      <c r="K203" s="373"/>
      <c r="L203" s="373"/>
      <c r="M203" s="373"/>
      <c r="N203" s="373"/>
      <c r="O203" s="373"/>
      <c r="P203" s="373"/>
      <c r="Q203" s="373"/>
      <c r="R203" s="373"/>
      <c r="S203" s="373"/>
      <c r="T203" s="373"/>
      <c r="U203" s="373"/>
      <c r="V203" s="373"/>
      <c r="W203" s="373"/>
      <c r="X203" s="373"/>
      <c r="Y203" s="373"/>
      <c r="Z203" s="373"/>
      <c r="AA203" s="373"/>
      <c r="AB203" s="373"/>
      <c r="AC203" s="373"/>
      <c r="AD203" s="373"/>
      <c r="AE203" s="373"/>
      <c r="AF203" s="373"/>
      <c r="AG203" s="373"/>
      <c r="AH203" s="373"/>
      <c r="AI203" s="373"/>
      <c r="AJ203" s="373"/>
      <c r="AK203" s="373"/>
      <c r="AL203" s="373"/>
      <c r="AM203" s="373"/>
      <c r="AN203" s="373"/>
      <c r="AO203" s="373"/>
      <c r="AP203" s="373"/>
      <c r="AQ203" s="373"/>
      <c r="AR203" s="373"/>
      <c r="AS203" s="373"/>
      <c r="AT203" s="373"/>
      <c r="AU203" s="373"/>
      <c r="AV203" s="373"/>
      <c r="AW203" s="373"/>
      <c r="AX203" s="373"/>
      <c r="AY203" s="373"/>
      <c r="AZ203" s="373"/>
      <c r="BA203" s="373"/>
      <c r="BB203" s="373"/>
      <c r="BC203" s="373"/>
      <c r="BD203" s="373"/>
      <c r="BE203" s="373"/>
      <c r="BF203" s="373"/>
      <c r="BG203" s="373"/>
      <c r="BH203" s="373"/>
      <c r="BI203" s="373"/>
      <c r="BJ203" s="373"/>
      <c r="BK203" s="373"/>
      <c r="BL203" s="373"/>
      <c r="BM203" s="373"/>
      <c r="BN203" s="373"/>
    </row>
    <row r="204" spans="1:66" ht="15.75" customHeight="1" x14ac:dyDescent="0.2">
      <c r="A204" s="373"/>
      <c r="B204" s="373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73"/>
      <c r="O204" s="373"/>
      <c r="P204" s="373"/>
      <c r="Q204" s="373"/>
      <c r="R204" s="373"/>
      <c r="S204" s="373"/>
      <c r="T204" s="373"/>
      <c r="U204" s="373"/>
      <c r="V204" s="373"/>
      <c r="W204" s="373"/>
      <c r="X204" s="373"/>
      <c r="Y204" s="373"/>
      <c r="Z204" s="373"/>
      <c r="AA204" s="373"/>
      <c r="AB204" s="373"/>
      <c r="AC204" s="373"/>
      <c r="AD204" s="373"/>
      <c r="AE204" s="373"/>
      <c r="AF204" s="373"/>
      <c r="AG204" s="373"/>
      <c r="AH204" s="373"/>
      <c r="AI204" s="373"/>
      <c r="AJ204" s="373"/>
      <c r="AK204" s="373"/>
      <c r="AL204" s="373"/>
      <c r="AM204" s="373"/>
      <c r="AN204" s="373"/>
      <c r="AO204" s="373"/>
      <c r="AP204" s="373"/>
      <c r="AQ204" s="373"/>
      <c r="AR204" s="373"/>
      <c r="AS204" s="373"/>
      <c r="AT204" s="373"/>
      <c r="AU204" s="373"/>
      <c r="AV204" s="373"/>
      <c r="AW204" s="373"/>
      <c r="AX204" s="373"/>
      <c r="AY204" s="373"/>
      <c r="AZ204" s="373"/>
      <c r="BA204" s="373"/>
      <c r="BB204" s="373"/>
      <c r="BC204" s="373"/>
      <c r="BD204" s="373"/>
      <c r="BE204" s="373"/>
      <c r="BF204" s="373"/>
      <c r="BG204" s="373"/>
      <c r="BH204" s="373"/>
      <c r="BI204" s="373"/>
      <c r="BJ204" s="373"/>
      <c r="BK204" s="373"/>
      <c r="BL204" s="373"/>
      <c r="BM204" s="373"/>
      <c r="BN204" s="373"/>
    </row>
    <row r="205" spans="1:66" ht="15.75" customHeight="1" x14ac:dyDescent="0.2">
      <c r="A205" s="373"/>
      <c r="B205" s="373"/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373"/>
      <c r="O205" s="373"/>
      <c r="P205" s="373"/>
      <c r="Q205" s="373"/>
      <c r="R205" s="373"/>
      <c r="S205" s="373"/>
      <c r="T205" s="373"/>
      <c r="U205" s="373"/>
      <c r="V205" s="373"/>
      <c r="W205" s="373"/>
      <c r="X205" s="373"/>
      <c r="Y205" s="373"/>
      <c r="Z205" s="373"/>
      <c r="AA205" s="373"/>
      <c r="AB205" s="373"/>
      <c r="AC205" s="373"/>
      <c r="AD205" s="373"/>
      <c r="AE205" s="373"/>
      <c r="AF205" s="373"/>
      <c r="AG205" s="373"/>
      <c r="AH205" s="373"/>
      <c r="AI205" s="373"/>
      <c r="AJ205" s="373"/>
      <c r="AK205" s="373"/>
      <c r="AL205" s="373"/>
      <c r="AM205" s="373"/>
      <c r="AN205" s="373"/>
      <c r="AO205" s="373"/>
      <c r="AP205" s="373"/>
      <c r="AQ205" s="373"/>
      <c r="AR205" s="373"/>
      <c r="AS205" s="373"/>
      <c r="AT205" s="373"/>
      <c r="AU205" s="373"/>
      <c r="AV205" s="373"/>
      <c r="AW205" s="373"/>
      <c r="AX205" s="373"/>
      <c r="AY205" s="373"/>
      <c r="AZ205" s="373"/>
      <c r="BA205" s="373"/>
      <c r="BB205" s="373"/>
      <c r="BC205" s="373"/>
      <c r="BD205" s="373"/>
      <c r="BE205" s="373"/>
      <c r="BF205" s="373"/>
      <c r="BG205" s="373"/>
      <c r="BH205" s="373"/>
      <c r="BI205" s="373"/>
      <c r="BJ205" s="373"/>
      <c r="BK205" s="373"/>
      <c r="BL205" s="373"/>
      <c r="BM205" s="373"/>
      <c r="BN205" s="373"/>
    </row>
    <row r="206" spans="1:66" ht="15.75" customHeight="1" x14ac:dyDescent="0.2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3"/>
      <c r="P206" s="373"/>
      <c r="Q206" s="373"/>
      <c r="R206" s="373"/>
      <c r="S206" s="373"/>
      <c r="T206" s="373"/>
      <c r="U206" s="373"/>
      <c r="V206" s="373"/>
      <c r="W206" s="373"/>
      <c r="X206" s="373"/>
      <c r="Y206" s="373"/>
      <c r="Z206" s="373"/>
      <c r="AA206" s="373"/>
      <c r="AB206" s="373"/>
      <c r="AC206" s="373"/>
      <c r="AD206" s="373"/>
      <c r="AE206" s="373"/>
      <c r="AF206" s="373"/>
      <c r="AG206" s="373"/>
      <c r="AH206" s="373"/>
      <c r="AI206" s="373"/>
      <c r="AJ206" s="373"/>
      <c r="AK206" s="373"/>
      <c r="AL206" s="373"/>
      <c r="AM206" s="373"/>
      <c r="AN206" s="373"/>
      <c r="AO206" s="373"/>
      <c r="AP206" s="373"/>
      <c r="AQ206" s="373"/>
      <c r="AR206" s="373"/>
      <c r="AS206" s="373"/>
      <c r="AT206" s="373"/>
      <c r="AU206" s="373"/>
      <c r="AV206" s="373"/>
      <c r="AW206" s="373"/>
      <c r="AX206" s="373"/>
      <c r="AY206" s="373"/>
      <c r="AZ206" s="373"/>
      <c r="BA206" s="373"/>
      <c r="BB206" s="373"/>
      <c r="BC206" s="373"/>
      <c r="BD206" s="373"/>
      <c r="BE206" s="373"/>
      <c r="BF206" s="373"/>
      <c r="BG206" s="373"/>
      <c r="BH206" s="373"/>
      <c r="BI206" s="373"/>
      <c r="BJ206" s="373"/>
      <c r="BK206" s="373"/>
      <c r="BL206" s="373"/>
      <c r="BM206" s="373"/>
      <c r="BN206" s="373"/>
    </row>
    <row r="207" spans="1:66" ht="15.75" customHeight="1" x14ac:dyDescent="0.2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73"/>
      <c r="T207" s="373"/>
      <c r="U207" s="373"/>
      <c r="V207" s="373"/>
      <c r="W207" s="373"/>
      <c r="X207" s="373"/>
      <c r="Y207" s="373"/>
      <c r="Z207" s="373"/>
      <c r="AA207" s="373"/>
      <c r="AB207" s="373"/>
      <c r="AC207" s="373"/>
      <c r="AD207" s="373"/>
      <c r="AE207" s="373"/>
      <c r="AF207" s="373"/>
      <c r="AG207" s="373"/>
      <c r="AH207" s="373"/>
      <c r="AI207" s="373"/>
      <c r="AJ207" s="373"/>
      <c r="AK207" s="373"/>
      <c r="AL207" s="373"/>
      <c r="AM207" s="373"/>
      <c r="AN207" s="373"/>
      <c r="AO207" s="373"/>
      <c r="AP207" s="373"/>
      <c r="AQ207" s="373"/>
      <c r="AR207" s="373"/>
      <c r="AS207" s="373"/>
      <c r="AT207" s="373"/>
      <c r="AU207" s="373"/>
      <c r="AV207" s="373"/>
      <c r="AW207" s="373"/>
      <c r="AX207" s="373"/>
      <c r="AY207" s="373"/>
      <c r="AZ207" s="373"/>
      <c r="BA207" s="373"/>
      <c r="BB207" s="373"/>
      <c r="BC207" s="373"/>
      <c r="BD207" s="373"/>
      <c r="BE207" s="373"/>
      <c r="BF207" s="373"/>
      <c r="BG207" s="373"/>
      <c r="BH207" s="373"/>
      <c r="BI207" s="373"/>
      <c r="BJ207" s="373"/>
      <c r="BK207" s="373"/>
      <c r="BL207" s="373"/>
      <c r="BM207" s="373"/>
      <c r="BN207" s="373"/>
    </row>
    <row r="208" spans="1:66" ht="15.75" customHeight="1" x14ac:dyDescent="0.2">
      <c r="A208" s="373"/>
      <c r="B208" s="373"/>
      <c r="C208" s="373"/>
      <c r="D208" s="373"/>
      <c r="E208" s="373"/>
      <c r="F208" s="373"/>
      <c r="G208" s="373"/>
      <c r="H208" s="373"/>
      <c r="I208" s="373"/>
      <c r="J208" s="373"/>
      <c r="K208" s="373"/>
      <c r="L208" s="373"/>
      <c r="M208" s="373"/>
      <c r="N208" s="373"/>
      <c r="O208" s="373"/>
      <c r="P208" s="373"/>
      <c r="Q208" s="373"/>
      <c r="R208" s="373"/>
      <c r="S208" s="373"/>
      <c r="T208" s="373"/>
      <c r="U208" s="373"/>
      <c r="V208" s="373"/>
      <c r="W208" s="373"/>
      <c r="X208" s="373"/>
      <c r="Y208" s="373"/>
      <c r="Z208" s="373"/>
      <c r="AA208" s="373"/>
      <c r="AB208" s="373"/>
      <c r="AC208" s="373"/>
      <c r="AD208" s="373"/>
      <c r="AE208" s="373"/>
      <c r="AF208" s="373"/>
      <c r="AG208" s="373"/>
      <c r="AH208" s="373"/>
      <c r="AI208" s="373"/>
      <c r="AJ208" s="373"/>
      <c r="AK208" s="373"/>
      <c r="AL208" s="373"/>
      <c r="AM208" s="373"/>
      <c r="AN208" s="373"/>
      <c r="AO208" s="373"/>
      <c r="AP208" s="373"/>
      <c r="AQ208" s="373"/>
      <c r="AR208" s="373"/>
      <c r="AS208" s="373"/>
      <c r="AT208" s="373"/>
      <c r="AU208" s="373"/>
      <c r="AV208" s="373"/>
      <c r="AW208" s="373"/>
      <c r="AX208" s="373"/>
      <c r="AY208" s="373"/>
      <c r="AZ208" s="373"/>
      <c r="BA208" s="373"/>
      <c r="BB208" s="373"/>
      <c r="BC208" s="373"/>
      <c r="BD208" s="373"/>
      <c r="BE208" s="373"/>
      <c r="BF208" s="373"/>
      <c r="BG208" s="373"/>
      <c r="BH208" s="373"/>
      <c r="BI208" s="373"/>
      <c r="BJ208" s="373"/>
      <c r="BK208" s="373"/>
      <c r="BL208" s="373"/>
      <c r="BM208" s="373"/>
      <c r="BN208" s="373"/>
    </row>
    <row r="209" spans="1:66" ht="15.75" customHeight="1" x14ac:dyDescent="0.2">
      <c r="A209" s="373"/>
      <c r="B209" s="373"/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373"/>
      <c r="O209" s="373"/>
      <c r="P209" s="373"/>
      <c r="Q209" s="373"/>
      <c r="R209" s="373"/>
      <c r="S209" s="373"/>
      <c r="T209" s="373"/>
      <c r="U209" s="373"/>
      <c r="V209" s="373"/>
      <c r="W209" s="373"/>
      <c r="X209" s="373"/>
      <c r="Y209" s="373"/>
      <c r="Z209" s="373"/>
      <c r="AA209" s="373"/>
      <c r="AB209" s="373"/>
      <c r="AC209" s="373"/>
      <c r="AD209" s="373"/>
      <c r="AE209" s="373"/>
      <c r="AF209" s="373"/>
      <c r="AG209" s="373"/>
      <c r="AH209" s="373"/>
      <c r="AI209" s="373"/>
      <c r="AJ209" s="373"/>
      <c r="AK209" s="373"/>
      <c r="AL209" s="373"/>
      <c r="AM209" s="373"/>
      <c r="AN209" s="373"/>
      <c r="AO209" s="373"/>
      <c r="AP209" s="373"/>
      <c r="AQ209" s="373"/>
      <c r="AR209" s="373"/>
      <c r="AS209" s="373"/>
      <c r="AT209" s="373"/>
      <c r="AU209" s="373"/>
      <c r="AV209" s="373"/>
      <c r="AW209" s="373"/>
      <c r="AX209" s="373"/>
      <c r="AY209" s="373"/>
      <c r="AZ209" s="373"/>
      <c r="BA209" s="373"/>
      <c r="BB209" s="373"/>
      <c r="BC209" s="373"/>
      <c r="BD209" s="373"/>
      <c r="BE209" s="373"/>
      <c r="BF209" s="373"/>
      <c r="BG209" s="373"/>
      <c r="BH209" s="373"/>
      <c r="BI209" s="373"/>
      <c r="BJ209" s="373"/>
      <c r="BK209" s="373"/>
      <c r="BL209" s="373"/>
      <c r="BM209" s="373"/>
      <c r="BN209" s="373"/>
    </row>
    <row r="210" spans="1:66" ht="15.75" customHeight="1" x14ac:dyDescent="0.2">
      <c r="A210" s="373"/>
      <c r="B210" s="373"/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73"/>
      <c r="O210" s="373"/>
      <c r="P210" s="373"/>
      <c r="Q210" s="373"/>
      <c r="R210" s="373"/>
      <c r="S210" s="373"/>
      <c r="T210" s="373"/>
      <c r="U210" s="373"/>
      <c r="V210" s="373"/>
      <c r="W210" s="373"/>
      <c r="X210" s="373"/>
      <c r="Y210" s="373"/>
      <c r="Z210" s="373"/>
      <c r="AA210" s="373"/>
      <c r="AB210" s="373"/>
      <c r="AC210" s="373"/>
      <c r="AD210" s="373"/>
      <c r="AE210" s="373"/>
      <c r="AF210" s="373"/>
      <c r="AG210" s="373"/>
      <c r="AH210" s="373"/>
      <c r="AI210" s="373"/>
      <c r="AJ210" s="373"/>
      <c r="AK210" s="373"/>
      <c r="AL210" s="373"/>
      <c r="AM210" s="373"/>
      <c r="AN210" s="373"/>
      <c r="AO210" s="373"/>
      <c r="AP210" s="373"/>
      <c r="AQ210" s="373"/>
      <c r="AR210" s="373"/>
      <c r="AS210" s="373"/>
      <c r="AT210" s="373"/>
      <c r="AU210" s="373"/>
      <c r="AV210" s="373"/>
      <c r="AW210" s="373"/>
      <c r="AX210" s="373"/>
      <c r="AY210" s="373"/>
      <c r="AZ210" s="373"/>
      <c r="BA210" s="373"/>
      <c r="BB210" s="373"/>
      <c r="BC210" s="373"/>
      <c r="BD210" s="373"/>
      <c r="BE210" s="373"/>
      <c r="BF210" s="373"/>
      <c r="BG210" s="373"/>
      <c r="BH210" s="373"/>
      <c r="BI210" s="373"/>
      <c r="BJ210" s="373"/>
      <c r="BK210" s="373"/>
      <c r="BL210" s="373"/>
      <c r="BM210" s="373"/>
      <c r="BN210" s="373"/>
    </row>
    <row r="211" spans="1:66" ht="15.75" customHeight="1" x14ac:dyDescent="0.2">
      <c r="A211" s="373"/>
      <c r="B211" s="373"/>
      <c r="C211" s="373"/>
      <c r="D211" s="373"/>
      <c r="E211" s="373"/>
      <c r="F211" s="373"/>
      <c r="G211" s="373"/>
      <c r="H211" s="373"/>
      <c r="I211" s="373"/>
      <c r="J211" s="373"/>
      <c r="K211" s="373"/>
      <c r="L211" s="373"/>
      <c r="M211" s="373"/>
      <c r="N211" s="373"/>
      <c r="O211" s="373"/>
      <c r="P211" s="373"/>
      <c r="Q211" s="373"/>
      <c r="R211" s="373"/>
      <c r="S211" s="373"/>
      <c r="T211" s="373"/>
      <c r="U211" s="373"/>
      <c r="V211" s="373"/>
      <c r="W211" s="373"/>
      <c r="X211" s="373"/>
      <c r="Y211" s="373"/>
      <c r="Z211" s="373"/>
      <c r="AA211" s="373"/>
      <c r="AB211" s="373"/>
      <c r="AC211" s="373"/>
      <c r="AD211" s="373"/>
      <c r="AE211" s="373"/>
      <c r="AF211" s="373"/>
      <c r="AG211" s="373"/>
      <c r="AH211" s="373"/>
      <c r="AI211" s="373"/>
      <c r="AJ211" s="373"/>
      <c r="AK211" s="373"/>
      <c r="AL211" s="373"/>
      <c r="AM211" s="373"/>
      <c r="AN211" s="373"/>
      <c r="AO211" s="373"/>
      <c r="AP211" s="373"/>
      <c r="AQ211" s="373"/>
      <c r="AR211" s="373"/>
      <c r="AS211" s="373"/>
      <c r="AT211" s="373"/>
      <c r="AU211" s="373"/>
      <c r="AV211" s="373"/>
      <c r="AW211" s="373"/>
      <c r="AX211" s="373"/>
      <c r="AY211" s="373"/>
      <c r="AZ211" s="373"/>
      <c r="BA211" s="373"/>
      <c r="BB211" s="373"/>
      <c r="BC211" s="373"/>
      <c r="BD211" s="373"/>
      <c r="BE211" s="373"/>
      <c r="BF211" s="373"/>
      <c r="BG211" s="373"/>
      <c r="BH211" s="373"/>
      <c r="BI211" s="373"/>
      <c r="BJ211" s="373"/>
      <c r="BK211" s="373"/>
      <c r="BL211" s="373"/>
      <c r="BM211" s="373"/>
      <c r="BN211" s="373"/>
    </row>
    <row r="212" spans="1:66" ht="15.75" customHeight="1" x14ac:dyDescent="0.2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3"/>
      <c r="P212" s="373"/>
      <c r="Q212" s="373"/>
      <c r="R212" s="373"/>
      <c r="S212" s="373"/>
      <c r="T212" s="373"/>
      <c r="U212" s="373"/>
      <c r="V212" s="373"/>
      <c r="W212" s="373"/>
      <c r="X212" s="373"/>
      <c r="Y212" s="373"/>
      <c r="Z212" s="373"/>
      <c r="AA212" s="373"/>
      <c r="AB212" s="373"/>
      <c r="AC212" s="373"/>
      <c r="AD212" s="373"/>
      <c r="AE212" s="373"/>
      <c r="AF212" s="373"/>
      <c r="AG212" s="373"/>
      <c r="AH212" s="373"/>
      <c r="AI212" s="373"/>
      <c r="AJ212" s="373"/>
      <c r="AK212" s="373"/>
      <c r="AL212" s="373"/>
      <c r="AM212" s="373"/>
      <c r="AN212" s="373"/>
      <c r="AO212" s="373"/>
      <c r="AP212" s="373"/>
      <c r="AQ212" s="373"/>
      <c r="AR212" s="373"/>
      <c r="AS212" s="373"/>
      <c r="AT212" s="373"/>
      <c r="AU212" s="373"/>
      <c r="AV212" s="373"/>
      <c r="AW212" s="373"/>
      <c r="AX212" s="373"/>
      <c r="AY212" s="373"/>
      <c r="AZ212" s="373"/>
      <c r="BA212" s="373"/>
      <c r="BB212" s="373"/>
      <c r="BC212" s="373"/>
      <c r="BD212" s="373"/>
      <c r="BE212" s="373"/>
      <c r="BF212" s="373"/>
      <c r="BG212" s="373"/>
      <c r="BH212" s="373"/>
      <c r="BI212" s="373"/>
      <c r="BJ212" s="373"/>
      <c r="BK212" s="373"/>
      <c r="BL212" s="373"/>
      <c r="BM212" s="373"/>
      <c r="BN212" s="373"/>
    </row>
    <row r="213" spans="1:66" ht="15.75" customHeight="1" x14ac:dyDescent="0.2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3"/>
      <c r="P213" s="373"/>
      <c r="Q213" s="373"/>
      <c r="R213" s="373"/>
      <c r="S213" s="373"/>
      <c r="T213" s="373"/>
      <c r="U213" s="373"/>
      <c r="V213" s="373"/>
      <c r="W213" s="373"/>
      <c r="X213" s="373"/>
      <c r="Y213" s="373"/>
      <c r="Z213" s="373"/>
      <c r="AA213" s="373"/>
      <c r="AB213" s="373"/>
      <c r="AC213" s="373"/>
      <c r="AD213" s="373"/>
      <c r="AE213" s="373"/>
      <c r="AF213" s="373"/>
      <c r="AG213" s="373"/>
      <c r="AH213" s="373"/>
      <c r="AI213" s="373"/>
      <c r="AJ213" s="373"/>
      <c r="AK213" s="373"/>
      <c r="AL213" s="373"/>
      <c r="AM213" s="373"/>
      <c r="AN213" s="373"/>
      <c r="AO213" s="373"/>
      <c r="AP213" s="373"/>
      <c r="AQ213" s="373"/>
      <c r="AR213" s="373"/>
      <c r="AS213" s="373"/>
      <c r="AT213" s="373"/>
      <c r="AU213" s="373"/>
      <c r="AV213" s="373"/>
      <c r="AW213" s="373"/>
      <c r="AX213" s="373"/>
      <c r="AY213" s="373"/>
      <c r="AZ213" s="373"/>
      <c r="BA213" s="373"/>
      <c r="BB213" s="373"/>
      <c r="BC213" s="373"/>
      <c r="BD213" s="373"/>
      <c r="BE213" s="373"/>
      <c r="BF213" s="373"/>
      <c r="BG213" s="373"/>
      <c r="BH213" s="373"/>
      <c r="BI213" s="373"/>
      <c r="BJ213" s="373"/>
      <c r="BK213" s="373"/>
      <c r="BL213" s="373"/>
      <c r="BM213" s="373"/>
      <c r="BN213" s="373"/>
    </row>
    <row r="214" spans="1:66" ht="15.75" customHeight="1" x14ac:dyDescent="0.2">
      <c r="A214" s="373"/>
      <c r="B214" s="373"/>
      <c r="C214" s="373"/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  <c r="W214" s="373"/>
      <c r="X214" s="373"/>
      <c r="Y214" s="373"/>
      <c r="Z214" s="373"/>
      <c r="AA214" s="373"/>
      <c r="AB214" s="373"/>
      <c r="AC214" s="373"/>
      <c r="AD214" s="373"/>
      <c r="AE214" s="373"/>
      <c r="AF214" s="373"/>
      <c r="AG214" s="373"/>
      <c r="AH214" s="373"/>
      <c r="AI214" s="373"/>
      <c r="AJ214" s="373"/>
      <c r="AK214" s="373"/>
      <c r="AL214" s="373"/>
      <c r="AM214" s="373"/>
      <c r="AN214" s="373"/>
      <c r="AO214" s="373"/>
      <c r="AP214" s="373"/>
      <c r="AQ214" s="373"/>
      <c r="AR214" s="373"/>
      <c r="AS214" s="373"/>
      <c r="AT214" s="373"/>
      <c r="AU214" s="373"/>
      <c r="AV214" s="373"/>
      <c r="AW214" s="373"/>
      <c r="AX214" s="373"/>
      <c r="AY214" s="373"/>
      <c r="AZ214" s="373"/>
      <c r="BA214" s="373"/>
      <c r="BB214" s="373"/>
      <c r="BC214" s="373"/>
      <c r="BD214" s="373"/>
      <c r="BE214" s="373"/>
      <c r="BF214" s="373"/>
      <c r="BG214" s="373"/>
      <c r="BH214" s="373"/>
      <c r="BI214" s="373"/>
      <c r="BJ214" s="373"/>
      <c r="BK214" s="373"/>
      <c r="BL214" s="373"/>
      <c r="BM214" s="373"/>
      <c r="BN214" s="373"/>
    </row>
    <row r="215" spans="1:66" ht="15.75" customHeight="1" x14ac:dyDescent="0.2">
      <c r="A215" s="373"/>
      <c r="B215" s="373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  <c r="W215" s="373"/>
      <c r="X215" s="373"/>
      <c r="Y215" s="373"/>
      <c r="Z215" s="373"/>
      <c r="AA215" s="373"/>
      <c r="AB215" s="373"/>
      <c r="AC215" s="373"/>
      <c r="AD215" s="373"/>
      <c r="AE215" s="373"/>
      <c r="AF215" s="373"/>
      <c r="AG215" s="373"/>
      <c r="AH215" s="373"/>
      <c r="AI215" s="373"/>
      <c r="AJ215" s="373"/>
      <c r="AK215" s="373"/>
      <c r="AL215" s="373"/>
      <c r="AM215" s="373"/>
      <c r="AN215" s="373"/>
      <c r="AO215" s="373"/>
      <c r="AP215" s="373"/>
      <c r="AQ215" s="373"/>
      <c r="AR215" s="373"/>
      <c r="AS215" s="373"/>
      <c r="AT215" s="373"/>
      <c r="AU215" s="373"/>
      <c r="AV215" s="373"/>
      <c r="AW215" s="373"/>
      <c r="AX215" s="373"/>
      <c r="AY215" s="373"/>
      <c r="AZ215" s="373"/>
      <c r="BA215" s="373"/>
      <c r="BB215" s="373"/>
      <c r="BC215" s="373"/>
      <c r="BD215" s="373"/>
      <c r="BE215" s="373"/>
      <c r="BF215" s="373"/>
      <c r="BG215" s="373"/>
      <c r="BH215" s="373"/>
      <c r="BI215" s="373"/>
      <c r="BJ215" s="373"/>
      <c r="BK215" s="373"/>
      <c r="BL215" s="373"/>
      <c r="BM215" s="373"/>
      <c r="BN215" s="373"/>
    </row>
    <row r="216" spans="1:66" ht="15.75" customHeight="1" x14ac:dyDescent="0.2">
      <c r="A216" s="373"/>
      <c r="B216" s="373"/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  <c r="W216" s="373"/>
      <c r="X216" s="373"/>
      <c r="Y216" s="373"/>
      <c r="Z216" s="373"/>
      <c r="AA216" s="373"/>
      <c r="AB216" s="373"/>
      <c r="AC216" s="373"/>
      <c r="AD216" s="373"/>
      <c r="AE216" s="373"/>
      <c r="AF216" s="373"/>
      <c r="AG216" s="373"/>
      <c r="AH216" s="373"/>
      <c r="AI216" s="373"/>
      <c r="AJ216" s="373"/>
      <c r="AK216" s="373"/>
      <c r="AL216" s="373"/>
      <c r="AM216" s="373"/>
      <c r="AN216" s="373"/>
      <c r="AO216" s="373"/>
      <c r="AP216" s="373"/>
      <c r="AQ216" s="373"/>
      <c r="AR216" s="373"/>
      <c r="AS216" s="373"/>
      <c r="AT216" s="373"/>
      <c r="AU216" s="373"/>
      <c r="AV216" s="373"/>
      <c r="AW216" s="373"/>
      <c r="AX216" s="373"/>
      <c r="AY216" s="373"/>
      <c r="AZ216" s="373"/>
      <c r="BA216" s="373"/>
      <c r="BB216" s="373"/>
      <c r="BC216" s="373"/>
      <c r="BD216" s="373"/>
      <c r="BE216" s="373"/>
      <c r="BF216" s="373"/>
      <c r="BG216" s="373"/>
      <c r="BH216" s="373"/>
      <c r="BI216" s="373"/>
      <c r="BJ216" s="373"/>
      <c r="BK216" s="373"/>
      <c r="BL216" s="373"/>
      <c r="BM216" s="373"/>
      <c r="BN216" s="373"/>
    </row>
    <row r="217" spans="1:66" ht="15.75" customHeight="1" x14ac:dyDescent="0.2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  <c r="W217" s="373"/>
      <c r="X217" s="373"/>
      <c r="Y217" s="373"/>
      <c r="Z217" s="373"/>
      <c r="AA217" s="373"/>
      <c r="AB217" s="373"/>
      <c r="AC217" s="373"/>
      <c r="AD217" s="373"/>
      <c r="AE217" s="373"/>
      <c r="AF217" s="373"/>
      <c r="AG217" s="373"/>
      <c r="AH217" s="373"/>
      <c r="AI217" s="373"/>
      <c r="AJ217" s="373"/>
      <c r="AK217" s="373"/>
      <c r="AL217" s="373"/>
      <c r="AM217" s="373"/>
      <c r="AN217" s="373"/>
      <c r="AO217" s="373"/>
      <c r="AP217" s="373"/>
      <c r="AQ217" s="373"/>
      <c r="AR217" s="373"/>
      <c r="AS217" s="373"/>
      <c r="AT217" s="373"/>
      <c r="AU217" s="373"/>
      <c r="AV217" s="373"/>
      <c r="AW217" s="373"/>
      <c r="AX217" s="373"/>
      <c r="AY217" s="373"/>
      <c r="AZ217" s="373"/>
      <c r="BA217" s="373"/>
      <c r="BB217" s="373"/>
      <c r="BC217" s="373"/>
      <c r="BD217" s="373"/>
      <c r="BE217" s="373"/>
      <c r="BF217" s="373"/>
      <c r="BG217" s="373"/>
      <c r="BH217" s="373"/>
      <c r="BI217" s="373"/>
      <c r="BJ217" s="373"/>
      <c r="BK217" s="373"/>
      <c r="BL217" s="373"/>
      <c r="BM217" s="373"/>
      <c r="BN217" s="373"/>
    </row>
    <row r="218" spans="1:66" ht="15.75" customHeight="1" x14ac:dyDescent="0.2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  <c r="W218" s="373"/>
      <c r="X218" s="373"/>
      <c r="Y218" s="373"/>
      <c r="Z218" s="373"/>
      <c r="AA218" s="373"/>
      <c r="AB218" s="373"/>
      <c r="AC218" s="373"/>
      <c r="AD218" s="373"/>
      <c r="AE218" s="373"/>
      <c r="AF218" s="373"/>
      <c r="AG218" s="373"/>
      <c r="AH218" s="373"/>
      <c r="AI218" s="373"/>
      <c r="AJ218" s="373"/>
      <c r="AK218" s="373"/>
      <c r="AL218" s="373"/>
      <c r="AM218" s="373"/>
      <c r="AN218" s="373"/>
      <c r="AO218" s="373"/>
      <c r="AP218" s="373"/>
      <c r="AQ218" s="373"/>
      <c r="AR218" s="373"/>
      <c r="AS218" s="373"/>
      <c r="AT218" s="373"/>
      <c r="AU218" s="373"/>
      <c r="AV218" s="373"/>
      <c r="AW218" s="373"/>
      <c r="AX218" s="373"/>
      <c r="AY218" s="373"/>
      <c r="AZ218" s="373"/>
      <c r="BA218" s="373"/>
      <c r="BB218" s="373"/>
      <c r="BC218" s="373"/>
      <c r="BD218" s="373"/>
      <c r="BE218" s="373"/>
      <c r="BF218" s="373"/>
      <c r="BG218" s="373"/>
      <c r="BH218" s="373"/>
      <c r="BI218" s="373"/>
      <c r="BJ218" s="373"/>
      <c r="BK218" s="373"/>
      <c r="BL218" s="373"/>
      <c r="BM218" s="373"/>
      <c r="BN218" s="373"/>
    </row>
    <row r="219" spans="1:66" ht="15.75" customHeight="1" x14ac:dyDescent="0.2">
      <c r="A219" s="373"/>
      <c r="B219" s="373"/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  <c r="W219" s="373"/>
      <c r="X219" s="373"/>
      <c r="Y219" s="373"/>
      <c r="Z219" s="373"/>
      <c r="AA219" s="373"/>
      <c r="AB219" s="373"/>
      <c r="AC219" s="373"/>
      <c r="AD219" s="373"/>
      <c r="AE219" s="373"/>
      <c r="AF219" s="373"/>
      <c r="AG219" s="373"/>
      <c r="AH219" s="373"/>
      <c r="AI219" s="373"/>
      <c r="AJ219" s="373"/>
      <c r="AK219" s="373"/>
      <c r="AL219" s="373"/>
      <c r="AM219" s="373"/>
      <c r="AN219" s="373"/>
      <c r="AO219" s="373"/>
      <c r="AP219" s="373"/>
      <c r="AQ219" s="373"/>
      <c r="AR219" s="373"/>
      <c r="AS219" s="373"/>
      <c r="AT219" s="373"/>
      <c r="AU219" s="373"/>
      <c r="AV219" s="373"/>
      <c r="AW219" s="373"/>
      <c r="AX219" s="373"/>
      <c r="AY219" s="373"/>
      <c r="AZ219" s="373"/>
      <c r="BA219" s="373"/>
      <c r="BB219" s="373"/>
      <c r="BC219" s="373"/>
      <c r="BD219" s="373"/>
      <c r="BE219" s="373"/>
      <c r="BF219" s="373"/>
      <c r="BG219" s="373"/>
      <c r="BH219" s="373"/>
      <c r="BI219" s="373"/>
      <c r="BJ219" s="373"/>
      <c r="BK219" s="373"/>
      <c r="BL219" s="373"/>
      <c r="BM219" s="373"/>
      <c r="BN219" s="373"/>
    </row>
    <row r="220" spans="1:66" ht="15.75" customHeight="1" x14ac:dyDescent="0.2">
      <c r="A220" s="373"/>
      <c r="B220" s="373"/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  <c r="W220" s="373"/>
      <c r="X220" s="373"/>
      <c r="Y220" s="373"/>
      <c r="Z220" s="373"/>
      <c r="AA220" s="373"/>
      <c r="AB220" s="373"/>
      <c r="AC220" s="373"/>
      <c r="AD220" s="373"/>
      <c r="AE220" s="373"/>
      <c r="AF220" s="373"/>
      <c r="AG220" s="373"/>
      <c r="AH220" s="373"/>
      <c r="AI220" s="373"/>
      <c r="AJ220" s="373"/>
      <c r="AK220" s="373"/>
      <c r="AL220" s="373"/>
      <c r="AM220" s="373"/>
      <c r="AN220" s="373"/>
      <c r="AO220" s="373"/>
      <c r="AP220" s="373"/>
      <c r="AQ220" s="373"/>
      <c r="AR220" s="373"/>
      <c r="AS220" s="373"/>
      <c r="AT220" s="373"/>
      <c r="AU220" s="373"/>
      <c r="AV220" s="373"/>
      <c r="AW220" s="373"/>
      <c r="AX220" s="373"/>
      <c r="AY220" s="373"/>
      <c r="AZ220" s="373"/>
      <c r="BA220" s="373"/>
      <c r="BB220" s="373"/>
      <c r="BC220" s="373"/>
      <c r="BD220" s="373"/>
      <c r="BE220" s="373"/>
      <c r="BF220" s="373"/>
      <c r="BG220" s="373"/>
      <c r="BH220" s="373"/>
      <c r="BI220" s="373"/>
      <c r="BJ220" s="373"/>
      <c r="BK220" s="373"/>
      <c r="BL220" s="373"/>
      <c r="BM220" s="373"/>
      <c r="BN220" s="373"/>
    </row>
    <row r="221" spans="1:66" ht="15.75" customHeight="1" x14ac:dyDescent="0.2">
      <c r="A221" s="373"/>
      <c r="B221" s="373"/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  <c r="W221" s="373"/>
      <c r="X221" s="373"/>
      <c r="Y221" s="373"/>
      <c r="Z221" s="373"/>
      <c r="AA221" s="373"/>
      <c r="AB221" s="373"/>
      <c r="AC221" s="373"/>
      <c r="AD221" s="373"/>
      <c r="AE221" s="373"/>
      <c r="AF221" s="373"/>
      <c r="AG221" s="373"/>
      <c r="AH221" s="373"/>
      <c r="AI221" s="373"/>
      <c r="AJ221" s="373"/>
      <c r="AK221" s="373"/>
      <c r="AL221" s="373"/>
      <c r="AM221" s="373"/>
      <c r="AN221" s="373"/>
      <c r="AO221" s="373"/>
      <c r="AP221" s="373"/>
      <c r="AQ221" s="373"/>
      <c r="AR221" s="373"/>
      <c r="AS221" s="373"/>
      <c r="AT221" s="373"/>
      <c r="AU221" s="373"/>
      <c r="AV221" s="373"/>
      <c r="AW221" s="373"/>
      <c r="AX221" s="373"/>
      <c r="AY221" s="373"/>
      <c r="AZ221" s="373"/>
      <c r="BA221" s="373"/>
      <c r="BB221" s="373"/>
      <c r="BC221" s="373"/>
      <c r="BD221" s="373"/>
      <c r="BE221" s="373"/>
      <c r="BF221" s="373"/>
      <c r="BG221" s="373"/>
      <c r="BH221" s="373"/>
      <c r="BI221" s="373"/>
      <c r="BJ221" s="373"/>
      <c r="BK221" s="373"/>
      <c r="BL221" s="373"/>
      <c r="BM221" s="373"/>
      <c r="BN221" s="373"/>
    </row>
    <row r="222" spans="1:66" ht="15.75" customHeight="1" x14ac:dyDescent="0.2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  <c r="W222" s="373"/>
      <c r="X222" s="373"/>
      <c r="Y222" s="373"/>
      <c r="Z222" s="373"/>
      <c r="AA222" s="373"/>
      <c r="AB222" s="373"/>
      <c r="AC222" s="373"/>
      <c r="AD222" s="373"/>
      <c r="AE222" s="373"/>
      <c r="AF222" s="373"/>
      <c r="AG222" s="373"/>
      <c r="AH222" s="373"/>
      <c r="AI222" s="373"/>
      <c r="AJ222" s="373"/>
      <c r="AK222" s="373"/>
      <c r="AL222" s="373"/>
      <c r="AM222" s="373"/>
      <c r="AN222" s="373"/>
      <c r="AO222" s="373"/>
      <c r="AP222" s="373"/>
      <c r="AQ222" s="373"/>
      <c r="AR222" s="373"/>
      <c r="AS222" s="373"/>
      <c r="AT222" s="373"/>
      <c r="AU222" s="373"/>
      <c r="AV222" s="373"/>
      <c r="AW222" s="373"/>
      <c r="AX222" s="373"/>
      <c r="AY222" s="373"/>
      <c r="AZ222" s="373"/>
      <c r="BA222" s="373"/>
      <c r="BB222" s="373"/>
      <c r="BC222" s="373"/>
      <c r="BD222" s="373"/>
      <c r="BE222" s="373"/>
      <c r="BF222" s="373"/>
      <c r="BG222" s="373"/>
      <c r="BH222" s="373"/>
      <c r="BI222" s="373"/>
      <c r="BJ222" s="373"/>
      <c r="BK222" s="373"/>
      <c r="BL222" s="373"/>
      <c r="BM222" s="373"/>
      <c r="BN222" s="373"/>
    </row>
    <row r="223" spans="1:66" ht="15.75" customHeight="1" x14ac:dyDescent="0.2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  <c r="W223" s="373"/>
      <c r="X223" s="373"/>
      <c r="Y223" s="373"/>
      <c r="Z223" s="373"/>
      <c r="AA223" s="373"/>
      <c r="AB223" s="373"/>
      <c r="AC223" s="373"/>
      <c r="AD223" s="373"/>
      <c r="AE223" s="373"/>
      <c r="AF223" s="373"/>
      <c r="AG223" s="373"/>
      <c r="AH223" s="373"/>
      <c r="AI223" s="373"/>
      <c r="AJ223" s="373"/>
      <c r="AK223" s="373"/>
      <c r="AL223" s="373"/>
      <c r="AM223" s="373"/>
      <c r="AN223" s="373"/>
      <c r="AO223" s="373"/>
      <c r="AP223" s="373"/>
      <c r="AQ223" s="373"/>
      <c r="AR223" s="373"/>
      <c r="AS223" s="373"/>
      <c r="AT223" s="373"/>
      <c r="AU223" s="373"/>
      <c r="AV223" s="373"/>
      <c r="AW223" s="373"/>
      <c r="AX223" s="373"/>
      <c r="AY223" s="373"/>
      <c r="AZ223" s="373"/>
      <c r="BA223" s="373"/>
      <c r="BB223" s="373"/>
      <c r="BC223" s="373"/>
      <c r="BD223" s="373"/>
      <c r="BE223" s="373"/>
      <c r="BF223" s="373"/>
      <c r="BG223" s="373"/>
      <c r="BH223" s="373"/>
      <c r="BI223" s="373"/>
      <c r="BJ223" s="373"/>
      <c r="BK223" s="373"/>
      <c r="BL223" s="373"/>
      <c r="BM223" s="373"/>
      <c r="BN223" s="373"/>
    </row>
    <row r="224" spans="1:66" ht="15.75" customHeight="1" x14ac:dyDescent="0.2">
      <c r="A224" s="373"/>
      <c r="B224" s="37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  <c r="W224" s="373"/>
      <c r="X224" s="373"/>
      <c r="Y224" s="373"/>
      <c r="Z224" s="373"/>
      <c r="AA224" s="373"/>
      <c r="AB224" s="373"/>
      <c r="AC224" s="373"/>
      <c r="AD224" s="373"/>
      <c r="AE224" s="373"/>
      <c r="AF224" s="373"/>
      <c r="AG224" s="373"/>
      <c r="AH224" s="373"/>
      <c r="AI224" s="373"/>
      <c r="AJ224" s="373"/>
      <c r="AK224" s="373"/>
      <c r="AL224" s="373"/>
      <c r="AM224" s="373"/>
      <c r="AN224" s="373"/>
      <c r="AO224" s="373"/>
      <c r="AP224" s="373"/>
      <c r="AQ224" s="373"/>
      <c r="AR224" s="373"/>
      <c r="AS224" s="373"/>
      <c r="AT224" s="373"/>
      <c r="AU224" s="373"/>
      <c r="AV224" s="373"/>
      <c r="AW224" s="373"/>
      <c r="AX224" s="373"/>
      <c r="AY224" s="373"/>
      <c r="AZ224" s="373"/>
      <c r="BA224" s="373"/>
      <c r="BB224" s="373"/>
      <c r="BC224" s="373"/>
      <c r="BD224" s="373"/>
      <c r="BE224" s="373"/>
      <c r="BF224" s="373"/>
      <c r="BG224" s="373"/>
      <c r="BH224" s="373"/>
      <c r="BI224" s="373"/>
      <c r="BJ224" s="373"/>
      <c r="BK224" s="373"/>
      <c r="BL224" s="373"/>
      <c r="BM224" s="373"/>
      <c r="BN224" s="373"/>
    </row>
    <row r="225" spans="1:66" ht="15.75" customHeight="1" x14ac:dyDescent="0.2">
      <c r="A225" s="373"/>
      <c r="B225" s="373"/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  <c r="W225" s="373"/>
      <c r="X225" s="373"/>
      <c r="Y225" s="373"/>
      <c r="Z225" s="373"/>
      <c r="AA225" s="373"/>
      <c r="AB225" s="373"/>
      <c r="AC225" s="373"/>
      <c r="AD225" s="373"/>
      <c r="AE225" s="373"/>
      <c r="AF225" s="373"/>
      <c r="AG225" s="373"/>
      <c r="AH225" s="373"/>
      <c r="AI225" s="373"/>
      <c r="AJ225" s="373"/>
      <c r="AK225" s="373"/>
      <c r="AL225" s="373"/>
      <c r="AM225" s="373"/>
      <c r="AN225" s="373"/>
      <c r="AO225" s="373"/>
      <c r="AP225" s="373"/>
      <c r="AQ225" s="373"/>
      <c r="AR225" s="373"/>
      <c r="AS225" s="373"/>
      <c r="AT225" s="373"/>
      <c r="AU225" s="373"/>
      <c r="AV225" s="373"/>
      <c r="AW225" s="373"/>
      <c r="AX225" s="373"/>
      <c r="AY225" s="373"/>
      <c r="AZ225" s="373"/>
      <c r="BA225" s="373"/>
      <c r="BB225" s="373"/>
      <c r="BC225" s="373"/>
      <c r="BD225" s="373"/>
      <c r="BE225" s="373"/>
      <c r="BF225" s="373"/>
      <c r="BG225" s="373"/>
      <c r="BH225" s="373"/>
      <c r="BI225" s="373"/>
      <c r="BJ225" s="373"/>
      <c r="BK225" s="373"/>
      <c r="BL225" s="373"/>
      <c r="BM225" s="373"/>
      <c r="BN225" s="373"/>
    </row>
    <row r="226" spans="1:66" ht="15.75" customHeight="1" x14ac:dyDescent="0.2">
      <c r="A226" s="373"/>
      <c r="B226" s="37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  <c r="W226" s="373"/>
      <c r="X226" s="373"/>
      <c r="Y226" s="373"/>
      <c r="Z226" s="373"/>
      <c r="AA226" s="373"/>
      <c r="AB226" s="373"/>
      <c r="AC226" s="373"/>
      <c r="AD226" s="373"/>
      <c r="AE226" s="373"/>
      <c r="AF226" s="373"/>
      <c r="AG226" s="373"/>
      <c r="AH226" s="373"/>
      <c r="AI226" s="373"/>
      <c r="AJ226" s="373"/>
      <c r="AK226" s="373"/>
      <c r="AL226" s="373"/>
      <c r="AM226" s="373"/>
      <c r="AN226" s="373"/>
      <c r="AO226" s="373"/>
      <c r="AP226" s="373"/>
      <c r="AQ226" s="373"/>
      <c r="AR226" s="373"/>
      <c r="AS226" s="373"/>
      <c r="AT226" s="373"/>
      <c r="AU226" s="373"/>
      <c r="AV226" s="373"/>
      <c r="AW226" s="373"/>
      <c r="AX226" s="373"/>
      <c r="AY226" s="373"/>
      <c r="AZ226" s="373"/>
      <c r="BA226" s="373"/>
      <c r="BB226" s="373"/>
      <c r="BC226" s="373"/>
      <c r="BD226" s="373"/>
      <c r="BE226" s="373"/>
      <c r="BF226" s="373"/>
      <c r="BG226" s="373"/>
      <c r="BH226" s="373"/>
      <c r="BI226" s="373"/>
      <c r="BJ226" s="373"/>
      <c r="BK226" s="373"/>
      <c r="BL226" s="373"/>
      <c r="BM226" s="373"/>
      <c r="BN226" s="373"/>
    </row>
    <row r="227" spans="1:66" ht="15.75" customHeight="1" x14ac:dyDescent="0.2">
      <c r="A227" s="373"/>
      <c r="B227" s="37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  <c r="W227" s="373"/>
      <c r="X227" s="373"/>
      <c r="Y227" s="373"/>
      <c r="Z227" s="373"/>
      <c r="AA227" s="373"/>
      <c r="AB227" s="373"/>
      <c r="AC227" s="373"/>
      <c r="AD227" s="373"/>
      <c r="AE227" s="373"/>
      <c r="AF227" s="373"/>
      <c r="AG227" s="373"/>
      <c r="AH227" s="373"/>
      <c r="AI227" s="373"/>
      <c r="AJ227" s="373"/>
      <c r="AK227" s="373"/>
      <c r="AL227" s="373"/>
      <c r="AM227" s="373"/>
      <c r="AN227" s="373"/>
      <c r="AO227" s="373"/>
      <c r="AP227" s="373"/>
      <c r="AQ227" s="373"/>
      <c r="AR227" s="373"/>
      <c r="AS227" s="373"/>
      <c r="AT227" s="373"/>
      <c r="AU227" s="373"/>
      <c r="AV227" s="373"/>
      <c r="AW227" s="373"/>
      <c r="AX227" s="373"/>
      <c r="AY227" s="373"/>
      <c r="AZ227" s="373"/>
      <c r="BA227" s="373"/>
      <c r="BB227" s="373"/>
      <c r="BC227" s="373"/>
      <c r="BD227" s="373"/>
      <c r="BE227" s="373"/>
      <c r="BF227" s="373"/>
      <c r="BG227" s="373"/>
      <c r="BH227" s="373"/>
      <c r="BI227" s="373"/>
      <c r="BJ227" s="373"/>
      <c r="BK227" s="373"/>
      <c r="BL227" s="373"/>
      <c r="BM227" s="373"/>
      <c r="BN227" s="373"/>
    </row>
    <row r="228" spans="1:66" ht="15.75" customHeight="1" x14ac:dyDescent="0.2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  <c r="W228" s="373"/>
      <c r="X228" s="373"/>
      <c r="Y228" s="373"/>
      <c r="Z228" s="373"/>
      <c r="AA228" s="373"/>
      <c r="AB228" s="373"/>
      <c r="AC228" s="373"/>
      <c r="AD228" s="373"/>
      <c r="AE228" s="373"/>
      <c r="AF228" s="373"/>
      <c r="AG228" s="373"/>
      <c r="AH228" s="373"/>
      <c r="AI228" s="373"/>
      <c r="AJ228" s="373"/>
      <c r="AK228" s="373"/>
      <c r="AL228" s="373"/>
      <c r="AM228" s="373"/>
      <c r="AN228" s="373"/>
      <c r="AO228" s="373"/>
      <c r="AP228" s="373"/>
      <c r="AQ228" s="373"/>
      <c r="AR228" s="373"/>
      <c r="AS228" s="373"/>
      <c r="AT228" s="373"/>
      <c r="AU228" s="373"/>
      <c r="AV228" s="373"/>
      <c r="AW228" s="373"/>
      <c r="AX228" s="373"/>
      <c r="AY228" s="373"/>
      <c r="AZ228" s="373"/>
      <c r="BA228" s="373"/>
      <c r="BB228" s="373"/>
      <c r="BC228" s="373"/>
      <c r="BD228" s="373"/>
      <c r="BE228" s="373"/>
      <c r="BF228" s="373"/>
      <c r="BG228" s="373"/>
      <c r="BH228" s="373"/>
      <c r="BI228" s="373"/>
      <c r="BJ228" s="373"/>
      <c r="BK228" s="373"/>
      <c r="BL228" s="373"/>
      <c r="BM228" s="373"/>
      <c r="BN228" s="373"/>
    </row>
    <row r="229" spans="1:66" ht="15.75" customHeight="1" x14ac:dyDescent="0.2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  <c r="W229" s="373"/>
      <c r="X229" s="373"/>
      <c r="Y229" s="373"/>
      <c r="Z229" s="373"/>
      <c r="AA229" s="373"/>
      <c r="AB229" s="373"/>
      <c r="AC229" s="373"/>
      <c r="AD229" s="373"/>
      <c r="AE229" s="373"/>
      <c r="AF229" s="373"/>
      <c r="AG229" s="373"/>
      <c r="AH229" s="373"/>
      <c r="AI229" s="373"/>
      <c r="AJ229" s="373"/>
      <c r="AK229" s="373"/>
      <c r="AL229" s="373"/>
      <c r="AM229" s="373"/>
      <c r="AN229" s="373"/>
      <c r="AO229" s="373"/>
      <c r="AP229" s="373"/>
      <c r="AQ229" s="373"/>
      <c r="AR229" s="373"/>
      <c r="AS229" s="373"/>
      <c r="AT229" s="373"/>
      <c r="AU229" s="373"/>
      <c r="AV229" s="373"/>
      <c r="AW229" s="373"/>
      <c r="AX229" s="373"/>
      <c r="AY229" s="373"/>
      <c r="AZ229" s="373"/>
      <c r="BA229" s="373"/>
      <c r="BB229" s="373"/>
      <c r="BC229" s="373"/>
      <c r="BD229" s="373"/>
      <c r="BE229" s="373"/>
      <c r="BF229" s="373"/>
      <c r="BG229" s="373"/>
      <c r="BH229" s="373"/>
      <c r="BI229" s="373"/>
      <c r="BJ229" s="373"/>
      <c r="BK229" s="373"/>
      <c r="BL229" s="373"/>
      <c r="BM229" s="373"/>
      <c r="BN229" s="373"/>
    </row>
    <row r="230" spans="1:66" ht="15.75" customHeight="1" x14ac:dyDescent="0.2">
      <c r="A230" s="373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  <c r="AA230" s="373"/>
      <c r="AB230" s="373"/>
      <c r="AC230" s="373"/>
      <c r="AD230" s="373"/>
      <c r="AE230" s="373"/>
      <c r="AF230" s="373"/>
      <c r="AG230" s="373"/>
      <c r="AH230" s="373"/>
      <c r="AI230" s="373"/>
      <c r="AJ230" s="373"/>
      <c r="AK230" s="373"/>
      <c r="AL230" s="373"/>
      <c r="AM230" s="373"/>
      <c r="AN230" s="373"/>
      <c r="AO230" s="373"/>
      <c r="AP230" s="373"/>
      <c r="AQ230" s="373"/>
      <c r="AR230" s="373"/>
      <c r="AS230" s="373"/>
      <c r="AT230" s="373"/>
      <c r="AU230" s="373"/>
      <c r="AV230" s="373"/>
      <c r="AW230" s="373"/>
      <c r="AX230" s="373"/>
      <c r="AY230" s="373"/>
      <c r="AZ230" s="373"/>
      <c r="BA230" s="373"/>
      <c r="BB230" s="373"/>
      <c r="BC230" s="373"/>
      <c r="BD230" s="373"/>
      <c r="BE230" s="373"/>
      <c r="BF230" s="373"/>
      <c r="BG230" s="373"/>
      <c r="BH230" s="373"/>
      <c r="BI230" s="373"/>
      <c r="BJ230" s="373"/>
      <c r="BK230" s="373"/>
      <c r="BL230" s="373"/>
      <c r="BM230" s="373"/>
      <c r="BN230" s="373"/>
    </row>
    <row r="231" spans="1:66" ht="15.75" customHeight="1" x14ac:dyDescent="0.2">
      <c r="A231" s="373"/>
      <c r="B231" s="373"/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  <c r="W231" s="373"/>
      <c r="X231" s="373"/>
      <c r="Y231" s="373"/>
      <c r="Z231" s="373"/>
      <c r="AA231" s="373"/>
      <c r="AB231" s="373"/>
      <c r="AC231" s="373"/>
      <c r="AD231" s="373"/>
      <c r="AE231" s="373"/>
      <c r="AF231" s="373"/>
      <c r="AG231" s="373"/>
      <c r="AH231" s="373"/>
      <c r="AI231" s="373"/>
      <c r="AJ231" s="373"/>
      <c r="AK231" s="373"/>
      <c r="AL231" s="373"/>
      <c r="AM231" s="373"/>
      <c r="AN231" s="373"/>
      <c r="AO231" s="373"/>
      <c r="AP231" s="373"/>
      <c r="AQ231" s="373"/>
      <c r="AR231" s="373"/>
      <c r="AS231" s="373"/>
      <c r="AT231" s="373"/>
      <c r="AU231" s="373"/>
      <c r="AV231" s="373"/>
      <c r="AW231" s="373"/>
      <c r="AX231" s="373"/>
      <c r="AY231" s="373"/>
      <c r="AZ231" s="373"/>
      <c r="BA231" s="373"/>
      <c r="BB231" s="373"/>
      <c r="BC231" s="373"/>
      <c r="BD231" s="373"/>
      <c r="BE231" s="373"/>
      <c r="BF231" s="373"/>
      <c r="BG231" s="373"/>
      <c r="BH231" s="373"/>
      <c r="BI231" s="373"/>
      <c r="BJ231" s="373"/>
      <c r="BK231" s="373"/>
      <c r="BL231" s="373"/>
      <c r="BM231" s="373"/>
      <c r="BN231" s="373"/>
    </row>
    <row r="232" spans="1:66" ht="15.75" customHeight="1" x14ac:dyDescent="0.2">
      <c r="A232" s="373"/>
      <c r="B232" s="373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  <c r="W232" s="373"/>
      <c r="X232" s="373"/>
      <c r="Y232" s="373"/>
      <c r="Z232" s="373"/>
      <c r="AA232" s="373"/>
      <c r="AB232" s="373"/>
      <c r="AC232" s="373"/>
      <c r="AD232" s="373"/>
      <c r="AE232" s="373"/>
      <c r="AF232" s="373"/>
      <c r="AG232" s="373"/>
      <c r="AH232" s="373"/>
      <c r="AI232" s="373"/>
      <c r="AJ232" s="373"/>
      <c r="AK232" s="373"/>
      <c r="AL232" s="373"/>
      <c r="AM232" s="373"/>
      <c r="AN232" s="373"/>
      <c r="AO232" s="373"/>
      <c r="AP232" s="373"/>
      <c r="AQ232" s="373"/>
      <c r="AR232" s="373"/>
      <c r="AS232" s="373"/>
      <c r="AT232" s="373"/>
      <c r="AU232" s="373"/>
      <c r="AV232" s="373"/>
      <c r="AW232" s="373"/>
      <c r="AX232" s="373"/>
      <c r="AY232" s="373"/>
      <c r="AZ232" s="373"/>
      <c r="BA232" s="373"/>
      <c r="BB232" s="373"/>
      <c r="BC232" s="373"/>
      <c r="BD232" s="373"/>
      <c r="BE232" s="373"/>
      <c r="BF232" s="373"/>
      <c r="BG232" s="373"/>
      <c r="BH232" s="373"/>
      <c r="BI232" s="373"/>
      <c r="BJ232" s="373"/>
      <c r="BK232" s="373"/>
      <c r="BL232" s="373"/>
      <c r="BM232" s="373"/>
      <c r="BN232" s="373"/>
    </row>
    <row r="233" spans="1:66" ht="15.75" customHeight="1" x14ac:dyDescent="0.2">
      <c r="A233" s="373"/>
      <c r="B233" s="373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  <c r="W233" s="373"/>
      <c r="X233" s="373"/>
      <c r="Y233" s="373"/>
      <c r="Z233" s="373"/>
      <c r="AA233" s="373"/>
      <c r="AB233" s="373"/>
      <c r="AC233" s="373"/>
      <c r="AD233" s="373"/>
      <c r="AE233" s="373"/>
      <c r="AF233" s="373"/>
      <c r="AG233" s="373"/>
      <c r="AH233" s="373"/>
      <c r="AI233" s="373"/>
      <c r="AJ233" s="373"/>
      <c r="AK233" s="373"/>
      <c r="AL233" s="373"/>
      <c r="AM233" s="373"/>
      <c r="AN233" s="373"/>
      <c r="AO233" s="373"/>
      <c r="AP233" s="373"/>
      <c r="AQ233" s="373"/>
      <c r="AR233" s="373"/>
      <c r="AS233" s="373"/>
      <c r="AT233" s="373"/>
      <c r="AU233" s="373"/>
      <c r="AV233" s="373"/>
      <c r="AW233" s="373"/>
      <c r="AX233" s="373"/>
      <c r="AY233" s="373"/>
      <c r="AZ233" s="373"/>
      <c r="BA233" s="373"/>
      <c r="BB233" s="373"/>
      <c r="BC233" s="373"/>
      <c r="BD233" s="373"/>
      <c r="BE233" s="373"/>
      <c r="BF233" s="373"/>
      <c r="BG233" s="373"/>
      <c r="BH233" s="373"/>
      <c r="BI233" s="373"/>
      <c r="BJ233" s="373"/>
      <c r="BK233" s="373"/>
      <c r="BL233" s="373"/>
      <c r="BM233" s="373"/>
      <c r="BN233" s="373"/>
    </row>
    <row r="234" spans="1:66" ht="15.75" customHeight="1" x14ac:dyDescent="0.2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  <c r="W234" s="373"/>
      <c r="X234" s="373"/>
      <c r="Y234" s="373"/>
      <c r="Z234" s="373"/>
      <c r="AA234" s="373"/>
      <c r="AB234" s="373"/>
      <c r="AC234" s="373"/>
      <c r="AD234" s="373"/>
      <c r="AE234" s="373"/>
      <c r="AF234" s="373"/>
      <c r="AG234" s="373"/>
      <c r="AH234" s="373"/>
      <c r="AI234" s="373"/>
      <c r="AJ234" s="373"/>
      <c r="AK234" s="373"/>
      <c r="AL234" s="373"/>
      <c r="AM234" s="373"/>
      <c r="AN234" s="373"/>
      <c r="AO234" s="373"/>
      <c r="AP234" s="373"/>
      <c r="AQ234" s="373"/>
      <c r="AR234" s="373"/>
      <c r="AS234" s="373"/>
      <c r="AT234" s="373"/>
      <c r="AU234" s="373"/>
      <c r="AV234" s="373"/>
      <c r="AW234" s="373"/>
      <c r="AX234" s="373"/>
      <c r="AY234" s="373"/>
      <c r="AZ234" s="373"/>
      <c r="BA234" s="373"/>
      <c r="BB234" s="373"/>
      <c r="BC234" s="373"/>
      <c r="BD234" s="373"/>
      <c r="BE234" s="373"/>
      <c r="BF234" s="373"/>
      <c r="BG234" s="373"/>
      <c r="BH234" s="373"/>
      <c r="BI234" s="373"/>
      <c r="BJ234" s="373"/>
      <c r="BK234" s="373"/>
      <c r="BL234" s="373"/>
      <c r="BM234" s="373"/>
      <c r="BN234" s="373"/>
    </row>
    <row r="235" spans="1:66" ht="15.75" customHeight="1" x14ac:dyDescent="0.2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3"/>
      <c r="P235" s="373"/>
      <c r="Q235" s="373"/>
      <c r="R235" s="373"/>
      <c r="S235" s="373"/>
      <c r="T235" s="373"/>
      <c r="U235" s="373"/>
      <c r="V235" s="373"/>
      <c r="W235" s="373"/>
      <c r="X235" s="373"/>
      <c r="Y235" s="373"/>
      <c r="Z235" s="373"/>
      <c r="AA235" s="373"/>
      <c r="AB235" s="373"/>
      <c r="AC235" s="373"/>
      <c r="AD235" s="373"/>
      <c r="AE235" s="373"/>
      <c r="AF235" s="373"/>
      <c r="AG235" s="373"/>
      <c r="AH235" s="373"/>
      <c r="AI235" s="373"/>
      <c r="AJ235" s="373"/>
      <c r="AK235" s="373"/>
      <c r="AL235" s="373"/>
      <c r="AM235" s="373"/>
      <c r="AN235" s="373"/>
      <c r="AO235" s="373"/>
      <c r="AP235" s="373"/>
      <c r="AQ235" s="373"/>
      <c r="AR235" s="373"/>
      <c r="AS235" s="373"/>
      <c r="AT235" s="373"/>
      <c r="AU235" s="373"/>
      <c r="AV235" s="373"/>
      <c r="AW235" s="373"/>
      <c r="AX235" s="373"/>
      <c r="AY235" s="373"/>
      <c r="AZ235" s="373"/>
      <c r="BA235" s="373"/>
      <c r="BB235" s="373"/>
      <c r="BC235" s="373"/>
      <c r="BD235" s="373"/>
      <c r="BE235" s="373"/>
      <c r="BF235" s="373"/>
      <c r="BG235" s="373"/>
      <c r="BH235" s="373"/>
      <c r="BI235" s="373"/>
      <c r="BJ235" s="373"/>
      <c r="BK235" s="373"/>
      <c r="BL235" s="373"/>
      <c r="BM235" s="373"/>
      <c r="BN235" s="373"/>
    </row>
    <row r="236" spans="1:66" ht="15.75" customHeight="1" x14ac:dyDescent="0.2">
      <c r="A236" s="373"/>
      <c r="B236" s="373"/>
      <c r="C236" s="373"/>
      <c r="D236" s="373"/>
      <c r="E236" s="373"/>
      <c r="F236" s="373"/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373"/>
      <c r="R236" s="373"/>
      <c r="S236" s="373"/>
      <c r="T236" s="373"/>
      <c r="U236" s="373"/>
      <c r="V236" s="373"/>
      <c r="W236" s="373"/>
      <c r="X236" s="373"/>
      <c r="Y236" s="373"/>
      <c r="Z236" s="373"/>
      <c r="AA236" s="373"/>
      <c r="AB236" s="373"/>
      <c r="AC236" s="373"/>
      <c r="AD236" s="373"/>
      <c r="AE236" s="373"/>
      <c r="AF236" s="373"/>
      <c r="AG236" s="373"/>
      <c r="AH236" s="373"/>
      <c r="AI236" s="373"/>
      <c r="AJ236" s="373"/>
      <c r="AK236" s="373"/>
      <c r="AL236" s="373"/>
      <c r="AM236" s="373"/>
      <c r="AN236" s="373"/>
      <c r="AO236" s="373"/>
      <c r="AP236" s="373"/>
      <c r="AQ236" s="373"/>
      <c r="AR236" s="373"/>
      <c r="AS236" s="373"/>
      <c r="AT236" s="373"/>
      <c r="AU236" s="373"/>
      <c r="AV236" s="373"/>
      <c r="AW236" s="373"/>
      <c r="AX236" s="373"/>
      <c r="AY236" s="373"/>
      <c r="AZ236" s="373"/>
      <c r="BA236" s="373"/>
      <c r="BB236" s="373"/>
      <c r="BC236" s="373"/>
      <c r="BD236" s="373"/>
      <c r="BE236" s="373"/>
      <c r="BF236" s="373"/>
      <c r="BG236" s="373"/>
      <c r="BH236" s="373"/>
      <c r="BI236" s="373"/>
      <c r="BJ236" s="373"/>
      <c r="BK236" s="373"/>
      <c r="BL236" s="373"/>
      <c r="BM236" s="373"/>
      <c r="BN236" s="373"/>
    </row>
    <row r="237" spans="1:66" ht="15.75" customHeight="1" x14ac:dyDescent="0.2">
      <c r="A237" s="373"/>
      <c r="B237" s="373"/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73"/>
      <c r="O237" s="373"/>
      <c r="P237" s="373"/>
      <c r="Q237" s="373"/>
      <c r="R237" s="373"/>
      <c r="S237" s="373"/>
      <c r="T237" s="373"/>
      <c r="U237" s="373"/>
      <c r="V237" s="373"/>
      <c r="W237" s="373"/>
      <c r="X237" s="373"/>
      <c r="Y237" s="373"/>
      <c r="Z237" s="373"/>
      <c r="AA237" s="373"/>
      <c r="AB237" s="373"/>
      <c r="AC237" s="373"/>
      <c r="AD237" s="373"/>
      <c r="AE237" s="373"/>
      <c r="AF237" s="373"/>
      <c r="AG237" s="373"/>
      <c r="AH237" s="373"/>
      <c r="AI237" s="373"/>
      <c r="AJ237" s="373"/>
      <c r="AK237" s="373"/>
      <c r="AL237" s="373"/>
      <c r="AM237" s="373"/>
      <c r="AN237" s="373"/>
      <c r="AO237" s="373"/>
      <c r="AP237" s="373"/>
      <c r="AQ237" s="373"/>
      <c r="AR237" s="373"/>
      <c r="AS237" s="373"/>
      <c r="AT237" s="373"/>
      <c r="AU237" s="373"/>
      <c r="AV237" s="373"/>
      <c r="AW237" s="373"/>
      <c r="AX237" s="373"/>
      <c r="AY237" s="373"/>
      <c r="AZ237" s="373"/>
      <c r="BA237" s="373"/>
      <c r="BB237" s="373"/>
      <c r="BC237" s="373"/>
      <c r="BD237" s="373"/>
      <c r="BE237" s="373"/>
      <c r="BF237" s="373"/>
      <c r="BG237" s="373"/>
      <c r="BH237" s="373"/>
      <c r="BI237" s="373"/>
      <c r="BJ237" s="373"/>
      <c r="BK237" s="373"/>
      <c r="BL237" s="373"/>
      <c r="BM237" s="373"/>
      <c r="BN237" s="373"/>
    </row>
    <row r="238" spans="1:66" ht="15.75" customHeight="1" x14ac:dyDescent="0.2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73"/>
      <c r="R238" s="373"/>
      <c r="S238" s="373"/>
      <c r="T238" s="373"/>
      <c r="U238" s="373"/>
      <c r="V238" s="373"/>
      <c r="W238" s="373"/>
      <c r="X238" s="373"/>
      <c r="Y238" s="373"/>
      <c r="Z238" s="373"/>
      <c r="AA238" s="373"/>
      <c r="AB238" s="373"/>
      <c r="AC238" s="373"/>
      <c r="AD238" s="373"/>
      <c r="AE238" s="373"/>
      <c r="AF238" s="373"/>
      <c r="AG238" s="373"/>
      <c r="AH238" s="373"/>
      <c r="AI238" s="373"/>
      <c r="AJ238" s="373"/>
      <c r="AK238" s="373"/>
      <c r="AL238" s="373"/>
      <c r="AM238" s="373"/>
      <c r="AN238" s="373"/>
      <c r="AO238" s="373"/>
      <c r="AP238" s="373"/>
      <c r="AQ238" s="373"/>
      <c r="AR238" s="373"/>
      <c r="AS238" s="373"/>
      <c r="AT238" s="373"/>
      <c r="AU238" s="373"/>
      <c r="AV238" s="373"/>
      <c r="AW238" s="373"/>
      <c r="AX238" s="373"/>
      <c r="AY238" s="373"/>
      <c r="AZ238" s="373"/>
      <c r="BA238" s="373"/>
      <c r="BB238" s="373"/>
      <c r="BC238" s="373"/>
      <c r="BD238" s="373"/>
      <c r="BE238" s="373"/>
      <c r="BF238" s="373"/>
      <c r="BG238" s="373"/>
      <c r="BH238" s="373"/>
      <c r="BI238" s="373"/>
      <c r="BJ238" s="373"/>
      <c r="BK238" s="373"/>
      <c r="BL238" s="373"/>
      <c r="BM238" s="373"/>
      <c r="BN238" s="373"/>
    </row>
    <row r="239" spans="1:66" ht="15.75" customHeight="1" x14ac:dyDescent="0.2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3"/>
      <c r="P239" s="373"/>
      <c r="Q239" s="373"/>
      <c r="R239" s="373"/>
      <c r="S239" s="373"/>
      <c r="T239" s="373"/>
      <c r="U239" s="373"/>
      <c r="V239" s="373"/>
      <c r="W239" s="373"/>
      <c r="X239" s="373"/>
      <c r="Y239" s="373"/>
      <c r="Z239" s="373"/>
      <c r="AA239" s="373"/>
      <c r="AB239" s="373"/>
      <c r="AC239" s="373"/>
      <c r="AD239" s="373"/>
      <c r="AE239" s="373"/>
      <c r="AF239" s="373"/>
      <c r="AG239" s="373"/>
      <c r="AH239" s="373"/>
      <c r="AI239" s="373"/>
      <c r="AJ239" s="373"/>
      <c r="AK239" s="373"/>
      <c r="AL239" s="373"/>
      <c r="AM239" s="373"/>
      <c r="AN239" s="373"/>
      <c r="AO239" s="373"/>
      <c r="AP239" s="373"/>
      <c r="AQ239" s="373"/>
      <c r="AR239" s="373"/>
      <c r="AS239" s="373"/>
      <c r="AT239" s="373"/>
      <c r="AU239" s="373"/>
      <c r="AV239" s="373"/>
      <c r="AW239" s="373"/>
      <c r="AX239" s="373"/>
      <c r="AY239" s="373"/>
      <c r="AZ239" s="373"/>
      <c r="BA239" s="373"/>
      <c r="BB239" s="373"/>
      <c r="BC239" s="373"/>
      <c r="BD239" s="373"/>
      <c r="BE239" s="373"/>
      <c r="BF239" s="373"/>
      <c r="BG239" s="373"/>
      <c r="BH239" s="373"/>
      <c r="BI239" s="373"/>
      <c r="BJ239" s="373"/>
      <c r="BK239" s="373"/>
      <c r="BL239" s="373"/>
      <c r="BM239" s="373"/>
      <c r="BN239" s="373"/>
    </row>
    <row r="240" spans="1:66" ht="15.75" customHeight="1" x14ac:dyDescent="0.2">
      <c r="A240" s="373"/>
      <c r="B240" s="373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373"/>
      <c r="R240" s="373"/>
      <c r="S240" s="373"/>
      <c r="T240" s="373"/>
      <c r="U240" s="373"/>
      <c r="V240" s="373"/>
      <c r="W240" s="373"/>
      <c r="X240" s="373"/>
      <c r="Y240" s="373"/>
      <c r="Z240" s="373"/>
      <c r="AA240" s="373"/>
      <c r="AB240" s="373"/>
      <c r="AC240" s="373"/>
      <c r="AD240" s="373"/>
      <c r="AE240" s="373"/>
      <c r="AF240" s="373"/>
      <c r="AG240" s="373"/>
      <c r="AH240" s="373"/>
      <c r="AI240" s="373"/>
      <c r="AJ240" s="373"/>
      <c r="AK240" s="373"/>
      <c r="AL240" s="373"/>
      <c r="AM240" s="373"/>
      <c r="AN240" s="373"/>
      <c r="AO240" s="373"/>
      <c r="AP240" s="373"/>
      <c r="AQ240" s="373"/>
      <c r="AR240" s="373"/>
      <c r="AS240" s="373"/>
      <c r="AT240" s="373"/>
      <c r="AU240" s="373"/>
      <c r="AV240" s="373"/>
      <c r="AW240" s="373"/>
      <c r="AX240" s="373"/>
      <c r="AY240" s="373"/>
      <c r="AZ240" s="373"/>
      <c r="BA240" s="373"/>
      <c r="BB240" s="373"/>
      <c r="BC240" s="373"/>
      <c r="BD240" s="373"/>
      <c r="BE240" s="373"/>
      <c r="BF240" s="373"/>
      <c r="BG240" s="373"/>
      <c r="BH240" s="373"/>
      <c r="BI240" s="373"/>
      <c r="BJ240" s="373"/>
      <c r="BK240" s="373"/>
      <c r="BL240" s="373"/>
      <c r="BM240" s="373"/>
      <c r="BN240" s="373"/>
    </row>
    <row r="241" spans="1:66" ht="15.75" customHeight="1" x14ac:dyDescent="0.2">
      <c r="A241" s="373"/>
      <c r="B241" s="373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73"/>
      <c r="O241" s="373"/>
      <c r="P241" s="373"/>
      <c r="Q241" s="373"/>
      <c r="R241" s="373"/>
      <c r="S241" s="373"/>
      <c r="T241" s="373"/>
      <c r="U241" s="373"/>
      <c r="V241" s="373"/>
      <c r="W241" s="373"/>
      <c r="X241" s="373"/>
      <c r="Y241" s="373"/>
      <c r="Z241" s="373"/>
      <c r="AA241" s="373"/>
      <c r="AB241" s="373"/>
      <c r="AC241" s="373"/>
      <c r="AD241" s="373"/>
      <c r="AE241" s="373"/>
      <c r="AF241" s="373"/>
      <c r="AG241" s="373"/>
      <c r="AH241" s="373"/>
      <c r="AI241" s="373"/>
      <c r="AJ241" s="373"/>
      <c r="AK241" s="373"/>
      <c r="AL241" s="373"/>
      <c r="AM241" s="373"/>
      <c r="AN241" s="373"/>
      <c r="AO241" s="373"/>
      <c r="AP241" s="373"/>
      <c r="AQ241" s="373"/>
      <c r="AR241" s="373"/>
      <c r="AS241" s="373"/>
      <c r="AT241" s="373"/>
      <c r="AU241" s="373"/>
      <c r="AV241" s="373"/>
      <c r="AW241" s="373"/>
      <c r="AX241" s="373"/>
      <c r="AY241" s="373"/>
      <c r="AZ241" s="373"/>
      <c r="BA241" s="373"/>
      <c r="BB241" s="373"/>
      <c r="BC241" s="373"/>
      <c r="BD241" s="373"/>
      <c r="BE241" s="373"/>
      <c r="BF241" s="373"/>
      <c r="BG241" s="373"/>
      <c r="BH241" s="373"/>
      <c r="BI241" s="373"/>
      <c r="BJ241" s="373"/>
      <c r="BK241" s="373"/>
      <c r="BL241" s="373"/>
      <c r="BM241" s="373"/>
      <c r="BN241" s="373"/>
    </row>
    <row r="242" spans="1:66" ht="15.75" customHeight="1" x14ac:dyDescent="0.2">
      <c r="A242" s="373"/>
      <c r="B242" s="373"/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373"/>
      <c r="R242" s="373"/>
      <c r="S242" s="373"/>
      <c r="T242" s="373"/>
      <c r="U242" s="373"/>
      <c r="V242" s="373"/>
      <c r="W242" s="373"/>
      <c r="X242" s="373"/>
      <c r="Y242" s="373"/>
      <c r="Z242" s="373"/>
      <c r="AA242" s="373"/>
      <c r="AB242" s="373"/>
      <c r="AC242" s="373"/>
      <c r="AD242" s="373"/>
      <c r="AE242" s="373"/>
      <c r="AF242" s="373"/>
      <c r="AG242" s="373"/>
      <c r="AH242" s="373"/>
      <c r="AI242" s="373"/>
      <c r="AJ242" s="373"/>
      <c r="AK242" s="373"/>
      <c r="AL242" s="373"/>
      <c r="AM242" s="373"/>
      <c r="AN242" s="373"/>
      <c r="AO242" s="373"/>
      <c r="AP242" s="373"/>
      <c r="AQ242" s="373"/>
      <c r="AR242" s="373"/>
      <c r="AS242" s="373"/>
      <c r="AT242" s="373"/>
      <c r="AU242" s="373"/>
      <c r="AV242" s="373"/>
      <c r="AW242" s="373"/>
      <c r="AX242" s="373"/>
      <c r="AY242" s="373"/>
      <c r="AZ242" s="373"/>
      <c r="BA242" s="373"/>
      <c r="BB242" s="373"/>
      <c r="BC242" s="373"/>
      <c r="BD242" s="373"/>
      <c r="BE242" s="373"/>
      <c r="BF242" s="373"/>
      <c r="BG242" s="373"/>
      <c r="BH242" s="373"/>
      <c r="BI242" s="373"/>
      <c r="BJ242" s="373"/>
      <c r="BK242" s="373"/>
      <c r="BL242" s="373"/>
      <c r="BM242" s="373"/>
      <c r="BN242" s="373"/>
    </row>
    <row r="243" spans="1:66" ht="15.75" customHeight="1" x14ac:dyDescent="0.2">
      <c r="A243" s="373"/>
      <c r="B243" s="373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373"/>
      <c r="O243" s="373"/>
      <c r="P243" s="373"/>
      <c r="Q243" s="373"/>
      <c r="R243" s="373"/>
      <c r="S243" s="373"/>
      <c r="T243" s="373"/>
      <c r="U243" s="373"/>
      <c r="V243" s="373"/>
      <c r="W243" s="373"/>
      <c r="X243" s="373"/>
      <c r="Y243" s="373"/>
      <c r="Z243" s="373"/>
      <c r="AA243" s="373"/>
      <c r="AB243" s="373"/>
      <c r="AC243" s="373"/>
      <c r="AD243" s="373"/>
      <c r="AE243" s="373"/>
      <c r="AF243" s="373"/>
      <c r="AG243" s="373"/>
      <c r="AH243" s="373"/>
      <c r="AI243" s="373"/>
      <c r="AJ243" s="373"/>
      <c r="AK243" s="373"/>
      <c r="AL243" s="373"/>
      <c r="AM243" s="373"/>
      <c r="AN243" s="373"/>
      <c r="AO243" s="373"/>
      <c r="AP243" s="373"/>
      <c r="AQ243" s="373"/>
      <c r="AR243" s="373"/>
      <c r="AS243" s="373"/>
      <c r="AT243" s="373"/>
      <c r="AU243" s="373"/>
      <c r="AV243" s="373"/>
      <c r="AW243" s="373"/>
      <c r="AX243" s="373"/>
      <c r="AY243" s="373"/>
      <c r="AZ243" s="373"/>
      <c r="BA243" s="373"/>
      <c r="BB243" s="373"/>
      <c r="BC243" s="373"/>
      <c r="BD243" s="373"/>
      <c r="BE243" s="373"/>
      <c r="BF243" s="373"/>
      <c r="BG243" s="373"/>
      <c r="BH243" s="373"/>
      <c r="BI243" s="373"/>
      <c r="BJ243" s="373"/>
      <c r="BK243" s="373"/>
      <c r="BL243" s="373"/>
      <c r="BM243" s="373"/>
      <c r="BN243" s="373"/>
    </row>
    <row r="244" spans="1:66" ht="15.75" customHeight="1" x14ac:dyDescent="0.2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373"/>
      <c r="R244" s="373"/>
      <c r="S244" s="373"/>
      <c r="T244" s="373"/>
      <c r="U244" s="373"/>
      <c r="V244" s="373"/>
      <c r="W244" s="373"/>
      <c r="X244" s="373"/>
      <c r="Y244" s="373"/>
      <c r="Z244" s="373"/>
      <c r="AA244" s="373"/>
      <c r="AB244" s="373"/>
      <c r="AC244" s="373"/>
      <c r="AD244" s="373"/>
      <c r="AE244" s="373"/>
      <c r="AF244" s="373"/>
      <c r="AG244" s="373"/>
      <c r="AH244" s="373"/>
      <c r="AI244" s="373"/>
      <c r="AJ244" s="373"/>
      <c r="AK244" s="373"/>
      <c r="AL244" s="373"/>
      <c r="AM244" s="373"/>
      <c r="AN244" s="373"/>
      <c r="AO244" s="373"/>
      <c r="AP244" s="373"/>
      <c r="AQ244" s="373"/>
      <c r="AR244" s="373"/>
      <c r="AS244" s="373"/>
      <c r="AT244" s="373"/>
      <c r="AU244" s="373"/>
      <c r="AV244" s="373"/>
      <c r="AW244" s="373"/>
      <c r="AX244" s="373"/>
      <c r="AY244" s="373"/>
      <c r="AZ244" s="373"/>
      <c r="BA244" s="373"/>
      <c r="BB244" s="373"/>
      <c r="BC244" s="373"/>
      <c r="BD244" s="373"/>
      <c r="BE244" s="373"/>
      <c r="BF244" s="373"/>
      <c r="BG244" s="373"/>
      <c r="BH244" s="373"/>
      <c r="BI244" s="373"/>
      <c r="BJ244" s="373"/>
      <c r="BK244" s="373"/>
      <c r="BL244" s="373"/>
      <c r="BM244" s="373"/>
      <c r="BN244" s="373"/>
    </row>
    <row r="245" spans="1:66" ht="15.75" customHeight="1" x14ac:dyDescent="0.2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3"/>
      <c r="P245" s="373"/>
      <c r="Q245" s="373"/>
      <c r="R245" s="373"/>
      <c r="S245" s="373"/>
      <c r="T245" s="373"/>
      <c r="U245" s="373"/>
      <c r="V245" s="373"/>
      <c r="W245" s="373"/>
      <c r="X245" s="373"/>
      <c r="Y245" s="373"/>
      <c r="Z245" s="373"/>
      <c r="AA245" s="373"/>
      <c r="AB245" s="373"/>
      <c r="AC245" s="373"/>
      <c r="AD245" s="373"/>
      <c r="AE245" s="373"/>
      <c r="AF245" s="373"/>
      <c r="AG245" s="373"/>
      <c r="AH245" s="373"/>
      <c r="AI245" s="373"/>
      <c r="AJ245" s="373"/>
      <c r="AK245" s="373"/>
      <c r="AL245" s="373"/>
      <c r="AM245" s="373"/>
      <c r="AN245" s="373"/>
      <c r="AO245" s="373"/>
      <c r="AP245" s="373"/>
      <c r="AQ245" s="373"/>
      <c r="AR245" s="373"/>
      <c r="AS245" s="373"/>
      <c r="AT245" s="373"/>
      <c r="AU245" s="373"/>
      <c r="AV245" s="373"/>
      <c r="AW245" s="373"/>
      <c r="AX245" s="373"/>
      <c r="AY245" s="373"/>
      <c r="AZ245" s="373"/>
      <c r="BA245" s="373"/>
      <c r="BB245" s="373"/>
      <c r="BC245" s="373"/>
      <c r="BD245" s="373"/>
      <c r="BE245" s="373"/>
      <c r="BF245" s="373"/>
      <c r="BG245" s="373"/>
      <c r="BH245" s="373"/>
      <c r="BI245" s="373"/>
      <c r="BJ245" s="373"/>
      <c r="BK245" s="373"/>
      <c r="BL245" s="373"/>
      <c r="BM245" s="373"/>
      <c r="BN245" s="373"/>
    </row>
    <row r="246" spans="1:66" ht="15.75" customHeight="1" x14ac:dyDescent="0.2">
      <c r="A246" s="373"/>
      <c r="B246" s="373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373"/>
      <c r="R246" s="373"/>
      <c r="S246" s="373"/>
      <c r="T246" s="373"/>
      <c r="U246" s="373"/>
      <c r="V246" s="373"/>
      <c r="W246" s="373"/>
      <c r="X246" s="373"/>
      <c r="Y246" s="373"/>
      <c r="Z246" s="373"/>
      <c r="AA246" s="373"/>
      <c r="AB246" s="373"/>
      <c r="AC246" s="373"/>
      <c r="AD246" s="373"/>
      <c r="AE246" s="373"/>
      <c r="AF246" s="373"/>
      <c r="AG246" s="373"/>
      <c r="AH246" s="373"/>
      <c r="AI246" s="373"/>
      <c r="AJ246" s="373"/>
      <c r="AK246" s="373"/>
      <c r="AL246" s="373"/>
      <c r="AM246" s="373"/>
      <c r="AN246" s="373"/>
      <c r="AO246" s="373"/>
      <c r="AP246" s="373"/>
      <c r="AQ246" s="373"/>
      <c r="AR246" s="373"/>
      <c r="AS246" s="373"/>
      <c r="AT246" s="373"/>
      <c r="AU246" s="373"/>
      <c r="AV246" s="373"/>
      <c r="AW246" s="373"/>
      <c r="AX246" s="373"/>
      <c r="AY246" s="373"/>
      <c r="AZ246" s="373"/>
      <c r="BA246" s="373"/>
      <c r="BB246" s="373"/>
      <c r="BC246" s="373"/>
      <c r="BD246" s="373"/>
      <c r="BE246" s="373"/>
      <c r="BF246" s="373"/>
      <c r="BG246" s="373"/>
      <c r="BH246" s="373"/>
      <c r="BI246" s="373"/>
      <c r="BJ246" s="373"/>
      <c r="BK246" s="373"/>
      <c r="BL246" s="373"/>
      <c r="BM246" s="373"/>
      <c r="BN246" s="373"/>
    </row>
    <row r="247" spans="1:66" ht="15.75" customHeight="1" x14ac:dyDescent="0.2">
      <c r="A247" s="373"/>
      <c r="B247" s="373"/>
      <c r="C247" s="373"/>
      <c r="D247" s="373"/>
      <c r="E247" s="373"/>
      <c r="F247" s="373"/>
      <c r="G247" s="373"/>
      <c r="H247" s="373"/>
      <c r="I247" s="373"/>
      <c r="J247" s="373"/>
      <c r="K247" s="373"/>
      <c r="L247" s="373"/>
      <c r="M247" s="373"/>
      <c r="N247" s="373"/>
      <c r="O247" s="373"/>
      <c r="P247" s="373"/>
      <c r="Q247" s="373"/>
      <c r="R247" s="373"/>
      <c r="S247" s="373"/>
      <c r="T247" s="373"/>
      <c r="U247" s="373"/>
      <c r="V247" s="373"/>
      <c r="W247" s="373"/>
      <c r="X247" s="373"/>
      <c r="Y247" s="373"/>
      <c r="Z247" s="373"/>
      <c r="AA247" s="373"/>
      <c r="AB247" s="373"/>
      <c r="AC247" s="373"/>
      <c r="AD247" s="373"/>
      <c r="AE247" s="373"/>
      <c r="AF247" s="373"/>
      <c r="AG247" s="373"/>
      <c r="AH247" s="373"/>
      <c r="AI247" s="373"/>
      <c r="AJ247" s="373"/>
      <c r="AK247" s="373"/>
      <c r="AL247" s="373"/>
      <c r="AM247" s="373"/>
      <c r="AN247" s="373"/>
      <c r="AO247" s="373"/>
      <c r="AP247" s="373"/>
      <c r="AQ247" s="373"/>
      <c r="AR247" s="373"/>
      <c r="AS247" s="373"/>
      <c r="AT247" s="373"/>
      <c r="AU247" s="373"/>
      <c r="AV247" s="373"/>
      <c r="AW247" s="373"/>
      <c r="AX247" s="373"/>
      <c r="AY247" s="373"/>
      <c r="AZ247" s="373"/>
      <c r="BA247" s="373"/>
      <c r="BB247" s="373"/>
      <c r="BC247" s="373"/>
      <c r="BD247" s="373"/>
      <c r="BE247" s="373"/>
      <c r="BF247" s="373"/>
      <c r="BG247" s="373"/>
      <c r="BH247" s="373"/>
      <c r="BI247" s="373"/>
      <c r="BJ247" s="373"/>
      <c r="BK247" s="373"/>
      <c r="BL247" s="373"/>
      <c r="BM247" s="373"/>
      <c r="BN247" s="373"/>
    </row>
    <row r="248" spans="1:66" ht="15.75" customHeight="1" x14ac:dyDescent="0.2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  <c r="W248" s="373"/>
      <c r="X248" s="373"/>
      <c r="Y248" s="373"/>
      <c r="Z248" s="373"/>
      <c r="AA248" s="373"/>
      <c r="AB248" s="373"/>
      <c r="AC248" s="373"/>
      <c r="AD248" s="373"/>
      <c r="AE248" s="373"/>
      <c r="AF248" s="373"/>
      <c r="AG248" s="373"/>
      <c r="AH248" s="373"/>
      <c r="AI248" s="373"/>
      <c r="AJ248" s="373"/>
      <c r="AK248" s="373"/>
      <c r="AL248" s="373"/>
      <c r="AM248" s="373"/>
      <c r="AN248" s="373"/>
      <c r="AO248" s="373"/>
      <c r="AP248" s="373"/>
      <c r="AQ248" s="373"/>
      <c r="AR248" s="373"/>
      <c r="AS248" s="373"/>
      <c r="AT248" s="373"/>
      <c r="AU248" s="373"/>
      <c r="AV248" s="373"/>
      <c r="AW248" s="373"/>
      <c r="AX248" s="373"/>
      <c r="AY248" s="373"/>
      <c r="AZ248" s="373"/>
      <c r="BA248" s="373"/>
      <c r="BB248" s="373"/>
      <c r="BC248" s="373"/>
      <c r="BD248" s="373"/>
      <c r="BE248" s="373"/>
      <c r="BF248" s="373"/>
      <c r="BG248" s="373"/>
      <c r="BH248" s="373"/>
      <c r="BI248" s="373"/>
      <c r="BJ248" s="373"/>
      <c r="BK248" s="373"/>
      <c r="BL248" s="373"/>
      <c r="BM248" s="373"/>
      <c r="BN248" s="373"/>
    </row>
    <row r="249" spans="1:66" ht="15.75" customHeight="1" x14ac:dyDescent="0.2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  <c r="AA249" s="373"/>
      <c r="AB249" s="373"/>
      <c r="AC249" s="373"/>
      <c r="AD249" s="373"/>
      <c r="AE249" s="373"/>
      <c r="AF249" s="373"/>
      <c r="AG249" s="373"/>
      <c r="AH249" s="373"/>
      <c r="AI249" s="373"/>
      <c r="AJ249" s="373"/>
      <c r="AK249" s="373"/>
      <c r="AL249" s="373"/>
      <c r="AM249" s="373"/>
      <c r="AN249" s="373"/>
      <c r="AO249" s="373"/>
      <c r="AP249" s="373"/>
      <c r="AQ249" s="373"/>
      <c r="AR249" s="373"/>
      <c r="AS249" s="373"/>
      <c r="AT249" s="373"/>
      <c r="AU249" s="373"/>
      <c r="AV249" s="373"/>
      <c r="AW249" s="373"/>
      <c r="AX249" s="373"/>
      <c r="AY249" s="373"/>
      <c r="AZ249" s="373"/>
      <c r="BA249" s="373"/>
      <c r="BB249" s="373"/>
      <c r="BC249" s="373"/>
      <c r="BD249" s="373"/>
      <c r="BE249" s="373"/>
      <c r="BF249" s="373"/>
      <c r="BG249" s="373"/>
      <c r="BH249" s="373"/>
      <c r="BI249" s="373"/>
      <c r="BJ249" s="373"/>
      <c r="BK249" s="373"/>
      <c r="BL249" s="373"/>
      <c r="BM249" s="373"/>
      <c r="BN249" s="373"/>
    </row>
    <row r="250" spans="1:66" ht="15.75" customHeight="1" x14ac:dyDescent="0.2">
      <c r="A250" s="373"/>
      <c r="B250" s="373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  <c r="W250" s="373"/>
      <c r="X250" s="373"/>
      <c r="Y250" s="373"/>
      <c r="Z250" s="373"/>
      <c r="AA250" s="373"/>
      <c r="AB250" s="373"/>
      <c r="AC250" s="373"/>
      <c r="AD250" s="373"/>
      <c r="AE250" s="373"/>
      <c r="AF250" s="373"/>
      <c r="AG250" s="373"/>
      <c r="AH250" s="373"/>
      <c r="AI250" s="373"/>
      <c r="AJ250" s="373"/>
      <c r="AK250" s="373"/>
      <c r="AL250" s="373"/>
      <c r="AM250" s="373"/>
      <c r="AN250" s="373"/>
      <c r="AO250" s="373"/>
      <c r="AP250" s="373"/>
      <c r="AQ250" s="373"/>
      <c r="AR250" s="373"/>
      <c r="AS250" s="373"/>
      <c r="AT250" s="373"/>
      <c r="AU250" s="373"/>
      <c r="AV250" s="373"/>
      <c r="AW250" s="373"/>
      <c r="AX250" s="373"/>
      <c r="AY250" s="373"/>
      <c r="AZ250" s="373"/>
      <c r="BA250" s="373"/>
      <c r="BB250" s="373"/>
      <c r="BC250" s="373"/>
      <c r="BD250" s="373"/>
      <c r="BE250" s="373"/>
      <c r="BF250" s="373"/>
      <c r="BG250" s="373"/>
      <c r="BH250" s="373"/>
      <c r="BI250" s="373"/>
      <c r="BJ250" s="373"/>
      <c r="BK250" s="373"/>
      <c r="BL250" s="373"/>
      <c r="BM250" s="373"/>
      <c r="BN250" s="373"/>
    </row>
    <row r="251" spans="1:66" ht="15.75" customHeight="1" x14ac:dyDescent="0.2">
      <c r="A251" s="373"/>
      <c r="B251" s="373"/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  <c r="W251" s="373"/>
      <c r="X251" s="373"/>
      <c r="Y251" s="373"/>
      <c r="Z251" s="373"/>
      <c r="AA251" s="373"/>
      <c r="AB251" s="373"/>
      <c r="AC251" s="373"/>
      <c r="AD251" s="373"/>
      <c r="AE251" s="373"/>
      <c r="AF251" s="373"/>
      <c r="AG251" s="373"/>
      <c r="AH251" s="373"/>
      <c r="AI251" s="373"/>
      <c r="AJ251" s="373"/>
      <c r="AK251" s="373"/>
      <c r="AL251" s="373"/>
      <c r="AM251" s="373"/>
      <c r="AN251" s="373"/>
      <c r="AO251" s="373"/>
      <c r="AP251" s="373"/>
      <c r="AQ251" s="373"/>
      <c r="AR251" s="373"/>
      <c r="AS251" s="373"/>
      <c r="AT251" s="373"/>
      <c r="AU251" s="373"/>
      <c r="AV251" s="373"/>
      <c r="AW251" s="373"/>
      <c r="AX251" s="373"/>
      <c r="AY251" s="373"/>
      <c r="AZ251" s="373"/>
      <c r="BA251" s="373"/>
      <c r="BB251" s="373"/>
      <c r="BC251" s="373"/>
      <c r="BD251" s="373"/>
      <c r="BE251" s="373"/>
      <c r="BF251" s="373"/>
      <c r="BG251" s="373"/>
      <c r="BH251" s="373"/>
      <c r="BI251" s="373"/>
      <c r="BJ251" s="373"/>
      <c r="BK251" s="373"/>
      <c r="BL251" s="373"/>
      <c r="BM251" s="373"/>
      <c r="BN251" s="373"/>
    </row>
    <row r="252" spans="1:66" ht="15.75" customHeight="1" x14ac:dyDescent="0.2">
      <c r="A252" s="373"/>
      <c r="B252" s="373"/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  <c r="W252" s="373"/>
      <c r="X252" s="373"/>
      <c r="Y252" s="373"/>
      <c r="Z252" s="373"/>
      <c r="AA252" s="373"/>
      <c r="AB252" s="373"/>
      <c r="AC252" s="373"/>
      <c r="AD252" s="373"/>
      <c r="AE252" s="373"/>
      <c r="AF252" s="373"/>
      <c r="AG252" s="373"/>
      <c r="AH252" s="373"/>
      <c r="AI252" s="373"/>
      <c r="AJ252" s="373"/>
      <c r="AK252" s="373"/>
      <c r="AL252" s="373"/>
      <c r="AM252" s="373"/>
      <c r="AN252" s="373"/>
      <c r="AO252" s="373"/>
      <c r="AP252" s="373"/>
      <c r="AQ252" s="373"/>
      <c r="AR252" s="373"/>
      <c r="AS252" s="373"/>
      <c r="AT252" s="373"/>
      <c r="AU252" s="373"/>
      <c r="AV252" s="373"/>
      <c r="AW252" s="373"/>
      <c r="AX252" s="373"/>
      <c r="AY252" s="373"/>
      <c r="AZ252" s="373"/>
      <c r="BA252" s="373"/>
      <c r="BB252" s="373"/>
      <c r="BC252" s="373"/>
      <c r="BD252" s="373"/>
      <c r="BE252" s="373"/>
      <c r="BF252" s="373"/>
      <c r="BG252" s="373"/>
      <c r="BH252" s="373"/>
      <c r="BI252" s="373"/>
      <c r="BJ252" s="373"/>
      <c r="BK252" s="373"/>
      <c r="BL252" s="373"/>
      <c r="BM252" s="373"/>
      <c r="BN252" s="373"/>
    </row>
    <row r="253" spans="1:66" ht="15.75" customHeight="1" x14ac:dyDescent="0.2">
      <c r="A253" s="373"/>
      <c r="B253" s="373"/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  <c r="W253" s="373"/>
      <c r="X253" s="373"/>
      <c r="Y253" s="373"/>
      <c r="Z253" s="373"/>
      <c r="AA253" s="373"/>
      <c r="AB253" s="373"/>
      <c r="AC253" s="373"/>
      <c r="AD253" s="373"/>
      <c r="AE253" s="373"/>
      <c r="AF253" s="373"/>
      <c r="AG253" s="373"/>
      <c r="AH253" s="373"/>
      <c r="AI253" s="373"/>
      <c r="AJ253" s="373"/>
      <c r="AK253" s="373"/>
      <c r="AL253" s="373"/>
      <c r="AM253" s="373"/>
      <c r="AN253" s="373"/>
      <c r="AO253" s="373"/>
      <c r="AP253" s="373"/>
      <c r="AQ253" s="373"/>
      <c r="AR253" s="373"/>
      <c r="AS253" s="373"/>
      <c r="AT253" s="373"/>
      <c r="AU253" s="373"/>
      <c r="AV253" s="373"/>
      <c r="AW253" s="373"/>
      <c r="AX253" s="373"/>
      <c r="AY253" s="373"/>
      <c r="AZ253" s="373"/>
      <c r="BA253" s="373"/>
      <c r="BB253" s="373"/>
      <c r="BC253" s="373"/>
      <c r="BD253" s="373"/>
      <c r="BE253" s="373"/>
      <c r="BF253" s="373"/>
      <c r="BG253" s="373"/>
      <c r="BH253" s="373"/>
      <c r="BI253" s="373"/>
      <c r="BJ253" s="373"/>
      <c r="BK253" s="373"/>
      <c r="BL253" s="373"/>
      <c r="BM253" s="373"/>
      <c r="BN253" s="373"/>
    </row>
    <row r="254" spans="1:66" ht="15.75" customHeight="1" x14ac:dyDescent="0.2">
      <c r="A254" s="373"/>
      <c r="B254" s="373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  <c r="W254" s="373"/>
      <c r="X254" s="373"/>
      <c r="Y254" s="373"/>
      <c r="Z254" s="373"/>
      <c r="AA254" s="373"/>
      <c r="AB254" s="373"/>
      <c r="AC254" s="373"/>
      <c r="AD254" s="373"/>
      <c r="AE254" s="373"/>
      <c r="AF254" s="373"/>
      <c r="AG254" s="373"/>
      <c r="AH254" s="373"/>
      <c r="AI254" s="373"/>
      <c r="AJ254" s="373"/>
      <c r="AK254" s="373"/>
      <c r="AL254" s="373"/>
      <c r="AM254" s="373"/>
      <c r="AN254" s="373"/>
      <c r="AO254" s="373"/>
      <c r="AP254" s="373"/>
      <c r="AQ254" s="373"/>
      <c r="AR254" s="373"/>
      <c r="AS254" s="373"/>
      <c r="AT254" s="373"/>
      <c r="AU254" s="373"/>
      <c r="AV254" s="373"/>
      <c r="AW254" s="373"/>
      <c r="AX254" s="373"/>
      <c r="AY254" s="373"/>
      <c r="AZ254" s="373"/>
      <c r="BA254" s="373"/>
      <c r="BB254" s="373"/>
      <c r="BC254" s="373"/>
      <c r="BD254" s="373"/>
      <c r="BE254" s="373"/>
      <c r="BF254" s="373"/>
      <c r="BG254" s="373"/>
      <c r="BH254" s="373"/>
      <c r="BI254" s="373"/>
      <c r="BJ254" s="373"/>
      <c r="BK254" s="373"/>
      <c r="BL254" s="373"/>
      <c r="BM254" s="373"/>
      <c r="BN254" s="373"/>
    </row>
    <row r="255" spans="1:66" ht="15.75" customHeight="1" x14ac:dyDescent="0.2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  <c r="W255" s="373"/>
      <c r="X255" s="373"/>
      <c r="Y255" s="373"/>
      <c r="Z255" s="373"/>
      <c r="AA255" s="373"/>
      <c r="AB255" s="373"/>
      <c r="AC255" s="373"/>
      <c r="AD255" s="373"/>
      <c r="AE255" s="373"/>
      <c r="AF255" s="373"/>
      <c r="AG255" s="373"/>
      <c r="AH255" s="373"/>
      <c r="AI255" s="373"/>
      <c r="AJ255" s="373"/>
      <c r="AK255" s="373"/>
      <c r="AL255" s="373"/>
      <c r="AM255" s="373"/>
      <c r="AN255" s="373"/>
      <c r="AO255" s="373"/>
      <c r="AP255" s="373"/>
      <c r="AQ255" s="373"/>
      <c r="AR255" s="373"/>
      <c r="AS255" s="373"/>
      <c r="AT255" s="373"/>
      <c r="AU255" s="373"/>
      <c r="AV255" s="373"/>
      <c r="AW255" s="373"/>
      <c r="AX255" s="373"/>
      <c r="AY255" s="373"/>
      <c r="AZ255" s="373"/>
      <c r="BA255" s="373"/>
      <c r="BB255" s="373"/>
      <c r="BC255" s="373"/>
      <c r="BD255" s="373"/>
      <c r="BE255" s="373"/>
      <c r="BF255" s="373"/>
      <c r="BG255" s="373"/>
      <c r="BH255" s="373"/>
      <c r="BI255" s="373"/>
      <c r="BJ255" s="373"/>
      <c r="BK255" s="373"/>
      <c r="BL255" s="373"/>
      <c r="BM255" s="373"/>
      <c r="BN255" s="373"/>
    </row>
    <row r="256" spans="1:66" ht="15.75" customHeight="1" x14ac:dyDescent="0.2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  <c r="W256" s="373"/>
      <c r="X256" s="373"/>
      <c r="Y256" s="373"/>
      <c r="Z256" s="373"/>
      <c r="AA256" s="373"/>
      <c r="AB256" s="373"/>
      <c r="AC256" s="373"/>
      <c r="AD256" s="373"/>
      <c r="AE256" s="373"/>
      <c r="AF256" s="373"/>
      <c r="AG256" s="373"/>
      <c r="AH256" s="373"/>
      <c r="AI256" s="373"/>
      <c r="AJ256" s="373"/>
      <c r="AK256" s="373"/>
      <c r="AL256" s="373"/>
      <c r="AM256" s="373"/>
      <c r="AN256" s="373"/>
      <c r="AO256" s="373"/>
      <c r="AP256" s="373"/>
      <c r="AQ256" s="373"/>
      <c r="AR256" s="373"/>
      <c r="AS256" s="373"/>
      <c r="AT256" s="373"/>
      <c r="AU256" s="373"/>
      <c r="AV256" s="373"/>
      <c r="AW256" s="373"/>
      <c r="AX256" s="373"/>
      <c r="AY256" s="373"/>
      <c r="AZ256" s="373"/>
      <c r="BA256" s="373"/>
      <c r="BB256" s="373"/>
      <c r="BC256" s="373"/>
      <c r="BD256" s="373"/>
      <c r="BE256" s="373"/>
      <c r="BF256" s="373"/>
      <c r="BG256" s="373"/>
      <c r="BH256" s="373"/>
      <c r="BI256" s="373"/>
      <c r="BJ256" s="373"/>
      <c r="BK256" s="373"/>
      <c r="BL256" s="373"/>
      <c r="BM256" s="373"/>
      <c r="BN256" s="373"/>
    </row>
    <row r="257" spans="1:66" ht="15.75" customHeight="1" x14ac:dyDescent="0.2">
      <c r="A257" s="373"/>
      <c r="B257" s="373"/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  <c r="W257" s="373"/>
      <c r="X257" s="373"/>
      <c r="Y257" s="373"/>
      <c r="Z257" s="373"/>
      <c r="AA257" s="373"/>
      <c r="AB257" s="373"/>
      <c r="AC257" s="373"/>
      <c r="AD257" s="373"/>
      <c r="AE257" s="373"/>
      <c r="AF257" s="373"/>
      <c r="AG257" s="373"/>
      <c r="AH257" s="373"/>
      <c r="AI257" s="373"/>
      <c r="AJ257" s="373"/>
      <c r="AK257" s="373"/>
      <c r="AL257" s="373"/>
      <c r="AM257" s="373"/>
      <c r="AN257" s="373"/>
      <c r="AO257" s="373"/>
      <c r="AP257" s="373"/>
      <c r="AQ257" s="373"/>
      <c r="AR257" s="373"/>
      <c r="AS257" s="373"/>
      <c r="AT257" s="373"/>
      <c r="AU257" s="373"/>
      <c r="AV257" s="373"/>
      <c r="AW257" s="373"/>
      <c r="AX257" s="373"/>
      <c r="AY257" s="373"/>
      <c r="AZ257" s="373"/>
      <c r="BA257" s="373"/>
      <c r="BB257" s="373"/>
      <c r="BC257" s="373"/>
      <c r="BD257" s="373"/>
      <c r="BE257" s="373"/>
      <c r="BF257" s="373"/>
      <c r="BG257" s="373"/>
      <c r="BH257" s="373"/>
      <c r="BI257" s="373"/>
      <c r="BJ257" s="373"/>
      <c r="BK257" s="373"/>
      <c r="BL257" s="373"/>
      <c r="BM257" s="373"/>
      <c r="BN257" s="373"/>
    </row>
    <row r="258" spans="1:66" ht="15.75" customHeight="1" x14ac:dyDescent="0.2">
      <c r="A258" s="373"/>
      <c r="B258" s="373"/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  <c r="W258" s="373"/>
      <c r="X258" s="373"/>
      <c r="Y258" s="373"/>
      <c r="Z258" s="373"/>
      <c r="AA258" s="373"/>
      <c r="AB258" s="373"/>
      <c r="AC258" s="373"/>
      <c r="AD258" s="373"/>
      <c r="AE258" s="373"/>
      <c r="AF258" s="373"/>
      <c r="AG258" s="373"/>
      <c r="AH258" s="373"/>
      <c r="AI258" s="373"/>
      <c r="AJ258" s="373"/>
      <c r="AK258" s="373"/>
      <c r="AL258" s="373"/>
      <c r="AM258" s="373"/>
      <c r="AN258" s="373"/>
      <c r="AO258" s="373"/>
      <c r="AP258" s="373"/>
      <c r="AQ258" s="373"/>
      <c r="AR258" s="373"/>
      <c r="AS258" s="373"/>
      <c r="AT258" s="373"/>
      <c r="AU258" s="373"/>
      <c r="AV258" s="373"/>
      <c r="AW258" s="373"/>
      <c r="AX258" s="373"/>
      <c r="AY258" s="373"/>
      <c r="AZ258" s="373"/>
      <c r="BA258" s="373"/>
      <c r="BB258" s="373"/>
      <c r="BC258" s="373"/>
      <c r="BD258" s="373"/>
      <c r="BE258" s="373"/>
      <c r="BF258" s="373"/>
      <c r="BG258" s="373"/>
      <c r="BH258" s="373"/>
      <c r="BI258" s="373"/>
      <c r="BJ258" s="373"/>
      <c r="BK258" s="373"/>
      <c r="BL258" s="373"/>
      <c r="BM258" s="373"/>
      <c r="BN258" s="373"/>
    </row>
    <row r="259" spans="1:66" ht="15.75" customHeight="1" x14ac:dyDescent="0.2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  <c r="W259" s="373"/>
      <c r="X259" s="373"/>
      <c r="Y259" s="373"/>
      <c r="Z259" s="373"/>
      <c r="AA259" s="373"/>
      <c r="AB259" s="373"/>
      <c r="AC259" s="373"/>
      <c r="AD259" s="373"/>
      <c r="AE259" s="373"/>
      <c r="AF259" s="373"/>
      <c r="AG259" s="373"/>
      <c r="AH259" s="373"/>
      <c r="AI259" s="373"/>
      <c r="AJ259" s="373"/>
      <c r="AK259" s="373"/>
      <c r="AL259" s="373"/>
      <c r="AM259" s="373"/>
      <c r="AN259" s="373"/>
      <c r="AO259" s="373"/>
      <c r="AP259" s="373"/>
      <c r="AQ259" s="373"/>
      <c r="AR259" s="373"/>
      <c r="AS259" s="373"/>
      <c r="AT259" s="373"/>
      <c r="AU259" s="373"/>
      <c r="AV259" s="373"/>
      <c r="AW259" s="373"/>
      <c r="AX259" s="373"/>
      <c r="AY259" s="373"/>
      <c r="AZ259" s="373"/>
      <c r="BA259" s="373"/>
      <c r="BB259" s="373"/>
      <c r="BC259" s="373"/>
      <c r="BD259" s="373"/>
      <c r="BE259" s="373"/>
      <c r="BF259" s="373"/>
      <c r="BG259" s="373"/>
      <c r="BH259" s="373"/>
      <c r="BI259" s="373"/>
      <c r="BJ259" s="373"/>
      <c r="BK259" s="373"/>
      <c r="BL259" s="373"/>
      <c r="BM259" s="373"/>
      <c r="BN259" s="373"/>
    </row>
    <row r="260" spans="1:66" ht="15.75" customHeight="1" x14ac:dyDescent="0.2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  <c r="W260" s="373"/>
      <c r="X260" s="373"/>
      <c r="Y260" s="373"/>
      <c r="Z260" s="373"/>
      <c r="AA260" s="373"/>
      <c r="AB260" s="373"/>
      <c r="AC260" s="373"/>
      <c r="AD260" s="373"/>
      <c r="AE260" s="373"/>
      <c r="AF260" s="373"/>
      <c r="AG260" s="373"/>
      <c r="AH260" s="373"/>
      <c r="AI260" s="373"/>
      <c r="AJ260" s="373"/>
      <c r="AK260" s="373"/>
      <c r="AL260" s="373"/>
      <c r="AM260" s="373"/>
      <c r="AN260" s="373"/>
      <c r="AO260" s="373"/>
      <c r="AP260" s="373"/>
      <c r="AQ260" s="373"/>
      <c r="AR260" s="373"/>
      <c r="AS260" s="373"/>
      <c r="AT260" s="373"/>
      <c r="AU260" s="373"/>
      <c r="AV260" s="373"/>
      <c r="AW260" s="373"/>
      <c r="AX260" s="373"/>
      <c r="AY260" s="373"/>
      <c r="AZ260" s="373"/>
      <c r="BA260" s="373"/>
      <c r="BB260" s="373"/>
      <c r="BC260" s="373"/>
      <c r="BD260" s="373"/>
      <c r="BE260" s="373"/>
      <c r="BF260" s="373"/>
      <c r="BG260" s="373"/>
      <c r="BH260" s="373"/>
      <c r="BI260" s="373"/>
      <c r="BJ260" s="373"/>
      <c r="BK260" s="373"/>
      <c r="BL260" s="373"/>
      <c r="BM260" s="373"/>
      <c r="BN260" s="373"/>
    </row>
    <row r="261" spans="1:66" ht="15.75" customHeight="1" x14ac:dyDescent="0.2">
      <c r="A261" s="373"/>
      <c r="B261" s="373"/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  <c r="Y261" s="373"/>
      <c r="Z261" s="373"/>
      <c r="AA261" s="373"/>
      <c r="AB261" s="373"/>
      <c r="AC261" s="373"/>
      <c r="AD261" s="373"/>
      <c r="AE261" s="373"/>
      <c r="AF261" s="373"/>
      <c r="AG261" s="373"/>
      <c r="AH261" s="373"/>
      <c r="AI261" s="373"/>
      <c r="AJ261" s="373"/>
      <c r="AK261" s="373"/>
      <c r="AL261" s="373"/>
      <c r="AM261" s="373"/>
      <c r="AN261" s="373"/>
      <c r="AO261" s="373"/>
      <c r="AP261" s="373"/>
      <c r="AQ261" s="373"/>
      <c r="AR261" s="373"/>
      <c r="AS261" s="373"/>
      <c r="AT261" s="373"/>
      <c r="AU261" s="373"/>
      <c r="AV261" s="373"/>
      <c r="AW261" s="373"/>
      <c r="AX261" s="373"/>
      <c r="AY261" s="373"/>
      <c r="AZ261" s="373"/>
      <c r="BA261" s="373"/>
      <c r="BB261" s="373"/>
      <c r="BC261" s="373"/>
      <c r="BD261" s="373"/>
      <c r="BE261" s="373"/>
      <c r="BF261" s="373"/>
      <c r="BG261" s="373"/>
      <c r="BH261" s="373"/>
      <c r="BI261" s="373"/>
      <c r="BJ261" s="373"/>
      <c r="BK261" s="373"/>
      <c r="BL261" s="373"/>
      <c r="BM261" s="373"/>
      <c r="BN261" s="373"/>
    </row>
    <row r="262" spans="1:66" ht="15.75" customHeight="1" x14ac:dyDescent="0.2">
      <c r="A262" s="373"/>
      <c r="B262" s="373"/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  <c r="W262" s="373"/>
      <c r="X262" s="373"/>
      <c r="Y262" s="373"/>
      <c r="Z262" s="373"/>
      <c r="AA262" s="373"/>
      <c r="AB262" s="373"/>
      <c r="AC262" s="373"/>
      <c r="AD262" s="373"/>
      <c r="AE262" s="373"/>
      <c r="AF262" s="373"/>
      <c r="AG262" s="373"/>
      <c r="AH262" s="373"/>
      <c r="AI262" s="373"/>
      <c r="AJ262" s="373"/>
      <c r="AK262" s="373"/>
      <c r="AL262" s="373"/>
      <c r="AM262" s="373"/>
      <c r="AN262" s="373"/>
      <c r="AO262" s="373"/>
      <c r="AP262" s="373"/>
      <c r="AQ262" s="373"/>
      <c r="AR262" s="373"/>
      <c r="AS262" s="373"/>
      <c r="AT262" s="373"/>
      <c r="AU262" s="373"/>
      <c r="AV262" s="373"/>
      <c r="AW262" s="373"/>
      <c r="AX262" s="373"/>
      <c r="AY262" s="373"/>
      <c r="AZ262" s="373"/>
      <c r="BA262" s="373"/>
      <c r="BB262" s="373"/>
      <c r="BC262" s="373"/>
      <c r="BD262" s="373"/>
      <c r="BE262" s="373"/>
      <c r="BF262" s="373"/>
      <c r="BG262" s="373"/>
      <c r="BH262" s="373"/>
      <c r="BI262" s="373"/>
      <c r="BJ262" s="373"/>
      <c r="BK262" s="373"/>
      <c r="BL262" s="373"/>
      <c r="BM262" s="373"/>
      <c r="BN262" s="373"/>
    </row>
    <row r="263" spans="1:66" ht="15.75" customHeight="1" x14ac:dyDescent="0.2">
      <c r="A263" s="373"/>
      <c r="B263" s="373"/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  <c r="W263" s="373"/>
      <c r="X263" s="373"/>
      <c r="Y263" s="373"/>
      <c r="Z263" s="373"/>
      <c r="AA263" s="373"/>
      <c r="AB263" s="373"/>
      <c r="AC263" s="373"/>
      <c r="AD263" s="373"/>
      <c r="AE263" s="373"/>
      <c r="AF263" s="373"/>
      <c r="AG263" s="373"/>
      <c r="AH263" s="373"/>
      <c r="AI263" s="373"/>
      <c r="AJ263" s="373"/>
      <c r="AK263" s="373"/>
      <c r="AL263" s="373"/>
      <c r="AM263" s="373"/>
      <c r="AN263" s="373"/>
      <c r="AO263" s="373"/>
      <c r="AP263" s="373"/>
      <c r="AQ263" s="373"/>
      <c r="AR263" s="373"/>
      <c r="AS263" s="373"/>
      <c r="AT263" s="373"/>
      <c r="AU263" s="373"/>
      <c r="AV263" s="373"/>
      <c r="AW263" s="373"/>
      <c r="AX263" s="373"/>
      <c r="AY263" s="373"/>
      <c r="AZ263" s="373"/>
      <c r="BA263" s="373"/>
      <c r="BB263" s="373"/>
      <c r="BC263" s="373"/>
      <c r="BD263" s="373"/>
      <c r="BE263" s="373"/>
      <c r="BF263" s="373"/>
      <c r="BG263" s="373"/>
      <c r="BH263" s="373"/>
      <c r="BI263" s="373"/>
      <c r="BJ263" s="373"/>
      <c r="BK263" s="373"/>
      <c r="BL263" s="373"/>
      <c r="BM263" s="373"/>
      <c r="BN263" s="373"/>
    </row>
    <row r="264" spans="1:66" ht="15.75" customHeight="1" x14ac:dyDescent="0.2">
      <c r="A264" s="373"/>
      <c r="B264" s="373"/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  <c r="Y264" s="373"/>
      <c r="Z264" s="373"/>
      <c r="AA264" s="373"/>
      <c r="AB264" s="373"/>
      <c r="AC264" s="373"/>
      <c r="AD264" s="373"/>
      <c r="AE264" s="373"/>
      <c r="AF264" s="373"/>
      <c r="AG264" s="373"/>
      <c r="AH264" s="373"/>
      <c r="AI264" s="373"/>
      <c r="AJ264" s="373"/>
      <c r="AK264" s="373"/>
      <c r="AL264" s="373"/>
      <c r="AM264" s="373"/>
      <c r="AN264" s="373"/>
      <c r="AO264" s="373"/>
      <c r="AP264" s="373"/>
      <c r="AQ264" s="373"/>
      <c r="AR264" s="373"/>
      <c r="AS264" s="373"/>
      <c r="AT264" s="373"/>
      <c r="AU264" s="373"/>
      <c r="AV264" s="373"/>
      <c r="AW264" s="373"/>
      <c r="AX264" s="373"/>
      <c r="AY264" s="373"/>
      <c r="AZ264" s="373"/>
      <c r="BA264" s="373"/>
      <c r="BB264" s="373"/>
      <c r="BC264" s="373"/>
      <c r="BD264" s="373"/>
      <c r="BE264" s="373"/>
      <c r="BF264" s="373"/>
      <c r="BG264" s="373"/>
      <c r="BH264" s="373"/>
      <c r="BI264" s="373"/>
      <c r="BJ264" s="373"/>
      <c r="BK264" s="373"/>
      <c r="BL264" s="373"/>
      <c r="BM264" s="373"/>
      <c r="BN264" s="373"/>
    </row>
    <row r="265" spans="1:66" ht="15.75" customHeight="1" x14ac:dyDescent="0.2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  <c r="W265" s="373"/>
      <c r="X265" s="373"/>
      <c r="Y265" s="373"/>
      <c r="Z265" s="373"/>
      <c r="AA265" s="373"/>
      <c r="AB265" s="373"/>
      <c r="AC265" s="373"/>
      <c r="AD265" s="373"/>
      <c r="AE265" s="373"/>
      <c r="AF265" s="373"/>
      <c r="AG265" s="373"/>
      <c r="AH265" s="373"/>
      <c r="AI265" s="373"/>
      <c r="AJ265" s="373"/>
      <c r="AK265" s="373"/>
      <c r="AL265" s="373"/>
      <c r="AM265" s="373"/>
      <c r="AN265" s="373"/>
      <c r="AO265" s="373"/>
      <c r="AP265" s="373"/>
      <c r="AQ265" s="373"/>
      <c r="AR265" s="373"/>
      <c r="AS265" s="373"/>
      <c r="AT265" s="373"/>
      <c r="AU265" s="373"/>
      <c r="AV265" s="373"/>
      <c r="AW265" s="373"/>
      <c r="AX265" s="373"/>
      <c r="AY265" s="373"/>
      <c r="AZ265" s="373"/>
      <c r="BA265" s="373"/>
      <c r="BB265" s="373"/>
      <c r="BC265" s="373"/>
      <c r="BD265" s="373"/>
      <c r="BE265" s="373"/>
      <c r="BF265" s="373"/>
      <c r="BG265" s="373"/>
      <c r="BH265" s="373"/>
      <c r="BI265" s="373"/>
      <c r="BJ265" s="373"/>
      <c r="BK265" s="373"/>
      <c r="BL265" s="373"/>
      <c r="BM265" s="373"/>
      <c r="BN265" s="373"/>
    </row>
    <row r="266" spans="1:66" ht="15.75" customHeight="1" x14ac:dyDescent="0.2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  <c r="Y266" s="373"/>
      <c r="Z266" s="373"/>
      <c r="AA266" s="373"/>
      <c r="AB266" s="373"/>
      <c r="AC266" s="373"/>
      <c r="AD266" s="373"/>
      <c r="AE266" s="373"/>
      <c r="AF266" s="373"/>
      <c r="AG266" s="373"/>
      <c r="AH266" s="373"/>
      <c r="AI266" s="373"/>
      <c r="AJ266" s="373"/>
      <c r="AK266" s="373"/>
      <c r="AL266" s="373"/>
      <c r="AM266" s="373"/>
      <c r="AN266" s="373"/>
      <c r="AO266" s="373"/>
      <c r="AP266" s="373"/>
      <c r="AQ266" s="373"/>
      <c r="AR266" s="373"/>
      <c r="AS266" s="373"/>
      <c r="AT266" s="373"/>
      <c r="AU266" s="373"/>
      <c r="AV266" s="373"/>
      <c r="AW266" s="373"/>
      <c r="AX266" s="373"/>
      <c r="AY266" s="373"/>
      <c r="AZ266" s="373"/>
      <c r="BA266" s="373"/>
      <c r="BB266" s="373"/>
      <c r="BC266" s="373"/>
      <c r="BD266" s="373"/>
      <c r="BE266" s="373"/>
      <c r="BF266" s="373"/>
      <c r="BG266" s="373"/>
      <c r="BH266" s="373"/>
      <c r="BI266" s="373"/>
      <c r="BJ266" s="373"/>
      <c r="BK266" s="373"/>
      <c r="BL266" s="373"/>
      <c r="BM266" s="373"/>
      <c r="BN266" s="373"/>
    </row>
    <row r="267" spans="1:66" ht="15.75" customHeight="1" x14ac:dyDescent="0.2">
      <c r="A267" s="373"/>
      <c r="B267" s="373"/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  <c r="Y267" s="373"/>
      <c r="Z267" s="373"/>
      <c r="AA267" s="373"/>
      <c r="AB267" s="373"/>
      <c r="AC267" s="373"/>
      <c r="AD267" s="373"/>
      <c r="AE267" s="373"/>
      <c r="AF267" s="373"/>
      <c r="AG267" s="373"/>
      <c r="AH267" s="373"/>
      <c r="AI267" s="373"/>
      <c r="AJ267" s="373"/>
      <c r="AK267" s="373"/>
      <c r="AL267" s="373"/>
      <c r="AM267" s="373"/>
      <c r="AN267" s="373"/>
      <c r="AO267" s="373"/>
      <c r="AP267" s="373"/>
      <c r="AQ267" s="373"/>
      <c r="AR267" s="373"/>
      <c r="AS267" s="373"/>
      <c r="AT267" s="373"/>
      <c r="AU267" s="373"/>
      <c r="AV267" s="373"/>
      <c r="AW267" s="373"/>
      <c r="AX267" s="373"/>
      <c r="AY267" s="373"/>
      <c r="AZ267" s="373"/>
      <c r="BA267" s="373"/>
      <c r="BB267" s="373"/>
      <c r="BC267" s="373"/>
      <c r="BD267" s="373"/>
      <c r="BE267" s="373"/>
      <c r="BF267" s="373"/>
      <c r="BG267" s="373"/>
      <c r="BH267" s="373"/>
      <c r="BI267" s="373"/>
      <c r="BJ267" s="373"/>
      <c r="BK267" s="373"/>
      <c r="BL267" s="373"/>
      <c r="BM267" s="373"/>
      <c r="BN267" s="373"/>
    </row>
    <row r="268" spans="1:66" ht="15.75" customHeight="1" x14ac:dyDescent="0.2">
      <c r="A268" s="373"/>
      <c r="B268" s="373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  <c r="W268" s="373"/>
      <c r="X268" s="373"/>
      <c r="Y268" s="373"/>
      <c r="Z268" s="373"/>
      <c r="AA268" s="373"/>
      <c r="AB268" s="373"/>
      <c r="AC268" s="373"/>
      <c r="AD268" s="373"/>
      <c r="AE268" s="373"/>
      <c r="AF268" s="373"/>
      <c r="AG268" s="373"/>
      <c r="AH268" s="373"/>
      <c r="AI268" s="373"/>
      <c r="AJ268" s="373"/>
      <c r="AK268" s="373"/>
      <c r="AL268" s="373"/>
      <c r="AM268" s="373"/>
      <c r="AN268" s="373"/>
      <c r="AO268" s="373"/>
      <c r="AP268" s="373"/>
      <c r="AQ268" s="373"/>
      <c r="AR268" s="373"/>
      <c r="AS268" s="373"/>
      <c r="AT268" s="373"/>
      <c r="AU268" s="373"/>
      <c r="AV268" s="373"/>
      <c r="AW268" s="373"/>
      <c r="AX268" s="373"/>
      <c r="AY268" s="373"/>
      <c r="AZ268" s="373"/>
      <c r="BA268" s="373"/>
      <c r="BB268" s="373"/>
      <c r="BC268" s="373"/>
      <c r="BD268" s="373"/>
      <c r="BE268" s="373"/>
      <c r="BF268" s="373"/>
      <c r="BG268" s="373"/>
      <c r="BH268" s="373"/>
      <c r="BI268" s="373"/>
      <c r="BJ268" s="373"/>
      <c r="BK268" s="373"/>
      <c r="BL268" s="373"/>
      <c r="BM268" s="373"/>
      <c r="BN268" s="373"/>
    </row>
    <row r="269" spans="1:66" ht="15.75" customHeight="1" x14ac:dyDescent="0.2">
      <c r="A269" s="373"/>
      <c r="B269" s="373"/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373"/>
      <c r="O269" s="373"/>
      <c r="P269" s="373"/>
      <c r="Q269" s="373"/>
      <c r="R269" s="373"/>
      <c r="S269" s="373"/>
      <c r="T269" s="373"/>
      <c r="U269" s="373"/>
      <c r="V269" s="373"/>
      <c r="W269" s="373"/>
      <c r="X269" s="373"/>
      <c r="Y269" s="373"/>
      <c r="Z269" s="373"/>
      <c r="AA269" s="373"/>
      <c r="AB269" s="373"/>
      <c r="AC269" s="373"/>
      <c r="AD269" s="373"/>
      <c r="AE269" s="373"/>
      <c r="AF269" s="373"/>
      <c r="AG269" s="373"/>
      <c r="AH269" s="373"/>
      <c r="AI269" s="373"/>
      <c r="AJ269" s="373"/>
      <c r="AK269" s="373"/>
      <c r="AL269" s="373"/>
      <c r="AM269" s="373"/>
      <c r="AN269" s="373"/>
      <c r="AO269" s="373"/>
      <c r="AP269" s="373"/>
      <c r="AQ269" s="373"/>
      <c r="AR269" s="373"/>
      <c r="AS269" s="373"/>
      <c r="AT269" s="373"/>
      <c r="AU269" s="373"/>
      <c r="AV269" s="373"/>
      <c r="AW269" s="373"/>
      <c r="AX269" s="373"/>
      <c r="AY269" s="373"/>
      <c r="AZ269" s="373"/>
      <c r="BA269" s="373"/>
      <c r="BB269" s="373"/>
      <c r="BC269" s="373"/>
      <c r="BD269" s="373"/>
      <c r="BE269" s="373"/>
      <c r="BF269" s="373"/>
      <c r="BG269" s="373"/>
      <c r="BH269" s="373"/>
      <c r="BI269" s="373"/>
      <c r="BJ269" s="373"/>
      <c r="BK269" s="373"/>
      <c r="BL269" s="373"/>
      <c r="BM269" s="373"/>
      <c r="BN269" s="373"/>
    </row>
    <row r="270" spans="1:66" ht="15.75" customHeight="1" x14ac:dyDescent="0.2">
      <c r="A270" s="373"/>
      <c r="B270" s="373"/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  <c r="W270" s="373"/>
      <c r="X270" s="373"/>
      <c r="Y270" s="373"/>
      <c r="Z270" s="373"/>
      <c r="AA270" s="373"/>
      <c r="AB270" s="373"/>
      <c r="AC270" s="373"/>
      <c r="AD270" s="373"/>
      <c r="AE270" s="373"/>
      <c r="AF270" s="373"/>
      <c r="AG270" s="373"/>
      <c r="AH270" s="373"/>
      <c r="AI270" s="373"/>
      <c r="AJ270" s="373"/>
      <c r="AK270" s="373"/>
      <c r="AL270" s="373"/>
      <c r="AM270" s="373"/>
      <c r="AN270" s="373"/>
      <c r="AO270" s="373"/>
      <c r="AP270" s="373"/>
      <c r="AQ270" s="373"/>
      <c r="AR270" s="373"/>
      <c r="AS270" s="373"/>
      <c r="AT270" s="373"/>
      <c r="AU270" s="373"/>
      <c r="AV270" s="373"/>
      <c r="AW270" s="373"/>
      <c r="AX270" s="373"/>
      <c r="AY270" s="373"/>
      <c r="AZ270" s="373"/>
      <c r="BA270" s="373"/>
      <c r="BB270" s="373"/>
      <c r="BC270" s="373"/>
      <c r="BD270" s="373"/>
      <c r="BE270" s="373"/>
      <c r="BF270" s="373"/>
      <c r="BG270" s="373"/>
      <c r="BH270" s="373"/>
      <c r="BI270" s="373"/>
      <c r="BJ270" s="373"/>
      <c r="BK270" s="373"/>
      <c r="BL270" s="373"/>
      <c r="BM270" s="373"/>
      <c r="BN270" s="373"/>
    </row>
    <row r="271" spans="1:66" ht="15.75" customHeight="1" x14ac:dyDescent="0.2">
      <c r="A271" s="373"/>
      <c r="B271" s="373"/>
      <c r="C271" s="373"/>
      <c r="D271" s="373"/>
      <c r="E271" s="373"/>
      <c r="F271" s="373"/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  <c r="W271" s="373"/>
      <c r="X271" s="373"/>
      <c r="Y271" s="373"/>
      <c r="Z271" s="373"/>
      <c r="AA271" s="373"/>
      <c r="AB271" s="373"/>
      <c r="AC271" s="373"/>
      <c r="AD271" s="373"/>
      <c r="AE271" s="373"/>
      <c r="AF271" s="373"/>
      <c r="AG271" s="373"/>
      <c r="AH271" s="373"/>
      <c r="AI271" s="373"/>
      <c r="AJ271" s="373"/>
      <c r="AK271" s="373"/>
      <c r="AL271" s="373"/>
      <c r="AM271" s="373"/>
      <c r="AN271" s="373"/>
      <c r="AO271" s="373"/>
      <c r="AP271" s="373"/>
      <c r="AQ271" s="373"/>
      <c r="AR271" s="373"/>
      <c r="AS271" s="373"/>
      <c r="AT271" s="373"/>
      <c r="AU271" s="373"/>
      <c r="AV271" s="373"/>
      <c r="AW271" s="373"/>
      <c r="AX271" s="373"/>
      <c r="AY271" s="373"/>
      <c r="AZ271" s="373"/>
      <c r="BA271" s="373"/>
      <c r="BB271" s="373"/>
      <c r="BC271" s="373"/>
      <c r="BD271" s="373"/>
      <c r="BE271" s="373"/>
      <c r="BF271" s="373"/>
      <c r="BG271" s="373"/>
      <c r="BH271" s="373"/>
      <c r="BI271" s="373"/>
      <c r="BJ271" s="373"/>
      <c r="BK271" s="373"/>
      <c r="BL271" s="373"/>
      <c r="BM271" s="373"/>
      <c r="BN271" s="373"/>
    </row>
    <row r="272" spans="1:66" ht="15.75" customHeight="1" x14ac:dyDescent="0.2">
      <c r="A272" s="373"/>
      <c r="B272" s="373"/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  <c r="W272" s="373"/>
      <c r="X272" s="373"/>
      <c r="Y272" s="373"/>
      <c r="Z272" s="373"/>
      <c r="AA272" s="373"/>
      <c r="AB272" s="373"/>
      <c r="AC272" s="373"/>
      <c r="AD272" s="373"/>
      <c r="AE272" s="373"/>
      <c r="AF272" s="373"/>
      <c r="AG272" s="373"/>
      <c r="AH272" s="373"/>
      <c r="AI272" s="373"/>
      <c r="AJ272" s="373"/>
      <c r="AK272" s="373"/>
      <c r="AL272" s="373"/>
      <c r="AM272" s="373"/>
      <c r="AN272" s="373"/>
      <c r="AO272" s="373"/>
      <c r="AP272" s="373"/>
      <c r="AQ272" s="373"/>
      <c r="AR272" s="373"/>
      <c r="AS272" s="373"/>
      <c r="AT272" s="373"/>
      <c r="AU272" s="373"/>
      <c r="AV272" s="373"/>
      <c r="AW272" s="373"/>
      <c r="AX272" s="373"/>
      <c r="AY272" s="373"/>
      <c r="AZ272" s="373"/>
      <c r="BA272" s="373"/>
      <c r="BB272" s="373"/>
      <c r="BC272" s="373"/>
      <c r="BD272" s="373"/>
      <c r="BE272" s="373"/>
      <c r="BF272" s="373"/>
      <c r="BG272" s="373"/>
      <c r="BH272" s="373"/>
      <c r="BI272" s="373"/>
      <c r="BJ272" s="373"/>
      <c r="BK272" s="373"/>
      <c r="BL272" s="373"/>
      <c r="BM272" s="373"/>
      <c r="BN272" s="373"/>
    </row>
    <row r="273" spans="1:66" ht="15.75" customHeight="1" x14ac:dyDescent="0.2">
      <c r="A273" s="373"/>
      <c r="B273" s="373"/>
      <c r="C273" s="373"/>
      <c r="D273" s="373"/>
      <c r="E273" s="373"/>
      <c r="F273" s="373"/>
      <c r="G273" s="373"/>
      <c r="H273" s="373"/>
      <c r="I273" s="373"/>
      <c r="J273" s="373"/>
      <c r="K273" s="373"/>
      <c r="L273" s="373"/>
      <c r="M273" s="373"/>
      <c r="N273" s="373"/>
      <c r="O273" s="373"/>
      <c r="P273" s="373"/>
      <c r="Q273" s="373"/>
      <c r="R273" s="373"/>
      <c r="S273" s="373"/>
      <c r="T273" s="373"/>
      <c r="U273" s="373"/>
      <c r="V273" s="373"/>
      <c r="W273" s="373"/>
      <c r="X273" s="373"/>
      <c r="Y273" s="373"/>
      <c r="Z273" s="373"/>
      <c r="AA273" s="373"/>
      <c r="AB273" s="373"/>
      <c r="AC273" s="373"/>
      <c r="AD273" s="373"/>
      <c r="AE273" s="373"/>
      <c r="AF273" s="373"/>
      <c r="AG273" s="373"/>
      <c r="AH273" s="373"/>
      <c r="AI273" s="373"/>
      <c r="AJ273" s="373"/>
      <c r="AK273" s="373"/>
      <c r="AL273" s="373"/>
      <c r="AM273" s="373"/>
      <c r="AN273" s="373"/>
      <c r="AO273" s="373"/>
      <c r="AP273" s="373"/>
      <c r="AQ273" s="373"/>
      <c r="AR273" s="373"/>
      <c r="AS273" s="373"/>
      <c r="AT273" s="373"/>
      <c r="AU273" s="373"/>
      <c r="AV273" s="373"/>
      <c r="AW273" s="373"/>
      <c r="AX273" s="373"/>
      <c r="AY273" s="373"/>
      <c r="AZ273" s="373"/>
      <c r="BA273" s="373"/>
      <c r="BB273" s="373"/>
      <c r="BC273" s="373"/>
      <c r="BD273" s="373"/>
      <c r="BE273" s="373"/>
      <c r="BF273" s="373"/>
      <c r="BG273" s="373"/>
      <c r="BH273" s="373"/>
      <c r="BI273" s="373"/>
      <c r="BJ273" s="373"/>
      <c r="BK273" s="373"/>
      <c r="BL273" s="373"/>
      <c r="BM273" s="373"/>
      <c r="BN273" s="373"/>
    </row>
    <row r="274" spans="1:66" ht="15.75" customHeight="1" x14ac:dyDescent="0.2">
      <c r="A274" s="373"/>
      <c r="B274" s="373"/>
      <c r="C274" s="373"/>
      <c r="D274" s="373"/>
      <c r="E274" s="373"/>
      <c r="F274" s="373"/>
      <c r="G274" s="373"/>
      <c r="H274" s="373"/>
      <c r="I274" s="373"/>
      <c r="J274" s="373"/>
      <c r="K274" s="373"/>
      <c r="L274" s="373"/>
      <c r="M274" s="373"/>
      <c r="N274" s="373"/>
      <c r="O274" s="373"/>
      <c r="P274" s="373"/>
      <c r="Q274" s="373"/>
      <c r="R274" s="373"/>
      <c r="S274" s="373"/>
      <c r="T274" s="373"/>
      <c r="U274" s="373"/>
      <c r="V274" s="373"/>
      <c r="W274" s="373"/>
      <c r="X274" s="373"/>
      <c r="Y274" s="373"/>
      <c r="Z274" s="373"/>
      <c r="AA274" s="373"/>
      <c r="AB274" s="373"/>
      <c r="AC274" s="373"/>
      <c r="AD274" s="373"/>
      <c r="AE274" s="373"/>
      <c r="AF274" s="373"/>
      <c r="AG274" s="373"/>
      <c r="AH274" s="373"/>
      <c r="AI274" s="373"/>
      <c r="AJ274" s="373"/>
      <c r="AK274" s="373"/>
      <c r="AL274" s="373"/>
      <c r="AM274" s="373"/>
      <c r="AN274" s="373"/>
      <c r="AO274" s="373"/>
      <c r="AP274" s="373"/>
      <c r="AQ274" s="373"/>
      <c r="AR274" s="373"/>
      <c r="AS274" s="373"/>
      <c r="AT274" s="373"/>
      <c r="AU274" s="373"/>
      <c r="AV274" s="373"/>
      <c r="AW274" s="373"/>
      <c r="AX274" s="373"/>
      <c r="AY274" s="373"/>
      <c r="AZ274" s="373"/>
      <c r="BA274" s="373"/>
      <c r="BB274" s="373"/>
      <c r="BC274" s="373"/>
      <c r="BD274" s="373"/>
      <c r="BE274" s="373"/>
      <c r="BF274" s="373"/>
      <c r="BG274" s="373"/>
      <c r="BH274" s="373"/>
      <c r="BI274" s="373"/>
      <c r="BJ274" s="373"/>
      <c r="BK274" s="373"/>
      <c r="BL274" s="373"/>
      <c r="BM274" s="373"/>
      <c r="BN274" s="373"/>
    </row>
    <row r="275" spans="1:66" ht="15.75" customHeight="1" x14ac:dyDescent="0.2">
      <c r="A275" s="373"/>
      <c r="B275" s="373"/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373"/>
      <c r="O275" s="373"/>
      <c r="P275" s="373"/>
      <c r="Q275" s="373"/>
      <c r="R275" s="373"/>
      <c r="S275" s="373"/>
      <c r="T275" s="373"/>
      <c r="U275" s="373"/>
      <c r="V275" s="373"/>
      <c r="W275" s="373"/>
      <c r="X275" s="373"/>
      <c r="Y275" s="373"/>
      <c r="Z275" s="373"/>
      <c r="AA275" s="373"/>
      <c r="AB275" s="373"/>
      <c r="AC275" s="373"/>
      <c r="AD275" s="373"/>
      <c r="AE275" s="373"/>
      <c r="AF275" s="373"/>
      <c r="AG275" s="373"/>
      <c r="AH275" s="373"/>
      <c r="AI275" s="373"/>
      <c r="AJ275" s="373"/>
      <c r="AK275" s="373"/>
      <c r="AL275" s="373"/>
      <c r="AM275" s="373"/>
      <c r="AN275" s="373"/>
      <c r="AO275" s="373"/>
      <c r="AP275" s="373"/>
      <c r="AQ275" s="373"/>
      <c r="AR275" s="373"/>
      <c r="AS275" s="373"/>
      <c r="AT275" s="373"/>
      <c r="AU275" s="373"/>
      <c r="AV275" s="373"/>
      <c r="AW275" s="373"/>
      <c r="AX275" s="373"/>
      <c r="AY275" s="373"/>
      <c r="AZ275" s="373"/>
      <c r="BA275" s="373"/>
      <c r="BB275" s="373"/>
      <c r="BC275" s="373"/>
      <c r="BD275" s="373"/>
      <c r="BE275" s="373"/>
      <c r="BF275" s="373"/>
      <c r="BG275" s="373"/>
      <c r="BH275" s="373"/>
      <c r="BI275" s="373"/>
      <c r="BJ275" s="373"/>
      <c r="BK275" s="373"/>
      <c r="BL275" s="373"/>
      <c r="BM275" s="373"/>
      <c r="BN275" s="373"/>
    </row>
    <row r="276" spans="1:66" ht="15.75" customHeight="1" x14ac:dyDescent="0.2">
      <c r="A276" s="373"/>
      <c r="B276" s="373"/>
      <c r="C276" s="373"/>
      <c r="D276" s="373"/>
      <c r="E276" s="373"/>
      <c r="F276" s="373"/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  <c r="W276" s="373"/>
      <c r="X276" s="373"/>
      <c r="Y276" s="373"/>
      <c r="Z276" s="373"/>
      <c r="AA276" s="373"/>
      <c r="AB276" s="373"/>
      <c r="AC276" s="373"/>
      <c r="AD276" s="373"/>
      <c r="AE276" s="373"/>
      <c r="AF276" s="373"/>
      <c r="AG276" s="373"/>
      <c r="AH276" s="373"/>
      <c r="AI276" s="373"/>
      <c r="AJ276" s="373"/>
      <c r="AK276" s="373"/>
      <c r="AL276" s="373"/>
      <c r="AM276" s="373"/>
      <c r="AN276" s="373"/>
      <c r="AO276" s="373"/>
      <c r="AP276" s="373"/>
      <c r="AQ276" s="373"/>
      <c r="AR276" s="373"/>
      <c r="AS276" s="373"/>
      <c r="AT276" s="373"/>
      <c r="AU276" s="373"/>
      <c r="AV276" s="373"/>
      <c r="AW276" s="373"/>
      <c r="AX276" s="373"/>
      <c r="AY276" s="373"/>
      <c r="AZ276" s="373"/>
      <c r="BA276" s="373"/>
      <c r="BB276" s="373"/>
      <c r="BC276" s="373"/>
      <c r="BD276" s="373"/>
      <c r="BE276" s="373"/>
      <c r="BF276" s="373"/>
      <c r="BG276" s="373"/>
      <c r="BH276" s="373"/>
      <c r="BI276" s="373"/>
      <c r="BJ276" s="373"/>
      <c r="BK276" s="373"/>
      <c r="BL276" s="373"/>
      <c r="BM276" s="373"/>
      <c r="BN276" s="373"/>
    </row>
    <row r="277" spans="1:66" ht="15.75" customHeight="1" x14ac:dyDescent="0.2">
      <c r="A277" s="373"/>
      <c r="B277" s="373"/>
      <c r="C277" s="373"/>
      <c r="D277" s="373"/>
      <c r="E277" s="373"/>
      <c r="F277" s="373"/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  <c r="W277" s="373"/>
      <c r="X277" s="373"/>
      <c r="Y277" s="373"/>
      <c r="Z277" s="373"/>
      <c r="AA277" s="373"/>
      <c r="AB277" s="373"/>
      <c r="AC277" s="373"/>
      <c r="AD277" s="373"/>
      <c r="AE277" s="373"/>
      <c r="AF277" s="373"/>
      <c r="AG277" s="373"/>
      <c r="AH277" s="373"/>
      <c r="AI277" s="373"/>
      <c r="AJ277" s="373"/>
      <c r="AK277" s="373"/>
      <c r="AL277" s="373"/>
      <c r="AM277" s="373"/>
      <c r="AN277" s="373"/>
      <c r="AO277" s="373"/>
      <c r="AP277" s="373"/>
      <c r="AQ277" s="373"/>
      <c r="AR277" s="373"/>
      <c r="AS277" s="373"/>
      <c r="AT277" s="373"/>
      <c r="AU277" s="373"/>
      <c r="AV277" s="373"/>
      <c r="AW277" s="373"/>
      <c r="AX277" s="373"/>
      <c r="AY277" s="373"/>
      <c r="AZ277" s="373"/>
      <c r="BA277" s="373"/>
      <c r="BB277" s="373"/>
      <c r="BC277" s="373"/>
      <c r="BD277" s="373"/>
      <c r="BE277" s="373"/>
      <c r="BF277" s="373"/>
      <c r="BG277" s="373"/>
      <c r="BH277" s="373"/>
      <c r="BI277" s="373"/>
      <c r="BJ277" s="373"/>
      <c r="BK277" s="373"/>
      <c r="BL277" s="373"/>
      <c r="BM277" s="373"/>
      <c r="BN277" s="373"/>
    </row>
    <row r="278" spans="1:66" ht="15.75" customHeight="1" x14ac:dyDescent="0.2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  <c r="W278" s="373"/>
      <c r="X278" s="373"/>
      <c r="Y278" s="373"/>
      <c r="Z278" s="373"/>
      <c r="AA278" s="373"/>
      <c r="AB278" s="373"/>
      <c r="AC278" s="373"/>
      <c r="AD278" s="373"/>
      <c r="AE278" s="373"/>
      <c r="AF278" s="373"/>
      <c r="AG278" s="373"/>
      <c r="AH278" s="373"/>
      <c r="AI278" s="373"/>
      <c r="AJ278" s="373"/>
      <c r="AK278" s="373"/>
      <c r="AL278" s="373"/>
      <c r="AM278" s="373"/>
      <c r="AN278" s="373"/>
      <c r="AO278" s="373"/>
      <c r="AP278" s="373"/>
      <c r="AQ278" s="373"/>
      <c r="AR278" s="373"/>
      <c r="AS278" s="373"/>
      <c r="AT278" s="373"/>
      <c r="AU278" s="373"/>
      <c r="AV278" s="373"/>
      <c r="AW278" s="373"/>
      <c r="AX278" s="373"/>
      <c r="AY278" s="373"/>
      <c r="AZ278" s="373"/>
      <c r="BA278" s="373"/>
      <c r="BB278" s="373"/>
      <c r="BC278" s="373"/>
      <c r="BD278" s="373"/>
      <c r="BE278" s="373"/>
      <c r="BF278" s="373"/>
      <c r="BG278" s="373"/>
      <c r="BH278" s="373"/>
      <c r="BI278" s="373"/>
      <c r="BJ278" s="373"/>
      <c r="BK278" s="373"/>
      <c r="BL278" s="373"/>
      <c r="BM278" s="373"/>
      <c r="BN278" s="373"/>
    </row>
    <row r="279" spans="1:66" ht="15.75" customHeight="1" x14ac:dyDescent="0.2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  <c r="W279" s="373"/>
      <c r="X279" s="373"/>
      <c r="Y279" s="373"/>
      <c r="Z279" s="373"/>
      <c r="AA279" s="373"/>
      <c r="AB279" s="373"/>
      <c r="AC279" s="373"/>
      <c r="AD279" s="373"/>
      <c r="AE279" s="373"/>
      <c r="AF279" s="373"/>
      <c r="AG279" s="373"/>
      <c r="AH279" s="373"/>
      <c r="AI279" s="373"/>
      <c r="AJ279" s="373"/>
      <c r="AK279" s="373"/>
      <c r="AL279" s="373"/>
      <c r="AM279" s="373"/>
      <c r="AN279" s="373"/>
      <c r="AO279" s="373"/>
      <c r="AP279" s="373"/>
      <c r="AQ279" s="373"/>
      <c r="AR279" s="373"/>
      <c r="AS279" s="373"/>
      <c r="AT279" s="373"/>
      <c r="AU279" s="373"/>
      <c r="AV279" s="373"/>
      <c r="AW279" s="373"/>
      <c r="AX279" s="373"/>
      <c r="AY279" s="373"/>
      <c r="AZ279" s="373"/>
      <c r="BA279" s="373"/>
      <c r="BB279" s="373"/>
      <c r="BC279" s="373"/>
      <c r="BD279" s="373"/>
      <c r="BE279" s="373"/>
      <c r="BF279" s="373"/>
      <c r="BG279" s="373"/>
      <c r="BH279" s="373"/>
      <c r="BI279" s="373"/>
      <c r="BJ279" s="373"/>
      <c r="BK279" s="373"/>
      <c r="BL279" s="373"/>
      <c r="BM279" s="373"/>
      <c r="BN279" s="373"/>
    </row>
    <row r="280" spans="1:66" ht="15.75" customHeight="1" x14ac:dyDescent="0.2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373"/>
      <c r="P280" s="373"/>
      <c r="Q280" s="373"/>
      <c r="R280" s="373"/>
      <c r="S280" s="373"/>
      <c r="T280" s="373"/>
      <c r="U280" s="373"/>
      <c r="V280" s="373"/>
      <c r="W280" s="373"/>
      <c r="X280" s="373"/>
      <c r="Y280" s="373"/>
      <c r="Z280" s="373"/>
      <c r="AA280" s="373"/>
      <c r="AB280" s="373"/>
      <c r="AC280" s="373"/>
      <c r="AD280" s="373"/>
      <c r="AE280" s="373"/>
      <c r="AF280" s="373"/>
      <c r="AG280" s="373"/>
      <c r="AH280" s="373"/>
      <c r="AI280" s="373"/>
      <c r="AJ280" s="373"/>
      <c r="AK280" s="373"/>
      <c r="AL280" s="373"/>
      <c r="AM280" s="373"/>
      <c r="AN280" s="373"/>
      <c r="AO280" s="373"/>
      <c r="AP280" s="373"/>
      <c r="AQ280" s="373"/>
      <c r="AR280" s="373"/>
      <c r="AS280" s="373"/>
      <c r="AT280" s="373"/>
      <c r="AU280" s="373"/>
      <c r="AV280" s="373"/>
      <c r="AW280" s="373"/>
      <c r="AX280" s="373"/>
      <c r="AY280" s="373"/>
      <c r="AZ280" s="373"/>
      <c r="BA280" s="373"/>
      <c r="BB280" s="373"/>
      <c r="BC280" s="373"/>
      <c r="BD280" s="373"/>
      <c r="BE280" s="373"/>
      <c r="BF280" s="373"/>
      <c r="BG280" s="373"/>
      <c r="BH280" s="373"/>
      <c r="BI280" s="373"/>
      <c r="BJ280" s="373"/>
      <c r="BK280" s="373"/>
      <c r="BL280" s="373"/>
      <c r="BM280" s="373"/>
      <c r="BN280" s="373"/>
    </row>
    <row r="281" spans="1:66" ht="15.75" customHeight="1" x14ac:dyDescent="0.2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373"/>
      <c r="P281" s="373"/>
      <c r="Q281" s="373"/>
      <c r="R281" s="373"/>
      <c r="S281" s="373"/>
      <c r="T281" s="373"/>
      <c r="U281" s="373"/>
      <c r="V281" s="373"/>
      <c r="W281" s="373"/>
      <c r="X281" s="373"/>
      <c r="Y281" s="373"/>
      <c r="Z281" s="373"/>
      <c r="AA281" s="373"/>
      <c r="AB281" s="373"/>
      <c r="AC281" s="373"/>
      <c r="AD281" s="373"/>
      <c r="AE281" s="373"/>
      <c r="AF281" s="373"/>
      <c r="AG281" s="373"/>
      <c r="AH281" s="373"/>
      <c r="AI281" s="373"/>
      <c r="AJ281" s="373"/>
      <c r="AK281" s="373"/>
      <c r="AL281" s="373"/>
      <c r="AM281" s="373"/>
      <c r="AN281" s="373"/>
      <c r="AO281" s="373"/>
      <c r="AP281" s="373"/>
      <c r="AQ281" s="373"/>
      <c r="AR281" s="373"/>
      <c r="AS281" s="373"/>
      <c r="AT281" s="373"/>
      <c r="AU281" s="373"/>
      <c r="AV281" s="373"/>
      <c r="AW281" s="373"/>
      <c r="AX281" s="373"/>
      <c r="AY281" s="373"/>
      <c r="AZ281" s="373"/>
      <c r="BA281" s="373"/>
      <c r="BB281" s="373"/>
      <c r="BC281" s="373"/>
      <c r="BD281" s="373"/>
      <c r="BE281" s="373"/>
      <c r="BF281" s="373"/>
      <c r="BG281" s="373"/>
      <c r="BH281" s="373"/>
      <c r="BI281" s="373"/>
      <c r="BJ281" s="373"/>
      <c r="BK281" s="373"/>
      <c r="BL281" s="373"/>
      <c r="BM281" s="373"/>
      <c r="BN281" s="373"/>
    </row>
    <row r="282" spans="1:66" ht="15.75" customHeight="1" x14ac:dyDescent="0.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373"/>
      <c r="P282" s="373"/>
      <c r="Q282" s="373"/>
      <c r="R282" s="373"/>
      <c r="S282" s="373"/>
      <c r="T282" s="373"/>
      <c r="U282" s="373"/>
      <c r="V282" s="373"/>
      <c r="W282" s="373"/>
      <c r="X282" s="373"/>
      <c r="Y282" s="373"/>
      <c r="Z282" s="373"/>
      <c r="AA282" s="373"/>
      <c r="AB282" s="373"/>
      <c r="AC282" s="373"/>
      <c r="AD282" s="373"/>
      <c r="AE282" s="373"/>
      <c r="AF282" s="373"/>
      <c r="AG282" s="373"/>
      <c r="AH282" s="373"/>
      <c r="AI282" s="373"/>
      <c r="AJ282" s="373"/>
      <c r="AK282" s="373"/>
      <c r="AL282" s="373"/>
      <c r="AM282" s="373"/>
      <c r="AN282" s="373"/>
      <c r="AO282" s="373"/>
      <c r="AP282" s="373"/>
      <c r="AQ282" s="373"/>
      <c r="AR282" s="373"/>
      <c r="AS282" s="373"/>
      <c r="AT282" s="373"/>
      <c r="AU282" s="373"/>
      <c r="AV282" s="373"/>
      <c r="AW282" s="373"/>
      <c r="AX282" s="373"/>
      <c r="AY282" s="373"/>
      <c r="AZ282" s="373"/>
      <c r="BA282" s="373"/>
      <c r="BB282" s="373"/>
      <c r="BC282" s="373"/>
      <c r="BD282" s="373"/>
      <c r="BE282" s="373"/>
      <c r="BF282" s="373"/>
      <c r="BG282" s="373"/>
      <c r="BH282" s="373"/>
      <c r="BI282" s="373"/>
      <c r="BJ282" s="373"/>
      <c r="BK282" s="373"/>
      <c r="BL282" s="373"/>
      <c r="BM282" s="373"/>
      <c r="BN282" s="373"/>
    </row>
    <row r="283" spans="1:66" ht="15.75" customHeight="1" x14ac:dyDescent="0.2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373"/>
      <c r="P283" s="373"/>
      <c r="Q283" s="373"/>
      <c r="R283" s="373"/>
      <c r="S283" s="373"/>
      <c r="T283" s="373"/>
      <c r="U283" s="373"/>
      <c r="V283" s="373"/>
      <c r="W283" s="373"/>
      <c r="X283" s="373"/>
      <c r="Y283" s="373"/>
      <c r="Z283" s="373"/>
      <c r="AA283" s="373"/>
      <c r="AB283" s="373"/>
      <c r="AC283" s="373"/>
      <c r="AD283" s="373"/>
      <c r="AE283" s="373"/>
      <c r="AF283" s="373"/>
      <c r="AG283" s="373"/>
      <c r="AH283" s="373"/>
      <c r="AI283" s="373"/>
      <c r="AJ283" s="373"/>
      <c r="AK283" s="373"/>
      <c r="AL283" s="373"/>
      <c r="AM283" s="373"/>
      <c r="AN283" s="373"/>
      <c r="AO283" s="373"/>
      <c r="AP283" s="373"/>
      <c r="AQ283" s="373"/>
      <c r="AR283" s="373"/>
      <c r="AS283" s="373"/>
      <c r="AT283" s="373"/>
      <c r="AU283" s="373"/>
      <c r="AV283" s="373"/>
      <c r="AW283" s="373"/>
      <c r="AX283" s="373"/>
      <c r="AY283" s="373"/>
      <c r="AZ283" s="373"/>
      <c r="BA283" s="373"/>
      <c r="BB283" s="373"/>
      <c r="BC283" s="373"/>
      <c r="BD283" s="373"/>
      <c r="BE283" s="373"/>
      <c r="BF283" s="373"/>
      <c r="BG283" s="373"/>
      <c r="BH283" s="373"/>
      <c r="BI283" s="373"/>
      <c r="BJ283" s="373"/>
      <c r="BK283" s="373"/>
      <c r="BL283" s="373"/>
      <c r="BM283" s="373"/>
      <c r="BN283" s="373"/>
    </row>
    <row r="284" spans="1:66" ht="15.75" customHeight="1" x14ac:dyDescent="0.2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  <c r="W284" s="373"/>
      <c r="X284" s="373"/>
      <c r="Y284" s="373"/>
      <c r="Z284" s="373"/>
      <c r="AA284" s="373"/>
      <c r="AB284" s="373"/>
      <c r="AC284" s="373"/>
      <c r="AD284" s="373"/>
      <c r="AE284" s="373"/>
      <c r="AF284" s="373"/>
      <c r="AG284" s="373"/>
      <c r="AH284" s="373"/>
      <c r="AI284" s="373"/>
      <c r="AJ284" s="373"/>
      <c r="AK284" s="373"/>
      <c r="AL284" s="373"/>
      <c r="AM284" s="373"/>
      <c r="AN284" s="373"/>
      <c r="AO284" s="373"/>
      <c r="AP284" s="373"/>
      <c r="AQ284" s="373"/>
      <c r="AR284" s="373"/>
      <c r="AS284" s="373"/>
      <c r="AT284" s="373"/>
      <c r="AU284" s="373"/>
      <c r="AV284" s="373"/>
      <c r="AW284" s="373"/>
      <c r="AX284" s="373"/>
      <c r="AY284" s="373"/>
      <c r="AZ284" s="373"/>
      <c r="BA284" s="373"/>
      <c r="BB284" s="373"/>
      <c r="BC284" s="373"/>
      <c r="BD284" s="373"/>
      <c r="BE284" s="373"/>
      <c r="BF284" s="373"/>
      <c r="BG284" s="373"/>
      <c r="BH284" s="373"/>
      <c r="BI284" s="373"/>
      <c r="BJ284" s="373"/>
      <c r="BK284" s="373"/>
      <c r="BL284" s="373"/>
      <c r="BM284" s="373"/>
      <c r="BN284" s="373"/>
    </row>
    <row r="285" spans="1:66" ht="15.75" customHeight="1" x14ac:dyDescent="0.2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  <c r="W285" s="373"/>
      <c r="X285" s="373"/>
      <c r="Y285" s="373"/>
      <c r="Z285" s="373"/>
      <c r="AA285" s="373"/>
      <c r="AB285" s="373"/>
      <c r="AC285" s="373"/>
      <c r="AD285" s="373"/>
      <c r="AE285" s="373"/>
      <c r="AF285" s="373"/>
      <c r="AG285" s="373"/>
      <c r="AH285" s="373"/>
      <c r="AI285" s="373"/>
      <c r="AJ285" s="373"/>
      <c r="AK285" s="373"/>
      <c r="AL285" s="373"/>
      <c r="AM285" s="373"/>
      <c r="AN285" s="373"/>
      <c r="AO285" s="373"/>
      <c r="AP285" s="373"/>
      <c r="AQ285" s="373"/>
      <c r="AR285" s="373"/>
      <c r="AS285" s="373"/>
      <c r="AT285" s="373"/>
      <c r="AU285" s="373"/>
      <c r="AV285" s="373"/>
      <c r="AW285" s="373"/>
      <c r="AX285" s="373"/>
      <c r="AY285" s="373"/>
      <c r="AZ285" s="373"/>
      <c r="BA285" s="373"/>
      <c r="BB285" s="373"/>
      <c r="BC285" s="373"/>
      <c r="BD285" s="373"/>
      <c r="BE285" s="373"/>
      <c r="BF285" s="373"/>
      <c r="BG285" s="373"/>
      <c r="BH285" s="373"/>
      <c r="BI285" s="373"/>
      <c r="BJ285" s="373"/>
      <c r="BK285" s="373"/>
      <c r="BL285" s="373"/>
      <c r="BM285" s="373"/>
      <c r="BN285" s="373"/>
    </row>
    <row r="286" spans="1:66" ht="15.75" customHeight="1" x14ac:dyDescent="0.2">
      <c r="A286" s="373"/>
      <c r="B286" s="373"/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  <c r="W286" s="373"/>
      <c r="X286" s="373"/>
      <c r="Y286" s="373"/>
      <c r="Z286" s="373"/>
      <c r="AA286" s="373"/>
      <c r="AB286" s="373"/>
      <c r="AC286" s="373"/>
      <c r="AD286" s="373"/>
      <c r="AE286" s="373"/>
      <c r="AF286" s="373"/>
      <c r="AG286" s="373"/>
      <c r="AH286" s="373"/>
      <c r="AI286" s="373"/>
      <c r="AJ286" s="373"/>
      <c r="AK286" s="373"/>
      <c r="AL286" s="373"/>
      <c r="AM286" s="373"/>
      <c r="AN286" s="373"/>
      <c r="AO286" s="373"/>
      <c r="AP286" s="373"/>
      <c r="AQ286" s="373"/>
      <c r="AR286" s="373"/>
      <c r="AS286" s="373"/>
      <c r="AT286" s="373"/>
      <c r="AU286" s="373"/>
      <c r="AV286" s="373"/>
      <c r="AW286" s="373"/>
      <c r="AX286" s="373"/>
      <c r="AY286" s="373"/>
      <c r="AZ286" s="373"/>
      <c r="BA286" s="373"/>
      <c r="BB286" s="373"/>
      <c r="BC286" s="373"/>
      <c r="BD286" s="373"/>
      <c r="BE286" s="373"/>
      <c r="BF286" s="373"/>
      <c r="BG286" s="373"/>
      <c r="BH286" s="373"/>
      <c r="BI286" s="373"/>
      <c r="BJ286" s="373"/>
      <c r="BK286" s="373"/>
      <c r="BL286" s="373"/>
      <c r="BM286" s="373"/>
      <c r="BN286" s="373"/>
    </row>
    <row r="287" spans="1:66" ht="15.75" customHeight="1" x14ac:dyDescent="0.2">
      <c r="A287" s="373"/>
      <c r="B287" s="373"/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  <c r="W287" s="373"/>
      <c r="X287" s="373"/>
      <c r="Y287" s="373"/>
      <c r="Z287" s="373"/>
      <c r="AA287" s="373"/>
      <c r="AB287" s="373"/>
      <c r="AC287" s="373"/>
      <c r="AD287" s="373"/>
      <c r="AE287" s="373"/>
      <c r="AF287" s="373"/>
      <c r="AG287" s="373"/>
      <c r="AH287" s="373"/>
      <c r="AI287" s="373"/>
      <c r="AJ287" s="373"/>
      <c r="AK287" s="373"/>
      <c r="AL287" s="373"/>
      <c r="AM287" s="373"/>
      <c r="AN287" s="373"/>
      <c r="AO287" s="373"/>
      <c r="AP287" s="373"/>
      <c r="AQ287" s="373"/>
      <c r="AR287" s="373"/>
      <c r="AS287" s="373"/>
      <c r="AT287" s="373"/>
      <c r="AU287" s="373"/>
      <c r="AV287" s="373"/>
      <c r="AW287" s="373"/>
      <c r="AX287" s="373"/>
      <c r="AY287" s="373"/>
      <c r="AZ287" s="373"/>
      <c r="BA287" s="373"/>
      <c r="BB287" s="373"/>
      <c r="BC287" s="373"/>
      <c r="BD287" s="373"/>
      <c r="BE287" s="373"/>
      <c r="BF287" s="373"/>
      <c r="BG287" s="373"/>
      <c r="BH287" s="373"/>
      <c r="BI287" s="373"/>
      <c r="BJ287" s="373"/>
      <c r="BK287" s="373"/>
      <c r="BL287" s="373"/>
      <c r="BM287" s="373"/>
      <c r="BN287" s="373"/>
    </row>
    <row r="288" spans="1:66" ht="15.75" customHeight="1" x14ac:dyDescent="0.2">
      <c r="A288" s="373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  <c r="Z288" s="373"/>
      <c r="AA288" s="373"/>
      <c r="AB288" s="373"/>
      <c r="AC288" s="373"/>
      <c r="AD288" s="373"/>
      <c r="AE288" s="373"/>
      <c r="AF288" s="373"/>
      <c r="AG288" s="373"/>
      <c r="AH288" s="373"/>
      <c r="AI288" s="373"/>
      <c r="AJ288" s="373"/>
      <c r="AK288" s="373"/>
      <c r="AL288" s="373"/>
      <c r="AM288" s="373"/>
      <c r="AN288" s="373"/>
      <c r="AO288" s="373"/>
      <c r="AP288" s="373"/>
      <c r="AQ288" s="373"/>
      <c r="AR288" s="373"/>
      <c r="AS288" s="373"/>
      <c r="AT288" s="373"/>
      <c r="AU288" s="373"/>
      <c r="AV288" s="373"/>
      <c r="AW288" s="373"/>
      <c r="AX288" s="373"/>
      <c r="AY288" s="373"/>
      <c r="AZ288" s="373"/>
      <c r="BA288" s="373"/>
      <c r="BB288" s="373"/>
      <c r="BC288" s="373"/>
      <c r="BD288" s="373"/>
      <c r="BE288" s="373"/>
      <c r="BF288" s="373"/>
      <c r="BG288" s="373"/>
      <c r="BH288" s="373"/>
      <c r="BI288" s="373"/>
      <c r="BJ288" s="373"/>
      <c r="BK288" s="373"/>
      <c r="BL288" s="373"/>
      <c r="BM288" s="373"/>
      <c r="BN288" s="373"/>
    </row>
    <row r="289" spans="1:66" ht="15.75" customHeight="1" x14ac:dyDescent="0.2">
      <c r="A289" s="373"/>
      <c r="B289" s="373"/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  <c r="W289" s="373"/>
      <c r="X289" s="373"/>
      <c r="Y289" s="373"/>
      <c r="Z289" s="373"/>
      <c r="AA289" s="373"/>
      <c r="AB289" s="373"/>
      <c r="AC289" s="373"/>
      <c r="AD289" s="373"/>
      <c r="AE289" s="373"/>
      <c r="AF289" s="373"/>
      <c r="AG289" s="373"/>
      <c r="AH289" s="373"/>
      <c r="AI289" s="373"/>
      <c r="AJ289" s="373"/>
      <c r="AK289" s="373"/>
      <c r="AL289" s="373"/>
      <c r="AM289" s="373"/>
      <c r="AN289" s="373"/>
      <c r="AO289" s="373"/>
      <c r="AP289" s="373"/>
      <c r="AQ289" s="373"/>
      <c r="AR289" s="373"/>
      <c r="AS289" s="373"/>
      <c r="AT289" s="373"/>
      <c r="AU289" s="373"/>
      <c r="AV289" s="373"/>
      <c r="AW289" s="373"/>
      <c r="AX289" s="373"/>
      <c r="AY289" s="373"/>
      <c r="AZ289" s="373"/>
      <c r="BA289" s="373"/>
      <c r="BB289" s="373"/>
      <c r="BC289" s="373"/>
      <c r="BD289" s="373"/>
      <c r="BE289" s="373"/>
      <c r="BF289" s="373"/>
      <c r="BG289" s="373"/>
      <c r="BH289" s="373"/>
      <c r="BI289" s="373"/>
      <c r="BJ289" s="373"/>
      <c r="BK289" s="373"/>
      <c r="BL289" s="373"/>
      <c r="BM289" s="373"/>
      <c r="BN289" s="373"/>
    </row>
    <row r="290" spans="1:66" ht="15.75" customHeight="1" x14ac:dyDescent="0.2">
      <c r="A290" s="373"/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  <c r="Z290" s="373"/>
      <c r="AA290" s="373"/>
      <c r="AB290" s="373"/>
      <c r="AC290" s="373"/>
      <c r="AD290" s="373"/>
      <c r="AE290" s="373"/>
      <c r="AF290" s="373"/>
      <c r="AG290" s="373"/>
      <c r="AH290" s="373"/>
      <c r="AI290" s="373"/>
      <c r="AJ290" s="373"/>
      <c r="AK290" s="373"/>
      <c r="AL290" s="373"/>
      <c r="AM290" s="373"/>
      <c r="AN290" s="373"/>
      <c r="AO290" s="373"/>
      <c r="AP290" s="373"/>
      <c r="AQ290" s="373"/>
      <c r="AR290" s="373"/>
      <c r="AS290" s="373"/>
      <c r="AT290" s="373"/>
      <c r="AU290" s="373"/>
      <c r="AV290" s="373"/>
      <c r="AW290" s="373"/>
      <c r="AX290" s="373"/>
      <c r="AY290" s="373"/>
      <c r="AZ290" s="373"/>
      <c r="BA290" s="373"/>
      <c r="BB290" s="373"/>
      <c r="BC290" s="373"/>
      <c r="BD290" s="373"/>
      <c r="BE290" s="373"/>
      <c r="BF290" s="373"/>
      <c r="BG290" s="373"/>
      <c r="BH290" s="373"/>
      <c r="BI290" s="373"/>
      <c r="BJ290" s="373"/>
      <c r="BK290" s="373"/>
      <c r="BL290" s="373"/>
      <c r="BM290" s="373"/>
      <c r="BN290" s="373"/>
    </row>
    <row r="291" spans="1:66" ht="15.75" customHeight="1" x14ac:dyDescent="0.2">
      <c r="A291" s="373"/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  <c r="Z291" s="373"/>
      <c r="AA291" s="373"/>
      <c r="AB291" s="373"/>
      <c r="AC291" s="373"/>
      <c r="AD291" s="373"/>
      <c r="AE291" s="373"/>
      <c r="AF291" s="373"/>
      <c r="AG291" s="373"/>
      <c r="AH291" s="373"/>
      <c r="AI291" s="373"/>
      <c r="AJ291" s="373"/>
      <c r="AK291" s="373"/>
      <c r="AL291" s="373"/>
      <c r="AM291" s="373"/>
      <c r="AN291" s="373"/>
      <c r="AO291" s="373"/>
      <c r="AP291" s="373"/>
      <c r="AQ291" s="373"/>
      <c r="AR291" s="373"/>
      <c r="AS291" s="373"/>
      <c r="AT291" s="373"/>
      <c r="AU291" s="373"/>
      <c r="AV291" s="373"/>
      <c r="AW291" s="373"/>
      <c r="AX291" s="373"/>
      <c r="AY291" s="373"/>
      <c r="AZ291" s="373"/>
      <c r="BA291" s="373"/>
      <c r="BB291" s="373"/>
      <c r="BC291" s="373"/>
      <c r="BD291" s="373"/>
      <c r="BE291" s="373"/>
      <c r="BF291" s="373"/>
      <c r="BG291" s="373"/>
      <c r="BH291" s="373"/>
      <c r="BI291" s="373"/>
      <c r="BJ291" s="373"/>
      <c r="BK291" s="373"/>
      <c r="BL291" s="373"/>
      <c r="BM291" s="373"/>
      <c r="BN291" s="373"/>
    </row>
    <row r="292" spans="1:66" ht="15.75" customHeight="1" x14ac:dyDescent="0.2">
      <c r="A292" s="373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  <c r="Z292" s="373"/>
      <c r="AA292" s="373"/>
      <c r="AB292" s="373"/>
      <c r="AC292" s="373"/>
      <c r="AD292" s="373"/>
      <c r="AE292" s="373"/>
      <c r="AF292" s="373"/>
      <c r="AG292" s="373"/>
      <c r="AH292" s="373"/>
      <c r="AI292" s="373"/>
      <c r="AJ292" s="373"/>
      <c r="AK292" s="373"/>
      <c r="AL292" s="373"/>
      <c r="AM292" s="373"/>
      <c r="AN292" s="373"/>
      <c r="AO292" s="373"/>
      <c r="AP292" s="373"/>
      <c r="AQ292" s="373"/>
      <c r="AR292" s="373"/>
      <c r="AS292" s="373"/>
      <c r="AT292" s="373"/>
      <c r="AU292" s="373"/>
      <c r="AV292" s="373"/>
      <c r="AW292" s="373"/>
      <c r="AX292" s="373"/>
      <c r="AY292" s="373"/>
      <c r="AZ292" s="373"/>
      <c r="BA292" s="373"/>
      <c r="BB292" s="373"/>
      <c r="BC292" s="373"/>
      <c r="BD292" s="373"/>
      <c r="BE292" s="373"/>
      <c r="BF292" s="373"/>
      <c r="BG292" s="373"/>
      <c r="BH292" s="373"/>
      <c r="BI292" s="373"/>
      <c r="BJ292" s="373"/>
      <c r="BK292" s="373"/>
      <c r="BL292" s="373"/>
      <c r="BM292" s="373"/>
      <c r="BN292" s="373"/>
    </row>
    <row r="293" spans="1:66" ht="15.75" customHeight="1" x14ac:dyDescent="0.2">
      <c r="A293" s="373"/>
      <c r="B293" s="373"/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  <c r="W293" s="373"/>
      <c r="X293" s="373"/>
      <c r="Y293" s="373"/>
      <c r="Z293" s="373"/>
      <c r="AA293" s="373"/>
      <c r="AB293" s="373"/>
      <c r="AC293" s="373"/>
      <c r="AD293" s="373"/>
      <c r="AE293" s="373"/>
      <c r="AF293" s="373"/>
      <c r="AG293" s="373"/>
      <c r="AH293" s="373"/>
      <c r="AI293" s="373"/>
      <c r="AJ293" s="373"/>
      <c r="AK293" s="373"/>
      <c r="AL293" s="373"/>
      <c r="AM293" s="373"/>
      <c r="AN293" s="373"/>
      <c r="AO293" s="373"/>
      <c r="AP293" s="373"/>
      <c r="AQ293" s="373"/>
      <c r="AR293" s="373"/>
      <c r="AS293" s="373"/>
      <c r="AT293" s="373"/>
      <c r="AU293" s="373"/>
      <c r="AV293" s="373"/>
      <c r="AW293" s="373"/>
      <c r="AX293" s="373"/>
      <c r="AY293" s="373"/>
      <c r="AZ293" s="373"/>
      <c r="BA293" s="373"/>
      <c r="BB293" s="373"/>
      <c r="BC293" s="373"/>
      <c r="BD293" s="373"/>
      <c r="BE293" s="373"/>
      <c r="BF293" s="373"/>
      <c r="BG293" s="373"/>
      <c r="BH293" s="373"/>
      <c r="BI293" s="373"/>
      <c r="BJ293" s="373"/>
      <c r="BK293" s="373"/>
      <c r="BL293" s="373"/>
      <c r="BM293" s="373"/>
      <c r="BN293" s="373"/>
    </row>
    <row r="294" spans="1:66" ht="15.75" customHeight="1" x14ac:dyDescent="0.2">
      <c r="A294" s="373"/>
      <c r="B294" s="373"/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  <c r="W294" s="373"/>
      <c r="X294" s="373"/>
      <c r="Y294" s="373"/>
      <c r="Z294" s="373"/>
      <c r="AA294" s="373"/>
      <c r="AB294" s="373"/>
      <c r="AC294" s="373"/>
      <c r="AD294" s="373"/>
      <c r="AE294" s="373"/>
      <c r="AF294" s="373"/>
      <c r="AG294" s="373"/>
      <c r="AH294" s="373"/>
      <c r="AI294" s="373"/>
      <c r="AJ294" s="373"/>
      <c r="AK294" s="373"/>
      <c r="AL294" s="373"/>
      <c r="AM294" s="373"/>
      <c r="AN294" s="373"/>
      <c r="AO294" s="373"/>
      <c r="AP294" s="373"/>
      <c r="AQ294" s="373"/>
      <c r="AR294" s="373"/>
      <c r="AS294" s="373"/>
      <c r="AT294" s="373"/>
      <c r="AU294" s="373"/>
      <c r="AV294" s="373"/>
      <c r="AW294" s="373"/>
      <c r="AX294" s="373"/>
      <c r="AY294" s="373"/>
      <c r="AZ294" s="373"/>
      <c r="BA294" s="373"/>
      <c r="BB294" s="373"/>
      <c r="BC294" s="373"/>
      <c r="BD294" s="373"/>
      <c r="BE294" s="373"/>
      <c r="BF294" s="373"/>
      <c r="BG294" s="373"/>
      <c r="BH294" s="373"/>
      <c r="BI294" s="373"/>
      <c r="BJ294" s="373"/>
      <c r="BK294" s="373"/>
      <c r="BL294" s="373"/>
      <c r="BM294" s="373"/>
      <c r="BN294" s="373"/>
    </row>
    <row r="295" spans="1:66" ht="15.75" customHeight="1" x14ac:dyDescent="0.2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  <c r="Z295" s="373"/>
      <c r="AA295" s="373"/>
      <c r="AB295" s="373"/>
      <c r="AC295" s="373"/>
      <c r="AD295" s="373"/>
      <c r="AE295" s="373"/>
      <c r="AF295" s="373"/>
      <c r="AG295" s="373"/>
      <c r="AH295" s="373"/>
      <c r="AI295" s="373"/>
      <c r="AJ295" s="373"/>
      <c r="AK295" s="373"/>
      <c r="AL295" s="373"/>
      <c r="AM295" s="373"/>
      <c r="AN295" s="373"/>
      <c r="AO295" s="373"/>
      <c r="AP295" s="373"/>
      <c r="AQ295" s="373"/>
      <c r="AR295" s="373"/>
      <c r="AS295" s="373"/>
      <c r="AT295" s="373"/>
      <c r="AU295" s="373"/>
      <c r="AV295" s="373"/>
      <c r="AW295" s="373"/>
      <c r="AX295" s="373"/>
      <c r="AY295" s="373"/>
      <c r="AZ295" s="373"/>
      <c r="BA295" s="373"/>
      <c r="BB295" s="373"/>
      <c r="BC295" s="373"/>
      <c r="BD295" s="373"/>
      <c r="BE295" s="373"/>
      <c r="BF295" s="373"/>
      <c r="BG295" s="373"/>
      <c r="BH295" s="373"/>
      <c r="BI295" s="373"/>
      <c r="BJ295" s="373"/>
      <c r="BK295" s="373"/>
      <c r="BL295" s="373"/>
      <c r="BM295" s="373"/>
      <c r="BN295" s="373"/>
    </row>
    <row r="296" spans="1:66" ht="15.75" customHeight="1" x14ac:dyDescent="0.2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  <c r="Z296" s="373"/>
      <c r="AA296" s="373"/>
      <c r="AB296" s="373"/>
      <c r="AC296" s="373"/>
      <c r="AD296" s="373"/>
      <c r="AE296" s="373"/>
      <c r="AF296" s="373"/>
      <c r="AG296" s="373"/>
      <c r="AH296" s="373"/>
      <c r="AI296" s="373"/>
      <c r="AJ296" s="373"/>
      <c r="AK296" s="373"/>
      <c r="AL296" s="373"/>
      <c r="AM296" s="373"/>
      <c r="AN296" s="373"/>
      <c r="AO296" s="373"/>
      <c r="AP296" s="373"/>
      <c r="AQ296" s="373"/>
      <c r="AR296" s="373"/>
      <c r="AS296" s="373"/>
      <c r="AT296" s="373"/>
      <c r="AU296" s="373"/>
      <c r="AV296" s="373"/>
      <c r="AW296" s="373"/>
      <c r="AX296" s="373"/>
      <c r="AY296" s="373"/>
      <c r="AZ296" s="373"/>
      <c r="BA296" s="373"/>
      <c r="BB296" s="373"/>
      <c r="BC296" s="373"/>
      <c r="BD296" s="373"/>
      <c r="BE296" s="373"/>
      <c r="BF296" s="373"/>
      <c r="BG296" s="373"/>
      <c r="BH296" s="373"/>
      <c r="BI296" s="373"/>
      <c r="BJ296" s="373"/>
      <c r="BK296" s="373"/>
      <c r="BL296" s="373"/>
      <c r="BM296" s="373"/>
      <c r="BN296" s="373"/>
    </row>
    <row r="297" spans="1:66" ht="15.75" customHeight="1" x14ac:dyDescent="0.2">
      <c r="A297" s="373"/>
      <c r="B297" s="373"/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  <c r="W297" s="373"/>
      <c r="X297" s="373"/>
      <c r="Y297" s="373"/>
      <c r="Z297" s="373"/>
      <c r="AA297" s="373"/>
      <c r="AB297" s="373"/>
      <c r="AC297" s="373"/>
      <c r="AD297" s="373"/>
      <c r="AE297" s="373"/>
      <c r="AF297" s="373"/>
      <c r="AG297" s="373"/>
      <c r="AH297" s="373"/>
      <c r="AI297" s="373"/>
      <c r="AJ297" s="373"/>
      <c r="AK297" s="373"/>
      <c r="AL297" s="373"/>
      <c r="AM297" s="373"/>
      <c r="AN297" s="373"/>
      <c r="AO297" s="373"/>
      <c r="AP297" s="373"/>
      <c r="AQ297" s="373"/>
      <c r="AR297" s="373"/>
      <c r="AS297" s="373"/>
      <c r="AT297" s="373"/>
      <c r="AU297" s="373"/>
      <c r="AV297" s="373"/>
      <c r="AW297" s="373"/>
      <c r="AX297" s="373"/>
      <c r="AY297" s="373"/>
      <c r="AZ297" s="373"/>
      <c r="BA297" s="373"/>
      <c r="BB297" s="373"/>
      <c r="BC297" s="373"/>
      <c r="BD297" s="373"/>
      <c r="BE297" s="373"/>
      <c r="BF297" s="373"/>
      <c r="BG297" s="373"/>
      <c r="BH297" s="373"/>
      <c r="BI297" s="373"/>
      <c r="BJ297" s="373"/>
      <c r="BK297" s="373"/>
      <c r="BL297" s="373"/>
      <c r="BM297" s="373"/>
      <c r="BN297" s="373"/>
    </row>
    <row r="298" spans="1:66" ht="15.75" customHeight="1" x14ac:dyDescent="0.2">
      <c r="A298" s="373"/>
      <c r="B298" s="373"/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  <c r="W298" s="373"/>
      <c r="X298" s="373"/>
      <c r="Y298" s="373"/>
      <c r="Z298" s="373"/>
      <c r="AA298" s="373"/>
      <c r="AB298" s="373"/>
      <c r="AC298" s="373"/>
      <c r="AD298" s="373"/>
      <c r="AE298" s="373"/>
      <c r="AF298" s="373"/>
      <c r="AG298" s="373"/>
      <c r="AH298" s="373"/>
      <c r="AI298" s="373"/>
      <c r="AJ298" s="373"/>
      <c r="AK298" s="373"/>
      <c r="AL298" s="373"/>
      <c r="AM298" s="373"/>
      <c r="AN298" s="373"/>
      <c r="AO298" s="373"/>
      <c r="AP298" s="373"/>
      <c r="AQ298" s="373"/>
      <c r="AR298" s="373"/>
      <c r="AS298" s="373"/>
      <c r="AT298" s="373"/>
      <c r="AU298" s="373"/>
      <c r="AV298" s="373"/>
      <c r="AW298" s="373"/>
      <c r="AX298" s="373"/>
      <c r="AY298" s="373"/>
      <c r="AZ298" s="373"/>
      <c r="BA298" s="373"/>
      <c r="BB298" s="373"/>
      <c r="BC298" s="373"/>
      <c r="BD298" s="373"/>
      <c r="BE298" s="373"/>
      <c r="BF298" s="373"/>
      <c r="BG298" s="373"/>
      <c r="BH298" s="373"/>
      <c r="BI298" s="373"/>
      <c r="BJ298" s="373"/>
      <c r="BK298" s="373"/>
      <c r="BL298" s="373"/>
      <c r="BM298" s="373"/>
      <c r="BN298" s="373"/>
    </row>
    <row r="299" spans="1:66" ht="15.75" customHeight="1" x14ac:dyDescent="0.2">
      <c r="A299" s="373"/>
      <c r="B299" s="373"/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  <c r="W299" s="373"/>
      <c r="X299" s="373"/>
      <c r="Y299" s="373"/>
      <c r="Z299" s="373"/>
      <c r="AA299" s="373"/>
      <c r="AB299" s="373"/>
      <c r="AC299" s="373"/>
      <c r="AD299" s="373"/>
      <c r="AE299" s="373"/>
      <c r="AF299" s="373"/>
      <c r="AG299" s="373"/>
      <c r="AH299" s="373"/>
      <c r="AI299" s="373"/>
      <c r="AJ299" s="373"/>
      <c r="AK299" s="373"/>
      <c r="AL299" s="373"/>
      <c r="AM299" s="373"/>
      <c r="AN299" s="373"/>
      <c r="AO299" s="373"/>
      <c r="AP299" s="373"/>
      <c r="AQ299" s="373"/>
      <c r="AR299" s="373"/>
      <c r="AS299" s="373"/>
      <c r="AT299" s="373"/>
      <c r="AU299" s="373"/>
      <c r="AV299" s="373"/>
      <c r="AW299" s="373"/>
      <c r="AX299" s="373"/>
      <c r="AY299" s="373"/>
      <c r="AZ299" s="373"/>
      <c r="BA299" s="373"/>
      <c r="BB299" s="373"/>
      <c r="BC299" s="373"/>
      <c r="BD299" s="373"/>
      <c r="BE299" s="373"/>
      <c r="BF299" s="373"/>
      <c r="BG299" s="373"/>
      <c r="BH299" s="373"/>
      <c r="BI299" s="373"/>
      <c r="BJ299" s="373"/>
      <c r="BK299" s="373"/>
      <c r="BL299" s="373"/>
      <c r="BM299" s="373"/>
      <c r="BN299" s="373"/>
    </row>
    <row r="300" spans="1:66" ht="15.75" customHeight="1" x14ac:dyDescent="0.2">
      <c r="A300" s="373"/>
      <c r="B300" s="373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  <c r="W300" s="373"/>
      <c r="X300" s="373"/>
      <c r="Y300" s="373"/>
      <c r="Z300" s="373"/>
      <c r="AA300" s="373"/>
      <c r="AB300" s="373"/>
      <c r="AC300" s="373"/>
      <c r="AD300" s="373"/>
      <c r="AE300" s="373"/>
      <c r="AF300" s="373"/>
      <c r="AG300" s="373"/>
      <c r="AH300" s="373"/>
      <c r="AI300" s="373"/>
      <c r="AJ300" s="373"/>
      <c r="AK300" s="373"/>
      <c r="AL300" s="373"/>
      <c r="AM300" s="373"/>
      <c r="AN300" s="373"/>
      <c r="AO300" s="373"/>
      <c r="AP300" s="373"/>
      <c r="AQ300" s="373"/>
      <c r="AR300" s="373"/>
      <c r="AS300" s="373"/>
      <c r="AT300" s="373"/>
      <c r="AU300" s="373"/>
      <c r="AV300" s="373"/>
      <c r="AW300" s="373"/>
      <c r="AX300" s="373"/>
      <c r="AY300" s="373"/>
      <c r="AZ300" s="373"/>
      <c r="BA300" s="373"/>
      <c r="BB300" s="373"/>
      <c r="BC300" s="373"/>
      <c r="BD300" s="373"/>
      <c r="BE300" s="373"/>
      <c r="BF300" s="373"/>
      <c r="BG300" s="373"/>
      <c r="BH300" s="373"/>
      <c r="BI300" s="373"/>
      <c r="BJ300" s="373"/>
      <c r="BK300" s="373"/>
      <c r="BL300" s="373"/>
      <c r="BM300" s="373"/>
      <c r="BN300" s="373"/>
    </row>
    <row r="301" spans="1:66" ht="15.75" customHeight="1" x14ac:dyDescent="0.2">
      <c r="A301" s="373"/>
      <c r="B301" s="373"/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  <c r="Y301" s="373"/>
      <c r="Z301" s="373"/>
      <c r="AA301" s="373"/>
      <c r="AB301" s="373"/>
      <c r="AC301" s="373"/>
      <c r="AD301" s="373"/>
      <c r="AE301" s="373"/>
      <c r="AF301" s="373"/>
      <c r="AG301" s="373"/>
      <c r="AH301" s="373"/>
      <c r="AI301" s="373"/>
      <c r="AJ301" s="373"/>
      <c r="AK301" s="373"/>
      <c r="AL301" s="373"/>
      <c r="AM301" s="373"/>
      <c r="AN301" s="373"/>
      <c r="AO301" s="373"/>
      <c r="AP301" s="373"/>
      <c r="AQ301" s="373"/>
      <c r="AR301" s="373"/>
      <c r="AS301" s="373"/>
      <c r="AT301" s="373"/>
      <c r="AU301" s="373"/>
      <c r="AV301" s="373"/>
      <c r="AW301" s="373"/>
      <c r="AX301" s="373"/>
      <c r="AY301" s="373"/>
      <c r="AZ301" s="373"/>
      <c r="BA301" s="373"/>
      <c r="BB301" s="373"/>
      <c r="BC301" s="373"/>
      <c r="BD301" s="373"/>
      <c r="BE301" s="373"/>
      <c r="BF301" s="373"/>
      <c r="BG301" s="373"/>
      <c r="BH301" s="373"/>
      <c r="BI301" s="373"/>
      <c r="BJ301" s="373"/>
      <c r="BK301" s="373"/>
      <c r="BL301" s="373"/>
      <c r="BM301" s="373"/>
      <c r="BN301" s="373"/>
    </row>
    <row r="302" spans="1:66" ht="15.75" customHeight="1" x14ac:dyDescent="0.2">
      <c r="A302" s="373"/>
      <c r="B302" s="373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  <c r="W302" s="373"/>
      <c r="X302" s="373"/>
      <c r="Y302" s="373"/>
      <c r="Z302" s="373"/>
      <c r="AA302" s="373"/>
      <c r="AB302" s="373"/>
      <c r="AC302" s="373"/>
      <c r="AD302" s="373"/>
      <c r="AE302" s="373"/>
      <c r="AF302" s="373"/>
      <c r="AG302" s="373"/>
      <c r="AH302" s="373"/>
      <c r="AI302" s="373"/>
      <c r="AJ302" s="373"/>
      <c r="AK302" s="373"/>
      <c r="AL302" s="373"/>
      <c r="AM302" s="373"/>
      <c r="AN302" s="373"/>
      <c r="AO302" s="373"/>
      <c r="AP302" s="373"/>
      <c r="AQ302" s="373"/>
      <c r="AR302" s="373"/>
      <c r="AS302" s="373"/>
      <c r="AT302" s="373"/>
      <c r="AU302" s="373"/>
      <c r="AV302" s="373"/>
      <c r="AW302" s="373"/>
      <c r="AX302" s="373"/>
      <c r="AY302" s="373"/>
      <c r="AZ302" s="373"/>
      <c r="BA302" s="373"/>
      <c r="BB302" s="373"/>
      <c r="BC302" s="373"/>
      <c r="BD302" s="373"/>
      <c r="BE302" s="373"/>
      <c r="BF302" s="373"/>
      <c r="BG302" s="373"/>
      <c r="BH302" s="373"/>
      <c r="BI302" s="373"/>
      <c r="BJ302" s="373"/>
      <c r="BK302" s="373"/>
      <c r="BL302" s="373"/>
      <c r="BM302" s="373"/>
      <c r="BN302" s="373"/>
    </row>
    <row r="303" spans="1:66" ht="15.75" customHeight="1" x14ac:dyDescent="0.2">
      <c r="A303" s="373"/>
      <c r="B303" s="373"/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  <c r="W303" s="373"/>
      <c r="X303" s="373"/>
      <c r="Y303" s="373"/>
      <c r="Z303" s="373"/>
      <c r="AA303" s="373"/>
      <c r="AB303" s="373"/>
      <c r="AC303" s="373"/>
      <c r="AD303" s="373"/>
      <c r="AE303" s="373"/>
      <c r="AF303" s="373"/>
      <c r="AG303" s="373"/>
      <c r="AH303" s="373"/>
      <c r="AI303" s="373"/>
      <c r="AJ303" s="373"/>
      <c r="AK303" s="373"/>
      <c r="AL303" s="373"/>
      <c r="AM303" s="373"/>
      <c r="AN303" s="373"/>
      <c r="AO303" s="373"/>
      <c r="AP303" s="373"/>
      <c r="AQ303" s="373"/>
      <c r="AR303" s="373"/>
      <c r="AS303" s="373"/>
      <c r="AT303" s="373"/>
      <c r="AU303" s="373"/>
      <c r="AV303" s="373"/>
      <c r="AW303" s="373"/>
      <c r="AX303" s="373"/>
      <c r="AY303" s="373"/>
      <c r="AZ303" s="373"/>
      <c r="BA303" s="373"/>
      <c r="BB303" s="373"/>
      <c r="BC303" s="373"/>
      <c r="BD303" s="373"/>
      <c r="BE303" s="373"/>
      <c r="BF303" s="373"/>
      <c r="BG303" s="373"/>
      <c r="BH303" s="373"/>
      <c r="BI303" s="373"/>
      <c r="BJ303" s="373"/>
      <c r="BK303" s="373"/>
      <c r="BL303" s="373"/>
      <c r="BM303" s="373"/>
      <c r="BN303" s="373"/>
    </row>
    <row r="304" spans="1:66" ht="15.75" customHeight="1" x14ac:dyDescent="0.2">
      <c r="A304" s="373"/>
      <c r="B304" s="373"/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  <c r="W304" s="373"/>
      <c r="X304" s="373"/>
      <c r="Y304" s="373"/>
      <c r="Z304" s="373"/>
      <c r="AA304" s="373"/>
      <c r="AB304" s="373"/>
      <c r="AC304" s="373"/>
      <c r="AD304" s="373"/>
      <c r="AE304" s="373"/>
      <c r="AF304" s="373"/>
      <c r="AG304" s="373"/>
      <c r="AH304" s="373"/>
      <c r="AI304" s="373"/>
      <c r="AJ304" s="373"/>
      <c r="AK304" s="373"/>
      <c r="AL304" s="373"/>
      <c r="AM304" s="373"/>
      <c r="AN304" s="373"/>
      <c r="AO304" s="373"/>
      <c r="AP304" s="373"/>
      <c r="AQ304" s="373"/>
      <c r="AR304" s="373"/>
      <c r="AS304" s="373"/>
      <c r="AT304" s="373"/>
      <c r="AU304" s="373"/>
      <c r="AV304" s="373"/>
      <c r="AW304" s="373"/>
      <c r="AX304" s="373"/>
      <c r="AY304" s="373"/>
      <c r="AZ304" s="373"/>
      <c r="BA304" s="373"/>
      <c r="BB304" s="373"/>
      <c r="BC304" s="373"/>
      <c r="BD304" s="373"/>
      <c r="BE304" s="373"/>
      <c r="BF304" s="373"/>
      <c r="BG304" s="373"/>
      <c r="BH304" s="373"/>
      <c r="BI304" s="373"/>
      <c r="BJ304" s="373"/>
      <c r="BK304" s="373"/>
      <c r="BL304" s="373"/>
      <c r="BM304" s="373"/>
      <c r="BN304" s="373"/>
    </row>
    <row r="305" spans="1:66" ht="15.75" customHeight="1" x14ac:dyDescent="0.2">
      <c r="A305" s="373"/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  <c r="Y305" s="373"/>
      <c r="Z305" s="373"/>
      <c r="AA305" s="373"/>
      <c r="AB305" s="373"/>
      <c r="AC305" s="373"/>
      <c r="AD305" s="373"/>
      <c r="AE305" s="373"/>
      <c r="AF305" s="373"/>
      <c r="AG305" s="373"/>
      <c r="AH305" s="373"/>
      <c r="AI305" s="373"/>
      <c r="AJ305" s="373"/>
      <c r="AK305" s="373"/>
      <c r="AL305" s="373"/>
      <c r="AM305" s="373"/>
      <c r="AN305" s="373"/>
      <c r="AO305" s="373"/>
      <c r="AP305" s="373"/>
      <c r="AQ305" s="373"/>
      <c r="AR305" s="373"/>
      <c r="AS305" s="373"/>
      <c r="AT305" s="373"/>
      <c r="AU305" s="373"/>
      <c r="AV305" s="373"/>
      <c r="AW305" s="373"/>
      <c r="AX305" s="373"/>
      <c r="AY305" s="373"/>
      <c r="AZ305" s="373"/>
      <c r="BA305" s="373"/>
      <c r="BB305" s="373"/>
      <c r="BC305" s="373"/>
      <c r="BD305" s="373"/>
      <c r="BE305" s="373"/>
      <c r="BF305" s="373"/>
      <c r="BG305" s="373"/>
      <c r="BH305" s="373"/>
      <c r="BI305" s="373"/>
      <c r="BJ305" s="373"/>
      <c r="BK305" s="373"/>
      <c r="BL305" s="373"/>
      <c r="BM305" s="373"/>
      <c r="BN305" s="373"/>
    </row>
    <row r="306" spans="1:66" ht="15.75" customHeight="1" x14ac:dyDescent="0.2">
      <c r="A306" s="373"/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  <c r="W306" s="373"/>
      <c r="X306" s="373"/>
      <c r="Y306" s="373"/>
      <c r="Z306" s="373"/>
      <c r="AA306" s="373"/>
      <c r="AB306" s="373"/>
      <c r="AC306" s="373"/>
      <c r="AD306" s="373"/>
      <c r="AE306" s="373"/>
      <c r="AF306" s="373"/>
      <c r="AG306" s="373"/>
      <c r="AH306" s="373"/>
      <c r="AI306" s="373"/>
      <c r="AJ306" s="373"/>
      <c r="AK306" s="373"/>
      <c r="AL306" s="373"/>
      <c r="AM306" s="373"/>
      <c r="AN306" s="373"/>
      <c r="AO306" s="373"/>
      <c r="AP306" s="373"/>
      <c r="AQ306" s="373"/>
      <c r="AR306" s="373"/>
      <c r="AS306" s="373"/>
      <c r="AT306" s="373"/>
      <c r="AU306" s="373"/>
      <c r="AV306" s="373"/>
      <c r="AW306" s="373"/>
      <c r="AX306" s="373"/>
      <c r="AY306" s="373"/>
      <c r="AZ306" s="373"/>
      <c r="BA306" s="373"/>
      <c r="BB306" s="373"/>
      <c r="BC306" s="373"/>
      <c r="BD306" s="373"/>
      <c r="BE306" s="373"/>
      <c r="BF306" s="373"/>
      <c r="BG306" s="373"/>
      <c r="BH306" s="373"/>
      <c r="BI306" s="373"/>
      <c r="BJ306" s="373"/>
      <c r="BK306" s="373"/>
      <c r="BL306" s="373"/>
      <c r="BM306" s="373"/>
      <c r="BN306" s="373"/>
    </row>
    <row r="307" spans="1:66" ht="15.75" customHeight="1" x14ac:dyDescent="0.2">
      <c r="A307" s="373"/>
      <c r="B307" s="373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/>
      <c r="U307" s="373"/>
      <c r="V307" s="373"/>
      <c r="W307" s="373"/>
      <c r="X307" s="373"/>
      <c r="Y307" s="373"/>
      <c r="Z307" s="373"/>
      <c r="AA307" s="373"/>
      <c r="AB307" s="373"/>
      <c r="AC307" s="373"/>
      <c r="AD307" s="373"/>
      <c r="AE307" s="373"/>
      <c r="AF307" s="373"/>
      <c r="AG307" s="373"/>
      <c r="AH307" s="373"/>
      <c r="AI307" s="373"/>
      <c r="AJ307" s="373"/>
      <c r="AK307" s="373"/>
      <c r="AL307" s="373"/>
      <c r="AM307" s="373"/>
      <c r="AN307" s="373"/>
      <c r="AO307" s="373"/>
      <c r="AP307" s="373"/>
      <c r="AQ307" s="373"/>
      <c r="AR307" s="373"/>
      <c r="AS307" s="373"/>
      <c r="AT307" s="373"/>
      <c r="AU307" s="373"/>
      <c r="AV307" s="373"/>
      <c r="AW307" s="373"/>
      <c r="AX307" s="373"/>
      <c r="AY307" s="373"/>
      <c r="AZ307" s="373"/>
      <c r="BA307" s="373"/>
      <c r="BB307" s="373"/>
      <c r="BC307" s="373"/>
      <c r="BD307" s="373"/>
      <c r="BE307" s="373"/>
      <c r="BF307" s="373"/>
      <c r="BG307" s="373"/>
      <c r="BH307" s="373"/>
      <c r="BI307" s="373"/>
      <c r="BJ307" s="373"/>
      <c r="BK307" s="373"/>
      <c r="BL307" s="373"/>
      <c r="BM307" s="373"/>
      <c r="BN307" s="373"/>
    </row>
    <row r="308" spans="1:66" ht="15.75" customHeight="1" x14ac:dyDescent="0.2">
      <c r="A308" s="373"/>
      <c r="B308" s="373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/>
      <c r="U308" s="373"/>
      <c r="V308" s="373"/>
      <c r="W308" s="373"/>
      <c r="X308" s="373"/>
      <c r="Y308" s="373"/>
      <c r="Z308" s="373"/>
      <c r="AA308" s="373"/>
      <c r="AB308" s="373"/>
      <c r="AC308" s="373"/>
      <c r="AD308" s="373"/>
      <c r="AE308" s="373"/>
      <c r="AF308" s="373"/>
      <c r="AG308" s="373"/>
      <c r="AH308" s="373"/>
      <c r="AI308" s="373"/>
      <c r="AJ308" s="373"/>
      <c r="AK308" s="373"/>
      <c r="AL308" s="373"/>
      <c r="AM308" s="373"/>
      <c r="AN308" s="373"/>
      <c r="AO308" s="373"/>
      <c r="AP308" s="373"/>
      <c r="AQ308" s="373"/>
      <c r="AR308" s="373"/>
      <c r="AS308" s="373"/>
      <c r="AT308" s="373"/>
      <c r="AU308" s="373"/>
      <c r="AV308" s="373"/>
      <c r="AW308" s="373"/>
      <c r="AX308" s="373"/>
      <c r="AY308" s="373"/>
      <c r="AZ308" s="373"/>
      <c r="BA308" s="373"/>
      <c r="BB308" s="373"/>
      <c r="BC308" s="373"/>
      <c r="BD308" s="373"/>
      <c r="BE308" s="373"/>
      <c r="BF308" s="373"/>
      <c r="BG308" s="373"/>
      <c r="BH308" s="373"/>
      <c r="BI308" s="373"/>
      <c r="BJ308" s="373"/>
      <c r="BK308" s="373"/>
      <c r="BL308" s="373"/>
      <c r="BM308" s="373"/>
      <c r="BN308" s="373"/>
    </row>
    <row r="309" spans="1:66" ht="15.75" customHeight="1" x14ac:dyDescent="0.2">
      <c r="A309" s="373"/>
      <c r="B309" s="373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  <c r="W309" s="373"/>
      <c r="X309" s="373"/>
      <c r="Y309" s="373"/>
      <c r="Z309" s="373"/>
      <c r="AA309" s="373"/>
      <c r="AB309" s="373"/>
      <c r="AC309" s="373"/>
      <c r="AD309" s="373"/>
      <c r="AE309" s="373"/>
      <c r="AF309" s="373"/>
      <c r="AG309" s="373"/>
      <c r="AH309" s="373"/>
      <c r="AI309" s="373"/>
      <c r="AJ309" s="373"/>
      <c r="AK309" s="373"/>
      <c r="AL309" s="373"/>
      <c r="AM309" s="373"/>
      <c r="AN309" s="373"/>
      <c r="AO309" s="373"/>
      <c r="AP309" s="373"/>
      <c r="AQ309" s="373"/>
      <c r="AR309" s="373"/>
      <c r="AS309" s="373"/>
      <c r="AT309" s="373"/>
      <c r="AU309" s="373"/>
      <c r="AV309" s="373"/>
      <c r="AW309" s="373"/>
      <c r="AX309" s="373"/>
      <c r="AY309" s="373"/>
      <c r="AZ309" s="373"/>
      <c r="BA309" s="373"/>
      <c r="BB309" s="373"/>
      <c r="BC309" s="373"/>
      <c r="BD309" s="373"/>
      <c r="BE309" s="373"/>
      <c r="BF309" s="373"/>
      <c r="BG309" s="373"/>
      <c r="BH309" s="373"/>
      <c r="BI309" s="373"/>
      <c r="BJ309" s="373"/>
      <c r="BK309" s="373"/>
      <c r="BL309" s="373"/>
      <c r="BM309" s="373"/>
      <c r="BN309" s="373"/>
    </row>
    <row r="310" spans="1:66" ht="15.75" customHeight="1" x14ac:dyDescent="0.2">
      <c r="A310" s="373"/>
      <c r="B310" s="373"/>
      <c r="C310" s="373"/>
      <c r="D310" s="373"/>
      <c r="E310" s="373"/>
      <c r="F310" s="373"/>
      <c r="G310" s="373"/>
      <c r="H310" s="373"/>
      <c r="I310" s="373"/>
      <c r="J310" s="373"/>
      <c r="K310" s="373"/>
      <c r="L310" s="373"/>
      <c r="M310" s="373"/>
      <c r="N310" s="373"/>
      <c r="O310" s="373"/>
      <c r="P310" s="373"/>
      <c r="Q310" s="373"/>
      <c r="R310" s="373"/>
      <c r="S310" s="373"/>
      <c r="T310" s="373"/>
      <c r="U310" s="373"/>
      <c r="V310" s="373"/>
      <c r="W310" s="373"/>
      <c r="X310" s="373"/>
      <c r="Y310" s="373"/>
      <c r="Z310" s="373"/>
      <c r="AA310" s="373"/>
      <c r="AB310" s="373"/>
      <c r="AC310" s="373"/>
      <c r="AD310" s="373"/>
      <c r="AE310" s="373"/>
      <c r="AF310" s="373"/>
      <c r="AG310" s="373"/>
      <c r="AH310" s="373"/>
      <c r="AI310" s="373"/>
      <c r="AJ310" s="373"/>
      <c r="AK310" s="373"/>
      <c r="AL310" s="373"/>
      <c r="AM310" s="373"/>
      <c r="AN310" s="373"/>
      <c r="AO310" s="373"/>
      <c r="AP310" s="373"/>
      <c r="AQ310" s="373"/>
      <c r="AR310" s="373"/>
      <c r="AS310" s="373"/>
      <c r="AT310" s="373"/>
      <c r="AU310" s="373"/>
      <c r="AV310" s="373"/>
      <c r="AW310" s="373"/>
      <c r="AX310" s="373"/>
      <c r="AY310" s="373"/>
      <c r="AZ310" s="373"/>
      <c r="BA310" s="373"/>
      <c r="BB310" s="373"/>
      <c r="BC310" s="373"/>
      <c r="BD310" s="373"/>
      <c r="BE310" s="373"/>
      <c r="BF310" s="373"/>
      <c r="BG310" s="373"/>
      <c r="BH310" s="373"/>
      <c r="BI310" s="373"/>
      <c r="BJ310" s="373"/>
      <c r="BK310" s="373"/>
      <c r="BL310" s="373"/>
      <c r="BM310" s="373"/>
      <c r="BN310" s="373"/>
    </row>
    <row r="311" spans="1:66" ht="15.75" customHeight="1" x14ac:dyDescent="0.2">
      <c r="A311" s="373"/>
      <c r="B311" s="373"/>
      <c r="C311" s="373"/>
      <c r="D311" s="373"/>
      <c r="E311" s="373"/>
      <c r="F311" s="373"/>
      <c r="G311" s="373"/>
      <c r="H311" s="373"/>
      <c r="I311" s="373"/>
      <c r="J311" s="373"/>
      <c r="K311" s="373"/>
      <c r="L311" s="373"/>
      <c r="M311" s="373"/>
      <c r="N311" s="373"/>
      <c r="O311" s="373"/>
      <c r="P311" s="373"/>
      <c r="Q311" s="373"/>
      <c r="R311" s="373"/>
      <c r="S311" s="373"/>
      <c r="T311" s="373"/>
      <c r="U311" s="373"/>
      <c r="V311" s="373"/>
      <c r="W311" s="373"/>
      <c r="X311" s="373"/>
      <c r="Y311" s="373"/>
      <c r="Z311" s="373"/>
      <c r="AA311" s="373"/>
      <c r="AB311" s="373"/>
      <c r="AC311" s="373"/>
      <c r="AD311" s="373"/>
      <c r="AE311" s="373"/>
      <c r="AF311" s="373"/>
      <c r="AG311" s="373"/>
      <c r="AH311" s="373"/>
      <c r="AI311" s="373"/>
      <c r="AJ311" s="373"/>
      <c r="AK311" s="373"/>
      <c r="AL311" s="373"/>
      <c r="AM311" s="373"/>
      <c r="AN311" s="373"/>
      <c r="AO311" s="373"/>
      <c r="AP311" s="373"/>
      <c r="AQ311" s="373"/>
      <c r="AR311" s="373"/>
      <c r="AS311" s="373"/>
      <c r="AT311" s="373"/>
      <c r="AU311" s="373"/>
      <c r="AV311" s="373"/>
      <c r="AW311" s="373"/>
      <c r="AX311" s="373"/>
      <c r="AY311" s="373"/>
      <c r="AZ311" s="373"/>
      <c r="BA311" s="373"/>
      <c r="BB311" s="373"/>
      <c r="BC311" s="373"/>
      <c r="BD311" s="373"/>
      <c r="BE311" s="373"/>
      <c r="BF311" s="373"/>
      <c r="BG311" s="373"/>
      <c r="BH311" s="373"/>
      <c r="BI311" s="373"/>
      <c r="BJ311" s="373"/>
      <c r="BK311" s="373"/>
      <c r="BL311" s="373"/>
      <c r="BM311" s="373"/>
      <c r="BN311" s="373"/>
    </row>
    <row r="312" spans="1:66" ht="15.75" customHeight="1" x14ac:dyDescent="0.2">
      <c r="A312" s="373"/>
      <c r="B312" s="373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373"/>
      <c r="N312" s="373"/>
      <c r="O312" s="373"/>
      <c r="P312" s="373"/>
      <c r="Q312" s="373"/>
      <c r="R312" s="373"/>
      <c r="S312" s="373"/>
      <c r="T312" s="373"/>
      <c r="U312" s="373"/>
      <c r="V312" s="373"/>
      <c r="W312" s="373"/>
      <c r="X312" s="373"/>
      <c r="Y312" s="373"/>
      <c r="Z312" s="373"/>
      <c r="AA312" s="373"/>
      <c r="AB312" s="373"/>
      <c r="AC312" s="373"/>
      <c r="AD312" s="373"/>
      <c r="AE312" s="373"/>
      <c r="AF312" s="373"/>
      <c r="AG312" s="373"/>
      <c r="AH312" s="373"/>
      <c r="AI312" s="373"/>
      <c r="AJ312" s="373"/>
      <c r="AK312" s="373"/>
      <c r="AL312" s="373"/>
      <c r="AM312" s="373"/>
      <c r="AN312" s="373"/>
      <c r="AO312" s="373"/>
      <c r="AP312" s="373"/>
      <c r="AQ312" s="373"/>
      <c r="AR312" s="373"/>
      <c r="AS312" s="373"/>
      <c r="AT312" s="373"/>
      <c r="AU312" s="373"/>
      <c r="AV312" s="373"/>
      <c r="AW312" s="373"/>
      <c r="AX312" s="373"/>
      <c r="AY312" s="373"/>
      <c r="AZ312" s="373"/>
      <c r="BA312" s="373"/>
      <c r="BB312" s="373"/>
      <c r="BC312" s="373"/>
      <c r="BD312" s="373"/>
      <c r="BE312" s="373"/>
      <c r="BF312" s="373"/>
      <c r="BG312" s="373"/>
      <c r="BH312" s="373"/>
      <c r="BI312" s="373"/>
      <c r="BJ312" s="373"/>
      <c r="BK312" s="373"/>
      <c r="BL312" s="373"/>
      <c r="BM312" s="373"/>
      <c r="BN312" s="373"/>
    </row>
    <row r="313" spans="1:66" ht="15.75" customHeight="1" x14ac:dyDescent="0.2">
      <c r="A313" s="373"/>
      <c r="B313" s="373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373"/>
      <c r="O313" s="373"/>
      <c r="P313" s="373"/>
      <c r="Q313" s="373"/>
      <c r="R313" s="373"/>
      <c r="S313" s="373"/>
      <c r="T313" s="373"/>
      <c r="U313" s="373"/>
      <c r="V313" s="373"/>
      <c r="W313" s="373"/>
      <c r="X313" s="373"/>
      <c r="Y313" s="373"/>
      <c r="Z313" s="373"/>
      <c r="AA313" s="373"/>
      <c r="AB313" s="373"/>
      <c r="AC313" s="373"/>
      <c r="AD313" s="373"/>
      <c r="AE313" s="373"/>
      <c r="AF313" s="373"/>
      <c r="AG313" s="373"/>
      <c r="AH313" s="373"/>
      <c r="AI313" s="373"/>
      <c r="AJ313" s="373"/>
      <c r="AK313" s="373"/>
      <c r="AL313" s="373"/>
      <c r="AM313" s="373"/>
      <c r="AN313" s="373"/>
      <c r="AO313" s="373"/>
      <c r="AP313" s="373"/>
      <c r="AQ313" s="373"/>
      <c r="AR313" s="373"/>
      <c r="AS313" s="373"/>
      <c r="AT313" s="373"/>
      <c r="AU313" s="373"/>
      <c r="AV313" s="373"/>
      <c r="AW313" s="373"/>
      <c r="AX313" s="373"/>
      <c r="AY313" s="373"/>
      <c r="AZ313" s="373"/>
      <c r="BA313" s="373"/>
      <c r="BB313" s="373"/>
      <c r="BC313" s="373"/>
      <c r="BD313" s="373"/>
      <c r="BE313" s="373"/>
      <c r="BF313" s="373"/>
      <c r="BG313" s="373"/>
      <c r="BH313" s="373"/>
      <c r="BI313" s="373"/>
      <c r="BJ313" s="373"/>
      <c r="BK313" s="373"/>
      <c r="BL313" s="373"/>
      <c r="BM313" s="373"/>
      <c r="BN313" s="373"/>
    </row>
    <row r="314" spans="1:66" ht="15.75" customHeight="1" x14ac:dyDescent="0.2">
      <c r="A314" s="373"/>
      <c r="B314" s="373"/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373"/>
      <c r="O314" s="373"/>
      <c r="P314" s="373"/>
      <c r="Q314" s="373"/>
      <c r="R314" s="373"/>
      <c r="S314" s="373"/>
      <c r="T314" s="373"/>
      <c r="U314" s="373"/>
      <c r="V314" s="373"/>
      <c r="W314" s="373"/>
      <c r="X314" s="373"/>
      <c r="Y314" s="373"/>
      <c r="Z314" s="373"/>
      <c r="AA314" s="373"/>
      <c r="AB314" s="373"/>
      <c r="AC314" s="373"/>
      <c r="AD314" s="373"/>
      <c r="AE314" s="373"/>
      <c r="AF314" s="373"/>
      <c r="AG314" s="373"/>
      <c r="AH314" s="373"/>
      <c r="AI314" s="373"/>
      <c r="AJ314" s="373"/>
      <c r="AK314" s="373"/>
      <c r="AL314" s="373"/>
      <c r="AM314" s="373"/>
      <c r="AN314" s="373"/>
      <c r="AO314" s="373"/>
      <c r="AP314" s="373"/>
      <c r="AQ314" s="373"/>
      <c r="AR314" s="373"/>
      <c r="AS314" s="373"/>
      <c r="AT314" s="373"/>
      <c r="AU314" s="373"/>
      <c r="AV314" s="373"/>
      <c r="AW314" s="373"/>
      <c r="AX314" s="373"/>
      <c r="AY314" s="373"/>
      <c r="AZ314" s="373"/>
      <c r="BA314" s="373"/>
      <c r="BB314" s="373"/>
      <c r="BC314" s="373"/>
      <c r="BD314" s="373"/>
      <c r="BE314" s="373"/>
      <c r="BF314" s="373"/>
      <c r="BG314" s="373"/>
      <c r="BH314" s="373"/>
      <c r="BI314" s="373"/>
      <c r="BJ314" s="373"/>
      <c r="BK314" s="373"/>
      <c r="BL314" s="373"/>
      <c r="BM314" s="373"/>
      <c r="BN314" s="373"/>
    </row>
    <row r="315" spans="1:66" ht="15.75" customHeight="1" x14ac:dyDescent="0.2">
      <c r="A315" s="373"/>
      <c r="B315" s="373"/>
      <c r="C315" s="373"/>
      <c r="D315" s="373"/>
      <c r="E315" s="373"/>
      <c r="F315" s="373"/>
      <c r="G315" s="373"/>
      <c r="H315" s="373"/>
      <c r="I315" s="373"/>
      <c r="J315" s="373"/>
      <c r="K315" s="373"/>
      <c r="L315" s="373"/>
      <c r="M315" s="373"/>
      <c r="N315" s="373"/>
      <c r="O315" s="373"/>
      <c r="P315" s="373"/>
      <c r="Q315" s="373"/>
      <c r="R315" s="373"/>
      <c r="S315" s="373"/>
      <c r="T315" s="373"/>
      <c r="U315" s="373"/>
      <c r="V315" s="373"/>
      <c r="W315" s="373"/>
      <c r="X315" s="373"/>
      <c r="Y315" s="373"/>
      <c r="Z315" s="373"/>
      <c r="AA315" s="373"/>
      <c r="AB315" s="373"/>
      <c r="AC315" s="373"/>
      <c r="AD315" s="373"/>
      <c r="AE315" s="373"/>
      <c r="AF315" s="373"/>
      <c r="AG315" s="373"/>
      <c r="AH315" s="373"/>
      <c r="AI315" s="373"/>
      <c r="AJ315" s="373"/>
      <c r="AK315" s="373"/>
      <c r="AL315" s="373"/>
      <c r="AM315" s="373"/>
      <c r="AN315" s="373"/>
      <c r="AO315" s="373"/>
      <c r="AP315" s="373"/>
      <c r="AQ315" s="373"/>
      <c r="AR315" s="373"/>
      <c r="AS315" s="373"/>
      <c r="AT315" s="373"/>
      <c r="AU315" s="373"/>
      <c r="AV315" s="373"/>
      <c r="AW315" s="373"/>
      <c r="AX315" s="373"/>
      <c r="AY315" s="373"/>
      <c r="AZ315" s="373"/>
      <c r="BA315" s="373"/>
      <c r="BB315" s="373"/>
      <c r="BC315" s="373"/>
      <c r="BD315" s="373"/>
      <c r="BE315" s="373"/>
      <c r="BF315" s="373"/>
      <c r="BG315" s="373"/>
      <c r="BH315" s="373"/>
      <c r="BI315" s="373"/>
      <c r="BJ315" s="373"/>
      <c r="BK315" s="373"/>
      <c r="BL315" s="373"/>
      <c r="BM315" s="373"/>
      <c r="BN315" s="373"/>
    </row>
    <row r="316" spans="1:66" ht="15.75" customHeight="1" x14ac:dyDescent="0.2">
      <c r="A316" s="373"/>
      <c r="B316" s="373"/>
      <c r="C316" s="373"/>
      <c r="D316" s="373"/>
      <c r="E316" s="373"/>
      <c r="F316" s="373"/>
      <c r="G316" s="373"/>
      <c r="H316" s="373"/>
      <c r="I316" s="373"/>
      <c r="J316" s="373"/>
      <c r="K316" s="373"/>
      <c r="L316" s="373"/>
      <c r="M316" s="373"/>
      <c r="N316" s="373"/>
      <c r="O316" s="373"/>
      <c r="P316" s="373"/>
      <c r="Q316" s="373"/>
      <c r="R316" s="373"/>
      <c r="S316" s="373"/>
      <c r="T316" s="373"/>
      <c r="U316" s="373"/>
      <c r="V316" s="373"/>
      <c r="W316" s="373"/>
      <c r="X316" s="373"/>
      <c r="Y316" s="373"/>
      <c r="Z316" s="373"/>
      <c r="AA316" s="373"/>
      <c r="AB316" s="373"/>
      <c r="AC316" s="373"/>
      <c r="AD316" s="373"/>
      <c r="AE316" s="373"/>
      <c r="AF316" s="373"/>
      <c r="AG316" s="373"/>
      <c r="AH316" s="373"/>
      <c r="AI316" s="373"/>
      <c r="AJ316" s="373"/>
      <c r="AK316" s="373"/>
      <c r="AL316" s="373"/>
      <c r="AM316" s="373"/>
      <c r="AN316" s="373"/>
      <c r="AO316" s="373"/>
      <c r="AP316" s="373"/>
      <c r="AQ316" s="373"/>
      <c r="AR316" s="373"/>
      <c r="AS316" s="373"/>
      <c r="AT316" s="373"/>
      <c r="AU316" s="373"/>
      <c r="AV316" s="373"/>
      <c r="AW316" s="373"/>
      <c r="AX316" s="373"/>
      <c r="AY316" s="373"/>
      <c r="AZ316" s="373"/>
      <c r="BA316" s="373"/>
      <c r="BB316" s="373"/>
      <c r="BC316" s="373"/>
      <c r="BD316" s="373"/>
      <c r="BE316" s="373"/>
      <c r="BF316" s="373"/>
      <c r="BG316" s="373"/>
      <c r="BH316" s="373"/>
      <c r="BI316" s="373"/>
      <c r="BJ316" s="373"/>
      <c r="BK316" s="373"/>
      <c r="BL316" s="373"/>
      <c r="BM316" s="373"/>
      <c r="BN316" s="373"/>
    </row>
    <row r="317" spans="1:66" ht="15.75" customHeight="1" x14ac:dyDescent="0.2">
      <c r="A317" s="373"/>
      <c r="B317" s="373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3"/>
      <c r="N317" s="373"/>
      <c r="O317" s="373"/>
      <c r="P317" s="373"/>
      <c r="Q317" s="373"/>
      <c r="R317" s="373"/>
      <c r="S317" s="373"/>
      <c r="T317" s="373"/>
      <c r="U317" s="373"/>
      <c r="V317" s="373"/>
      <c r="W317" s="373"/>
      <c r="X317" s="373"/>
      <c r="Y317" s="373"/>
      <c r="Z317" s="373"/>
      <c r="AA317" s="373"/>
      <c r="AB317" s="373"/>
      <c r="AC317" s="373"/>
      <c r="AD317" s="373"/>
      <c r="AE317" s="373"/>
      <c r="AF317" s="373"/>
      <c r="AG317" s="373"/>
      <c r="AH317" s="373"/>
      <c r="AI317" s="373"/>
      <c r="AJ317" s="373"/>
      <c r="AK317" s="373"/>
      <c r="AL317" s="373"/>
      <c r="AM317" s="373"/>
      <c r="AN317" s="373"/>
      <c r="AO317" s="373"/>
      <c r="AP317" s="373"/>
      <c r="AQ317" s="373"/>
      <c r="AR317" s="373"/>
      <c r="AS317" s="373"/>
      <c r="AT317" s="373"/>
      <c r="AU317" s="373"/>
      <c r="AV317" s="373"/>
      <c r="AW317" s="373"/>
      <c r="AX317" s="373"/>
      <c r="AY317" s="373"/>
      <c r="AZ317" s="373"/>
      <c r="BA317" s="373"/>
      <c r="BB317" s="373"/>
      <c r="BC317" s="373"/>
      <c r="BD317" s="373"/>
      <c r="BE317" s="373"/>
      <c r="BF317" s="373"/>
      <c r="BG317" s="373"/>
      <c r="BH317" s="373"/>
      <c r="BI317" s="373"/>
      <c r="BJ317" s="373"/>
      <c r="BK317" s="373"/>
      <c r="BL317" s="373"/>
      <c r="BM317" s="373"/>
      <c r="BN317" s="373"/>
    </row>
    <row r="318" spans="1:66" ht="15.75" customHeight="1" x14ac:dyDescent="0.2">
      <c r="A318" s="373"/>
      <c r="B318" s="373"/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3"/>
      <c r="N318" s="373"/>
      <c r="O318" s="373"/>
      <c r="P318" s="373"/>
      <c r="Q318" s="373"/>
      <c r="R318" s="373"/>
      <c r="S318" s="373"/>
      <c r="T318" s="373"/>
      <c r="U318" s="373"/>
      <c r="V318" s="373"/>
      <c r="W318" s="373"/>
      <c r="X318" s="373"/>
      <c r="Y318" s="373"/>
      <c r="Z318" s="373"/>
      <c r="AA318" s="373"/>
      <c r="AB318" s="373"/>
      <c r="AC318" s="373"/>
      <c r="AD318" s="373"/>
      <c r="AE318" s="373"/>
      <c r="AF318" s="373"/>
      <c r="AG318" s="373"/>
      <c r="AH318" s="373"/>
      <c r="AI318" s="373"/>
      <c r="AJ318" s="373"/>
      <c r="AK318" s="373"/>
      <c r="AL318" s="373"/>
      <c r="AM318" s="373"/>
      <c r="AN318" s="373"/>
      <c r="AO318" s="373"/>
      <c r="AP318" s="373"/>
      <c r="AQ318" s="373"/>
      <c r="AR318" s="373"/>
      <c r="AS318" s="373"/>
      <c r="AT318" s="373"/>
      <c r="AU318" s="373"/>
      <c r="AV318" s="373"/>
      <c r="AW318" s="373"/>
      <c r="AX318" s="373"/>
      <c r="AY318" s="373"/>
      <c r="AZ318" s="373"/>
      <c r="BA318" s="373"/>
      <c r="BB318" s="373"/>
      <c r="BC318" s="373"/>
      <c r="BD318" s="373"/>
      <c r="BE318" s="373"/>
      <c r="BF318" s="373"/>
      <c r="BG318" s="373"/>
      <c r="BH318" s="373"/>
      <c r="BI318" s="373"/>
      <c r="BJ318" s="373"/>
      <c r="BK318" s="373"/>
      <c r="BL318" s="373"/>
      <c r="BM318" s="373"/>
      <c r="BN318" s="373"/>
    </row>
    <row r="319" spans="1:66" ht="15.75" customHeight="1" x14ac:dyDescent="0.2">
      <c r="A319" s="373"/>
      <c r="B319" s="373"/>
      <c r="C319" s="373"/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373"/>
      <c r="O319" s="373"/>
      <c r="P319" s="373"/>
      <c r="Q319" s="373"/>
      <c r="R319" s="373"/>
      <c r="S319" s="373"/>
      <c r="T319" s="373"/>
      <c r="U319" s="373"/>
      <c r="V319" s="373"/>
      <c r="W319" s="373"/>
      <c r="X319" s="373"/>
      <c r="Y319" s="373"/>
      <c r="Z319" s="373"/>
      <c r="AA319" s="373"/>
      <c r="AB319" s="373"/>
      <c r="AC319" s="373"/>
      <c r="AD319" s="373"/>
      <c r="AE319" s="373"/>
      <c r="AF319" s="373"/>
      <c r="AG319" s="373"/>
      <c r="AH319" s="373"/>
      <c r="AI319" s="373"/>
      <c r="AJ319" s="373"/>
      <c r="AK319" s="373"/>
      <c r="AL319" s="373"/>
      <c r="AM319" s="373"/>
      <c r="AN319" s="373"/>
      <c r="AO319" s="373"/>
      <c r="AP319" s="373"/>
      <c r="AQ319" s="373"/>
      <c r="AR319" s="373"/>
      <c r="AS319" s="373"/>
      <c r="AT319" s="373"/>
      <c r="AU319" s="373"/>
      <c r="AV319" s="373"/>
      <c r="AW319" s="373"/>
      <c r="AX319" s="373"/>
      <c r="AY319" s="373"/>
      <c r="AZ319" s="373"/>
      <c r="BA319" s="373"/>
      <c r="BB319" s="373"/>
      <c r="BC319" s="373"/>
      <c r="BD319" s="373"/>
      <c r="BE319" s="373"/>
      <c r="BF319" s="373"/>
      <c r="BG319" s="373"/>
      <c r="BH319" s="373"/>
      <c r="BI319" s="373"/>
      <c r="BJ319" s="373"/>
      <c r="BK319" s="373"/>
      <c r="BL319" s="373"/>
      <c r="BM319" s="373"/>
      <c r="BN319" s="373"/>
    </row>
    <row r="320" spans="1:66" ht="15.75" customHeight="1" x14ac:dyDescent="0.2">
      <c r="A320" s="373"/>
      <c r="B320" s="373"/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  <c r="W320" s="373"/>
      <c r="X320" s="373"/>
      <c r="Y320" s="373"/>
      <c r="Z320" s="373"/>
      <c r="AA320" s="373"/>
      <c r="AB320" s="373"/>
      <c r="AC320" s="373"/>
      <c r="AD320" s="373"/>
      <c r="AE320" s="373"/>
      <c r="AF320" s="373"/>
      <c r="AG320" s="373"/>
      <c r="AH320" s="373"/>
      <c r="AI320" s="373"/>
      <c r="AJ320" s="373"/>
      <c r="AK320" s="373"/>
      <c r="AL320" s="373"/>
      <c r="AM320" s="373"/>
      <c r="AN320" s="373"/>
      <c r="AO320" s="373"/>
      <c r="AP320" s="373"/>
      <c r="AQ320" s="373"/>
      <c r="AR320" s="373"/>
      <c r="AS320" s="373"/>
      <c r="AT320" s="373"/>
      <c r="AU320" s="373"/>
      <c r="AV320" s="373"/>
      <c r="AW320" s="373"/>
      <c r="AX320" s="373"/>
      <c r="AY320" s="373"/>
      <c r="AZ320" s="373"/>
      <c r="BA320" s="373"/>
      <c r="BB320" s="373"/>
      <c r="BC320" s="373"/>
      <c r="BD320" s="373"/>
      <c r="BE320" s="373"/>
      <c r="BF320" s="373"/>
      <c r="BG320" s="373"/>
      <c r="BH320" s="373"/>
      <c r="BI320" s="373"/>
      <c r="BJ320" s="373"/>
      <c r="BK320" s="373"/>
      <c r="BL320" s="373"/>
      <c r="BM320" s="373"/>
      <c r="BN320" s="373"/>
    </row>
    <row r="321" spans="1:66" ht="15.75" customHeight="1" x14ac:dyDescent="0.2">
      <c r="A321" s="373"/>
      <c r="B321" s="373"/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  <c r="W321" s="373"/>
      <c r="X321" s="373"/>
      <c r="Y321" s="373"/>
      <c r="Z321" s="373"/>
      <c r="AA321" s="373"/>
      <c r="AB321" s="373"/>
      <c r="AC321" s="373"/>
      <c r="AD321" s="373"/>
      <c r="AE321" s="373"/>
      <c r="AF321" s="373"/>
      <c r="AG321" s="373"/>
      <c r="AH321" s="373"/>
      <c r="AI321" s="373"/>
      <c r="AJ321" s="373"/>
      <c r="AK321" s="373"/>
      <c r="AL321" s="373"/>
      <c r="AM321" s="373"/>
      <c r="AN321" s="373"/>
      <c r="AO321" s="373"/>
      <c r="AP321" s="373"/>
      <c r="AQ321" s="373"/>
      <c r="AR321" s="373"/>
      <c r="AS321" s="373"/>
      <c r="AT321" s="373"/>
      <c r="AU321" s="373"/>
      <c r="AV321" s="373"/>
      <c r="AW321" s="373"/>
      <c r="AX321" s="373"/>
      <c r="AY321" s="373"/>
      <c r="AZ321" s="373"/>
      <c r="BA321" s="373"/>
      <c r="BB321" s="373"/>
      <c r="BC321" s="373"/>
      <c r="BD321" s="373"/>
      <c r="BE321" s="373"/>
      <c r="BF321" s="373"/>
      <c r="BG321" s="373"/>
      <c r="BH321" s="373"/>
      <c r="BI321" s="373"/>
      <c r="BJ321" s="373"/>
      <c r="BK321" s="373"/>
      <c r="BL321" s="373"/>
      <c r="BM321" s="373"/>
      <c r="BN321" s="373"/>
    </row>
    <row r="322" spans="1:66" ht="15.75" customHeight="1" x14ac:dyDescent="0.2">
      <c r="A322" s="373"/>
      <c r="B322" s="373"/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  <c r="W322" s="373"/>
      <c r="X322" s="373"/>
      <c r="Y322" s="373"/>
      <c r="Z322" s="373"/>
      <c r="AA322" s="373"/>
      <c r="AB322" s="373"/>
      <c r="AC322" s="373"/>
      <c r="AD322" s="373"/>
      <c r="AE322" s="373"/>
      <c r="AF322" s="373"/>
      <c r="AG322" s="373"/>
      <c r="AH322" s="373"/>
      <c r="AI322" s="373"/>
      <c r="AJ322" s="373"/>
      <c r="AK322" s="373"/>
      <c r="AL322" s="373"/>
      <c r="AM322" s="373"/>
      <c r="AN322" s="373"/>
      <c r="AO322" s="373"/>
      <c r="AP322" s="373"/>
      <c r="AQ322" s="373"/>
      <c r="AR322" s="373"/>
      <c r="AS322" s="373"/>
      <c r="AT322" s="373"/>
      <c r="AU322" s="373"/>
      <c r="AV322" s="373"/>
      <c r="AW322" s="373"/>
      <c r="AX322" s="373"/>
      <c r="AY322" s="373"/>
      <c r="AZ322" s="373"/>
      <c r="BA322" s="373"/>
      <c r="BB322" s="373"/>
      <c r="BC322" s="373"/>
      <c r="BD322" s="373"/>
      <c r="BE322" s="373"/>
      <c r="BF322" s="373"/>
      <c r="BG322" s="373"/>
      <c r="BH322" s="373"/>
      <c r="BI322" s="373"/>
      <c r="BJ322" s="373"/>
      <c r="BK322" s="373"/>
      <c r="BL322" s="373"/>
      <c r="BM322" s="373"/>
      <c r="BN322" s="373"/>
    </row>
    <row r="323" spans="1:66" ht="15.75" customHeight="1" x14ac:dyDescent="0.2">
      <c r="A323" s="373"/>
      <c r="B323" s="373"/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  <c r="W323" s="373"/>
      <c r="X323" s="373"/>
      <c r="Y323" s="373"/>
      <c r="Z323" s="373"/>
      <c r="AA323" s="373"/>
      <c r="AB323" s="373"/>
      <c r="AC323" s="373"/>
      <c r="AD323" s="373"/>
      <c r="AE323" s="373"/>
      <c r="AF323" s="373"/>
      <c r="AG323" s="373"/>
      <c r="AH323" s="373"/>
      <c r="AI323" s="373"/>
      <c r="AJ323" s="373"/>
      <c r="AK323" s="373"/>
      <c r="AL323" s="373"/>
      <c r="AM323" s="373"/>
      <c r="AN323" s="373"/>
      <c r="AO323" s="373"/>
      <c r="AP323" s="373"/>
      <c r="AQ323" s="373"/>
      <c r="AR323" s="373"/>
      <c r="AS323" s="373"/>
      <c r="AT323" s="373"/>
      <c r="AU323" s="373"/>
      <c r="AV323" s="373"/>
      <c r="AW323" s="373"/>
      <c r="AX323" s="373"/>
      <c r="AY323" s="373"/>
      <c r="AZ323" s="373"/>
      <c r="BA323" s="373"/>
      <c r="BB323" s="373"/>
      <c r="BC323" s="373"/>
      <c r="BD323" s="373"/>
      <c r="BE323" s="373"/>
      <c r="BF323" s="373"/>
      <c r="BG323" s="373"/>
      <c r="BH323" s="373"/>
      <c r="BI323" s="373"/>
      <c r="BJ323" s="373"/>
      <c r="BK323" s="373"/>
      <c r="BL323" s="373"/>
      <c r="BM323" s="373"/>
      <c r="BN323" s="373"/>
    </row>
    <row r="324" spans="1:66" ht="15.75" customHeight="1" x14ac:dyDescent="0.2">
      <c r="A324" s="373"/>
      <c r="B324" s="373"/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  <c r="W324" s="373"/>
      <c r="X324" s="373"/>
      <c r="Y324" s="373"/>
      <c r="Z324" s="373"/>
      <c r="AA324" s="373"/>
      <c r="AB324" s="373"/>
      <c r="AC324" s="373"/>
      <c r="AD324" s="373"/>
      <c r="AE324" s="373"/>
      <c r="AF324" s="373"/>
      <c r="AG324" s="373"/>
      <c r="AH324" s="373"/>
      <c r="AI324" s="373"/>
      <c r="AJ324" s="373"/>
      <c r="AK324" s="373"/>
      <c r="AL324" s="373"/>
      <c r="AM324" s="373"/>
      <c r="AN324" s="373"/>
      <c r="AO324" s="373"/>
      <c r="AP324" s="373"/>
      <c r="AQ324" s="373"/>
      <c r="AR324" s="373"/>
      <c r="AS324" s="373"/>
      <c r="AT324" s="373"/>
      <c r="AU324" s="373"/>
      <c r="AV324" s="373"/>
      <c r="AW324" s="373"/>
      <c r="AX324" s="373"/>
      <c r="AY324" s="373"/>
      <c r="AZ324" s="373"/>
      <c r="BA324" s="373"/>
      <c r="BB324" s="373"/>
      <c r="BC324" s="373"/>
      <c r="BD324" s="373"/>
      <c r="BE324" s="373"/>
      <c r="BF324" s="373"/>
      <c r="BG324" s="373"/>
      <c r="BH324" s="373"/>
      <c r="BI324" s="373"/>
      <c r="BJ324" s="373"/>
      <c r="BK324" s="373"/>
      <c r="BL324" s="373"/>
      <c r="BM324" s="373"/>
      <c r="BN324" s="373"/>
    </row>
    <row r="325" spans="1:66" ht="15.75" customHeight="1" x14ac:dyDescent="0.2">
      <c r="A325" s="373"/>
      <c r="B325" s="373"/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  <c r="W325" s="373"/>
      <c r="X325" s="373"/>
      <c r="Y325" s="373"/>
      <c r="Z325" s="373"/>
      <c r="AA325" s="373"/>
      <c r="AB325" s="373"/>
      <c r="AC325" s="373"/>
      <c r="AD325" s="373"/>
      <c r="AE325" s="373"/>
      <c r="AF325" s="373"/>
      <c r="AG325" s="373"/>
      <c r="AH325" s="373"/>
      <c r="AI325" s="373"/>
      <c r="AJ325" s="373"/>
      <c r="AK325" s="373"/>
      <c r="AL325" s="373"/>
      <c r="AM325" s="373"/>
      <c r="AN325" s="373"/>
      <c r="AO325" s="373"/>
      <c r="AP325" s="373"/>
      <c r="AQ325" s="373"/>
      <c r="AR325" s="373"/>
      <c r="AS325" s="373"/>
      <c r="AT325" s="373"/>
      <c r="AU325" s="373"/>
      <c r="AV325" s="373"/>
      <c r="AW325" s="373"/>
      <c r="AX325" s="373"/>
      <c r="AY325" s="373"/>
      <c r="AZ325" s="373"/>
      <c r="BA325" s="373"/>
      <c r="BB325" s="373"/>
      <c r="BC325" s="373"/>
      <c r="BD325" s="373"/>
      <c r="BE325" s="373"/>
      <c r="BF325" s="373"/>
      <c r="BG325" s="373"/>
      <c r="BH325" s="373"/>
      <c r="BI325" s="373"/>
      <c r="BJ325" s="373"/>
      <c r="BK325" s="373"/>
      <c r="BL325" s="373"/>
      <c r="BM325" s="373"/>
      <c r="BN325" s="373"/>
    </row>
    <row r="326" spans="1:66" ht="15.75" customHeight="1" x14ac:dyDescent="0.2">
      <c r="A326" s="373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  <c r="W326" s="373"/>
      <c r="X326" s="373"/>
      <c r="Y326" s="373"/>
      <c r="Z326" s="373"/>
      <c r="AA326" s="373"/>
      <c r="AB326" s="373"/>
      <c r="AC326" s="373"/>
      <c r="AD326" s="373"/>
      <c r="AE326" s="373"/>
      <c r="AF326" s="373"/>
      <c r="AG326" s="373"/>
      <c r="AH326" s="373"/>
      <c r="AI326" s="373"/>
      <c r="AJ326" s="373"/>
      <c r="AK326" s="373"/>
      <c r="AL326" s="373"/>
      <c r="AM326" s="373"/>
      <c r="AN326" s="373"/>
      <c r="AO326" s="373"/>
      <c r="AP326" s="373"/>
      <c r="AQ326" s="373"/>
      <c r="AR326" s="373"/>
      <c r="AS326" s="373"/>
      <c r="AT326" s="373"/>
      <c r="AU326" s="373"/>
      <c r="AV326" s="373"/>
      <c r="AW326" s="373"/>
      <c r="AX326" s="373"/>
      <c r="AY326" s="373"/>
      <c r="AZ326" s="373"/>
      <c r="BA326" s="373"/>
      <c r="BB326" s="373"/>
      <c r="BC326" s="373"/>
      <c r="BD326" s="373"/>
      <c r="BE326" s="373"/>
      <c r="BF326" s="373"/>
      <c r="BG326" s="373"/>
      <c r="BH326" s="373"/>
      <c r="BI326" s="373"/>
      <c r="BJ326" s="373"/>
      <c r="BK326" s="373"/>
      <c r="BL326" s="373"/>
      <c r="BM326" s="373"/>
      <c r="BN326" s="373"/>
    </row>
    <row r="327" spans="1:66" ht="15.75" customHeight="1" x14ac:dyDescent="0.2">
      <c r="A327" s="373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  <c r="W327" s="373"/>
      <c r="X327" s="373"/>
      <c r="Y327" s="373"/>
      <c r="Z327" s="373"/>
      <c r="AA327" s="373"/>
      <c r="AB327" s="373"/>
      <c r="AC327" s="373"/>
      <c r="AD327" s="373"/>
      <c r="AE327" s="373"/>
      <c r="AF327" s="373"/>
      <c r="AG327" s="373"/>
      <c r="AH327" s="373"/>
      <c r="AI327" s="373"/>
      <c r="AJ327" s="373"/>
      <c r="AK327" s="373"/>
      <c r="AL327" s="373"/>
      <c r="AM327" s="373"/>
      <c r="AN327" s="373"/>
      <c r="AO327" s="373"/>
      <c r="AP327" s="373"/>
      <c r="AQ327" s="373"/>
      <c r="AR327" s="373"/>
      <c r="AS327" s="373"/>
      <c r="AT327" s="373"/>
      <c r="AU327" s="373"/>
      <c r="AV327" s="373"/>
      <c r="AW327" s="373"/>
      <c r="AX327" s="373"/>
      <c r="AY327" s="373"/>
      <c r="AZ327" s="373"/>
      <c r="BA327" s="373"/>
      <c r="BB327" s="373"/>
      <c r="BC327" s="373"/>
      <c r="BD327" s="373"/>
      <c r="BE327" s="373"/>
      <c r="BF327" s="373"/>
      <c r="BG327" s="373"/>
      <c r="BH327" s="373"/>
      <c r="BI327" s="373"/>
      <c r="BJ327" s="373"/>
      <c r="BK327" s="373"/>
      <c r="BL327" s="373"/>
      <c r="BM327" s="373"/>
      <c r="BN327" s="373"/>
    </row>
    <row r="328" spans="1:66" ht="15.75" customHeight="1" x14ac:dyDescent="0.2">
      <c r="A328" s="373"/>
      <c r="B328" s="373"/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  <c r="W328" s="373"/>
      <c r="X328" s="373"/>
      <c r="Y328" s="373"/>
      <c r="Z328" s="373"/>
      <c r="AA328" s="373"/>
      <c r="AB328" s="373"/>
      <c r="AC328" s="373"/>
      <c r="AD328" s="373"/>
      <c r="AE328" s="373"/>
      <c r="AF328" s="373"/>
      <c r="AG328" s="373"/>
      <c r="AH328" s="373"/>
      <c r="AI328" s="373"/>
      <c r="AJ328" s="373"/>
      <c r="AK328" s="373"/>
      <c r="AL328" s="373"/>
      <c r="AM328" s="373"/>
      <c r="AN328" s="373"/>
      <c r="AO328" s="373"/>
      <c r="AP328" s="373"/>
      <c r="AQ328" s="373"/>
      <c r="AR328" s="373"/>
      <c r="AS328" s="373"/>
      <c r="AT328" s="373"/>
      <c r="AU328" s="373"/>
      <c r="AV328" s="373"/>
      <c r="AW328" s="373"/>
      <c r="AX328" s="373"/>
      <c r="AY328" s="373"/>
      <c r="AZ328" s="373"/>
      <c r="BA328" s="373"/>
      <c r="BB328" s="373"/>
      <c r="BC328" s="373"/>
      <c r="BD328" s="373"/>
      <c r="BE328" s="373"/>
      <c r="BF328" s="373"/>
      <c r="BG328" s="373"/>
      <c r="BH328" s="373"/>
      <c r="BI328" s="373"/>
      <c r="BJ328" s="373"/>
      <c r="BK328" s="373"/>
      <c r="BL328" s="373"/>
      <c r="BM328" s="373"/>
      <c r="BN328" s="373"/>
    </row>
    <row r="329" spans="1:66" ht="15.75" customHeight="1" x14ac:dyDescent="0.2">
      <c r="A329" s="373"/>
      <c r="B329" s="373"/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  <c r="W329" s="373"/>
      <c r="X329" s="373"/>
      <c r="Y329" s="373"/>
      <c r="Z329" s="373"/>
      <c r="AA329" s="373"/>
      <c r="AB329" s="373"/>
      <c r="AC329" s="373"/>
      <c r="AD329" s="373"/>
      <c r="AE329" s="373"/>
      <c r="AF329" s="373"/>
      <c r="AG329" s="373"/>
      <c r="AH329" s="373"/>
      <c r="AI329" s="373"/>
      <c r="AJ329" s="373"/>
      <c r="AK329" s="373"/>
      <c r="AL329" s="373"/>
      <c r="AM329" s="373"/>
      <c r="AN329" s="373"/>
      <c r="AO329" s="373"/>
      <c r="AP329" s="373"/>
      <c r="AQ329" s="373"/>
      <c r="AR329" s="373"/>
      <c r="AS329" s="373"/>
      <c r="AT329" s="373"/>
      <c r="AU329" s="373"/>
      <c r="AV329" s="373"/>
      <c r="AW329" s="373"/>
      <c r="AX329" s="373"/>
      <c r="AY329" s="373"/>
      <c r="AZ329" s="373"/>
      <c r="BA329" s="373"/>
      <c r="BB329" s="373"/>
      <c r="BC329" s="373"/>
      <c r="BD329" s="373"/>
      <c r="BE329" s="373"/>
      <c r="BF329" s="373"/>
      <c r="BG329" s="373"/>
      <c r="BH329" s="373"/>
      <c r="BI329" s="373"/>
      <c r="BJ329" s="373"/>
      <c r="BK329" s="373"/>
      <c r="BL329" s="373"/>
      <c r="BM329" s="373"/>
      <c r="BN329" s="373"/>
    </row>
    <row r="330" spans="1:66" ht="15.75" customHeight="1" x14ac:dyDescent="0.2">
      <c r="A330" s="373"/>
      <c r="B330" s="373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  <c r="W330" s="373"/>
      <c r="X330" s="373"/>
      <c r="Y330" s="373"/>
      <c r="Z330" s="373"/>
      <c r="AA330" s="373"/>
      <c r="AB330" s="373"/>
      <c r="AC330" s="373"/>
      <c r="AD330" s="373"/>
      <c r="AE330" s="373"/>
      <c r="AF330" s="373"/>
      <c r="AG330" s="373"/>
      <c r="AH330" s="373"/>
      <c r="AI330" s="373"/>
      <c r="AJ330" s="373"/>
      <c r="AK330" s="373"/>
      <c r="AL330" s="373"/>
      <c r="AM330" s="373"/>
      <c r="AN330" s="373"/>
      <c r="AO330" s="373"/>
      <c r="AP330" s="373"/>
      <c r="AQ330" s="373"/>
      <c r="AR330" s="373"/>
      <c r="AS330" s="373"/>
      <c r="AT330" s="373"/>
      <c r="AU330" s="373"/>
      <c r="AV330" s="373"/>
      <c r="AW330" s="373"/>
      <c r="AX330" s="373"/>
      <c r="AY330" s="373"/>
      <c r="AZ330" s="373"/>
      <c r="BA330" s="373"/>
      <c r="BB330" s="373"/>
      <c r="BC330" s="373"/>
      <c r="BD330" s="373"/>
      <c r="BE330" s="373"/>
      <c r="BF330" s="373"/>
      <c r="BG330" s="373"/>
      <c r="BH330" s="373"/>
      <c r="BI330" s="373"/>
      <c r="BJ330" s="373"/>
      <c r="BK330" s="373"/>
      <c r="BL330" s="373"/>
      <c r="BM330" s="373"/>
      <c r="BN330" s="373"/>
    </row>
    <row r="331" spans="1:66" ht="15.75" customHeight="1" x14ac:dyDescent="0.2">
      <c r="A331" s="373"/>
      <c r="B331" s="373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  <c r="W331" s="373"/>
      <c r="X331" s="373"/>
      <c r="Y331" s="373"/>
      <c r="Z331" s="373"/>
      <c r="AA331" s="373"/>
      <c r="AB331" s="373"/>
      <c r="AC331" s="373"/>
      <c r="AD331" s="373"/>
      <c r="AE331" s="373"/>
      <c r="AF331" s="373"/>
      <c r="AG331" s="373"/>
      <c r="AH331" s="373"/>
      <c r="AI331" s="373"/>
      <c r="AJ331" s="373"/>
      <c r="AK331" s="373"/>
      <c r="AL331" s="373"/>
      <c r="AM331" s="373"/>
      <c r="AN331" s="373"/>
      <c r="AO331" s="373"/>
      <c r="AP331" s="373"/>
      <c r="AQ331" s="373"/>
      <c r="AR331" s="373"/>
      <c r="AS331" s="373"/>
      <c r="AT331" s="373"/>
      <c r="AU331" s="373"/>
      <c r="AV331" s="373"/>
      <c r="AW331" s="373"/>
      <c r="AX331" s="373"/>
      <c r="AY331" s="373"/>
      <c r="AZ331" s="373"/>
      <c r="BA331" s="373"/>
      <c r="BB331" s="373"/>
      <c r="BC331" s="373"/>
      <c r="BD331" s="373"/>
      <c r="BE331" s="373"/>
      <c r="BF331" s="373"/>
      <c r="BG331" s="373"/>
      <c r="BH331" s="373"/>
      <c r="BI331" s="373"/>
      <c r="BJ331" s="373"/>
      <c r="BK331" s="373"/>
      <c r="BL331" s="373"/>
      <c r="BM331" s="373"/>
      <c r="BN331" s="373"/>
    </row>
    <row r="332" spans="1:66" ht="15.75" customHeight="1" x14ac:dyDescent="0.2">
      <c r="A332" s="373"/>
      <c r="B332" s="373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  <c r="W332" s="373"/>
      <c r="X332" s="373"/>
      <c r="Y332" s="373"/>
      <c r="Z332" s="373"/>
      <c r="AA332" s="373"/>
      <c r="AB332" s="373"/>
      <c r="AC332" s="373"/>
      <c r="AD332" s="373"/>
      <c r="AE332" s="373"/>
      <c r="AF332" s="373"/>
      <c r="AG332" s="373"/>
      <c r="AH332" s="373"/>
      <c r="AI332" s="373"/>
      <c r="AJ332" s="373"/>
      <c r="AK332" s="373"/>
      <c r="AL332" s="373"/>
      <c r="AM332" s="373"/>
      <c r="AN332" s="373"/>
      <c r="AO332" s="373"/>
      <c r="AP332" s="373"/>
      <c r="AQ332" s="373"/>
      <c r="AR332" s="373"/>
      <c r="AS332" s="373"/>
      <c r="AT332" s="373"/>
      <c r="AU332" s="373"/>
      <c r="AV332" s="373"/>
      <c r="AW332" s="373"/>
      <c r="AX332" s="373"/>
      <c r="AY332" s="373"/>
      <c r="AZ332" s="373"/>
      <c r="BA332" s="373"/>
      <c r="BB332" s="373"/>
      <c r="BC332" s="373"/>
      <c r="BD332" s="373"/>
      <c r="BE332" s="373"/>
      <c r="BF332" s="373"/>
      <c r="BG332" s="373"/>
      <c r="BH332" s="373"/>
      <c r="BI332" s="373"/>
      <c r="BJ332" s="373"/>
      <c r="BK332" s="373"/>
      <c r="BL332" s="373"/>
      <c r="BM332" s="373"/>
      <c r="BN332" s="373"/>
    </row>
    <row r="333" spans="1:66" ht="15.75" customHeight="1" x14ac:dyDescent="0.2">
      <c r="A333" s="373"/>
      <c r="B333" s="373"/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  <c r="W333" s="373"/>
      <c r="X333" s="373"/>
      <c r="Y333" s="373"/>
      <c r="Z333" s="373"/>
      <c r="AA333" s="373"/>
      <c r="AB333" s="373"/>
      <c r="AC333" s="373"/>
      <c r="AD333" s="373"/>
      <c r="AE333" s="373"/>
      <c r="AF333" s="373"/>
      <c r="AG333" s="373"/>
      <c r="AH333" s="373"/>
      <c r="AI333" s="373"/>
      <c r="AJ333" s="373"/>
      <c r="AK333" s="373"/>
      <c r="AL333" s="373"/>
      <c r="AM333" s="373"/>
      <c r="AN333" s="373"/>
      <c r="AO333" s="373"/>
      <c r="AP333" s="373"/>
      <c r="AQ333" s="373"/>
      <c r="AR333" s="373"/>
      <c r="AS333" s="373"/>
      <c r="AT333" s="373"/>
      <c r="AU333" s="373"/>
      <c r="AV333" s="373"/>
      <c r="AW333" s="373"/>
      <c r="AX333" s="373"/>
      <c r="AY333" s="373"/>
      <c r="AZ333" s="373"/>
      <c r="BA333" s="373"/>
      <c r="BB333" s="373"/>
      <c r="BC333" s="373"/>
      <c r="BD333" s="373"/>
      <c r="BE333" s="373"/>
      <c r="BF333" s="373"/>
      <c r="BG333" s="373"/>
      <c r="BH333" s="373"/>
      <c r="BI333" s="373"/>
      <c r="BJ333" s="373"/>
      <c r="BK333" s="373"/>
      <c r="BL333" s="373"/>
      <c r="BM333" s="373"/>
      <c r="BN333" s="373"/>
    </row>
    <row r="334" spans="1:66" ht="15.75" customHeight="1" x14ac:dyDescent="0.2">
      <c r="A334" s="373"/>
      <c r="B334" s="373"/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  <c r="W334" s="373"/>
      <c r="X334" s="373"/>
      <c r="Y334" s="373"/>
      <c r="Z334" s="373"/>
      <c r="AA334" s="373"/>
      <c r="AB334" s="373"/>
      <c r="AC334" s="373"/>
      <c r="AD334" s="373"/>
      <c r="AE334" s="373"/>
      <c r="AF334" s="373"/>
      <c r="AG334" s="373"/>
      <c r="AH334" s="373"/>
      <c r="AI334" s="373"/>
      <c r="AJ334" s="373"/>
      <c r="AK334" s="373"/>
      <c r="AL334" s="373"/>
      <c r="AM334" s="373"/>
      <c r="AN334" s="373"/>
      <c r="AO334" s="373"/>
      <c r="AP334" s="373"/>
      <c r="AQ334" s="373"/>
      <c r="AR334" s="373"/>
      <c r="AS334" s="373"/>
      <c r="AT334" s="373"/>
      <c r="AU334" s="373"/>
      <c r="AV334" s="373"/>
      <c r="AW334" s="373"/>
      <c r="AX334" s="373"/>
      <c r="AY334" s="373"/>
      <c r="AZ334" s="373"/>
      <c r="BA334" s="373"/>
      <c r="BB334" s="373"/>
      <c r="BC334" s="373"/>
      <c r="BD334" s="373"/>
      <c r="BE334" s="373"/>
      <c r="BF334" s="373"/>
      <c r="BG334" s="373"/>
      <c r="BH334" s="373"/>
      <c r="BI334" s="373"/>
      <c r="BJ334" s="373"/>
      <c r="BK334" s="373"/>
      <c r="BL334" s="373"/>
      <c r="BM334" s="373"/>
      <c r="BN334" s="373"/>
    </row>
    <row r="335" spans="1:66" ht="15.75" customHeight="1" x14ac:dyDescent="0.2">
      <c r="A335" s="373"/>
      <c r="B335" s="373"/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  <c r="W335" s="373"/>
      <c r="X335" s="373"/>
      <c r="Y335" s="373"/>
      <c r="Z335" s="373"/>
      <c r="AA335" s="373"/>
      <c r="AB335" s="373"/>
      <c r="AC335" s="373"/>
      <c r="AD335" s="373"/>
      <c r="AE335" s="373"/>
      <c r="AF335" s="373"/>
      <c r="AG335" s="373"/>
      <c r="AH335" s="373"/>
      <c r="AI335" s="373"/>
      <c r="AJ335" s="373"/>
      <c r="AK335" s="373"/>
      <c r="AL335" s="373"/>
      <c r="AM335" s="373"/>
      <c r="AN335" s="373"/>
      <c r="AO335" s="373"/>
      <c r="AP335" s="373"/>
      <c r="AQ335" s="373"/>
      <c r="AR335" s="373"/>
      <c r="AS335" s="373"/>
      <c r="AT335" s="373"/>
      <c r="AU335" s="373"/>
      <c r="AV335" s="373"/>
      <c r="AW335" s="373"/>
      <c r="AX335" s="373"/>
      <c r="AY335" s="373"/>
      <c r="AZ335" s="373"/>
      <c r="BA335" s="373"/>
      <c r="BB335" s="373"/>
      <c r="BC335" s="373"/>
      <c r="BD335" s="373"/>
      <c r="BE335" s="373"/>
      <c r="BF335" s="373"/>
      <c r="BG335" s="373"/>
      <c r="BH335" s="373"/>
      <c r="BI335" s="373"/>
      <c r="BJ335" s="373"/>
      <c r="BK335" s="373"/>
      <c r="BL335" s="373"/>
      <c r="BM335" s="373"/>
      <c r="BN335" s="373"/>
    </row>
    <row r="336" spans="1:66" ht="15.75" customHeight="1" x14ac:dyDescent="0.2">
      <c r="A336" s="373"/>
      <c r="B336" s="373"/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  <c r="W336" s="373"/>
      <c r="X336" s="373"/>
      <c r="Y336" s="373"/>
      <c r="Z336" s="373"/>
      <c r="AA336" s="373"/>
      <c r="AB336" s="373"/>
      <c r="AC336" s="373"/>
      <c r="AD336" s="373"/>
      <c r="AE336" s="373"/>
      <c r="AF336" s="373"/>
      <c r="AG336" s="373"/>
      <c r="AH336" s="373"/>
      <c r="AI336" s="373"/>
      <c r="AJ336" s="373"/>
      <c r="AK336" s="373"/>
      <c r="AL336" s="373"/>
      <c r="AM336" s="373"/>
      <c r="AN336" s="373"/>
      <c r="AO336" s="373"/>
      <c r="AP336" s="373"/>
      <c r="AQ336" s="373"/>
      <c r="AR336" s="373"/>
      <c r="AS336" s="373"/>
      <c r="AT336" s="373"/>
      <c r="AU336" s="373"/>
      <c r="AV336" s="373"/>
      <c r="AW336" s="373"/>
      <c r="AX336" s="373"/>
      <c r="AY336" s="373"/>
      <c r="AZ336" s="373"/>
      <c r="BA336" s="373"/>
      <c r="BB336" s="373"/>
      <c r="BC336" s="373"/>
      <c r="BD336" s="373"/>
      <c r="BE336" s="373"/>
      <c r="BF336" s="373"/>
      <c r="BG336" s="373"/>
      <c r="BH336" s="373"/>
      <c r="BI336" s="373"/>
      <c r="BJ336" s="373"/>
      <c r="BK336" s="373"/>
      <c r="BL336" s="373"/>
      <c r="BM336" s="373"/>
      <c r="BN336" s="373"/>
    </row>
    <row r="337" spans="1:66" ht="15.75" customHeight="1" x14ac:dyDescent="0.2">
      <c r="A337" s="373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  <c r="W337" s="373"/>
      <c r="X337" s="373"/>
      <c r="Y337" s="373"/>
      <c r="Z337" s="373"/>
      <c r="AA337" s="373"/>
      <c r="AB337" s="373"/>
      <c r="AC337" s="373"/>
      <c r="AD337" s="373"/>
      <c r="AE337" s="373"/>
      <c r="AF337" s="373"/>
      <c r="AG337" s="373"/>
      <c r="AH337" s="373"/>
      <c r="AI337" s="373"/>
      <c r="AJ337" s="373"/>
      <c r="AK337" s="373"/>
      <c r="AL337" s="373"/>
      <c r="AM337" s="373"/>
      <c r="AN337" s="373"/>
      <c r="AO337" s="373"/>
      <c r="AP337" s="373"/>
      <c r="AQ337" s="373"/>
      <c r="AR337" s="373"/>
      <c r="AS337" s="373"/>
      <c r="AT337" s="373"/>
      <c r="AU337" s="373"/>
      <c r="AV337" s="373"/>
      <c r="AW337" s="373"/>
      <c r="AX337" s="373"/>
      <c r="AY337" s="373"/>
      <c r="AZ337" s="373"/>
      <c r="BA337" s="373"/>
      <c r="BB337" s="373"/>
      <c r="BC337" s="373"/>
      <c r="BD337" s="373"/>
      <c r="BE337" s="373"/>
      <c r="BF337" s="373"/>
      <c r="BG337" s="373"/>
      <c r="BH337" s="373"/>
      <c r="BI337" s="373"/>
      <c r="BJ337" s="373"/>
      <c r="BK337" s="373"/>
      <c r="BL337" s="373"/>
      <c r="BM337" s="373"/>
      <c r="BN337" s="373"/>
    </row>
    <row r="338" spans="1:66" ht="15.75" customHeight="1" x14ac:dyDescent="0.2">
      <c r="A338" s="373"/>
      <c r="B338" s="373"/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  <c r="W338" s="373"/>
      <c r="X338" s="373"/>
      <c r="Y338" s="373"/>
      <c r="Z338" s="373"/>
      <c r="AA338" s="373"/>
      <c r="AB338" s="373"/>
      <c r="AC338" s="373"/>
      <c r="AD338" s="373"/>
      <c r="AE338" s="373"/>
      <c r="AF338" s="373"/>
      <c r="AG338" s="373"/>
      <c r="AH338" s="373"/>
      <c r="AI338" s="373"/>
      <c r="AJ338" s="373"/>
      <c r="AK338" s="373"/>
      <c r="AL338" s="373"/>
      <c r="AM338" s="373"/>
      <c r="AN338" s="373"/>
      <c r="AO338" s="373"/>
      <c r="AP338" s="373"/>
      <c r="AQ338" s="373"/>
      <c r="AR338" s="373"/>
      <c r="AS338" s="373"/>
      <c r="AT338" s="373"/>
      <c r="AU338" s="373"/>
      <c r="AV338" s="373"/>
      <c r="AW338" s="373"/>
      <c r="AX338" s="373"/>
      <c r="AY338" s="373"/>
      <c r="AZ338" s="373"/>
      <c r="BA338" s="373"/>
      <c r="BB338" s="373"/>
      <c r="BC338" s="373"/>
      <c r="BD338" s="373"/>
      <c r="BE338" s="373"/>
      <c r="BF338" s="373"/>
      <c r="BG338" s="373"/>
      <c r="BH338" s="373"/>
      <c r="BI338" s="373"/>
      <c r="BJ338" s="373"/>
      <c r="BK338" s="373"/>
      <c r="BL338" s="373"/>
      <c r="BM338" s="373"/>
      <c r="BN338" s="373"/>
    </row>
    <row r="339" spans="1:66" ht="15.75" customHeight="1" x14ac:dyDescent="0.2">
      <c r="A339" s="373"/>
      <c r="B339" s="373"/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  <c r="W339" s="373"/>
      <c r="X339" s="373"/>
      <c r="Y339" s="373"/>
      <c r="Z339" s="373"/>
      <c r="AA339" s="373"/>
      <c r="AB339" s="373"/>
      <c r="AC339" s="373"/>
      <c r="AD339" s="373"/>
      <c r="AE339" s="373"/>
      <c r="AF339" s="373"/>
      <c r="AG339" s="373"/>
      <c r="AH339" s="373"/>
      <c r="AI339" s="373"/>
      <c r="AJ339" s="373"/>
      <c r="AK339" s="373"/>
      <c r="AL339" s="373"/>
      <c r="AM339" s="373"/>
      <c r="AN339" s="373"/>
      <c r="AO339" s="373"/>
      <c r="AP339" s="373"/>
      <c r="AQ339" s="373"/>
      <c r="AR339" s="373"/>
      <c r="AS339" s="373"/>
      <c r="AT339" s="373"/>
      <c r="AU339" s="373"/>
      <c r="AV339" s="373"/>
      <c r="AW339" s="373"/>
      <c r="AX339" s="373"/>
      <c r="AY339" s="373"/>
      <c r="AZ339" s="373"/>
      <c r="BA339" s="373"/>
      <c r="BB339" s="373"/>
      <c r="BC339" s="373"/>
      <c r="BD339" s="373"/>
      <c r="BE339" s="373"/>
      <c r="BF339" s="373"/>
      <c r="BG339" s="373"/>
      <c r="BH339" s="373"/>
      <c r="BI339" s="373"/>
      <c r="BJ339" s="373"/>
      <c r="BK339" s="373"/>
      <c r="BL339" s="373"/>
      <c r="BM339" s="373"/>
      <c r="BN339" s="373"/>
    </row>
    <row r="340" spans="1:66" ht="15.75" customHeight="1" x14ac:dyDescent="0.2">
      <c r="A340" s="373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  <c r="W340" s="373"/>
      <c r="X340" s="373"/>
      <c r="Y340" s="373"/>
      <c r="Z340" s="373"/>
      <c r="AA340" s="373"/>
      <c r="AB340" s="373"/>
      <c r="AC340" s="373"/>
      <c r="AD340" s="373"/>
      <c r="AE340" s="373"/>
      <c r="AF340" s="373"/>
      <c r="AG340" s="373"/>
      <c r="AH340" s="373"/>
      <c r="AI340" s="373"/>
      <c r="AJ340" s="373"/>
      <c r="AK340" s="373"/>
      <c r="AL340" s="373"/>
      <c r="AM340" s="373"/>
      <c r="AN340" s="373"/>
      <c r="AO340" s="373"/>
      <c r="AP340" s="373"/>
      <c r="AQ340" s="373"/>
      <c r="AR340" s="373"/>
      <c r="AS340" s="373"/>
      <c r="AT340" s="373"/>
      <c r="AU340" s="373"/>
      <c r="AV340" s="373"/>
      <c r="AW340" s="373"/>
      <c r="AX340" s="373"/>
      <c r="AY340" s="373"/>
      <c r="AZ340" s="373"/>
      <c r="BA340" s="373"/>
      <c r="BB340" s="373"/>
      <c r="BC340" s="373"/>
      <c r="BD340" s="373"/>
      <c r="BE340" s="373"/>
      <c r="BF340" s="373"/>
      <c r="BG340" s="373"/>
      <c r="BH340" s="373"/>
      <c r="BI340" s="373"/>
      <c r="BJ340" s="373"/>
      <c r="BK340" s="373"/>
      <c r="BL340" s="373"/>
      <c r="BM340" s="373"/>
      <c r="BN340" s="373"/>
    </row>
    <row r="341" spans="1:66" ht="15.75" customHeight="1" x14ac:dyDescent="0.2">
      <c r="A341" s="373"/>
      <c r="B341" s="373"/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3"/>
      <c r="N341" s="373"/>
      <c r="O341" s="373"/>
      <c r="P341" s="373"/>
      <c r="Q341" s="373"/>
      <c r="R341" s="373"/>
      <c r="S341" s="373"/>
      <c r="T341" s="373"/>
      <c r="U341" s="373"/>
      <c r="V341" s="373"/>
      <c r="W341" s="373"/>
      <c r="X341" s="373"/>
      <c r="Y341" s="373"/>
      <c r="Z341" s="373"/>
      <c r="AA341" s="373"/>
      <c r="AB341" s="373"/>
      <c r="AC341" s="373"/>
      <c r="AD341" s="373"/>
      <c r="AE341" s="373"/>
      <c r="AF341" s="373"/>
      <c r="AG341" s="373"/>
      <c r="AH341" s="373"/>
      <c r="AI341" s="373"/>
      <c r="AJ341" s="373"/>
      <c r="AK341" s="373"/>
      <c r="AL341" s="373"/>
      <c r="AM341" s="373"/>
      <c r="AN341" s="373"/>
      <c r="AO341" s="373"/>
      <c r="AP341" s="373"/>
      <c r="AQ341" s="373"/>
      <c r="AR341" s="373"/>
      <c r="AS341" s="373"/>
      <c r="AT341" s="373"/>
      <c r="AU341" s="373"/>
      <c r="AV341" s="373"/>
      <c r="AW341" s="373"/>
      <c r="AX341" s="373"/>
      <c r="AY341" s="373"/>
      <c r="AZ341" s="373"/>
      <c r="BA341" s="373"/>
      <c r="BB341" s="373"/>
      <c r="BC341" s="373"/>
      <c r="BD341" s="373"/>
      <c r="BE341" s="373"/>
      <c r="BF341" s="373"/>
      <c r="BG341" s="373"/>
      <c r="BH341" s="373"/>
      <c r="BI341" s="373"/>
      <c r="BJ341" s="373"/>
      <c r="BK341" s="373"/>
      <c r="BL341" s="373"/>
      <c r="BM341" s="373"/>
      <c r="BN341" s="373"/>
    </row>
    <row r="342" spans="1:66" ht="15.75" customHeight="1" x14ac:dyDescent="0.2">
      <c r="A342" s="373"/>
      <c r="B342" s="373"/>
      <c r="C342" s="373"/>
      <c r="D342" s="373"/>
      <c r="E342" s="373"/>
      <c r="F342" s="373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  <c r="W342" s="373"/>
      <c r="X342" s="373"/>
      <c r="Y342" s="373"/>
      <c r="Z342" s="373"/>
      <c r="AA342" s="373"/>
      <c r="AB342" s="373"/>
      <c r="AC342" s="373"/>
      <c r="AD342" s="373"/>
      <c r="AE342" s="373"/>
      <c r="AF342" s="373"/>
      <c r="AG342" s="373"/>
      <c r="AH342" s="373"/>
      <c r="AI342" s="373"/>
      <c r="AJ342" s="373"/>
      <c r="AK342" s="373"/>
      <c r="AL342" s="373"/>
      <c r="AM342" s="373"/>
      <c r="AN342" s="373"/>
      <c r="AO342" s="373"/>
      <c r="AP342" s="373"/>
      <c r="AQ342" s="373"/>
      <c r="AR342" s="373"/>
      <c r="AS342" s="373"/>
      <c r="AT342" s="373"/>
      <c r="AU342" s="373"/>
      <c r="AV342" s="373"/>
      <c r="AW342" s="373"/>
      <c r="AX342" s="373"/>
      <c r="AY342" s="373"/>
      <c r="AZ342" s="373"/>
      <c r="BA342" s="373"/>
      <c r="BB342" s="373"/>
      <c r="BC342" s="373"/>
      <c r="BD342" s="373"/>
      <c r="BE342" s="373"/>
      <c r="BF342" s="373"/>
      <c r="BG342" s="373"/>
      <c r="BH342" s="373"/>
      <c r="BI342" s="373"/>
      <c r="BJ342" s="373"/>
      <c r="BK342" s="373"/>
      <c r="BL342" s="373"/>
      <c r="BM342" s="373"/>
      <c r="BN342" s="373"/>
    </row>
    <row r="343" spans="1:66" ht="15.75" customHeight="1" x14ac:dyDescent="0.2">
      <c r="A343" s="373"/>
      <c r="B343" s="373"/>
      <c r="C343" s="373"/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  <c r="W343" s="373"/>
      <c r="X343" s="373"/>
      <c r="Y343" s="373"/>
      <c r="Z343" s="373"/>
      <c r="AA343" s="373"/>
      <c r="AB343" s="373"/>
      <c r="AC343" s="373"/>
      <c r="AD343" s="373"/>
      <c r="AE343" s="373"/>
      <c r="AF343" s="373"/>
      <c r="AG343" s="373"/>
      <c r="AH343" s="373"/>
      <c r="AI343" s="373"/>
      <c r="AJ343" s="373"/>
      <c r="AK343" s="373"/>
      <c r="AL343" s="373"/>
      <c r="AM343" s="373"/>
      <c r="AN343" s="373"/>
      <c r="AO343" s="373"/>
      <c r="AP343" s="373"/>
      <c r="AQ343" s="373"/>
      <c r="AR343" s="373"/>
      <c r="AS343" s="373"/>
      <c r="AT343" s="373"/>
      <c r="AU343" s="373"/>
      <c r="AV343" s="373"/>
      <c r="AW343" s="373"/>
      <c r="AX343" s="373"/>
      <c r="AY343" s="373"/>
      <c r="AZ343" s="373"/>
      <c r="BA343" s="373"/>
      <c r="BB343" s="373"/>
      <c r="BC343" s="373"/>
      <c r="BD343" s="373"/>
      <c r="BE343" s="373"/>
      <c r="BF343" s="373"/>
      <c r="BG343" s="373"/>
      <c r="BH343" s="373"/>
      <c r="BI343" s="373"/>
      <c r="BJ343" s="373"/>
      <c r="BK343" s="373"/>
      <c r="BL343" s="373"/>
      <c r="BM343" s="373"/>
      <c r="BN343" s="373"/>
    </row>
    <row r="344" spans="1:66" ht="15.75" customHeight="1" x14ac:dyDescent="0.2">
      <c r="A344" s="373"/>
      <c r="B344" s="373"/>
      <c r="C344" s="373"/>
      <c r="D344" s="373"/>
      <c r="E344" s="373"/>
      <c r="F344" s="373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  <c r="W344" s="373"/>
      <c r="X344" s="373"/>
      <c r="Y344" s="373"/>
      <c r="Z344" s="373"/>
      <c r="AA344" s="373"/>
      <c r="AB344" s="373"/>
      <c r="AC344" s="373"/>
      <c r="AD344" s="373"/>
      <c r="AE344" s="373"/>
      <c r="AF344" s="373"/>
      <c r="AG344" s="373"/>
      <c r="AH344" s="373"/>
      <c r="AI344" s="373"/>
      <c r="AJ344" s="373"/>
      <c r="AK344" s="373"/>
      <c r="AL344" s="373"/>
      <c r="AM344" s="373"/>
      <c r="AN344" s="373"/>
      <c r="AO344" s="373"/>
      <c r="AP344" s="373"/>
      <c r="AQ344" s="373"/>
      <c r="AR344" s="373"/>
      <c r="AS344" s="373"/>
      <c r="AT344" s="373"/>
      <c r="AU344" s="373"/>
      <c r="AV344" s="373"/>
      <c r="AW344" s="373"/>
      <c r="AX344" s="373"/>
      <c r="AY344" s="373"/>
      <c r="AZ344" s="373"/>
      <c r="BA344" s="373"/>
      <c r="BB344" s="373"/>
      <c r="BC344" s="373"/>
      <c r="BD344" s="373"/>
      <c r="BE344" s="373"/>
      <c r="BF344" s="373"/>
      <c r="BG344" s="373"/>
      <c r="BH344" s="373"/>
      <c r="BI344" s="373"/>
      <c r="BJ344" s="373"/>
      <c r="BK344" s="373"/>
      <c r="BL344" s="373"/>
      <c r="BM344" s="373"/>
      <c r="BN344" s="373"/>
    </row>
    <row r="345" spans="1:66" ht="15.75" customHeight="1" x14ac:dyDescent="0.2">
      <c r="A345" s="373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  <c r="W345" s="373"/>
      <c r="X345" s="373"/>
      <c r="Y345" s="373"/>
      <c r="Z345" s="373"/>
      <c r="AA345" s="373"/>
      <c r="AB345" s="373"/>
      <c r="AC345" s="373"/>
      <c r="AD345" s="373"/>
      <c r="AE345" s="373"/>
      <c r="AF345" s="373"/>
      <c r="AG345" s="373"/>
      <c r="AH345" s="373"/>
      <c r="AI345" s="373"/>
      <c r="AJ345" s="373"/>
      <c r="AK345" s="373"/>
      <c r="AL345" s="373"/>
      <c r="AM345" s="373"/>
      <c r="AN345" s="373"/>
      <c r="AO345" s="373"/>
      <c r="AP345" s="373"/>
      <c r="AQ345" s="373"/>
      <c r="AR345" s="373"/>
      <c r="AS345" s="373"/>
      <c r="AT345" s="373"/>
      <c r="AU345" s="373"/>
      <c r="AV345" s="373"/>
      <c r="AW345" s="373"/>
      <c r="AX345" s="373"/>
      <c r="AY345" s="373"/>
      <c r="AZ345" s="373"/>
      <c r="BA345" s="373"/>
      <c r="BB345" s="373"/>
      <c r="BC345" s="373"/>
      <c r="BD345" s="373"/>
      <c r="BE345" s="373"/>
      <c r="BF345" s="373"/>
      <c r="BG345" s="373"/>
      <c r="BH345" s="373"/>
      <c r="BI345" s="373"/>
      <c r="BJ345" s="373"/>
      <c r="BK345" s="373"/>
      <c r="BL345" s="373"/>
      <c r="BM345" s="373"/>
      <c r="BN345" s="373"/>
    </row>
    <row r="346" spans="1:66" ht="15.75" customHeight="1" x14ac:dyDescent="0.2">
      <c r="A346" s="373"/>
      <c r="B346" s="373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  <c r="W346" s="373"/>
      <c r="X346" s="373"/>
      <c r="Y346" s="373"/>
      <c r="Z346" s="373"/>
      <c r="AA346" s="373"/>
      <c r="AB346" s="373"/>
      <c r="AC346" s="373"/>
      <c r="AD346" s="373"/>
      <c r="AE346" s="373"/>
      <c r="AF346" s="373"/>
      <c r="AG346" s="373"/>
      <c r="AH346" s="373"/>
      <c r="AI346" s="373"/>
      <c r="AJ346" s="373"/>
      <c r="AK346" s="373"/>
      <c r="AL346" s="373"/>
      <c r="AM346" s="373"/>
      <c r="AN346" s="373"/>
      <c r="AO346" s="373"/>
      <c r="AP346" s="373"/>
      <c r="AQ346" s="373"/>
      <c r="AR346" s="373"/>
      <c r="AS346" s="373"/>
      <c r="AT346" s="373"/>
      <c r="AU346" s="373"/>
      <c r="AV346" s="373"/>
      <c r="AW346" s="373"/>
      <c r="AX346" s="373"/>
      <c r="AY346" s="373"/>
      <c r="AZ346" s="373"/>
      <c r="BA346" s="373"/>
      <c r="BB346" s="373"/>
      <c r="BC346" s="373"/>
      <c r="BD346" s="373"/>
      <c r="BE346" s="373"/>
      <c r="BF346" s="373"/>
      <c r="BG346" s="373"/>
      <c r="BH346" s="373"/>
      <c r="BI346" s="373"/>
      <c r="BJ346" s="373"/>
      <c r="BK346" s="373"/>
      <c r="BL346" s="373"/>
      <c r="BM346" s="373"/>
      <c r="BN346" s="373"/>
    </row>
    <row r="347" spans="1:66" ht="15.75" customHeight="1" x14ac:dyDescent="0.2">
      <c r="A347" s="373"/>
      <c r="B347" s="373"/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  <c r="W347" s="373"/>
      <c r="X347" s="373"/>
      <c r="Y347" s="373"/>
      <c r="Z347" s="373"/>
      <c r="AA347" s="373"/>
      <c r="AB347" s="373"/>
      <c r="AC347" s="373"/>
      <c r="AD347" s="373"/>
      <c r="AE347" s="373"/>
      <c r="AF347" s="373"/>
      <c r="AG347" s="373"/>
      <c r="AH347" s="373"/>
      <c r="AI347" s="373"/>
      <c r="AJ347" s="373"/>
      <c r="AK347" s="373"/>
      <c r="AL347" s="373"/>
      <c r="AM347" s="373"/>
      <c r="AN347" s="373"/>
      <c r="AO347" s="373"/>
      <c r="AP347" s="373"/>
      <c r="AQ347" s="373"/>
      <c r="AR347" s="373"/>
      <c r="AS347" s="373"/>
      <c r="AT347" s="373"/>
      <c r="AU347" s="373"/>
      <c r="AV347" s="373"/>
      <c r="AW347" s="373"/>
      <c r="AX347" s="373"/>
      <c r="AY347" s="373"/>
      <c r="AZ347" s="373"/>
      <c r="BA347" s="373"/>
      <c r="BB347" s="373"/>
      <c r="BC347" s="373"/>
      <c r="BD347" s="373"/>
      <c r="BE347" s="373"/>
      <c r="BF347" s="373"/>
      <c r="BG347" s="373"/>
      <c r="BH347" s="373"/>
      <c r="BI347" s="373"/>
      <c r="BJ347" s="373"/>
      <c r="BK347" s="373"/>
      <c r="BL347" s="373"/>
      <c r="BM347" s="373"/>
      <c r="BN347" s="373"/>
    </row>
    <row r="348" spans="1:66" ht="15.75" customHeight="1" x14ac:dyDescent="0.2">
      <c r="A348" s="373"/>
      <c r="B348" s="373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  <c r="W348" s="373"/>
      <c r="X348" s="373"/>
      <c r="Y348" s="373"/>
      <c r="Z348" s="373"/>
      <c r="AA348" s="373"/>
      <c r="AB348" s="373"/>
      <c r="AC348" s="373"/>
      <c r="AD348" s="373"/>
      <c r="AE348" s="373"/>
      <c r="AF348" s="373"/>
      <c r="AG348" s="373"/>
      <c r="AH348" s="373"/>
      <c r="AI348" s="373"/>
      <c r="AJ348" s="373"/>
      <c r="AK348" s="373"/>
      <c r="AL348" s="373"/>
      <c r="AM348" s="373"/>
      <c r="AN348" s="373"/>
      <c r="AO348" s="373"/>
      <c r="AP348" s="373"/>
      <c r="AQ348" s="373"/>
      <c r="AR348" s="373"/>
      <c r="AS348" s="373"/>
      <c r="AT348" s="373"/>
      <c r="AU348" s="373"/>
      <c r="AV348" s="373"/>
      <c r="AW348" s="373"/>
      <c r="AX348" s="373"/>
      <c r="AY348" s="373"/>
      <c r="AZ348" s="373"/>
      <c r="BA348" s="373"/>
      <c r="BB348" s="373"/>
      <c r="BC348" s="373"/>
      <c r="BD348" s="373"/>
      <c r="BE348" s="373"/>
      <c r="BF348" s="373"/>
      <c r="BG348" s="373"/>
      <c r="BH348" s="373"/>
      <c r="BI348" s="373"/>
      <c r="BJ348" s="373"/>
      <c r="BK348" s="373"/>
      <c r="BL348" s="373"/>
      <c r="BM348" s="373"/>
      <c r="BN348" s="373"/>
    </row>
    <row r="349" spans="1:66" ht="15.75" customHeight="1" x14ac:dyDescent="0.2">
      <c r="A349" s="373"/>
      <c r="B349" s="373"/>
      <c r="C349" s="373"/>
      <c r="D349" s="373"/>
      <c r="E349" s="373"/>
      <c r="F349" s="373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  <c r="W349" s="373"/>
      <c r="X349" s="373"/>
      <c r="Y349" s="373"/>
      <c r="Z349" s="373"/>
      <c r="AA349" s="373"/>
      <c r="AB349" s="373"/>
      <c r="AC349" s="373"/>
      <c r="AD349" s="373"/>
      <c r="AE349" s="373"/>
      <c r="AF349" s="373"/>
      <c r="AG349" s="373"/>
      <c r="AH349" s="373"/>
      <c r="AI349" s="373"/>
      <c r="AJ349" s="373"/>
      <c r="AK349" s="373"/>
      <c r="AL349" s="373"/>
      <c r="AM349" s="373"/>
      <c r="AN349" s="373"/>
      <c r="AO349" s="373"/>
      <c r="AP349" s="373"/>
      <c r="AQ349" s="373"/>
      <c r="AR349" s="373"/>
      <c r="AS349" s="373"/>
      <c r="AT349" s="373"/>
      <c r="AU349" s="373"/>
      <c r="AV349" s="373"/>
      <c r="AW349" s="373"/>
      <c r="AX349" s="373"/>
      <c r="AY349" s="373"/>
      <c r="AZ349" s="373"/>
      <c r="BA349" s="373"/>
      <c r="BB349" s="373"/>
      <c r="BC349" s="373"/>
      <c r="BD349" s="373"/>
      <c r="BE349" s="373"/>
      <c r="BF349" s="373"/>
      <c r="BG349" s="373"/>
      <c r="BH349" s="373"/>
      <c r="BI349" s="373"/>
      <c r="BJ349" s="373"/>
      <c r="BK349" s="373"/>
      <c r="BL349" s="373"/>
      <c r="BM349" s="373"/>
      <c r="BN349" s="373"/>
    </row>
    <row r="350" spans="1:66" ht="15.75" customHeight="1" x14ac:dyDescent="0.2">
      <c r="A350" s="373"/>
      <c r="B350" s="373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  <c r="W350" s="373"/>
      <c r="X350" s="373"/>
      <c r="Y350" s="373"/>
      <c r="Z350" s="373"/>
      <c r="AA350" s="373"/>
      <c r="AB350" s="373"/>
      <c r="AC350" s="373"/>
      <c r="AD350" s="373"/>
      <c r="AE350" s="373"/>
      <c r="AF350" s="373"/>
      <c r="AG350" s="373"/>
      <c r="AH350" s="373"/>
      <c r="AI350" s="373"/>
      <c r="AJ350" s="373"/>
      <c r="AK350" s="373"/>
      <c r="AL350" s="373"/>
      <c r="AM350" s="373"/>
      <c r="AN350" s="373"/>
      <c r="AO350" s="373"/>
      <c r="AP350" s="373"/>
      <c r="AQ350" s="373"/>
      <c r="AR350" s="373"/>
      <c r="AS350" s="373"/>
      <c r="AT350" s="373"/>
      <c r="AU350" s="373"/>
      <c r="AV350" s="373"/>
      <c r="AW350" s="373"/>
      <c r="AX350" s="373"/>
      <c r="AY350" s="373"/>
      <c r="AZ350" s="373"/>
      <c r="BA350" s="373"/>
      <c r="BB350" s="373"/>
      <c r="BC350" s="373"/>
      <c r="BD350" s="373"/>
      <c r="BE350" s="373"/>
      <c r="BF350" s="373"/>
      <c r="BG350" s="373"/>
      <c r="BH350" s="373"/>
      <c r="BI350" s="373"/>
      <c r="BJ350" s="373"/>
      <c r="BK350" s="373"/>
      <c r="BL350" s="373"/>
      <c r="BM350" s="373"/>
      <c r="BN350" s="373"/>
    </row>
    <row r="351" spans="1:66" ht="15.75" customHeight="1" x14ac:dyDescent="0.2">
      <c r="A351" s="373"/>
      <c r="B351" s="373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  <c r="W351" s="373"/>
      <c r="X351" s="373"/>
      <c r="Y351" s="373"/>
      <c r="Z351" s="373"/>
      <c r="AA351" s="373"/>
      <c r="AB351" s="373"/>
      <c r="AC351" s="373"/>
      <c r="AD351" s="373"/>
      <c r="AE351" s="373"/>
      <c r="AF351" s="373"/>
      <c r="AG351" s="373"/>
      <c r="AH351" s="373"/>
      <c r="AI351" s="373"/>
      <c r="AJ351" s="373"/>
      <c r="AK351" s="373"/>
      <c r="AL351" s="373"/>
      <c r="AM351" s="373"/>
      <c r="AN351" s="373"/>
      <c r="AO351" s="373"/>
      <c r="AP351" s="373"/>
      <c r="AQ351" s="373"/>
      <c r="AR351" s="373"/>
      <c r="AS351" s="373"/>
      <c r="AT351" s="373"/>
      <c r="AU351" s="373"/>
      <c r="AV351" s="373"/>
      <c r="AW351" s="373"/>
      <c r="AX351" s="373"/>
      <c r="AY351" s="373"/>
      <c r="AZ351" s="373"/>
      <c r="BA351" s="373"/>
      <c r="BB351" s="373"/>
      <c r="BC351" s="373"/>
      <c r="BD351" s="373"/>
      <c r="BE351" s="373"/>
      <c r="BF351" s="373"/>
      <c r="BG351" s="373"/>
      <c r="BH351" s="373"/>
      <c r="BI351" s="373"/>
      <c r="BJ351" s="373"/>
      <c r="BK351" s="373"/>
      <c r="BL351" s="373"/>
      <c r="BM351" s="373"/>
      <c r="BN351" s="373"/>
    </row>
    <row r="352" spans="1:66" ht="15.75" customHeight="1" x14ac:dyDescent="0.2">
      <c r="A352" s="373"/>
      <c r="B352" s="373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  <c r="W352" s="373"/>
      <c r="X352" s="373"/>
      <c r="Y352" s="373"/>
      <c r="Z352" s="373"/>
      <c r="AA352" s="373"/>
      <c r="AB352" s="373"/>
      <c r="AC352" s="373"/>
      <c r="AD352" s="373"/>
      <c r="AE352" s="373"/>
      <c r="AF352" s="373"/>
      <c r="AG352" s="373"/>
      <c r="AH352" s="373"/>
      <c r="AI352" s="373"/>
      <c r="AJ352" s="373"/>
      <c r="AK352" s="373"/>
      <c r="AL352" s="373"/>
      <c r="AM352" s="373"/>
      <c r="AN352" s="373"/>
      <c r="AO352" s="373"/>
      <c r="AP352" s="373"/>
      <c r="AQ352" s="373"/>
      <c r="AR352" s="373"/>
      <c r="AS352" s="373"/>
      <c r="AT352" s="373"/>
      <c r="AU352" s="373"/>
      <c r="AV352" s="373"/>
      <c r="AW352" s="373"/>
      <c r="AX352" s="373"/>
      <c r="AY352" s="373"/>
      <c r="AZ352" s="373"/>
      <c r="BA352" s="373"/>
      <c r="BB352" s="373"/>
      <c r="BC352" s="373"/>
      <c r="BD352" s="373"/>
      <c r="BE352" s="373"/>
      <c r="BF352" s="373"/>
      <c r="BG352" s="373"/>
      <c r="BH352" s="373"/>
      <c r="BI352" s="373"/>
      <c r="BJ352" s="373"/>
      <c r="BK352" s="373"/>
      <c r="BL352" s="373"/>
      <c r="BM352" s="373"/>
      <c r="BN352" s="373"/>
    </row>
    <row r="353" spans="1:66" ht="15.75" customHeight="1" x14ac:dyDescent="0.2">
      <c r="A353" s="373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  <c r="W353" s="373"/>
      <c r="X353" s="373"/>
      <c r="Y353" s="373"/>
      <c r="Z353" s="373"/>
      <c r="AA353" s="373"/>
      <c r="AB353" s="373"/>
      <c r="AC353" s="373"/>
      <c r="AD353" s="373"/>
      <c r="AE353" s="373"/>
      <c r="AF353" s="373"/>
      <c r="AG353" s="373"/>
      <c r="AH353" s="373"/>
      <c r="AI353" s="373"/>
      <c r="AJ353" s="373"/>
      <c r="AK353" s="373"/>
      <c r="AL353" s="373"/>
      <c r="AM353" s="373"/>
      <c r="AN353" s="373"/>
      <c r="AO353" s="373"/>
      <c r="AP353" s="373"/>
      <c r="AQ353" s="373"/>
      <c r="AR353" s="373"/>
      <c r="AS353" s="373"/>
      <c r="AT353" s="373"/>
      <c r="AU353" s="373"/>
      <c r="AV353" s="373"/>
      <c r="AW353" s="373"/>
      <c r="AX353" s="373"/>
      <c r="AY353" s="373"/>
      <c r="AZ353" s="373"/>
      <c r="BA353" s="373"/>
      <c r="BB353" s="373"/>
      <c r="BC353" s="373"/>
      <c r="BD353" s="373"/>
      <c r="BE353" s="373"/>
      <c r="BF353" s="373"/>
      <c r="BG353" s="373"/>
      <c r="BH353" s="373"/>
      <c r="BI353" s="373"/>
      <c r="BJ353" s="373"/>
      <c r="BK353" s="373"/>
      <c r="BL353" s="373"/>
      <c r="BM353" s="373"/>
      <c r="BN353" s="373"/>
    </row>
    <row r="354" spans="1:66" ht="15.75" customHeight="1" x14ac:dyDescent="0.2">
      <c r="A354" s="373"/>
      <c r="B354" s="373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  <c r="W354" s="373"/>
      <c r="X354" s="373"/>
      <c r="Y354" s="373"/>
      <c r="Z354" s="373"/>
      <c r="AA354" s="373"/>
      <c r="AB354" s="373"/>
      <c r="AC354" s="373"/>
      <c r="AD354" s="373"/>
      <c r="AE354" s="373"/>
      <c r="AF354" s="373"/>
      <c r="AG354" s="373"/>
      <c r="AH354" s="373"/>
      <c r="AI354" s="373"/>
      <c r="AJ354" s="373"/>
      <c r="AK354" s="373"/>
      <c r="AL354" s="373"/>
      <c r="AM354" s="373"/>
      <c r="AN354" s="373"/>
      <c r="AO354" s="373"/>
      <c r="AP354" s="373"/>
      <c r="AQ354" s="373"/>
      <c r="AR354" s="373"/>
      <c r="AS354" s="373"/>
      <c r="AT354" s="373"/>
      <c r="AU354" s="373"/>
      <c r="AV354" s="373"/>
      <c r="AW354" s="373"/>
      <c r="AX354" s="373"/>
      <c r="AY354" s="373"/>
      <c r="AZ354" s="373"/>
      <c r="BA354" s="373"/>
      <c r="BB354" s="373"/>
      <c r="BC354" s="373"/>
      <c r="BD354" s="373"/>
      <c r="BE354" s="373"/>
      <c r="BF354" s="373"/>
      <c r="BG354" s="373"/>
      <c r="BH354" s="373"/>
      <c r="BI354" s="373"/>
      <c r="BJ354" s="373"/>
      <c r="BK354" s="373"/>
      <c r="BL354" s="373"/>
      <c r="BM354" s="373"/>
      <c r="BN354" s="373"/>
    </row>
    <row r="355" spans="1:66" ht="15.75" customHeight="1" x14ac:dyDescent="0.2">
      <c r="A355" s="373"/>
      <c r="B355" s="373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  <c r="X355" s="373"/>
      <c r="Y355" s="373"/>
      <c r="Z355" s="373"/>
      <c r="AA355" s="373"/>
      <c r="AB355" s="373"/>
      <c r="AC355" s="373"/>
      <c r="AD355" s="373"/>
      <c r="AE355" s="373"/>
      <c r="AF355" s="373"/>
      <c r="AG355" s="373"/>
      <c r="AH355" s="373"/>
      <c r="AI355" s="373"/>
      <c r="AJ355" s="373"/>
      <c r="AK355" s="373"/>
      <c r="AL355" s="373"/>
      <c r="AM355" s="373"/>
      <c r="AN355" s="373"/>
      <c r="AO355" s="373"/>
      <c r="AP355" s="373"/>
      <c r="AQ355" s="373"/>
      <c r="AR355" s="373"/>
      <c r="AS355" s="373"/>
      <c r="AT355" s="373"/>
      <c r="AU355" s="373"/>
      <c r="AV355" s="373"/>
      <c r="AW355" s="373"/>
      <c r="AX355" s="373"/>
      <c r="AY355" s="373"/>
      <c r="AZ355" s="373"/>
      <c r="BA355" s="373"/>
      <c r="BB355" s="373"/>
      <c r="BC355" s="373"/>
      <c r="BD355" s="373"/>
      <c r="BE355" s="373"/>
      <c r="BF355" s="373"/>
      <c r="BG355" s="373"/>
      <c r="BH355" s="373"/>
      <c r="BI355" s="373"/>
      <c r="BJ355" s="373"/>
      <c r="BK355" s="373"/>
      <c r="BL355" s="373"/>
      <c r="BM355" s="373"/>
      <c r="BN355" s="373"/>
    </row>
    <row r="356" spans="1:66" ht="15.75" customHeight="1" x14ac:dyDescent="0.2">
      <c r="A356" s="373"/>
      <c r="B356" s="373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  <c r="X356" s="373"/>
      <c r="Y356" s="373"/>
      <c r="Z356" s="373"/>
      <c r="AA356" s="373"/>
      <c r="AB356" s="373"/>
      <c r="AC356" s="373"/>
      <c r="AD356" s="373"/>
      <c r="AE356" s="373"/>
      <c r="AF356" s="373"/>
      <c r="AG356" s="373"/>
      <c r="AH356" s="373"/>
      <c r="AI356" s="373"/>
      <c r="AJ356" s="373"/>
      <c r="AK356" s="373"/>
      <c r="AL356" s="373"/>
      <c r="AM356" s="373"/>
      <c r="AN356" s="373"/>
      <c r="AO356" s="373"/>
      <c r="AP356" s="373"/>
      <c r="AQ356" s="373"/>
      <c r="AR356" s="373"/>
      <c r="AS356" s="373"/>
      <c r="AT356" s="373"/>
      <c r="AU356" s="373"/>
      <c r="AV356" s="373"/>
      <c r="AW356" s="373"/>
      <c r="AX356" s="373"/>
      <c r="AY356" s="373"/>
      <c r="AZ356" s="373"/>
      <c r="BA356" s="373"/>
      <c r="BB356" s="373"/>
      <c r="BC356" s="373"/>
      <c r="BD356" s="373"/>
      <c r="BE356" s="373"/>
      <c r="BF356" s="373"/>
      <c r="BG356" s="373"/>
      <c r="BH356" s="373"/>
      <c r="BI356" s="373"/>
      <c r="BJ356" s="373"/>
      <c r="BK356" s="373"/>
      <c r="BL356" s="373"/>
      <c r="BM356" s="373"/>
      <c r="BN356" s="373"/>
    </row>
    <row r="357" spans="1:66" ht="15.75" customHeight="1" x14ac:dyDescent="0.2">
      <c r="A357" s="373"/>
      <c r="B357" s="373"/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  <c r="W357" s="373"/>
      <c r="X357" s="373"/>
      <c r="Y357" s="373"/>
      <c r="Z357" s="373"/>
      <c r="AA357" s="373"/>
      <c r="AB357" s="373"/>
      <c r="AC357" s="373"/>
      <c r="AD357" s="373"/>
      <c r="AE357" s="373"/>
      <c r="AF357" s="373"/>
      <c r="AG357" s="373"/>
      <c r="AH357" s="373"/>
      <c r="AI357" s="373"/>
      <c r="AJ357" s="373"/>
      <c r="AK357" s="373"/>
      <c r="AL357" s="373"/>
      <c r="AM357" s="373"/>
      <c r="AN357" s="373"/>
      <c r="AO357" s="373"/>
      <c r="AP357" s="373"/>
      <c r="AQ357" s="373"/>
      <c r="AR357" s="373"/>
      <c r="AS357" s="373"/>
      <c r="AT357" s="373"/>
      <c r="AU357" s="373"/>
      <c r="AV357" s="373"/>
      <c r="AW357" s="373"/>
      <c r="AX357" s="373"/>
      <c r="AY357" s="373"/>
      <c r="AZ357" s="373"/>
      <c r="BA357" s="373"/>
      <c r="BB357" s="373"/>
      <c r="BC357" s="373"/>
      <c r="BD357" s="373"/>
      <c r="BE357" s="373"/>
      <c r="BF357" s="373"/>
      <c r="BG357" s="373"/>
      <c r="BH357" s="373"/>
      <c r="BI357" s="373"/>
      <c r="BJ357" s="373"/>
      <c r="BK357" s="373"/>
      <c r="BL357" s="373"/>
      <c r="BM357" s="373"/>
      <c r="BN357" s="373"/>
    </row>
    <row r="358" spans="1:66" ht="15.75" customHeight="1" x14ac:dyDescent="0.2">
      <c r="A358" s="373"/>
      <c r="B358" s="373"/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  <c r="W358" s="373"/>
      <c r="X358" s="373"/>
      <c r="Y358" s="373"/>
      <c r="Z358" s="373"/>
      <c r="AA358" s="373"/>
      <c r="AB358" s="373"/>
      <c r="AC358" s="373"/>
      <c r="AD358" s="373"/>
      <c r="AE358" s="373"/>
      <c r="AF358" s="373"/>
      <c r="AG358" s="373"/>
      <c r="AH358" s="373"/>
      <c r="AI358" s="373"/>
      <c r="AJ358" s="373"/>
      <c r="AK358" s="373"/>
      <c r="AL358" s="373"/>
      <c r="AM358" s="373"/>
      <c r="AN358" s="373"/>
      <c r="AO358" s="373"/>
      <c r="AP358" s="373"/>
      <c r="AQ358" s="373"/>
      <c r="AR358" s="373"/>
      <c r="AS358" s="373"/>
      <c r="AT358" s="373"/>
      <c r="AU358" s="373"/>
      <c r="AV358" s="373"/>
      <c r="AW358" s="373"/>
      <c r="AX358" s="373"/>
      <c r="AY358" s="373"/>
      <c r="AZ358" s="373"/>
      <c r="BA358" s="373"/>
      <c r="BB358" s="373"/>
      <c r="BC358" s="373"/>
      <c r="BD358" s="373"/>
      <c r="BE358" s="373"/>
      <c r="BF358" s="373"/>
      <c r="BG358" s="373"/>
      <c r="BH358" s="373"/>
      <c r="BI358" s="373"/>
      <c r="BJ358" s="373"/>
      <c r="BK358" s="373"/>
      <c r="BL358" s="373"/>
      <c r="BM358" s="373"/>
      <c r="BN358" s="373"/>
    </row>
    <row r="359" spans="1:66" ht="15.75" customHeight="1" x14ac:dyDescent="0.2">
      <c r="A359" s="373"/>
      <c r="B359" s="373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  <c r="W359" s="373"/>
      <c r="X359" s="373"/>
      <c r="Y359" s="373"/>
      <c r="Z359" s="373"/>
      <c r="AA359" s="373"/>
      <c r="AB359" s="373"/>
      <c r="AC359" s="373"/>
      <c r="AD359" s="373"/>
      <c r="AE359" s="373"/>
      <c r="AF359" s="373"/>
      <c r="AG359" s="373"/>
      <c r="AH359" s="373"/>
      <c r="AI359" s="373"/>
      <c r="AJ359" s="373"/>
      <c r="AK359" s="373"/>
      <c r="AL359" s="373"/>
      <c r="AM359" s="373"/>
      <c r="AN359" s="373"/>
      <c r="AO359" s="373"/>
      <c r="AP359" s="373"/>
      <c r="AQ359" s="373"/>
      <c r="AR359" s="373"/>
      <c r="AS359" s="373"/>
      <c r="AT359" s="373"/>
      <c r="AU359" s="373"/>
      <c r="AV359" s="373"/>
      <c r="AW359" s="373"/>
      <c r="AX359" s="373"/>
      <c r="AY359" s="373"/>
      <c r="AZ359" s="373"/>
      <c r="BA359" s="373"/>
      <c r="BB359" s="373"/>
      <c r="BC359" s="373"/>
      <c r="BD359" s="373"/>
      <c r="BE359" s="373"/>
      <c r="BF359" s="373"/>
      <c r="BG359" s="373"/>
      <c r="BH359" s="373"/>
      <c r="BI359" s="373"/>
      <c r="BJ359" s="373"/>
      <c r="BK359" s="373"/>
      <c r="BL359" s="373"/>
      <c r="BM359" s="373"/>
      <c r="BN359" s="373"/>
    </row>
    <row r="360" spans="1:66" ht="15.75" customHeight="1" x14ac:dyDescent="0.2">
      <c r="A360" s="373"/>
      <c r="B360" s="373"/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  <c r="W360" s="373"/>
      <c r="X360" s="373"/>
      <c r="Y360" s="373"/>
      <c r="Z360" s="373"/>
      <c r="AA360" s="373"/>
      <c r="AB360" s="373"/>
      <c r="AC360" s="373"/>
      <c r="AD360" s="373"/>
      <c r="AE360" s="373"/>
      <c r="AF360" s="373"/>
      <c r="AG360" s="373"/>
      <c r="AH360" s="373"/>
      <c r="AI360" s="373"/>
      <c r="AJ360" s="373"/>
      <c r="AK360" s="373"/>
      <c r="AL360" s="373"/>
      <c r="AM360" s="373"/>
      <c r="AN360" s="373"/>
      <c r="AO360" s="373"/>
      <c r="AP360" s="373"/>
      <c r="AQ360" s="373"/>
      <c r="AR360" s="373"/>
      <c r="AS360" s="373"/>
      <c r="AT360" s="373"/>
      <c r="AU360" s="373"/>
      <c r="AV360" s="373"/>
      <c r="AW360" s="373"/>
      <c r="AX360" s="373"/>
      <c r="AY360" s="373"/>
      <c r="AZ360" s="373"/>
      <c r="BA360" s="373"/>
      <c r="BB360" s="373"/>
      <c r="BC360" s="373"/>
      <c r="BD360" s="373"/>
      <c r="BE360" s="373"/>
      <c r="BF360" s="373"/>
      <c r="BG360" s="373"/>
      <c r="BH360" s="373"/>
      <c r="BI360" s="373"/>
      <c r="BJ360" s="373"/>
      <c r="BK360" s="373"/>
      <c r="BL360" s="373"/>
      <c r="BM360" s="373"/>
      <c r="BN360" s="373"/>
    </row>
    <row r="361" spans="1:66" ht="15.75" customHeight="1" x14ac:dyDescent="0.2">
      <c r="A361" s="373"/>
      <c r="B361" s="373"/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  <c r="W361" s="373"/>
      <c r="X361" s="373"/>
      <c r="Y361" s="373"/>
      <c r="Z361" s="373"/>
      <c r="AA361" s="373"/>
      <c r="AB361" s="373"/>
      <c r="AC361" s="373"/>
      <c r="AD361" s="373"/>
      <c r="AE361" s="373"/>
      <c r="AF361" s="373"/>
      <c r="AG361" s="373"/>
      <c r="AH361" s="373"/>
      <c r="AI361" s="373"/>
      <c r="AJ361" s="373"/>
      <c r="AK361" s="373"/>
      <c r="AL361" s="373"/>
      <c r="AM361" s="373"/>
      <c r="AN361" s="373"/>
      <c r="AO361" s="373"/>
      <c r="AP361" s="373"/>
      <c r="AQ361" s="373"/>
      <c r="AR361" s="373"/>
      <c r="AS361" s="373"/>
      <c r="AT361" s="373"/>
      <c r="AU361" s="373"/>
      <c r="AV361" s="373"/>
      <c r="AW361" s="373"/>
      <c r="AX361" s="373"/>
      <c r="AY361" s="373"/>
      <c r="AZ361" s="373"/>
      <c r="BA361" s="373"/>
      <c r="BB361" s="373"/>
      <c r="BC361" s="373"/>
      <c r="BD361" s="373"/>
      <c r="BE361" s="373"/>
      <c r="BF361" s="373"/>
      <c r="BG361" s="373"/>
      <c r="BH361" s="373"/>
      <c r="BI361" s="373"/>
      <c r="BJ361" s="373"/>
      <c r="BK361" s="373"/>
      <c r="BL361" s="373"/>
      <c r="BM361" s="373"/>
      <c r="BN361" s="373"/>
    </row>
    <row r="362" spans="1:66" ht="15.75" customHeight="1" x14ac:dyDescent="0.2">
      <c r="A362" s="373"/>
      <c r="B362" s="373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  <c r="W362" s="373"/>
      <c r="X362" s="373"/>
      <c r="Y362" s="373"/>
      <c r="Z362" s="373"/>
      <c r="AA362" s="373"/>
      <c r="AB362" s="373"/>
      <c r="AC362" s="373"/>
      <c r="AD362" s="373"/>
      <c r="AE362" s="373"/>
      <c r="AF362" s="373"/>
      <c r="AG362" s="373"/>
      <c r="AH362" s="373"/>
      <c r="AI362" s="373"/>
      <c r="AJ362" s="373"/>
      <c r="AK362" s="373"/>
      <c r="AL362" s="373"/>
      <c r="AM362" s="373"/>
      <c r="AN362" s="373"/>
      <c r="AO362" s="373"/>
      <c r="AP362" s="373"/>
      <c r="AQ362" s="373"/>
      <c r="AR362" s="373"/>
      <c r="AS362" s="373"/>
      <c r="AT362" s="373"/>
      <c r="AU362" s="373"/>
      <c r="AV362" s="373"/>
      <c r="AW362" s="373"/>
      <c r="AX362" s="373"/>
      <c r="AY362" s="373"/>
      <c r="AZ362" s="373"/>
      <c r="BA362" s="373"/>
      <c r="BB362" s="373"/>
      <c r="BC362" s="373"/>
      <c r="BD362" s="373"/>
      <c r="BE362" s="373"/>
      <c r="BF362" s="373"/>
      <c r="BG362" s="373"/>
      <c r="BH362" s="373"/>
      <c r="BI362" s="373"/>
      <c r="BJ362" s="373"/>
      <c r="BK362" s="373"/>
      <c r="BL362" s="373"/>
      <c r="BM362" s="373"/>
      <c r="BN362" s="373"/>
    </row>
    <row r="363" spans="1:66" ht="15.75" customHeight="1" x14ac:dyDescent="0.2">
      <c r="A363" s="373"/>
      <c r="B363" s="373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  <c r="W363" s="373"/>
      <c r="X363" s="373"/>
      <c r="Y363" s="373"/>
      <c r="Z363" s="373"/>
      <c r="AA363" s="373"/>
      <c r="AB363" s="373"/>
      <c r="AC363" s="373"/>
      <c r="AD363" s="373"/>
      <c r="AE363" s="373"/>
      <c r="AF363" s="373"/>
      <c r="AG363" s="373"/>
      <c r="AH363" s="373"/>
      <c r="AI363" s="373"/>
      <c r="AJ363" s="373"/>
      <c r="AK363" s="373"/>
      <c r="AL363" s="373"/>
      <c r="AM363" s="373"/>
      <c r="AN363" s="373"/>
      <c r="AO363" s="373"/>
      <c r="AP363" s="373"/>
      <c r="AQ363" s="373"/>
      <c r="AR363" s="373"/>
      <c r="AS363" s="373"/>
      <c r="AT363" s="373"/>
      <c r="AU363" s="373"/>
      <c r="AV363" s="373"/>
      <c r="AW363" s="373"/>
      <c r="AX363" s="373"/>
      <c r="AY363" s="373"/>
      <c r="AZ363" s="373"/>
      <c r="BA363" s="373"/>
      <c r="BB363" s="373"/>
      <c r="BC363" s="373"/>
      <c r="BD363" s="373"/>
      <c r="BE363" s="373"/>
      <c r="BF363" s="373"/>
      <c r="BG363" s="373"/>
      <c r="BH363" s="373"/>
      <c r="BI363" s="373"/>
      <c r="BJ363" s="373"/>
      <c r="BK363" s="373"/>
      <c r="BL363" s="373"/>
      <c r="BM363" s="373"/>
      <c r="BN363" s="373"/>
    </row>
    <row r="364" spans="1:66" ht="15.75" customHeight="1" x14ac:dyDescent="0.2">
      <c r="A364" s="373"/>
      <c r="B364" s="373"/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  <c r="W364" s="373"/>
      <c r="X364" s="373"/>
      <c r="Y364" s="373"/>
      <c r="Z364" s="373"/>
      <c r="AA364" s="373"/>
      <c r="AB364" s="373"/>
      <c r="AC364" s="373"/>
      <c r="AD364" s="373"/>
      <c r="AE364" s="373"/>
      <c r="AF364" s="373"/>
      <c r="AG364" s="373"/>
      <c r="AH364" s="373"/>
      <c r="AI364" s="373"/>
      <c r="AJ364" s="373"/>
      <c r="AK364" s="373"/>
      <c r="AL364" s="373"/>
      <c r="AM364" s="373"/>
      <c r="AN364" s="373"/>
      <c r="AO364" s="373"/>
      <c r="AP364" s="373"/>
      <c r="AQ364" s="373"/>
      <c r="AR364" s="373"/>
      <c r="AS364" s="373"/>
      <c r="AT364" s="373"/>
      <c r="AU364" s="373"/>
      <c r="AV364" s="373"/>
      <c r="AW364" s="373"/>
      <c r="AX364" s="373"/>
      <c r="AY364" s="373"/>
      <c r="AZ364" s="373"/>
      <c r="BA364" s="373"/>
      <c r="BB364" s="373"/>
      <c r="BC364" s="373"/>
      <c r="BD364" s="373"/>
      <c r="BE364" s="373"/>
      <c r="BF364" s="373"/>
      <c r="BG364" s="373"/>
      <c r="BH364" s="373"/>
      <c r="BI364" s="373"/>
      <c r="BJ364" s="373"/>
      <c r="BK364" s="373"/>
      <c r="BL364" s="373"/>
      <c r="BM364" s="373"/>
      <c r="BN364" s="373"/>
    </row>
    <row r="365" spans="1:66" ht="15.75" customHeight="1" x14ac:dyDescent="0.2">
      <c r="A365" s="373"/>
      <c r="B365" s="373"/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  <c r="W365" s="373"/>
      <c r="X365" s="373"/>
      <c r="Y365" s="373"/>
      <c r="Z365" s="373"/>
      <c r="AA365" s="373"/>
      <c r="AB365" s="373"/>
      <c r="AC365" s="373"/>
      <c r="AD365" s="373"/>
      <c r="AE365" s="373"/>
      <c r="AF365" s="373"/>
      <c r="AG365" s="373"/>
      <c r="AH365" s="373"/>
      <c r="AI365" s="373"/>
      <c r="AJ365" s="373"/>
      <c r="AK365" s="373"/>
      <c r="AL365" s="373"/>
      <c r="AM365" s="373"/>
      <c r="AN365" s="373"/>
      <c r="AO365" s="373"/>
      <c r="AP365" s="373"/>
      <c r="AQ365" s="373"/>
      <c r="AR365" s="373"/>
      <c r="AS365" s="373"/>
      <c r="AT365" s="373"/>
      <c r="AU365" s="373"/>
      <c r="AV365" s="373"/>
      <c r="AW365" s="373"/>
      <c r="AX365" s="373"/>
      <c r="AY365" s="373"/>
      <c r="AZ365" s="373"/>
      <c r="BA365" s="373"/>
      <c r="BB365" s="373"/>
      <c r="BC365" s="373"/>
      <c r="BD365" s="373"/>
      <c r="BE365" s="373"/>
      <c r="BF365" s="373"/>
      <c r="BG365" s="373"/>
      <c r="BH365" s="373"/>
      <c r="BI365" s="373"/>
      <c r="BJ365" s="373"/>
      <c r="BK365" s="373"/>
      <c r="BL365" s="373"/>
      <c r="BM365" s="373"/>
      <c r="BN365" s="373"/>
    </row>
    <row r="366" spans="1:66" ht="15.75" customHeight="1" x14ac:dyDescent="0.2">
      <c r="A366" s="373"/>
      <c r="B366" s="373"/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  <c r="W366" s="373"/>
      <c r="X366" s="373"/>
      <c r="Y366" s="373"/>
      <c r="Z366" s="373"/>
      <c r="AA366" s="373"/>
      <c r="AB366" s="373"/>
      <c r="AC366" s="373"/>
      <c r="AD366" s="373"/>
      <c r="AE366" s="373"/>
      <c r="AF366" s="373"/>
      <c r="AG366" s="373"/>
      <c r="AH366" s="373"/>
      <c r="AI366" s="373"/>
      <c r="AJ366" s="373"/>
      <c r="AK366" s="373"/>
      <c r="AL366" s="373"/>
      <c r="AM366" s="373"/>
      <c r="AN366" s="373"/>
      <c r="AO366" s="373"/>
      <c r="AP366" s="373"/>
      <c r="AQ366" s="373"/>
      <c r="AR366" s="373"/>
      <c r="AS366" s="373"/>
      <c r="AT366" s="373"/>
      <c r="AU366" s="373"/>
      <c r="AV366" s="373"/>
      <c r="AW366" s="373"/>
      <c r="AX366" s="373"/>
      <c r="AY366" s="373"/>
      <c r="AZ366" s="373"/>
      <c r="BA366" s="373"/>
      <c r="BB366" s="373"/>
      <c r="BC366" s="373"/>
      <c r="BD366" s="373"/>
      <c r="BE366" s="373"/>
      <c r="BF366" s="373"/>
      <c r="BG366" s="373"/>
      <c r="BH366" s="373"/>
      <c r="BI366" s="373"/>
      <c r="BJ366" s="373"/>
      <c r="BK366" s="373"/>
      <c r="BL366" s="373"/>
      <c r="BM366" s="373"/>
      <c r="BN366" s="373"/>
    </row>
    <row r="367" spans="1:66" ht="15.75" customHeight="1" x14ac:dyDescent="0.2">
      <c r="A367" s="373"/>
      <c r="B367" s="373"/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  <c r="W367" s="373"/>
      <c r="X367" s="373"/>
      <c r="Y367" s="373"/>
      <c r="Z367" s="373"/>
      <c r="AA367" s="373"/>
      <c r="AB367" s="373"/>
      <c r="AC367" s="373"/>
      <c r="AD367" s="373"/>
      <c r="AE367" s="373"/>
      <c r="AF367" s="373"/>
      <c r="AG367" s="373"/>
      <c r="AH367" s="373"/>
      <c r="AI367" s="373"/>
      <c r="AJ367" s="373"/>
      <c r="AK367" s="373"/>
      <c r="AL367" s="373"/>
      <c r="AM367" s="373"/>
      <c r="AN367" s="373"/>
      <c r="AO367" s="373"/>
      <c r="AP367" s="373"/>
      <c r="AQ367" s="373"/>
      <c r="AR367" s="373"/>
      <c r="AS367" s="373"/>
      <c r="AT367" s="373"/>
      <c r="AU367" s="373"/>
      <c r="AV367" s="373"/>
      <c r="AW367" s="373"/>
      <c r="AX367" s="373"/>
      <c r="AY367" s="373"/>
      <c r="AZ367" s="373"/>
      <c r="BA367" s="373"/>
      <c r="BB367" s="373"/>
      <c r="BC367" s="373"/>
      <c r="BD367" s="373"/>
      <c r="BE367" s="373"/>
      <c r="BF367" s="373"/>
      <c r="BG367" s="373"/>
      <c r="BH367" s="373"/>
      <c r="BI367" s="373"/>
      <c r="BJ367" s="373"/>
      <c r="BK367" s="373"/>
      <c r="BL367" s="373"/>
      <c r="BM367" s="373"/>
      <c r="BN367" s="373"/>
    </row>
    <row r="368" spans="1:66" ht="15.75" customHeight="1" x14ac:dyDescent="0.2">
      <c r="A368" s="373"/>
      <c r="B368" s="373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  <c r="W368" s="373"/>
      <c r="X368" s="373"/>
      <c r="Y368" s="373"/>
      <c r="Z368" s="373"/>
      <c r="AA368" s="373"/>
      <c r="AB368" s="373"/>
      <c r="AC368" s="373"/>
      <c r="AD368" s="373"/>
      <c r="AE368" s="373"/>
      <c r="AF368" s="373"/>
      <c r="AG368" s="373"/>
      <c r="AH368" s="373"/>
      <c r="AI368" s="373"/>
      <c r="AJ368" s="373"/>
      <c r="AK368" s="373"/>
      <c r="AL368" s="373"/>
      <c r="AM368" s="373"/>
      <c r="AN368" s="373"/>
      <c r="AO368" s="373"/>
      <c r="AP368" s="373"/>
      <c r="AQ368" s="373"/>
      <c r="AR368" s="373"/>
      <c r="AS368" s="373"/>
      <c r="AT368" s="373"/>
      <c r="AU368" s="373"/>
      <c r="AV368" s="373"/>
      <c r="AW368" s="373"/>
      <c r="AX368" s="373"/>
      <c r="AY368" s="373"/>
      <c r="AZ368" s="373"/>
      <c r="BA368" s="373"/>
      <c r="BB368" s="373"/>
      <c r="BC368" s="373"/>
      <c r="BD368" s="373"/>
      <c r="BE368" s="373"/>
      <c r="BF368" s="373"/>
      <c r="BG368" s="373"/>
      <c r="BH368" s="373"/>
      <c r="BI368" s="373"/>
      <c r="BJ368" s="373"/>
      <c r="BK368" s="373"/>
      <c r="BL368" s="373"/>
      <c r="BM368" s="373"/>
      <c r="BN368" s="373"/>
    </row>
    <row r="369" spans="1:66" ht="15.75" customHeight="1" x14ac:dyDescent="0.2">
      <c r="A369" s="373"/>
      <c r="B369" s="373"/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  <c r="W369" s="373"/>
      <c r="X369" s="373"/>
      <c r="Y369" s="373"/>
      <c r="Z369" s="373"/>
      <c r="AA369" s="373"/>
      <c r="AB369" s="373"/>
      <c r="AC369" s="373"/>
      <c r="AD369" s="373"/>
      <c r="AE369" s="373"/>
      <c r="AF369" s="373"/>
      <c r="AG369" s="373"/>
      <c r="AH369" s="373"/>
      <c r="AI369" s="373"/>
      <c r="AJ369" s="373"/>
      <c r="AK369" s="373"/>
      <c r="AL369" s="373"/>
      <c r="AM369" s="373"/>
      <c r="AN369" s="373"/>
      <c r="AO369" s="373"/>
      <c r="AP369" s="373"/>
      <c r="AQ369" s="373"/>
      <c r="AR369" s="373"/>
      <c r="AS369" s="373"/>
      <c r="AT369" s="373"/>
      <c r="AU369" s="373"/>
      <c r="AV369" s="373"/>
      <c r="AW369" s="373"/>
      <c r="AX369" s="373"/>
      <c r="AY369" s="373"/>
      <c r="AZ369" s="373"/>
      <c r="BA369" s="373"/>
      <c r="BB369" s="373"/>
      <c r="BC369" s="373"/>
      <c r="BD369" s="373"/>
      <c r="BE369" s="373"/>
      <c r="BF369" s="373"/>
      <c r="BG369" s="373"/>
      <c r="BH369" s="373"/>
      <c r="BI369" s="373"/>
      <c r="BJ369" s="373"/>
      <c r="BK369" s="373"/>
      <c r="BL369" s="373"/>
      <c r="BM369" s="373"/>
      <c r="BN369" s="373"/>
    </row>
    <row r="370" spans="1:66" ht="15.75" customHeight="1" x14ac:dyDescent="0.2">
      <c r="A370" s="373"/>
      <c r="B370" s="373"/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  <c r="W370" s="373"/>
      <c r="X370" s="373"/>
      <c r="Y370" s="373"/>
      <c r="Z370" s="373"/>
      <c r="AA370" s="373"/>
      <c r="AB370" s="373"/>
      <c r="AC370" s="373"/>
      <c r="AD370" s="373"/>
      <c r="AE370" s="373"/>
      <c r="AF370" s="373"/>
      <c r="AG370" s="373"/>
      <c r="AH370" s="373"/>
      <c r="AI370" s="373"/>
      <c r="AJ370" s="373"/>
      <c r="AK370" s="373"/>
      <c r="AL370" s="373"/>
      <c r="AM370" s="373"/>
      <c r="AN370" s="373"/>
      <c r="AO370" s="373"/>
      <c r="AP370" s="373"/>
      <c r="AQ370" s="373"/>
      <c r="AR370" s="373"/>
      <c r="AS370" s="373"/>
      <c r="AT370" s="373"/>
      <c r="AU370" s="373"/>
      <c r="AV370" s="373"/>
      <c r="AW370" s="373"/>
      <c r="AX370" s="373"/>
      <c r="AY370" s="373"/>
      <c r="AZ370" s="373"/>
      <c r="BA370" s="373"/>
      <c r="BB370" s="373"/>
      <c r="BC370" s="373"/>
      <c r="BD370" s="373"/>
      <c r="BE370" s="373"/>
      <c r="BF370" s="373"/>
      <c r="BG370" s="373"/>
      <c r="BH370" s="373"/>
      <c r="BI370" s="373"/>
      <c r="BJ370" s="373"/>
      <c r="BK370" s="373"/>
      <c r="BL370" s="373"/>
      <c r="BM370" s="373"/>
      <c r="BN370" s="373"/>
    </row>
    <row r="371" spans="1:66" ht="15.75" customHeight="1" x14ac:dyDescent="0.2">
      <c r="A371" s="373"/>
      <c r="B371" s="373"/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  <c r="W371" s="373"/>
      <c r="X371" s="373"/>
      <c r="Y371" s="373"/>
      <c r="Z371" s="373"/>
      <c r="AA371" s="373"/>
      <c r="AB371" s="373"/>
      <c r="AC371" s="373"/>
      <c r="AD371" s="373"/>
      <c r="AE371" s="373"/>
      <c r="AF371" s="373"/>
      <c r="AG371" s="373"/>
      <c r="AH371" s="373"/>
      <c r="AI371" s="373"/>
      <c r="AJ371" s="373"/>
      <c r="AK371" s="373"/>
      <c r="AL371" s="373"/>
      <c r="AM371" s="373"/>
      <c r="AN371" s="373"/>
      <c r="AO371" s="373"/>
      <c r="AP371" s="373"/>
      <c r="AQ371" s="373"/>
      <c r="AR371" s="373"/>
      <c r="AS371" s="373"/>
      <c r="AT371" s="373"/>
      <c r="AU371" s="373"/>
      <c r="AV371" s="373"/>
      <c r="AW371" s="373"/>
      <c r="AX371" s="373"/>
      <c r="AY371" s="373"/>
      <c r="AZ371" s="373"/>
      <c r="BA371" s="373"/>
      <c r="BB371" s="373"/>
      <c r="BC371" s="373"/>
      <c r="BD371" s="373"/>
      <c r="BE371" s="373"/>
      <c r="BF371" s="373"/>
      <c r="BG371" s="373"/>
      <c r="BH371" s="373"/>
      <c r="BI371" s="373"/>
      <c r="BJ371" s="373"/>
      <c r="BK371" s="373"/>
      <c r="BL371" s="373"/>
      <c r="BM371" s="373"/>
      <c r="BN371" s="373"/>
    </row>
    <row r="372" spans="1:66" ht="15.75" customHeight="1" x14ac:dyDescent="0.2">
      <c r="A372" s="373"/>
      <c r="B372" s="373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  <c r="W372" s="373"/>
      <c r="X372" s="373"/>
      <c r="Y372" s="373"/>
      <c r="Z372" s="373"/>
      <c r="AA372" s="373"/>
      <c r="AB372" s="373"/>
      <c r="AC372" s="373"/>
      <c r="AD372" s="373"/>
      <c r="AE372" s="373"/>
      <c r="AF372" s="373"/>
      <c r="AG372" s="373"/>
      <c r="AH372" s="373"/>
      <c r="AI372" s="373"/>
      <c r="AJ372" s="373"/>
      <c r="AK372" s="373"/>
      <c r="AL372" s="373"/>
      <c r="AM372" s="373"/>
      <c r="AN372" s="373"/>
      <c r="AO372" s="373"/>
      <c r="AP372" s="373"/>
      <c r="AQ372" s="373"/>
      <c r="AR372" s="373"/>
      <c r="AS372" s="373"/>
      <c r="AT372" s="373"/>
      <c r="AU372" s="373"/>
      <c r="AV372" s="373"/>
      <c r="AW372" s="373"/>
      <c r="AX372" s="373"/>
      <c r="AY372" s="373"/>
      <c r="AZ372" s="373"/>
      <c r="BA372" s="373"/>
      <c r="BB372" s="373"/>
      <c r="BC372" s="373"/>
      <c r="BD372" s="373"/>
      <c r="BE372" s="373"/>
      <c r="BF372" s="373"/>
      <c r="BG372" s="373"/>
      <c r="BH372" s="373"/>
      <c r="BI372" s="373"/>
      <c r="BJ372" s="373"/>
      <c r="BK372" s="373"/>
      <c r="BL372" s="373"/>
      <c r="BM372" s="373"/>
      <c r="BN372" s="373"/>
    </row>
    <row r="373" spans="1:66" ht="15.75" customHeight="1" x14ac:dyDescent="0.2">
      <c r="A373" s="373"/>
      <c r="B373" s="373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  <c r="W373" s="373"/>
      <c r="X373" s="373"/>
      <c r="Y373" s="373"/>
      <c r="Z373" s="373"/>
      <c r="AA373" s="373"/>
      <c r="AB373" s="373"/>
      <c r="AC373" s="373"/>
      <c r="AD373" s="373"/>
      <c r="AE373" s="373"/>
      <c r="AF373" s="373"/>
      <c r="AG373" s="373"/>
      <c r="AH373" s="373"/>
      <c r="AI373" s="373"/>
      <c r="AJ373" s="373"/>
      <c r="AK373" s="373"/>
      <c r="AL373" s="373"/>
      <c r="AM373" s="373"/>
      <c r="AN373" s="373"/>
      <c r="AO373" s="373"/>
      <c r="AP373" s="373"/>
      <c r="AQ373" s="373"/>
      <c r="AR373" s="373"/>
      <c r="AS373" s="373"/>
      <c r="AT373" s="373"/>
      <c r="AU373" s="373"/>
      <c r="AV373" s="373"/>
      <c r="AW373" s="373"/>
      <c r="AX373" s="373"/>
      <c r="AY373" s="373"/>
      <c r="AZ373" s="373"/>
      <c r="BA373" s="373"/>
      <c r="BB373" s="373"/>
      <c r="BC373" s="373"/>
      <c r="BD373" s="373"/>
      <c r="BE373" s="373"/>
      <c r="BF373" s="373"/>
      <c r="BG373" s="373"/>
      <c r="BH373" s="373"/>
      <c r="BI373" s="373"/>
      <c r="BJ373" s="373"/>
      <c r="BK373" s="373"/>
      <c r="BL373" s="373"/>
      <c r="BM373" s="373"/>
      <c r="BN373" s="373"/>
    </row>
    <row r="374" spans="1:66" ht="15.75" customHeight="1" x14ac:dyDescent="0.2">
      <c r="A374" s="373"/>
      <c r="B374" s="373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  <c r="W374" s="373"/>
      <c r="X374" s="373"/>
      <c r="Y374" s="373"/>
      <c r="Z374" s="373"/>
      <c r="AA374" s="373"/>
      <c r="AB374" s="373"/>
      <c r="AC374" s="373"/>
      <c r="AD374" s="373"/>
      <c r="AE374" s="373"/>
      <c r="AF374" s="373"/>
      <c r="AG374" s="373"/>
      <c r="AH374" s="373"/>
      <c r="AI374" s="373"/>
      <c r="AJ374" s="373"/>
      <c r="AK374" s="373"/>
      <c r="AL374" s="373"/>
      <c r="AM374" s="373"/>
      <c r="AN374" s="373"/>
      <c r="AO374" s="373"/>
      <c r="AP374" s="373"/>
      <c r="AQ374" s="373"/>
      <c r="AR374" s="373"/>
      <c r="AS374" s="373"/>
      <c r="AT374" s="373"/>
      <c r="AU374" s="373"/>
      <c r="AV374" s="373"/>
      <c r="AW374" s="373"/>
      <c r="AX374" s="373"/>
      <c r="AY374" s="373"/>
      <c r="AZ374" s="373"/>
      <c r="BA374" s="373"/>
      <c r="BB374" s="373"/>
      <c r="BC374" s="373"/>
      <c r="BD374" s="373"/>
      <c r="BE374" s="373"/>
      <c r="BF374" s="373"/>
      <c r="BG374" s="373"/>
      <c r="BH374" s="373"/>
      <c r="BI374" s="373"/>
      <c r="BJ374" s="373"/>
      <c r="BK374" s="373"/>
      <c r="BL374" s="373"/>
      <c r="BM374" s="373"/>
      <c r="BN374" s="373"/>
    </row>
    <row r="375" spans="1:66" ht="15.75" customHeight="1" x14ac:dyDescent="0.2">
      <c r="A375" s="373"/>
      <c r="B375" s="373"/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  <c r="W375" s="373"/>
      <c r="X375" s="373"/>
      <c r="Y375" s="373"/>
      <c r="Z375" s="373"/>
      <c r="AA375" s="373"/>
      <c r="AB375" s="373"/>
      <c r="AC375" s="373"/>
      <c r="AD375" s="373"/>
      <c r="AE375" s="373"/>
      <c r="AF375" s="373"/>
      <c r="AG375" s="373"/>
      <c r="AH375" s="373"/>
      <c r="AI375" s="373"/>
      <c r="AJ375" s="373"/>
      <c r="AK375" s="373"/>
      <c r="AL375" s="373"/>
      <c r="AM375" s="373"/>
      <c r="AN375" s="373"/>
      <c r="AO375" s="373"/>
      <c r="AP375" s="373"/>
      <c r="AQ375" s="373"/>
      <c r="AR375" s="373"/>
      <c r="AS375" s="373"/>
      <c r="AT375" s="373"/>
      <c r="AU375" s="373"/>
      <c r="AV375" s="373"/>
      <c r="AW375" s="373"/>
      <c r="AX375" s="373"/>
      <c r="AY375" s="373"/>
      <c r="AZ375" s="373"/>
      <c r="BA375" s="373"/>
      <c r="BB375" s="373"/>
      <c r="BC375" s="373"/>
      <c r="BD375" s="373"/>
      <c r="BE375" s="373"/>
      <c r="BF375" s="373"/>
      <c r="BG375" s="373"/>
      <c r="BH375" s="373"/>
      <c r="BI375" s="373"/>
      <c r="BJ375" s="373"/>
      <c r="BK375" s="373"/>
      <c r="BL375" s="373"/>
      <c r="BM375" s="373"/>
      <c r="BN375" s="373"/>
    </row>
    <row r="376" spans="1:66" ht="15.75" customHeight="1" x14ac:dyDescent="0.2">
      <c r="A376" s="373"/>
      <c r="B376" s="373"/>
      <c r="C376" s="373"/>
      <c r="D376" s="373"/>
      <c r="E376" s="373"/>
      <c r="F376" s="373"/>
      <c r="G376" s="373"/>
      <c r="H376" s="373"/>
      <c r="I376" s="373"/>
      <c r="J376" s="373"/>
      <c r="K376" s="373"/>
      <c r="L376" s="373"/>
      <c r="M376" s="373"/>
      <c r="N376" s="373"/>
      <c r="O376" s="373"/>
      <c r="P376" s="373"/>
      <c r="Q376" s="373"/>
      <c r="R376" s="373"/>
      <c r="S376" s="373"/>
      <c r="T376" s="373"/>
      <c r="U376" s="373"/>
      <c r="V376" s="373"/>
      <c r="W376" s="373"/>
      <c r="X376" s="373"/>
      <c r="Y376" s="373"/>
      <c r="Z376" s="373"/>
      <c r="AA376" s="373"/>
      <c r="AB376" s="373"/>
      <c r="AC376" s="373"/>
      <c r="AD376" s="373"/>
      <c r="AE376" s="373"/>
      <c r="AF376" s="373"/>
      <c r="AG376" s="373"/>
      <c r="AH376" s="373"/>
      <c r="AI376" s="373"/>
      <c r="AJ376" s="373"/>
      <c r="AK376" s="373"/>
      <c r="AL376" s="373"/>
      <c r="AM376" s="373"/>
      <c r="AN376" s="373"/>
      <c r="AO376" s="373"/>
      <c r="AP376" s="373"/>
      <c r="AQ376" s="373"/>
      <c r="AR376" s="373"/>
      <c r="AS376" s="373"/>
      <c r="AT376" s="373"/>
      <c r="AU376" s="373"/>
      <c r="AV376" s="373"/>
      <c r="AW376" s="373"/>
      <c r="AX376" s="373"/>
      <c r="AY376" s="373"/>
      <c r="AZ376" s="373"/>
      <c r="BA376" s="373"/>
      <c r="BB376" s="373"/>
      <c r="BC376" s="373"/>
      <c r="BD376" s="373"/>
      <c r="BE376" s="373"/>
      <c r="BF376" s="373"/>
      <c r="BG376" s="373"/>
      <c r="BH376" s="373"/>
      <c r="BI376" s="373"/>
      <c r="BJ376" s="373"/>
      <c r="BK376" s="373"/>
      <c r="BL376" s="373"/>
      <c r="BM376" s="373"/>
      <c r="BN376" s="373"/>
    </row>
    <row r="377" spans="1:66" ht="15.75" customHeight="1" x14ac:dyDescent="0.2">
      <c r="A377" s="373"/>
      <c r="B377" s="373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373"/>
      <c r="N377" s="373"/>
      <c r="O377" s="373"/>
      <c r="P377" s="373"/>
      <c r="Q377" s="373"/>
      <c r="R377" s="373"/>
      <c r="S377" s="373"/>
      <c r="T377" s="373"/>
      <c r="U377" s="373"/>
      <c r="V377" s="373"/>
      <c r="W377" s="373"/>
      <c r="X377" s="373"/>
      <c r="Y377" s="373"/>
      <c r="Z377" s="373"/>
      <c r="AA377" s="373"/>
      <c r="AB377" s="373"/>
      <c r="AC377" s="373"/>
      <c r="AD377" s="373"/>
      <c r="AE377" s="373"/>
      <c r="AF377" s="373"/>
      <c r="AG377" s="373"/>
      <c r="AH377" s="373"/>
      <c r="AI377" s="373"/>
      <c r="AJ377" s="373"/>
      <c r="AK377" s="373"/>
      <c r="AL377" s="373"/>
      <c r="AM377" s="373"/>
      <c r="AN377" s="373"/>
      <c r="AO377" s="373"/>
      <c r="AP377" s="373"/>
      <c r="AQ377" s="373"/>
      <c r="AR377" s="373"/>
      <c r="AS377" s="373"/>
      <c r="AT377" s="373"/>
      <c r="AU377" s="373"/>
      <c r="AV377" s="373"/>
      <c r="AW377" s="373"/>
      <c r="AX377" s="373"/>
      <c r="AY377" s="373"/>
      <c r="AZ377" s="373"/>
      <c r="BA377" s="373"/>
      <c r="BB377" s="373"/>
      <c r="BC377" s="373"/>
      <c r="BD377" s="373"/>
      <c r="BE377" s="373"/>
      <c r="BF377" s="373"/>
      <c r="BG377" s="373"/>
      <c r="BH377" s="373"/>
      <c r="BI377" s="373"/>
      <c r="BJ377" s="373"/>
      <c r="BK377" s="373"/>
      <c r="BL377" s="373"/>
      <c r="BM377" s="373"/>
      <c r="BN377" s="373"/>
    </row>
    <row r="378" spans="1:66" ht="15.75" customHeight="1" x14ac:dyDescent="0.2">
      <c r="A378" s="373"/>
      <c r="B378" s="373"/>
      <c r="C378" s="373"/>
      <c r="D378" s="373"/>
      <c r="E378" s="373"/>
      <c r="F378" s="373"/>
      <c r="G378" s="373"/>
      <c r="H378" s="373"/>
      <c r="I378" s="373"/>
      <c r="J378" s="373"/>
      <c r="K378" s="373"/>
      <c r="L378" s="373"/>
      <c r="M378" s="373"/>
      <c r="N378" s="373"/>
      <c r="O378" s="373"/>
      <c r="P378" s="373"/>
      <c r="Q378" s="373"/>
      <c r="R378" s="373"/>
      <c r="S378" s="373"/>
      <c r="T378" s="373"/>
      <c r="U378" s="373"/>
      <c r="V378" s="373"/>
      <c r="W378" s="373"/>
      <c r="X378" s="373"/>
      <c r="Y378" s="373"/>
      <c r="Z378" s="373"/>
      <c r="AA378" s="373"/>
      <c r="AB378" s="373"/>
      <c r="AC378" s="373"/>
      <c r="AD378" s="373"/>
      <c r="AE378" s="373"/>
      <c r="AF378" s="373"/>
      <c r="AG378" s="373"/>
      <c r="AH378" s="373"/>
      <c r="AI378" s="373"/>
      <c r="AJ378" s="373"/>
      <c r="AK378" s="373"/>
      <c r="AL378" s="373"/>
      <c r="AM378" s="373"/>
      <c r="AN378" s="373"/>
      <c r="AO378" s="373"/>
      <c r="AP378" s="373"/>
      <c r="AQ378" s="373"/>
      <c r="AR378" s="373"/>
      <c r="AS378" s="373"/>
      <c r="AT378" s="373"/>
      <c r="AU378" s="373"/>
      <c r="AV378" s="373"/>
      <c r="AW378" s="373"/>
      <c r="AX378" s="373"/>
      <c r="AY378" s="373"/>
      <c r="AZ378" s="373"/>
      <c r="BA378" s="373"/>
      <c r="BB378" s="373"/>
      <c r="BC378" s="373"/>
      <c r="BD378" s="373"/>
      <c r="BE378" s="373"/>
      <c r="BF378" s="373"/>
      <c r="BG378" s="373"/>
      <c r="BH378" s="373"/>
      <c r="BI378" s="373"/>
      <c r="BJ378" s="373"/>
      <c r="BK378" s="373"/>
      <c r="BL378" s="373"/>
      <c r="BM378" s="373"/>
      <c r="BN378" s="373"/>
    </row>
    <row r="379" spans="1:66" ht="15.75" customHeight="1" x14ac:dyDescent="0.2">
      <c r="A379" s="373"/>
      <c r="B379" s="373"/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3"/>
      <c r="N379" s="373"/>
      <c r="O379" s="373"/>
      <c r="P379" s="373"/>
      <c r="Q379" s="373"/>
      <c r="R379" s="373"/>
      <c r="S379" s="373"/>
      <c r="T379" s="373"/>
      <c r="U379" s="373"/>
      <c r="V379" s="373"/>
      <c r="W379" s="373"/>
      <c r="X379" s="373"/>
      <c r="Y379" s="373"/>
      <c r="Z379" s="373"/>
      <c r="AA379" s="373"/>
      <c r="AB379" s="373"/>
      <c r="AC379" s="373"/>
      <c r="AD379" s="373"/>
      <c r="AE379" s="373"/>
      <c r="AF379" s="373"/>
      <c r="AG379" s="373"/>
      <c r="AH379" s="373"/>
      <c r="AI379" s="373"/>
      <c r="AJ379" s="373"/>
      <c r="AK379" s="373"/>
      <c r="AL379" s="373"/>
      <c r="AM379" s="373"/>
      <c r="AN379" s="373"/>
      <c r="AO379" s="373"/>
      <c r="AP379" s="373"/>
      <c r="AQ379" s="373"/>
      <c r="AR379" s="373"/>
      <c r="AS379" s="373"/>
      <c r="AT379" s="373"/>
      <c r="AU379" s="373"/>
      <c r="AV379" s="373"/>
      <c r="AW379" s="373"/>
      <c r="AX379" s="373"/>
      <c r="AY379" s="373"/>
      <c r="AZ379" s="373"/>
      <c r="BA379" s="373"/>
      <c r="BB379" s="373"/>
      <c r="BC379" s="373"/>
      <c r="BD379" s="373"/>
      <c r="BE379" s="373"/>
      <c r="BF379" s="373"/>
      <c r="BG379" s="373"/>
      <c r="BH379" s="373"/>
      <c r="BI379" s="373"/>
      <c r="BJ379" s="373"/>
      <c r="BK379" s="373"/>
      <c r="BL379" s="373"/>
      <c r="BM379" s="373"/>
      <c r="BN379" s="373"/>
    </row>
    <row r="380" spans="1:66" ht="15.75" customHeight="1" x14ac:dyDescent="0.2">
      <c r="A380" s="373"/>
      <c r="B380" s="373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3"/>
      <c r="N380" s="373"/>
      <c r="O380" s="373"/>
      <c r="P380" s="373"/>
      <c r="Q380" s="373"/>
      <c r="R380" s="373"/>
      <c r="S380" s="373"/>
      <c r="T380" s="373"/>
      <c r="U380" s="373"/>
      <c r="V380" s="373"/>
      <c r="W380" s="373"/>
      <c r="X380" s="373"/>
      <c r="Y380" s="373"/>
      <c r="Z380" s="373"/>
      <c r="AA380" s="373"/>
      <c r="AB380" s="373"/>
      <c r="AC380" s="373"/>
      <c r="AD380" s="373"/>
      <c r="AE380" s="373"/>
      <c r="AF380" s="373"/>
      <c r="AG380" s="373"/>
      <c r="AH380" s="373"/>
      <c r="AI380" s="373"/>
      <c r="AJ380" s="373"/>
      <c r="AK380" s="373"/>
      <c r="AL380" s="373"/>
      <c r="AM380" s="373"/>
      <c r="AN380" s="373"/>
      <c r="AO380" s="373"/>
      <c r="AP380" s="373"/>
      <c r="AQ380" s="373"/>
      <c r="AR380" s="373"/>
      <c r="AS380" s="373"/>
      <c r="AT380" s="373"/>
      <c r="AU380" s="373"/>
      <c r="AV380" s="373"/>
      <c r="AW380" s="373"/>
      <c r="AX380" s="373"/>
      <c r="AY380" s="373"/>
      <c r="AZ380" s="373"/>
      <c r="BA380" s="373"/>
      <c r="BB380" s="373"/>
      <c r="BC380" s="373"/>
      <c r="BD380" s="373"/>
      <c r="BE380" s="373"/>
      <c r="BF380" s="373"/>
      <c r="BG380" s="373"/>
      <c r="BH380" s="373"/>
      <c r="BI380" s="373"/>
      <c r="BJ380" s="373"/>
      <c r="BK380" s="373"/>
      <c r="BL380" s="373"/>
      <c r="BM380" s="373"/>
      <c r="BN380" s="373"/>
    </row>
    <row r="381" spans="1:66" ht="15.75" customHeight="1" x14ac:dyDescent="0.2">
      <c r="A381" s="373"/>
      <c r="B381" s="373"/>
      <c r="C381" s="373"/>
      <c r="D381" s="373"/>
      <c r="E381" s="373"/>
      <c r="F381" s="373"/>
      <c r="G381" s="373"/>
      <c r="H381" s="373"/>
      <c r="I381" s="373"/>
      <c r="J381" s="373"/>
      <c r="K381" s="373"/>
      <c r="L381" s="373"/>
      <c r="M381" s="373"/>
      <c r="N381" s="373"/>
      <c r="O381" s="373"/>
      <c r="P381" s="373"/>
      <c r="Q381" s="373"/>
      <c r="R381" s="373"/>
      <c r="S381" s="373"/>
      <c r="T381" s="373"/>
      <c r="U381" s="373"/>
      <c r="V381" s="373"/>
      <c r="W381" s="373"/>
      <c r="X381" s="373"/>
      <c r="Y381" s="373"/>
      <c r="Z381" s="373"/>
      <c r="AA381" s="373"/>
      <c r="AB381" s="373"/>
      <c r="AC381" s="373"/>
      <c r="AD381" s="373"/>
      <c r="AE381" s="373"/>
      <c r="AF381" s="373"/>
      <c r="AG381" s="373"/>
      <c r="AH381" s="373"/>
      <c r="AI381" s="373"/>
      <c r="AJ381" s="373"/>
      <c r="AK381" s="373"/>
      <c r="AL381" s="373"/>
      <c r="AM381" s="373"/>
      <c r="AN381" s="373"/>
      <c r="AO381" s="373"/>
      <c r="AP381" s="373"/>
      <c r="AQ381" s="373"/>
      <c r="AR381" s="373"/>
      <c r="AS381" s="373"/>
      <c r="AT381" s="373"/>
      <c r="AU381" s="373"/>
      <c r="AV381" s="373"/>
      <c r="AW381" s="373"/>
      <c r="AX381" s="373"/>
      <c r="AY381" s="373"/>
      <c r="AZ381" s="373"/>
      <c r="BA381" s="373"/>
      <c r="BB381" s="373"/>
      <c r="BC381" s="373"/>
      <c r="BD381" s="373"/>
      <c r="BE381" s="373"/>
      <c r="BF381" s="373"/>
      <c r="BG381" s="373"/>
      <c r="BH381" s="373"/>
      <c r="BI381" s="373"/>
      <c r="BJ381" s="373"/>
      <c r="BK381" s="373"/>
      <c r="BL381" s="373"/>
      <c r="BM381" s="373"/>
      <c r="BN381" s="373"/>
    </row>
    <row r="382" spans="1:66" ht="15.75" customHeight="1" x14ac:dyDescent="0.2">
      <c r="A382" s="373"/>
      <c r="B382" s="373"/>
      <c r="C382" s="373"/>
      <c r="D382" s="373"/>
      <c r="E382" s="373"/>
      <c r="F382" s="373"/>
      <c r="G382" s="373"/>
      <c r="H382" s="373"/>
      <c r="I382" s="373"/>
      <c r="J382" s="373"/>
      <c r="K382" s="373"/>
      <c r="L382" s="373"/>
      <c r="M382" s="373"/>
      <c r="N382" s="373"/>
      <c r="O382" s="373"/>
      <c r="P382" s="373"/>
      <c r="Q382" s="373"/>
      <c r="R382" s="373"/>
      <c r="S382" s="373"/>
      <c r="T382" s="373"/>
      <c r="U382" s="373"/>
      <c r="V382" s="373"/>
      <c r="W382" s="373"/>
      <c r="X382" s="373"/>
      <c r="Y382" s="373"/>
      <c r="Z382" s="373"/>
      <c r="AA382" s="373"/>
      <c r="AB382" s="373"/>
      <c r="AC382" s="373"/>
      <c r="AD382" s="373"/>
      <c r="AE382" s="373"/>
      <c r="AF382" s="373"/>
      <c r="AG382" s="373"/>
      <c r="AH382" s="373"/>
      <c r="AI382" s="373"/>
      <c r="AJ382" s="373"/>
      <c r="AK382" s="373"/>
      <c r="AL382" s="373"/>
      <c r="AM382" s="373"/>
      <c r="AN382" s="373"/>
      <c r="AO382" s="373"/>
      <c r="AP382" s="373"/>
      <c r="AQ382" s="373"/>
      <c r="AR382" s="373"/>
      <c r="AS382" s="373"/>
      <c r="AT382" s="373"/>
      <c r="AU382" s="373"/>
      <c r="AV382" s="373"/>
      <c r="AW382" s="373"/>
      <c r="AX382" s="373"/>
      <c r="AY382" s="373"/>
      <c r="AZ382" s="373"/>
      <c r="BA382" s="373"/>
      <c r="BB382" s="373"/>
      <c r="BC382" s="373"/>
      <c r="BD382" s="373"/>
      <c r="BE382" s="373"/>
      <c r="BF382" s="373"/>
      <c r="BG382" s="373"/>
      <c r="BH382" s="373"/>
      <c r="BI382" s="373"/>
      <c r="BJ382" s="373"/>
      <c r="BK382" s="373"/>
      <c r="BL382" s="373"/>
      <c r="BM382" s="373"/>
      <c r="BN382" s="373"/>
    </row>
    <row r="383" spans="1:66" ht="15.75" customHeight="1" x14ac:dyDescent="0.2">
      <c r="A383" s="373"/>
      <c r="B383" s="373"/>
      <c r="C383" s="373"/>
      <c r="D383" s="373"/>
      <c r="E383" s="373"/>
      <c r="F383" s="373"/>
      <c r="G383" s="373"/>
      <c r="H383" s="373"/>
      <c r="I383" s="373"/>
      <c r="J383" s="373"/>
      <c r="K383" s="373"/>
      <c r="L383" s="373"/>
      <c r="M383" s="373"/>
      <c r="N383" s="373"/>
      <c r="O383" s="373"/>
      <c r="P383" s="373"/>
      <c r="Q383" s="373"/>
      <c r="R383" s="373"/>
      <c r="S383" s="373"/>
      <c r="T383" s="373"/>
      <c r="U383" s="373"/>
      <c r="V383" s="373"/>
      <c r="W383" s="373"/>
      <c r="X383" s="373"/>
      <c r="Y383" s="373"/>
      <c r="Z383" s="373"/>
      <c r="AA383" s="373"/>
      <c r="AB383" s="373"/>
      <c r="AC383" s="373"/>
      <c r="AD383" s="373"/>
      <c r="AE383" s="373"/>
      <c r="AF383" s="373"/>
      <c r="AG383" s="373"/>
      <c r="AH383" s="373"/>
      <c r="AI383" s="373"/>
      <c r="AJ383" s="373"/>
      <c r="AK383" s="373"/>
      <c r="AL383" s="373"/>
      <c r="AM383" s="373"/>
      <c r="AN383" s="373"/>
      <c r="AO383" s="373"/>
      <c r="AP383" s="373"/>
      <c r="AQ383" s="373"/>
      <c r="AR383" s="373"/>
      <c r="AS383" s="373"/>
      <c r="AT383" s="373"/>
      <c r="AU383" s="373"/>
      <c r="AV383" s="373"/>
      <c r="AW383" s="373"/>
      <c r="AX383" s="373"/>
      <c r="AY383" s="373"/>
      <c r="AZ383" s="373"/>
      <c r="BA383" s="373"/>
      <c r="BB383" s="373"/>
      <c r="BC383" s="373"/>
      <c r="BD383" s="373"/>
      <c r="BE383" s="373"/>
      <c r="BF383" s="373"/>
      <c r="BG383" s="373"/>
      <c r="BH383" s="373"/>
      <c r="BI383" s="373"/>
      <c r="BJ383" s="373"/>
      <c r="BK383" s="373"/>
      <c r="BL383" s="373"/>
      <c r="BM383" s="373"/>
      <c r="BN383" s="373"/>
    </row>
    <row r="384" spans="1:66" ht="15.75" customHeight="1" x14ac:dyDescent="0.2">
      <c r="A384" s="373"/>
      <c r="B384" s="373"/>
      <c r="C384" s="373"/>
      <c r="D384" s="373"/>
      <c r="E384" s="373"/>
      <c r="F384" s="373"/>
      <c r="G384" s="373"/>
      <c r="H384" s="373"/>
      <c r="I384" s="373"/>
      <c r="J384" s="373"/>
      <c r="K384" s="373"/>
      <c r="L384" s="373"/>
      <c r="M384" s="373"/>
      <c r="N384" s="373"/>
      <c r="O384" s="373"/>
      <c r="P384" s="373"/>
      <c r="Q384" s="373"/>
      <c r="R384" s="373"/>
      <c r="S384" s="373"/>
      <c r="T384" s="373"/>
      <c r="U384" s="373"/>
      <c r="V384" s="373"/>
      <c r="W384" s="373"/>
      <c r="X384" s="373"/>
      <c r="Y384" s="373"/>
      <c r="Z384" s="373"/>
      <c r="AA384" s="373"/>
      <c r="AB384" s="373"/>
      <c r="AC384" s="373"/>
      <c r="AD384" s="373"/>
      <c r="AE384" s="373"/>
      <c r="AF384" s="373"/>
      <c r="AG384" s="373"/>
      <c r="AH384" s="373"/>
      <c r="AI384" s="373"/>
      <c r="AJ384" s="373"/>
      <c r="AK384" s="373"/>
      <c r="AL384" s="373"/>
      <c r="AM384" s="373"/>
      <c r="AN384" s="373"/>
      <c r="AO384" s="373"/>
      <c r="AP384" s="373"/>
      <c r="AQ384" s="373"/>
      <c r="AR384" s="373"/>
      <c r="AS384" s="373"/>
      <c r="AT384" s="373"/>
      <c r="AU384" s="373"/>
      <c r="AV384" s="373"/>
      <c r="AW384" s="373"/>
      <c r="AX384" s="373"/>
      <c r="AY384" s="373"/>
      <c r="AZ384" s="373"/>
      <c r="BA384" s="373"/>
      <c r="BB384" s="373"/>
      <c r="BC384" s="373"/>
      <c r="BD384" s="373"/>
      <c r="BE384" s="373"/>
      <c r="BF384" s="373"/>
      <c r="BG384" s="373"/>
      <c r="BH384" s="373"/>
      <c r="BI384" s="373"/>
      <c r="BJ384" s="373"/>
      <c r="BK384" s="373"/>
      <c r="BL384" s="373"/>
      <c r="BM384" s="373"/>
      <c r="BN384" s="373"/>
    </row>
    <row r="385" spans="1:66" ht="15.75" customHeight="1" x14ac:dyDescent="0.2">
      <c r="A385" s="373"/>
      <c r="B385" s="373"/>
      <c r="C385" s="373"/>
      <c r="D385" s="373"/>
      <c r="E385" s="373"/>
      <c r="F385" s="373"/>
      <c r="G385" s="373"/>
      <c r="H385" s="373"/>
      <c r="I385" s="373"/>
      <c r="J385" s="373"/>
      <c r="K385" s="373"/>
      <c r="L385" s="373"/>
      <c r="M385" s="373"/>
      <c r="N385" s="373"/>
      <c r="O385" s="373"/>
      <c r="P385" s="373"/>
      <c r="Q385" s="373"/>
      <c r="R385" s="373"/>
      <c r="S385" s="373"/>
      <c r="T385" s="373"/>
      <c r="U385" s="373"/>
      <c r="V385" s="373"/>
      <c r="W385" s="373"/>
      <c r="X385" s="373"/>
      <c r="Y385" s="373"/>
      <c r="Z385" s="373"/>
      <c r="AA385" s="373"/>
      <c r="AB385" s="373"/>
      <c r="AC385" s="373"/>
      <c r="AD385" s="373"/>
      <c r="AE385" s="373"/>
      <c r="AF385" s="373"/>
      <c r="AG385" s="373"/>
      <c r="AH385" s="373"/>
      <c r="AI385" s="373"/>
      <c r="AJ385" s="373"/>
      <c r="AK385" s="373"/>
      <c r="AL385" s="373"/>
      <c r="AM385" s="373"/>
      <c r="AN385" s="373"/>
      <c r="AO385" s="373"/>
      <c r="AP385" s="373"/>
      <c r="AQ385" s="373"/>
      <c r="AR385" s="373"/>
      <c r="AS385" s="373"/>
      <c r="AT385" s="373"/>
      <c r="AU385" s="373"/>
      <c r="AV385" s="373"/>
      <c r="AW385" s="373"/>
      <c r="AX385" s="373"/>
      <c r="AY385" s="373"/>
      <c r="AZ385" s="373"/>
      <c r="BA385" s="373"/>
      <c r="BB385" s="373"/>
      <c r="BC385" s="373"/>
      <c r="BD385" s="373"/>
      <c r="BE385" s="373"/>
      <c r="BF385" s="373"/>
      <c r="BG385" s="373"/>
      <c r="BH385" s="373"/>
      <c r="BI385" s="373"/>
      <c r="BJ385" s="373"/>
      <c r="BK385" s="373"/>
      <c r="BL385" s="373"/>
      <c r="BM385" s="373"/>
      <c r="BN385" s="373"/>
    </row>
    <row r="386" spans="1:66" ht="15.75" customHeight="1" x14ac:dyDescent="0.2">
      <c r="A386" s="373"/>
      <c r="B386" s="373"/>
      <c r="C386" s="373"/>
      <c r="D386" s="373"/>
      <c r="E386" s="373"/>
      <c r="F386" s="373"/>
      <c r="G386" s="373"/>
      <c r="H386" s="373"/>
      <c r="I386" s="373"/>
      <c r="J386" s="373"/>
      <c r="K386" s="373"/>
      <c r="L386" s="373"/>
      <c r="M386" s="373"/>
      <c r="N386" s="373"/>
      <c r="O386" s="373"/>
      <c r="P386" s="373"/>
      <c r="Q386" s="373"/>
      <c r="R386" s="373"/>
      <c r="S386" s="373"/>
      <c r="T386" s="373"/>
      <c r="U386" s="373"/>
      <c r="V386" s="373"/>
      <c r="W386" s="373"/>
      <c r="X386" s="373"/>
      <c r="Y386" s="373"/>
      <c r="Z386" s="373"/>
      <c r="AA386" s="373"/>
      <c r="AB386" s="373"/>
      <c r="AC386" s="373"/>
      <c r="AD386" s="373"/>
      <c r="AE386" s="373"/>
      <c r="AF386" s="373"/>
      <c r="AG386" s="373"/>
      <c r="AH386" s="373"/>
      <c r="AI386" s="373"/>
      <c r="AJ386" s="373"/>
      <c r="AK386" s="373"/>
      <c r="AL386" s="373"/>
      <c r="AM386" s="373"/>
      <c r="AN386" s="373"/>
      <c r="AO386" s="373"/>
      <c r="AP386" s="373"/>
      <c r="AQ386" s="373"/>
      <c r="AR386" s="373"/>
      <c r="AS386" s="373"/>
      <c r="AT386" s="373"/>
      <c r="AU386" s="373"/>
      <c r="AV386" s="373"/>
      <c r="AW386" s="373"/>
      <c r="AX386" s="373"/>
      <c r="AY386" s="373"/>
      <c r="AZ386" s="373"/>
      <c r="BA386" s="373"/>
      <c r="BB386" s="373"/>
      <c r="BC386" s="373"/>
      <c r="BD386" s="373"/>
      <c r="BE386" s="373"/>
      <c r="BF386" s="373"/>
      <c r="BG386" s="373"/>
      <c r="BH386" s="373"/>
      <c r="BI386" s="373"/>
      <c r="BJ386" s="373"/>
      <c r="BK386" s="373"/>
      <c r="BL386" s="373"/>
      <c r="BM386" s="373"/>
      <c r="BN386" s="373"/>
    </row>
    <row r="387" spans="1:66" ht="15.75" customHeight="1" x14ac:dyDescent="0.2">
      <c r="A387" s="373"/>
      <c r="B387" s="373"/>
      <c r="C387" s="373"/>
      <c r="D387" s="373"/>
      <c r="E387" s="373"/>
      <c r="F387" s="373"/>
      <c r="G387" s="373"/>
      <c r="H387" s="373"/>
      <c r="I387" s="373"/>
      <c r="J387" s="373"/>
      <c r="K387" s="373"/>
      <c r="L387" s="373"/>
      <c r="M387" s="373"/>
      <c r="N387" s="373"/>
      <c r="O387" s="373"/>
      <c r="P387" s="373"/>
      <c r="Q387" s="373"/>
      <c r="R387" s="373"/>
      <c r="S387" s="373"/>
      <c r="T387" s="373"/>
      <c r="U387" s="373"/>
      <c r="V387" s="373"/>
      <c r="W387" s="373"/>
      <c r="X387" s="373"/>
      <c r="Y387" s="373"/>
      <c r="Z387" s="373"/>
      <c r="AA387" s="373"/>
      <c r="AB387" s="373"/>
      <c r="AC387" s="373"/>
      <c r="AD387" s="373"/>
      <c r="AE387" s="373"/>
      <c r="AF387" s="373"/>
      <c r="AG387" s="373"/>
      <c r="AH387" s="373"/>
      <c r="AI387" s="373"/>
      <c r="AJ387" s="373"/>
      <c r="AK387" s="373"/>
      <c r="AL387" s="373"/>
      <c r="AM387" s="373"/>
      <c r="AN387" s="373"/>
      <c r="AO387" s="373"/>
      <c r="AP387" s="373"/>
      <c r="AQ387" s="373"/>
      <c r="AR387" s="373"/>
      <c r="AS387" s="373"/>
      <c r="AT387" s="373"/>
      <c r="AU387" s="373"/>
      <c r="AV387" s="373"/>
      <c r="AW387" s="373"/>
      <c r="AX387" s="373"/>
      <c r="AY387" s="373"/>
      <c r="AZ387" s="373"/>
      <c r="BA387" s="373"/>
      <c r="BB387" s="373"/>
      <c r="BC387" s="373"/>
      <c r="BD387" s="373"/>
      <c r="BE387" s="373"/>
      <c r="BF387" s="373"/>
      <c r="BG387" s="373"/>
      <c r="BH387" s="373"/>
      <c r="BI387" s="373"/>
      <c r="BJ387" s="373"/>
      <c r="BK387" s="373"/>
      <c r="BL387" s="373"/>
      <c r="BM387" s="373"/>
      <c r="BN387" s="373"/>
    </row>
    <row r="388" spans="1:66" ht="15.75" customHeight="1" x14ac:dyDescent="0.2">
      <c r="A388" s="373"/>
      <c r="B388" s="373"/>
      <c r="C388" s="373"/>
      <c r="D388" s="373"/>
      <c r="E388" s="373"/>
      <c r="F388" s="373"/>
      <c r="G388" s="373"/>
      <c r="H388" s="373"/>
      <c r="I388" s="373"/>
      <c r="J388" s="373"/>
      <c r="K388" s="373"/>
      <c r="L388" s="373"/>
      <c r="M388" s="373"/>
      <c r="N388" s="373"/>
      <c r="O388" s="373"/>
      <c r="P388" s="373"/>
      <c r="Q388" s="373"/>
      <c r="R388" s="373"/>
      <c r="S388" s="373"/>
      <c r="T388" s="373"/>
      <c r="U388" s="373"/>
      <c r="V388" s="373"/>
      <c r="W388" s="373"/>
      <c r="X388" s="373"/>
      <c r="Y388" s="373"/>
      <c r="Z388" s="373"/>
      <c r="AA388" s="373"/>
      <c r="AB388" s="373"/>
      <c r="AC388" s="373"/>
      <c r="AD388" s="373"/>
      <c r="AE388" s="373"/>
      <c r="AF388" s="373"/>
      <c r="AG388" s="373"/>
      <c r="AH388" s="373"/>
      <c r="AI388" s="373"/>
      <c r="AJ388" s="373"/>
      <c r="AK388" s="373"/>
      <c r="AL388" s="373"/>
      <c r="AM388" s="373"/>
      <c r="AN388" s="373"/>
      <c r="AO388" s="373"/>
      <c r="AP388" s="373"/>
      <c r="AQ388" s="373"/>
      <c r="AR388" s="373"/>
      <c r="AS388" s="373"/>
      <c r="AT388" s="373"/>
      <c r="AU388" s="373"/>
      <c r="AV388" s="373"/>
      <c r="AW388" s="373"/>
      <c r="AX388" s="373"/>
      <c r="AY388" s="373"/>
      <c r="AZ388" s="373"/>
      <c r="BA388" s="373"/>
      <c r="BB388" s="373"/>
      <c r="BC388" s="373"/>
      <c r="BD388" s="373"/>
      <c r="BE388" s="373"/>
      <c r="BF388" s="373"/>
      <c r="BG388" s="373"/>
      <c r="BH388" s="373"/>
      <c r="BI388" s="373"/>
      <c r="BJ388" s="373"/>
      <c r="BK388" s="373"/>
      <c r="BL388" s="373"/>
      <c r="BM388" s="373"/>
      <c r="BN388" s="373"/>
    </row>
    <row r="389" spans="1:66" ht="15.75" customHeight="1" x14ac:dyDescent="0.2">
      <c r="A389" s="373"/>
      <c r="B389" s="373"/>
      <c r="C389" s="373"/>
      <c r="D389" s="373"/>
      <c r="E389" s="373"/>
      <c r="F389" s="373"/>
      <c r="G389" s="373"/>
      <c r="H389" s="373"/>
      <c r="I389" s="373"/>
      <c r="J389" s="373"/>
      <c r="K389" s="373"/>
      <c r="L389" s="373"/>
      <c r="M389" s="373"/>
      <c r="N389" s="373"/>
      <c r="O389" s="373"/>
      <c r="P389" s="373"/>
      <c r="Q389" s="373"/>
      <c r="R389" s="373"/>
      <c r="S389" s="373"/>
      <c r="T389" s="373"/>
      <c r="U389" s="373"/>
      <c r="V389" s="373"/>
      <c r="W389" s="373"/>
      <c r="X389" s="373"/>
      <c r="Y389" s="373"/>
      <c r="Z389" s="373"/>
      <c r="AA389" s="373"/>
      <c r="AB389" s="373"/>
      <c r="AC389" s="373"/>
      <c r="AD389" s="373"/>
      <c r="AE389" s="373"/>
      <c r="AF389" s="373"/>
      <c r="AG389" s="373"/>
      <c r="AH389" s="373"/>
      <c r="AI389" s="373"/>
      <c r="AJ389" s="373"/>
      <c r="AK389" s="373"/>
      <c r="AL389" s="373"/>
      <c r="AM389" s="373"/>
      <c r="AN389" s="373"/>
      <c r="AO389" s="373"/>
      <c r="AP389" s="373"/>
      <c r="AQ389" s="373"/>
      <c r="AR389" s="373"/>
      <c r="AS389" s="373"/>
      <c r="AT389" s="373"/>
      <c r="AU389" s="373"/>
      <c r="AV389" s="373"/>
      <c r="AW389" s="373"/>
      <c r="AX389" s="373"/>
      <c r="AY389" s="373"/>
      <c r="AZ389" s="373"/>
      <c r="BA389" s="373"/>
      <c r="BB389" s="373"/>
      <c r="BC389" s="373"/>
      <c r="BD389" s="373"/>
      <c r="BE389" s="373"/>
      <c r="BF389" s="373"/>
      <c r="BG389" s="373"/>
      <c r="BH389" s="373"/>
      <c r="BI389" s="373"/>
      <c r="BJ389" s="373"/>
      <c r="BK389" s="373"/>
      <c r="BL389" s="373"/>
      <c r="BM389" s="373"/>
      <c r="BN389" s="373"/>
    </row>
    <row r="390" spans="1:66" ht="15.75" customHeight="1" x14ac:dyDescent="0.2">
      <c r="A390" s="373"/>
      <c r="B390" s="373"/>
      <c r="C390" s="373"/>
      <c r="D390" s="373"/>
      <c r="E390" s="373"/>
      <c r="F390" s="373"/>
      <c r="G390" s="373"/>
      <c r="H390" s="373"/>
      <c r="I390" s="373"/>
      <c r="J390" s="373"/>
      <c r="K390" s="373"/>
      <c r="L390" s="373"/>
      <c r="M390" s="373"/>
      <c r="N390" s="373"/>
      <c r="O390" s="373"/>
      <c r="P390" s="373"/>
      <c r="Q390" s="373"/>
      <c r="R390" s="373"/>
      <c r="S390" s="373"/>
      <c r="T390" s="373"/>
      <c r="U390" s="373"/>
      <c r="V390" s="373"/>
      <c r="W390" s="373"/>
      <c r="X390" s="373"/>
      <c r="Y390" s="373"/>
      <c r="Z390" s="373"/>
      <c r="AA390" s="373"/>
      <c r="AB390" s="373"/>
      <c r="AC390" s="373"/>
      <c r="AD390" s="373"/>
      <c r="AE390" s="373"/>
      <c r="AF390" s="373"/>
      <c r="AG390" s="373"/>
      <c r="AH390" s="373"/>
      <c r="AI390" s="373"/>
      <c r="AJ390" s="373"/>
      <c r="AK390" s="373"/>
      <c r="AL390" s="373"/>
      <c r="AM390" s="373"/>
      <c r="AN390" s="373"/>
      <c r="AO390" s="373"/>
      <c r="AP390" s="373"/>
      <c r="AQ390" s="373"/>
      <c r="AR390" s="373"/>
      <c r="AS390" s="373"/>
      <c r="AT390" s="373"/>
      <c r="AU390" s="373"/>
      <c r="AV390" s="373"/>
      <c r="AW390" s="373"/>
      <c r="AX390" s="373"/>
      <c r="AY390" s="373"/>
      <c r="AZ390" s="373"/>
      <c r="BA390" s="373"/>
      <c r="BB390" s="373"/>
      <c r="BC390" s="373"/>
      <c r="BD390" s="373"/>
      <c r="BE390" s="373"/>
      <c r="BF390" s="373"/>
      <c r="BG390" s="373"/>
      <c r="BH390" s="373"/>
      <c r="BI390" s="373"/>
      <c r="BJ390" s="373"/>
      <c r="BK390" s="373"/>
      <c r="BL390" s="373"/>
      <c r="BM390" s="373"/>
      <c r="BN390" s="373"/>
    </row>
    <row r="391" spans="1:66" ht="15.75" customHeight="1" x14ac:dyDescent="0.2">
      <c r="A391" s="373"/>
      <c r="B391" s="373"/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3"/>
      <c r="N391" s="373"/>
      <c r="O391" s="373"/>
      <c r="P391" s="373"/>
      <c r="Q391" s="373"/>
      <c r="R391" s="373"/>
      <c r="S391" s="373"/>
      <c r="T391" s="373"/>
      <c r="U391" s="373"/>
      <c r="V391" s="373"/>
      <c r="W391" s="373"/>
      <c r="X391" s="373"/>
      <c r="Y391" s="373"/>
      <c r="Z391" s="373"/>
      <c r="AA391" s="373"/>
      <c r="AB391" s="373"/>
      <c r="AC391" s="373"/>
      <c r="AD391" s="373"/>
      <c r="AE391" s="373"/>
      <c r="AF391" s="373"/>
      <c r="AG391" s="373"/>
      <c r="AH391" s="373"/>
      <c r="AI391" s="373"/>
      <c r="AJ391" s="373"/>
      <c r="AK391" s="373"/>
      <c r="AL391" s="373"/>
      <c r="AM391" s="373"/>
      <c r="AN391" s="373"/>
      <c r="AO391" s="373"/>
      <c r="AP391" s="373"/>
      <c r="AQ391" s="373"/>
      <c r="AR391" s="373"/>
      <c r="AS391" s="373"/>
      <c r="AT391" s="373"/>
      <c r="AU391" s="373"/>
      <c r="AV391" s="373"/>
      <c r="AW391" s="373"/>
      <c r="AX391" s="373"/>
      <c r="AY391" s="373"/>
      <c r="AZ391" s="373"/>
      <c r="BA391" s="373"/>
      <c r="BB391" s="373"/>
      <c r="BC391" s="373"/>
      <c r="BD391" s="373"/>
      <c r="BE391" s="373"/>
      <c r="BF391" s="373"/>
      <c r="BG391" s="373"/>
      <c r="BH391" s="373"/>
      <c r="BI391" s="373"/>
      <c r="BJ391" s="373"/>
      <c r="BK391" s="373"/>
      <c r="BL391" s="373"/>
      <c r="BM391" s="373"/>
      <c r="BN391" s="373"/>
    </row>
    <row r="392" spans="1:66" ht="15.75" customHeight="1" x14ac:dyDescent="0.2">
      <c r="A392" s="373"/>
      <c r="B392" s="373"/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3"/>
      <c r="N392" s="373"/>
      <c r="O392" s="373"/>
      <c r="P392" s="373"/>
      <c r="Q392" s="373"/>
      <c r="R392" s="373"/>
      <c r="S392" s="373"/>
      <c r="T392" s="373"/>
      <c r="U392" s="373"/>
      <c r="V392" s="373"/>
      <c r="W392" s="373"/>
      <c r="X392" s="373"/>
      <c r="Y392" s="373"/>
      <c r="Z392" s="373"/>
      <c r="AA392" s="373"/>
      <c r="AB392" s="373"/>
      <c r="AC392" s="373"/>
      <c r="AD392" s="373"/>
      <c r="AE392" s="373"/>
      <c r="AF392" s="373"/>
      <c r="AG392" s="373"/>
      <c r="AH392" s="373"/>
      <c r="AI392" s="373"/>
      <c r="AJ392" s="373"/>
      <c r="AK392" s="373"/>
      <c r="AL392" s="373"/>
      <c r="AM392" s="373"/>
      <c r="AN392" s="373"/>
      <c r="AO392" s="373"/>
      <c r="AP392" s="373"/>
      <c r="AQ392" s="373"/>
      <c r="AR392" s="373"/>
      <c r="AS392" s="373"/>
      <c r="AT392" s="373"/>
      <c r="AU392" s="373"/>
      <c r="AV392" s="373"/>
      <c r="AW392" s="373"/>
      <c r="AX392" s="373"/>
      <c r="AY392" s="373"/>
      <c r="AZ392" s="373"/>
      <c r="BA392" s="373"/>
      <c r="BB392" s="373"/>
      <c r="BC392" s="373"/>
      <c r="BD392" s="373"/>
      <c r="BE392" s="373"/>
      <c r="BF392" s="373"/>
      <c r="BG392" s="373"/>
      <c r="BH392" s="373"/>
      <c r="BI392" s="373"/>
      <c r="BJ392" s="373"/>
      <c r="BK392" s="373"/>
      <c r="BL392" s="373"/>
      <c r="BM392" s="373"/>
      <c r="BN392" s="373"/>
    </row>
    <row r="393" spans="1:66" ht="15.75" customHeight="1" x14ac:dyDescent="0.2">
      <c r="A393" s="373"/>
      <c r="B393" s="373"/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  <c r="N393" s="373"/>
      <c r="O393" s="373"/>
      <c r="P393" s="373"/>
      <c r="Q393" s="373"/>
      <c r="R393" s="373"/>
      <c r="S393" s="373"/>
      <c r="T393" s="373"/>
      <c r="U393" s="373"/>
      <c r="V393" s="373"/>
      <c r="W393" s="373"/>
      <c r="X393" s="373"/>
      <c r="Y393" s="373"/>
      <c r="Z393" s="373"/>
      <c r="AA393" s="373"/>
      <c r="AB393" s="373"/>
      <c r="AC393" s="373"/>
      <c r="AD393" s="373"/>
      <c r="AE393" s="373"/>
      <c r="AF393" s="373"/>
      <c r="AG393" s="373"/>
      <c r="AH393" s="373"/>
      <c r="AI393" s="373"/>
      <c r="AJ393" s="373"/>
      <c r="AK393" s="373"/>
      <c r="AL393" s="373"/>
      <c r="AM393" s="373"/>
      <c r="AN393" s="373"/>
      <c r="AO393" s="373"/>
      <c r="AP393" s="373"/>
      <c r="AQ393" s="373"/>
      <c r="AR393" s="373"/>
      <c r="AS393" s="373"/>
      <c r="AT393" s="373"/>
      <c r="AU393" s="373"/>
      <c r="AV393" s="373"/>
      <c r="AW393" s="373"/>
      <c r="AX393" s="373"/>
      <c r="AY393" s="373"/>
      <c r="AZ393" s="373"/>
      <c r="BA393" s="373"/>
      <c r="BB393" s="373"/>
      <c r="BC393" s="373"/>
      <c r="BD393" s="373"/>
      <c r="BE393" s="373"/>
      <c r="BF393" s="373"/>
      <c r="BG393" s="373"/>
      <c r="BH393" s="373"/>
      <c r="BI393" s="373"/>
      <c r="BJ393" s="373"/>
      <c r="BK393" s="373"/>
      <c r="BL393" s="373"/>
      <c r="BM393" s="373"/>
      <c r="BN393" s="373"/>
    </row>
    <row r="394" spans="1:66" ht="15.75" customHeight="1" x14ac:dyDescent="0.2">
      <c r="A394" s="373"/>
      <c r="B394" s="373"/>
      <c r="C394" s="373"/>
      <c r="D394" s="373"/>
      <c r="E394" s="373"/>
      <c r="F394" s="373"/>
      <c r="G394" s="373"/>
      <c r="H394" s="373"/>
      <c r="I394" s="373"/>
      <c r="J394" s="373"/>
      <c r="K394" s="373"/>
      <c r="L394" s="373"/>
      <c r="M394" s="373"/>
      <c r="N394" s="373"/>
      <c r="O394" s="373"/>
      <c r="P394" s="373"/>
      <c r="Q394" s="373"/>
      <c r="R394" s="373"/>
      <c r="S394" s="373"/>
      <c r="T394" s="373"/>
      <c r="U394" s="373"/>
      <c r="V394" s="373"/>
      <c r="W394" s="373"/>
      <c r="X394" s="373"/>
      <c r="Y394" s="373"/>
      <c r="Z394" s="373"/>
      <c r="AA394" s="373"/>
      <c r="AB394" s="373"/>
      <c r="AC394" s="373"/>
      <c r="AD394" s="373"/>
      <c r="AE394" s="373"/>
      <c r="AF394" s="373"/>
      <c r="AG394" s="373"/>
      <c r="AH394" s="373"/>
      <c r="AI394" s="373"/>
      <c r="AJ394" s="373"/>
      <c r="AK394" s="373"/>
      <c r="AL394" s="373"/>
      <c r="AM394" s="373"/>
      <c r="AN394" s="373"/>
      <c r="AO394" s="373"/>
      <c r="AP394" s="373"/>
      <c r="AQ394" s="373"/>
      <c r="AR394" s="373"/>
      <c r="AS394" s="373"/>
      <c r="AT394" s="373"/>
      <c r="AU394" s="373"/>
      <c r="AV394" s="373"/>
      <c r="AW394" s="373"/>
      <c r="AX394" s="373"/>
      <c r="AY394" s="373"/>
      <c r="AZ394" s="373"/>
      <c r="BA394" s="373"/>
      <c r="BB394" s="373"/>
      <c r="BC394" s="373"/>
      <c r="BD394" s="373"/>
      <c r="BE394" s="373"/>
      <c r="BF394" s="373"/>
      <c r="BG394" s="373"/>
      <c r="BH394" s="373"/>
      <c r="BI394" s="373"/>
      <c r="BJ394" s="373"/>
      <c r="BK394" s="373"/>
      <c r="BL394" s="373"/>
      <c r="BM394" s="373"/>
      <c r="BN394" s="373"/>
    </row>
    <row r="395" spans="1:66" ht="15.75" customHeight="1" x14ac:dyDescent="0.2">
      <c r="A395" s="373"/>
      <c r="B395" s="373"/>
      <c r="C395" s="373"/>
      <c r="D395" s="373"/>
      <c r="E395" s="373"/>
      <c r="F395" s="373"/>
      <c r="G395" s="373"/>
      <c r="H395" s="373"/>
      <c r="I395" s="373"/>
      <c r="J395" s="373"/>
      <c r="K395" s="373"/>
      <c r="L395" s="373"/>
      <c r="M395" s="373"/>
      <c r="N395" s="373"/>
      <c r="O395" s="373"/>
      <c r="P395" s="373"/>
      <c r="Q395" s="373"/>
      <c r="R395" s="373"/>
      <c r="S395" s="373"/>
      <c r="T395" s="373"/>
      <c r="U395" s="373"/>
      <c r="V395" s="373"/>
      <c r="W395" s="373"/>
      <c r="X395" s="373"/>
      <c r="Y395" s="373"/>
      <c r="Z395" s="373"/>
      <c r="AA395" s="373"/>
      <c r="AB395" s="373"/>
      <c r="AC395" s="373"/>
      <c r="AD395" s="373"/>
      <c r="AE395" s="373"/>
      <c r="AF395" s="373"/>
      <c r="AG395" s="373"/>
      <c r="AH395" s="373"/>
      <c r="AI395" s="373"/>
      <c r="AJ395" s="373"/>
      <c r="AK395" s="373"/>
      <c r="AL395" s="373"/>
      <c r="AM395" s="373"/>
      <c r="AN395" s="373"/>
      <c r="AO395" s="373"/>
      <c r="AP395" s="373"/>
      <c r="AQ395" s="373"/>
      <c r="AR395" s="373"/>
      <c r="AS395" s="373"/>
      <c r="AT395" s="373"/>
      <c r="AU395" s="373"/>
      <c r="AV395" s="373"/>
      <c r="AW395" s="373"/>
      <c r="AX395" s="373"/>
      <c r="AY395" s="373"/>
      <c r="AZ395" s="373"/>
      <c r="BA395" s="373"/>
      <c r="BB395" s="373"/>
      <c r="BC395" s="373"/>
      <c r="BD395" s="373"/>
      <c r="BE395" s="373"/>
      <c r="BF395" s="373"/>
      <c r="BG395" s="373"/>
      <c r="BH395" s="373"/>
      <c r="BI395" s="373"/>
      <c r="BJ395" s="373"/>
      <c r="BK395" s="373"/>
      <c r="BL395" s="373"/>
      <c r="BM395" s="373"/>
      <c r="BN395" s="373"/>
    </row>
    <row r="396" spans="1:66" ht="15.75" customHeight="1" x14ac:dyDescent="0.2">
      <c r="A396" s="373"/>
      <c r="B396" s="373"/>
      <c r="C396" s="373"/>
      <c r="D396" s="373"/>
      <c r="E396" s="373"/>
      <c r="F396" s="373"/>
      <c r="G396" s="373"/>
      <c r="H396" s="373"/>
      <c r="I396" s="373"/>
      <c r="J396" s="373"/>
      <c r="K396" s="373"/>
      <c r="L396" s="373"/>
      <c r="M396" s="373"/>
      <c r="N396" s="373"/>
      <c r="O396" s="373"/>
      <c r="P396" s="373"/>
      <c r="Q396" s="373"/>
      <c r="R396" s="373"/>
      <c r="S396" s="373"/>
      <c r="T396" s="373"/>
      <c r="U396" s="373"/>
      <c r="V396" s="373"/>
      <c r="W396" s="373"/>
      <c r="X396" s="373"/>
      <c r="Y396" s="373"/>
      <c r="Z396" s="373"/>
      <c r="AA396" s="373"/>
      <c r="AB396" s="373"/>
      <c r="AC396" s="373"/>
      <c r="AD396" s="373"/>
      <c r="AE396" s="373"/>
      <c r="AF396" s="373"/>
      <c r="AG396" s="373"/>
      <c r="AH396" s="373"/>
      <c r="AI396" s="373"/>
      <c r="AJ396" s="373"/>
      <c r="AK396" s="373"/>
      <c r="AL396" s="373"/>
      <c r="AM396" s="373"/>
      <c r="AN396" s="373"/>
      <c r="AO396" s="373"/>
      <c r="AP396" s="373"/>
      <c r="AQ396" s="373"/>
      <c r="AR396" s="373"/>
      <c r="AS396" s="373"/>
      <c r="AT396" s="373"/>
      <c r="AU396" s="373"/>
      <c r="AV396" s="373"/>
      <c r="AW396" s="373"/>
      <c r="AX396" s="373"/>
      <c r="AY396" s="373"/>
      <c r="AZ396" s="373"/>
      <c r="BA396" s="373"/>
      <c r="BB396" s="373"/>
      <c r="BC396" s="373"/>
      <c r="BD396" s="373"/>
      <c r="BE396" s="373"/>
      <c r="BF396" s="373"/>
      <c r="BG396" s="373"/>
      <c r="BH396" s="373"/>
      <c r="BI396" s="373"/>
      <c r="BJ396" s="373"/>
      <c r="BK396" s="373"/>
      <c r="BL396" s="373"/>
      <c r="BM396" s="373"/>
      <c r="BN396" s="373"/>
    </row>
    <row r="397" spans="1:66" ht="15.75" customHeight="1" x14ac:dyDescent="0.2">
      <c r="A397" s="373"/>
      <c r="B397" s="373"/>
      <c r="C397" s="373"/>
      <c r="D397" s="373"/>
      <c r="E397" s="373"/>
      <c r="F397" s="373"/>
      <c r="G397" s="373"/>
      <c r="H397" s="373"/>
      <c r="I397" s="373"/>
      <c r="J397" s="373"/>
      <c r="K397" s="373"/>
      <c r="L397" s="373"/>
      <c r="M397" s="373"/>
      <c r="N397" s="373"/>
      <c r="O397" s="373"/>
      <c r="P397" s="373"/>
      <c r="Q397" s="373"/>
      <c r="R397" s="373"/>
      <c r="S397" s="373"/>
      <c r="T397" s="373"/>
      <c r="U397" s="373"/>
      <c r="V397" s="373"/>
      <c r="W397" s="373"/>
      <c r="X397" s="373"/>
      <c r="Y397" s="373"/>
      <c r="Z397" s="373"/>
      <c r="AA397" s="373"/>
      <c r="AB397" s="373"/>
      <c r="AC397" s="373"/>
      <c r="AD397" s="373"/>
      <c r="AE397" s="373"/>
      <c r="AF397" s="373"/>
      <c r="AG397" s="373"/>
      <c r="AH397" s="373"/>
      <c r="AI397" s="373"/>
      <c r="AJ397" s="373"/>
      <c r="AK397" s="373"/>
      <c r="AL397" s="373"/>
      <c r="AM397" s="373"/>
      <c r="AN397" s="373"/>
      <c r="AO397" s="373"/>
      <c r="AP397" s="373"/>
      <c r="AQ397" s="373"/>
      <c r="AR397" s="373"/>
      <c r="AS397" s="373"/>
      <c r="AT397" s="373"/>
      <c r="AU397" s="373"/>
      <c r="AV397" s="373"/>
      <c r="AW397" s="373"/>
      <c r="AX397" s="373"/>
      <c r="AY397" s="373"/>
      <c r="AZ397" s="373"/>
      <c r="BA397" s="373"/>
      <c r="BB397" s="373"/>
      <c r="BC397" s="373"/>
      <c r="BD397" s="373"/>
      <c r="BE397" s="373"/>
      <c r="BF397" s="373"/>
      <c r="BG397" s="373"/>
      <c r="BH397" s="373"/>
      <c r="BI397" s="373"/>
      <c r="BJ397" s="373"/>
      <c r="BK397" s="373"/>
      <c r="BL397" s="373"/>
      <c r="BM397" s="373"/>
      <c r="BN397" s="373"/>
    </row>
    <row r="398" spans="1:66" ht="15.75" customHeight="1" x14ac:dyDescent="0.2">
      <c r="A398" s="373"/>
      <c r="B398" s="373"/>
      <c r="C398" s="373"/>
      <c r="D398" s="373"/>
      <c r="E398" s="373"/>
      <c r="F398" s="373"/>
      <c r="G398" s="373"/>
      <c r="H398" s="373"/>
      <c r="I398" s="373"/>
      <c r="J398" s="373"/>
      <c r="K398" s="373"/>
      <c r="L398" s="373"/>
      <c r="M398" s="373"/>
      <c r="N398" s="373"/>
      <c r="O398" s="373"/>
      <c r="P398" s="373"/>
      <c r="Q398" s="373"/>
      <c r="R398" s="373"/>
      <c r="S398" s="373"/>
      <c r="T398" s="373"/>
      <c r="U398" s="373"/>
      <c r="V398" s="373"/>
      <c r="W398" s="373"/>
      <c r="X398" s="373"/>
      <c r="Y398" s="373"/>
      <c r="Z398" s="373"/>
      <c r="AA398" s="373"/>
      <c r="AB398" s="373"/>
      <c r="AC398" s="373"/>
      <c r="AD398" s="373"/>
      <c r="AE398" s="373"/>
      <c r="AF398" s="373"/>
      <c r="AG398" s="373"/>
      <c r="AH398" s="373"/>
      <c r="AI398" s="373"/>
      <c r="AJ398" s="373"/>
      <c r="AK398" s="373"/>
      <c r="AL398" s="373"/>
      <c r="AM398" s="373"/>
      <c r="AN398" s="373"/>
      <c r="AO398" s="373"/>
      <c r="AP398" s="373"/>
      <c r="AQ398" s="373"/>
      <c r="AR398" s="373"/>
      <c r="AS398" s="373"/>
      <c r="AT398" s="373"/>
      <c r="AU398" s="373"/>
      <c r="AV398" s="373"/>
      <c r="AW398" s="373"/>
      <c r="AX398" s="373"/>
      <c r="AY398" s="373"/>
      <c r="AZ398" s="373"/>
      <c r="BA398" s="373"/>
      <c r="BB398" s="373"/>
      <c r="BC398" s="373"/>
      <c r="BD398" s="373"/>
      <c r="BE398" s="373"/>
      <c r="BF398" s="373"/>
      <c r="BG398" s="373"/>
      <c r="BH398" s="373"/>
      <c r="BI398" s="373"/>
      <c r="BJ398" s="373"/>
      <c r="BK398" s="373"/>
      <c r="BL398" s="373"/>
      <c r="BM398" s="373"/>
      <c r="BN398" s="373"/>
    </row>
    <row r="399" spans="1:66" ht="15.75" customHeight="1" x14ac:dyDescent="0.2">
      <c r="A399" s="373"/>
      <c r="B399" s="373"/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3"/>
      <c r="N399" s="373"/>
      <c r="O399" s="373"/>
      <c r="P399" s="373"/>
      <c r="Q399" s="373"/>
      <c r="R399" s="373"/>
      <c r="S399" s="373"/>
      <c r="T399" s="373"/>
      <c r="U399" s="373"/>
      <c r="V399" s="373"/>
      <c r="W399" s="373"/>
      <c r="X399" s="373"/>
      <c r="Y399" s="373"/>
      <c r="Z399" s="373"/>
      <c r="AA399" s="373"/>
      <c r="AB399" s="373"/>
      <c r="AC399" s="373"/>
      <c r="AD399" s="373"/>
      <c r="AE399" s="373"/>
      <c r="AF399" s="373"/>
      <c r="AG399" s="373"/>
      <c r="AH399" s="373"/>
      <c r="AI399" s="373"/>
      <c r="AJ399" s="373"/>
      <c r="AK399" s="373"/>
      <c r="AL399" s="373"/>
      <c r="AM399" s="373"/>
      <c r="AN399" s="373"/>
      <c r="AO399" s="373"/>
      <c r="AP399" s="373"/>
      <c r="AQ399" s="373"/>
      <c r="AR399" s="373"/>
      <c r="AS399" s="373"/>
      <c r="AT399" s="373"/>
      <c r="AU399" s="373"/>
      <c r="AV399" s="373"/>
      <c r="AW399" s="373"/>
      <c r="AX399" s="373"/>
      <c r="AY399" s="373"/>
      <c r="AZ399" s="373"/>
      <c r="BA399" s="373"/>
      <c r="BB399" s="373"/>
      <c r="BC399" s="373"/>
      <c r="BD399" s="373"/>
      <c r="BE399" s="373"/>
      <c r="BF399" s="373"/>
      <c r="BG399" s="373"/>
      <c r="BH399" s="373"/>
      <c r="BI399" s="373"/>
      <c r="BJ399" s="373"/>
      <c r="BK399" s="373"/>
      <c r="BL399" s="373"/>
      <c r="BM399" s="373"/>
      <c r="BN399" s="373"/>
    </row>
    <row r="400" spans="1:66" ht="15.75" customHeight="1" x14ac:dyDescent="0.2">
      <c r="A400" s="373"/>
      <c r="B400" s="373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  <c r="N400" s="373"/>
      <c r="O400" s="373"/>
      <c r="P400" s="373"/>
      <c r="Q400" s="373"/>
      <c r="R400" s="373"/>
      <c r="S400" s="373"/>
      <c r="T400" s="373"/>
      <c r="U400" s="373"/>
      <c r="V400" s="373"/>
      <c r="W400" s="373"/>
      <c r="X400" s="373"/>
      <c r="Y400" s="373"/>
      <c r="Z400" s="373"/>
      <c r="AA400" s="373"/>
      <c r="AB400" s="373"/>
      <c r="AC400" s="373"/>
      <c r="AD400" s="373"/>
      <c r="AE400" s="373"/>
      <c r="AF400" s="373"/>
      <c r="AG400" s="373"/>
      <c r="AH400" s="373"/>
      <c r="AI400" s="373"/>
      <c r="AJ400" s="373"/>
      <c r="AK400" s="373"/>
      <c r="AL400" s="373"/>
      <c r="AM400" s="373"/>
      <c r="AN400" s="373"/>
      <c r="AO400" s="373"/>
      <c r="AP400" s="373"/>
      <c r="AQ400" s="373"/>
      <c r="AR400" s="373"/>
      <c r="AS400" s="373"/>
      <c r="AT400" s="373"/>
      <c r="AU400" s="373"/>
      <c r="AV400" s="373"/>
      <c r="AW400" s="373"/>
      <c r="AX400" s="373"/>
      <c r="AY400" s="373"/>
      <c r="AZ400" s="373"/>
      <c r="BA400" s="373"/>
      <c r="BB400" s="373"/>
      <c r="BC400" s="373"/>
      <c r="BD400" s="373"/>
      <c r="BE400" s="373"/>
      <c r="BF400" s="373"/>
      <c r="BG400" s="373"/>
      <c r="BH400" s="373"/>
      <c r="BI400" s="373"/>
      <c r="BJ400" s="373"/>
      <c r="BK400" s="373"/>
      <c r="BL400" s="373"/>
      <c r="BM400" s="373"/>
      <c r="BN400" s="373"/>
    </row>
    <row r="401" spans="1:66" ht="15.75" customHeight="1" x14ac:dyDescent="0.2">
      <c r="A401" s="373"/>
      <c r="B401" s="373"/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373"/>
      <c r="O401" s="373"/>
      <c r="P401" s="373"/>
      <c r="Q401" s="373"/>
      <c r="R401" s="373"/>
      <c r="S401" s="373"/>
      <c r="T401" s="373"/>
      <c r="U401" s="373"/>
      <c r="V401" s="373"/>
      <c r="W401" s="373"/>
      <c r="X401" s="373"/>
      <c r="Y401" s="373"/>
      <c r="Z401" s="373"/>
      <c r="AA401" s="373"/>
      <c r="AB401" s="373"/>
      <c r="AC401" s="373"/>
      <c r="AD401" s="373"/>
      <c r="AE401" s="373"/>
      <c r="AF401" s="373"/>
      <c r="AG401" s="373"/>
      <c r="AH401" s="373"/>
      <c r="AI401" s="373"/>
      <c r="AJ401" s="373"/>
      <c r="AK401" s="373"/>
      <c r="AL401" s="373"/>
      <c r="AM401" s="373"/>
      <c r="AN401" s="373"/>
      <c r="AO401" s="373"/>
      <c r="AP401" s="373"/>
      <c r="AQ401" s="373"/>
      <c r="AR401" s="373"/>
      <c r="AS401" s="373"/>
      <c r="AT401" s="373"/>
      <c r="AU401" s="373"/>
      <c r="AV401" s="373"/>
      <c r="AW401" s="373"/>
      <c r="AX401" s="373"/>
      <c r="AY401" s="373"/>
      <c r="AZ401" s="373"/>
      <c r="BA401" s="373"/>
      <c r="BB401" s="373"/>
      <c r="BC401" s="373"/>
      <c r="BD401" s="373"/>
      <c r="BE401" s="373"/>
      <c r="BF401" s="373"/>
      <c r="BG401" s="373"/>
      <c r="BH401" s="373"/>
      <c r="BI401" s="373"/>
      <c r="BJ401" s="373"/>
      <c r="BK401" s="373"/>
      <c r="BL401" s="373"/>
      <c r="BM401" s="373"/>
      <c r="BN401" s="373"/>
    </row>
    <row r="402" spans="1:66" ht="15.75" customHeight="1" x14ac:dyDescent="0.2">
      <c r="A402" s="373"/>
      <c r="B402" s="373"/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  <c r="N402" s="373"/>
      <c r="O402" s="373"/>
      <c r="P402" s="373"/>
      <c r="Q402" s="373"/>
      <c r="R402" s="373"/>
      <c r="S402" s="373"/>
      <c r="T402" s="373"/>
      <c r="U402" s="373"/>
      <c r="V402" s="373"/>
      <c r="W402" s="373"/>
      <c r="X402" s="373"/>
      <c r="Y402" s="373"/>
      <c r="Z402" s="373"/>
      <c r="AA402" s="373"/>
      <c r="AB402" s="373"/>
      <c r="AC402" s="373"/>
      <c r="AD402" s="373"/>
      <c r="AE402" s="373"/>
      <c r="AF402" s="373"/>
      <c r="AG402" s="373"/>
      <c r="AH402" s="373"/>
      <c r="AI402" s="373"/>
      <c r="AJ402" s="373"/>
      <c r="AK402" s="373"/>
      <c r="AL402" s="373"/>
      <c r="AM402" s="373"/>
      <c r="AN402" s="373"/>
      <c r="AO402" s="373"/>
      <c r="AP402" s="373"/>
      <c r="AQ402" s="373"/>
      <c r="AR402" s="373"/>
      <c r="AS402" s="373"/>
      <c r="AT402" s="373"/>
      <c r="AU402" s="373"/>
      <c r="AV402" s="373"/>
      <c r="AW402" s="373"/>
      <c r="AX402" s="373"/>
      <c r="AY402" s="373"/>
      <c r="AZ402" s="373"/>
      <c r="BA402" s="373"/>
      <c r="BB402" s="373"/>
      <c r="BC402" s="373"/>
      <c r="BD402" s="373"/>
      <c r="BE402" s="373"/>
      <c r="BF402" s="373"/>
      <c r="BG402" s="373"/>
      <c r="BH402" s="373"/>
      <c r="BI402" s="373"/>
      <c r="BJ402" s="373"/>
      <c r="BK402" s="373"/>
      <c r="BL402" s="373"/>
      <c r="BM402" s="373"/>
      <c r="BN402" s="373"/>
    </row>
    <row r="403" spans="1:66" ht="15.75" customHeight="1" x14ac:dyDescent="0.2">
      <c r="A403" s="373"/>
      <c r="B403" s="373"/>
      <c r="C403" s="373"/>
      <c r="D403" s="373"/>
      <c r="E403" s="373"/>
      <c r="F403" s="373"/>
      <c r="G403" s="373"/>
      <c r="H403" s="373"/>
      <c r="I403" s="373"/>
      <c r="J403" s="373"/>
      <c r="K403" s="373"/>
      <c r="L403" s="373"/>
      <c r="M403" s="373"/>
      <c r="N403" s="373"/>
      <c r="O403" s="373"/>
      <c r="P403" s="373"/>
      <c r="Q403" s="373"/>
      <c r="R403" s="373"/>
      <c r="S403" s="373"/>
      <c r="T403" s="373"/>
      <c r="U403" s="373"/>
      <c r="V403" s="373"/>
      <c r="W403" s="373"/>
      <c r="X403" s="373"/>
      <c r="Y403" s="373"/>
      <c r="Z403" s="373"/>
      <c r="AA403" s="373"/>
      <c r="AB403" s="373"/>
      <c r="AC403" s="373"/>
      <c r="AD403" s="373"/>
      <c r="AE403" s="373"/>
      <c r="AF403" s="373"/>
      <c r="AG403" s="373"/>
      <c r="AH403" s="373"/>
      <c r="AI403" s="373"/>
      <c r="AJ403" s="373"/>
      <c r="AK403" s="373"/>
      <c r="AL403" s="373"/>
      <c r="AM403" s="373"/>
      <c r="AN403" s="373"/>
      <c r="AO403" s="373"/>
      <c r="AP403" s="373"/>
      <c r="AQ403" s="373"/>
      <c r="AR403" s="373"/>
      <c r="AS403" s="373"/>
      <c r="AT403" s="373"/>
      <c r="AU403" s="373"/>
      <c r="AV403" s="373"/>
      <c r="AW403" s="373"/>
      <c r="AX403" s="373"/>
      <c r="AY403" s="373"/>
      <c r="AZ403" s="373"/>
      <c r="BA403" s="373"/>
      <c r="BB403" s="373"/>
      <c r="BC403" s="373"/>
      <c r="BD403" s="373"/>
      <c r="BE403" s="373"/>
      <c r="BF403" s="373"/>
      <c r="BG403" s="373"/>
      <c r="BH403" s="373"/>
      <c r="BI403" s="373"/>
      <c r="BJ403" s="373"/>
      <c r="BK403" s="373"/>
      <c r="BL403" s="373"/>
      <c r="BM403" s="373"/>
      <c r="BN403" s="373"/>
    </row>
    <row r="404" spans="1:66" ht="15.75" customHeight="1" x14ac:dyDescent="0.2">
      <c r="A404" s="373"/>
      <c r="B404" s="373"/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373"/>
      <c r="N404" s="373"/>
      <c r="O404" s="373"/>
      <c r="P404" s="373"/>
      <c r="Q404" s="373"/>
      <c r="R404" s="373"/>
      <c r="S404" s="373"/>
      <c r="T404" s="373"/>
      <c r="U404" s="373"/>
      <c r="V404" s="373"/>
      <c r="W404" s="373"/>
      <c r="X404" s="373"/>
      <c r="Y404" s="373"/>
      <c r="Z404" s="373"/>
      <c r="AA404" s="373"/>
      <c r="AB404" s="373"/>
      <c r="AC404" s="373"/>
      <c r="AD404" s="373"/>
      <c r="AE404" s="373"/>
      <c r="AF404" s="373"/>
      <c r="AG404" s="373"/>
      <c r="AH404" s="373"/>
      <c r="AI404" s="373"/>
      <c r="AJ404" s="373"/>
      <c r="AK404" s="373"/>
      <c r="AL404" s="373"/>
      <c r="AM404" s="373"/>
      <c r="AN404" s="373"/>
      <c r="AO404" s="373"/>
      <c r="AP404" s="373"/>
      <c r="AQ404" s="373"/>
      <c r="AR404" s="373"/>
      <c r="AS404" s="373"/>
      <c r="AT404" s="373"/>
      <c r="AU404" s="373"/>
      <c r="AV404" s="373"/>
      <c r="AW404" s="373"/>
      <c r="AX404" s="373"/>
      <c r="AY404" s="373"/>
      <c r="AZ404" s="373"/>
      <c r="BA404" s="373"/>
      <c r="BB404" s="373"/>
      <c r="BC404" s="373"/>
      <c r="BD404" s="373"/>
      <c r="BE404" s="373"/>
      <c r="BF404" s="373"/>
      <c r="BG404" s="373"/>
      <c r="BH404" s="373"/>
      <c r="BI404" s="373"/>
      <c r="BJ404" s="373"/>
      <c r="BK404" s="373"/>
      <c r="BL404" s="373"/>
      <c r="BM404" s="373"/>
      <c r="BN404" s="373"/>
    </row>
    <row r="405" spans="1:66" ht="15.75" customHeight="1" x14ac:dyDescent="0.2">
      <c r="A405" s="373"/>
      <c r="B405" s="373"/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373"/>
      <c r="O405" s="373"/>
      <c r="P405" s="373"/>
      <c r="Q405" s="373"/>
      <c r="R405" s="373"/>
      <c r="S405" s="373"/>
      <c r="T405" s="373"/>
      <c r="U405" s="373"/>
      <c r="V405" s="373"/>
      <c r="W405" s="373"/>
      <c r="X405" s="373"/>
      <c r="Y405" s="373"/>
      <c r="Z405" s="373"/>
      <c r="AA405" s="373"/>
      <c r="AB405" s="373"/>
      <c r="AC405" s="373"/>
      <c r="AD405" s="373"/>
      <c r="AE405" s="373"/>
      <c r="AF405" s="373"/>
      <c r="AG405" s="373"/>
      <c r="AH405" s="373"/>
      <c r="AI405" s="373"/>
      <c r="AJ405" s="373"/>
      <c r="AK405" s="373"/>
      <c r="AL405" s="373"/>
      <c r="AM405" s="373"/>
      <c r="AN405" s="373"/>
      <c r="AO405" s="373"/>
      <c r="AP405" s="373"/>
      <c r="AQ405" s="373"/>
      <c r="AR405" s="373"/>
      <c r="AS405" s="373"/>
      <c r="AT405" s="373"/>
      <c r="AU405" s="373"/>
      <c r="AV405" s="373"/>
      <c r="AW405" s="373"/>
      <c r="AX405" s="373"/>
      <c r="AY405" s="373"/>
      <c r="AZ405" s="373"/>
      <c r="BA405" s="373"/>
      <c r="BB405" s="373"/>
      <c r="BC405" s="373"/>
      <c r="BD405" s="373"/>
      <c r="BE405" s="373"/>
      <c r="BF405" s="373"/>
      <c r="BG405" s="373"/>
      <c r="BH405" s="373"/>
      <c r="BI405" s="373"/>
      <c r="BJ405" s="373"/>
      <c r="BK405" s="373"/>
      <c r="BL405" s="373"/>
      <c r="BM405" s="373"/>
      <c r="BN405" s="373"/>
    </row>
    <row r="406" spans="1:66" ht="15.75" customHeight="1" x14ac:dyDescent="0.2">
      <c r="A406" s="373"/>
      <c r="B406" s="373"/>
      <c r="C406" s="373"/>
      <c r="D406" s="373"/>
      <c r="E406" s="373"/>
      <c r="F406" s="373"/>
      <c r="G406" s="373"/>
      <c r="H406" s="373"/>
      <c r="I406" s="373"/>
      <c r="J406" s="373"/>
      <c r="K406" s="373"/>
      <c r="L406" s="373"/>
      <c r="M406" s="373"/>
      <c r="N406" s="373"/>
      <c r="O406" s="373"/>
      <c r="P406" s="373"/>
      <c r="Q406" s="373"/>
      <c r="R406" s="373"/>
      <c r="S406" s="373"/>
      <c r="T406" s="373"/>
      <c r="U406" s="373"/>
      <c r="V406" s="373"/>
      <c r="W406" s="373"/>
      <c r="X406" s="373"/>
      <c r="Y406" s="373"/>
      <c r="Z406" s="373"/>
      <c r="AA406" s="373"/>
      <c r="AB406" s="373"/>
      <c r="AC406" s="373"/>
      <c r="AD406" s="373"/>
      <c r="AE406" s="373"/>
      <c r="AF406" s="373"/>
      <c r="AG406" s="373"/>
      <c r="AH406" s="373"/>
      <c r="AI406" s="373"/>
      <c r="AJ406" s="373"/>
      <c r="AK406" s="373"/>
      <c r="AL406" s="373"/>
      <c r="AM406" s="373"/>
      <c r="AN406" s="373"/>
      <c r="AO406" s="373"/>
      <c r="AP406" s="373"/>
      <c r="AQ406" s="373"/>
      <c r="AR406" s="373"/>
      <c r="AS406" s="373"/>
      <c r="AT406" s="373"/>
      <c r="AU406" s="373"/>
      <c r="AV406" s="373"/>
      <c r="AW406" s="373"/>
      <c r="AX406" s="373"/>
      <c r="AY406" s="373"/>
      <c r="AZ406" s="373"/>
      <c r="BA406" s="373"/>
      <c r="BB406" s="373"/>
      <c r="BC406" s="373"/>
      <c r="BD406" s="373"/>
      <c r="BE406" s="373"/>
      <c r="BF406" s="373"/>
      <c r="BG406" s="373"/>
      <c r="BH406" s="373"/>
      <c r="BI406" s="373"/>
      <c r="BJ406" s="373"/>
      <c r="BK406" s="373"/>
      <c r="BL406" s="373"/>
      <c r="BM406" s="373"/>
      <c r="BN406" s="373"/>
    </row>
    <row r="407" spans="1:66" ht="15.75" customHeight="1" x14ac:dyDescent="0.2">
      <c r="A407" s="373"/>
      <c r="B407" s="373"/>
      <c r="C407" s="373"/>
      <c r="D407" s="373"/>
      <c r="E407" s="373"/>
      <c r="F407" s="373"/>
      <c r="G407" s="373"/>
      <c r="H407" s="373"/>
      <c r="I407" s="373"/>
      <c r="J407" s="373"/>
      <c r="K407" s="373"/>
      <c r="L407" s="373"/>
      <c r="M407" s="373"/>
      <c r="N407" s="373"/>
      <c r="O407" s="373"/>
      <c r="P407" s="373"/>
      <c r="Q407" s="373"/>
      <c r="R407" s="373"/>
      <c r="S407" s="373"/>
      <c r="T407" s="373"/>
      <c r="U407" s="373"/>
      <c r="V407" s="373"/>
      <c r="W407" s="373"/>
      <c r="X407" s="373"/>
      <c r="Y407" s="373"/>
      <c r="Z407" s="373"/>
      <c r="AA407" s="373"/>
      <c r="AB407" s="373"/>
      <c r="AC407" s="373"/>
      <c r="AD407" s="373"/>
      <c r="AE407" s="373"/>
      <c r="AF407" s="373"/>
      <c r="AG407" s="373"/>
      <c r="AH407" s="373"/>
      <c r="AI407" s="373"/>
      <c r="AJ407" s="373"/>
      <c r="AK407" s="373"/>
      <c r="AL407" s="373"/>
      <c r="AM407" s="373"/>
      <c r="AN407" s="373"/>
      <c r="AO407" s="373"/>
      <c r="AP407" s="373"/>
      <c r="AQ407" s="373"/>
      <c r="AR407" s="373"/>
      <c r="AS407" s="373"/>
      <c r="AT407" s="373"/>
      <c r="AU407" s="373"/>
      <c r="AV407" s="373"/>
      <c r="AW407" s="373"/>
      <c r="AX407" s="373"/>
      <c r="AY407" s="373"/>
      <c r="AZ407" s="373"/>
      <c r="BA407" s="373"/>
      <c r="BB407" s="373"/>
      <c r="BC407" s="373"/>
      <c r="BD407" s="373"/>
      <c r="BE407" s="373"/>
      <c r="BF407" s="373"/>
      <c r="BG407" s="373"/>
      <c r="BH407" s="373"/>
      <c r="BI407" s="373"/>
      <c r="BJ407" s="373"/>
      <c r="BK407" s="373"/>
      <c r="BL407" s="373"/>
      <c r="BM407" s="373"/>
      <c r="BN407" s="373"/>
    </row>
    <row r="408" spans="1:66" ht="15.75" customHeight="1" x14ac:dyDescent="0.2">
      <c r="A408" s="373"/>
      <c r="B408" s="373"/>
      <c r="C408" s="373"/>
      <c r="D408" s="373"/>
      <c r="E408" s="373"/>
      <c r="F408" s="373"/>
      <c r="G408" s="373"/>
      <c r="H408" s="373"/>
      <c r="I408" s="373"/>
      <c r="J408" s="373"/>
      <c r="K408" s="373"/>
      <c r="L408" s="373"/>
      <c r="M408" s="373"/>
      <c r="N408" s="373"/>
      <c r="O408" s="373"/>
      <c r="P408" s="373"/>
      <c r="Q408" s="373"/>
      <c r="R408" s="373"/>
      <c r="S408" s="373"/>
      <c r="T408" s="373"/>
      <c r="U408" s="373"/>
      <c r="V408" s="373"/>
      <c r="W408" s="373"/>
      <c r="X408" s="373"/>
      <c r="Y408" s="373"/>
      <c r="Z408" s="373"/>
      <c r="AA408" s="373"/>
      <c r="AB408" s="373"/>
      <c r="AC408" s="373"/>
      <c r="AD408" s="373"/>
      <c r="AE408" s="373"/>
      <c r="AF408" s="373"/>
      <c r="AG408" s="373"/>
      <c r="AH408" s="373"/>
      <c r="AI408" s="373"/>
      <c r="AJ408" s="373"/>
      <c r="AK408" s="373"/>
      <c r="AL408" s="373"/>
      <c r="AM408" s="373"/>
      <c r="AN408" s="373"/>
      <c r="AO408" s="373"/>
      <c r="AP408" s="373"/>
      <c r="AQ408" s="373"/>
      <c r="AR408" s="373"/>
      <c r="AS408" s="373"/>
      <c r="AT408" s="373"/>
      <c r="AU408" s="373"/>
      <c r="AV408" s="373"/>
      <c r="AW408" s="373"/>
      <c r="AX408" s="373"/>
      <c r="AY408" s="373"/>
      <c r="AZ408" s="373"/>
      <c r="BA408" s="373"/>
      <c r="BB408" s="373"/>
      <c r="BC408" s="373"/>
      <c r="BD408" s="373"/>
      <c r="BE408" s="373"/>
      <c r="BF408" s="373"/>
      <c r="BG408" s="373"/>
      <c r="BH408" s="373"/>
      <c r="BI408" s="373"/>
      <c r="BJ408" s="373"/>
      <c r="BK408" s="373"/>
      <c r="BL408" s="373"/>
      <c r="BM408" s="373"/>
      <c r="BN408" s="373"/>
    </row>
    <row r="409" spans="1:66" ht="15.75" customHeight="1" x14ac:dyDescent="0.2">
      <c r="A409" s="373"/>
      <c r="B409" s="373"/>
      <c r="C409" s="373"/>
      <c r="D409" s="373"/>
      <c r="E409" s="373"/>
      <c r="F409" s="373"/>
      <c r="G409" s="373"/>
      <c r="H409" s="373"/>
      <c r="I409" s="373"/>
      <c r="J409" s="373"/>
      <c r="K409" s="373"/>
      <c r="L409" s="373"/>
      <c r="M409" s="373"/>
      <c r="N409" s="373"/>
      <c r="O409" s="373"/>
      <c r="P409" s="373"/>
      <c r="Q409" s="373"/>
      <c r="R409" s="373"/>
      <c r="S409" s="373"/>
      <c r="T409" s="373"/>
      <c r="U409" s="373"/>
      <c r="V409" s="373"/>
      <c r="W409" s="373"/>
      <c r="X409" s="373"/>
      <c r="Y409" s="373"/>
      <c r="Z409" s="373"/>
      <c r="AA409" s="373"/>
      <c r="AB409" s="373"/>
      <c r="AC409" s="373"/>
      <c r="AD409" s="373"/>
      <c r="AE409" s="373"/>
      <c r="AF409" s="373"/>
      <c r="AG409" s="373"/>
      <c r="AH409" s="373"/>
      <c r="AI409" s="373"/>
      <c r="AJ409" s="373"/>
      <c r="AK409" s="373"/>
      <c r="AL409" s="373"/>
      <c r="AM409" s="373"/>
      <c r="AN409" s="373"/>
      <c r="AO409" s="373"/>
      <c r="AP409" s="373"/>
      <c r="AQ409" s="373"/>
      <c r="AR409" s="373"/>
      <c r="AS409" s="373"/>
      <c r="AT409" s="373"/>
      <c r="AU409" s="373"/>
      <c r="AV409" s="373"/>
      <c r="AW409" s="373"/>
      <c r="AX409" s="373"/>
      <c r="AY409" s="373"/>
      <c r="AZ409" s="373"/>
      <c r="BA409" s="373"/>
      <c r="BB409" s="373"/>
      <c r="BC409" s="373"/>
      <c r="BD409" s="373"/>
      <c r="BE409" s="373"/>
      <c r="BF409" s="373"/>
      <c r="BG409" s="373"/>
      <c r="BH409" s="373"/>
      <c r="BI409" s="373"/>
      <c r="BJ409" s="373"/>
      <c r="BK409" s="373"/>
      <c r="BL409" s="373"/>
      <c r="BM409" s="373"/>
      <c r="BN409" s="373"/>
    </row>
    <row r="410" spans="1:66" ht="15.75" customHeight="1" x14ac:dyDescent="0.2">
      <c r="A410" s="373"/>
      <c r="B410" s="373"/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3"/>
      <c r="N410" s="373"/>
      <c r="O410" s="373"/>
      <c r="P410" s="373"/>
      <c r="Q410" s="373"/>
      <c r="R410" s="373"/>
      <c r="S410" s="373"/>
      <c r="T410" s="373"/>
      <c r="U410" s="373"/>
      <c r="V410" s="373"/>
      <c r="W410" s="373"/>
      <c r="X410" s="373"/>
      <c r="Y410" s="373"/>
      <c r="Z410" s="373"/>
      <c r="AA410" s="373"/>
      <c r="AB410" s="373"/>
      <c r="AC410" s="373"/>
      <c r="AD410" s="373"/>
      <c r="AE410" s="373"/>
      <c r="AF410" s="373"/>
      <c r="AG410" s="373"/>
      <c r="AH410" s="373"/>
      <c r="AI410" s="373"/>
      <c r="AJ410" s="373"/>
      <c r="AK410" s="373"/>
      <c r="AL410" s="373"/>
      <c r="AM410" s="373"/>
      <c r="AN410" s="373"/>
      <c r="AO410" s="373"/>
      <c r="AP410" s="373"/>
      <c r="AQ410" s="373"/>
      <c r="AR410" s="373"/>
      <c r="AS410" s="373"/>
      <c r="AT410" s="373"/>
      <c r="AU410" s="373"/>
      <c r="AV410" s="373"/>
      <c r="AW410" s="373"/>
      <c r="AX410" s="373"/>
      <c r="AY410" s="373"/>
      <c r="AZ410" s="373"/>
      <c r="BA410" s="373"/>
      <c r="BB410" s="373"/>
      <c r="BC410" s="373"/>
      <c r="BD410" s="373"/>
      <c r="BE410" s="373"/>
      <c r="BF410" s="373"/>
      <c r="BG410" s="373"/>
      <c r="BH410" s="373"/>
      <c r="BI410" s="373"/>
      <c r="BJ410" s="373"/>
      <c r="BK410" s="373"/>
      <c r="BL410" s="373"/>
      <c r="BM410" s="373"/>
      <c r="BN410" s="373"/>
    </row>
    <row r="411" spans="1:66" ht="15.75" customHeight="1" x14ac:dyDescent="0.2">
      <c r="A411" s="373"/>
      <c r="B411" s="373"/>
      <c r="C411" s="373"/>
      <c r="D411" s="373"/>
      <c r="E411" s="373"/>
      <c r="F411" s="373"/>
      <c r="G411" s="373"/>
      <c r="H411" s="373"/>
      <c r="I411" s="373"/>
      <c r="J411" s="373"/>
      <c r="K411" s="373"/>
      <c r="L411" s="373"/>
      <c r="M411" s="373"/>
      <c r="N411" s="373"/>
      <c r="O411" s="373"/>
      <c r="P411" s="373"/>
      <c r="Q411" s="373"/>
      <c r="R411" s="373"/>
      <c r="S411" s="373"/>
      <c r="T411" s="373"/>
      <c r="U411" s="373"/>
      <c r="V411" s="373"/>
      <c r="W411" s="373"/>
      <c r="X411" s="373"/>
      <c r="Y411" s="373"/>
      <c r="Z411" s="373"/>
      <c r="AA411" s="373"/>
      <c r="AB411" s="373"/>
      <c r="AC411" s="373"/>
      <c r="AD411" s="373"/>
      <c r="AE411" s="373"/>
      <c r="AF411" s="373"/>
      <c r="AG411" s="373"/>
      <c r="AH411" s="373"/>
      <c r="AI411" s="373"/>
      <c r="AJ411" s="373"/>
      <c r="AK411" s="373"/>
      <c r="AL411" s="373"/>
      <c r="AM411" s="373"/>
      <c r="AN411" s="373"/>
      <c r="AO411" s="373"/>
      <c r="AP411" s="373"/>
      <c r="AQ411" s="373"/>
      <c r="AR411" s="373"/>
      <c r="AS411" s="373"/>
      <c r="AT411" s="373"/>
      <c r="AU411" s="373"/>
      <c r="AV411" s="373"/>
      <c r="AW411" s="373"/>
      <c r="AX411" s="373"/>
      <c r="AY411" s="373"/>
      <c r="AZ411" s="373"/>
      <c r="BA411" s="373"/>
      <c r="BB411" s="373"/>
      <c r="BC411" s="373"/>
      <c r="BD411" s="373"/>
      <c r="BE411" s="373"/>
      <c r="BF411" s="373"/>
      <c r="BG411" s="373"/>
      <c r="BH411" s="373"/>
      <c r="BI411" s="373"/>
      <c r="BJ411" s="373"/>
      <c r="BK411" s="373"/>
      <c r="BL411" s="373"/>
      <c r="BM411" s="373"/>
      <c r="BN411" s="373"/>
    </row>
    <row r="412" spans="1:66" ht="15.75" customHeight="1" x14ac:dyDescent="0.2">
      <c r="A412" s="373"/>
      <c r="B412" s="373"/>
      <c r="C412" s="373"/>
      <c r="D412" s="373"/>
      <c r="E412" s="373"/>
      <c r="F412" s="373"/>
      <c r="G412" s="373"/>
      <c r="H412" s="373"/>
      <c r="I412" s="373"/>
      <c r="J412" s="373"/>
      <c r="K412" s="373"/>
      <c r="L412" s="373"/>
      <c r="M412" s="373"/>
      <c r="N412" s="373"/>
      <c r="O412" s="373"/>
      <c r="P412" s="373"/>
      <c r="Q412" s="373"/>
      <c r="R412" s="373"/>
      <c r="S412" s="373"/>
      <c r="T412" s="373"/>
      <c r="U412" s="373"/>
      <c r="V412" s="373"/>
      <c r="W412" s="373"/>
      <c r="X412" s="373"/>
      <c r="Y412" s="373"/>
      <c r="Z412" s="373"/>
      <c r="AA412" s="373"/>
      <c r="AB412" s="373"/>
      <c r="AC412" s="373"/>
      <c r="AD412" s="373"/>
      <c r="AE412" s="373"/>
      <c r="AF412" s="373"/>
      <c r="AG412" s="373"/>
      <c r="AH412" s="373"/>
      <c r="AI412" s="373"/>
      <c r="AJ412" s="373"/>
      <c r="AK412" s="373"/>
      <c r="AL412" s="373"/>
      <c r="AM412" s="373"/>
      <c r="AN412" s="373"/>
      <c r="AO412" s="373"/>
      <c r="AP412" s="373"/>
      <c r="AQ412" s="373"/>
      <c r="AR412" s="373"/>
      <c r="AS412" s="373"/>
      <c r="AT412" s="373"/>
      <c r="AU412" s="373"/>
      <c r="AV412" s="373"/>
      <c r="AW412" s="373"/>
      <c r="AX412" s="373"/>
      <c r="AY412" s="373"/>
      <c r="AZ412" s="373"/>
      <c r="BA412" s="373"/>
      <c r="BB412" s="373"/>
      <c r="BC412" s="373"/>
      <c r="BD412" s="373"/>
      <c r="BE412" s="373"/>
      <c r="BF412" s="373"/>
      <c r="BG412" s="373"/>
      <c r="BH412" s="373"/>
      <c r="BI412" s="373"/>
      <c r="BJ412" s="373"/>
      <c r="BK412" s="373"/>
      <c r="BL412" s="373"/>
      <c r="BM412" s="373"/>
      <c r="BN412" s="373"/>
    </row>
    <row r="413" spans="1:66" ht="15.75" customHeight="1" x14ac:dyDescent="0.2">
      <c r="A413" s="373"/>
      <c r="B413" s="373"/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3"/>
      <c r="N413" s="373"/>
      <c r="O413" s="373"/>
      <c r="P413" s="373"/>
      <c r="Q413" s="373"/>
      <c r="R413" s="373"/>
      <c r="S413" s="373"/>
      <c r="T413" s="373"/>
      <c r="U413" s="373"/>
      <c r="V413" s="373"/>
      <c r="W413" s="373"/>
      <c r="X413" s="373"/>
      <c r="Y413" s="373"/>
      <c r="Z413" s="373"/>
      <c r="AA413" s="373"/>
      <c r="AB413" s="373"/>
      <c r="AC413" s="373"/>
      <c r="AD413" s="373"/>
      <c r="AE413" s="373"/>
      <c r="AF413" s="373"/>
      <c r="AG413" s="373"/>
      <c r="AH413" s="373"/>
      <c r="AI413" s="373"/>
      <c r="AJ413" s="373"/>
      <c r="AK413" s="373"/>
      <c r="AL413" s="373"/>
      <c r="AM413" s="373"/>
      <c r="AN413" s="373"/>
      <c r="AO413" s="373"/>
      <c r="AP413" s="373"/>
      <c r="AQ413" s="373"/>
      <c r="AR413" s="373"/>
      <c r="AS413" s="373"/>
      <c r="AT413" s="373"/>
      <c r="AU413" s="373"/>
      <c r="AV413" s="373"/>
      <c r="AW413" s="373"/>
      <c r="AX413" s="373"/>
      <c r="AY413" s="373"/>
      <c r="AZ413" s="373"/>
      <c r="BA413" s="373"/>
      <c r="BB413" s="373"/>
      <c r="BC413" s="373"/>
      <c r="BD413" s="373"/>
      <c r="BE413" s="373"/>
      <c r="BF413" s="373"/>
      <c r="BG413" s="373"/>
      <c r="BH413" s="373"/>
      <c r="BI413" s="373"/>
      <c r="BJ413" s="373"/>
      <c r="BK413" s="373"/>
      <c r="BL413" s="373"/>
      <c r="BM413" s="373"/>
      <c r="BN413" s="373"/>
    </row>
    <row r="414" spans="1:66" ht="15.75" customHeight="1" x14ac:dyDescent="0.2">
      <c r="A414" s="373"/>
      <c r="B414" s="373"/>
      <c r="C414" s="373"/>
      <c r="D414" s="373"/>
      <c r="E414" s="373"/>
      <c r="F414" s="373"/>
      <c r="G414" s="373"/>
      <c r="H414" s="373"/>
      <c r="I414" s="373"/>
      <c r="J414" s="373"/>
      <c r="K414" s="373"/>
      <c r="L414" s="373"/>
      <c r="M414" s="373"/>
      <c r="N414" s="373"/>
      <c r="O414" s="373"/>
      <c r="P414" s="373"/>
      <c r="Q414" s="373"/>
      <c r="R414" s="373"/>
      <c r="S414" s="373"/>
      <c r="T414" s="373"/>
      <c r="U414" s="373"/>
      <c r="V414" s="373"/>
      <c r="W414" s="373"/>
      <c r="X414" s="373"/>
      <c r="Y414" s="373"/>
      <c r="Z414" s="373"/>
      <c r="AA414" s="373"/>
      <c r="AB414" s="373"/>
      <c r="AC414" s="373"/>
      <c r="AD414" s="373"/>
      <c r="AE414" s="373"/>
      <c r="AF414" s="373"/>
      <c r="AG414" s="373"/>
      <c r="AH414" s="373"/>
      <c r="AI414" s="373"/>
      <c r="AJ414" s="373"/>
      <c r="AK414" s="373"/>
      <c r="AL414" s="373"/>
      <c r="AM414" s="373"/>
      <c r="AN414" s="373"/>
      <c r="AO414" s="373"/>
      <c r="AP414" s="373"/>
      <c r="AQ414" s="373"/>
      <c r="AR414" s="373"/>
      <c r="AS414" s="373"/>
      <c r="AT414" s="373"/>
      <c r="AU414" s="373"/>
      <c r="AV414" s="373"/>
      <c r="AW414" s="373"/>
      <c r="AX414" s="373"/>
      <c r="AY414" s="373"/>
      <c r="AZ414" s="373"/>
      <c r="BA414" s="373"/>
      <c r="BB414" s="373"/>
      <c r="BC414" s="373"/>
      <c r="BD414" s="373"/>
      <c r="BE414" s="373"/>
      <c r="BF414" s="373"/>
      <c r="BG414" s="373"/>
      <c r="BH414" s="373"/>
      <c r="BI414" s="373"/>
      <c r="BJ414" s="373"/>
      <c r="BK414" s="373"/>
      <c r="BL414" s="373"/>
      <c r="BM414" s="373"/>
      <c r="BN414" s="373"/>
    </row>
    <row r="415" spans="1:66" ht="15.75" customHeight="1" x14ac:dyDescent="0.2">
      <c r="A415" s="373"/>
      <c r="B415" s="373"/>
      <c r="C415" s="373"/>
      <c r="D415" s="373"/>
      <c r="E415" s="373"/>
      <c r="F415" s="373"/>
      <c r="G415" s="373"/>
      <c r="H415" s="373"/>
      <c r="I415" s="373"/>
      <c r="J415" s="373"/>
      <c r="K415" s="373"/>
      <c r="L415" s="373"/>
      <c r="M415" s="373"/>
      <c r="N415" s="373"/>
      <c r="O415" s="373"/>
      <c r="P415" s="373"/>
      <c r="Q415" s="373"/>
      <c r="R415" s="373"/>
      <c r="S415" s="373"/>
      <c r="T415" s="373"/>
      <c r="U415" s="373"/>
      <c r="V415" s="373"/>
      <c r="W415" s="373"/>
      <c r="X415" s="373"/>
      <c r="Y415" s="373"/>
      <c r="Z415" s="373"/>
      <c r="AA415" s="373"/>
      <c r="AB415" s="373"/>
      <c r="AC415" s="373"/>
      <c r="AD415" s="373"/>
      <c r="AE415" s="373"/>
      <c r="AF415" s="373"/>
      <c r="AG415" s="373"/>
      <c r="AH415" s="373"/>
      <c r="AI415" s="373"/>
      <c r="AJ415" s="373"/>
      <c r="AK415" s="373"/>
      <c r="AL415" s="373"/>
      <c r="AM415" s="373"/>
      <c r="AN415" s="373"/>
      <c r="AO415" s="373"/>
      <c r="AP415" s="373"/>
      <c r="AQ415" s="373"/>
      <c r="AR415" s="373"/>
      <c r="AS415" s="373"/>
      <c r="AT415" s="373"/>
      <c r="AU415" s="373"/>
      <c r="AV415" s="373"/>
      <c r="AW415" s="373"/>
      <c r="AX415" s="373"/>
      <c r="AY415" s="373"/>
      <c r="AZ415" s="373"/>
      <c r="BA415" s="373"/>
      <c r="BB415" s="373"/>
      <c r="BC415" s="373"/>
      <c r="BD415" s="373"/>
      <c r="BE415" s="373"/>
      <c r="BF415" s="373"/>
      <c r="BG415" s="373"/>
      <c r="BH415" s="373"/>
      <c r="BI415" s="373"/>
      <c r="BJ415" s="373"/>
      <c r="BK415" s="373"/>
      <c r="BL415" s="373"/>
      <c r="BM415" s="373"/>
      <c r="BN415" s="373"/>
    </row>
    <row r="416" spans="1:66" ht="15.75" customHeight="1" x14ac:dyDescent="0.2">
      <c r="A416" s="373"/>
      <c r="B416" s="373"/>
      <c r="C416" s="373"/>
      <c r="D416" s="373"/>
      <c r="E416" s="373"/>
      <c r="F416" s="373"/>
      <c r="G416" s="373"/>
      <c r="H416" s="373"/>
      <c r="I416" s="373"/>
      <c r="J416" s="373"/>
      <c r="K416" s="373"/>
      <c r="L416" s="373"/>
      <c r="M416" s="373"/>
      <c r="N416" s="373"/>
      <c r="O416" s="373"/>
      <c r="P416" s="373"/>
      <c r="Q416" s="373"/>
      <c r="R416" s="373"/>
      <c r="S416" s="373"/>
      <c r="T416" s="373"/>
      <c r="U416" s="373"/>
      <c r="V416" s="373"/>
      <c r="W416" s="373"/>
      <c r="X416" s="373"/>
      <c r="Y416" s="373"/>
      <c r="Z416" s="373"/>
      <c r="AA416" s="373"/>
      <c r="AB416" s="373"/>
      <c r="AC416" s="373"/>
      <c r="AD416" s="373"/>
      <c r="AE416" s="373"/>
      <c r="AF416" s="373"/>
      <c r="AG416" s="373"/>
      <c r="AH416" s="373"/>
      <c r="AI416" s="373"/>
      <c r="AJ416" s="373"/>
      <c r="AK416" s="373"/>
      <c r="AL416" s="373"/>
      <c r="AM416" s="373"/>
      <c r="AN416" s="373"/>
      <c r="AO416" s="373"/>
      <c r="AP416" s="373"/>
      <c r="AQ416" s="373"/>
      <c r="AR416" s="373"/>
      <c r="AS416" s="373"/>
      <c r="AT416" s="373"/>
      <c r="AU416" s="373"/>
      <c r="AV416" s="373"/>
      <c r="AW416" s="373"/>
      <c r="AX416" s="373"/>
      <c r="AY416" s="373"/>
      <c r="AZ416" s="373"/>
      <c r="BA416" s="373"/>
      <c r="BB416" s="373"/>
      <c r="BC416" s="373"/>
      <c r="BD416" s="373"/>
      <c r="BE416" s="373"/>
      <c r="BF416" s="373"/>
      <c r="BG416" s="373"/>
      <c r="BH416" s="373"/>
      <c r="BI416" s="373"/>
      <c r="BJ416" s="373"/>
      <c r="BK416" s="373"/>
      <c r="BL416" s="373"/>
      <c r="BM416" s="373"/>
      <c r="BN416" s="373"/>
    </row>
    <row r="417" spans="1:66" ht="15.75" customHeight="1" x14ac:dyDescent="0.2">
      <c r="A417" s="373"/>
      <c r="B417" s="373"/>
      <c r="C417" s="373"/>
      <c r="D417" s="373"/>
      <c r="E417" s="373"/>
      <c r="F417" s="373"/>
      <c r="G417" s="373"/>
      <c r="H417" s="373"/>
      <c r="I417" s="373"/>
      <c r="J417" s="373"/>
      <c r="K417" s="373"/>
      <c r="L417" s="373"/>
      <c r="M417" s="373"/>
      <c r="N417" s="373"/>
      <c r="O417" s="373"/>
      <c r="P417" s="373"/>
      <c r="Q417" s="373"/>
      <c r="R417" s="373"/>
      <c r="S417" s="373"/>
      <c r="T417" s="373"/>
      <c r="U417" s="373"/>
      <c r="V417" s="373"/>
      <c r="W417" s="373"/>
      <c r="X417" s="373"/>
      <c r="Y417" s="373"/>
      <c r="Z417" s="373"/>
      <c r="AA417" s="373"/>
      <c r="AB417" s="373"/>
      <c r="AC417" s="373"/>
      <c r="AD417" s="373"/>
      <c r="AE417" s="373"/>
      <c r="AF417" s="373"/>
      <c r="AG417" s="373"/>
      <c r="AH417" s="373"/>
      <c r="AI417" s="373"/>
      <c r="AJ417" s="373"/>
      <c r="AK417" s="373"/>
      <c r="AL417" s="373"/>
      <c r="AM417" s="373"/>
      <c r="AN417" s="373"/>
      <c r="AO417" s="373"/>
      <c r="AP417" s="373"/>
      <c r="AQ417" s="373"/>
      <c r="AR417" s="373"/>
      <c r="AS417" s="373"/>
      <c r="AT417" s="373"/>
      <c r="AU417" s="373"/>
      <c r="AV417" s="373"/>
      <c r="AW417" s="373"/>
      <c r="AX417" s="373"/>
      <c r="AY417" s="373"/>
      <c r="AZ417" s="373"/>
      <c r="BA417" s="373"/>
      <c r="BB417" s="373"/>
      <c r="BC417" s="373"/>
      <c r="BD417" s="373"/>
      <c r="BE417" s="373"/>
      <c r="BF417" s="373"/>
      <c r="BG417" s="373"/>
      <c r="BH417" s="373"/>
      <c r="BI417" s="373"/>
      <c r="BJ417" s="373"/>
      <c r="BK417" s="373"/>
      <c r="BL417" s="373"/>
      <c r="BM417" s="373"/>
      <c r="BN417" s="373"/>
    </row>
    <row r="418" spans="1:66" ht="15.75" customHeight="1" x14ac:dyDescent="0.2">
      <c r="A418" s="373"/>
      <c r="B418" s="373"/>
      <c r="C418" s="373"/>
      <c r="D418" s="373"/>
      <c r="E418" s="373"/>
      <c r="F418" s="373"/>
      <c r="G418" s="373"/>
      <c r="H418" s="373"/>
      <c r="I418" s="373"/>
      <c r="J418" s="373"/>
      <c r="K418" s="373"/>
      <c r="L418" s="373"/>
      <c r="M418" s="373"/>
      <c r="N418" s="373"/>
      <c r="O418" s="373"/>
      <c r="P418" s="373"/>
      <c r="Q418" s="373"/>
      <c r="R418" s="373"/>
      <c r="S418" s="373"/>
      <c r="T418" s="373"/>
      <c r="U418" s="373"/>
      <c r="V418" s="373"/>
      <c r="W418" s="373"/>
      <c r="X418" s="373"/>
      <c r="Y418" s="373"/>
      <c r="Z418" s="373"/>
      <c r="AA418" s="373"/>
      <c r="AB418" s="373"/>
      <c r="AC418" s="373"/>
      <c r="AD418" s="373"/>
      <c r="AE418" s="373"/>
      <c r="AF418" s="373"/>
      <c r="AG418" s="373"/>
      <c r="AH418" s="373"/>
      <c r="AI418" s="373"/>
      <c r="AJ418" s="373"/>
      <c r="AK418" s="373"/>
      <c r="AL418" s="373"/>
      <c r="AM418" s="373"/>
      <c r="AN418" s="373"/>
      <c r="AO418" s="373"/>
      <c r="AP418" s="373"/>
      <c r="AQ418" s="373"/>
      <c r="AR418" s="373"/>
      <c r="AS418" s="373"/>
      <c r="AT418" s="373"/>
      <c r="AU418" s="373"/>
      <c r="AV418" s="373"/>
      <c r="AW418" s="373"/>
      <c r="AX418" s="373"/>
      <c r="AY418" s="373"/>
      <c r="AZ418" s="373"/>
      <c r="BA418" s="373"/>
      <c r="BB418" s="373"/>
      <c r="BC418" s="373"/>
      <c r="BD418" s="373"/>
      <c r="BE418" s="373"/>
      <c r="BF418" s="373"/>
      <c r="BG418" s="373"/>
      <c r="BH418" s="373"/>
      <c r="BI418" s="373"/>
      <c r="BJ418" s="373"/>
      <c r="BK418" s="373"/>
      <c r="BL418" s="373"/>
      <c r="BM418" s="373"/>
      <c r="BN418" s="373"/>
    </row>
    <row r="419" spans="1:66" ht="15.75" customHeight="1" x14ac:dyDescent="0.2">
      <c r="A419" s="373"/>
      <c r="B419" s="373"/>
      <c r="C419" s="373"/>
      <c r="D419" s="373"/>
      <c r="E419" s="373"/>
      <c r="F419" s="373"/>
      <c r="G419" s="373"/>
      <c r="H419" s="373"/>
      <c r="I419" s="373"/>
      <c r="J419" s="373"/>
      <c r="K419" s="373"/>
      <c r="L419" s="373"/>
      <c r="M419" s="373"/>
      <c r="N419" s="373"/>
      <c r="O419" s="373"/>
      <c r="P419" s="373"/>
      <c r="Q419" s="373"/>
      <c r="R419" s="373"/>
      <c r="S419" s="373"/>
      <c r="T419" s="373"/>
      <c r="U419" s="373"/>
      <c r="V419" s="373"/>
      <c r="W419" s="373"/>
      <c r="X419" s="373"/>
      <c r="Y419" s="373"/>
      <c r="Z419" s="373"/>
      <c r="AA419" s="373"/>
      <c r="AB419" s="373"/>
      <c r="AC419" s="373"/>
      <c r="AD419" s="373"/>
      <c r="AE419" s="373"/>
      <c r="AF419" s="373"/>
      <c r="AG419" s="373"/>
      <c r="AH419" s="373"/>
      <c r="AI419" s="373"/>
      <c r="AJ419" s="373"/>
      <c r="AK419" s="373"/>
      <c r="AL419" s="373"/>
      <c r="AM419" s="373"/>
      <c r="AN419" s="373"/>
      <c r="AO419" s="373"/>
      <c r="AP419" s="373"/>
      <c r="AQ419" s="373"/>
      <c r="AR419" s="373"/>
      <c r="AS419" s="373"/>
      <c r="AT419" s="373"/>
      <c r="AU419" s="373"/>
      <c r="AV419" s="373"/>
      <c r="AW419" s="373"/>
      <c r="AX419" s="373"/>
      <c r="AY419" s="373"/>
      <c r="AZ419" s="373"/>
      <c r="BA419" s="373"/>
      <c r="BB419" s="373"/>
      <c r="BC419" s="373"/>
      <c r="BD419" s="373"/>
      <c r="BE419" s="373"/>
      <c r="BF419" s="373"/>
      <c r="BG419" s="373"/>
      <c r="BH419" s="373"/>
      <c r="BI419" s="373"/>
      <c r="BJ419" s="373"/>
      <c r="BK419" s="373"/>
      <c r="BL419" s="373"/>
      <c r="BM419" s="373"/>
      <c r="BN419" s="373"/>
    </row>
    <row r="420" spans="1:66" ht="15.75" customHeight="1" x14ac:dyDescent="0.2">
      <c r="A420" s="373"/>
      <c r="B420" s="373"/>
      <c r="C420" s="373"/>
      <c r="D420" s="373"/>
      <c r="E420" s="373"/>
      <c r="F420" s="373"/>
      <c r="G420" s="373"/>
      <c r="H420" s="373"/>
      <c r="I420" s="373"/>
      <c r="J420" s="373"/>
      <c r="K420" s="373"/>
      <c r="L420" s="373"/>
      <c r="M420" s="373"/>
      <c r="N420" s="373"/>
      <c r="O420" s="373"/>
      <c r="P420" s="373"/>
      <c r="Q420" s="373"/>
      <c r="R420" s="373"/>
      <c r="S420" s="373"/>
      <c r="T420" s="373"/>
      <c r="U420" s="373"/>
      <c r="V420" s="373"/>
      <c r="W420" s="373"/>
      <c r="X420" s="373"/>
      <c r="Y420" s="373"/>
      <c r="Z420" s="373"/>
      <c r="AA420" s="373"/>
      <c r="AB420" s="373"/>
      <c r="AC420" s="373"/>
      <c r="AD420" s="373"/>
      <c r="AE420" s="373"/>
      <c r="AF420" s="373"/>
      <c r="AG420" s="373"/>
      <c r="AH420" s="373"/>
      <c r="AI420" s="373"/>
      <c r="AJ420" s="373"/>
      <c r="AK420" s="373"/>
      <c r="AL420" s="373"/>
      <c r="AM420" s="373"/>
      <c r="AN420" s="373"/>
      <c r="AO420" s="373"/>
      <c r="AP420" s="373"/>
      <c r="AQ420" s="373"/>
      <c r="AR420" s="373"/>
      <c r="AS420" s="373"/>
      <c r="AT420" s="373"/>
      <c r="AU420" s="373"/>
      <c r="AV420" s="373"/>
      <c r="AW420" s="373"/>
      <c r="AX420" s="373"/>
      <c r="AY420" s="373"/>
      <c r="AZ420" s="373"/>
      <c r="BA420" s="373"/>
      <c r="BB420" s="373"/>
      <c r="BC420" s="373"/>
      <c r="BD420" s="373"/>
      <c r="BE420" s="373"/>
      <c r="BF420" s="373"/>
      <c r="BG420" s="373"/>
      <c r="BH420" s="373"/>
      <c r="BI420" s="373"/>
      <c r="BJ420" s="373"/>
      <c r="BK420" s="373"/>
      <c r="BL420" s="373"/>
      <c r="BM420" s="373"/>
      <c r="BN420" s="373"/>
    </row>
    <row r="421" spans="1:66" ht="15.75" customHeight="1" x14ac:dyDescent="0.2">
      <c r="A421" s="373"/>
      <c r="B421" s="373"/>
      <c r="C421" s="373"/>
      <c r="D421" s="373"/>
      <c r="E421" s="373"/>
      <c r="F421" s="373"/>
      <c r="G421" s="373"/>
      <c r="H421" s="373"/>
      <c r="I421" s="373"/>
      <c r="J421" s="373"/>
      <c r="K421" s="373"/>
      <c r="L421" s="373"/>
      <c r="M421" s="373"/>
      <c r="N421" s="373"/>
      <c r="O421" s="373"/>
      <c r="P421" s="373"/>
      <c r="Q421" s="373"/>
      <c r="R421" s="373"/>
      <c r="S421" s="373"/>
      <c r="T421" s="373"/>
      <c r="U421" s="373"/>
      <c r="V421" s="373"/>
      <c r="W421" s="373"/>
      <c r="X421" s="373"/>
      <c r="Y421" s="373"/>
      <c r="Z421" s="373"/>
      <c r="AA421" s="373"/>
      <c r="AB421" s="373"/>
      <c r="AC421" s="373"/>
      <c r="AD421" s="373"/>
      <c r="AE421" s="373"/>
      <c r="AF421" s="373"/>
      <c r="AG421" s="373"/>
      <c r="AH421" s="373"/>
      <c r="AI421" s="373"/>
      <c r="AJ421" s="373"/>
      <c r="AK421" s="373"/>
      <c r="AL421" s="373"/>
      <c r="AM421" s="373"/>
      <c r="AN421" s="373"/>
      <c r="AO421" s="373"/>
      <c r="AP421" s="373"/>
      <c r="AQ421" s="373"/>
      <c r="AR421" s="373"/>
      <c r="AS421" s="373"/>
      <c r="AT421" s="373"/>
      <c r="AU421" s="373"/>
      <c r="AV421" s="373"/>
      <c r="AW421" s="373"/>
      <c r="AX421" s="373"/>
      <c r="AY421" s="373"/>
      <c r="AZ421" s="373"/>
      <c r="BA421" s="373"/>
      <c r="BB421" s="373"/>
      <c r="BC421" s="373"/>
      <c r="BD421" s="373"/>
      <c r="BE421" s="373"/>
      <c r="BF421" s="373"/>
      <c r="BG421" s="373"/>
      <c r="BH421" s="373"/>
      <c r="BI421" s="373"/>
      <c r="BJ421" s="373"/>
      <c r="BK421" s="373"/>
      <c r="BL421" s="373"/>
      <c r="BM421" s="373"/>
      <c r="BN421" s="373"/>
    </row>
    <row r="422" spans="1:66" ht="15.75" customHeight="1" x14ac:dyDescent="0.2">
      <c r="A422" s="373"/>
      <c r="B422" s="373"/>
      <c r="C422" s="373"/>
      <c r="D422" s="373"/>
      <c r="E422" s="373"/>
      <c r="F422" s="373"/>
      <c r="G422" s="373"/>
      <c r="H422" s="373"/>
      <c r="I422" s="373"/>
      <c r="J422" s="373"/>
      <c r="K422" s="373"/>
      <c r="L422" s="373"/>
      <c r="M422" s="373"/>
      <c r="N422" s="373"/>
      <c r="O422" s="373"/>
      <c r="P422" s="373"/>
      <c r="Q422" s="373"/>
      <c r="R422" s="373"/>
      <c r="S422" s="373"/>
      <c r="T422" s="373"/>
      <c r="U422" s="373"/>
      <c r="V422" s="373"/>
      <c r="W422" s="373"/>
      <c r="X422" s="373"/>
      <c r="Y422" s="373"/>
      <c r="Z422" s="373"/>
      <c r="AA422" s="373"/>
      <c r="AB422" s="373"/>
      <c r="AC422" s="373"/>
      <c r="AD422" s="373"/>
      <c r="AE422" s="373"/>
      <c r="AF422" s="373"/>
      <c r="AG422" s="373"/>
      <c r="AH422" s="373"/>
      <c r="AI422" s="373"/>
      <c r="AJ422" s="373"/>
      <c r="AK422" s="373"/>
      <c r="AL422" s="373"/>
      <c r="AM422" s="373"/>
      <c r="AN422" s="373"/>
      <c r="AO422" s="373"/>
      <c r="AP422" s="373"/>
      <c r="AQ422" s="373"/>
      <c r="AR422" s="373"/>
      <c r="AS422" s="373"/>
      <c r="AT422" s="373"/>
      <c r="AU422" s="373"/>
      <c r="AV422" s="373"/>
      <c r="AW422" s="373"/>
      <c r="AX422" s="373"/>
      <c r="AY422" s="373"/>
      <c r="AZ422" s="373"/>
      <c r="BA422" s="373"/>
      <c r="BB422" s="373"/>
      <c r="BC422" s="373"/>
      <c r="BD422" s="373"/>
      <c r="BE422" s="373"/>
      <c r="BF422" s="373"/>
      <c r="BG422" s="373"/>
      <c r="BH422" s="373"/>
      <c r="BI422" s="373"/>
      <c r="BJ422" s="373"/>
      <c r="BK422" s="373"/>
      <c r="BL422" s="373"/>
      <c r="BM422" s="373"/>
      <c r="BN422" s="373"/>
    </row>
    <row r="423" spans="1:66" ht="15.75" customHeight="1" x14ac:dyDescent="0.2">
      <c r="A423" s="373"/>
      <c r="B423" s="373"/>
      <c r="C423" s="373"/>
      <c r="D423" s="373"/>
      <c r="E423" s="373"/>
      <c r="F423" s="373"/>
      <c r="G423" s="373"/>
      <c r="H423" s="373"/>
      <c r="I423" s="373"/>
      <c r="J423" s="373"/>
      <c r="K423" s="373"/>
      <c r="L423" s="373"/>
      <c r="M423" s="373"/>
      <c r="N423" s="373"/>
      <c r="O423" s="373"/>
      <c r="P423" s="373"/>
      <c r="Q423" s="373"/>
      <c r="R423" s="373"/>
      <c r="S423" s="373"/>
      <c r="T423" s="373"/>
      <c r="U423" s="373"/>
      <c r="V423" s="373"/>
      <c r="W423" s="373"/>
      <c r="X423" s="373"/>
      <c r="Y423" s="373"/>
      <c r="Z423" s="373"/>
      <c r="AA423" s="373"/>
      <c r="AB423" s="373"/>
      <c r="AC423" s="373"/>
      <c r="AD423" s="373"/>
      <c r="AE423" s="373"/>
      <c r="AF423" s="373"/>
      <c r="AG423" s="373"/>
      <c r="AH423" s="373"/>
      <c r="AI423" s="373"/>
      <c r="AJ423" s="373"/>
      <c r="AK423" s="373"/>
      <c r="AL423" s="373"/>
      <c r="AM423" s="373"/>
      <c r="AN423" s="373"/>
      <c r="AO423" s="373"/>
      <c r="AP423" s="373"/>
      <c r="AQ423" s="373"/>
      <c r="AR423" s="373"/>
      <c r="AS423" s="373"/>
      <c r="AT423" s="373"/>
      <c r="AU423" s="373"/>
      <c r="AV423" s="373"/>
      <c r="AW423" s="373"/>
      <c r="AX423" s="373"/>
      <c r="AY423" s="373"/>
      <c r="AZ423" s="373"/>
      <c r="BA423" s="373"/>
      <c r="BB423" s="373"/>
      <c r="BC423" s="373"/>
      <c r="BD423" s="373"/>
      <c r="BE423" s="373"/>
      <c r="BF423" s="373"/>
      <c r="BG423" s="373"/>
      <c r="BH423" s="373"/>
      <c r="BI423" s="373"/>
      <c r="BJ423" s="373"/>
      <c r="BK423" s="373"/>
      <c r="BL423" s="373"/>
      <c r="BM423" s="373"/>
      <c r="BN423" s="373"/>
    </row>
    <row r="424" spans="1:66" ht="15.75" customHeight="1" x14ac:dyDescent="0.2">
      <c r="A424" s="373"/>
      <c r="B424" s="373"/>
      <c r="C424" s="373"/>
      <c r="D424" s="373"/>
      <c r="E424" s="373"/>
      <c r="F424" s="373"/>
      <c r="G424" s="373"/>
      <c r="H424" s="373"/>
      <c r="I424" s="373"/>
      <c r="J424" s="373"/>
      <c r="K424" s="373"/>
      <c r="L424" s="373"/>
      <c r="M424" s="373"/>
      <c r="N424" s="373"/>
      <c r="O424" s="373"/>
      <c r="P424" s="373"/>
      <c r="Q424" s="373"/>
      <c r="R424" s="373"/>
      <c r="S424" s="373"/>
      <c r="T424" s="373"/>
      <c r="U424" s="373"/>
      <c r="V424" s="373"/>
      <c r="W424" s="373"/>
      <c r="X424" s="373"/>
      <c r="Y424" s="373"/>
      <c r="Z424" s="373"/>
      <c r="AA424" s="373"/>
      <c r="AB424" s="373"/>
      <c r="AC424" s="373"/>
      <c r="AD424" s="373"/>
      <c r="AE424" s="373"/>
      <c r="AF424" s="373"/>
      <c r="AG424" s="373"/>
      <c r="AH424" s="373"/>
      <c r="AI424" s="373"/>
      <c r="AJ424" s="373"/>
      <c r="AK424" s="373"/>
      <c r="AL424" s="373"/>
      <c r="AM424" s="373"/>
      <c r="AN424" s="373"/>
      <c r="AO424" s="373"/>
      <c r="AP424" s="373"/>
      <c r="AQ424" s="373"/>
      <c r="AR424" s="373"/>
      <c r="AS424" s="373"/>
      <c r="AT424" s="373"/>
      <c r="AU424" s="373"/>
      <c r="AV424" s="373"/>
      <c r="AW424" s="373"/>
      <c r="AX424" s="373"/>
      <c r="AY424" s="373"/>
      <c r="AZ424" s="373"/>
      <c r="BA424" s="373"/>
      <c r="BB424" s="373"/>
      <c r="BC424" s="373"/>
      <c r="BD424" s="373"/>
      <c r="BE424" s="373"/>
      <c r="BF424" s="373"/>
      <c r="BG424" s="373"/>
      <c r="BH424" s="373"/>
      <c r="BI424" s="373"/>
      <c r="BJ424" s="373"/>
      <c r="BK424" s="373"/>
      <c r="BL424" s="373"/>
      <c r="BM424" s="373"/>
      <c r="BN424" s="373"/>
    </row>
    <row r="425" spans="1:66" ht="15.75" customHeight="1" x14ac:dyDescent="0.2">
      <c r="A425" s="373"/>
      <c r="B425" s="373"/>
      <c r="C425" s="373"/>
      <c r="D425" s="373"/>
      <c r="E425" s="373"/>
      <c r="F425" s="373"/>
      <c r="G425" s="373"/>
      <c r="H425" s="373"/>
      <c r="I425" s="373"/>
      <c r="J425" s="373"/>
      <c r="K425" s="373"/>
      <c r="L425" s="373"/>
      <c r="M425" s="373"/>
      <c r="N425" s="373"/>
      <c r="O425" s="373"/>
      <c r="P425" s="373"/>
      <c r="Q425" s="373"/>
      <c r="R425" s="373"/>
      <c r="S425" s="373"/>
      <c r="T425" s="373"/>
      <c r="U425" s="373"/>
      <c r="V425" s="373"/>
      <c r="W425" s="373"/>
      <c r="X425" s="373"/>
      <c r="Y425" s="373"/>
      <c r="Z425" s="373"/>
      <c r="AA425" s="373"/>
      <c r="AB425" s="373"/>
      <c r="AC425" s="373"/>
      <c r="AD425" s="373"/>
      <c r="AE425" s="373"/>
      <c r="AF425" s="373"/>
      <c r="AG425" s="373"/>
      <c r="AH425" s="373"/>
      <c r="AI425" s="373"/>
      <c r="AJ425" s="373"/>
      <c r="AK425" s="373"/>
      <c r="AL425" s="373"/>
      <c r="AM425" s="373"/>
      <c r="AN425" s="373"/>
      <c r="AO425" s="373"/>
      <c r="AP425" s="373"/>
      <c r="AQ425" s="373"/>
      <c r="AR425" s="373"/>
      <c r="AS425" s="373"/>
      <c r="AT425" s="373"/>
      <c r="AU425" s="373"/>
      <c r="AV425" s="373"/>
      <c r="AW425" s="373"/>
      <c r="AX425" s="373"/>
      <c r="AY425" s="373"/>
      <c r="AZ425" s="373"/>
      <c r="BA425" s="373"/>
      <c r="BB425" s="373"/>
      <c r="BC425" s="373"/>
      <c r="BD425" s="373"/>
      <c r="BE425" s="373"/>
      <c r="BF425" s="373"/>
      <c r="BG425" s="373"/>
      <c r="BH425" s="373"/>
      <c r="BI425" s="373"/>
      <c r="BJ425" s="373"/>
      <c r="BK425" s="373"/>
      <c r="BL425" s="373"/>
      <c r="BM425" s="373"/>
      <c r="BN425" s="373"/>
    </row>
    <row r="426" spans="1:66" ht="15.75" customHeight="1" x14ac:dyDescent="0.2">
      <c r="A426" s="373"/>
      <c r="B426" s="373"/>
      <c r="C426" s="373"/>
      <c r="D426" s="373"/>
      <c r="E426" s="373"/>
      <c r="F426" s="373"/>
      <c r="G426" s="373"/>
      <c r="H426" s="373"/>
      <c r="I426" s="373"/>
      <c r="J426" s="373"/>
      <c r="K426" s="373"/>
      <c r="L426" s="373"/>
      <c r="M426" s="373"/>
      <c r="N426" s="373"/>
      <c r="O426" s="373"/>
      <c r="P426" s="373"/>
      <c r="Q426" s="373"/>
      <c r="R426" s="373"/>
      <c r="S426" s="373"/>
      <c r="T426" s="373"/>
      <c r="U426" s="373"/>
      <c r="V426" s="373"/>
      <c r="W426" s="373"/>
      <c r="X426" s="373"/>
      <c r="Y426" s="373"/>
      <c r="Z426" s="373"/>
      <c r="AA426" s="373"/>
      <c r="AB426" s="373"/>
      <c r="AC426" s="373"/>
      <c r="AD426" s="373"/>
      <c r="AE426" s="373"/>
      <c r="AF426" s="373"/>
      <c r="AG426" s="373"/>
      <c r="AH426" s="373"/>
      <c r="AI426" s="373"/>
      <c r="AJ426" s="373"/>
      <c r="AK426" s="373"/>
      <c r="AL426" s="373"/>
      <c r="AM426" s="373"/>
      <c r="AN426" s="373"/>
      <c r="AO426" s="373"/>
      <c r="AP426" s="373"/>
      <c r="AQ426" s="373"/>
      <c r="AR426" s="373"/>
      <c r="AS426" s="373"/>
      <c r="AT426" s="373"/>
      <c r="AU426" s="373"/>
      <c r="AV426" s="373"/>
      <c r="AW426" s="373"/>
      <c r="AX426" s="373"/>
      <c r="AY426" s="373"/>
      <c r="AZ426" s="373"/>
      <c r="BA426" s="373"/>
      <c r="BB426" s="373"/>
      <c r="BC426" s="373"/>
      <c r="BD426" s="373"/>
      <c r="BE426" s="373"/>
      <c r="BF426" s="373"/>
      <c r="BG426" s="373"/>
      <c r="BH426" s="373"/>
      <c r="BI426" s="373"/>
      <c r="BJ426" s="373"/>
      <c r="BK426" s="373"/>
      <c r="BL426" s="373"/>
      <c r="BM426" s="373"/>
      <c r="BN426" s="373"/>
    </row>
    <row r="427" spans="1:66" ht="15.75" customHeight="1" x14ac:dyDescent="0.2">
      <c r="A427" s="373"/>
      <c r="B427" s="373"/>
      <c r="C427" s="373"/>
      <c r="D427" s="373"/>
      <c r="E427" s="373"/>
      <c r="F427" s="373"/>
      <c r="G427" s="373"/>
      <c r="H427" s="373"/>
      <c r="I427" s="373"/>
      <c r="J427" s="373"/>
      <c r="K427" s="373"/>
      <c r="L427" s="373"/>
      <c r="M427" s="373"/>
      <c r="N427" s="373"/>
      <c r="O427" s="373"/>
      <c r="P427" s="373"/>
      <c r="Q427" s="373"/>
      <c r="R427" s="373"/>
      <c r="S427" s="373"/>
      <c r="T427" s="373"/>
      <c r="U427" s="373"/>
      <c r="V427" s="373"/>
      <c r="W427" s="373"/>
      <c r="X427" s="373"/>
      <c r="Y427" s="373"/>
      <c r="Z427" s="373"/>
      <c r="AA427" s="373"/>
      <c r="AB427" s="373"/>
      <c r="AC427" s="373"/>
      <c r="AD427" s="373"/>
      <c r="AE427" s="373"/>
      <c r="AF427" s="373"/>
      <c r="AG427" s="373"/>
      <c r="AH427" s="373"/>
      <c r="AI427" s="373"/>
      <c r="AJ427" s="373"/>
      <c r="AK427" s="373"/>
      <c r="AL427" s="373"/>
      <c r="AM427" s="373"/>
      <c r="AN427" s="373"/>
      <c r="AO427" s="373"/>
      <c r="AP427" s="373"/>
      <c r="AQ427" s="373"/>
      <c r="AR427" s="373"/>
      <c r="AS427" s="373"/>
      <c r="AT427" s="373"/>
      <c r="AU427" s="373"/>
      <c r="AV427" s="373"/>
      <c r="AW427" s="373"/>
      <c r="AX427" s="373"/>
      <c r="AY427" s="373"/>
      <c r="AZ427" s="373"/>
      <c r="BA427" s="373"/>
      <c r="BB427" s="373"/>
      <c r="BC427" s="373"/>
      <c r="BD427" s="373"/>
      <c r="BE427" s="373"/>
      <c r="BF427" s="373"/>
      <c r="BG427" s="373"/>
      <c r="BH427" s="373"/>
      <c r="BI427" s="373"/>
      <c r="BJ427" s="373"/>
      <c r="BK427" s="373"/>
      <c r="BL427" s="373"/>
      <c r="BM427" s="373"/>
      <c r="BN427" s="373"/>
    </row>
    <row r="428" spans="1:66" ht="15.75" customHeight="1" x14ac:dyDescent="0.2">
      <c r="A428" s="373"/>
      <c r="B428" s="373"/>
      <c r="C428" s="373"/>
      <c r="D428" s="373"/>
      <c r="E428" s="373"/>
      <c r="F428" s="373"/>
      <c r="G428" s="373"/>
      <c r="H428" s="373"/>
      <c r="I428" s="373"/>
      <c r="J428" s="373"/>
      <c r="K428" s="373"/>
      <c r="L428" s="373"/>
      <c r="M428" s="373"/>
      <c r="N428" s="373"/>
      <c r="O428" s="373"/>
      <c r="P428" s="373"/>
      <c r="Q428" s="373"/>
      <c r="R428" s="373"/>
      <c r="S428" s="373"/>
      <c r="T428" s="373"/>
      <c r="U428" s="373"/>
      <c r="V428" s="373"/>
      <c r="W428" s="373"/>
      <c r="X428" s="373"/>
      <c r="Y428" s="373"/>
      <c r="Z428" s="373"/>
      <c r="AA428" s="373"/>
      <c r="AB428" s="373"/>
      <c r="AC428" s="373"/>
      <c r="AD428" s="373"/>
      <c r="AE428" s="373"/>
      <c r="AF428" s="373"/>
      <c r="AG428" s="373"/>
      <c r="AH428" s="373"/>
      <c r="AI428" s="373"/>
      <c r="AJ428" s="373"/>
      <c r="AK428" s="373"/>
      <c r="AL428" s="373"/>
      <c r="AM428" s="373"/>
      <c r="AN428" s="373"/>
      <c r="AO428" s="373"/>
      <c r="AP428" s="373"/>
      <c r="AQ428" s="373"/>
      <c r="AR428" s="373"/>
      <c r="AS428" s="373"/>
      <c r="AT428" s="373"/>
      <c r="AU428" s="373"/>
      <c r="AV428" s="373"/>
      <c r="AW428" s="373"/>
      <c r="AX428" s="373"/>
      <c r="AY428" s="373"/>
      <c r="AZ428" s="373"/>
      <c r="BA428" s="373"/>
      <c r="BB428" s="373"/>
      <c r="BC428" s="373"/>
      <c r="BD428" s="373"/>
      <c r="BE428" s="373"/>
      <c r="BF428" s="373"/>
      <c r="BG428" s="373"/>
      <c r="BH428" s="373"/>
      <c r="BI428" s="373"/>
      <c r="BJ428" s="373"/>
      <c r="BK428" s="373"/>
      <c r="BL428" s="373"/>
      <c r="BM428" s="373"/>
      <c r="BN428" s="373"/>
    </row>
    <row r="429" spans="1:66" ht="15.75" customHeight="1" x14ac:dyDescent="0.2">
      <c r="A429" s="373"/>
      <c r="B429" s="373"/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  <c r="N429" s="373"/>
      <c r="O429" s="373"/>
      <c r="P429" s="373"/>
      <c r="Q429" s="373"/>
      <c r="R429" s="373"/>
      <c r="S429" s="373"/>
      <c r="T429" s="373"/>
      <c r="U429" s="373"/>
      <c r="V429" s="373"/>
      <c r="W429" s="373"/>
      <c r="X429" s="373"/>
      <c r="Y429" s="373"/>
      <c r="Z429" s="373"/>
      <c r="AA429" s="373"/>
      <c r="AB429" s="373"/>
      <c r="AC429" s="373"/>
      <c r="AD429" s="373"/>
      <c r="AE429" s="373"/>
      <c r="AF429" s="373"/>
      <c r="AG429" s="373"/>
      <c r="AH429" s="373"/>
      <c r="AI429" s="373"/>
      <c r="AJ429" s="373"/>
      <c r="AK429" s="373"/>
      <c r="AL429" s="373"/>
      <c r="AM429" s="373"/>
      <c r="AN429" s="373"/>
      <c r="AO429" s="373"/>
      <c r="AP429" s="373"/>
      <c r="AQ429" s="373"/>
      <c r="AR429" s="373"/>
      <c r="AS429" s="373"/>
      <c r="AT429" s="373"/>
      <c r="AU429" s="373"/>
      <c r="AV429" s="373"/>
      <c r="AW429" s="373"/>
      <c r="AX429" s="373"/>
      <c r="AY429" s="373"/>
      <c r="AZ429" s="373"/>
      <c r="BA429" s="373"/>
      <c r="BB429" s="373"/>
      <c r="BC429" s="373"/>
      <c r="BD429" s="373"/>
      <c r="BE429" s="373"/>
      <c r="BF429" s="373"/>
      <c r="BG429" s="373"/>
      <c r="BH429" s="373"/>
      <c r="BI429" s="373"/>
      <c r="BJ429" s="373"/>
      <c r="BK429" s="373"/>
      <c r="BL429" s="373"/>
      <c r="BM429" s="373"/>
      <c r="BN429" s="373"/>
    </row>
    <row r="430" spans="1:66" ht="15.75" customHeight="1" x14ac:dyDescent="0.2">
      <c r="A430" s="373"/>
      <c r="B430" s="373"/>
      <c r="C430" s="373"/>
      <c r="D430" s="373"/>
      <c r="E430" s="373"/>
      <c r="F430" s="373"/>
      <c r="G430" s="373"/>
      <c r="H430" s="373"/>
      <c r="I430" s="373"/>
      <c r="J430" s="373"/>
      <c r="K430" s="373"/>
      <c r="L430" s="373"/>
      <c r="M430" s="373"/>
      <c r="N430" s="373"/>
      <c r="O430" s="373"/>
      <c r="P430" s="373"/>
      <c r="Q430" s="373"/>
      <c r="R430" s="373"/>
      <c r="S430" s="373"/>
      <c r="T430" s="373"/>
      <c r="U430" s="373"/>
      <c r="V430" s="373"/>
      <c r="W430" s="373"/>
      <c r="X430" s="373"/>
      <c r="Y430" s="373"/>
      <c r="Z430" s="373"/>
      <c r="AA430" s="373"/>
      <c r="AB430" s="373"/>
      <c r="AC430" s="373"/>
      <c r="AD430" s="373"/>
      <c r="AE430" s="373"/>
      <c r="AF430" s="373"/>
      <c r="AG430" s="373"/>
      <c r="AH430" s="373"/>
      <c r="AI430" s="373"/>
      <c r="AJ430" s="373"/>
      <c r="AK430" s="373"/>
      <c r="AL430" s="373"/>
      <c r="AM430" s="373"/>
      <c r="AN430" s="373"/>
      <c r="AO430" s="373"/>
      <c r="AP430" s="373"/>
      <c r="AQ430" s="373"/>
      <c r="AR430" s="373"/>
      <c r="AS430" s="373"/>
      <c r="AT430" s="373"/>
      <c r="AU430" s="373"/>
      <c r="AV430" s="373"/>
      <c r="AW430" s="373"/>
      <c r="AX430" s="373"/>
      <c r="AY430" s="373"/>
      <c r="AZ430" s="373"/>
      <c r="BA430" s="373"/>
      <c r="BB430" s="373"/>
      <c r="BC430" s="373"/>
      <c r="BD430" s="373"/>
      <c r="BE430" s="373"/>
      <c r="BF430" s="373"/>
      <c r="BG430" s="373"/>
      <c r="BH430" s="373"/>
      <c r="BI430" s="373"/>
      <c r="BJ430" s="373"/>
      <c r="BK430" s="373"/>
      <c r="BL430" s="373"/>
      <c r="BM430" s="373"/>
      <c r="BN430" s="373"/>
    </row>
    <row r="431" spans="1:66" ht="15.75" customHeight="1" x14ac:dyDescent="0.2">
      <c r="A431" s="373"/>
      <c r="B431" s="373"/>
      <c r="C431" s="373"/>
      <c r="D431" s="373"/>
      <c r="E431" s="373"/>
      <c r="F431" s="373"/>
      <c r="G431" s="373"/>
      <c r="H431" s="373"/>
      <c r="I431" s="373"/>
      <c r="J431" s="373"/>
      <c r="K431" s="373"/>
      <c r="L431" s="373"/>
      <c r="M431" s="373"/>
      <c r="N431" s="373"/>
      <c r="O431" s="373"/>
      <c r="P431" s="373"/>
      <c r="Q431" s="373"/>
      <c r="R431" s="373"/>
      <c r="S431" s="373"/>
      <c r="T431" s="373"/>
      <c r="U431" s="373"/>
      <c r="V431" s="373"/>
      <c r="W431" s="373"/>
      <c r="X431" s="373"/>
      <c r="Y431" s="373"/>
      <c r="Z431" s="373"/>
      <c r="AA431" s="373"/>
      <c r="AB431" s="373"/>
      <c r="AC431" s="373"/>
      <c r="AD431" s="373"/>
      <c r="AE431" s="373"/>
      <c r="AF431" s="373"/>
      <c r="AG431" s="373"/>
      <c r="AH431" s="373"/>
      <c r="AI431" s="373"/>
      <c r="AJ431" s="373"/>
      <c r="AK431" s="373"/>
      <c r="AL431" s="373"/>
      <c r="AM431" s="373"/>
      <c r="AN431" s="373"/>
      <c r="AO431" s="373"/>
      <c r="AP431" s="373"/>
      <c r="AQ431" s="373"/>
      <c r="AR431" s="373"/>
      <c r="AS431" s="373"/>
      <c r="AT431" s="373"/>
      <c r="AU431" s="373"/>
      <c r="AV431" s="373"/>
      <c r="AW431" s="373"/>
      <c r="AX431" s="373"/>
      <c r="AY431" s="373"/>
      <c r="AZ431" s="373"/>
      <c r="BA431" s="373"/>
      <c r="BB431" s="373"/>
      <c r="BC431" s="373"/>
      <c r="BD431" s="373"/>
      <c r="BE431" s="373"/>
      <c r="BF431" s="373"/>
      <c r="BG431" s="373"/>
      <c r="BH431" s="373"/>
      <c r="BI431" s="373"/>
      <c r="BJ431" s="373"/>
      <c r="BK431" s="373"/>
      <c r="BL431" s="373"/>
      <c r="BM431" s="373"/>
      <c r="BN431" s="373"/>
    </row>
    <row r="432" spans="1:66" ht="15.75" customHeight="1" x14ac:dyDescent="0.2">
      <c r="A432" s="373"/>
      <c r="B432" s="373"/>
      <c r="C432" s="373"/>
      <c r="D432" s="373"/>
      <c r="E432" s="373"/>
      <c r="F432" s="373"/>
      <c r="G432" s="373"/>
      <c r="H432" s="373"/>
      <c r="I432" s="373"/>
      <c r="J432" s="373"/>
      <c r="K432" s="373"/>
      <c r="L432" s="373"/>
      <c r="M432" s="373"/>
      <c r="N432" s="373"/>
      <c r="O432" s="373"/>
      <c r="P432" s="373"/>
      <c r="Q432" s="373"/>
      <c r="R432" s="373"/>
      <c r="S432" s="373"/>
      <c r="T432" s="373"/>
      <c r="U432" s="373"/>
      <c r="V432" s="373"/>
      <c r="W432" s="373"/>
      <c r="X432" s="373"/>
      <c r="Y432" s="373"/>
      <c r="Z432" s="373"/>
      <c r="AA432" s="373"/>
      <c r="AB432" s="373"/>
      <c r="AC432" s="373"/>
      <c r="AD432" s="373"/>
      <c r="AE432" s="373"/>
      <c r="AF432" s="373"/>
      <c r="AG432" s="373"/>
      <c r="AH432" s="373"/>
      <c r="AI432" s="373"/>
      <c r="AJ432" s="373"/>
      <c r="AK432" s="373"/>
      <c r="AL432" s="373"/>
      <c r="AM432" s="373"/>
      <c r="AN432" s="373"/>
      <c r="AO432" s="373"/>
      <c r="AP432" s="373"/>
      <c r="AQ432" s="373"/>
      <c r="AR432" s="373"/>
      <c r="AS432" s="373"/>
      <c r="AT432" s="373"/>
      <c r="AU432" s="373"/>
      <c r="AV432" s="373"/>
      <c r="AW432" s="373"/>
      <c r="AX432" s="373"/>
      <c r="AY432" s="373"/>
      <c r="AZ432" s="373"/>
      <c r="BA432" s="373"/>
      <c r="BB432" s="373"/>
      <c r="BC432" s="373"/>
      <c r="BD432" s="373"/>
      <c r="BE432" s="373"/>
      <c r="BF432" s="373"/>
      <c r="BG432" s="373"/>
      <c r="BH432" s="373"/>
      <c r="BI432" s="373"/>
      <c r="BJ432" s="373"/>
      <c r="BK432" s="373"/>
      <c r="BL432" s="373"/>
      <c r="BM432" s="373"/>
      <c r="BN432" s="373"/>
    </row>
    <row r="433" spans="1:66" ht="15.75" customHeight="1" x14ac:dyDescent="0.2">
      <c r="A433" s="373"/>
      <c r="B433" s="373"/>
      <c r="C433" s="373"/>
      <c r="D433" s="373"/>
      <c r="E433" s="373"/>
      <c r="F433" s="373"/>
      <c r="G433" s="373"/>
      <c r="H433" s="373"/>
      <c r="I433" s="373"/>
      <c r="J433" s="373"/>
      <c r="K433" s="373"/>
      <c r="L433" s="373"/>
      <c r="M433" s="373"/>
      <c r="N433" s="373"/>
      <c r="O433" s="373"/>
      <c r="P433" s="373"/>
      <c r="Q433" s="373"/>
      <c r="R433" s="373"/>
      <c r="S433" s="373"/>
      <c r="T433" s="373"/>
      <c r="U433" s="373"/>
      <c r="V433" s="373"/>
      <c r="W433" s="373"/>
      <c r="X433" s="373"/>
      <c r="Y433" s="373"/>
      <c r="Z433" s="373"/>
      <c r="AA433" s="373"/>
      <c r="AB433" s="373"/>
      <c r="AC433" s="373"/>
      <c r="AD433" s="373"/>
      <c r="AE433" s="373"/>
      <c r="AF433" s="373"/>
      <c r="AG433" s="373"/>
      <c r="AH433" s="373"/>
      <c r="AI433" s="373"/>
      <c r="AJ433" s="373"/>
      <c r="AK433" s="373"/>
      <c r="AL433" s="373"/>
      <c r="AM433" s="373"/>
      <c r="AN433" s="373"/>
      <c r="AO433" s="373"/>
      <c r="AP433" s="373"/>
      <c r="AQ433" s="373"/>
      <c r="AR433" s="373"/>
      <c r="AS433" s="373"/>
      <c r="AT433" s="373"/>
      <c r="AU433" s="373"/>
      <c r="AV433" s="373"/>
      <c r="AW433" s="373"/>
      <c r="AX433" s="373"/>
      <c r="AY433" s="373"/>
      <c r="AZ433" s="373"/>
      <c r="BA433" s="373"/>
      <c r="BB433" s="373"/>
      <c r="BC433" s="373"/>
      <c r="BD433" s="373"/>
      <c r="BE433" s="373"/>
      <c r="BF433" s="373"/>
      <c r="BG433" s="373"/>
      <c r="BH433" s="373"/>
      <c r="BI433" s="373"/>
      <c r="BJ433" s="373"/>
      <c r="BK433" s="373"/>
      <c r="BL433" s="373"/>
      <c r="BM433" s="373"/>
      <c r="BN433" s="373"/>
    </row>
    <row r="434" spans="1:66" ht="15.75" customHeight="1" x14ac:dyDescent="0.2">
      <c r="A434" s="373"/>
      <c r="B434" s="373"/>
      <c r="C434" s="373"/>
      <c r="D434" s="373"/>
      <c r="E434" s="373"/>
      <c r="F434" s="373"/>
      <c r="G434" s="373"/>
      <c r="H434" s="373"/>
      <c r="I434" s="373"/>
      <c r="J434" s="373"/>
      <c r="K434" s="373"/>
      <c r="L434" s="373"/>
      <c r="M434" s="373"/>
      <c r="N434" s="373"/>
      <c r="O434" s="373"/>
      <c r="P434" s="373"/>
      <c r="Q434" s="373"/>
      <c r="R434" s="373"/>
      <c r="S434" s="373"/>
      <c r="T434" s="373"/>
      <c r="U434" s="373"/>
      <c r="V434" s="373"/>
      <c r="W434" s="373"/>
      <c r="X434" s="373"/>
      <c r="Y434" s="373"/>
      <c r="Z434" s="373"/>
      <c r="AA434" s="373"/>
      <c r="AB434" s="373"/>
      <c r="AC434" s="373"/>
      <c r="AD434" s="373"/>
      <c r="AE434" s="373"/>
      <c r="AF434" s="373"/>
      <c r="AG434" s="373"/>
      <c r="AH434" s="373"/>
      <c r="AI434" s="373"/>
      <c r="AJ434" s="373"/>
      <c r="AK434" s="373"/>
      <c r="AL434" s="373"/>
      <c r="AM434" s="373"/>
      <c r="AN434" s="373"/>
      <c r="AO434" s="373"/>
      <c r="AP434" s="373"/>
      <c r="AQ434" s="373"/>
      <c r="AR434" s="373"/>
      <c r="AS434" s="373"/>
      <c r="AT434" s="373"/>
      <c r="AU434" s="373"/>
      <c r="AV434" s="373"/>
      <c r="AW434" s="373"/>
      <c r="AX434" s="373"/>
      <c r="AY434" s="373"/>
      <c r="AZ434" s="373"/>
      <c r="BA434" s="373"/>
      <c r="BB434" s="373"/>
      <c r="BC434" s="373"/>
      <c r="BD434" s="373"/>
      <c r="BE434" s="373"/>
      <c r="BF434" s="373"/>
      <c r="BG434" s="373"/>
      <c r="BH434" s="373"/>
      <c r="BI434" s="373"/>
      <c r="BJ434" s="373"/>
      <c r="BK434" s="373"/>
      <c r="BL434" s="373"/>
      <c r="BM434" s="373"/>
      <c r="BN434" s="373"/>
    </row>
    <row r="435" spans="1:66" ht="15.75" customHeight="1" x14ac:dyDescent="0.2">
      <c r="A435" s="373"/>
      <c r="B435" s="373"/>
      <c r="C435" s="373"/>
      <c r="D435" s="373"/>
      <c r="E435" s="373"/>
      <c r="F435" s="373"/>
      <c r="G435" s="373"/>
      <c r="H435" s="373"/>
      <c r="I435" s="373"/>
      <c r="J435" s="373"/>
      <c r="K435" s="373"/>
      <c r="L435" s="373"/>
      <c r="M435" s="373"/>
      <c r="N435" s="373"/>
      <c r="O435" s="373"/>
      <c r="P435" s="373"/>
      <c r="Q435" s="373"/>
      <c r="R435" s="373"/>
      <c r="S435" s="373"/>
      <c r="T435" s="373"/>
      <c r="U435" s="373"/>
      <c r="V435" s="373"/>
      <c r="W435" s="373"/>
      <c r="X435" s="373"/>
      <c r="Y435" s="373"/>
      <c r="Z435" s="373"/>
      <c r="AA435" s="373"/>
      <c r="AB435" s="373"/>
      <c r="AC435" s="373"/>
      <c r="AD435" s="373"/>
      <c r="AE435" s="373"/>
      <c r="AF435" s="373"/>
      <c r="AG435" s="373"/>
      <c r="AH435" s="373"/>
      <c r="AI435" s="373"/>
      <c r="AJ435" s="373"/>
      <c r="AK435" s="373"/>
      <c r="AL435" s="373"/>
      <c r="AM435" s="373"/>
      <c r="AN435" s="373"/>
      <c r="AO435" s="373"/>
      <c r="AP435" s="373"/>
      <c r="AQ435" s="373"/>
      <c r="AR435" s="373"/>
      <c r="AS435" s="373"/>
      <c r="AT435" s="373"/>
      <c r="AU435" s="373"/>
      <c r="AV435" s="373"/>
      <c r="AW435" s="373"/>
      <c r="AX435" s="373"/>
      <c r="AY435" s="373"/>
      <c r="AZ435" s="373"/>
      <c r="BA435" s="373"/>
      <c r="BB435" s="373"/>
      <c r="BC435" s="373"/>
      <c r="BD435" s="373"/>
      <c r="BE435" s="373"/>
      <c r="BF435" s="373"/>
      <c r="BG435" s="373"/>
      <c r="BH435" s="373"/>
      <c r="BI435" s="373"/>
      <c r="BJ435" s="373"/>
      <c r="BK435" s="373"/>
      <c r="BL435" s="373"/>
      <c r="BM435" s="373"/>
      <c r="BN435" s="373"/>
    </row>
    <row r="436" spans="1:66" ht="15.75" customHeight="1" x14ac:dyDescent="0.2">
      <c r="A436" s="373"/>
      <c r="B436" s="373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3"/>
      <c r="N436" s="373"/>
      <c r="O436" s="373"/>
      <c r="P436" s="373"/>
      <c r="Q436" s="373"/>
      <c r="R436" s="373"/>
      <c r="S436" s="373"/>
      <c r="T436" s="373"/>
      <c r="U436" s="373"/>
      <c r="V436" s="373"/>
      <c r="W436" s="373"/>
      <c r="X436" s="373"/>
      <c r="Y436" s="373"/>
      <c r="Z436" s="373"/>
      <c r="AA436" s="373"/>
      <c r="AB436" s="373"/>
      <c r="AC436" s="373"/>
      <c r="AD436" s="373"/>
      <c r="AE436" s="373"/>
      <c r="AF436" s="373"/>
      <c r="AG436" s="373"/>
      <c r="AH436" s="373"/>
      <c r="AI436" s="373"/>
      <c r="AJ436" s="373"/>
      <c r="AK436" s="373"/>
      <c r="AL436" s="373"/>
      <c r="AM436" s="373"/>
      <c r="AN436" s="373"/>
      <c r="AO436" s="373"/>
      <c r="AP436" s="373"/>
      <c r="AQ436" s="373"/>
      <c r="AR436" s="373"/>
      <c r="AS436" s="373"/>
      <c r="AT436" s="373"/>
      <c r="AU436" s="373"/>
      <c r="AV436" s="373"/>
      <c r="AW436" s="373"/>
      <c r="AX436" s="373"/>
      <c r="AY436" s="373"/>
      <c r="AZ436" s="373"/>
      <c r="BA436" s="373"/>
      <c r="BB436" s="373"/>
      <c r="BC436" s="373"/>
      <c r="BD436" s="373"/>
      <c r="BE436" s="373"/>
      <c r="BF436" s="373"/>
      <c r="BG436" s="373"/>
      <c r="BH436" s="373"/>
      <c r="BI436" s="373"/>
      <c r="BJ436" s="373"/>
      <c r="BK436" s="373"/>
      <c r="BL436" s="373"/>
      <c r="BM436" s="373"/>
      <c r="BN436" s="373"/>
    </row>
    <row r="437" spans="1:66" ht="15.75" customHeight="1" x14ac:dyDescent="0.2">
      <c r="A437" s="373"/>
      <c r="B437" s="373"/>
      <c r="C437" s="373"/>
      <c r="D437" s="373"/>
      <c r="E437" s="373"/>
      <c r="F437" s="373"/>
      <c r="G437" s="373"/>
      <c r="H437" s="373"/>
      <c r="I437" s="373"/>
      <c r="J437" s="373"/>
      <c r="K437" s="373"/>
      <c r="L437" s="373"/>
      <c r="M437" s="373"/>
      <c r="N437" s="373"/>
      <c r="O437" s="373"/>
      <c r="P437" s="373"/>
      <c r="Q437" s="373"/>
      <c r="R437" s="373"/>
      <c r="S437" s="373"/>
      <c r="T437" s="373"/>
      <c r="U437" s="373"/>
      <c r="V437" s="373"/>
      <c r="W437" s="373"/>
      <c r="X437" s="373"/>
      <c r="Y437" s="373"/>
      <c r="Z437" s="373"/>
      <c r="AA437" s="373"/>
      <c r="AB437" s="373"/>
      <c r="AC437" s="373"/>
      <c r="AD437" s="373"/>
      <c r="AE437" s="373"/>
      <c r="AF437" s="373"/>
      <c r="AG437" s="373"/>
      <c r="AH437" s="373"/>
      <c r="AI437" s="373"/>
      <c r="AJ437" s="373"/>
      <c r="AK437" s="373"/>
      <c r="AL437" s="373"/>
      <c r="AM437" s="373"/>
      <c r="AN437" s="373"/>
      <c r="AO437" s="373"/>
      <c r="AP437" s="373"/>
      <c r="AQ437" s="373"/>
      <c r="AR437" s="373"/>
      <c r="AS437" s="373"/>
      <c r="AT437" s="373"/>
      <c r="AU437" s="373"/>
      <c r="AV437" s="373"/>
      <c r="AW437" s="373"/>
      <c r="AX437" s="373"/>
      <c r="AY437" s="373"/>
      <c r="AZ437" s="373"/>
      <c r="BA437" s="373"/>
      <c r="BB437" s="373"/>
      <c r="BC437" s="373"/>
      <c r="BD437" s="373"/>
      <c r="BE437" s="373"/>
      <c r="BF437" s="373"/>
      <c r="BG437" s="373"/>
      <c r="BH437" s="373"/>
      <c r="BI437" s="373"/>
      <c r="BJ437" s="373"/>
      <c r="BK437" s="373"/>
      <c r="BL437" s="373"/>
      <c r="BM437" s="373"/>
      <c r="BN437" s="373"/>
    </row>
    <row r="438" spans="1:66" ht="15.75" customHeight="1" x14ac:dyDescent="0.2">
      <c r="A438" s="373"/>
      <c r="B438" s="373"/>
      <c r="C438" s="373"/>
      <c r="D438" s="373"/>
      <c r="E438" s="373"/>
      <c r="F438" s="373"/>
      <c r="G438" s="373"/>
      <c r="H438" s="373"/>
      <c r="I438" s="373"/>
      <c r="J438" s="373"/>
      <c r="K438" s="373"/>
      <c r="L438" s="373"/>
      <c r="M438" s="373"/>
      <c r="N438" s="373"/>
      <c r="O438" s="373"/>
      <c r="P438" s="373"/>
      <c r="Q438" s="373"/>
      <c r="R438" s="373"/>
      <c r="S438" s="373"/>
      <c r="T438" s="373"/>
      <c r="U438" s="373"/>
      <c r="V438" s="373"/>
      <c r="W438" s="373"/>
      <c r="X438" s="373"/>
      <c r="Y438" s="373"/>
      <c r="Z438" s="373"/>
      <c r="AA438" s="373"/>
      <c r="AB438" s="373"/>
      <c r="AC438" s="373"/>
      <c r="AD438" s="373"/>
      <c r="AE438" s="373"/>
      <c r="AF438" s="373"/>
      <c r="AG438" s="373"/>
      <c r="AH438" s="373"/>
      <c r="AI438" s="373"/>
      <c r="AJ438" s="373"/>
      <c r="AK438" s="373"/>
      <c r="AL438" s="373"/>
      <c r="AM438" s="373"/>
      <c r="AN438" s="373"/>
      <c r="AO438" s="373"/>
      <c r="AP438" s="373"/>
      <c r="AQ438" s="373"/>
      <c r="AR438" s="373"/>
      <c r="AS438" s="373"/>
      <c r="AT438" s="373"/>
      <c r="AU438" s="373"/>
      <c r="AV438" s="373"/>
      <c r="AW438" s="373"/>
      <c r="AX438" s="373"/>
      <c r="AY438" s="373"/>
      <c r="AZ438" s="373"/>
      <c r="BA438" s="373"/>
      <c r="BB438" s="373"/>
      <c r="BC438" s="373"/>
      <c r="BD438" s="373"/>
      <c r="BE438" s="373"/>
      <c r="BF438" s="373"/>
      <c r="BG438" s="373"/>
      <c r="BH438" s="373"/>
      <c r="BI438" s="373"/>
      <c r="BJ438" s="373"/>
      <c r="BK438" s="373"/>
      <c r="BL438" s="373"/>
      <c r="BM438" s="373"/>
      <c r="BN438" s="373"/>
    </row>
    <row r="439" spans="1:66" ht="15.75" customHeight="1" x14ac:dyDescent="0.2">
      <c r="A439" s="373"/>
      <c r="B439" s="373"/>
      <c r="C439" s="373"/>
      <c r="D439" s="373"/>
      <c r="E439" s="373"/>
      <c r="F439" s="373"/>
      <c r="G439" s="373"/>
      <c r="H439" s="373"/>
      <c r="I439" s="373"/>
      <c r="J439" s="373"/>
      <c r="K439" s="373"/>
      <c r="L439" s="373"/>
      <c r="M439" s="373"/>
      <c r="N439" s="373"/>
      <c r="O439" s="373"/>
      <c r="P439" s="373"/>
      <c r="Q439" s="373"/>
      <c r="R439" s="373"/>
      <c r="S439" s="373"/>
      <c r="T439" s="373"/>
      <c r="U439" s="373"/>
      <c r="V439" s="373"/>
      <c r="W439" s="373"/>
      <c r="X439" s="373"/>
      <c r="Y439" s="373"/>
      <c r="Z439" s="373"/>
      <c r="AA439" s="373"/>
      <c r="AB439" s="373"/>
      <c r="AC439" s="373"/>
      <c r="AD439" s="373"/>
      <c r="AE439" s="373"/>
      <c r="AF439" s="373"/>
      <c r="AG439" s="373"/>
      <c r="AH439" s="373"/>
      <c r="AI439" s="373"/>
      <c r="AJ439" s="373"/>
      <c r="AK439" s="373"/>
      <c r="AL439" s="373"/>
      <c r="AM439" s="373"/>
      <c r="AN439" s="373"/>
      <c r="AO439" s="373"/>
      <c r="AP439" s="373"/>
      <c r="AQ439" s="373"/>
      <c r="AR439" s="373"/>
      <c r="AS439" s="373"/>
      <c r="AT439" s="373"/>
      <c r="AU439" s="373"/>
      <c r="AV439" s="373"/>
      <c r="AW439" s="373"/>
      <c r="AX439" s="373"/>
      <c r="AY439" s="373"/>
      <c r="AZ439" s="373"/>
      <c r="BA439" s="373"/>
      <c r="BB439" s="373"/>
      <c r="BC439" s="373"/>
      <c r="BD439" s="373"/>
      <c r="BE439" s="373"/>
      <c r="BF439" s="373"/>
      <c r="BG439" s="373"/>
      <c r="BH439" s="373"/>
      <c r="BI439" s="373"/>
      <c r="BJ439" s="373"/>
      <c r="BK439" s="373"/>
      <c r="BL439" s="373"/>
      <c r="BM439" s="373"/>
      <c r="BN439" s="373"/>
    </row>
    <row r="440" spans="1:66" ht="15.75" customHeight="1" x14ac:dyDescent="0.2">
      <c r="A440" s="373"/>
      <c r="B440" s="373"/>
      <c r="C440" s="373"/>
      <c r="D440" s="373"/>
      <c r="E440" s="373"/>
      <c r="F440" s="373"/>
      <c r="G440" s="373"/>
      <c r="H440" s="373"/>
      <c r="I440" s="373"/>
      <c r="J440" s="373"/>
      <c r="K440" s="373"/>
      <c r="L440" s="373"/>
      <c r="M440" s="373"/>
      <c r="N440" s="373"/>
      <c r="O440" s="373"/>
      <c r="P440" s="373"/>
      <c r="Q440" s="373"/>
      <c r="R440" s="373"/>
      <c r="S440" s="373"/>
      <c r="T440" s="373"/>
      <c r="U440" s="373"/>
      <c r="V440" s="373"/>
      <c r="W440" s="373"/>
      <c r="X440" s="373"/>
      <c r="Y440" s="373"/>
      <c r="Z440" s="373"/>
      <c r="AA440" s="373"/>
      <c r="AB440" s="373"/>
      <c r="AC440" s="373"/>
      <c r="AD440" s="373"/>
      <c r="AE440" s="373"/>
      <c r="AF440" s="373"/>
      <c r="AG440" s="373"/>
      <c r="AH440" s="373"/>
      <c r="AI440" s="373"/>
      <c r="AJ440" s="373"/>
      <c r="AK440" s="373"/>
      <c r="AL440" s="373"/>
      <c r="AM440" s="373"/>
      <c r="AN440" s="373"/>
      <c r="AO440" s="373"/>
      <c r="AP440" s="373"/>
      <c r="AQ440" s="373"/>
      <c r="AR440" s="373"/>
      <c r="AS440" s="373"/>
      <c r="AT440" s="373"/>
      <c r="AU440" s="373"/>
      <c r="AV440" s="373"/>
      <c r="AW440" s="373"/>
      <c r="AX440" s="373"/>
      <c r="AY440" s="373"/>
      <c r="AZ440" s="373"/>
      <c r="BA440" s="373"/>
      <c r="BB440" s="373"/>
      <c r="BC440" s="373"/>
      <c r="BD440" s="373"/>
      <c r="BE440" s="373"/>
      <c r="BF440" s="373"/>
      <c r="BG440" s="373"/>
      <c r="BH440" s="373"/>
      <c r="BI440" s="373"/>
      <c r="BJ440" s="373"/>
      <c r="BK440" s="373"/>
      <c r="BL440" s="373"/>
      <c r="BM440" s="373"/>
      <c r="BN440" s="373"/>
    </row>
    <row r="441" spans="1:66" ht="15.75" customHeight="1" x14ac:dyDescent="0.2">
      <c r="A441" s="373"/>
      <c r="B441" s="373"/>
      <c r="C441" s="373"/>
      <c r="D441" s="373"/>
      <c r="E441" s="373"/>
      <c r="F441" s="373"/>
      <c r="G441" s="373"/>
      <c r="H441" s="373"/>
      <c r="I441" s="373"/>
      <c r="J441" s="373"/>
      <c r="K441" s="373"/>
      <c r="L441" s="373"/>
      <c r="M441" s="373"/>
      <c r="N441" s="373"/>
      <c r="O441" s="373"/>
      <c r="P441" s="373"/>
      <c r="Q441" s="373"/>
      <c r="R441" s="373"/>
      <c r="S441" s="373"/>
      <c r="T441" s="373"/>
      <c r="U441" s="373"/>
      <c r="V441" s="373"/>
      <c r="W441" s="373"/>
      <c r="X441" s="373"/>
      <c r="Y441" s="373"/>
      <c r="Z441" s="373"/>
      <c r="AA441" s="373"/>
      <c r="AB441" s="373"/>
      <c r="AC441" s="373"/>
      <c r="AD441" s="373"/>
      <c r="AE441" s="373"/>
      <c r="AF441" s="373"/>
      <c r="AG441" s="373"/>
      <c r="AH441" s="373"/>
      <c r="AI441" s="373"/>
      <c r="AJ441" s="373"/>
      <c r="AK441" s="373"/>
      <c r="AL441" s="373"/>
      <c r="AM441" s="373"/>
      <c r="AN441" s="373"/>
      <c r="AO441" s="373"/>
      <c r="AP441" s="373"/>
      <c r="AQ441" s="373"/>
      <c r="AR441" s="373"/>
      <c r="AS441" s="373"/>
      <c r="AT441" s="373"/>
      <c r="AU441" s="373"/>
      <c r="AV441" s="373"/>
      <c r="AW441" s="373"/>
      <c r="AX441" s="373"/>
      <c r="AY441" s="373"/>
      <c r="AZ441" s="373"/>
      <c r="BA441" s="373"/>
      <c r="BB441" s="373"/>
      <c r="BC441" s="373"/>
      <c r="BD441" s="373"/>
      <c r="BE441" s="373"/>
      <c r="BF441" s="373"/>
      <c r="BG441" s="373"/>
      <c r="BH441" s="373"/>
      <c r="BI441" s="373"/>
      <c r="BJ441" s="373"/>
      <c r="BK441" s="373"/>
      <c r="BL441" s="373"/>
      <c r="BM441" s="373"/>
      <c r="BN441" s="373"/>
    </row>
    <row r="442" spans="1:66" ht="15.75" customHeight="1" x14ac:dyDescent="0.2">
      <c r="A442" s="373"/>
      <c r="B442" s="373"/>
      <c r="C442" s="373"/>
      <c r="D442" s="373"/>
      <c r="E442" s="373"/>
      <c r="F442" s="373"/>
      <c r="G442" s="373"/>
      <c r="H442" s="373"/>
      <c r="I442" s="373"/>
      <c r="J442" s="373"/>
      <c r="K442" s="373"/>
      <c r="L442" s="373"/>
      <c r="M442" s="373"/>
      <c r="N442" s="373"/>
      <c r="O442" s="373"/>
      <c r="P442" s="373"/>
      <c r="Q442" s="373"/>
      <c r="R442" s="373"/>
      <c r="S442" s="373"/>
      <c r="T442" s="373"/>
      <c r="U442" s="373"/>
      <c r="V442" s="373"/>
      <c r="W442" s="373"/>
      <c r="X442" s="373"/>
      <c r="Y442" s="373"/>
      <c r="Z442" s="373"/>
      <c r="AA442" s="373"/>
      <c r="AB442" s="373"/>
      <c r="AC442" s="373"/>
      <c r="AD442" s="373"/>
      <c r="AE442" s="373"/>
      <c r="AF442" s="373"/>
      <c r="AG442" s="373"/>
      <c r="AH442" s="373"/>
      <c r="AI442" s="373"/>
      <c r="AJ442" s="373"/>
      <c r="AK442" s="373"/>
      <c r="AL442" s="373"/>
      <c r="AM442" s="373"/>
      <c r="AN442" s="373"/>
      <c r="AO442" s="373"/>
      <c r="AP442" s="373"/>
      <c r="AQ442" s="373"/>
      <c r="AR442" s="373"/>
      <c r="AS442" s="373"/>
      <c r="AT442" s="373"/>
      <c r="AU442" s="373"/>
      <c r="AV442" s="373"/>
      <c r="AW442" s="373"/>
      <c r="AX442" s="373"/>
      <c r="AY442" s="373"/>
      <c r="AZ442" s="373"/>
      <c r="BA442" s="373"/>
      <c r="BB442" s="373"/>
      <c r="BC442" s="373"/>
      <c r="BD442" s="373"/>
      <c r="BE442" s="373"/>
      <c r="BF442" s="373"/>
      <c r="BG442" s="373"/>
      <c r="BH442" s="373"/>
      <c r="BI442" s="373"/>
      <c r="BJ442" s="373"/>
      <c r="BK442" s="373"/>
      <c r="BL442" s="373"/>
      <c r="BM442" s="373"/>
      <c r="BN442" s="373"/>
    </row>
    <row r="443" spans="1:66" ht="15.75" customHeight="1" x14ac:dyDescent="0.2">
      <c r="A443" s="373"/>
      <c r="B443" s="373"/>
      <c r="C443" s="373"/>
      <c r="D443" s="373"/>
      <c r="E443" s="373"/>
      <c r="F443" s="373"/>
      <c r="G443" s="373"/>
      <c r="H443" s="373"/>
      <c r="I443" s="373"/>
      <c r="J443" s="373"/>
      <c r="K443" s="373"/>
      <c r="L443" s="373"/>
      <c r="M443" s="373"/>
      <c r="N443" s="373"/>
      <c r="O443" s="373"/>
      <c r="P443" s="373"/>
      <c r="Q443" s="373"/>
      <c r="R443" s="373"/>
      <c r="S443" s="373"/>
      <c r="T443" s="373"/>
      <c r="U443" s="373"/>
      <c r="V443" s="373"/>
      <c r="W443" s="373"/>
      <c r="X443" s="373"/>
      <c r="Y443" s="373"/>
      <c r="Z443" s="373"/>
      <c r="AA443" s="373"/>
      <c r="AB443" s="373"/>
      <c r="AC443" s="373"/>
      <c r="AD443" s="373"/>
      <c r="AE443" s="373"/>
      <c r="AF443" s="373"/>
      <c r="AG443" s="373"/>
      <c r="AH443" s="373"/>
      <c r="AI443" s="373"/>
      <c r="AJ443" s="373"/>
      <c r="AK443" s="373"/>
      <c r="AL443" s="373"/>
      <c r="AM443" s="373"/>
      <c r="AN443" s="373"/>
      <c r="AO443" s="373"/>
      <c r="AP443" s="373"/>
      <c r="AQ443" s="373"/>
      <c r="AR443" s="373"/>
      <c r="AS443" s="373"/>
      <c r="AT443" s="373"/>
      <c r="AU443" s="373"/>
      <c r="AV443" s="373"/>
      <c r="AW443" s="373"/>
      <c r="AX443" s="373"/>
      <c r="AY443" s="373"/>
      <c r="AZ443" s="373"/>
      <c r="BA443" s="373"/>
      <c r="BB443" s="373"/>
      <c r="BC443" s="373"/>
      <c r="BD443" s="373"/>
      <c r="BE443" s="373"/>
      <c r="BF443" s="373"/>
      <c r="BG443" s="373"/>
      <c r="BH443" s="373"/>
      <c r="BI443" s="373"/>
      <c r="BJ443" s="373"/>
      <c r="BK443" s="373"/>
      <c r="BL443" s="373"/>
      <c r="BM443" s="373"/>
      <c r="BN443" s="373"/>
    </row>
    <row r="444" spans="1:66" ht="15.75" customHeight="1" x14ac:dyDescent="0.2">
      <c r="A444" s="373"/>
      <c r="B444" s="373"/>
      <c r="C444" s="373"/>
      <c r="D444" s="373"/>
      <c r="E444" s="373"/>
      <c r="F444" s="373"/>
      <c r="G444" s="373"/>
      <c r="H444" s="373"/>
      <c r="I444" s="373"/>
      <c r="J444" s="373"/>
      <c r="K444" s="373"/>
      <c r="L444" s="373"/>
      <c r="M444" s="373"/>
      <c r="N444" s="373"/>
      <c r="O444" s="373"/>
      <c r="P444" s="373"/>
      <c r="Q444" s="373"/>
      <c r="R444" s="373"/>
      <c r="S444" s="373"/>
      <c r="T444" s="373"/>
      <c r="U444" s="373"/>
      <c r="V444" s="373"/>
      <c r="W444" s="373"/>
      <c r="X444" s="373"/>
      <c r="Y444" s="373"/>
      <c r="Z444" s="373"/>
      <c r="AA444" s="373"/>
      <c r="AB444" s="373"/>
      <c r="AC444" s="373"/>
      <c r="AD444" s="373"/>
      <c r="AE444" s="373"/>
      <c r="AF444" s="373"/>
      <c r="AG444" s="373"/>
      <c r="AH444" s="373"/>
      <c r="AI444" s="373"/>
      <c r="AJ444" s="373"/>
      <c r="AK444" s="373"/>
      <c r="AL444" s="373"/>
      <c r="AM444" s="373"/>
      <c r="AN444" s="373"/>
      <c r="AO444" s="373"/>
      <c r="AP444" s="373"/>
      <c r="AQ444" s="373"/>
      <c r="AR444" s="373"/>
      <c r="AS444" s="373"/>
      <c r="AT444" s="373"/>
      <c r="AU444" s="373"/>
      <c r="AV444" s="373"/>
      <c r="AW444" s="373"/>
      <c r="AX444" s="373"/>
      <c r="AY444" s="373"/>
      <c r="AZ444" s="373"/>
      <c r="BA444" s="373"/>
      <c r="BB444" s="373"/>
      <c r="BC444" s="373"/>
      <c r="BD444" s="373"/>
      <c r="BE444" s="373"/>
      <c r="BF444" s="373"/>
      <c r="BG444" s="373"/>
      <c r="BH444" s="373"/>
      <c r="BI444" s="373"/>
      <c r="BJ444" s="373"/>
      <c r="BK444" s="373"/>
      <c r="BL444" s="373"/>
      <c r="BM444" s="373"/>
      <c r="BN444" s="373"/>
    </row>
    <row r="445" spans="1:66" ht="15.75" customHeight="1" x14ac:dyDescent="0.2">
      <c r="A445" s="373"/>
      <c r="B445" s="373"/>
      <c r="C445" s="373"/>
      <c r="D445" s="373"/>
      <c r="E445" s="373"/>
      <c r="F445" s="373"/>
      <c r="G445" s="373"/>
      <c r="H445" s="373"/>
      <c r="I445" s="373"/>
      <c r="J445" s="373"/>
      <c r="K445" s="373"/>
      <c r="L445" s="373"/>
      <c r="M445" s="373"/>
      <c r="N445" s="373"/>
      <c r="O445" s="373"/>
      <c r="P445" s="373"/>
      <c r="Q445" s="373"/>
      <c r="R445" s="373"/>
      <c r="S445" s="373"/>
      <c r="T445" s="373"/>
      <c r="U445" s="373"/>
      <c r="V445" s="373"/>
      <c r="W445" s="373"/>
      <c r="X445" s="373"/>
      <c r="Y445" s="373"/>
      <c r="Z445" s="373"/>
      <c r="AA445" s="373"/>
      <c r="AB445" s="373"/>
      <c r="AC445" s="373"/>
      <c r="AD445" s="373"/>
      <c r="AE445" s="373"/>
      <c r="AF445" s="373"/>
      <c r="AG445" s="373"/>
      <c r="AH445" s="373"/>
      <c r="AI445" s="373"/>
      <c r="AJ445" s="373"/>
      <c r="AK445" s="373"/>
      <c r="AL445" s="373"/>
      <c r="AM445" s="373"/>
      <c r="AN445" s="373"/>
      <c r="AO445" s="373"/>
      <c r="AP445" s="373"/>
      <c r="AQ445" s="373"/>
      <c r="AR445" s="373"/>
      <c r="AS445" s="373"/>
      <c r="AT445" s="373"/>
      <c r="AU445" s="373"/>
      <c r="AV445" s="373"/>
      <c r="AW445" s="373"/>
      <c r="AX445" s="373"/>
      <c r="AY445" s="373"/>
      <c r="AZ445" s="373"/>
      <c r="BA445" s="373"/>
      <c r="BB445" s="373"/>
      <c r="BC445" s="373"/>
      <c r="BD445" s="373"/>
      <c r="BE445" s="373"/>
      <c r="BF445" s="373"/>
      <c r="BG445" s="373"/>
      <c r="BH445" s="373"/>
      <c r="BI445" s="373"/>
      <c r="BJ445" s="373"/>
      <c r="BK445" s="373"/>
      <c r="BL445" s="373"/>
      <c r="BM445" s="373"/>
      <c r="BN445" s="373"/>
    </row>
    <row r="446" spans="1:66" ht="15.75" customHeight="1" x14ac:dyDescent="0.2">
      <c r="A446" s="373"/>
      <c r="B446" s="373"/>
      <c r="C446" s="373"/>
      <c r="D446" s="373"/>
      <c r="E446" s="373"/>
      <c r="F446" s="373"/>
      <c r="G446" s="373"/>
      <c r="H446" s="373"/>
      <c r="I446" s="373"/>
      <c r="J446" s="373"/>
      <c r="K446" s="373"/>
      <c r="L446" s="373"/>
      <c r="M446" s="373"/>
      <c r="N446" s="373"/>
      <c r="O446" s="373"/>
      <c r="P446" s="373"/>
      <c r="Q446" s="373"/>
      <c r="R446" s="373"/>
      <c r="S446" s="373"/>
      <c r="T446" s="373"/>
      <c r="U446" s="373"/>
      <c r="V446" s="373"/>
      <c r="W446" s="373"/>
      <c r="X446" s="373"/>
      <c r="Y446" s="373"/>
      <c r="Z446" s="373"/>
      <c r="AA446" s="373"/>
      <c r="AB446" s="373"/>
      <c r="AC446" s="373"/>
      <c r="AD446" s="373"/>
      <c r="AE446" s="373"/>
      <c r="AF446" s="373"/>
      <c r="AG446" s="373"/>
      <c r="AH446" s="373"/>
      <c r="AI446" s="373"/>
      <c r="AJ446" s="373"/>
      <c r="AK446" s="373"/>
      <c r="AL446" s="373"/>
      <c r="AM446" s="373"/>
      <c r="AN446" s="373"/>
      <c r="AO446" s="373"/>
      <c r="AP446" s="373"/>
      <c r="AQ446" s="373"/>
      <c r="AR446" s="373"/>
      <c r="AS446" s="373"/>
      <c r="AT446" s="373"/>
      <c r="AU446" s="373"/>
      <c r="AV446" s="373"/>
      <c r="AW446" s="373"/>
      <c r="AX446" s="373"/>
      <c r="AY446" s="373"/>
      <c r="AZ446" s="373"/>
      <c r="BA446" s="373"/>
      <c r="BB446" s="373"/>
      <c r="BC446" s="373"/>
      <c r="BD446" s="373"/>
      <c r="BE446" s="373"/>
      <c r="BF446" s="373"/>
      <c r="BG446" s="373"/>
      <c r="BH446" s="373"/>
      <c r="BI446" s="373"/>
      <c r="BJ446" s="373"/>
      <c r="BK446" s="373"/>
      <c r="BL446" s="373"/>
      <c r="BM446" s="373"/>
      <c r="BN446" s="373"/>
    </row>
    <row r="447" spans="1:66" ht="15.75" customHeight="1" x14ac:dyDescent="0.2">
      <c r="A447" s="373"/>
      <c r="B447" s="373"/>
      <c r="C447" s="373"/>
      <c r="D447" s="373"/>
      <c r="E447" s="373"/>
      <c r="F447" s="373"/>
      <c r="G447" s="373"/>
      <c r="H447" s="373"/>
      <c r="I447" s="373"/>
      <c r="J447" s="373"/>
      <c r="K447" s="373"/>
      <c r="L447" s="373"/>
      <c r="M447" s="373"/>
      <c r="N447" s="373"/>
      <c r="O447" s="373"/>
      <c r="P447" s="373"/>
      <c r="Q447" s="373"/>
      <c r="R447" s="373"/>
      <c r="S447" s="373"/>
      <c r="T447" s="373"/>
      <c r="U447" s="373"/>
      <c r="V447" s="373"/>
      <c r="W447" s="373"/>
      <c r="X447" s="373"/>
      <c r="Y447" s="373"/>
      <c r="Z447" s="373"/>
      <c r="AA447" s="373"/>
      <c r="AB447" s="373"/>
      <c r="AC447" s="373"/>
      <c r="AD447" s="373"/>
      <c r="AE447" s="373"/>
      <c r="AF447" s="373"/>
      <c r="AG447" s="373"/>
      <c r="AH447" s="373"/>
      <c r="AI447" s="373"/>
      <c r="AJ447" s="373"/>
      <c r="AK447" s="373"/>
      <c r="AL447" s="373"/>
      <c r="AM447" s="373"/>
      <c r="AN447" s="373"/>
      <c r="AO447" s="373"/>
      <c r="AP447" s="373"/>
      <c r="AQ447" s="373"/>
      <c r="AR447" s="373"/>
      <c r="AS447" s="373"/>
      <c r="AT447" s="373"/>
      <c r="AU447" s="373"/>
      <c r="AV447" s="373"/>
      <c r="AW447" s="373"/>
      <c r="AX447" s="373"/>
      <c r="AY447" s="373"/>
      <c r="AZ447" s="373"/>
      <c r="BA447" s="373"/>
      <c r="BB447" s="373"/>
      <c r="BC447" s="373"/>
      <c r="BD447" s="373"/>
      <c r="BE447" s="373"/>
      <c r="BF447" s="373"/>
      <c r="BG447" s="373"/>
      <c r="BH447" s="373"/>
      <c r="BI447" s="373"/>
      <c r="BJ447" s="373"/>
      <c r="BK447" s="373"/>
      <c r="BL447" s="373"/>
      <c r="BM447" s="373"/>
      <c r="BN447" s="373"/>
    </row>
    <row r="448" spans="1:66" ht="15.75" customHeight="1" x14ac:dyDescent="0.2">
      <c r="A448" s="373"/>
      <c r="B448" s="373"/>
      <c r="C448" s="373"/>
      <c r="D448" s="373"/>
      <c r="E448" s="373"/>
      <c r="F448" s="373"/>
      <c r="G448" s="373"/>
      <c r="H448" s="373"/>
      <c r="I448" s="373"/>
      <c r="J448" s="373"/>
      <c r="K448" s="373"/>
      <c r="L448" s="373"/>
      <c r="M448" s="373"/>
      <c r="N448" s="373"/>
      <c r="O448" s="373"/>
      <c r="P448" s="373"/>
      <c r="Q448" s="373"/>
      <c r="R448" s="373"/>
      <c r="S448" s="373"/>
      <c r="T448" s="373"/>
      <c r="U448" s="373"/>
      <c r="V448" s="373"/>
      <c r="W448" s="373"/>
      <c r="X448" s="373"/>
      <c r="Y448" s="373"/>
      <c r="Z448" s="373"/>
      <c r="AA448" s="373"/>
      <c r="AB448" s="373"/>
      <c r="AC448" s="373"/>
      <c r="AD448" s="373"/>
      <c r="AE448" s="373"/>
      <c r="AF448" s="373"/>
      <c r="AG448" s="373"/>
      <c r="AH448" s="373"/>
      <c r="AI448" s="373"/>
      <c r="AJ448" s="373"/>
      <c r="AK448" s="373"/>
      <c r="AL448" s="373"/>
      <c r="AM448" s="373"/>
      <c r="AN448" s="373"/>
      <c r="AO448" s="373"/>
      <c r="AP448" s="373"/>
      <c r="AQ448" s="373"/>
      <c r="AR448" s="373"/>
      <c r="AS448" s="373"/>
      <c r="AT448" s="373"/>
      <c r="AU448" s="373"/>
      <c r="AV448" s="373"/>
      <c r="AW448" s="373"/>
      <c r="AX448" s="373"/>
      <c r="AY448" s="373"/>
      <c r="AZ448" s="373"/>
      <c r="BA448" s="373"/>
      <c r="BB448" s="373"/>
      <c r="BC448" s="373"/>
      <c r="BD448" s="373"/>
      <c r="BE448" s="373"/>
      <c r="BF448" s="373"/>
      <c r="BG448" s="373"/>
      <c r="BH448" s="373"/>
      <c r="BI448" s="373"/>
      <c r="BJ448" s="373"/>
      <c r="BK448" s="373"/>
      <c r="BL448" s="373"/>
      <c r="BM448" s="373"/>
      <c r="BN448" s="373"/>
    </row>
    <row r="449" spans="1:66" ht="15.75" customHeight="1" x14ac:dyDescent="0.2">
      <c r="A449" s="373"/>
      <c r="B449" s="373"/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3"/>
      <c r="N449" s="373"/>
      <c r="O449" s="373"/>
      <c r="P449" s="373"/>
      <c r="Q449" s="373"/>
      <c r="R449" s="373"/>
      <c r="S449" s="373"/>
      <c r="T449" s="373"/>
      <c r="U449" s="373"/>
      <c r="V449" s="373"/>
      <c r="W449" s="373"/>
      <c r="X449" s="373"/>
      <c r="Y449" s="373"/>
      <c r="Z449" s="373"/>
      <c r="AA449" s="373"/>
      <c r="AB449" s="373"/>
      <c r="AC449" s="373"/>
      <c r="AD449" s="373"/>
      <c r="AE449" s="373"/>
      <c r="AF449" s="373"/>
      <c r="AG449" s="373"/>
      <c r="AH449" s="373"/>
      <c r="AI449" s="373"/>
      <c r="AJ449" s="373"/>
      <c r="AK449" s="373"/>
      <c r="AL449" s="373"/>
      <c r="AM449" s="373"/>
      <c r="AN449" s="373"/>
      <c r="AO449" s="373"/>
      <c r="AP449" s="373"/>
      <c r="AQ449" s="373"/>
      <c r="AR449" s="373"/>
      <c r="AS449" s="373"/>
      <c r="AT449" s="373"/>
      <c r="AU449" s="373"/>
      <c r="AV449" s="373"/>
      <c r="AW449" s="373"/>
      <c r="AX449" s="373"/>
      <c r="AY449" s="373"/>
      <c r="AZ449" s="373"/>
      <c r="BA449" s="373"/>
      <c r="BB449" s="373"/>
      <c r="BC449" s="373"/>
      <c r="BD449" s="373"/>
      <c r="BE449" s="373"/>
      <c r="BF449" s="373"/>
      <c r="BG449" s="373"/>
      <c r="BH449" s="373"/>
      <c r="BI449" s="373"/>
      <c r="BJ449" s="373"/>
      <c r="BK449" s="373"/>
      <c r="BL449" s="373"/>
      <c r="BM449" s="373"/>
      <c r="BN449" s="373"/>
    </row>
    <row r="450" spans="1:66" ht="15.75" customHeight="1" x14ac:dyDescent="0.2">
      <c r="A450" s="373"/>
      <c r="B450" s="373"/>
      <c r="C450" s="373"/>
      <c r="D450" s="373"/>
      <c r="E450" s="373"/>
      <c r="F450" s="373"/>
      <c r="G450" s="373"/>
      <c r="H450" s="373"/>
      <c r="I450" s="373"/>
      <c r="J450" s="373"/>
      <c r="K450" s="373"/>
      <c r="L450" s="373"/>
      <c r="M450" s="373"/>
      <c r="N450" s="373"/>
      <c r="O450" s="373"/>
      <c r="P450" s="373"/>
      <c r="Q450" s="373"/>
      <c r="R450" s="373"/>
      <c r="S450" s="373"/>
      <c r="T450" s="373"/>
      <c r="U450" s="373"/>
      <c r="V450" s="373"/>
      <c r="W450" s="373"/>
      <c r="X450" s="373"/>
      <c r="Y450" s="373"/>
      <c r="Z450" s="373"/>
      <c r="AA450" s="373"/>
      <c r="AB450" s="373"/>
      <c r="AC450" s="373"/>
      <c r="AD450" s="373"/>
      <c r="AE450" s="373"/>
      <c r="AF450" s="373"/>
      <c r="AG450" s="373"/>
      <c r="AH450" s="373"/>
      <c r="AI450" s="373"/>
      <c r="AJ450" s="373"/>
      <c r="AK450" s="373"/>
      <c r="AL450" s="373"/>
      <c r="AM450" s="373"/>
      <c r="AN450" s="373"/>
      <c r="AO450" s="373"/>
      <c r="AP450" s="373"/>
      <c r="AQ450" s="373"/>
      <c r="AR450" s="373"/>
      <c r="AS450" s="373"/>
      <c r="AT450" s="373"/>
      <c r="AU450" s="373"/>
      <c r="AV450" s="373"/>
      <c r="AW450" s="373"/>
      <c r="AX450" s="373"/>
      <c r="AY450" s="373"/>
      <c r="AZ450" s="373"/>
      <c r="BA450" s="373"/>
      <c r="BB450" s="373"/>
      <c r="BC450" s="373"/>
      <c r="BD450" s="373"/>
      <c r="BE450" s="373"/>
      <c r="BF450" s="373"/>
      <c r="BG450" s="373"/>
      <c r="BH450" s="373"/>
      <c r="BI450" s="373"/>
      <c r="BJ450" s="373"/>
      <c r="BK450" s="373"/>
      <c r="BL450" s="373"/>
      <c r="BM450" s="373"/>
      <c r="BN450" s="373"/>
    </row>
    <row r="451" spans="1:66" ht="15.75" customHeight="1" x14ac:dyDescent="0.2">
      <c r="A451" s="373"/>
      <c r="B451" s="373"/>
      <c r="C451" s="373"/>
      <c r="D451" s="373"/>
      <c r="E451" s="373"/>
      <c r="F451" s="373"/>
      <c r="G451" s="373"/>
      <c r="H451" s="373"/>
      <c r="I451" s="373"/>
      <c r="J451" s="373"/>
      <c r="K451" s="373"/>
      <c r="L451" s="373"/>
      <c r="M451" s="373"/>
      <c r="N451" s="373"/>
      <c r="O451" s="373"/>
      <c r="P451" s="373"/>
      <c r="Q451" s="373"/>
      <c r="R451" s="373"/>
      <c r="S451" s="373"/>
      <c r="T451" s="373"/>
      <c r="U451" s="373"/>
      <c r="V451" s="373"/>
      <c r="W451" s="373"/>
      <c r="X451" s="373"/>
      <c r="Y451" s="373"/>
      <c r="Z451" s="373"/>
      <c r="AA451" s="373"/>
      <c r="AB451" s="373"/>
      <c r="AC451" s="373"/>
      <c r="AD451" s="373"/>
      <c r="AE451" s="373"/>
      <c r="AF451" s="373"/>
      <c r="AG451" s="373"/>
      <c r="AH451" s="373"/>
      <c r="AI451" s="373"/>
      <c r="AJ451" s="373"/>
      <c r="AK451" s="373"/>
      <c r="AL451" s="373"/>
      <c r="AM451" s="373"/>
      <c r="AN451" s="373"/>
      <c r="AO451" s="373"/>
      <c r="AP451" s="373"/>
      <c r="AQ451" s="373"/>
      <c r="AR451" s="373"/>
      <c r="AS451" s="373"/>
      <c r="AT451" s="373"/>
      <c r="AU451" s="373"/>
      <c r="AV451" s="373"/>
      <c r="AW451" s="373"/>
      <c r="AX451" s="373"/>
      <c r="AY451" s="373"/>
      <c r="AZ451" s="373"/>
      <c r="BA451" s="373"/>
      <c r="BB451" s="373"/>
      <c r="BC451" s="373"/>
      <c r="BD451" s="373"/>
      <c r="BE451" s="373"/>
      <c r="BF451" s="373"/>
      <c r="BG451" s="373"/>
      <c r="BH451" s="373"/>
      <c r="BI451" s="373"/>
      <c r="BJ451" s="373"/>
      <c r="BK451" s="373"/>
      <c r="BL451" s="373"/>
      <c r="BM451" s="373"/>
      <c r="BN451" s="373"/>
    </row>
    <row r="452" spans="1:66" ht="15.75" customHeight="1" x14ac:dyDescent="0.2">
      <c r="A452" s="373"/>
      <c r="B452" s="373"/>
      <c r="C452" s="373"/>
      <c r="D452" s="373"/>
      <c r="E452" s="373"/>
      <c r="F452" s="373"/>
      <c r="G452" s="373"/>
      <c r="H452" s="373"/>
      <c r="I452" s="373"/>
      <c r="J452" s="373"/>
      <c r="K452" s="373"/>
      <c r="L452" s="373"/>
      <c r="M452" s="373"/>
      <c r="N452" s="373"/>
      <c r="O452" s="373"/>
      <c r="P452" s="373"/>
      <c r="Q452" s="373"/>
      <c r="R452" s="373"/>
      <c r="S452" s="373"/>
      <c r="T452" s="373"/>
      <c r="U452" s="373"/>
      <c r="V452" s="373"/>
      <c r="W452" s="373"/>
      <c r="X452" s="373"/>
      <c r="Y452" s="373"/>
      <c r="Z452" s="373"/>
      <c r="AA452" s="373"/>
      <c r="AB452" s="373"/>
      <c r="AC452" s="373"/>
      <c r="AD452" s="373"/>
      <c r="AE452" s="373"/>
      <c r="AF452" s="373"/>
      <c r="AG452" s="373"/>
      <c r="AH452" s="373"/>
      <c r="AI452" s="373"/>
      <c r="AJ452" s="373"/>
      <c r="AK452" s="373"/>
      <c r="AL452" s="373"/>
      <c r="AM452" s="373"/>
      <c r="AN452" s="373"/>
      <c r="AO452" s="373"/>
      <c r="AP452" s="373"/>
      <c r="AQ452" s="373"/>
      <c r="AR452" s="373"/>
      <c r="AS452" s="373"/>
      <c r="AT452" s="373"/>
      <c r="AU452" s="373"/>
      <c r="AV452" s="373"/>
      <c r="AW452" s="373"/>
      <c r="AX452" s="373"/>
      <c r="AY452" s="373"/>
      <c r="AZ452" s="373"/>
      <c r="BA452" s="373"/>
      <c r="BB452" s="373"/>
      <c r="BC452" s="373"/>
      <c r="BD452" s="373"/>
      <c r="BE452" s="373"/>
      <c r="BF452" s="373"/>
      <c r="BG452" s="373"/>
      <c r="BH452" s="373"/>
      <c r="BI452" s="373"/>
      <c r="BJ452" s="373"/>
      <c r="BK452" s="373"/>
      <c r="BL452" s="373"/>
      <c r="BM452" s="373"/>
      <c r="BN452" s="373"/>
    </row>
    <row r="453" spans="1:66" ht="15.75" customHeight="1" x14ac:dyDescent="0.2">
      <c r="A453" s="373"/>
      <c r="B453" s="373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3"/>
      <c r="N453" s="373"/>
      <c r="O453" s="373"/>
      <c r="P453" s="373"/>
      <c r="Q453" s="373"/>
      <c r="R453" s="373"/>
      <c r="S453" s="373"/>
      <c r="T453" s="373"/>
      <c r="U453" s="373"/>
      <c r="V453" s="373"/>
      <c r="W453" s="373"/>
      <c r="X453" s="373"/>
      <c r="Y453" s="373"/>
      <c r="Z453" s="373"/>
      <c r="AA453" s="373"/>
      <c r="AB453" s="373"/>
      <c r="AC453" s="373"/>
      <c r="AD453" s="373"/>
      <c r="AE453" s="373"/>
      <c r="AF453" s="373"/>
      <c r="AG453" s="373"/>
      <c r="AH453" s="373"/>
      <c r="AI453" s="373"/>
      <c r="AJ453" s="373"/>
      <c r="AK453" s="373"/>
      <c r="AL453" s="373"/>
      <c r="AM453" s="373"/>
      <c r="AN453" s="373"/>
      <c r="AO453" s="373"/>
      <c r="AP453" s="373"/>
      <c r="AQ453" s="373"/>
      <c r="AR453" s="373"/>
      <c r="AS453" s="373"/>
      <c r="AT453" s="373"/>
      <c r="AU453" s="373"/>
      <c r="AV453" s="373"/>
      <c r="AW453" s="373"/>
      <c r="AX453" s="373"/>
      <c r="AY453" s="373"/>
      <c r="AZ453" s="373"/>
      <c r="BA453" s="373"/>
      <c r="BB453" s="373"/>
      <c r="BC453" s="373"/>
      <c r="BD453" s="373"/>
      <c r="BE453" s="373"/>
      <c r="BF453" s="373"/>
      <c r="BG453" s="373"/>
      <c r="BH453" s="373"/>
      <c r="BI453" s="373"/>
      <c r="BJ453" s="373"/>
      <c r="BK453" s="373"/>
      <c r="BL453" s="373"/>
      <c r="BM453" s="373"/>
      <c r="BN453" s="373"/>
    </row>
    <row r="454" spans="1:66" ht="15.75" customHeight="1" x14ac:dyDescent="0.2">
      <c r="A454" s="373"/>
      <c r="B454" s="373"/>
      <c r="C454" s="373"/>
      <c r="D454" s="373"/>
      <c r="E454" s="373"/>
      <c r="F454" s="373"/>
      <c r="G454" s="373"/>
      <c r="H454" s="373"/>
      <c r="I454" s="373"/>
      <c r="J454" s="373"/>
      <c r="K454" s="373"/>
      <c r="L454" s="373"/>
      <c r="M454" s="373"/>
      <c r="N454" s="373"/>
      <c r="O454" s="373"/>
      <c r="P454" s="373"/>
      <c r="Q454" s="373"/>
      <c r="R454" s="373"/>
      <c r="S454" s="373"/>
      <c r="T454" s="373"/>
      <c r="U454" s="373"/>
      <c r="V454" s="373"/>
      <c r="W454" s="373"/>
      <c r="X454" s="373"/>
      <c r="Y454" s="373"/>
      <c r="Z454" s="373"/>
      <c r="AA454" s="373"/>
      <c r="AB454" s="373"/>
      <c r="AC454" s="373"/>
      <c r="AD454" s="373"/>
      <c r="AE454" s="373"/>
      <c r="AF454" s="373"/>
      <c r="AG454" s="373"/>
      <c r="AH454" s="373"/>
      <c r="AI454" s="373"/>
      <c r="AJ454" s="373"/>
      <c r="AK454" s="373"/>
      <c r="AL454" s="373"/>
      <c r="AM454" s="373"/>
      <c r="AN454" s="373"/>
      <c r="AO454" s="373"/>
      <c r="AP454" s="373"/>
      <c r="AQ454" s="373"/>
      <c r="AR454" s="373"/>
      <c r="AS454" s="373"/>
      <c r="AT454" s="373"/>
      <c r="AU454" s="373"/>
      <c r="AV454" s="373"/>
      <c r="AW454" s="373"/>
      <c r="AX454" s="373"/>
      <c r="AY454" s="373"/>
      <c r="AZ454" s="373"/>
      <c r="BA454" s="373"/>
      <c r="BB454" s="373"/>
      <c r="BC454" s="373"/>
      <c r="BD454" s="373"/>
      <c r="BE454" s="373"/>
      <c r="BF454" s="373"/>
      <c r="BG454" s="373"/>
      <c r="BH454" s="373"/>
      <c r="BI454" s="373"/>
      <c r="BJ454" s="373"/>
      <c r="BK454" s="373"/>
      <c r="BL454" s="373"/>
      <c r="BM454" s="373"/>
      <c r="BN454" s="373"/>
    </row>
    <row r="455" spans="1:66" ht="15.75" customHeight="1" x14ac:dyDescent="0.2">
      <c r="A455" s="373"/>
      <c r="B455" s="373"/>
      <c r="C455" s="373"/>
      <c r="D455" s="373"/>
      <c r="E455" s="373"/>
      <c r="F455" s="373"/>
      <c r="G455" s="373"/>
      <c r="H455" s="373"/>
      <c r="I455" s="373"/>
      <c r="J455" s="373"/>
      <c r="K455" s="373"/>
      <c r="L455" s="373"/>
      <c r="M455" s="373"/>
      <c r="N455" s="373"/>
      <c r="O455" s="373"/>
      <c r="P455" s="373"/>
      <c r="Q455" s="373"/>
      <c r="R455" s="373"/>
      <c r="S455" s="373"/>
      <c r="T455" s="373"/>
      <c r="U455" s="373"/>
      <c r="V455" s="373"/>
      <c r="W455" s="373"/>
      <c r="X455" s="373"/>
      <c r="Y455" s="373"/>
      <c r="Z455" s="373"/>
      <c r="AA455" s="373"/>
      <c r="AB455" s="373"/>
      <c r="AC455" s="373"/>
      <c r="AD455" s="373"/>
      <c r="AE455" s="373"/>
      <c r="AF455" s="373"/>
      <c r="AG455" s="373"/>
      <c r="AH455" s="373"/>
      <c r="AI455" s="373"/>
      <c r="AJ455" s="373"/>
      <c r="AK455" s="373"/>
      <c r="AL455" s="373"/>
      <c r="AM455" s="373"/>
      <c r="AN455" s="373"/>
      <c r="AO455" s="373"/>
      <c r="AP455" s="373"/>
      <c r="AQ455" s="373"/>
      <c r="AR455" s="373"/>
      <c r="AS455" s="373"/>
      <c r="AT455" s="373"/>
      <c r="AU455" s="373"/>
      <c r="AV455" s="373"/>
      <c r="AW455" s="373"/>
      <c r="AX455" s="373"/>
      <c r="AY455" s="373"/>
      <c r="AZ455" s="373"/>
      <c r="BA455" s="373"/>
      <c r="BB455" s="373"/>
      <c r="BC455" s="373"/>
      <c r="BD455" s="373"/>
      <c r="BE455" s="373"/>
      <c r="BF455" s="373"/>
      <c r="BG455" s="373"/>
      <c r="BH455" s="373"/>
      <c r="BI455" s="373"/>
      <c r="BJ455" s="373"/>
      <c r="BK455" s="373"/>
      <c r="BL455" s="373"/>
      <c r="BM455" s="373"/>
      <c r="BN455" s="373"/>
    </row>
    <row r="456" spans="1:66" ht="15.75" customHeight="1" x14ac:dyDescent="0.2">
      <c r="A456" s="373"/>
      <c r="B456" s="373"/>
      <c r="C456" s="373"/>
      <c r="D456" s="373"/>
      <c r="E456" s="373"/>
      <c r="F456" s="373"/>
      <c r="G456" s="373"/>
      <c r="H456" s="373"/>
      <c r="I456" s="373"/>
      <c r="J456" s="373"/>
      <c r="K456" s="373"/>
      <c r="L456" s="373"/>
      <c r="M456" s="373"/>
      <c r="N456" s="373"/>
      <c r="O456" s="373"/>
      <c r="P456" s="373"/>
      <c r="Q456" s="373"/>
      <c r="R456" s="373"/>
      <c r="S456" s="373"/>
      <c r="T456" s="373"/>
      <c r="U456" s="373"/>
      <c r="V456" s="373"/>
      <c r="W456" s="373"/>
      <c r="X456" s="373"/>
      <c r="Y456" s="373"/>
      <c r="Z456" s="373"/>
      <c r="AA456" s="373"/>
      <c r="AB456" s="373"/>
      <c r="AC456" s="373"/>
      <c r="AD456" s="373"/>
      <c r="AE456" s="373"/>
      <c r="AF456" s="373"/>
      <c r="AG456" s="373"/>
      <c r="AH456" s="373"/>
      <c r="AI456" s="373"/>
      <c r="AJ456" s="373"/>
      <c r="AK456" s="373"/>
      <c r="AL456" s="373"/>
      <c r="AM456" s="373"/>
      <c r="AN456" s="373"/>
      <c r="AO456" s="373"/>
      <c r="AP456" s="373"/>
      <c r="AQ456" s="373"/>
      <c r="AR456" s="373"/>
      <c r="AS456" s="373"/>
      <c r="AT456" s="373"/>
      <c r="AU456" s="373"/>
      <c r="AV456" s="373"/>
      <c r="AW456" s="373"/>
      <c r="AX456" s="373"/>
      <c r="AY456" s="373"/>
      <c r="AZ456" s="373"/>
      <c r="BA456" s="373"/>
      <c r="BB456" s="373"/>
      <c r="BC456" s="373"/>
      <c r="BD456" s="373"/>
      <c r="BE456" s="373"/>
      <c r="BF456" s="373"/>
      <c r="BG456" s="373"/>
      <c r="BH456" s="373"/>
      <c r="BI456" s="373"/>
      <c r="BJ456" s="373"/>
      <c r="BK456" s="373"/>
      <c r="BL456" s="373"/>
      <c r="BM456" s="373"/>
      <c r="BN456" s="373"/>
    </row>
    <row r="457" spans="1:66" ht="15.75" customHeight="1" x14ac:dyDescent="0.2">
      <c r="A457" s="373"/>
      <c r="B457" s="373"/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3"/>
      <c r="N457" s="373"/>
      <c r="O457" s="373"/>
      <c r="P457" s="373"/>
      <c r="Q457" s="373"/>
      <c r="R457" s="373"/>
      <c r="S457" s="373"/>
      <c r="T457" s="373"/>
      <c r="U457" s="373"/>
      <c r="V457" s="373"/>
      <c r="W457" s="373"/>
      <c r="X457" s="373"/>
      <c r="Y457" s="373"/>
      <c r="Z457" s="373"/>
      <c r="AA457" s="373"/>
      <c r="AB457" s="373"/>
      <c r="AC457" s="373"/>
      <c r="AD457" s="373"/>
      <c r="AE457" s="373"/>
      <c r="AF457" s="373"/>
      <c r="AG457" s="373"/>
      <c r="AH457" s="373"/>
      <c r="AI457" s="373"/>
      <c r="AJ457" s="373"/>
      <c r="AK457" s="373"/>
      <c r="AL457" s="373"/>
      <c r="AM457" s="373"/>
      <c r="AN457" s="373"/>
      <c r="AO457" s="373"/>
      <c r="AP457" s="373"/>
      <c r="AQ457" s="373"/>
      <c r="AR457" s="373"/>
      <c r="AS457" s="373"/>
      <c r="AT457" s="373"/>
      <c r="AU457" s="373"/>
      <c r="AV457" s="373"/>
      <c r="AW457" s="373"/>
      <c r="AX457" s="373"/>
      <c r="AY457" s="373"/>
      <c r="AZ457" s="373"/>
      <c r="BA457" s="373"/>
      <c r="BB457" s="373"/>
      <c r="BC457" s="373"/>
      <c r="BD457" s="373"/>
      <c r="BE457" s="373"/>
      <c r="BF457" s="373"/>
      <c r="BG457" s="373"/>
      <c r="BH457" s="373"/>
      <c r="BI457" s="373"/>
      <c r="BJ457" s="373"/>
      <c r="BK457" s="373"/>
      <c r="BL457" s="373"/>
      <c r="BM457" s="373"/>
      <c r="BN457" s="373"/>
    </row>
    <row r="458" spans="1:66" ht="15.75" customHeight="1" x14ac:dyDescent="0.2">
      <c r="A458" s="373"/>
      <c r="B458" s="373"/>
      <c r="C458" s="373"/>
      <c r="D458" s="373"/>
      <c r="E458" s="373"/>
      <c r="F458" s="373"/>
      <c r="G458" s="373"/>
      <c r="H458" s="373"/>
      <c r="I458" s="373"/>
      <c r="J458" s="373"/>
      <c r="K458" s="373"/>
      <c r="L458" s="373"/>
      <c r="M458" s="373"/>
      <c r="N458" s="373"/>
      <c r="O458" s="373"/>
      <c r="P458" s="373"/>
      <c r="Q458" s="373"/>
      <c r="R458" s="373"/>
      <c r="S458" s="373"/>
      <c r="T458" s="373"/>
      <c r="U458" s="373"/>
      <c r="V458" s="373"/>
      <c r="W458" s="373"/>
      <c r="X458" s="373"/>
      <c r="Y458" s="373"/>
      <c r="Z458" s="373"/>
      <c r="AA458" s="373"/>
      <c r="AB458" s="373"/>
      <c r="AC458" s="373"/>
      <c r="AD458" s="373"/>
      <c r="AE458" s="373"/>
      <c r="AF458" s="373"/>
      <c r="AG458" s="373"/>
      <c r="AH458" s="373"/>
      <c r="AI458" s="373"/>
      <c r="AJ458" s="373"/>
      <c r="AK458" s="373"/>
      <c r="AL458" s="373"/>
      <c r="AM458" s="373"/>
      <c r="AN458" s="373"/>
      <c r="AO458" s="373"/>
      <c r="AP458" s="373"/>
      <c r="AQ458" s="373"/>
      <c r="AR458" s="373"/>
      <c r="AS458" s="373"/>
      <c r="AT458" s="373"/>
      <c r="AU458" s="373"/>
      <c r="AV458" s="373"/>
      <c r="AW458" s="373"/>
      <c r="AX458" s="373"/>
      <c r="AY458" s="373"/>
      <c r="AZ458" s="373"/>
      <c r="BA458" s="373"/>
      <c r="BB458" s="373"/>
      <c r="BC458" s="373"/>
      <c r="BD458" s="373"/>
      <c r="BE458" s="373"/>
      <c r="BF458" s="373"/>
      <c r="BG458" s="373"/>
      <c r="BH458" s="373"/>
      <c r="BI458" s="373"/>
      <c r="BJ458" s="373"/>
      <c r="BK458" s="373"/>
      <c r="BL458" s="373"/>
      <c r="BM458" s="373"/>
      <c r="BN458" s="373"/>
    </row>
    <row r="459" spans="1:66" ht="15.75" customHeight="1" x14ac:dyDescent="0.2">
      <c r="A459" s="373"/>
      <c r="B459" s="373"/>
      <c r="C459" s="373"/>
      <c r="D459" s="373"/>
      <c r="E459" s="373"/>
      <c r="F459" s="373"/>
      <c r="G459" s="373"/>
      <c r="H459" s="373"/>
      <c r="I459" s="373"/>
      <c r="J459" s="373"/>
      <c r="K459" s="373"/>
      <c r="L459" s="373"/>
      <c r="M459" s="373"/>
      <c r="N459" s="373"/>
      <c r="O459" s="373"/>
      <c r="P459" s="373"/>
      <c r="Q459" s="373"/>
      <c r="R459" s="373"/>
      <c r="S459" s="373"/>
      <c r="T459" s="373"/>
      <c r="U459" s="373"/>
      <c r="V459" s="373"/>
      <c r="W459" s="373"/>
      <c r="X459" s="373"/>
      <c r="Y459" s="373"/>
      <c r="Z459" s="373"/>
      <c r="AA459" s="373"/>
      <c r="AB459" s="373"/>
      <c r="AC459" s="373"/>
      <c r="AD459" s="373"/>
      <c r="AE459" s="373"/>
      <c r="AF459" s="373"/>
      <c r="AG459" s="373"/>
      <c r="AH459" s="373"/>
      <c r="AI459" s="373"/>
      <c r="AJ459" s="373"/>
      <c r="AK459" s="373"/>
      <c r="AL459" s="373"/>
      <c r="AM459" s="373"/>
      <c r="AN459" s="373"/>
      <c r="AO459" s="373"/>
      <c r="AP459" s="373"/>
      <c r="AQ459" s="373"/>
      <c r="AR459" s="373"/>
      <c r="AS459" s="373"/>
      <c r="AT459" s="373"/>
      <c r="AU459" s="373"/>
      <c r="AV459" s="373"/>
      <c r="AW459" s="373"/>
      <c r="AX459" s="373"/>
      <c r="AY459" s="373"/>
      <c r="AZ459" s="373"/>
      <c r="BA459" s="373"/>
      <c r="BB459" s="373"/>
      <c r="BC459" s="373"/>
      <c r="BD459" s="373"/>
      <c r="BE459" s="373"/>
      <c r="BF459" s="373"/>
      <c r="BG459" s="373"/>
      <c r="BH459" s="373"/>
      <c r="BI459" s="373"/>
      <c r="BJ459" s="373"/>
      <c r="BK459" s="373"/>
      <c r="BL459" s="373"/>
      <c r="BM459" s="373"/>
      <c r="BN459" s="373"/>
    </row>
    <row r="460" spans="1:66" ht="15.75" customHeight="1" x14ac:dyDescent="0.2">
      <c r="A460" s="373"/>
      <c r="B460" s="373"/>
      <c r="C460" s="373"/>
      <c r="D460" s="373"/>
      <c r="E460" s="373"/>
      <c r="F460" s="373"/>
      <c r="G460" s="373"/>
      <c r="H460" s="373"/>
      <c r="I460" s="373"/>
      <c r="J460" s="373"/>
      <c r="K460" s="373"/>
      <c r="L460" s="373"/>
      <c r="M460" s="373"/>
      <c r="N460" s="373"/>
      <c r="O460" s="373"/>
      <c r="P460" s="373"/>
      <c r="Q460" s="373"/>
      <c r="R460" s="373"/>
      <c r="S460" s="373"/>
      <c r="T460" s="373"/>
      <c r="U460" s="373"/>
      <c r="V460" s="373"/>
      <c r="W460" s="373"/>
      <c r="X460" s="373"/>
      <c r="Y460" s="373"/>
      <c r="Z460" s="373"/>
      <c r="AA460" s="373"/>
      <c r="AB460" s="373"/>
      <c r="AC460" s="373"/>
      <c r="AD460" s="373"/>
      <c r="AE460" s="373"/>
      <c r="AF460" s="373"/>
      <c r="AG460" s="373"/>
      <c r="AH460" s="373"/>
      <c r="AI460" s="373"/>
      <c r="AJ460" s="373"/>
      <c r="AK460" s="373"/>
      <c r="AL460" s="373"/>
      <c r="AM460" s="373"/>
      <c r="AN460" s="373"/>
      <c r="AO460" s="373"/>
      <c r="AP460" s="373"/>
      <c r="AQ460" s="373"/>
      <c r="AR460" s="373"/>
      <c r="AS460" s="373"/>
      <c r="AT460" s="373"/>
      <c r="AU460" s="373"/>
      <c r="AV460" s="373"/>
      <c r="AW460" s="373"/>
      <c r="AX460" s="373"/>
      <c r="AY460" s="373"/>
      <c r="AZ460" s="373"/>
      <c r="BA460" s="373"/>
      <c r="BB460" s="373"/>
      <c r="BC460" s="373"/>
      <c r="BD460" s="373"/>
      <c r="BE460" s="373"/>
      <c r="BF460" s="373"/>
      <c r="BG460" s="373"/>
      <c r="BH460" s="373"/>
      <c r="BI460" s="373"/>
      <c r="BJ460" s="373"/>
      <c r="BK460" s="373"/>
      <c r="BL460" s="373"/>
      <c r="BM460" s="373"/>
      <c r="BN460" s="373"/>
    </row>
    <row r="461" spans="1:66" ht="15.75" customHeight="1" x14ac:dyDescent="0.2">
      <c r="A461" s="373"/>
      <c r="B461" s="373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373"/>
      <c r="N461" s="373"/>
      <c r="O461" s="373"/>
      <c r="P461" s="373"/>
      <c r="Q461" s="373"/>
      <c r="R461" s="373"/>
      <c r="S461" s="373"/>
      <c r="T461" s="373"/>
      <c r="U461" s="373"/>
      <c r="V461" s="373"/>
      <c r="W461" s="373"/>
      <c r="X461" s="373"/>
      <c r="Y461" s="373"/>
      <c r="Z461" s="373"/>
      <c r="AA461" s="373"/>
      <c r="AB461" s="373"/>
      <c r="AC461" s="373"/>
      <c r="AD461" s="373"/>
      <c r="AE461" s="373"/>
      <c r="AF461" s="373"/>
      <c r="AG461" s="373"/>
      <c r="AH461" s="373"/>
      <c r="AI461" s="373"/>
      <c r="AJ461" s="373"/>
      <c r="AK461" s="373"/>
      <c r="AL461" s="373"/>
      <c r="AM461" s="373"/>
      <c r="AN461" s="373"/>
      <c r="AO461" s="373"/>
      <c r="AP461" s="373"/>
      <c r="AQ461" s="373"/>
      <c r="AR461" s="373"/>
      <c r="AS461" s="373"/>
      <c r="AT461" s="373"/>
      <c r="AU461" s="373"/>
      <c r="AV461" s="373"/>
      <c r="AW461" s="373"/>
      <c r="AX461" s="373"/>
      <c r="AY461" s="373"/>
      <c r="AZ461" s="373"/>
      <c r="BA461" s="373"/>
      <c r="BB461" s="373"/>
      <c r="BC461" s="373"/>
      <c r="BD461" s="373"/>
      <c r="BE461" s="373"/>
      <c r="BF461" s="373"/>
      <c r="BG461" s="373"/>
      <c r="BH461" s="373"/>
      <c r="BI461" s="373"/>
      <c r="BJ461" s="373"/>
      <c r="BK461" s="373"/>
      <c r="BL461" s="373"/>
      <c r="BM461" s="373"/>
      <c r="BN461" s="373"/>
    </row>
    <row r="462" spans="1:66" ht="15.75" customHeight="1" x14ac:dyDescent="0.2">
      <c r="A462" s="373"/>
      <c r="B462" s="373"/>
      <c r="C462" s="373"/>
      <c r="D462" s="373"/>
      <c r="E462" s="373"/>
      <c r="F462" s="373"/>
      <c r="G462" s="373"/>
      <c r="H462" s="373"/>
      <c r="I462" s="373"/>
      <c r="J462" s="373"/>
      <c r="K462" s="373"/>
      <c r="L462" s="373"/>
      <c r="M462" s="373"/>
      <c r="N462" s="373"/>
      <c r="O462" s="373"/>
      <c r="P462" s="373"/>
      <c r="Q462" s="373"/>
      <c r="R462" s="373"/>
      <c r="S462" s="373"/>
      <c r="T462" s="373"/>
      <c r="U462" s="373"/>
      <c r="V462" s="373"/>
      <c r="W462" s="373"/>
      <c r="X462" s="373"/>
      <c r="Y462" s="373"/>
      <c r="Z462" s="373"/>
      <c r="AA462" s="373"/>
      <c r="AB462" s="373"/>
      <c r="AC462" s="373"/>
      <c r="AD462" s="373"/>
      <c r="AE462" s="373"/>
      <c r="AF462" s="373"/>
      <c r="AG462" s="373"/>
      <c r="AH462" s="373"/>
      <c r="AI462" s="373"/>
      <c r="AJ462" s="373"/>
      <c r="AK462" s="373"/>
      <c r="AL462" s="373"/>
      <c r="AM462" s="373"/>
      <c r="AN462" s="373"/>
      <c r="AO462" s="373"/>
      <c r="AP462" s="373"/>
      <c r="AQ462" s="373"/>
      <c r="AR462" s="373"/>
      <c r="AS462" s="373"/>
      <c r="AT462" s="373"/>
      <c r="AU462" s="373"/>
      <c r="AV462" s="373"/>
      <c r="AW462" s="373"/>
      <c r="AX462" s="373"/>
      <c r="AY462" s="373"/>
      <c r="AZ462" s="373"/>
      <c r="BA462" s="373"/>
      <c r="BB462" s="373"/>
      <c r="BC462" s="373"/>
      <c r="BD462" s="373"/>
      <c r="BE462" s="373"/>
      <c r="BF462" s="373"/>
      <c r="BG462" s="373"/>
      <c r="BH462" s="373"/>
      <c r="BI462" s="373"/>
      <c r="BJ462" s="373"/>
      <c r="BK462" s="373"/>
      <c r="BL462" s="373"/>
      <c r="BM462" s="373"/>
      <c r="BN462" s="373"/>
    </row>
    <row r="463" spans="1:66" ht="15.75" customHeight="1" x14ac:dyDescent="0.2">
      <c r="A463" s="373"/>
      <c r="B463" s="373"/>
      <c r="C463" s="373"/>
      <c r="D463" s="373"/>
      <c r="E463" s="373"/>
      <c r="F463" s="373"/>
      <c r="G463" s="373"/>
      <c r="H463" s="373"/>
      <c r="I463" s="373"/>
      <c r="J463" s="373"/>
      <c r="K463" s="373"/>
      <c r="L463" s="373"/>
      <c r="M463" s="373"/>
      <c r="N463" s="373"/>
      <c r="O463" s="373"/>
      <c r="P463" s="373"/>
      <c r="Q463" s="373"/>
      <c r="R463" s="373"/>
      <c r="S463" s="373"/>
      <c r="T463" s="373"/>
      <c r="U463" s="373"/>
      <c r="V463" s="373"/>
      <c r="W463" s="373"/>
      <c r="X463" s="373"/>
      <c r="Y463" s="373"/>
      <c r="Z463" s="373"/>
      <c r="AA463" s="373"/>
      <c r="AB463" s="373"/>
      <c r="AC463" s="373"/>
      <c r="AD463" s="373"/>
      <c r="AE463" s="373"/>
      <c r="AF463" s="373"/>
      <c r="AG463" s="373"/>
      <c r="AH463" s="373"/>
      <c r="AI463" s="373"/>
      <c r="AJ463" s="373"/>
      <c r="AK463" s="373"/>
      <c r="AL463" s="373"/>
      <c r="AM463" s="373"/>
      <c r="AN463" s="373"/>
      <c r="AO463" s="373"/>
      <c r="AP463" s="373"/>
      <c r="AQ463" s="373"/>
      <c r="AR463" s="373"/>
      <c r="AS463" s="373"/>
      <c r="AT463" s="373"/>
      <c r="AU463" s="373"/>
      <c r="AV463" s="373"/>
      <c r="AW463" s="373"/>
      <c r="AX463" s="373"/>
      <c r="AY463" s="373"/>
      <c r="AZ463" s="373"/>
      <c r="BA463" s="373"/>
      <c r="BB463" s="373"/>
      <c r="BC463" s="373"/>
      <c r="BD463" s="373"/>
      <c r="BE463" s="373"/>
      <c r="BF463" s="373"/>
      <c r="BG463" s="373"/>
      <c r="BH463" s="373"/>
      <c r="BI463" s="373"/>
      <c r="BJ463" s="373"/>
      <c r="BK463" s="373"/>
      <c r="BL463" s="373"/>
      <c r="BM463" s="373"/>
      <c r="BN463" s="373"/>
    </row>
    <row r="464" spans="1:66" ht="15.75" customHeight="1" x14ac:dyDescent="0.2">
      <c r="A464" s="373"/>
      <c r="B464" s="373"/>
      <c r="C464" s="373"/>
      <c r="D464" s="373"/>
      <c r="E464" s="373"/>
      <c r="F464" s="373"/>
      <c r="G464" s="373"/>
      <c r="H464" s="373"/>
      <c r="I464" s="373"/>
      <c r="J464" s="373"/>
      <c r="K464" s="373"/>
      <c r="L464" s="373"/>
      <c r="M464" s="373"/>
      <c r="N464" s="373"/>
      <c r="O464" s="373"/>
      <c r="P464" s="373"/>
      <c r="Q464" s="373"/>
      <c r="R464" s="373"/>
      <c r="S464" s="373"/>
      <c r="T464" s="373"/>
      <c r="U464" s="373"/>
      <c r="V464" s="373"/>
      <c r="W464" s="373"/>
      <c r="X464" s="373"/>
      <c r="Y464" s="373"/>
      <c r="Z464" s="373"/>
      <c r="AA464" s="373"/>
      <c r="AB464" s="373"/>
      <c r="AC464" s="373"/>
      <c r="AD464" s="373"/>
      <c r="AE464" s="373"/>
      <c r="AF464" s="373"/>
      <c r="AG464" s="373"/>
      <c r="AH464" s="373"/>
      <c r="AI464" s="373"/>
      <c r="AJ464" s="373"/>
      <c r="AK464" s="373"/>
      <c r="AL464" s="373"/>
      <c r="AM464" s="373"/>
      <c r="AN464" s="373"/>
      <c r="AO464" s="373"/>
      <c r="AP464" s="373"/>
      <c r="AQ464" s="373"/>
      <c r="AR464" s="373"/>
      <c r="AS464" s="373"/>
      <c r="AT464" s="373"/>
      <c r="AU464" s="373"/>
      <c r="AV464" s="373"/>
      <c r="AW464" s="373"/>
      <c r="AX464" s="373"/>
      <c r="AY464" s="373"/>
      <c r="AZ464" s="373"/>
      <c r="BA464" s="373"/>
      <c r="BB464" s="373"/>
      <c r="BC464" s="373"/>
      <c r="BD464" s="373"/>
      <c r="BE464" s="373"/>
      <c r="BF464" s="373"/>
      <c r="BG464" s="373"/>
      <c r="BH464" s="373"/>
      <c r="BI464" s="373"/>
      <c r="BJ464" s="373"/>
      <c r="BK464" s="373"/>
      <c r="BL464" s="373"/>
      <c r="BM464" s="373"/>
      <c r="BN464" s="373"/>
    </row>
    <row r="465" spans="1:66" ht="15.75" customHeight="1" x14ac:dyDescent="0.2">
      <c r="A465" s="373"/>
      <c r="B465" s="373"/>
      <c r="C465" s="373"/>
      <c r="D465" s="373"/>
      <c r="E465" s="373"/>
      <c r="F465" s="373"/>
      <c r="G465" s="373"/>
      <c r="H465" s="373"/>
      <c r="I465" s="373"/>
      <c r="J465" s="373"/>
      <c r="K465" s="373"/>
      <c r="L465" s="373"/>
      <c r="M465" s="373"/>
      <c r="N465" s="373"/>
      <c r="O465" s="373"/>
      <c r="P465" s="373"/>
      <c r="Q465" s="373"/>
      <c r="R465" s="373"/>
      <c r="S465" s="373"/>
      <c r="T465" s="373"/>
      <c r="U465" s="373"/>
      <c r="V465" s="373"/>
      <c r="W465" s="373"/>
      <c r="X465" s="373"/>
      <c r="Y465" s="373"/>
      <c r="Z465" s="373"/>
      <c r="AA465" s="373"/>
      <c r="AB465" s="373"/>
      <c r="AC465" s="373"/>
      <c r="AD465" s="373"/>
      <c r="AE465" s="373"/>
      <c r="AF465" s="373"/>
      <c r="AG465" s="373"/>
      <c r="AH465" s="373"/>
      <c r="AI465" s="373"/>
      <c r="AJ465" s="373"/>
      <c r="AK465" s="373"/>
      <c r="AL465" s="373"/>
      <c r="AM465" s="373"/>
      <c r="AN465" s="373"/>
      <c r="AO465" s="373"/>
      <c r="AP465" s="373"/>
      <c r="AQ465" s="373"/>
      <c r="AR465" s="373"/>
      <c r="AS465" s="373"/>
      <c r="AT465" s="373"/>
      <c r="AU465" s="373"/>
      <c r="AV465" s="373"/>
      <c r="AW465" s="373"/>
      <c r="AX465" s="373"/>
      <c r="AY465" s="373"/>
      <c r="AZ465" s="373"/>
      <c r="BA465" s="373"/>
      <c r="BB465" s="373"/>
      <c r="BC465" s="373"/>
      <c r="BD465" s="373"/>
      <c r="BE465" s="373"/>
      <c r="BF465" s="373"/>
      <c r="BG465" s="373"/>
      <c r="BH465" s="373"/>
      <c r="BI465" s="373"/>
      <c r="BJ465" s="373"/>
      <c r="BK465" s="373"/>
      <c r="BL465" s="373"/>
      <c r="BM465" s="373"/>
      <c r="BN465" s="373"/>
    </row>
    <row r="466" spans="1:66" ht="15.75" customHeight="1" x14ac:dyDescent="0.2">
      <c r="A466" s="373"/>
      <c r="B466" s="373"/>
      <c r="C466" s="373"/>
      <c r="D466" s="373"/>
      <c r="E466" s="373"/>
      <c r="F466" s="373"/>
      <c r="G466" s="373"/>
      <c r="H466" s="373"/>
      <c r="I466" s="373"/>
      <c r="J466" s="373"/>
      <c r="K466" s="373"/>
      <c r="L466" s="373"/>
      <c r="M466" s="373"/>
      <c r="N466" s="373"/>
      <c r="O466" s="373"/>
      <c r="P466" s="373"/>
      <c r="Q466" s="373"/>
      <c r="R466" s="373"/>
      <c r="S466" s="373"/>
      <c r="T466" s="373"/>
      <c r="U466" s="373"/>
      <c r="V466" s="373"/>
      <c r="W466" s="373"/>
      <c r="X466" s="373"/>
      <c r="Y466" s="373"/>
      <c r="Z466" s="373"/>
      <c r="AA466" s="373"/>
      <c r="AB466" s="373"/>
      <c r="AC466" s="373"/>
      <c r="AD466" s="373"/>
      <c r="AE466" s="373"/>
      <c r="AF466" s="373"/>
      <c r="AG466" s="373"/>
      <c r="AH466" s="373"/>
      <c r="AI466" s="373"/>
      <c r="AJ466" s="373"/>
      <c r="AK466" s="373"/>
      <c r="AL466" s="373"/>
      <c r="AM466" s="373"/>
      <c r="AN466" s="373"/>
      <c r="AO466" s="373"/>
      <c r="AP466" s="373"/>
      <c r="AQ466" s="373"/>
      <c r="AR466" s="373"/>
      <c r="AS466" s="373"/>
      <c r="AT466" s="373"/>
      <c r="AU466" s="373"/>
      <c r="AV466" s="373"/>
      <c r="AW466" s="373"/>
      <c r="AX466" s="373"/>
      <c r="AY466" s="373"/>
      <c r="AZ466" s="373"/>
      <c r="BA466" s="373"/>
      <c r="BB466" s="373"/>
      <c r="BC466" s="373"/>
      <c r="BD466" s="373"/>
      <c r="BE466" s="373"/>
      <c r="BF466" s="373"/>
      <c r="BG466" s="373"/>
      <c r="BH466" s="373"/>
      <c r="BI466" s="373"/>
      <c r="BJ466" s="373"/>
      <c r="BK466" s="373"/>
      <c r="BL466" s="373"/>
      <c r="BM466" s="373"/>
      <c r="BN466" s="373"/>
    </row>
    <row r="467" spans="1:66" ht="15.75" customHeight="1" x14ac:dyDescent="0.2">
      <c r="A467" s="373"/>
      <c r="B467" s="373"/>
      <c r="C467" s="373"/>
      <c r="D467" s="373"/>
      <c r="E467" s="373"/>
      <c r="F467" s="373"/>
      <c r="G467" s="373"/>
      <c r="H467" s="373"/>
      <c r="I467" s="373"/>
      <c r="J467" s="373"/>
      <c r="K467" s="373"/>
      <c r="L467" s="373"/>
      <c r="M467" s="373"/>
      <c r="N467" s="373"/>
      <c r="O467" s="373"/>
      <c r="P467" s="373"/>
      <c r="Q467" s="373"/>
      <c r="R467" s="373"/>
      <c r="S467" s="373"/>
      <c r="T467" s="373"/>
      <c r="U467" s="373"/>
      <c r="V467" s="373"/>
      <c r="W467" s="373"/>
      <c r="X467" s="373"/>
      <c r="Y467" s="373"/>
      <c r="Z467" s="373"/>
      <c r="AA467" s="373"/>
      <c r="AB467" s="373"/>
      <c r="AC467" s="373"/>
      <c r="AD467" s="373"/>
      <c r="AE467" s="373"/>
      <c r="AF467" s="373"/>
      <c r="AG467" s="373"/>
      <c r="AH467" s="373"/>
      <c r="AI467" s="373"/>
      <c r="AJ467" s="373"/>
      <c r="AK467" s="373"/>
      <c r="AL467" s="373"/>
      <c r="AM467" s="373"/>
      <c r="AN467" s="373"/>
      <c r="AO467" s="373"/>
      <c r="AP467" s="373"/>
      <c r="AQ467" s="373"/>
      <c r="AR467" s="373"/>
      <c r="AS467" s="373"/>
      <c r="AT467" s="373"/>
      <c r="AU467" s="373"/>
      <c r="AV467" s="373"/>
      <c r="AW467" s="373"/>
      <c r="AX467" s="373"/>
      <c r="AY467" s="373"/>
      <c r="AZ467" s="373"/>
      <c r="BA467" s="373"/>
      <c r="BB467" s="373"/>
      <c r="BC467" s="373"/>
      <c r="BD467" s="373"/>
      <c r="BE467" s="373"/>
      <c r="BF467" s="373"/>
      <c r="BG467" s="373"/>
      <c r="BH467" s="373"/>
      <c r="BI467" s="373"/>
      <c r="BJ467" s="373"/>
      <c r="BK467" s="373"/>
      <c r="BL467" s="373"/>
      <c r="BM467" s="373"/>
      <c r="BN467" s="373"/>
    </row>
    <row r="468" spans="1:66" ht="15.75" customHeight="1" x14ac:dyDescent="0.2">
      <c r="A468" s="373"/>
      <c r="B468" s="373"/>
      <c r="C468" s="373"/>
      <c r="D468" s="373"/>
      <c r="E468" s="373"/>
      <c r="F468" s="373"/>
      <c r="G468" s="373"/>
      <c r="H468" s="373"/>
      <c r="I468" s="373"/>
      <c r="J468" s="373"/>
      <c r="K468" s="373"/>
      <c r="L468" s="373"/>
      <c r="M468" s="373"/>
      <c r="N468" s="373"/>
      <c r="O468" s="373"/>
      <c r="P468" s="373"/>
      <c r="Q468" s="373"/>
      <c r="R468" s="373"/>
      <c r="S468" s="373"/>
      <c r="T468" s="373"/>
      <c r="U468" s="373"/>
      <c r="V468" s="373"/>
      <c r="W468" s="373"/>
      <c r="X468" s="373"/>
      <c r="Y468" s="373"/>
      <c r="Z468" s="373"/>
      <c r="AA468" s="373"/>
      <c r="AB468" s="373"/>
      <c r="AC468" s="373"/>
      <c r="AD468" s="373"/>
      <c r="AE468" s="373"/>
      <c r="AF468" s="373"/>
      <c r="AG468" s="373"/>
      <c r="AH468" s="373"/>
      <c r="AI468" s="373"/>
      <c r="AJ468" s="373"/>
      <c r="AK468" s="373"/>
      <c r="AL468" s="373"/>
      <c r="AM468" s="373"/>
      <c r="AN468" s="373"/>
      <c r="AO468" s="373"/>
      <c r="AP468" s="373"/>
      <c r="AQ468" s="373"/>
      <c r="AR468" s="373"/>
      <c r="AS468" s="373"/>
      <c r="AT468" s="373"/>
      <c r="AU468" s="373"/>
      <c r="AV468" s="373"/>
      <c r="AW468" s="373"/>
      <c r="AX468" s="373"/>
      <c r="AY468" s="373"/>
      <c r="AZ468" s="373"/>
      <c r="BA468" s="373"/>
      <c r="BB468" s="373"/>
      <c r="BC468" s="373"/>
      <c r="BD468" s="373"/>
      <c r="BE468" s="373"/>
      <c r="BF468" s="373"/>
      <c r="BG468" s="373"/>
      <c r="BH468" s="373"/>
      <c r="BI468" s="373"/>
      <c r="BJ468" s="373"/>
      <c r="BK468" s="373"/>
      <c r="BL468" s="373"/>
      <c r="BM468" s="373"/>
      <c r="BN468" s="373"/>
    </row>
    <row r="469" spans="1:66" ht="15.75" customHeight="1" x14ac:dyDescent="0.2">
      <c r="A469" s="373"/>
      <c r="B469" s="373"/>
      <c r="C469" s="373"/>
      <c r="D469" s="373"/>
      <c r="E469" s="373"/>
      <c r="F469" s="373"/>
      <c r="G469" s="373"/>
      <c r="H469" s="373"/>
      <c r="I469" s="373"/>
      <c r="J469" s="373"/>
      <c r="K469" s="373"/>
      <c r="L469" s="373"/>
      <c r="M469" s="373"/>
      <c r="N469" s="373"/>
      <c r="O469" s="373"/>
      <c r="P469" s="373"/>
      <c r="Q469" s="373"/>
      <c r="R469" s="373"/>
      <c r="S469" s="373"/>
      <c r="T469" s="373"/>
      <c r="U469" s="373"/>
      <c r="V469" s="373"/>
      <c r="W469" s="373"/>
      <c r="X469" s="373"/>
      <c r="Y469" s="373"/>
      <c r="Z469" s="373"/>
      <c r="AA469" s="373"/>
      <c r="AB469" s="373"/>
      <c r="AC469" s="373"/>
      <c r="AD469" s="373"/>
      <c r="AE469" s="373"/>
      <c r="AF469" s="373"/>
      <c r="AG469" s="373"/>
      <c r="AH469" s="373"/>
      <c r="AI469" s="373"/>
      <c r="AJ469" s="373"/>
      <c r="AK469" s="373"/>
      <c r="AL469" s="373"/>
      <c r="AM469" s="373"/>
      <c r="AN469" s="373"/>
      <c r="AO469" s="373"/>
      <c r="AP469" s="373"/>
      <c r="AQ469" s="373"/>
      <c r="AR469" s="373"/>
      <c r="AS469" s="373"/>
      <c r="AT469" s="373"/>
      <c r="AU469" s="373"/>
      <c r="AV469" s="373"/>
      <c r="AW469" s="373"/>
      <c r="AX469" s="373"/>
      <c r="AY469" s="373"/>
      <c r="AZ469" s="373"/>
      <c r="BA469" s="373"/>
      <c r="BB469" s="373"/>
      <c r="BC469" s="373"/>
      <c r="BD469" s="373"/>
      <c r="BE469" s="373"/>
      <c r="BF469" s="373"/>
      <c r="BG469" s="373"/>
      <c r="BH469" s="373"/>
      <c r="BI469" s="373"/>
      <c r="BJ469" s="373"/>
      <c r="BK469" s="373"/>
      <c r="BL469" s="373"/>
      <c r="BM469" s="373"/>
      <c r="BN469" s="373"/>
    </row>
    <row r="470" spans="1:66" ht="15.75" customHeight="1" x14ac:dyDescent="0.2">
      <c r="A470" s="373"/>
      <c r="B470" s="373"/>
      <c r="C470" s="373"/>
      <c r="D470" s="373"/>
      <c r="E470" s="373"/>
      <c r="F470" s="373"/>
      <c r="G470" s="373"/>
      <c r="H470" s="373"/>
      <c r="I470" s="373"/>
      <c r="J470" s="373"/>
      <c r="K470" s="373"/>
      <c r="L470" s="373"/>
      <c r="M470" s="373"/>
      <c r="N470" s="373"/>
      <c r="O470" s="373"/>
      <c r="P470" s="373"/>
      <c r="Q470" s="373"/>
      <c r="R470" s="373"/>
      <c r="S470" s="373"/>
      <c r="T470" s="373"/>
      <c r="U470" s="373"/>
      <c r="V470" s="373"/>
      <c r="W470" s="373"/>
      <c r="X470" s="373"/>
      <c r="Y470" s="373"/>
      <c r="Z470" s="373"/>
      <c r="AA470" s="373"/>
      <c r="AB470" s="373"/>
      <c r="AC470" s="373"/>
      <c r="AD470" s="373"/>
      <c r="AE470" s="373"/>
      <c r="AF470" s="373"/>
      <c r="AG470" s="373"/>
      <c r="AH470" s="373"/>
      <c r="AI470" s="373"/>
      <c r="AJ470" s="373"/>
      <c r="AK470" s="373"/>
      <c r="AL470" s="373"/>
      <c r="AM470" s="373"/>
      <c r="AN470" s="373"/>
      <c r="AO470" s="373"/>
      <c r="AP470" s="373"/>
      <c r="AQ470" s="373"/>
      <c r="AR470" s="373"/>
      <c r="AS470" s="373"/>
      <c r="AT470" s="373"/>
      <c r="AU470" s="373"/>
      <c r="AV470" s="373"/>
      <c r="AW470" s="373"/>
      <c r="AX470" s="373"/>
      <c r="AY470" s="373"/>
      <c r="AZ470" s="373"/>
      <c r="BA470" s="373"/>
      <c r="BB470" s="373"/>
      <c r="BC470" s="373"/>
      <c r="BD470" s="373"/>
      <c r="BE470" s="373"/>
      <c r="BF470" s="373"/>
      <c r="BG470" s="373"/>
      <c r="BH470" s="373"/>
      <c r="BI470" s="373"/>
      <c r="BJ470" s="373"/>
      <c r="BK470" s="373"/>
      <c r="BL470" s="373"/>
      <c r="BM470" s="373"/>
      <c r="BN470" s="373"/>
    </row>
    <row r="471" spans="1:66" ht="15.75" customHeight="1" x14ac:dyDescent="0.2">
      <c r="A471" s="373"/>
      <c r="B471" s="373"/>
      <c r="C471" s="373"/>
      <c r="D471" s="373"/>
      <c r="E471" s="373"/>
      <c r="F471" s="373"/>
      <c r="G471" s="373"/>
      <c r="H471" s="373"/>
      <c r="I471" s="373"/>
      <c r="J471" s="373"/>
      <c r="K471" s="373"/>
      <c r="L471" s="373"/>
      <c r="M471" s="373"/>
      <c r="N471" s="373"/>
      <c r="O471" s="373"/>
      <c r="P471" s="373"/>
      <c r="Q471" s="373"/>
      <c r="R471" s="373"/>
      <c r="S471" s="373"/>
      <c r="T471" s="373"/>
      <c r="U471" s="373"/>
      <c r="V471" s="373"/>
      <c r="W471" s="373"/>
      <c r="X471" s="373"/>
      <c r="Y471" s="373"/>
      <c r="Z471" s="373"/>
      <c r="AA471" s="373"/>
      <c r="AB471" s="373"/>
      <c r="AC471" s="373"/>
      <c r="AD471" s="373"/>
      <c r="AE471" s="373"/>
      <c r="AF471" s="373"/>
      <c r="AG471" s="373"/>
      <c r="AH471" s="373"/>
      <c r="AI471" s="373"/>
      <c r="AJ471" s="373"/>
      <c r="AK471" s="373"/>
      <c r="AL471" s="373"/>
      <c r="AM471" s="373"/>
      <c r="AN471" s="373"/>
      <c r="AO471" s="373"/>
      <c r="AP471" s="373"/>
      <c r="AQ471" s="373"/>
      <c r="AR471" s="373"/>
      <c r="AS471" s="373"/>
      <c r="AT471" s="373"/>
      <c r="AU471" s="373"/>
      <c r="AV471" s="373"/>
      <c r="AW471" s="373"/>
      <c r="AX471" s="373"/>
      <c r="AY471" s="373"/>
      <c r="AZ471" s="373"/>
      <c r="BA471" s="373"/>
      <c r="BB471" s="373"/>
      <c r="BC471" s="373"/>
      <c r="BD471" s="373"/>
      <c r="BE471" s="373"/>
      <c r="BF471" s="373"/>
      <c r="BG471" s="373"/>
      <c r="BH471" s="373"/>
      <c r="BI471" s="373"/>
      <c r="BJ471" s="373"/>
      <c r="BK471" s="373"/>
      <c r="BL471" s="373"/>
      <c r="BM471" s="373"/>
      <c r="BN471" s="373"/>
    </row>
    <row r="472" spans="1:66" ht="15.75" customHeight="1" x14ac:dyDescent="0.2">
      <c r="A472" s="373"/>
      <c r="B472" s="373"/>
      <c r="C472" s="373"/>
      <c r="D472" s="373"/>
      <c r="E472" s="373"/>
      <c r="F472" s="373"/>
      <c r="G472" s="373"/>
      <c r="H472" s="373"/>
      <c r="I472" s="373"/>
      <c r="J472" s="373"/>
      <c r="K472" s="373"/>
      <c r="L472" s="373"/>
      <c r="M472" s="373"/>
      <c r="N472" s="373"/>
      <c r="O472" s="373"/>
      <c r="P472" s="373"/>
      <c r="Q472" s="373"/>
      <c r="R472" s="373"/>
      <c r="S472" s="373"/>
      <c r="T472" s="373"/>
      <c r="U472" s="373"/>
      <c r="V472" s="373"/>
      <c r="W472" s="373"/>
      <c r="X472" s="373"/>
      <c r="Y472" s="373"/>
      <c r="Z472" s="373"/>
      <c r="AA472" s="373"/>
      <c r="AB472" s="373"/>
      <c r="AC472" s="373"/>
      <c r="AD472" s="373"/>
      <c r="AE472" s="373"/>
      <c r="AF472" s="373"/>
      <c r="AG472" s="373"/>
      <c r="AH472" s="373"/>
      <c r="AI472" s="373"/>
      <c r="AJ472" s="373"/>
      <c r="AK472" s="373"/>
      <c r="AL472" s="373"/>
      <c r="AM472" s="373"/>
      <c r="AN472" s="373"/>
      <c r="AO472" s="373"/>
      <c r="AP472" s="373"/>
      <c r="AQ472" s="373"/>
      <c r="AR472" s="373"/>
      <c r="AS472" s="373"/>
      <c r="AT472" s="373"/>
      <c r="AU472" s="373"/>
      <c r="AV472" s="373"/>
      <c r="AW472" s="373"/>
      <c r="AX472" s="373"/>
      <c r="AY472" s="373"/>
      <c r="AZ472" s="373"/>
      <c r="BA472" s="373"/>
      <c r="BB472" s="373"/>
      <c r="BC472" s="373"/>
      <c r="BD472" s="373"/>
      <c r="BE472" s="373"/>
      <c r="BF472" s="373"/>
      <c r="BG472" s="373"/>
      <c r="BH472" s="373"/>
      <c r="BI472" s="373"/>
      <c r="BJ472" s="373"/>
      <c r="BK472" s="373"/>
      <c r="BL472" s="373"/>
      <c r="BM472" s="373"/>
      <c r="BN472" s="373"/>
    </row>
    <row r="473" spans="1:66" ht="15.75" customHeight="1" x14ac:dyDescent="0.2">
      <c r="A473" s="373"/>
      <c r="B473" s="373"/>
      <c r="C473" s="373"/>
      <c r="D473" s="373"/>
      <c r="E473" s="373"/>
      <c r="F473" s="373"/>
      <c r="G473" s="373"/>
      <c r="H473" s="373"/>
      <c r="I473" s="373"/>
      <c r="J473" s="373"/>
      <c r="K473" s="373"/>
      <c r="L473" s="373"/>
      <c r="M473" s="373"/>
      <c r="N473" s="373"/>
      <c r="O473" s="373"/>
      <c r="P473" s="373"/>
      <c r="Q473" s="373"/>
      <c r="R473" s="373"/>
      <c r="S473" s="373"/>
      <c r="T473" s="373"/>
      <c r="U473" s="373"/>
      <c r="V473" s="373"/>
      <c r="W473" s="373"/>
      <c r="X473" s="373"/>
      <c r="Y473" s="373"/>
      <c r="Z473" s="373"/>
      <c r="AA473" s="373"/>
      <c r="AB473" s="373"/>
      <c r="AC473" s="373"/>
      <c r="AD473" s="373"/>
      <c r="AE473" s="373"/>
      <c r="AF473" s="373"/>
      <c r="AG473" s="373"/>
      <c r="AH473" s="373"/>
      <c r="AI473" s="373"/>
      <c r="AJ473" s="373"/>
      <c r="AK473" s="373"/>
      <c r="AL473" s="373"/>
      <c r="AM473" s="373"/>
      <c r="AN473" s="373"/>
      <c r="AO473" s="373"/>
      <c r="AP473" s="373"/>
      <c r="AQ473" s="373"/>
      <c r="AR473" s="373"/>
      <c r="AS473" s="373"/>
      <c r="AT473" s="373"/>
      <c r="AU473" s="373"/>
      <c r="AV473" s="373"/>
      <c r="AW473" s="373"/>
      <c r="AX473" s="373"/>
      <c r="AY473" s="373"/>
      <c r="AZ473" s="373"/>
      <c r="BA473" s="373"/>
      <c r="BB473" s="373"/>
      <c r="BC473" s="373"/>
      <c r="BD473" s="373"/>
      <c r="BE473" s="373"/>
      <c r="BF473" s="373"/>
      <c r="BG473" s="373"/>
      <c r="BH473" s="373"/>
      <c r="BI473" s="373"/>
      <c r="BJ473" s="373"/>
      <c r="BK473" s="373"/>
      <c r="BL473" s="373"/>
      <c r="BM473" s="373"/>
      <c r="BN473" s="373"/>
    </row>
    <row r="474" spans="1:66" ht="15.75" customHeight="1" x14ac:dyDescent="0.2">
      <c r="A474" s="373"/>
      <c r="B474" s="373"/>
      <c r="C474" s="373"/>
      <c r="D474" s="373"/>
      <c r="E474" s="373"/>
      <c r="F474" s="373"/>
      <c r="G474" s="373"/>
      <c r="H474" s="373"/>
      <c r="I474" s="373"/>
      <c r="J474" s="373"/>
      <c r="K474" s="373"/>
      <c r="L474" s="373"/>
      <c r="M474" s="373"/>
      <c r="N474" s="373"/>
      <c r="O474" s="373"/>
      <c r="P474" s="373"/>
      <c r="Q474" s="373"/>
      <c r="R474" s="373"/>
      <c r="S474" s="373"/>
      <c r="T474" s="373"/>
      <c r="U474" s="373"/>
      <c r="V474" s="373"/>
      <c r="W474" s="373"/>
      <c r="X474" s="373"/>
      <c r="Y474" s="373"/>
      <c r="Z474" s="373"/>
      <c r="AA474" s="373"/>
      <c r="AB474" s="373"/>
      <c r="AC474" s="373"/>
      <c r="AD474" s="373"/>
      <c r="AE474" s="373"/>
      <c r="AF474" s="373"/>
      <c r="AG474" s="373"/>
      <c r="AH474" s="373"/>
      <c r="AI474" s="373"/>
      <c r="AJ474" s="373"/>
      <c r="AK474" s="373"/>
      <c r="AL474" s="373"/>
      <c r="AM474" s="373"/>
      <c r="AN474" s="373"/>
      <c r="AO474" s="373"/>
      <c r="AP474" s="373"/>
      <c r="AQ474" s="373"/>
      <c r="AR474" s="373"/>
      <c r="AS474" s="373"/>
      <c r="AT474" s="373"/>
      <c r="AU474" s="373"/>
      <c r="AV474" s="373"/>
      <c r="AW474" s="373"/>
      <c r="AX474" s="373"/>
      <c r="AY474" s="373"/>
      <c r="AZ474" s="373"/>
      <c r="BA474" s="373"/>
      <c r="BB474" s="373"/>
      <c r="BC474" s="373"/>
      <c r="BD474" s="373"/>
      <c r="BE474" s="373"/>
      <c r="BF474" s="373"/>
      <c r="BG474" s="373"/>
      <c r="BH474" s="373"/>
      <c r="BI474" s="373"/>
      <c r="BJ474" s="373"/>
      <c r="BK474" s="373"/>
      <c r="BL474" s="373"/>
      <c r="BM474" s="373"/>
      <c r="BN474" s="373"/>
    </row>
    <row r="475" spans="1:66" ht="15.75" customHeight="1" x14ac:dyDescent="0.2">
      <c r="A475" s="373"/>
      <c r="B475" s="373"/>
      <c r="C475" s="373"/>
      <c r="D475" s="373"/>
      <c r="E475" s="373"/>
      <c r="F475" s="373"/>
      <c r="G475" s="373"/>
      <c r="H475" s="373"/>
      <c r="I475" s="373"/>
      <c r="J475" s="373"/>
      <c r="K475" s="373"/>
      <c r="L475" s="373"/>
      <c r="M475" s="373"/>
      <c r="N475" s="373"/>
      <c r="O475" s="373"/>
      <c r="P475" s="373"/>
      <c r="Q475" s="373"/>
      <c r="R475" s="373"/>
      <c r="S475" s="373"/>
      <c r="T475" s="373"/>
      <c r="U475" s="373"/>
      <c r="V475" s="373"/>
      <c r="W475" s="373"/>
      <c r="X475" s="373"/>
      <c r="Y475" s="373"/>
      <c r="Z475" s="373"/>
      <c r="AA475" s="373"/>
      <c r="AB475" s="373"/>
      <c r="AC475" s="373"/>
      <c r="AD475" s="373"/>
      <c r="AE475" s="373"/>
      <c r="AF475" s="373"/>
      <c r="AG475" s="373"/>
      <c r="AH475" s="373"/>
      <c r="AI475" s="373"/>
      <c r="AJ475" s="373"/>
      <c r="AK475" s="373"/>
      <c r="AL475" s="373"/>
      <c r="AM475" s="373"/>
      <c r="AN475" s="373"/>
      <c r="AO475" s="373"/>
      <c r="AP475" s="373"/>
      <c r="AQ475" s="373"/>
      <c r="AR475" s="373"/>
      <c r="AS475" s="373"/>
      <c r="AT475" s="373"/>
      <c r="AU475" s="373"/>
      <c r="AV475" s="373"/>
      <c r="AW475" s="373"/>
      <c r="AX475" s="373"/>
      <c r="AY475" s="373"/>
      <c r="AZ475" s="373"/>
      <c r="BA475" s="373"/>
      <c r="BB475" s="373"/>
      <c r="BC475" s="373"/>
      <c r="BD475" s="373"/>
      <c r="BE475" s="373"/>
      <c r="BF475" s="373"/>
      <c r="BG475" s="373"/>
      <c r="BH475" s="373"/>
      <c r="BI475" s="373"/>
      <c r="BJ475" s="373"/>
      <c r="BK475" s="373"/>
      <c r="BL475" s="373"/>
      <c r="BM475" s="373"/>
      <c r="BN475" s="373"/>
    </row>
    <row r="476" spans="1:66" ht="15.75" customHeight="1" x14ac:dyDescent="0.2">
      <c r="A476" s="373"/>
      <c r="B476" s="373"/>
      <c r="C476" s="373"/>
      <c r="D476" s="373"/>
      <c r="E476" s="373"/>
      <c r="F476" s="373"/>
      <c r="G476" s="373"/>
      <c r="H476" s="373"/>
      <c r="I476" s="373"/>
      <c r="J476" s="373"/>
      <c r="K476" s="373"/>
      <c r="L476" s="373"/>
      <c r="M476" s="373"/>
      <c r="N476" s="373"/>
      <c r="O476" s="373"/>
      <c r="P476" s="373"/>
      <c r="Q476" s="373"/>
      <c r="R476" s="373"/>
      <c r="S476" s="373"/>
      <c r="T476" s="373"/>
      <c r="U476" s="373"/>
      <c r="V476" s="373"/>
      <c r="W476" s="373"/>
      <c r="X476" s="373"/>
      <c r="Y476" s="373"/>
      <c r="Z476" s="373"/>
      <c r="AA476" s="373"/>
      <c r="AB476" s="373"/>
      <c r="AC476" s="373"/>
      <c r="AD476" s="373"/>
      <c r="AE476" s="373"/>
      <c r="AF476" s="373"/>
      <c r="AG476" s="373"/>
      <c r="AH476" s="373"/>
      <c r="AI476" s="373"/>
      <c r="AJ476" s="373"/>
      <c r="AK476" s="373"/>
      <c r="AL476" s="373"/>
      <c r="AM476" s="373"/>
      <c r="AN476" s="373"/>
      <c r="AO476" s="373"/>
      <c r="AP476" s="373"/>
      <c r="AQ476" s="373"/>
      <c r="AR476" s="373"/>
      <c r="AS476" s="373"/>
      <c r="AT476" s="373"/>
      <c r="AU476" s="373"/>
      <c r="AV476" s="373"/>
      <c r="AW476" s="373"/>
      <c r="AX476" s="373"/>
      <c r="AY476" s="373"/>
      <c r="AZ476" s="373"/>
      <c r="BA476" s="373"/>
      <c r="BB476" s="373"/>
      <c r="BC476" s="373"/>
      <c r="BD476" s="373"/>
      <c r="BE476" s="373"/>
      <c r="BF476" s="373"/>
      <c r="BG476" s="373"/>
      <c r="BH476" s="373"/>
      <c r="BI476" s="373"/>
      <c r="BJ476" s="373"/>
      <c r="BK476" s="373"/>
      <c r="BL476" s="373"/>
      <c r="BM476" s="373"/>
      <c r="BN476" s="373"/>
    </row>
    <row r="477" spans="1:66" ht="15.75" customHeight="1" x14ac:dyDescent="0.2">
      <c r="A477" s="373"/>
      <c r="B477" s="373"/>
      <c r="C477" s="373"/>
      <c r="D477" s="373"/>
      <c r="E477" s="373"/>
      <c r="F477" s="373"/>
      <c r="G477" s="373"/>
      <c r="H477" s="373"/>
      <c r="I477" s="373"/>
      <c r="J477" s="373"/>
      <c r="K477" s="373"/>
      <c r="L477" s="373"/>
      <c r="M477" s="373"/>
      <c r="N477" s="373"/>
      <c r="O477" s="373"/>
      <c r="P477" s="373"/>
      <c r="Q477" s="373"/>
      <c r="R477" s="373"/>
      <c r="S477" s="373"/>
      <c r="T477" s="373"/>
      <c r="U477" s="373"/>
      <c r="V477" s="373"/>
      <c r="W477" s="373"/>
      <c r="X477" s="373"/>
      <c r="Y477" s="373"/>
      <c r="Z477" s="373"/>
      <c r="AA477" s="373"/>
      <c r="AB477" s="373"/>
      <c r="AC477" s="373"/>
      <c r="AD477" s="373"/>
      <c r="AE477" s="373"/>
      <c r="AF477" s="373"/>
      <c r="AG477" s="373"/>
      <c r="AH477" s="373"/>
      <c r="AI477" s="373"/>
      <c r="AJ477" s="373"/>
      <c r="AK477" s="373"/>
      <c r="AL477" s="373"/>
      <c r="AM477" s="373"/>
      <c r="AN477" s="373"/>
      <c r="AO477" s="373"/>
      <c r="AP477" s="373"/>
      <c r="AQ477" s="373"/>
      <c r="AR477" s="373"/>
      <c r="AS477" s="373"/>
      <c r="AT477" s="373"/>
      <c r="AU477" s="373"/>
      <c r="AV477" s="373"/>
      <c r="AW477" s="373"/>
      <c r="AX477" s="373"/>
      <c r="AY477" s="373"/>
      <c r="AZ477" s="373"/>
      <c r="BA477" s="373"/>
      <c r="BB477" s="373"/>
      <c r="BC477" s="373"/>
      <c r="BD477" s="373"/>
      <c r="BE477" s="373"/>
      <c r="BF477" s="373"/>
      <c r="BG477" s="373"/>
      <c r="BH477" s="373"/>
      <c r="BI477" s="373"/>
      <c r="BJ477" s="373"/>
      <c r="BK477" s="373"/>
      <c r="BL477" s="373"/>
      <c r="BM477" s="373"/>
      <c r="BN477" s="373"/>
    </row>
    <row r="478" spans="1:66" ht="15.75" customHeight="1" x14ac:dyDescent="0.2">
      <c r="A478" s="373"/>
      <c r="B478" s="373"/>
      <c r="C478" s="373"/>
      <c r="D478" s="373"/>
      <c r="E478" s="373"/>
      <c r="F478" s="373"/>
      <c r="G478" s="373"/>
      <c r="H478" s="373"/>
      <c r="I478" s="373"/>
      <c r="J478" s="373"/>
      <c r="K478" s="373"/>
      <c r="L478" s="373"/>
      <c r="M478" s="373"/>
      <c r="N478" s="373"/>
      <c r="O478" s="373"/>
      <c r="P478" s="373"/>
      <c r="Q478" s="373"/>
      <c r="R478" s="373"/>
      <c r="S478" s="373"/>
      <c r="T478" s="373"/>
      <c r="U478" s="373"/>
      <c r="V478" s="373"/>
      <c r="W478" s="373"/>
      <c r="X478" s="373"/>
      <c r="Y478" s="373"/>
      <c r="Z478" s="373"/>
      <c r="AA478" s="373"/>
      <c r="AB478" s="373"/>
      <c r="AC478" s="373"/>
      <c r="AD478" s="373"/>
      <c r="AE478" s="373"/>
      <c r="AF478" s="373"/>
      <c r="AG478" s="373"/>
      <c r="AH478" s="373"/>
      <c r="AI478" s="373"/>
      <c r="AJ478" s="373"/>
      <c r="AK478" s="373"/>
      <c r="AL478" s="373"/>
      <c r="AM478" s="373"/>
      <c r="AN478" s="373"/>
      <c r="AO478" s="373"/>
      <c r="AP478" s="373"/>
      <c r="AQ478" s="373"/>
      <c r="AR478" s="373"/>
      <c r="AS478" s="373"/>
      <c r="AT478" s="373"/>
      <c r="AU478" s="373"/>
      <c r="AV478" s="373"/>
      <c r="AW478" s="373"/>
      <c r="AX478" s="373"/>
      <c r="AY478" s="373"/>
      <c r="AZ478" s="373"/>
      <c r="BA478" s="373"/>
      <c r="BB478" s="373"/>
      <c r="BC478" s="373"/>
      <c r="BD478" s="373"/>
      <c r="BE478" s="373"/>
      <c r="BF478" s="373"/>
      <c r="BG478" s="373"/>
      <c r="BH478" s="373"/>
      <c r="BI478" s="373"/>
      <c r="BJ478" s="373"/>
      <c r="BK478" s="373"/>
      <c r="BL478" s="373"/>
      <c r="BM478" s="373"/>
      <c r="BN478" s="373"/>
    </row>
    <row r="479" spans="1:66" ht="15.75" customHeight="1" x14ac:dyDescent="0.2">
      <c r="A479" s="373"/>
      <c r="B479" s="373"/>
      <c r="C479" s="373"/>
      <c r="D479" s="373"/>
      <c r="E479" s="373"/>
      <c r="F479" s="373"/>
      <c r="G479" s="373"/>
      <c r="H479" s="373"/>
      <c r="I479" s="373"/>
      <c r="J479" s="373"/>
      <c r="K479" s="373"/>
      <c r="L479" s="373"/>
      <c r="M479" s="373"/>
      <c r="N479" s="373"/>
      <c r="O479" s="373"/>
      <c r="P479" s="373"/>
      <c r="Q479" s="373"/>
      <c r="R479" s="373"/>
      <c r="S479" s="373"/>
      <c r="T479" s="373"/>
      <c r="U479" s="373"/>
      <c r="V479" s="373"/>
      <c r="W479" s="373"/>
      <c r="X479" s="373"/>
      <c r="Y479" s="373"/>
      <c r="Z479" s="373"/>
      <c r="AA479" s="373"/>
      <c r="AB479" s="373"/>
      <c r="AC479" s="373"/>
      <c r="AD479" s="373"/>
      <c r="AE479" s="373"/>
      <c r="AF479" s="373"/>
      <c r="AG479" s="373"/>
      <c r="AH479" s="373"/>
      <c r="AI479" s="373"/>
      <c r="AJ479" s="373"/>
      <c r="AK479" s="373"/>
      <c r="AL479" s="373"/>
      <c r="AM479" s="373"/>
      <c r="AN479" s="373"/>
      <c r="AO479" s="373"/>
      <c r="AP479" s="373"/>
      <c r="AQ479" s="373"/>
      <c r="AR479" s="373"/>
      <c r="AS479" s="373"/>
      <c r="AT479" s="373"/>
      <c r="AU479" s="373"/>
      <c r="AV479" s="373"/>
      <c r="AW479" s="373"/>
      <c r="AX479" s="373"/>
      <c r="AY479" s="373"/>
      <c r="AZ479" s="373"/>
      <c r="BA479" s="373"/>
      <c r="BB479" s="373"/>
      <c r="BC479" s="373"/>
      <c r="BD479" s="373"/>
      <c r="BE479" s="373"/>
      <c r="BF479" s="373"/>
      <c r="BG479" s="373"/>
      <c r="BH479" s="373"/>
      <c r="BI479" s="373"/>
      <c r="BJ479" s="373"/>
      <c r="BK479" s="373"/>
      <c r="BL479" s="373"/>
      <c r="BM479" s="373"/>
      <c r="BN479" s="373"/>
    </row>
    <row r="480" spans="1:66" ht="15.75" customHeight="1" x14ac:dyDescent="0.2">
      <c r="A480" s="373"/>
      <c r="B480" s="373"/>
      <c r="C480" s="373"/>
      <c r="D480" s="373"/>
      <c r="E480" s="373"/>
      <c r="F480" s="373"/>
      <c r="G480" s="373"/>
      <c r="H480" s="373"/>
      <c r="I480" s="373"/>
      <c r="J480" s="373"/>
      <c r="K480" s="373"/>
      <c r="L480" s="373"/>
      <c r="M480" s="373"/>
      <c r="N480" s="373"/>
      <c r="O480" s="373"/>
      <c r="P480" s="373"/>
      <c r="Q480" s="373"/>
      <c r="R480" s="373"/>
      <c r="S480" s="373"/>
      <c r="T480" s="373"/>
      <c r="U480" s="373"/>
      <c r="V480" s="373"/>
      <c r="W480" s="373"/>
      <c r="X480" s="373"/>
      <c r="Y480" s="373"/>
      <c r="Z480" s="373"/>
      <c r="AA480" s="373"/>
      <c r="AB480" s="373"/>
      <c r="AC480" s="373"/>
      <c r="AD480" s="373"/>
      <c r="AE480" s="373"/>
      <c r="AF480" s="373"/>
      <c r="AG480" s="373"/>
      <c r="AH480" s="373"/>
      <c r="AI480" s="373"/>
      <c r="AJ480" s="373"/>
      <c r="AK480" s="373"/>
      <c r="AL480" s="373"/>
      <c r="AM480" s="373"/>
      <c r="AN480" s="373"/>
      <c r="AO480" s="373"/>
      <c r="AP480" s="373"/>
      <c r="AQ480" s="373"/>
      <c r="AR480" s="373"/>
      <c r="AS480" s="373"/>
      <c r="AT480" s="373"/>
      <c r="AU480" s="373"/>
      <c r="AV480" s="373"/>
      <c r="AW480" s="373"/>
      <c r="AX480" s="373"/>
      <c r="AY480" s="373"/>
      <c r="AZ480" s="373"/>
      <c r="BA480" s="373"/>
      <c r="BB480" s="373"/>
      <c r="BC480" s="373"/>
      <c r="BD480" s="373"/>
      <c r="BE480" s="373"/>
      <c r="BF480" s="373"/>
      <c r="BG480" s="373"/>
      <c r="BH480" s="373"/>
      <c r="BI480" s="373"/>
      <c r="BJ480" s="373"/>
      <c r="BK480" s="373"/>
      <c r="BL480" s="373"/>
      <c r="BM480" s="373"/>
      <c r="BN480" s="373"/>
    </row>
    <row r="481" spans="1:66" ht="15.75" customHeight="1" x14ac:dyDescent="0.2">
      <c r="A481" s="373"/>
      <c r="B481" s="373"/>
      <c r="C481" s="373"/>
      <c r="D481" s="373"/>
      <c r="E481" s="373"/>
      <c r="F481" s="373"/>
      <c r="G481" s="373"/>
      <c r="H481" s="373"/>
      <c r="I481" s="373"/>
      <c r="J481" s="373"/>
      <c r="K481" s="373"/>
      <c r="L481" s="373"/>
      <c r="M481" s="373"/>
      <c r="N481" s="373"/>
      <c r="O481" s="373"/>
      <c r="P481" s="373"/>
      <c r="Q481" s="373"/>
      <c r="R481" s="373"/>
      <c r="S481" s="373"/>
      <c r="T481" s="373"/>
      <c r="U481" s="373"/>
      <c r="V481" s="373"/>
      <c r="W481" s="373"/>
      <c r="X481" s="373"/>
      <c r="Y481" s="373"/>
      <c r="Z481" s="373"/>
      <c r="AA481" s="373"/>
      <c r="AB481" s="373"/>
      <c r="AC481" s="373"/>
      <c r="AD481" s="373"/>
      <c r="AE481" s="373"/>
      <c r="AF481" s="373"/>
      <c r="AG481" s="373"/>
      <c r="AH481" s="373"/>
      <c r="AI481" s="373"/>
      <c r="AJ481" s="373"/>
      <c r="AK481" s="373"/>
      <c r="AL481" s="373"/>
      <c r="AM481" s="373"/>
      <c r="AN481" s="373"/>
      <c r="AO481" s="373"/>
      <c r="AP481" s="373"/>
      <c r="AQ481" s="373"/>
      <c r="AR481" s="373"/>
      <c r="AS481" s="373"/>
      <c r="AT481" s="373"/>
      <c r="AU481" s="373"/>
      <c r="AV481" s="373"/>
      <c r="AW481" s="373"/>
      <c r="AX481" s="373"/>
      <c r="AY481" s="373"/>
      <c r="AZ481" s="373"/>
      <c r="BA481" s="373"/>
      <c r="BB481" s="373"/>
      <c r="BC481" s="373"/>
      <c r="BD481" s="373"/>
      <c r="BE481" s="373"/>
      <c r="BF481" s="373"/>
      <c r="BG481" s="373"/>
      <c r="BH481" s="373"/>
      <c r="BI481" s="373"/>
      <c r="BJ481" s="373"/>
      <c r="BK481" s="373"/>
      <c r="BL481" s="373"/>
      <c r="BM481" s="373"/>
      <c r="BN481" s="373"/>
    </row>
    <row r="482" spans="1:66" ht="15.75" customHeight="1" x14ac:dyDescent="0.2">
      <c r="A482" s="373"/>
      <c r="B482" s="373"/>
      <c r="C482" s="373"/>
      <c r="D482" s="373"/>
      <c r="E482" s="373"/>
      <c r="F482" s="373"/>
      <c r="G482" s="373"/>
      <c r="H482" s="373"/>
      <c r="I482" s="373"/>
      <c r="J482" s="373"/>
      <c r="K482" s="373"/>
      <c r="L482" s="373"/>
      <c r="M482" s="373"/>
      <c r="N482" s="373"/>
      <c r="O482" s="373"/>
      <c r="P482" s="373"/>
      <c r="Q482" s="373"/>
      <c r="R482" s="373"/>
      <c r="S482" s="373"/>
      <c r="T482" s="373"/>
      <c r="U482" s="373"/>
      <c r="V482" s="373"/>
      <c r="W482" s="373"/>
      <c r="X482" s="373"/>
      <c r="Y482" s="373"/>
      <c r="Z482" s="373"/>
      <c r="AA482" s="373"/>
      <c r="AB482" s="373"/>
      <c r="AC482" s="373"/>
      <c r="AD482" s="373"/>
      <c r="AE482" s="373"/>
      <c r="AF482" s="373"/>
      <c r="AG482" s="373"/>
      <c r="AH482" s="373"/>
      <c r="AI482" s="373"/>
      <c r="AJ482" s="373"/>
      <c r="AK482" s="373"/>
      <c r="AL482" s="373"/>
      <c r="AM482" s="373"/>
      <c r="AN482" s="373"/>
      <c r="AO482" s="373"/>
      <c r="AP482" s="373"/>
      <c r="AQ482" s="373"/>
      <c r="AR482" s="373"/>
      <c r="AS482" s="373"/>
      <c r="AT482" s="373"/>
      <c r="AU482" s="373"/>
      <c r="AV482" s="373"/>
      <c r="AW482" s="373"/>
      <c r="AX482" s="373"/>
      <c r="AY482" s="373"/>
      <c r="AZ482" s="373"/>
      <c r="BA482" s="373"/>
      <c r="BB482" s="373"/>
      <c r="BC482" s="373"/>
      <c r="BD482" s="373"/>
      <c r="BE482" s="373"/>
      <c r="BF482" s="373"/>
      <c r="BG482" s="373"/>
      <c r="BH482" s="373"/>
      <c r="BI482" s="373"/>
      <c r="BJ482" s="373"/>
      <c r="BK482" s="373"/>
      <c r="BL482" s="373"/>
      <c r="BM482" s="373"/>
      <c r="BN482" s="373"/>
    </row>
    <row r="483" spans="1:66" ht="15.75" customHeight="1" x14ac:dyDescent="0.2">
      <c r="A483" s="373"/>
      <c r="B483" s="373"/>
      <c r="C483" s="373"/>
      <c r="D483" s="373"/>
      <c r="E483" s="373"/>
      <c r="F483" s="373"/>
      <c r="G483" s="373"/>
      <c r="H483" s="373"/>
      <c r="I483" s="373"/>
      <c r="J483" s="373"/>
      <c r="K483" s="373"/>
      <c r="L483" s="373"/>
      <c r="M483" s="373"/>
      <c r="N483" s="373"/>
      <c r="O483" s="373"/>
      <c r="P483" s="373"/>
      <c r="Q483" s="373"/>
      <c r="R483" s="373"/>
      <c r="S483" s="373"/>
      <c r="T483" s="373"/>
      <c r="U483" s="373"/>
      <c r="V483" s="373"/>
      <c r="W483" s="373"/>
      <c r="X483" s="373"/>
      <c r="Y483" s="373"/>
      <c r="Z483" s="373"/>
      <c r="AA483" s="373"/>
      <c r="AB483" s="373"/>
      <c r="AC483" s="373"/>
      <c r="AD483" s="373"/>
      <c r="AE483" s="373"/>
      <c r="AF483" s="373"/>
      <c r="AG483" s="373"/>
      <c r="AH483" s="373"/>
      <c r="AI483" s="373"/>
      <c r="AJ483" s="373"/>
      <c r="AK483" s="373"/>
      <c r="AL483" s="373"/>
      <c r="AM483" s="373"/>
      <c r="AN483" s="373"/>
      <c r="AO483" s="373"/>
      <c r="AP483" s="373"/>
      <c r="AQ483" s="373"/>
      <c r="AR483" s="373"/>
      <c r="AS483" s="373"/>
      <c r="AT483" s="373"/>
      <c r="AU483" s="373"/>
      <c r="AV483" s="373"/>
      <c r="AW483" s="373"/>
      <c r="AX483" s="373"/>
      <c r="AY483" s="373"/>
      <c r="AZ483" s="373"/>
      <c r="BA483" s="373"/>
      <c r="BB483" s="373"/>
      <c r="BC483" s="373"/>
      <c r="BD483" s="373"/>
      <c r="BE483" s="373"/>
      <c r="BF483" s="373"/>
      <c r="BG483" s="373"/>
      <c r="BH483" s="373"/>
      <c r="BI483" s="373"/>
      <c r="BJ483" s="373"/>
      <c r="BK483" s="373"/>
      <c r="BL483" s="373"/>
      <c r="BM483" s="373"/>
      <c r="BN483" s="373"/>
    </row>
    <row r="484" spans="1:66" ht="15.75" customHeight="1" x14ac:dyDescent="0.2">
      <c r="A484" s="373"/>
      <c r="B484" s="373"/>
      <c r="C484" s="373"/>
      <c r="D484" s="373"/>
      <c r="E484" s="373"/>
      <c r="F484" s="373"/>
      <c r="G484" s="373"/>
      <c r="H484" s="373"/>
      <c r="I484" s="373"/>
      <c r="J484" s="373"/>
      <c r="K484" s="373"/>
      <c r="L484" s="373"/>
      <c r="M484" s="373"/>
      <c r="N484" s="373"/>
      <c r="O484" s="373"/>
      <c r="P484" s="373"/>
      <c r="Q484" s="373"/>
      <c r="R484" s="373"/>
      <c r="S484" s="373"/>
      <c r="T484" s="373"/>
      <c r="U484" s="373"/>
      <c r="V484" s="373"/>
      <c r="W484" s="373"/>
      <c r="X484" s="373"/>
      <c r="Y484" s="373"/>
      <c r="Z484" s="373"/>
      <c r="AA484" s="373"/>
      <c r="AB484" s="373"/>
      <c r="AC484" s="373"/>
      <c r="AD484" s="373"/>
      <c r="AE484" s="373"/>
      <c r="AF484" s="373"/>
      <c r="AG484" s="373"/>
      <c r="AH484" s="373"/>
      <c r="AI484" s="373"/>
      <c r="AJ484" s="373"/>
      <c r="AK484" s="373"/>
      <c r="AL484" s="373"/>
      <c r="AM484" s="373"/>
      <c r="AN484" s="373"/>
      <c r="AO484" s="373"/>
      <c r="AP484" s="373"/>
      <c r="AQ484" s="373"/>
      <c r="AR484" s="373"/>
      <c r="AS484" s="373"/>
      <c r="AT484" s="373"/>
      <c r="AU484" s="373"/>
      <c r="AV484" s="373"/>
      <c r="AW484" s="373"/>
      <c r="AX484" s="373"/>
      <c r="AY484" s="373"/>
      <c r="AZ484" s="373"/>
      <c r="BA484" s="373"/>
      <c r="BB484" s="373"/>
      <c r="BC484" s="373"/>
      <c r="BD484" s="373"/>
      <c r="BE484" s="373"/>
      <c r="BF484" s="373"/>
      <c r="BG484" s="373"/>
      <c r="BH484" s="373"/>
      <c r="BI484" s="373"/>
      <c r="BJ484" s="373"/>
      <c r="BK484" s="373"/>
      <c r="BL484" s="373"/>
      <c r="BM484" s="373"/>
      <c r="BN484" s="373"/>
    </row>
    <row r="485" spans="1:66" ht="15.75" customHeight="1" x14ac:dyDescent="0.2">
      <c r="A485" s="373"/>
      <c r="B485" s="373"/>
      <c r="C485" s="373"/>
      <c r="D485" s="373"/>
      <c r="E485" s="373"/>
      <c r="F485" s="373"/>
      <c r="G485" s="373"/>
      <c r="H485" s="373"/>
      <c r="I485" s="373"/>
      <c r="J485" s="373"/>
      <c r="K485" s="373"/>
      <c r="L485" s="373"/>
      <c r="M485" s="373"/>
      <c r="N485" s="373"/>
      <c r="O485" s="373"/>
      <c r="P485" s="373"/>
      <c r="Q485" s="373"/>
      <c r="R485" s="373"/>
      <c r="S485" s="373"/>
      <c r="T485" s="373"/>
      <c r="U485" s="373"/>
      <c r="V485" s="373"/>
      <c r="W485" s="373"/>
      <c r="X485" s="373"/>
      <c r="Y485" s="373"/>
      <c r="Z485" s="373"/>
      <c r="AA485" s="373"/>
      <c r="AB485" s="373"/>
      <c r="AC485" s="373"/>
      <c r="AD485" s="373"/>
      <c r="AE485" s="373"/>
      <c r="AF485" s="373"/>
      <c r="AG485" s="373"/>
      <c r="AH485" s="373"/>
      <c r="AI485" s="373"/>
      <c r="AJ485" s="373"/>
      <c r="AK485" s="373"/>
      <c r="AL485" s="373"/>
      <c r="AM485" s="373"/>
      <c r="AN485" s="373"/>
      <c r="AO485" s="373"/>
      <c r="AP485" s="373"/>
      <c r="AQ485" s="373"/>
      <c r="AR485" s="373"/>
      <c r="AS485" s="373"/>
      <c r="AT485" s="373"/>
      <c r="AU485" s="373"/>
      <c r="AV485" s="373"/>
      <c r="AW485" s="373"/>
      <c r="AX485" s="373"/>
      <c r="AY485" s="373"/>
      <c r="AZ485" s="373"/>
      <c r="BA485" s="373"/>
      <c r="BB485" s="373"/>
      <c r="BC485" s="373"/>
      <c r="BD485" s="373"/>
      <c r="BE485" s="373"/>
      <c r="BF485" s="373"/>
      <c r="BG485" s="373"/>
      <c r="BH485" s="373"/>
      <c r="BI485" s="373"/>
      <c r="BJ485" s="373"/>
      <c r="BK485" s="373"/>
      <c r="BL485" s="373"/>
      <c r="BM485" s="373"/>
      <c r="BN485" s="373"/>
    </row>
    <row r="486" spans="1:66" ht="15.75" customHeight="1" x14ac:dyDescent="0.2">
      <c r="A486" s="373"/>
      <c r="B486" s="373"/>
      <c r="C486" s="373"/>
      <c r="D486" s="373"/>
      <c r="E486" s="373"/>
      <c r="F486" s="373"/>
      <c r="G486" s="373"/>
      <c r="H486" s="373"/>
      <c r="I486" s="373"/>
      <c r="J486" s="373"/>
      <c r="K486" s="373"/>
      <c r="L486" s="373"/>
      <c r="M486" s="373"/>
      <c r="N486" s="373"/>
      <c r="O486" s="373"/>
      <c r="P486" s="373"/>
      <c r="Q486" s="373"/>
      <c r="R486" s="373"/>
      <c r="S486" s="373"/>
      <c r="T486" s="373"/>
      <c r="U486" s="373"/>
      <c r="V486" s="373"/>
      <c r="W486" s="373"/>
      <c r="X486" s="373"/>
      <c r="Y486" s="373"/>
      <c r="Z486" s="373"/>
      <c r="AA486" s="373"/>
      <c r="AB486" s="373"/>
      <c r="AC486" s="373"/>
      <c r="AD486" s="373"/>
      <c r="AE486" s="373"/>
      <c r="AF486" s="373"/>
      <c r="AG486" s="373"/>
      <c r="AH486" s="373"/>
      <c r="AI486" s="373"/>
      <c r="AJ486" s="373"/>
      <c r="AK486" s="373"/>
      <c r="AL486" s="373"/>
      <c r="AM486" s="373"/>
      <c r="AN486" s="373"/>
      <c r="AO486" s="373"/>
      <c r="AP486" s="373"/>
      <c r="AQ486" s="373"/>
      <c r="AR486" s="373"/>
      <c r="AS486" s="373"/>
      <c r="AT486" s="373"/>
      <c r="AU486" s="373"/>
      <c r="AV486" s="373"/>
      <c r="AW486" s="373"/>
      <c r="AX486" s="373"/>
      <c r="AY486" s="373"/>
      <c r="AZ486" s="373"/>
      <c r="BA486" s="373"/>
      <c r="BB486" s="373"/>
      <c r="BC486" s="373"/>
      <c r="BD486" s="373"/>
      <c r="BE486" s="373"/>
      <c r="BF486" s="373"/>
      <c r="BG486" s="373"/>
      <c r="BH486" s="373"/>
      <c r="BI486" s="373"/>
      <c r="BJ486" s="373"/>
      <c r="BK486" s="373"/>
      <c r="BL486" s="373"/>
      <c r="BM486" s="373"/>
      <c r="BN486" s="373"/>
    </row>
    <row r="487" spans="1:66" ht="15.75" customHeight="1" x14ac:dyDescent="0.2">
      <c r="A487" s="373"/>
      <c r="B487" s="373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  <c r="P487" s="373"/>
      <c r="Q487" s="373"/>
      <c r="R487" s="373"/>
      <c r="S487" s="373"/>
      <c r="T487" s="373"/>
      <c r="U487" s="373"/>
      <c r="V487" s="373"/>
      <c r="W487" s="373"/>
      <c r="X487" s="373"/>
      <c r="Y487" s="373"/>
      <c r="Z487" s="373"/>
      <c r="AA487" s="373"/>
      <c r="AB487" s="373"/>
      <c r="AC487" s="373"/>
      <c r="AD487" s="373"/>
      <c r="AE487" s="373"/>
      <c r="AF487" s="373"/>
      <c r="AG487" s="373"/>
      <c r="AH487" s="373"/>
      <c r="AI487" s="373"/>
      <c r="AJ487" s="373"/>
      <c r="AK487" s="373"/>
      <c r="AL487" s="373"/>
      <c r="AM487" s="373"/>
      <c r="AN487" s="373"/>
      <c r="AO487" s="373"/>
      <c r="AP487" s="373"/>
      <c r="AQ487" s="373"/>
      <c r="AR487" s="373"/>
      <c r="AS487" s="373"/>
      <c r="AT487" s="373"/>
      <c r="AU487" s="373"/>
      <c r="AV487" s="373"/>
      <c r="AW487" s="373"/>
      <c r="AX487" s="373"/>
      <c r="AY487" s="373"/>
      <c r="AZ487" s="373"/>
      <c r="BA487" s="373"/>
      <c r="BB487" s="373"/>
      <c r="BC487" s="373"/>
      <c r="BD487" s="373"/>
      <c r="BE487" s="373"/>
      <c r="BF487" s="373"/>
      <c r="BG487" s="373"/>
      <c r="BH487" s="373"/>
      <c r="BI487" s="373"/>
      <c r="BJ487" s="373"/>
      <c r="BK487" s="373"/>
      <c r="BL487" s="373"/>
      <c r="BM487" s="373"/>
      <c r="BN487" s="373"/>
    </row>
    <row r="488" spans="1:66" ht="15.75" customHeight="1" x14ac:dyDescent="0.2">
      <c r="A488" s="373"/>
      <c r="B488" s="373"/>
      <c r="C488" s="373"/>
      <c r="D488" s="373"/>
      <c r="E488" s="373"/>
      <c r="F488" s="373"/>
      <c r="G488" s="373"/>
      <c r="H488" s="373"/>
      <c r="I488" s="373"/>
      <c r="J488" s="373"/>
      <c r="K488" s="373"/>
      <c r="L488" s="373"/>
      <c r="M488" s="373"/>
      <c r="N488" s="373"/>
      <c r="O488" s="373"/>
      <c r="P488" s="373"/>
      <c r="Q488" s="373"/>
      <c r="R488" s="373"/>
      <c r="S488" s="373"/>
      <c r="T488" s="373"/>
      <c r="U488" s="373"/>
      <c r="V488" s="373"/>
      <c r="W488" s="373"/>
      <c r="X488" s="373"/>
      <c r="Y488" s="373"/>
      <c r="Z488" s="373"/>
      <c r="AA488" s="373"/>
      <c r="AB488" s="373"/>
      <c r="AC488" s="373"/>
      <c r="AD488" s="373"/>
      <c r="AE488" s="373"/>
      <c r="AF488" s="373"/>
      <c r="AG488" s="373"/>
      <c r="AH488" s="373"/>
      <c r="AI488" s="373"/>
      <c r="AJ488" s="373"/>
      <c r="AK488" s="373"/>
      <c r="AL488" s="373"/>
      <c r="AM488" s="373"/>
      <c r="AN488" s="373"/>
      <c r="AO488" s="373"/>
      <c r="AP488" s="373"/>
      <c r="AQ488" s="373"/>
      <c r="AR488" s="373"/>
      <c r="AS488" s="373"/>
      <c r="AT488" s="373"/>
      <c r="AU488" s="373"/>
      <c r="AV488" s="373"/>
      <c r="AW488" s="373"/>
      <c r="AX488" s="373"/>
      <c r="AY488" s="373"/>
      <c r="AZ488" s="373"/>
      <c r="BA488" s="373"/>
      <c r="BB488" s="373"/>
      <c r="BC488" s="373"/>
      <c r="BD488" s="373"/>
      <c r="BE488" s="373"/>
      <c r="BF488" s="373"/>
      <c r="BG488" s="373"/>
      <c r="BH488" s="373"/>
      <c r="BI488" s="373"/>
      <c r="BJ488" s="373"/>
      <c r="BK488" s="373"/>
      <c r="BL488" s="373"/>
      <c r="BM488" s="373"/>
      <c r="BN488" s="373"/>
    </row>
    <row r="489" spans="1:66" ht="15.75" customHeight="1" x14ac:dyDescent="0.2">
      <c r="A489" s="373"/>
      <c r="B489" s="373"/>
      <c r="C489" s="373"/>
      <c r="D489" s="373"/>
      <c r="E489" s="373"/>
      <c r="F489" s="373"/>
      <c r="G489" s="373"/>
      <c r="H489" s="373"/>
      <c r="I489" s="373"/>
      <c r="J489" s="373"/>
      <c r="K489" s="373"/>
      <c r="L489" s="373"/>
      <c r="M489" s="373"/>
      <c r="N489" s="373"/>
      <c r="O489" s="373"/>
      <c r="P489" s="373"/>
      <c r="Q489" s="373"/>
      <c r="R489" s="373"/>
      <c r="S489" s="373"/>
      <c r="T489" s="373"/>
      <c r="U489" s="373"/>
      <c r="V489" s="373"/>
      <c r="W489" s="373"/>
      <c r="X489" s="373"/>
      <c r="Y489" s="373"/>
      <c r="Z489" s="373"/>
      <c r="AA489" s="373"/>
      <c r="AB489" s="373"/>
      <c r="AC489" s="373"/>
      <c r="AD489" s="373"/>
      <c r="AE489" s="373"/>
      <c r="AF489" s="373"/>
      <c r="AG489" s="373"/>
      <c r="AH489" s="373"/>
      <c r="AI489" s="373"/>
      <c r="AJ489" s="373"/>
      <c r="AK489" s="373"/>
      <c r="AL489" s="373"/>
      <c r="AM489" s="373"/>
      <c r="AN489" s="373"/>
      <c r="AO489" s="373"/>
      <c r="AP489" s="373"/>
      <c r="AQ489" s="373"/>
      <c r="AR489" s="373"/>
      <c r="AS489" s="373"/>
      <c r="AT489" s="373"/>
      <c r="AU489" s="373"/>
      <c r="AV489" s="373"/>
      <c r="AW489" s="373"/>
      <c r="AX489" s="373"/>
      <c r="AY489" s="373"/>
      <c r="AZ489" s="373"/>
      <c r="BA489" s="373"/>
      <c r="BB489" s="373"/>
      <c r="BC489" s="373"/>
      <c r="BD489" s="373"/>
      <c r="BE489" s="373"/>
      <c r="BF489" s="373"/>
      <c r="BG489" s="373"/>
      <c r="BH489" s="373"/>
      <c r="BI489" s="373"/>
      <c r="BJ489" s="373"/>
      <c r="BK489" s="373"/>
      <c r="BL489" s="373"/>
      <c r="BM489" s="373"/>
      <c r="BN489" s="373"/>
    </row>
    <row r="490" spans="1:66" ht="15.75" customHeight="1" x14ac:dyDescent="0.2">
      <c r="A490" s="373"/>
      <c r="B490" s="373"/>
      <c r="C490" s="373"/>
      <c r="D490" s="373"/>
      <c r="E490" s="373"/>
      <c r="F490" s="373"/>
      <c r="G490" s="373"/>
      <c r="H490" s="373"/>
      <c r="I490" s="373"/>
      <c r="J490" s="373"/>
      <c r="K490" s="373"/>
      <c r="L490" s="373"/>
      <c r="M490" s="373"/>
      <c r="N490" s="373"/>
      <c r="O490" s="373"/>
      <c r="P490" s="373"/>
      <c r="Q490" s="373"/>
      <c r="R490" s="373"/>
      <c r="S490" s="373"/>
      <c r="T490" s="373"/>
      <c r="U490" s="373"/>
      <c r="V490" s="373"/>
      <c r="W490" s="373"/>
      <c r="X490" s="373"/>
      <c r="Y490" s="373"/>
      <c r="Z490" s="373"/>
      <c r="AA490" s="373"/>
      <c r="AB490" s="373"/>
      <c r="AC490" s="373"/>
      <c r="AD490" s="373"/>
      <c r="AE490" s="373"/>
      <c r="AF490" s="373"/>
      <c r="AG490" s="373"/>
      <c r="AH490" s="373"/>
      <c r="AI490" s="373"/>
      <c r="AJ490" s="373"/>
      <c r="AK490" s="373"/>
      <c r="AL490" s="373"/>
      <c r="AM490" s="373"/>
      <c r="AN490" s="373"/>
      <c r="AO490" s="373"/>
      <c r="AP490" s="373"/>
      <c r="AQ490" s="373"/>
      <c r="AR490" s="373"/>
      <c r="AS490" s="373"/>
      <c r="AT490" s="373"/>
      <c r="AU490" s="373"/>
      <c r="AV490" s="373"/>
      <c r="AW490" s="373"/>
      <c r="AX490" s="373"/>
      <c r="AY490" s="373"/>
      <c r="AZ490" s="373"/>
      <c r="BA490" s="373"/>
      <c r="BB490" s="373"/>
      <c r="BC490" s="373"/>
      <c r="BD490" s="373"/>
      <c r="BE490" s="373"/>
      <c r="BF490" s="373"/>
      <c r="BG490" s="373"/>
      <c r="BH490" s="373"/>
      <c r="BI490" s="373"/>
      <c r="BJ490" s="373"/>
      <c r="BK490" s="373"/>
      <c r="BL490" s="373"/>
      <c r="BM490" s="373"/>
      <c r="BN490" s="373"/>
    </row>
    <row r="491" spans="1:66" ht="15.75" customHeight="1" x14ac:dyDescent="0.2">
      <c r="A491" s="373"/>
      <c r="B491" s="373"/>
      <c r="C491" s="373"/>
      <c r="D491" s="373"/>
      <c r="E491" s="373"/>
      <c r="F491" s="373"/>
      <c r="G491" s="373"/>
      <c r="H491" s="373"/>
      <c r="I491" s="373"/>
      <c r="J491" s="373"/>
      <c r="K491" s="373"/>
      <c r="L491" s="373"/>
      <c r="M491" s="373"/>
      <c r="N491" s="373"/>
      <c r="O491" s="373"/>
      <c r="P491" s="373"/>
      <c r="Q491" s="373"/>
      <c r="R491" s="373"/>
      <c r="S491" s="373"/>
      <c r="T491" s="373"/>
      <c r="U491" s="373"/>
      <c r="V491" s="373"/>
      <c r="W491" s="373"/>
      <c r="X491" s="373"/>
      <c r="Y491" s="373"/>
      <c r="Z491" s="373"/>
      <c r="AA491" s="373"/>
      <c r="AB491" s="373"/>
      <c r="AC491" s="373"/>
      <c r="AD491" s="373"/>
      <c r="AE491" s="373"/>
      <c r="AF491" s="373"/>
      <c r="AG491" s="373"/>
      <c r="AH491" s="373"/>
      <c r="AI491" s="373"/>
      <c r="AJ491" s="373"/>
      <c r="AK491" s="373"/>
      <c r="AL491" s="373"/>
      <c r="AM491" s="373"/>
      <c r="AN491" s="373"/>
      <c r="AO491" s="373"/>
      <c r="AP491" s="373"/>
      <c r="AQ491" s="373"/>
      <c r="AR491" s="373"/>
      <c r="AS491" s="373"/>
      <c r="AT491" s="373"/>
      <c r="AU491" s="373"/>
      <c r="AV491" s="373"/>
      <c r="AW491" s="373"/>
      <c r="AX491" s="373"/>
      <c r="AY491" s="373"/>
      <c r="AZ491" s="373"/>
      <c r="BA491" s="373"/>
      <c r="BB491" s="373"/>
      <c r="BC491" s="373"/>
      <c r="BD491" s="373"/>
      <c r="BE491" s="373"/>
      <c r="BF491" s="373"/>
      <c r="BG491" s="373"/>
      <c r="BH491" s="373"/>
      <c r="BI491" s="373"/>
      <c r="BJ491" s="373"/>
      <c r="BK491" s="373"/>
      <c r="BL491" s="373"/>
      <c r="BM491" s="373"/>
      <c r="BN491" s="373"/>
    </row>
    <row r="492" spans="1:66" ht="15.75" customHeight="1" x14ac:dyDescent="0.2">
      <c r="A492" s="373"/>
      <c r="B492" s="373"/>
      <c r="C492" s="373"/>
      <c r="D492" s="373"/>
      <c r="E492" s="373"/>
      <c r="F492" s="373"/>
      <c r="G492" s="373"/>
      <c r="H492" s="373"/>
      <c r="I492" s="373"/>
      <c r="J492" s="373"/>
      <c r="K492" s="373"/>
      <c r="L492" s="373"/>
      <c r="M492" s="373"/>
      <c r="N492" s="373"/>
      <c r="O492" s="373"/>
      <c r="P492" s="373"/>
      <c r="Q492" s="373"/>
      <c r="R492" s="373"/>
      <c r="S492" s="373"/>
      <c r="T492" s="373"/>
      <c r="U492" s="373"/>
      <c r="V492" s="373"/>
      <c r="W492" s="373"/>
      <c r="X492" s="373"/>
      <c r="Y492" s="373"/>
      <c r="Z492" s="373"/>
      <c r="AA492" s="373"/>
      <c r="AB492" s="373"/>
      <c r="AC492" s="373"/>
      <c r="AD492" s="373"/>
      <c r="AE492" s="373"/>
      <c r="AF492" s="373"/>
      <c r="AG492" s="373"/>
      <c r="AH492" s="373"/>
      <c r="AI492" s="373"/>
      <c r="AJ492" s="373"/>
      <c r="AK492" s="373"/>
      <c r="AL492" s="373"/>
      <c r="AM492" s="373"/>
      <c r="AN492" s="373"/>
      <c r="AO492" s="373"/>
      <c r="AP492" s="373"/>
      <c r="AQ492" s="373"/>
      <c r="AR492" s="373"/>
      <c r="AS492" s="373"/>
      <c r="AT492" s="373"/>
      <c r="AU492" s="373"/>
      <c r="AV492" s="373"/>
      <c r="AW492" s="373"/>
      <c r="AX492" s="373"/>
      <c r="AY492" s="373"/>
      <c r="AZ492" s="373"/>
      <c r="BA492" s="373"/>
      <c r="BB492" s="373"/>
      <c r="BC492" s="373"/>
      <c r="BD492" s="373"/>
      <c r="BE492" s="373"/>
      <c r="BF492" s="373"/>
      <c r="BG492" s="373"/>
      <c r="BH492" s="373"/>
      <c r="BI492" s="373"/>
      <c r="BJ492" s="373"/>
      <c r="BK492" s="373"/>
      <c r="BL492" s="373"/>
      <c r="BM492" s="373"/>
      <c r="BN492" s="373"/>
    </row>
    <row r="493" spans="1:66" ht="15.75" customHeight="1" x14ac:dyDescent="0.2">
      <c r="A493" s="373"/>
      <c r="B493" s="373"/>
      <c r="C493" s="373"/>
      <c r="D493" s="373"/>
      <c r="E493" s="373"/>
      <c r="F493" s="373"/>
      <c r="G493" s="373"/>
      <c r="H493" s="373"/>
      <c r="I493" s="373"/>
      <c r="J493" s="373"/>
      <c r="K493" s="373"/>
      <c r="L493" s="373"/>
      <c r="M493" s="373"/>
      <c r="N493" s="373"/>
      <c r="O493" s="373"/>
      <c r="P493" s="373"/>
      <c r="Q493" s="373"/>
      <c r="R493" s="373"/>
      <c r="S493" s="373"/>
      <c r="T493" s="373"/>
      <c r="U493" s="373"/>
      <c r="V493" s="373"/>
      <c r="W493" s="373"/>
      <c r="X493" s="373"/>
      <c r="Y493" s="373"/>
      <c r="Z493" s="373"/>
      <c r="AA493" s="373"/>
      <c r="AB493" s="373"/>
      <c r="AC493" s="373"/>
      <c r="AD493" s="373"/>
      <c r="AE493" s="373"/>
      <c r="AF493" s="373"/>
      <c r="AG493" s="373"/>
      <c r="AH493" s="373"/>
      <c r="AI493" s="373"/>
      <c r="AJ493" s="373"/>
      <c r="AK493" s="373"/>
      <c r="AL493" s="373"/>
      <c r="AM493" s="373"/>
      <c r="AN493" s="373"/>
      <c r="AO493" s="373"/>
      <c r="AP493" s="373"/>
      <c r="AQ493" s="373"/>
      <c r="AR493" s="373"/>
      <c r="AS493" s="373"/>
      <c r="AT493" s="373"/>
      <c r="AU493" s="373"/>
      <c r="AV493" s="373"/>
      <c r="AW493" s="373"/>
      <c r="AX493" s="373"/>
      <c r="AY493" s="373"/>
      <c r="AZ493" s="373"/>
      <c r="BA493" s="373"/>
      <c r="BB493" s="373"/>
      <c r="BC493" s="373"/>
      <c r="BD493" s="373"/>
      <c r="BE493" s="373"/>
      <c r="BF493" s="373"/>
      <c r="BG493" s="373"/>
      <c r="BH493" s="373"/>
      <c r="BI493" s="373"/>
      <c r="BJ493" s="373"/>
      <c r="BK493" s="373"/>
      <c r="BL493" s="373"/>
      <c r="BM493" s="373"/>
      <c r="BN493" s="373"/>
    </row>
    <row r="494" spans="1:66" ht="15.75" customHeight="1" x14ac:dyDescent="0.2">
      <c r="A494" s="373"/>
      <c r="B494" s="373"/>
      <c r="C494" s="373"/>
      <c r="D494" s="373"/>
      <c r="E494" s="373"/>
      <c r="F494" s="373"/>
      <c r="G494" s="373"/>
      <c r="H494" s="373"/>
      <c r="I494" s="373"/>
      <c r="J494" s="373"/>
      <c r="K494" s="373"/>
      <c r="L494" s="373"/>
      <c r="M494" s="373"/>
      <c r="N494" s="373"/>
      <c r="O494" s="373"/>
      <c r="P494" s="373"/>
      <c r="Q494" s="373"/>
      <c r="R494" s="373"/>
      <c r="S494" s="373"/>
      <c r="T494" s="373"/>
      <c r="U494" s="373"/>
      <c r="V494" s="373"/>
      <c r="W494" s="373"/>
      <c r="X494" s="373"/>
      <c r="Y494" s="373"/>
      <c r="Z494" s="373"/>
      <c r="AA494" s="373"/>
      <c r="AB494" s="373"/>
      <c r="AC494" s="373"/>
      <c r="AD494" s="373"/>
      <c r="AE494" s="373"/>
      <c r="AF494" s="373"/>
      <c r="AG494" s="373"/>
      <c r="AH494" s="373"/>
      <c r="AI494" s="373"/>
      <c r="AJ494" s="373"/>
      <c r="AK494" s="373"/>
      <c r="AL494" s="373"/>
      <c r="AM494" s="373"/>
      <c r="AN494" s="373"/>
      <c r="AO494" s="373"/>
      <c r="AP494" s="373"/>
      <c r="AQ494" s="373"/>
      <c r="AR494" s="373"/>
      <c r="AS494" s="373"/>
      <c r="AT494" s="373"/>
      <c r="AU494" s="373"/>
      <c r="AV494" s="373"/>
      <c r="AW494" s="373"/>
      <c r="AX494" s="373"/>
      <c r="AY494" s="373"/>
      <c r="AZ494" s="373"/>
      <c r="BA494" s="373"/>
      <c r="BB494" s="373"/>
      <c r="BC494" s="373"/>
      <c r="BD494" s="373"/>
      <c r="BE494" s="373"/>
      <c r="BF494" s="373"/>
      <c r="BG494" s="373"/>
      <c r="BH494" s="373"/>
      <c r="BI494" s="373"/>
      <c r="BJ494" s="373"/>
      <c r="BK494" s="373"/>
      <c r="BL494" s="373"/>
      <c r="BM494" s="373"/>
      <c r="BN494" s="373"/>
    </row>
    <row r="495" spans="1:66" ht="15.75" customHeight="1" x14ac:dyDescent="0.2">
      <c r="A495" s="373"/>
      <c r="B495" s="373"/>
      <c r="C495" s="373"/>
      <c r="D495" s="373"/>
      <c r="E495" s="373"/>
      <c r="F495" s="373"/>
      <c r="G495" s="373"/>
      <c r="H495" s="373"/>
      <c r="I495" s="373"/>
      <c r="J495" s="373"/>
      <c r="K495" s="373"/>
      <c r="L495" s="373"/>
      <c r="M495" s="373"/>
      <c r="N495" s="373"/>
      <c r="O495" s="373"/>
      <c r="P495" s="373"/>
      <c r="Q495" s="373"/>
      <c r="R495" s="373"/>
      <c r="S495" s="373"/>
      <c r="T495" s="373"/>
      <c r="U495" s="373"/>
      <c r="V495" s="373"/>
      <c r="W495" s="373"/>
      <c r="X495" s="373"/>
      <c r="Y495" s="373"/>
      <c r="Z495" s="373"/>
      <c r="AA495" s="373"/>
      <c r="AB495" s="373"/>
      <c r="AC495" s="373"/>
      <c r="AD495" s="373"/>
      <c r="AE495" s="373"/>
      <c r="AF495" s="373"/>
      <c r="AG495" s="373"/>
      <c r="AH495" s="373"/>
      <c r="AI495" s="373"/>
      <c r="AJ495" s="373"/>
      <c r="AK495" s="373"/>
      <c r="AL495" s="373"/>
      <c r="AM495" s="373"/>
      <c r="AN495" s="373"/>
      <c r="AO495" s="373"/>
      <c r="AP495" s="373"/>
      <c r="AQ495" s="373"/>
      <c r="AR495" s="373"/>
      <c r="AS495" s="373"/>
      <c r="AT495" s="373"/>
      <c r="AU495" s="373"/>
      <c r="AV495" s="373"/>
      <c r="AW495" s="373"/>
      <c r="AX495" s="373"/>
      <c r="AY495" s="373"/>
      <c r="AZ495" s="373"/>
      <c r="BA495" s="373"/>
      <c r="BB495" s="373"/>
      <c r="BC495" s="373"/>
      <c r="BD495" s="373"/>
      <c r="BE495" s="373"/>
      <c r="BF495" s="373"/>
      <c r="BG495" s="373"/>
      <c r="BH495" s="373"/>
      <c r="BI495" s="373"/>
      <c r="BJ495" s="373"/>
      <c r="BK495" s="373"/>
      <c r="BL495" s="373"/>
      <c r="BM495" s="373"/>
      <c r="BN495" s="373"/>
    </row>
    <row r="496" spans="1:66" ht="15.75" customHeight="1" x14ac:dyDescent="0.2">
      <c r="A496" s="373"/>
      <c r="B496" s="373"/>
      <c r="C496" s="373"/>
      <c r="D496" s="373"/>
      <c r="E496" s="373"/>
      <c r="F496" s="373"/>
      <c r="G496" s="373"/>
      <c r="H496" s="373"/>
      <c r="I496" s="373"/>
      <c r="J496" s="373"/>
      <c r="K496" s="373"/>
      <c r="L496" s="373"/>
      <c r="M496" s="373"/>
      <c r="N496" s="373"/>
      <c r="O496" s="373"/>
      <c r="P496" s="373"/>
      <c r="Q496" s="373"/>
      <c r="R496" s="373"/>
      <c r="S496" s="373"/>
      <c r="T496" s="373"/>
      <c r="U496" s="373"/>
      <c r="V496" s="373"/>
      <c r="W496" s="373"/>
      <c r="X496" s="373"/>
      <c r="Y496" s="373"/>
      <c r="Z496" s="373"/>
      <c r="AA496" s="373"/>
      <c r="AB496" s="373"/>
      <c r="AC496" s="373"/>
      <c r="AD496" s="373"/>
      <c r="AE496" s="373"/>
      <c r="AF496" s="373"/>
      <c r="AG496" s="373"/>
      <c r="AH496" s="373"/>
      <c r="AI496" s="373"/>
      <c r="AJ496" s="373"/>
      <c r="AK496" s="373"/>
      <c r="AL496" s="373"/>
      <c r="AM496" s="373"/>
      <c r="AN496" s="373"/>
      <c r="AO496" s="373"/>
      <c r="AP496" s="373"/>
      <c r="AQ496" s="373"/>
      <c r="AR496" s="373"/>
      <c r="AS496" s="373"/>
      <c r="AT496" s="373"/>
      <c r="AU496" s="373"/>
      <c r="AV496" s="373"/>
      <c r="AW496" s="373"/>
      <c r="AX496" s="373"/>
      <c r="AY496" s="373"/>
      <c r="AZ496" s="373"/>
      <c r="BA496" s="373"/>
      <c r="BB496" s="373"/>
      <c r="BC496" s="373"/>
      <c r="BD496" s="373"/>
      <c r="BE496" s="373"/>
      <c r="BF496" s="373"/>
      <c r="BG496" s="373"/>
      <c r="BH496" s="373"/>
      <c r="BI496" s="373"/>
      <c r="BJ496" s="373"/>
      <c r="BK496" s="373"/>
      <c r="BL496" s="373"/>
      <c r="BM496" s="373"/>
      <c r="BN496" s="373"/>
    </row>
    <row r="497" spans="1:66" ht="15.75" customHeight="1" x14ac:dyDescent="0.2">
      <c r="A497" s="373"/>
      <c r="B497" s="373"/>
      <c r="C497" s="373"/>
      <c r="D497" s="373"/>
      <c r="E497" s="373"/>
      <c r="F497" s="373"/>
      <c r="G497" s="373"/>
      <c r="H497" s="373"/>
      <c r="I497" s="373"/>
      <c r="J497" s="373"/>
      <c r="K497" s="373"/>
      <c r="L497" s="373"/>
      <c r="M497" s="373"/>
      <c r="N497" s="373"/>
      <c r="O497" s="373"/>
      <c r="P497" s="373"/>
      <c r="Q497" s="373"/>
      <c r="R497" s="373"/>
      <c r="S497" s="373"/>
      <c r="T497" s="373"/>
      <c r="U497" s="373"/>
      <c r="V497" s="373"/>
      <c r="W497" s="373"/>
      <c r="X497" s="373"/>
      <c r="Y497" s="373"/>
      <c r="Z497" s="373"/>
      <c r="AA497" s="373"/>
      <c r="AB497" s="373"/>
      <c r="AC497" s="373"/>
      <c r="AD497" s="373"/>
      <c r="AE497" s="373"/>
      <c r="AF497" s="373"/>
      <c r="AG497" s="373"/>
      <c r="AH497" s="373"/>
      <c r="AI497" s="373"/>
      <c r="AJ497" s="373"/>
      <c r="AK497" s="373"/>
      <c r="AL497" s="373"/>
      <c r="AM497" s="373"/>
      <c r="AN497" s="373"/>
      <c r="AO497" s="373"/>
      <c r="AP497" s="373"/>
      <c r="AQ497" s="373"/>
      <c r="AR497" s="373"/>
      <c r="AS497" s="373"/>
      <c r="AT497" s="373"/>
      <c r="AU497" s="373"/>
      <c r="AV497" s="373"/>
      <c r="AW497" s="373"/>
      <c r="AX497" s="373"/>
      <c r="AY497" s="373"/>
      <c r="AZ497" s="373"/>
      <c r="BA497" s="373"/>
      <c r="BB497" s="373"/>
      <c r="BC497" s="373"/>
      <c r="BD497" s="373"/>
      <c r="BE497" s="373"/>
      <c r="BF497" s="373"/>
      <c r="BG497" s="373"/>
      <c r="BH497" s="373"/>
      <c r="BI497" s="373"/>
      <c r="BJ497" s="373"/>
      <c r="BK497" s="373"/>
      <c r="BL497" s="373"/>
      <c r="BM497" s="373"/>
      <c r="BN497" s="373"/>
    </row>
    <row r="498" spans="1:66" ht="15.75" customHeight="1" x14ac:dyDescent="0.2">
      <c r="A498" s="373"/>
      <c r="B498" s="373"/>
      <c r="C498" s="373"/>
      <c r="D498" s="373"/>
      <c r="E498" s="373"/>
      <c r="F498" s="373"/>
      <c r="G498" s="373"/>
      <c r="H498" s="373"/>
      <c r="I498" s="373"/>
      <c r="J498" s="373"/>
      <c r="K498" s="373"/>
      <c r="L498" s="373"/>
      <c r="M498" s="373"/>
      <c r="N498" s="373"/>
      <c r="O498" s="373"/>
      <c r="P498" s="373"/>
      <c r="Q498" s="373"/>
      <c r="R498" s="373"/>
      <c r="S498" s="373"/>
      <c r="T498" s="373"/>
      <c r="U498" s="373"/>
      <c r="V498" s="373"/>
      <c r="W498" s="373"/>
      <c r="X498" s="373"/>
      <c r="Y498" s="373"/>
      <c r="Z498" s="373"/>
      <c r="AA498" s="373"/>
      <c r="AB498" s="373"/>
      <c r="AC498" s="373"/>
      <c r="AD498" s="373"/>
      <c r="AE498" s="373"/>
      <c r="AF498" s="373"/>
      <c r="AG498" s="373"/>
      <c r="AH498" s="373"/>
      <c r="AI498" s="373"/>
      <c r="AJ498" s="373"/>
      <c r="AK498" s="373"/>
      <c r="AL498" s="373"/>
      <c r="AM498" s="373"/>
      <c r="AN498" s="373"/>
      <c r="AO498" s="373"/>
      <c r="AP498" s="373"/>
      <c r="AQ498" s="373"/>
      <c r="AR498" s="373"/>
      <c r="AS498" s="373"/>
      <c r="AT498" s="373"/>
      <c r="AU498" s="373"/>
      <c r="AV498" s="373"/>
      <c r="AW498" s="373"/>
      <c r="AX498" s="373"/>
      <c r="AY498" s="373"/>
      <c r="AZ498" s="373"/>
      <c r="BA498" s="373"/>
      <c r="BB498" s="373"/>
      <c r="BC498" s="373"/>
      <c r="BD498" s="373"/>
      <c r="BE498" s="373"/>
      <c r="BF498" s="373"/>
      <c r="BG498" s="373"/>
      <c r="BH498" s="373"/>
      <c r="BI498" s="373"/>
      <c r="BJ498" s="373"/>
      <c r="BK498" s="373"/>
      <c r="BL498" s="373"/>
      <c r="BM498" s="373"/>
      <c r="BN498" s="373"/>
    </row>
    <row r="499" spans="1:66" ht="15.75" customHeight="1" x14ac:dyDescent="0.2">
      <c r="A499" s="373"/>
      <c r="B499" s="373"/>
      <c r="C499" s="373"/>
      <c r="D499" s="373"/>
      <c r="E499" s="373"/>
      <c r="F499" s="373"/>
      <c r="G499" s="373"/>
      <c r="H499" s="373"/>
      <c r="I499" s="373"/>
      <c r="J499" s="373"/>
      <c r="K499" s="373"/>
      <c r="L499" s="373"/>
      <c r="M499" s="373"/>
      <c r="N499" s="373"/>
      <c r="O499" s="373"/>
      <c r="P499" s="373"/>
      <c r="Q499" s="373"/>
      <c r="R499" s="373"/>
      <c r="S499" s="373"/>
      <c r="T499" s="373"/>
      <c r="U499" s="373"/>
      <c r="V499" s="373"/>
      <c r="W499" s="373"/>
      <c r="X499" s="373"/>
      <c r="Y499" s="373"/>
      <c r="Z499" s="373"/>
      <c r="AA499" s="373"/>
      <c r="AB499" s="373"/>
      <c r="AC499" s="373"/>
      <c r="AD499" s="373"/>
      <c r="AE499" s="373"/>
      <c r="AF499" s="373"/>
      <c r="AG499" s="373"/>
      <c r="AH499" s="373"/>
      <c r="AI499" s="373"/>
      <c r="AJ499" s="373"/>
      <c r="AK499" s="373"/>
      <c r="AL499" s="373"/>
      <c r="AM499" s="373"/>
      <c r="AN499" s="373"/>
      <c r="AO499" s="373"/>
      <c r="AP499" s="373"/>
      <c r="AQ499" s="373"/>
      <c r="AR499" s="373"/>
      <c r="AS499" s="373"/>
      <c r="AT499" s="373"/>
      <c r="AU499" s="373"/>
      <c r="AV499" s="373"/>
      <c r="AW499" s="373"/>
      <c r="AX499" s="373"/>
      <c r="AY499" s="373"/>
      <c r="AZ499" s="373"/>
      <c r="BA499" s="373"/>
      <c r="BB499" s="373"/>
      <c r="BC499" s="373"/>
      <c r="BD499" s="373"/>
      <c r="BE499" s="373"/>
      <c r="BF499" s="373"/>
      <c r="BG499" s="373"/>
      <c r="BH499" s="373"/>
      <c r="BI499" s="373"/>
      <c r="BJ499" s="373"/>
      <c r="BK499" s="373"/>
      <c r="BL499" s="373"/>
      <c r="BM499" s="373"/>
      <c r="BN499" s="373"/>
    </row>
    <row r="500" spans="1:66" ht="15.75" customHeight="1" x14ac:dyDescent="0.2">
      <c r="A500" s="373"/>
      <c r="B500" s="373"/>
      <c r="C500" s="373"/>
      <c r="D500" s="373"/>
      <c r="E500" s="373"/>
      <c r="F500" s="373"/>
      <c r="G500" s="373"/>
      <c r="H500" s="373"/>
      <c r="I500" s="373"/>
      <c r="J500" s="373"/>
      <c r="K500" s="373"/>
      <c r="L500" s="373"/>
      <c r="M500" s="373"/>
      <c r="N500" s="373"/>
      <c r="O500" s="373"/>
      <c r="P500" s="373"/>
      <c r="Q500" s="373"/>
      <c r="R500" s="373"/>
      <c r="S500" s="373"/>
      <c r="T500" s="373"/>
      <c r="U500" s="373"/>
      <c r="V500" s="373"/>
      <c r="W500" s="373"/>
      <c r="X500" s="373"/>
      <c r="Y500" s="373"/>
      <c r="Z500" s="373"/>
      <c r="AA500" s="373"/>
      <c r="AB500" s="373"/>
      <c r="AC500" s="373"/>
      <c r="AD500" s="373"/>
      <c r="AE500" s="373"/>
      <c r="AF500" s="373"/>
      <c r="AG500" s="373"/>
      <c r="AH500" s="373"/>
      <c r="AI500" s="373"/>
      <c r="AJ500" s="373"/>
      <c r="AK500" s="373"/>
      <c r="AL500" s="373"/>
      <c r="AM500" s="373"/>
      <c r="AN500" s="373"/>
      <c r="AO500" s="373"/>
      <c r="AP500" s="373"/>
      <c r="AQ500" s="373"/>
      <c r="AR500" s="373"/>
      <c r="AS500" s="373"/>
      <c r="AT500" s="373"/>
      <c r="AU500" s="373"/>
      <c r="AV500" s="373"/>
      <c r="AW500" s="373"/>
      <c r="AX500" s="373"/>
      <c r="AY500" s="373"/>
      <c r="AZ500" s="373"/>
      <c r="BA500" s="373"/>
      <c r="BB500" s="373"/>
      <c r="BC500" s="373"/>
      <c r="BD500" s="373"/>
      <c r="BE500" s="373"/>
      <c r="BF500" s="373"/>
      <c r="BG500" s="373"/>
      <c r="BH500" s="373"/>
      <c r="BI500" s="373"/>
      <c r="BJ500" s="373"/>
      <c r="BK500" s="373"/>
      <c r="BL500" s="373"/>
      <c r="BM500" s="373"/>
      <c r="BN500" s="373"/>
    </row>
    <row r="501" spans="1:66" ht="15.75" customHeight="1" x14ac:dyDescent="0.2">
      <c r="A501" s="373"/>
      <c r="B501" s="373"/>
      <c r="C501" s="373"/>
      <c r="D501" s="373"/>
      <c r="E501" s="373"/>
      <c r="F501" s="373"/>
      <c r="G501" s="373"/>
      <c r="H501" s="373"/>
      <c r="I501" s="373"/>
      <c r="J501" s="373"/>
      <c r="K501" s="373"/>
      <c r="L501" s="373"/>
      <c r="M501" s="373"/>
      <c r="N501" s="373"/>
      <c r="O501" s="373"/>
      <c r="P501" s="373"/>
      <c r="Q501" s="373"/>
      <c r="R501" s="373"/>
      <c r="S501" s="373"/>
      <c r="T501" s="373"/>
      <c r="U501" s="373"/>
      <c r="V501" s="373"/>
      <c r="W501" s="373"/>
      <c r="X501" s="373"/>
      <c r="Y501" s="373"/>
      <c r="Z501" s="373"/>
      <c r="AA501" s="373"/>
      <c r="AB501" s="373"/>
      <c r="AC501" s="373"/>
      <c r="AD501" s="373"/>
      <c r="AE501" s="373"/>
      <c r="AF501" s="373"/>
      <c r="AG501" s="373"/>
      <c r="AH501" s="373"/>
      <c r="AI501" s="373"/>
      <c r="AJ501" s="373"/>
      <c r="AK501" s="373"/>
      <c r="AL501" s="373"/>
      <c r="AM501" s="373"/>
      <c r="AN501" s="373"/>
      <c r="AO501" s="373"/>
      <c r="AP501" s="373"/>
      <c r="AQ501" s="373"/>
      <c r="AR501" s="373"/>
      <c r="AS501" s="373"/>
      <c r="AT501" s="373"/>
      <c r="AU501" s="373"/>
      <c r="AV501" s="373"/>
      <c r="AW501" s="373"/>
      <c r="AX501" s="373"/>
      <c r="AY501" s="373"/>
      <c r="AZ501" s="373"/>
      <c r="BA501" s="373"/>
      <c r="BB501" s="373"/>
      <c r="BC501" s="373"/>
      <c r="BD501" s="373"/>
      <c r="BE501" s="373"/>
      <c r="BF501" s="373"/>
      <c r="BG501" s="373"/>
      <c r="BH501" s="373"/>
      <c r="BI501" s="373"/>
      <c r="BJ501" s="373"/>
      <c r="BK501" s="373"/>
      <c r="BL501" s="373"/>
      <c r="BM501" s="373"/>
      <c r="BN501" s="373"/>
    </row>
    <row r="502" spans="1:66" ht="15.75" customHeight="1" x14ac:dyDescent="0.2">
      <c r="A502" s="373"/>
      <c r="B502" s="373"/>
      <c r="C502" s="373"/>
      <c r="D502" s="373"/>
      <c r="E502" s="373"/>
      <c r="F502" s="373"/>
      <c r="G502" s="373"/>
      <c r="H502" s="373"/>
      <c r="I502" s="373"/>
      <c r="J502" s="373"/>
      <c r="K502" s="373"/>
      <c r="L502" s="373"/>
      <c r="M502" s="373"/>
      <c r="N502" s="373"/>
      <c r="O502" s="373"/>
      <c r="P502" s="373"/>
      <c r="Q502" s="373"/>
      <c r="R502" s="373"/>
      <c r="S502" s="373"/>
      <c r="T502" s="373"/>
      <c r="U502" s="373"/>
      <c r="V502" s="373"/>
      <c r="W502" s="373"/>
      <c r="X502" s="373"/>
      <c r="Y502" s="373"/>
      <c r="Z502" s="373"/>
      <c r="AA502" s="373"/>
      <c r="AB502" s="373"/>
      <c r="AC502" s="373"/>
      <c r="AD502" s="373"/>
      <c r="AE502" s="373"/>
      <c r="AF502" s="373"/>
      <c r="AG502" s="373"/>
      <c r="AH502" s="373"/>
      <c r="AI502" s="373"/>
      <c r="AJ502" s="373"/>
      <c r="AK502" s="373"/>
      <c r="AL502" s="373"/>
      <c r="AM502" s="373"/>
      <c r="AN502" s="373"/>
      <c r="AO502" s="373"/>
      <c r="AP502" s="373"/>
      <c r="AQ502" s="373"/>
      <c r="AR502" s="373"/>
      <c r="AS502" s="373"/>
      <c r="AT502" s="373"/>
      <c r="AU502" s="373"/>
      <c r="AV502" s="373"/>
      <c r="AW502" s="373"/>
      <c r="AX502" s="373"/>
      <c r="AY502" s="373"/>
      <c r="AZ502" s="373"/>
      <c r="BA502" s="373"/>
      <c r="BB502" s="373"/>
      <c r="BC502" s="373"/>
      <c r="BD502" s="373"/>
      <c r="BE502" s="373"/>
      <c r="BF502" s="373"/>
      <c r="BG502" s="373"/>
      <c r="BH502" s="373"/>
      <c r="BI502" s="373"/>
      <c r="BJ502" s="373"/>
      <c r="BK502" s="373"/>
      <c r="BL502" s="373"/>
      <c r="BM502" s="373"/>
      <c r="BN502" s="373"/>
    </row>
    <row r="503" spans="1:66" ht="15.75" customHeight="1" x14ac:dyDescent="0.2">
      <c r="A503" s="373"/>
      <c r="B503" s="373"/>
      <c r="C503" s="373"/>
      <c r="D503" s="373"/>
      <c r="E503" s="373"/>
      <c r="F503" s="373"/>
      <c r="G503" s="373"/>
      <c r="H503" s="373"/>
      <c r="I503" s="373"/>
      <c r="J503" s="373"/>
      <c r="K503" s="373"/>
      <c r="L503" s="373"/>
      <c r="M503" s="373"/>
      <c r="N503" s="373"/>
      <c r="O503" s="373"/>
      <c r="P503" s="373"/>
      <c r="Q503" s="373"/>
      <c r="R503" s="373"/>
      <c r="S503" s="373"/>
      <c r="T503" s="373"/>
      <c r="U503" s="373"/>
      <c r="V503" s="373"/>
      <c r="W503" s="373"/>
      <c r="X503" s="373"/>
      <c r="Y503" s="373"/>
      <c r="Z503" s="373"/>
      <c r="AA503" s="373"/>
      <c r="AB503" s="373"/>
      <c r="AC503" s="373"/>
      <c r="AD503" s="373"/>
      <c r="AE503" s="373"/>
      <c r="AF503" s="373"/>
      <c r="AG503" s="373"/>
      <c r="AH503" s="373"/>
      <c r="AI503" s="373"/>
      <c r="AJ503" s="373"/>
      <c r="AK503" s="373"/>
      <c r="AL503" s="373"/>
      <c r="AM503" s="373"/>
      <c r="AN503" s="373"/>
      <c r="AO503" s="373"/>
      <c r="AP503" s="373"/>
      <c r="AQ503" s="373"/>
      <c r="AR503" s="373"/>
      <c r="AS503" s="373"/>
      <c r="AT503" s="373"/>
      <c r="AU503" s="373"/>
      <c r="AV503" s="373"/>
      <c r="AW503" s="373"/>
      <c r="AX503" s="373"/>
      <c r="AY503" s="373"/>
      <c r="AZ503" s="373"/>
      <c r="BA503" s="373"/>
      <c r="BB503" s="373"/>
      <c r="BC503" s="373"/>
      <c r="BD503" s="373"/>
      <c r="BE503" s="373"/>
      <c r="BF503" s="373"/>
      <c r="BG503" s="373"/>
      <c r="BH503" s="373"/>
      <c r="BI503" s="373"/>
      <c r="BJ503" s="373"/>
      <c r="BK503" s="373"/>
      <c r="BL503" s="373"/>
      <c r="BM503" s="373"/>
      <c r="BN503" s="373"/>
    </row>
    <row r="504" spans="1:66" ht="15.75" customHeight="1" x14ac:dyDescent="0.2">
      <c r="A504" s="373"/>
      <c r="B504" s="373"/>
      <c r="C504" s="373"/>
      <c r="D504" s="373"/>
      <c r="E504" s="373"/>
      <c r="F504" s="373"/>
      <c r="G504" s="373"/>
      <c r="H504" s="373"/>
      <c r="I504" s="373"/>
      <c r="J504" s="373"/>
      <c r="K504" s="373"/>
      <c r="L504" s="373"/>
      <c r="M504" s="373"/>
      <c r="N504" s="373"/>
      <c r="O504" s="373"/>
      <c r="P504" s="373"/>
      <c r="Q504" s="373"/>
      <c r="R504" s="373"/>
      <c r="S504" s="373"/>
      <c r="T504" s="373"/>
      <c r="U504" s="373"/>
      <c r="V504" s="373"/>
      <c r="W504" s="373"/>
      <c r="X504" s="373"/>
      <c r="Y504" s="373"/>
      <c r="Z504" s="373"/>
      <c r="AA504" s="373"/>
      <c r="AB504" s="373"/>
      <c r="AC504" s="373"/>
      <c r="AD504" s="373"/>
      <c r="AE504" s="373"/>
      <c r="AF504" s="373"/>
      <c r="AG504" s="373"/>
      <c r="AH504" s="373"/>
      <c r="AI504" s="373"/>
      <c r="AJ504" s="373"/>
      <c r="AK504" s="373"/>
      <c r="AL504" s="373"/>
      <c r="AM504" s="373"/>
      <c r="AN504" s="373"/>
      <c r="AO504" s="373"/>
      <c r="AP504" s="373"/>
      <c r="AQ504" s="373"/>
      <c r="AR504" s="373"/>
      <c r="AS504" s="373"/>
      <c r="AT504" s="373"/>
      <c r="AU504" s="373"/>
      <c r="AV504" s="373"/>
      <c r="AW504" s="373"/>
      <c r="AX504" s="373"/>
      <c r="AY504" s="373"/>
      <c r="AZ504" s="373"/>
      <c r="BA504" s="373"/>
      <c r="BB504" s="373"/>
      <c r="BC504" s="373"/>
      <c r="BD504" s="373"/>
      <c r="BE504" s="373"/>
      <c r="BF504" s="373"/>
      <c r="BG504" s="373"/>
      <c r="BH504" s="373"/>
      <c r="BI504" s="373"/>
      <c r="BJ504" s="373"/>
      <c r="BK504" s="373"/>
      <c r="BL504" s="373"/>
      <c r="BM504" s="373"/>
      <c r="BN504" s="373"/>
    </row>
    <row r="505" spans="1:66" ht="15.75" customHeight="1" x14ac:dyDescent="0.2">
      <c r="A505" s="373"/>
      <c r="B505" s="373"/>
      <c r="C505" s="373"/>
      <c r="D505" s="373"/>
      <c r="E505" s="373"/>
      <c r="F505" s="373"/>
      <c r="G505" s="373"/>
      <c r="H505" s="373"/>
      <c r="I505" s="373"/>
      <c r="J505" s="373"/>
      <c r="K505" s="373"/>
      <c r="L505" s="373"/>
      <c r="M505" s="373"/>
      <c r="N505" s="373"/>
      <c r="O505" s="373"/>
      <c r="P505" s="373"/>
      <c r="Q505" s="373"/>
      <c r="R505" s="373"/>
      <c r="S505" s="373"/>
      <c r="T505" s="373"/>
      <c r="U505" s="373"/>
      <c r="V505" s="373"/>
      <c r="W505" s="373"/>
      <c r="X505" s="373"/>
      <c r="Y505" s="373"/>
      <c r="Z505" s="373"/>
      <c r="AA505" s="373"/>
      <c r="AB505" s="373"/>
      <c r="AC505" s="373"/>
      <c r="AD505" s="373"/>
      <c r="AE505" s="373"/>
      <c r="AF505" s="373"/>
      <c r="AG505" s="373"/>
      <c r="AH505" s="373"/>
      <c r="AI505" s="373"/>
      <c r="AJ505" s="373"/>
      <c r="AK505" s="373"/>
      <c r="AL505" s="373"/>
      <c r="AM505" s="373"/>
      <c r="AN505" s="373"/>
      <c r="AO505" s="373"/>
      <c r="AP505" s="373"/>
      <c r="AQ505" s="373"/>
      <c r="AR505" s="373"/>
      <c r="AS505" s="373"/>
      <c r="AT505" s="373"/>
      <c r="AU505" s="373"/>
      <c r="AV505" s="373"/>
      <c r="AW505" s="373"/>
      <c r="AX505" s="373"/>
      <c r="AY505" s="373"/>
      <c r="AZ505" s="373"/>
      <c r="BA505" s="373"/>
      <c r="BB505" s="373"/>
      <c r="BC505" s="373"/>
      <c r="BD505" s="373"/>
      <c r="BE505" s="373"/>
      <c r="BF505" s="373"/>
      <c r="BG505" s="373"/>
      <c r="BH505" s="373"/>
      <c r="BI505" s="373"/>
      <c r="BJ505" s="373"/>
      <c r="BK505" s="373"/>
      <c r="BL505" s="373"/>
      <c r="BM505" s="373"/>
      <c r="BN505" s="373"/>
    </row>
    <row r="506" spans="1:66" ht="15.75" customHeight="1" x14ac:dyDescent="0.2">
      <c r="A506" s="373"/>
      <c r="B506" s="373"/>
      <c r="C506" s="373"/>
      <c r="D506" s="373"/>
      <c r="E506" s="373"/>
      <c r="F506" s="373"/>
      <c r="G506" s="373"/>
      <c r="H506" s="373"/>
      <c r="I506" s="373"/>
      <c r="J506" s="373"/>
      <c r="K506" s="373"/>
      <c r="L506" s="373"/>
      <c r="M506" s="373"/>
      <c r="N506" s="373"/>
      <c r="O506" s="373"/>
      <c r="P506" s="373"/>
      <c r="Q506" s="373"/>
      <c r="R506" s="373"/>
      <c r="S506" s="373"/>
      <c r="T506" s="373"/>
      <c r="U506" s="373"/>
      <c r="V506" s="373"/>
      <c r="W506" s="373"/>
      <c r="X506" s="373"/>
      <c r="Y506" s="373"/>
      <c r="Z506" s="373"/>
      <c r="AA506" s="373"/>
      <c r="AB506" s="373"/>
      <c r="AC506" s="373"/>
      <c r="AD506" s="373"/>
      <c r="AE506" s="373"/>
      <c r="AF506" s="373"/>
      <c r="AG506" s="373"/>
      <c r="AH506" s="373"/>
      <c r="AI506" s="373"/>
      <c r="AJ506" s="373"/>
      <c r="AK506" s="373"/>
      <c r="AL506" s="373"/>
      <c r="AM506" s="373"/>
      <c r="AN506" s="373"/>
      <c r="AO506" s="373"/>
      <c r="AP506" s="373"/>
      <c r="AQ506" s="373"/>
      <c r="AR506" s="373"/>
      <c r="AS506" s="373"/>
      <c r="AT506" s="373"/>
      <c r="AU506" s="373"/>
      <c r="AV506" s="373"/>
      <c r="AW506" s="373"/>
      <c r="AX506" s="373"/>
      <c r="AY506" s="373"/>
      <c r="AZ506" s="373"/>
      <c r="BA506" s="373"/>
      <c r="BB506" s="373"/>
      <c r="BC506" s="373"/>
      <c r="BD506" s="373"/>
      <c r="BE506" s="373"/>
      <c r="BF506" s="373"/>
      <c r="BG506" s="373"/>
      <c r="BH506" s="373"/>
      <c r="BI506" s="373"/>
      <c r="BJ506" s="373"/>
      <c r="BK506" s="373"/>
      <c r="BL506" s="373"/>
      <c r="BM506" s="373"/>
      <c r="BN506" s="373"/>
    </row>
    <row r="507" spans="1:66" ht="15.75" customHeight="1" x14ac:dyDescent="0.2">
      <c r="A507" s="373"/>
      <c r="B507" s="373"/>
      <c r="C507" s="373"/>
      <c r="D507" s="373"/>
      <c r="E507" s="373"/>
      <c r="F507" s="373"/>
      <c r="G507" s="373"/>
      <c r="H507" s="373"/>
      <c r="I507" s="373"/>
      <c r="J507" s="373"/>
      <c r="K507" s="373"/>
      <c r="L507" s="373"/>
      <c r="M507" s="373"/>
      <c r="N507" s="373"/>
      <c r="O507" s="373"/>
      <c r="P507" s="373"/>
      <c r="Q507" s="373"/>
      <c r="R507" s="373"/>
      <c r="S507" s="373"/>
      <c r="T507" s="373"/>
      <c r="U507" s="373"/>
      <c r="V507" s="373"/>
      <c r="W507" s="373"/>
      <c r="X507" s="373"/>
      <c r="Y507" s="373"/>
      <c r="Z507" s="373"/>
      <c r="AA507" s="373"/>
      <c r="AB507" s="373"/>
      <c r="AC507" s="373"/>
      <c r="AD507" s="373"/>
      <c r="AE507" s="373"/>
      <c r="AF507" s="373"/>
      <c r="AG507" s="373"/>
      <c r="AH507" s="373"/>
      <c r="AI507" s="373"/>
      <c r="AJ507" s="373"/>
      <c r="AK507" s="373"/>
      <c r="AL507" s="373"/>
      <c r="AM507" s="373"/>
      <c r="AN507" s="373"/>
      <c r="AO507" s="373"/>
      <c r="AP507" s="373"/>
      <c r="AQ507" s="373"/>
      <c r="AR507" s="373"/>
      <c r="AS507" s="373"/>
      <c r="AT507" s="373"/>
      <c r="AU507" s="373"/>
      <c r="AV507" s="373"/>
      <c r="AW507" s="373"/>
      <c r="AX507" s="373"/>
      <c r="AY507" s="373"/>
      <c r="AZ507" s="373"/>
      <c r="BA507" s="373"/>
      <c r="BB507" s="373"/>
      <c r="BC507" s="373"/>
      <c r="BD507" s="373"/>
      <c r="BE507" s="373"/>
      <c r="BF507" s="373"/>
      <c r="BG507" s="373"/>
      <c r="BH507" s="373"/>
      <c r="BI507" s="373"/>
      <c r="BJ507" s="373"/>
      <c r="BK507" s="373"/>
      <c r="BL507" s="373"/>
      <c r="BM507" s="373"/>
      <c r="BN507" s="373"/>
    </row>
    <row r="508" spans="1:66" ht="15.75" customHeight="1" x14ac:dyDescent="0.2">
      <c r="A508" s="373"/>
      <c r="B508" s="373"/>
      <c r="C508" s="373"/>
      <c r="D508" s="373"/>
      <c r="E508" s="373"/>
      <c r="F508" s="373"/>
      <c r="G508" s="373"/>
      <c r="H508" s="373"/>
      <c r="I508" s="373"/>
      <c r="J508" s="373"/>
      <c r="K508" s="373"/>
      <c r="L508" s="373"/>
      <c r="M508" s="373"/>
      <c r="N508" s="373"/>
      <c r="O508" s="373"/>
      <c r="P508" s="373"/>
      <c r="Q508" s="373"/>
      <c r="R508" s="373"/>
      <c r="S508" s="373"/>
      <c r="T508" s="373"/>
      <c r="U508" s="373"/>
      <c r="V508" s="373"/>
      <c r="W508" s="373"/>
      <c r="X508" s="373"/>
      <c r="Y508" s="373"/>
      <c r="Z508" s="373"/>
      <c r="AA508" s="373"/>
      <c r="AB508" s="373"/>
      <c r="AC508" s="373"/>
      <c r="AD508" s="373"/>
      <c r="AE508" s="373"/>
      <c r="AF508" s="373"/>
      <c r="AG508" s="373"/>
      <c r="AH508" s="373"/>
      <c r="AI508" s="373"/>
      <c r="AJ508" s="373"/>
      <c r="AK508" s="373"/>
      <c r="AL508" s="373"/>
      <c r="AM508" s="373"/>
      <c r="AN508" s="373"/>
      <c r="AO508" s="373"/>
      <c r="AP508" s="373"/>
      <c r="AQ508" s="373"/>
      <c r="AR508" s="373"/>
      <c r="AS508" s="373"/>
      <c r="AT508" s="373"/>
      <c r="AU508" s="373"/>
      <c r="AV508" s="373"/>
      <c r="AW508" s="373"/>
      <c r="AX508" s="373"/>
      <c r="AY508" s="373"/>
      <c r="AZ508" s="373"/>
      <c r="BA508" s="373"/>
      <c r="BB508" s="373"/>
      <c r="BC508" s="373"/>
      <c r="BD508" s="373"/>
      <c r="BE508" s="373"/>
      <c r="BF508" s="373"/>
      <c r="BG508" s="373"/>
      <c r="BH508" s="373"/>
      <c r="BI508" s="373"/>
      <c r="BJ508" s="373"/>
      <c r="BK508" s="373"/>
      <c r="BL508" s="373"/>
      <c r="BM508" s="373"/>
      <c r="BN508" s="373"/>
    </row>
    <row r="509" spans="1:66" ht="15.75" customHeight="1" x14ac:dyDescent="0.2">
      <c r="A509" s="373"/>
      <c r="B509" s="373"/>
      <c r="C509" s="373"/>
      <c r="D509" s="373"/>
      <c r="E509" s="373"/>
      <c r="F509" s="373"/>
      <c r="G509" s="373"/>
      <c r="H509" s="373"/>
      <c r="I509" s="373"/>
      <c r="J509" s="373"/>
      <c r="K509" s="373"/>
      <c r="L509" s="373"/>
      <c r="M509" s="373"/>
      <c r="N509" s="373"/>
      <c r="O509" s="373"/>
      <c r="P509" s="373"/>
      <c r="Q509" s="373"/>
      <c r="R509" s="373"/>
      <c r="S509" s="373"/>
      <c r="T509" s="373"/>
      <c r="U509" s="373"/>
      <c r="V509" s="373"/>
      <c r="W509" s="373"/>
      <c r="X509" s="373"/>
      <c r="Y509" s="373"/>
      <c r="Z509" s="373"/>
      <c r="AA509" s="373"/>
      <c r="AB509" s="373"/>
      <c r="AC509" s="373"/>
      <c r="AD509" s="373"/>
      <c r="AE509" s="373"/>
      <c r="AF509" s="373"/>
      <c r="AG509" s="373"/>
      <c r="AH509" s="373"/>
      <c r="AI509" s="373"/>
      <c r="AJ509" s="373"/>
      <c r="AK509" s="373"/>
      <c r="AL509" s="373"/>
      <c r="AM509" s="373"/>
      <c r="AN509" s="373"/>
      <c r="AO509" s="373"/>
      <c r="AP509" s="373"/>
      <c r="AQ509" s="373"/>
      <c r="AR509" s="373"/>
      <c r="AS509" s="373"/>
      <c r="AT509" s="373"/>
      <c r="AU509" s="373"/>
      <c r="AV509" s="373"/>
      <c r="AW509" s="373"/>
      <c r="AX509" s="373"/>
      <c r="AY509" s="373"/>
      <c r="AZ509" s="373"/>
      <c r="BA509" s="373"/>
      <c r="BB509" s="373"/>
      <c r="BC509" s="373"/>
      <c r="BD509" s="373"/>
      <c r="BE509" s="373"/>
      <c r="BF509" s="373"/>
      <c r="BG509" s="373"/>
      <c r="BH509" s="373"/>
      <c r="BI509" s="373"/>
      <c r="BJ509" s="373"/>
      <c r="BK509" s="373"/>
      <c r="BL509" s="373"/>
      <c r="BM509" s="373"/>
      <c r="BN509" s="373"/>
    </row>
    <row r="510" spans="1:66" ht="15.75" customHeight="1" x14ac:dyDescent="0.2">
      <c r="A510" s="373"/>
      <c r="B510" s="373"/>
      <c r="C510" s="373"/>
      <c r="D510" s="373"/>
      <c r="E510" s="373"/>
      <c r="F510" s="373"/>
      <c r="G510" s="373"/>
      <c r="H510" s="373"/>
      <c r="I510" s="373"/>
      <c r="J510" s="373"/>
      <c r="K510" s="373"/>
      <c r="L510" s="373"/>
      <c r="M510" s="373"/>
      <c r="N510" s="373"/>
      <c r="O510" s="373"/>
      <c r="P510" s="373"/>
      <c r="Q510" s="373"/>
      <c r="R510" s="373"/>
      <c r="S510" s="373"/>
      <c r="T510" s="373"/>
      <c r="U510" s="373"/>
      <c r="V510" s="373"/>
      <c r="W510" s="373"/>
      <c r="X510" s="373"/>
      <c r="Y510" s="373"/>
      <c r="Z510" s="373"/>
      <c r="AA510" s="373"/>
      <c r="AB510" s="373"/>
      <c r="AC510" s="373"/>
      <c r="AD510" s="373"/>
      <c r="AE510" s="373"/>
      <c r="AF510" s="373"/>
      <c r="AG510" s="373"/>
      <c r="AH510" s="373"/>
      <c r="AI510" s="373"/>
      <c r="AJ510" s="373"/>
      <c r="AK510" s="373"/>
      <c r="AL510" s="373"/>
      <c r="AM510" s="373"/>
      <c r="AN510" s="373"/>
      <c r="AO510" s="373"/>
      <c r="AP510" s="373"/>
      <c r="AQ510" s="373"/>
      <c r="AR510" s="373"/>
      <c r="AS510" s="373"/>
      <c r="AT510" s="373"/>
      <c r="AU510" s="373"/>
      <c r="AV510" s="373"/>
      <c r="AW510" s="373"/>
      <c r="AX510" s="373"/>
      <c r="AY510" s="373"/>
      <c r="AZ510" s="373"/>
      <c r="BA510" s="373"/>
      <c r="BB510" s="373"/>
      <c r="BC510" s="373"/>
      <c r="BD510" s="373"/>
      <c r="BE510" s="373"/>
      <c r="BF510" s="373"/>
      <c r="BG510" s="373"/>
      <c r="BH510" s="373"/>
      <c r="BI510" s="373"/>
      <c r="BJ510" s="373"/>
      <c r="BK510" s="373"/>
      <c r="BL510" s="373"/>
      <c r="BM510" s="373"/>
      <c r="BN510" s="373"/>
    </row>
    <row r="511" spans="1:66" ht="15.75" customHeight="1" x14ac:dyDescent="0.2">
      <c r="A511" s="373"/>
      <c r="B511" s="373"/>
      <c r="C511" s="373"/>
      <c r="D511" s="373"/>
      <c r="E511" s="373"/>
      <c r="F511" s="373"/>
      <c r="G511" s="373"/>
      <c r="H511" s="373"/>
      <c r="I511" s="373"/>
      <c r="J511" s="373"/>
      <c r="K511" s="373"/>
      <c r="L511" s="373"/>
      <c r="M511" s="373"/>
      <c r="N511" s="373"/>
      <c r="O511" s="373"/>
      <c r="P511" s="373"/>
      <c r="Q511" s="373"/>
      <c r="R511" s="373"/>
      <c r="S511" s="373"/>
      <c r="T511" s="373"/>
      <c r="U511" s="373"/>
      <c r="V511" s="373"/>
      <c r="W511" s="373"/>
      <c r="X511" s="373"/>
      <c r="Y511" s="373"/>
      <c r="Z511" s="373"/>
      <c r="AA511" s="373"/>
      <c r="AB511" s="373"/>
      <c r="AC511" s="373"/>
      <c r="AD511" s="373"/>
      <c r="AE511" s="373"/>
      <c r="AF511" s="373"/>
      <c r="AG511" s="373"/>
      <c r="AH511" s="373"/>
      <c r="AI511" s="373"/>
      <c r="AJ511" s="373"/>
      <c r="AK511" s="373"/>
      <c r="AL511" s="373"/>
      <c r="AM511" s="373"/>
      <c r="AN511" s="373"/>
      <c r="AO511" s="373"/>
      <c r="AP511" s="373"/>
      <c r="AQ511" s="373"/>
      <c r="AR511" s="373"/>
      <c r="AS511" s="373"/>
      <c r="AT511" s="373"/>
      <c r="AU511" s="373"/>
      <c r="AV511" s="373"/>
      <c r="AW511" s="373"/>
      <c r="AX511" s="373"/>
      <c r="AY511" s="373"/>
      <c r="AZ511" s="373"/>
      <c r="BA511" s="373"/>
      <c r="BB511" s="373"/>
      <c r="BC511" s="373"/>
      <c r="BD511" s="373"/>
      <c r="BE511" s="373"/>
      <c r="BF511" s="373"/>
      <c r="BG511" s="373"/>
      <c r="BH511" s="373"/>
      <c r="BI511" s="373"/>
      <c r="BJ511" s="373"/>
      <c r="BK511" s="373"/>
      <c r="BL511" s="373"/>
      <c r="BM511" s="373"/>
      <c r="BN511" s="373"/>
    </row>
    <row r="512" spans="1:66" ht="15.75" customHeight="1" x14ac:dyDescent="0.2">
      <c r="A512" s="373"/>
      <c r="B512" s="373"/>
      <c r="C512" s="373"/>
      <c r="D512" s="373"/>
      <c r="E512" s="373"/>
      <c r="F512" s="373"/>
      <c r="G512" s="373"/>
      <c r="H512" s="373"/>
      <c r="I512" s="373"/>
      <c r="J512" s="373"/>
      <c r="K512" s="373"/>
      <c r="L512" s="373"/>
      <c r="M512" s="373"/>
      <c r="N512" s="373"/>
      <c r="O512" s="373"/>
      <c r="P512" s="373"/>
      <c r="Q512" s="373"/>
      <c r="R512" s="373"/>
      <c r="S512" s="373"/>
      <c r="T512" s="373"/>
      <c r="U512" s="373"/>
      <c r="V512" s="373"/>
      <c r="W512" s="373"/>
      <c r="X512" s="373"/>
      <c r="Y512" s="373"/>
      <c r="Z512" s="373"/>
      <c r="AA512" s="373"/>
      <c r="AB512" s="373"/>
      <c r="AC512" s="373"/>
      <c r="AD512" s="373"/>
      <c r="AE512" s="373"/>
      <c r="AF512" s="373"/>
      <c r="AG512" s="373"/>
      <c r="AH512" s="373"/>
      <c r="AI512" s="373"/>
      <c r="AJ512" s="373"/>
      <c r="AK512" s="373"/>
      <c r="AL512" s="373"/>
      <c r="AM512" s="373"/>
      <c r="AN512" s="373"/>
      <c r="AO512" s="373"/>
      <c r="AP512" s="373"/>
      <c r="AQ512" s="373"/>
      <c r="AR512" s="373"/>
      <c r="AS512" s="373"/>
      <c r="AT512" s="373"/>
      <c r="AU512" s="373"/>
      <c r="AV512" s="373"/>
      <c r="AW512" s="373"/>
      <c r="AX512" s="373"/>
      <c r="AY512" s="373"/>
      <c r="AZ512" s="373"/>
      <c r="BA512" s="373"/>
      <c r="BB512" s="373"/>
      <c r="BC512" s="373"/>
      <c r="BD512" s="373"/>
      <c r="BE512" s="373"/>
      <c r="BF512" s="373"/>
      <c r="BG512" s="373"/>
      <c r="BH512" s="373"/>
      <c r="BI512" s="373"/>
      <c r="BJ512" s="373"/>
      <c r="BK512" s="373"/>
      <c r="BL512" s="373"/>
      <c r="BM512" s="373"/>
      <c r="BN512" s="373"/>
    </row>
    <row r="513" spans="1:66" ht="15.75" customHeight="1" x14ac:dyDescent="0.2">
      <c r="A513" s="373"/>
      <c r="B513" s="373"/>
      <c r="C513" s="373"/>
      <c r="D513" s="373"/>
      <c r="E513" s="373"/>
      <c r="F513" s="373"/>
      <c r="G513" s="373"/>
      <c r="H513" s="373"/>
      <c r="I513" s="373"/>
      <c r="J513" s="373"/>
      <c r="K513" s="373"/>
      <c r="L513" s="373"/>
      <c r="M513" s="373"/>
      <c r="N513" s="373"/>
      <c r="O513" s="373"/>
      <c r="P513" s="373"/>
      <c r="Q513" s="373"/>
      <c r="R513" s="373"/>
      <c r="S513" s="373"/>
      <c r="T513" s="373"/>
      <c r="U513" s="373"/>
      <c r="V513" s="373"/>
      <c r="W513" s="373"/>
      <c r="X513" s="373"/>
      <c r="Y513" s="373"/>
      <c r="Z513" s="373"/>
      <c r="AA513" s="373"/>
      <c r="AB513" s="373"/>
      <c r="AC513" s="373"/>
      <c r="AD513" s="373"/>
      <c r="AE513" s="373"/>
      <c r="AF513" s="373"/>
      <c r="AG513" s="373"/>
      <c r="AH513" s="373"/>
      <c r="AI513" s="373"/>
      <c r="AJ513" s="373"/>
      <c r="AK513" s="373"/>
      <c r="AL513" s="373"/>
      <c r="AM513" s="373"/>
      <c r="AN513" s="373"/>
      <c r="AO513" s="373"/>
      <c r="AP513" s="373"/>
      <c r="AQ513" s="373"/>
      <c r="AR513" s="373"/>
      <c r="AS513" s="373"/>
      <c r="AT513" s="373"/>
      <c r="AU513" s="373"/>
      <c r="AV513" s="373"/>
      <c r="AW513" s="373"/>
      <c r="AX513" s="373"/>
      <c r="AY513" s="373"/>
      <c r="AZ513" s="373"/>
      <c r="BA513" s="373"/>
      <c r="BB513" s="373"/>
      <c r="BC513" s="373"/>
      <c r="BD513" s="373"/>
      <c r="BE513" s="373"/>
      <c r="BF513" s="373"/>
      <c r="BG513" s="373"/>
      <c r="BH513" s="373"/>
      <c r="BI513" s="373"/>
      <c r="BJ513" s="373"/>
      <c r="BK513" s="373"/>
      <c r="BL513" s="373"/>
      <c r="BM513" s="373"/>
      <c r="BN513" s="373"/>
    </row>
    <row r="514" spans="1:66" ht="15.75" customHeight="1" x14ac:dyDescent="0.2">
      <c r="A514" s="373"/>
      <c r="B514" s="373"/>
      <c r="C514" s="373"/>
      <c r="D514" s="373"/>
      <c r="E514" s="373"/>
      <c r="F514" s="373"/>
      <c r="G514" s="373"/>
      <c r="H514" s="373"/>
      <c r="I514" s="373"/>
      <c r="J514" s="373"/>
      <c r="K514" s="373"/>
      <c r="L514" s="373"/>
      <c r="M514" s="373"/>
      <c r="N514" s="373"/>
      <c r="O514" s="373"/>
      <c r="P514" s="373"/>
      <c r="Q514" s="373"/>
      <c r="R514" s="373"/>
      <c r="S514" s="373"/>
      <c r="T514" s="373"/>
      <c r="U514" s="373"/>
      <c r="V514" s="373"/>
      <c r="W514" s="373"/>
      <c r="X514" s="373"/>
      <c r="Y514" s="373"/>
      <c r="Z514" s="373"/>
      <c r="AA514" s="373"/>
      <c r="AB514" s="373"/>
      <c r="AC514" s="373"/>
      <c r="AD514" s="373"/>
      <c r="AE514" s="373"/>
      <c r="AF514" s="373"/>
      <c r="AG514" s="373"/>
      <c r="AH514" s="373"/>
      <c r="AI514" s="373"/>
      <c r="AJ514" s="373"/>
      <c r="AK514" s="373"/>
      <c r="AL514" s="373"/>
      <c r="AM514" s="373"/>
      <c r="AN514" s="373"/>
      <c r="AO514" s="373"/>
      <c r="AP514" s="373"/>
      <c r="AQ514" s="373"/>
      <c r="AR514" s="373"/>
      <c r="AS514" s="373"/>
      <c r="AT514" s="373"/>
      <c r="AU514" s="373"/>
      <c r="AV514" s="373"/>
      <c r="AW514" s="373"/>
      <c r="AX514" s="373"/>
      <c r="AY514" s="373"/>
      <c r="AZ514" s="373"/>
      <c r="BA514" s="373"/>
      <c r="BB514" s="373"/>
      <c r="BC514" s="373"/>
      <c r="BD514" s="373"/>
      <c r="BE514" s="373"/>
      <c r="BF514" s="373"/>
      <c r="BG514" s="373"/>
      <c r="BH514" s="373"/>
      <c r="BI514" s="373"/>
      <c r="BJ514" s="373"/>
      <c r="BK514" s="373"/>
      <c r="BL514" s="373"/>
      <c r="BM514" s="373"/>
      <c r="BN514" s="373"/>
    </row>
    <row r="515" spans="1:66" ht="15.75" customHeight="1" x14ac:dyDescent="0.2">
      <c r="A515" s="373"/>
      <c r="B515" s="373"/>
      <c r="C515" s="373"/>
      <c r="D515" s="373"/>
      <c r="E515" s="373"/>
      <c r="F515" s="373"/>
      <c r="G515" s="373"/>
      <c r="H515" s="373"/>
      <c r="I515" s="373"/>
      <c r="J515" s="373"/>
      <c r="K515" s="373"/>
      <c r="L515" s="373"/>
      <c r="M515" s="373"/>
      <c r="N515" s="373"/>
      <c r="O515" s="373"/>
      <c r="P515" s="373"/>
      <c r="Q515" s="373"/>
      <c r="R515" s="373"/>
      <c r="S515" s="373"/>
      <c r="T515" s="373"/>
      <c r="U515" s="373"/>
      <c r="V515" s="373"/>
      <c r="W515" s="373"/>
      <c r="X515" s="373"/>
      <c r="Y515" s="373"/>
      <c r="Z515" s="373"/>
      <c r="AA515" s="373"/>
      <c r="AB515" s="373"/>
      <c r="AC515" s="373"/>
      <c r="AD515" s="373"/>
      <c r="AE515" s="373"/>
      <c r="AF515" s="373"/>
      <c r="AG515" s="373"/>
      <c r="AH515" s="373"/>
      <c r="AI515" s="373"/>
      <c r="AJ515" s="373"/>
      <c r="AK515" s="373"/>
      <c r="AL515" s="373"/>
      <c r="AM515" s="373"/>
      <c r="AN515" s="373"/>
      <c r="AO515" s="373"/>
      <c r="AP515" s="373"/>
      <c r="AQ515" s="373"/>
      <c r="AR515" s="373"/>
      <c r="AS515" s="373"/>
      <c r="AT515" s="373"/>
      <c r="AU515" s="373"/>
      <c r="AV515" s="373"/>
      <c r="AW515" s="373"/>
      <c r="AX515" s="373"/>
      <c r="AY515" s="373"/>
      <c r="AZ515" s="373"/>
      <c r="BA515" s="373"/>
      <c r="BB515" s="373"/>
      <c r="BC515" s="373"/>
      <c r="BD515" s="373"/>
      <c r="BE515" s="373"/>
      <c r="BF515" s="373"/>
      <c r="BG515" s="373"/>
      <c r="BH515" s="373"/>
      <c r="BI515" s="373"/>
      <c r="BJ515" s="373"/>
      <c r="BK515" s="373"/>
      <c r="BL515" s="373"/>
      <c r="BM515" s="373"/>
      <c r="BN515" s="373"/>
    </row>
    <row r="516" spans="1:66" ht="15.75" customHeight="1" x14ac:dyDescent="0.2">
      <c r="A516" s="373"/>
      <c r="B516" s="373"/>
      <c r="C516" s="373"/>
      <c r="D516" s="373"/>
      <c r="E516" s="373"/>
      <c r="F516" s="373"/>
      <c r="G516" s="373"/>
      <c r="H516" s="373"/>
      <c r="I516" s="373"/>
      <c r="J516" s="373"/>
      <c r="K516" s="373"/>
      <c r="L516" s="373"/>
      <c r="M516" s="373"/>
      <c r="N516" s="373"/>
      <c r="O516" s="373"/>
      <c r="P516" s="373"/>
      <c r="Q516" s="373"/>
      <c r="R516" s="373"/>
      <c r="S516" s="373"/>
      <c r="T516" s="373"/>
      <c r="U516" s="373"/>
      <c r="V516" s="373"/>
      <c r="W516" s="373"/>
      <c r="X516" s="373"/>
      <c r="Y516" s="373"/>
      <c r="Z516" s="373"/>
      <c r="AA516" s="373"/>
      <c r="AB516" s="373"/>
      <c r="AC516" s="373"/>
      <c r="AD516" s="373"/>
      <c r="AE516" s="373"/>
      <c r="AF516" s="373"/>
      <c r="AG516" s="373"/>
      <c r="AH516" s="373"/>
      <c r="AI516" s="373"/>
      <c r="AJ516" s="373"/>
      <c r="AK516" s="373"/>
      <c r="AL516" s="373"/>
      <c r="AM516" s="373"/>
      <c r="AN516" s="373"/>
      <c r="AO516" s="373"/>
      <c r="AP516" s="373"/>
      <c r="AQ516" s="373"/>
      <c r="AR516" s="373"/>
      <c r="AS516" s="373"/>
      <c r="AT516" s="373"/>
      <c r="AU516" s="373"/>
      <c r="AV516" s="373"/>
      <c r="AW516" s="373"/>
      <c r="AX516" s="373"/>
      <c r="AY516" s="373"/>
      <c r="AZ516" s="373"/>
      <c r="BA516" s="373"/>
      <c r="BB516" s="373"/>
      <c r="BC516" s="373"/>
      <c r="BD516" s="373"/>
      <c r="BE516" s="373"/>
      <c r="BF516" s="373"/>
      <c r="BG516" s="373"/>
      <c r="BH516" s="373"/>
      <c r="BI516" s="373"/>
      <c r="BJ516" s="373"/>
      <c r="BK516" s="373"/>
      <c r="BL516" s="373"/>
      <c r="BM516" s="373"/>
      <c r="BN516" s="373"/>
    </row>
    <row r="517" spans="1:66" ht="15.75" customHeight="1" x14ac:dyDescent="0.2">
      <c r="A517" s="373"/>
      <c r="B517" s="373"/>
      <c r="C517" s="373"/>
      <c r="D517" s="373"/>
      <c r="E517" s="373"/>
      <c r="F517" s="373"/>
      <c r="G517" s="373"/>
      <c r="H517" s="373"/>
      <c r="I517" s="373"/>
      <c r="J517" s="373"/>
      <c r="K517" s="373"/>
      <c r="L517" s="373"/>
      <c r="M517" s="373"/>
      <c r="N517" s="373"/>
      <c r="O517" s="373"/>
      <c r="P517" s="373"/>
      <c r="Q517" s="373"/>
      <c r="R517" s="373"/>
      <c r="S517" s="373"/>
      <c r="T517" s="373"/>
      <c r="U517" s="373"/>
      <c r="V517" s="373"/>
      <c r="W517" s="373"/>
      <c r="X517" s="373"/>
      <c r="Y517" s="373"/>
      <c r="Z517" s="373"/>
      <c r="AA517" s="373"/>
      <c r="AB517" s="373"/>
      <c r="AC517" s="373"/>
      <c r="AD517" s="373"/>
      <c r="AE517" s="373"/>
      <c r="AF517" s="373"/>
      <c r="AG517" s="373"/>
      <c r="AH517" s="373"/>
      <c r="AI517" s="373"/>
      <c r="AJ517" s="373"/>
      <c r="AK517" s="373"/>
      <c r="AL517" s="373"/>
      <c r="AM517" s="373"/>
      <c r="AN517" s="373"/>
      <c r="AO517" s="373"/>
      <c r="AP517" s="373"/>
      <c r="AQ517" s="373"/>
      <c r="AR517" s="373"/>
      <c r="AS517" s="373"/>
      <c r="AT517" s="373"/>
      <c r="AU517" s="373"/>
      <c r="AV517" s="373"/>
      <c r="AW517" s="373"/>
      <c r="AX517" s="373"/>
      <c r="AY517" s="373"/>
      <c r="AZ517" s="373"/>
      <c r="BA517" s="373"/>
      <c r="BB517" s="373"/>
      <c r="BC517" s="373"/>
      <c r="BD517" s="373"/>
      <c r="BE517" s="373"/>
      <c r="BF517" s="373"/>
      <c r="BG517" s="373"/>
      <c r="BH517" s="373"/>
      <c r="BI517" s="373"/>
      <c r="BJ517" s="373"/>
      <c r="BK517" s="373"/>
      <c r="BL517" s="373"/>
      <c r="BM517" s="373"/>
      <c r="BN517" s="373"/>
    </row>
    <row r="518" spans="1:66" ht="15.75" customHeight="1" x14ac:dyDescent="0.2">
      <c r="A518" s="373"/>
      <c r="B518" s="373"/>
      <c r="C518" s="373"/>
      <c r="D518" s="373"/>
      <c r="E518" s="373"/>
      <c r="F518" s="373"/>
      <c r="G518" s="373"/>
      <c r="H518" s="373"/>
      <c r="I518" s="373"/>
      <c r="J518" s="373"/>
      <c r="K518" s="373"/>
      <c r="L518" s="373"/>
      <c r="M518" s="373"/>
      <c r="N518" s="373"/>
      <c r="O518" s="373"/>
      <c r="P518" s="373"/>
      <c r="Q518" s="373"/>
      <c r="R518" s="373"/>
      <c r="S518" s="373"/>
      <c r="T518" s="373"/>
      <c r="U518" s="373"/>
      <c r="V518" s="373"/>
      <c r="W518" s="373"/>
      <c r="X518" s="373"/>
      <c r="Y518" s="373"/>
      <c r="Z518" s="373"/>
      <c r="AA518" s="373"/>
      <c r="AB518" s="373"/>
      <c r="AC518" s="373"/>
      <c r="AD518" s="373"/>
      <c r="AE518" s="373"/>
      <c r="AF518" s="373"/>
      <c r="AG518" s="373"/>
      <c r="AH518" s="373"/>
      <c r="AI518" s="373"/>
      <c r="AJ518" s="373"/>
      <c r="AK518" s="373"/>
      <c r="AL518" s="373"/>
      <c r="AM518" s="373"/>
      <c r="AN518" s="373"/>
      <c r="AO518" s="373"/>
      <c r="AP518" s="373"/>
      <c r="AQ518" s="373"/>
      <c r="AR518" s="373"/>
      <c r="AS518" s="373"/>
      <c r="AT518" s="373"/>
      <c r="AU518" s="373"/>
      <c r="AV518" s="373"/>
      <c r="AW518" s="373"/>
      <c r="AX518" s="373"/>
      <c r="AY518" s="373"/>
      <c r="AZ518" s="373"/>
      <c r="BA518" s="373"/>
      <c r="BB518" s="373"/>
      <c r="BC518" s="373"/>
      <c r="BD518" s="373"/>
      <c r="BE518" s="373"/>
      <c r="BF518" s="373"/>
      <c r="BG518" s="373"/>
      <c r="BH518" s="373"/>
      <c r="BI518" s="373"/>
      <c r="BJ518" s="373"/>
      <c r="BK518" s="373"/>
      <c r="BL518" s="373"/>
      <c r="BM518" s="373"/>
      <c r="BN518" s="373"/>
    </row>
    <row r="519" spans="1:66" ht="15.75" customHeight="1" x14ac:dyDescent="0.2">
      <c r="A519" s="373"/>
      <c r="B519" s="373"/>
      <c r="C519" s="373"/>
      <c r="D519" s="373"/>
      <c r="E519" s="373"/>
      <c r="F519" s="373"/>
      <c r="G519" s="373"/>
      <c r="H519" s="373"/>
      <c r="I519" s="373"/>
      <c r="J519" s="373"/>
      <c r="K519" s="373"/>
      <c r="L519" s="373"/>
      <c r="M519" s="373"/>
      <c r="N519" s="373"/>
      <c r="O519" s="373"/>
      <c r="P519" s="373"/>
      <c r="Q519" s="373"/>
      <c r="R519" s="373"/>
      <c r="S519" s="373"/>
      <c r="T519" s="373"/>
      <c r="U519" s="373"/>
      <c r="V519" s="373"/>
      <c r="W519" s="373"/>
      <c r="X519" s="373"/>
      <c r="Y519" s="373"/>
      <c r="Z519" s="373"/>
      <c r="AA519" s="373"/>
      <c r="AB519" s="373"/>
      <c r="AC519" s="373"/>
      <c r="AD519" s="373"/>
      <c r="AE519" s="373"/>
      <c r="AF519" s="373"/>
      <c r="AG519" s="373"/>
      <c r="AH519" s="373"/>
      <c r="AI519" s="373"/>
      <c r="AJ519" s="373"/>
      <c r="AK519" s="373"/>
      <c r="AL519" s="373"/>
      <c r="AM519" s="373"/>
      <c r="AN519" s="373"/>
      <c r="AO519" s="373"/>
      <c r="AP519" s="373"/>
      <c r="AQ519" s="373"/>
      <c r="AR519" s="373"/>
      <c r="AS519" s="373"/>
      <c r="AT519" s="373"/>
      <c r="AU519" s="373"/>
      <c r="AV519" s="373"/>
      <c r="AW519" s="373"/>
      <c r="AX519" s="373"/>
      <c r="AY519" s="373"/>
      <c r="AZ519" s="373"/>
      <c r="BA519" s="373"/>
      <c r="BB519" s="373"/>
      <c r="BC519" s="373"/>
      <c r="BD519" s="373"/>
      <c r="BE519" s="373"/>
      <c r="BF519" s="373"/>
      <c r="BG519" s="373"/>
      <c r="BH519" s="373"/>
      <c r="BI519" s="373"/>
      <c r="BJ519" s="373"/>
      <c r="BK519" s="373"/>
      <c r="BL519" s="373"/>
      <c r="BM519" s="373"/>
      <c r="BN519" s="373"/>
    </row>
    <row r="520" spans="1:66" ht="15.75" customHeight="1" x14ac:dyDescent="0.2">
      <c r="A520" s="373"/>
      <c r="B520" s="373"/>
      <c r="C520" s="373"/>
      <c r="D520" s="373"/>
      <c r="E520" s="373"/>
      <c r="F520" s="373"/>
      <c r="G520" s="373"/>
      <c r="H520" s="373"/>
      <c r="I520" s="373"/>
      <c r="J520" s="373"/>
      <c r="K520" s="373"/>
      <c r="L520" s="373"/>
      <c r="M520" s="373"/>
      <c r="N520" s="373"/>
      <c r="O520" s="373"/>
      <c r="P520" s="373"/>
      <c r="Q520" s="373"/>
      <c r="R520" s="373"/>
      <c r="S520" s="373"/>
      <c r="T520" s="373"/>
      <c r="U520" s="373"/>
      <c r="V520" s="373"/>
      <c r="W520" s="373"/>
      <c r="X520" s="373"/>
      <c r="Y520" s="373"/>
      <c r="Z520" s="373"/>
      <c r="AA520" s="373"/>
      <c r="AB520" s="373"/>
      <c r="AC520" s="373"/>
      <c r="AD520" s="373"/>
      <c r="AE520" s="373"/>
      <c r="AF520" s="373"/>
      <c r="AG520" s="373"/>
      <c r="AH520" s="373"/>
      <c r="AI520" s="373"/>
      <c r="AJ520" s="373"/>
      <c r="AK520" s="373"/>
      <c r="AL520" s="373"/>
      <c r="AM520" s="373"/>
      <c r="AN520" s="373"/>
      <c r="AO520" s="373"/>
      <c r="AP520" s="373"/>
      <c r="AQ520" s="373"/>
      <c r="AR520" s="373"/>
      <c r="AS520" s="373"/>
      <c r="AT520" s="373"/>
      <c r="AU520" s="373"/>
      <c r="AV520" s="373"/>
      <c r="AW520" s="373"/>
      <c r="AX520" s="373"/>
      <c r="AY520" s="373"/>
      <c r="AZ520" s="373"/>
      <c r="BA520" s="373"/>
      <c r="BB520" s="373"/>
      <c r="BC520" s="373"/>
      <c r="BD520" s="373"/>
      <c r="BE520" s="373"/>
      <c r="BF520" s="373"/>
      <c r="BG520" s="373"/>
      <c r="BH520" s="373"/>
      <c r="BI520" s="373"/>
      <c r="BJ520" s="373"/>
      <c r="BK520" s="373"/>
      <c r="BL520" s="373"/>
      <c r="BM520" s="373"/>
      <c r="BN520" s="373"/>
    </row>
    <row r="521" spans="1:66" ht="15.75" customHeight="1" x14ac:dyDescent="0.2">
      <c r="A521" s="373"/>
      <c r="B521" s="373"/>
      <c r="C521" s="373"/>
      <c r="D521" s="373"/>
      <c r="E521" s="373"/>
      <c r="F521" s="373"/>
      <c r="G521" s="373"/>
      <c r="H521" s="373"/>
      <c r="I521" s="373"/>
      <c r="J521" s="373"/>
      <c r="K521" s="373"/>
      <c r="L521" s="373"/>
      <c r="M521" s="373"/>
      <c r="N521" s="373"/>
      <c r="O521" s="373"/>
      <c r="P521" s="373"/>
      <c r="Q521" s="373"/>
      <c r="R521" s="373"/>
      <c r="S521" s="373"/>
      <c r="T521" s="373"/>
      <c r="U521" s="373"/>
      <c r="V521" s="373"/>
      <c r="W521" s="373"/>
      <c r="X521" s="373"/>
      <c r="Y521" s="373"/>
      <c r="Z521" s="373"/>
      <c r="AA521" s="373"/>
      <c r="AB521" s="373"/>
      <c r="AC521" s="373"/>
      <c r="AD521" s="373"/>
      <c r="AE521" s="373"/>
      <c r="AF521" s="373"/>
      <c r="AG521" s="373"/>
      <c r="AH521" s="373"/>
      <c r="AI521" s="373"/>
      <c r="AJ521" s="373"/>
      <c r="AK521" s="373"/>
      <c r="AL521" s="373"/>
      <c r="AM521" s="373"/>
      <c r="AN521" s="373"/>
      <c r="AO521" s="373"/>
      <c r="AP521" s="373"/>
      <c r="AQ521" s="373"/>
      <c r="AR521" s="373"/>
      <c r="AS521" s="373"/>
      <c r="AT521" s="373"/>
      <c r="AU521" s="373"/>
      <c r="AV521" s="373"/>
      <c r="AW521" s="373"/>
      <c r="AX521" s="373"/>
      <c r="AY521" s="373"/>
      <c r="AZ521" s="373"/>
      <c r="BA521" s="373"/>
      <c r="BB521" s="373"/>
      <c r="BC521" s="373"/>
      <c r="BD521" s="373"/>
      <c r="BE521" s="373"/>
      <c r="BF521" s="373"/>
      <c r="BG521" s="373"/>
      <c r="BH521" s="373"/>
      <c r="BI521" s="373"/>
      <c r="BJ521" s="373"/>
      <c r="BK521" s="373"/>
      <c r="BL521" s="373"/>
      <c r="BM521" s="373"/>
      <c r="BN521" s="373"/>
    </row>
    <row r="522" spans="1:66" ht="15.75" customHeight="1" x14ac:dyDescent="0.2">
      <c r="A522" s="373"/>
      <c r="B522" s="373"/>
      <c r="C522" s="373"/>
      <c r="D522" s="373"/>
      <c r="E522" s="373"/>
      <c r="F522" s="373"/>
      <c r="G522" s="373"/>
      <c r="H522" s="373"/>
      <c r="I522" s="373"/>
      <c r="J522" s="373"/>
      <c r="K522" s="373"/>
      <c r="L522" s="373"/>
      <c r="M522" s="373"/>
      <c r="N522" s="373"/>
      <c r="O522" s="373"/>
      <c r="P522" s="373"/>
      <c r="Q522" s="373"/>
      <c r="R522" s="373"/>
      <c r="S522" s="373"/>
      <c r="T522" s="373"/>
      <c r="U522" s="373"/>
      <c r="V522" s="373"/>
      <c r="W522" s="373"/>
      <c r="X522" s="373"/>
      <c r="Y522" s="373"/>
      <c r="Z522" s="373"/>
      <c r="AA522" s="373"/>
      <c r="AB522" s="373"/>
      <c r="AC522" s="373"/>
      <c r="AD522" s="373"/>
      <c r="AE522" s="373"/>
      <c r="AF522" s="373"/>
      <c r="AG522" s="373"/>
      <c r="AH522" s="373"/>
      <c r="AI522" s="373"/>
      <c r="AJ522" s="373"/>
      <c r="AK522" s="373"/>
      <c r="AL522" s="373"/>
      <c r="AM522" s="373"/>
      <c r="AN522" s="373"/>
      <c r="AO522" s="373"/>
      <c r="AP522" s="373"/>
      <c r="AQ522" s="373"/>
      <c r="AR522" s="373"/>
      <c r="AS522" s="373"/>
      <c r="AT522" s="373"/>
      <c r="AU522" s="373"/>
      <c r="AV522" s="373"/>
      <c r="AW522" s="373"/>
      <c r="AX522" s="373"/>
      <c r="AY522" s="373"/>
      <c r="AZ522" s="373"/>
      <c r="BA522" s="373"/>
      <c r="BB522" s="373"/>
      <c r="BC522" s="373"/>
      <c r="BD522" s="373"/>
      <c r="BE522" s="373"/>
      <c r="BF522" s="373"/>
      <c r="BG522" s="373"/>
      <c r="BH522" s="373"/>
      <c r="BI522" s="373"/>
      <c r="BJ522" s="373"/>
      <c r="BK522" s="373"/>
      <c r="BL522" s="373"/>
      <c r="BM522" s="373"/>
      <c r="BN522" s="373"/>
    </row>
    <row r="523" spans="1:66" ht="15.75" customHeight="1" x14ac:dyDescent="0.2">
      <c r="A523" s="373"/>
      <c r="B523" s="373"/>
      <c r="C523" s="373"/>
      <c r="D523" s="373"/>
      <c r="E523" s="373"/>
      <c r="F523" s="373"/>
      <c r="G523" s="373"/>
      <c r="H523" s="373"/>
      <c r="I523" s="373"/>
      <c r="J523" s="373"/>
      <c r="K523" s="373"/>
      <c r="L523" s="373"/>
      <c r="M523" s="373"/>
      <c r="N523" s="373"/>
      <c r="O523" s="373"/>
      <c r="P523" s="373"/>
      <c r="Q523" s="373"/>
      <c r="R523" s="373"/>
      <c r="S523" s="373"/>
      <c r="T523" s="373"/>
      <c r="U523" s="373"/>
      <c r="V523" s="373"/>
      <c r="W523" s="373"/>
      <c r="X523" s="373"/>
      <c r="Y523" s="373"/>
      <c r="Z523" s="373"/>
      <c r="AA523" s="373"/>
      <c r="AB523" s="373"/>
      <c r="AC523" s="373"/>
      <c r="AD523" s="373"/>
      <c r="AE523" s="373"/>
      <c r="AF523" s="373"/>
      <c r="AG523" s="373"/>
      <c r="AH523" s="373"/>
      <c r="AI523" s="373"/>
      <c r="AJ523" s="373"/>
      <c r="AK523" s="373"/>
      <c r="AL523" s="373"/>
      <c r="AM523" s="373"/>
      <c r="AN523" s="373"/>
      <c r="AO523" s="373"/>
      <c r="AP523" s="373"/>
      <c r="AQ523" s="373"/>
      <c r="AR523" s="373"/>
      <c r="AS523" s="373"/>
      <c r="AT523" s="373"/>
      <c r="AU523" s="373"/>
      <c r="AV523" s="373"/>
      <c r="AW523" s="373"/>
      <c r="AX523" s="373"/>
      <c r="AY523" s="373"/>
      <c r="AZ523" s="373"/>
      <c r="BA523" s="373"/>
      <c r="BB523" s="373"/>
      <c r="BC523" s="373"/>
      <c r="BD523" s="373"/>
      <c r="BE523" s="373"/>
      <c r="BF523" s="373"/>
      <c r="BG523" s="373"/>
      <c r="BH523" s="373"/>
      <c r="BI523" s="373"/>
      <c r="BJ523" s="373"/>
      <c r="BK523" s="373"/>
      <c r="BL523" s="373"/>
      <c r="BM523" s="373"/>
      <c r="BN523" s="373"/>
    </row>
    <row r="524" spans="1:66" ht="15.75" customHeight="1" x14ac:dyDescent="0.2">
      <c r="A524" s="373"/>
      <c r="B524" s="373"/>
      <c r="C524" s="373"/>
      <c r="D524" s="373"/>
      <c r="E524" s="373"/>
      <c r="F524" s="373"/>
      <c r="G524" s="373"/>
      <c r="H524" s="373"/>
      <c r="I524" s="373"/>
      <c r="J524" s="373"/>
      <c r="K524" s="373"/>
      <c r="L524" s="373"/>
      <c r="M524" s="373"/>
      <c r="N524" s="373"/>
      <c r="O524" s="373"/>
      <c r="P524" s="373"/>
      <c r="Q524" s="373"/>
      <c r="R524" s="373"/>
      <c r="S524" s="373"/>
      <c r="T524" s="373"/>
      <c r="U524" s="373"/>
      <c r="V524" s="373"/>
      <c r="W524" s="373"/>
      <c r="X524" s="373"/>
      <c r="Y524" s="373"/>
      <c r="Z524" s="373"/>
      <c r="AA524" s="373"/>
      <c r="AB524" s="373"/>
      <c r="AC524" s="373"/>
      <c r="AD524" s="373"/>
      <c r="AE524" s="373"/>
      <c r="AF524" s="373"/>
      <c r="AG524" s="373"/>
      <c r="AH524" s="373"/>
      <c r="AI524" s="373"/>
      <c r="AJ524" s="373"/>
      <c r="AK524" s="373"/>
      <c r="AL524" s="373"/>
      <c r="AM524" s="373"/>
      <c r="AN524" s="373"/>
      <c r="AO524" s="373"/>
      <c r="AP524" s="373"/>
      <c r="AQ524" s="373"/>
      <c r="AR524" s="373"/>
      <c r="AS524" s="373"/>
      <c r="AT524" s="373"/>
      <c r="AU524" s="373"/>
      <c r="AV524" s="373"/>
      <c r="AW524" s="373"/>
      <c r="AX524" s="373"/>
      <c r="AY524" s="373"/>
      <c r="AZ524" s="373"/>
      <c r="BA524" s="373"/>
      <c r="BB524" s="373"/>
      <c r="BC524" s="373"/>
      <c r="BD524" s="373"/>
      <c r="BE524" s="373"/>
      <c r="BF524" s="373"/>
      <c r="BG524" s="373"/>
      <c r="BH524" s="373"/>
      <c r="BI524" s="373"/>
      <c r="BJ524" s="373"/>
      <c r="BK524" s="373"/>
      <c r="BL524" s="373"/>
      <c r="BM524" s="373"/>
      <c r="BN524" s="373"/>
    </row>
    <row r="525" spans="1:66" ht="15.75" customHeight="1" x14ac:dyDescent="0.2">
      <c r="A525" s="373"/>
      <c r="B525" s="373"/>
      <c r="C525" s="373"/>
      <c r="D525" s="373"/>
      <c r="E525" s="373"/>
      <c r="F525" s="373"/>
      <c r="G525" s="373"/>
      <c r="H525" s="373"/>
      <c r="I525" s="373"/>
      <c r="J525" s="373"/>
      <c r="K525" s="373"/>
      <c r="L525" s="373"/>
      <c r="M525" s="373"/>
      <c r="N525" s="373"/>
      <c r="O525" s="373"/>
      <c r="P525" s="373"/>
      <c r="Q525" s="373"/>
      <c r="R525" s="373"/>
      <c r="S525" s="373"/>
      <c r="T525" s="373"/>
      <c r="U525" s="373"/>
      <c r="V525" s="373"/>
      <c r="W525" s="373"/>
      <c r="X525" s="373"/>
      <c r="Y525" s="373"/>
      <c r="Z525" s="373"/>
      <c r="AA525" s="373"/>
      <c r="AB525" s="373"/>
      <c r="AC525" s="373"/>
      <c r="AD525" s="373"/>
      <c r="AE525" s="373"/>
      <c r="AF525" s="373"/>
      <c r="AG525" s="373"/>
      <c r="AH525" s="373"/>
      <c r="AI525" s="373"/>
      <c r="AJ525" s="373"/>
      <c r="AK525" s="373"/>
      <c r="AL525" s="373"/>
      <c r="AM525" s="373"/>
      <c r="AN525" s="373"/>
      <c r="AO525" s="373"/>
      <c r="AP525" s="373"/>
      <c r="AQ525" s="373"/>
      <c r="AR525" s="373"/>
      <c r="AS525" s="373"/>
      <c r="AT525" s="373"/>
      <c r="AU525" s="373"/>
      <c r="AV525" s="373"/>
      <c r="AW525" s="373"/>
      <c r="AX525" s="373"/>
      <c r="AY525" s="373"/>
      <c r="AZ525" s="373"/>
      <c r="BA525" s="373"/>
      <c r="BB525" s="373"/>
      <c r="BC525" s="373"/>
      <c r="BD525" s="373"/>
      <c r="BE525" s="373"/>
      <c r="BF525" s="373"/>
      <c r="BG525" s="373"/>
      <c r="BH525" s="373"/>
      <c r="BI525" s="373"/>
      <c r="BJ525" s="373"/>
      <c r="BK525" s="373"/>
      <c r="BL525" s="373"/>
      <c r="BM525" s="373"/>
      <c r="BN525" s="373"/>
    </row>
    <row r="526" spans="1:66" ht="15.75" customHeight="1" x14ac:dyDescent="0.2">
      <c r="A526" s="373"/>
      <c r="B526" s="373"/>
      <c r="C526" s="373"/>
      <c r="D526" s="373"/>
      <c r="E526" s="373"/>
      <c r="F526" s="373"/>
      <c r="G526" s="373"/>
      <c r="H526" s="373"/>
      <c r="I526" s="373"/>
      <c r="J526" s="373"/>
      <c r="K526" s="373"/>
      <c r="L526" s="373"/>
      <c r="M526" s="373"/>
      <c r="N526" s="373"/>
      <c r="O526" s="373"/>
      <c r="P526" s="373"/>
      <c r="Q526" s="373"/>
      <c r="R526" s="373"/>
      <c r="S526" s="373"/>
      <c r="T526" s="373"/>
      <c r="U526" s="373"/>
      <c r="V526" s="373"/>
      <c r="W526" s="373"/>
      <c r="X526" s="373"/>
      <c r="Y526" s="373"/>
      <c r="Z526" s="373"/>
      <c r="AA526" s="373"/>
      <c r="AB526" s="373"/>
      <c r="AC526" s="373"/>
      <c r="AD526" s="373"/>
      <c r="AE526" s="373"/>
      <c r="AF526" s="373"/>
      <c r="AG526" s="373"/>
      <c r="AH526" s="373"/>
      <c r="AI526" s="373"/>
      <c r="AJ526" s="373"/>
      <c r="AK526" s="373"/>
      <c r="AL526" s="373"/>
      <c r="AM526" s="373"/>
      <c r="AN526" s="373"/>
      <c r="AO526" s="373"/>
      <c r="AP526" s="373"/>
      <c r="AQ526" s="373"/>
      <c r="AR526" s="373"/>
      <c r="AS526" s="373"/>
      <c r="AT526" s="373"/>
      <c r="AU526" s="373"/>
      <c r="AV526" s="373"/>
      <c r="AW526" s="373"/>
      <c r="AX526" s="373"/>
      <c r="AY526" s="373"/>
      <c r="AZ526" s="373"/>
      <c r="BA526" s="373"/>
      <c r="BB526" s="373"/>
      <c r="BC526" s="373"/>
      <c r="BD526" s="373"/>
      <c r="BE526" s="373"/>
      <c r="BF526" s="373"/>
      <c r="BG526" s="373"/>
      <c r="BH526" s="373"/>
      <c r="BI526" s="373"/>
      <c r="BJ526" s="373"/>
      <c r="BK526" s="373"/>
      <c r="BL526" s="373"/>
      <c r="BM526" s="373"/>
      <c r="BN526" s="373"/>
    </row>
    <row r="527" spans="1:66" ht="15.75" customHeight="1" x14ac:dyDescent="0.2">
      <c r="A527" s="373"/>
      <c r="B527" s="373"/>
      <c r="C527" s="373"/>
      <c r="D527" s="373"/>
      <c r="E527" s="373"/>
      <c r="F527" s="373"/>
      <c r="G527" s="373"/>
      <c r="H527" s="373"/>
      <c r="I527" s="373"/>
      <c r="J527" s="373"/>
      <c r="K527" s="373"/>
      <c r="L527" s="373"/>
      <c r="M527" s="373"/>
      <c r="N527" s="373"/>
      <c r="O527" s="373"/>
      <c r="P527" s="373"/>
      <c r="Q527" s="373"/>
      <c r="R527" s="373"/>
      <c r="S527" s="373"/>
      <c r="T527" s="373"/>
      <c r="U527" s="373"/>
      <c r="V527" s="373"/>
      <c r="W527" s="373"/>
      <c r="X527" s="373"/>
      <c r="Y527" s="373"/>
      <c r="Z527" s="373"/>
      <c r="AA527" s="373"/>
      <c r="AB527" s="373"/>
      <c r="AC527" s="373"/>
      <c r="AD527" s="373"/>
      <c r="AE527" s="373"/>
      <c r="AF527" s="373"/>
      <c r="AG527" s="373"/>
      <c r="AH527" s="373"/>
      <c r="AI527" s="373"/>
      <c r="AJ527" s="373"/>
      <c r="AK527" s="373"/>
      <c r="AL527" s="373"/>
      <c r="AM527" s="373"/>
      <c r="AN527" s="373"/>
      <c r="AO527" s="373"/>
      <c r="AP527" s="373"/>
      <c r="AQ527" s="373"/>
      <c r="AR527" s="373"/>
      <c r="AS527" s="373"/>
      <c r="AT527" s="373"/>
      <c r="AU527" s="373"/>
      <c r="AV527" s="373"/>
      <c r="AW527" s="373"/>
      <c r="AX527" s="373"/>
      <c r="AY527" s="373"/>
      <c r="AZ527" s="373"/>
      <c r="BA527" s="373"/>
      <c r="BB527" s="373"/>
      <c r="BC527" s="373"/>
      <c r="BD527" s="373"/>
      <c r="BE527" s="373"/>
      <c r="BF527" s="373"/>
      <c r="BG527" s="373"/>
      <c r="BH527" s="373"/>
      <c r="BI527" s="373"/>
      <c r="BJ527" s="373"/>
      <c r="BK527" s="373"/>
      <c r="BL527" s="373"/>
      <c r="BM527" s="373"/>
      <c r="BN527" s="373"/>
    </row>
    <row r="528" spans="1:66" ht="15.75" customHeight="1" x14ac:dyDescent="0.2">
      <c r="A528" s="373"/>
      <c r="B528" s="373"/>
      <c r="C528" s="373"/>
      <c r="D528" s="373"/>
      <c r="E528" s="373"/>
      <c r="F528" s="373"/>
      <c r="G528" s="373"/>
      <c r="H528" s="373"/>
      <c r="I528" s="373"/>
      <c r="J528" s="373"/>
      <c r="K528" s="373"/>
      <c r="L528" s="373"/>
      <c r="M528" s="373"/>
      <c r="N528" s="373"/>
      <c r="O528" s="373"/>
      <c r="P528" s="373"/>
      <c r="Q528" s="373"/>
      <c r="R528" s="373"/>
      <c r="S528" s="373"/>
      <c r="T528" s="373"/>
      <c r="U528" s="373"/>
      <c r="V528" s="373"/>
      <c r="W528" s="373"/>
      <c r="X528" s="373"/>
      <c r="Y528" s="373"/>
      <c r="Z528" s="373"/>
      <c r="AA528" s="373"/>
      <c r="AB528" s="373"/>
      <c r="AC528" s="373"/>
      <c r="AD528" s="373"/>
      <c r="AE528" s="373"/>
      <c r="AF528" s="373"/>
      <c r="AG528" s="373"/>
      <c r="AH528" s="373"/>
      <c r="AI528" s="373"/>
      <c r="AJ528" s="373"/>
      <c r="AK528" s="373"/>
      <c r="AL528" s="373"/>
      <c r="AM528" s="373"/>
      <c r="AN528" s="373"/>
      <c r="AO528" s="373"/>
      <c r="AP528" s="373"/>
      <c r="AQ528" s="373"/>
      <c r="AR528" s="373"/>
      <c r="AS528" s="373"/>
      <c r="AT528" s="373"/>
      <c r="AU528" s="373"/>
      <c r="AV528" s="373"/>
      <c r="AW528" s="373"/>
      <c r="AX528" s="373"/>
      <c r="AY528" s="373"/>
      <c r="AZ528" s="373"/>
      <c r="BA528" s="373"/>
      <c r="BB528" s="373"/>
      <c r="BC528" s="373"/>
      <c r="BD528" s="373"/>
      <c r="BE528" s="373"/>
      <c r="BF528" s="373"/>
      <c r="BG528" s="373"/>
      <c r="BH528" s="373"/>
      <c r="BI528" s="373"/>
      <c r="BJ528" s="373"/>
      <c r="BK528" s="373"/>
      <c r="BL528" s="373"/>
      <c r="BM528" s="373"/>
      <c r="BN528" s="373"/>
    </row>
    <row r="529" spans="1:66" ht="15.75" customHeight="1" x14ac:dyDescent="0.2">
      <c r="A529" s="373"/>
      <c r="B529" s="373"/>
      <c r="C529" s="373"/>
      <c r="D529" s="373"/>
      <c r="E529" s="373"/>
      <c r="F529" s="373"/>
      <c r="G529" s="373"/>
      <c r="H529" s="373"/>
      <c r="I529" s="373"/>
      <c r="J529" s="373"/>
      <c r="K529" s="373"/>
      <c r="L529" s="373"/>
      <c r="M529" s="373"/>
      <c r="N529" s="373"/>
      <c r="O529" s="373"/>
      <c r="P529" s="373"/>
      <c r="Q529" s="373"/>
      <c r="R529" s="373"/>
      <c r="S529" s="373"/>
      <c r="T529" s="373"/>
      <c r="U529" s="373"/>
      <c r="V529" s="373"/>
      <c r="W529" s="373"/>
      <c r="X529" s="373"/>
      <c r="Y529" s="373"/>
      <c r="Z529" s="373"/>
      <c r="AA529" s="373"/>
      <c r="AB529" s="373"/>
      <c r="AC529" s="373"/>
      <c r="AD529" s="373"/>
      <c r="AE529" s="373"/>
      <c r="AF529" s="373"/>
      <c r="AG529" s="373"/>
      <c r="AH529" s="373"/>
      <c r="AI529" s="373"/>
      <c r="AJ529" s="373"/>
      <c r="AK529" s="373"/>
      <c r="AL529" s="373"/>
      <c r="AM529" s="373"/>
      <c r="AN529" s="373"/>
      <c r="AO529" s="373"/>
      <c r="AP529" s="373"/>
      <c r="AQ529" s="373"/>
      <c r="AR529" s="373"/>
      <c r="AS529" s="373"/>
      <c r="AT529" s="373"/>
      <c r="AU529" s="373"/>
      <c r="AV529" s="373"/>
      <c r="AW529" s="373"/>
      <c r="AX529" s="373"/>
      <c r="AY529" s="373"/>
      <c r="AZ529" s="373"/>
      <c r="BA529" s="373"/>
      <c r="BB529" s="373"/>
      <c r="BC529" s="373"/>
      <c r="BD529" s="373"/>
      <c r="BE529" s="373"/>
      <c r="BF529" s="373"/>
      <c r="BG529" s="373"/>
      <c r="BH529" s="373"/>
      <c r="BI529" s="373"/>
      <c r="BJ529" s="373"/>
      <c r="BK529" s="373"/>
      <c r="BL529" s="373"/>
      <c r="BM529" s="373"/>
      <c r="BN529" s="373"/>
    </row>
    <row r="530" spans="1:66" ht="15.75" customHeight="1" x14ac:dyDescent="0.2">
      <c r="A530" s="373"/>
      <c r="B530" s="373"/>
      <c r="C530" s="373"/>
      <c r="D530" s="373"/>
      <c r="E530" s="373"/>
      <c r="F530" s="373"/>
      <c r="G530" s="373"/>
      <c r="H530" s="373"/>
      <c r="I530" s="373"/>
      <c r="J530" s="373"/>
      <c r="K530" s="373"/>
      <c r="L530" s="373"/>
      <c r="M530" s="373"/>
      <c r="N530" s="373"/>
      <c r="O530" s="373"/>
      <c r="P530" s="373"/>
      <c r="Q530" s="373"/>
      <c r="R530" s="373"/>
      <c r="S530" s="373"/>
      <c r="T530" s="373"/>
      <c r="U530" s="373"/>
      <c r="V530" s="373"/>
      <c r="W530" s="373"/>
      <c r="X530" s="373"/>
      <c r="Y530" s="373"/>
      <c r="Z530" s="373"/>
      <c r="AA530" s="373"/>
      <c r="AB530" s="373"/>
      <c r="AC530" s="373"/>
      <c r="AD530" s="373"/>
      <c r="AE530" s="373"/>
      <c r="AF530" s="373"/>
      <c r="AG530" s="373"/>
      <c r="AH530" s="373"/>
      <c r="AI530" s="373"/>
      <c r="AJ530" s="373"/>
      <c r="AK530" s="373"/>
      <c r="AL530" s="373"/>
      <c r="AM530" s="373"/>
      <c r="AN530" s="373"/>
      <c r="AO530" s="373"/>
      <c r="AP530" s="373"/>
      <c r="AQ530" s="373"/>
      <c r="AR530" s="373"/>
      <c r="AS530" s="373"/>
      <c r="AT530" s="373"/>
      <c r="AU530" s="373"/>
      <c r="AV530" s="373"/>
      <c r="AW530" s="373"/>
      <c r="AX530" s="373"/>
      <c r="AY530" s="373"/>
      <c r="AZ530" s="373"/>
      <c r="BA530" s="373"/>
      <c r="BB530" s="373"/>
      <c r="BC530" s="373"/>
      <c r="BD530" s="373"/>
      <c r="BE530" s="373"/>
      <c r="BF530" s="373"/>
      <c r="BG530" s="373"/>
      <c r="BH530" s="373"/>
      <c r="BI530" s="373"/>
      <c r="BJ530" s="373"/>
      <c r="BK530" s="373"/>
      <c r="BL530" s="373"/>
      <c r="BM530" s="373"/>
      <c r="BN530" s="373"/>
    </row>
    <row r="531" spans="1:66" ht="15.75" customHeight="1" x14ac:dyDescent="0.2">
      <c r="A531" s="373"/>
      <c r="B531" s="373"/>
      <c r="C531" s="373"/>
      <c r="D531" s="373"/>
      <c r="E531" s="373"/>
      <c r="F531" s="373"/>
      <c r="G531" s="373"/>
      <c r="H531" s="373"/>
      <c r="I531" s="373"/>
      <c r="J531" s="373"/>
      <c r="K531" s="373"/>
      <c r="L531" s="373"/>
      <c r="M531" s="373"/>
      <c r="N531" s="373"/>
      <c r="O531" s="373"/>
      <c r="P531" s="373"/>
      <c r="Q531" s="373"/>
      <c r="R531" s="373"/>
      <c r="S531" s="373"/>
      <c r="T531" s="373"/>
      <c r="U531" s="373"/>
      <c r="V531" s="373"/>
      <c r="W531" s="373"/>
      <c r="X531" s="373"/>
      <c r="Y531" s="373"/>
      <c r="Z531" s="373"/>
      <c r="AA531" s="373"/>
      <c r="AB531" s="373"/>
      <c r="AC531" s="373"/>
      <c r="AD531" s="373"/>
      <c r="AE531" s="373"/>
      <c r="AF531" s="373"/>
      <c r="AG531" s="373"/>
      <c r="AH531" s="373"/>
      <c r="AI531" s="373"/>
      <c r="AJ531" s="373"/>
      <c r="AK531" s="373"/>
      <c r="AL531" s="373"/>
      <c r="AM531" s="373"/>
      <c r="AN531" s="373"/>
      <c r="AO531" s="373"/>
      <c r="AP531" s="373"/>
      <c r="AQ531" s="373"/>
      <c r="AR531" s="373"/>
      <c r="AS531" s="373"/>
      <c r="AT531" s="373"/>
      <c r="AU531" s="373"/>
      <c r="AV531" s="373"/>
      <c r="AW531" s="373"/>
      <c r="AX531" s="373"/>
      <c r="AY531" s="373"/>
      <c r="AZ531" s="373"/>
      <c r="BA531" s="373"/>
      <c r="BB531" s="373"/>
      <c r="BC531" s="373"/>
      <c r="BD531" s="373"/>
      <c r="BE531" s="373"/>
      <c r="BF531" s="373"/>
      <c r="BG531" s="373"/>
      <c r="BH531" s="373"/>
      <c r="BI531" s="373"/>
      <c r="BJ531" s="373"/>
      <c r="BK531" s="373"/>
      <c r="BL531" s="373"/>
      <c r="BM531" s="373"/>
      <c r="BN531" s="373"/>
    </row>
    <row r="532" spans="1:66" ht="15.75" customHeight="1" x14ac:dyDescent="0.2">
      <c r="A532" s="373"/>
      <c r="B532" s="373"/>
      <c r="C532" s="373"/>
      <c r="D532" s="373"/>
      <c r="E532" s="373"/>
      <c r="F532" s="373"/>
      <c r="G532" s="373"/>
      <c r="H532" s="373"/>
      <c r="I532" s="373"/>
      <c r="J532" s="373"/>
      <c r="K532" s="373"/>
      <c r="L532" s="373"/>
      <c r="M532" s="373"/>
      <c r="N532" s="373"/>
      <c r="O532" s="373"/>
      <c r="P532" s="373"/>
      <c r="Q532" s="373"/>
      <c r="R532" s="373"/>
      <c r="S532" s="373"/>
      <c r="T532" s="373"/>
      <c r="U532" s="373"/>
      <c r="V532" s="373"/>
      <c r="W532" s="373"/>
      <c r="X532" s="373"/>
      <c r="Y532" s="373"/>
      <c r="Z532" s="373"/>
      <c r="AA532" s="373"/>
      <c r="AB532" s="373"/>
      <c r="AC532" s="373"/>
      <c r="AD532" s="373"/>
      <c r="AE532" s="373"/>
      <c r="AF532" s="373"/>
      <c r="AG532" s="373"/>
      <c r="AH532" s="373"/>
      <c r="AI532" s="373"/>
      <c r="AJ532" s="373"/>
      <c r="AK532" s="373"/>
      <c r="AL532" s="373"/>
      <c r="AM532" s="373"/>
      <c r="AN532" s="373"/>
      <c r="AO532" s="373"/>
      <c r="AP532" s="373"/>
      <c r="AQ532" s="373"/>
      <c r="AR532" s="373"/>
      <c r="AS532" s="373"/>
      <c r="AT532" s="373"/>
      <c r="AU532" s="373"/>
      <c r="AV532" s="373"/>
      <c r="AW532" s="373"/>
      <c r="AX532" s="373"/>
      <c r="AY532" s="373"/>
      <c r="AZ532" s="373"/>
      <c r="BA532" s="373"/>
      <c r="BB532" s="373"/>
      <c r="BC532" s="373"/>
      <c r="BD532" s="373"/>
      <c r="BE532" s="373"/>
      <c r="BF532" s="373"/>
      <c r="BG532" s="373"/>
      <c r="BH532" s="373"/>
      <c r="BI532" s="373"/>
      <c r="BJ532" s="373"/>
      <c r="BK532" s="373"/>
      <c r="BL532" s="373"/>
      <c r="BM532" s="373"/>
      <c r="BN532" s="373"/>
    </row>
    <row r="533" spans="1:66" ht="15.75" customHeight="1" x14ac:dyDescent="0.2">
      <c r="A533" s="373"/>
      <c r="B533" s="373"/>
      <c r="C533" s="373"/>
      <c r="D533" s="373"/>
      <c r="E533" s="373"/>
      <c r="F533" s="373"/>
      <c r="G533" s="373"/>
      <c r="H533" s="373"/>
      <c r="I533" s="373"/>
      <c r="J533" s="373"/>
      <c r="K533" s="373"/>
      <c r="L533" s="373"/>
      <c r="M533" s="373"/>
      <c r="N533" s="373"/>
      <c r="O533" s="373"/>
      <c r="P533" s="373"/>
      <c r="Q533" s="373"/>
      <c r="R533" s="373"/>
      <c r="S533" s="373"/>
      <c r="T533" s="373"/>
      <c r="U533" s="373"/>
      <c r="V533" s="373"/>
      <c r="W533" s="373"/>
      <c r="X533" s="373"/>
      <c r="Y533" s="373"/>
      <c r="Z533" s="373"/>
      <c r="AA533" s="373"/>
      <c r="AB533" s="373"/>
      <c r="AC533" s="373"/>
      <c r="AD533" s="373"/>
      <c r="AE533" s="373"/>
      <c r="AF533" s="373"/>
      <c r="AG533" s="373"/>
      <c r="AH533" s="373"/>
      <c r="AI533" s="373"/>
      <c r="AJ533" s="373"/>
      <c r="AK533" s="373"/>
      <c r="AL533" s="373"/>
      <c r="AM533" s="373"/>
      <c r="AN533" s="373"/>
      <c r="AO533" s="373"/>
      <c r="AP533" s="373"/>
      <c r="AQ533" s="373"/>
      <c r="AR533" s="373"/>
      <c r="AS533" s="373"/>
      <c r="AT533" s="373"/>
      <c r="AU533" s="373"/>
      <c r="AV533" s="373"/>
      <c r="AW533" s="373"/>
      <c r="AX533" s="373"/>
      <c r="AY533" s="373"/>
      <c r="AZ533" s="373"/>
      <c r="BA533" s="373"/>
      <c r="BB533" s="373"/>
      <c r="BC533" s="373"/>
      <c r="BD533" s="373"/>
      <c r="BE533" s="373"/>
      <c r="BF533" s="373"/>
      <c r="BG533" s="373"/>
      <c r="BH533" s="373"/>
      <c r="BI533" s="373"/>
      <c r="BJ533" s="373"/>
      <c r="BK533" s="373"/>
      <c r="BL533" s="373"/>
      <c r="BM533" s="373"/>
      <c r="BN533" s="373"/>
    </row>
    <row r="534" spans="1:66" ht="15.75" customHeight="1" x14ac:dyDescent="0.2">
      <c r="A534" s="373"/>
      <c r="B534" s="373"/>
      <c r="C534" s="373"/>
      <c r="D534" s="373"/>
      <c r="E534" s="373"/>
      <c r="F534" s="373"/>
      <c r="G534" s="373"/>
      <c r="H534" s="373"/>
      <c r="I534" s="373"/>
      <c r="J534" s="373"/>
      <c r="K534" s="373"/>
      <c r="L534" s="373"/>
      <c r="M534" s="373"/>
      <c r="N534" s="373"/>
      <c r="O534" s="373"/>
      <c r="P534" s="373"/>
      <c r="Q534" s="373"/>
      <c r="R534" s="373"/>
      <c r="S534" s="373"/>
      <c r="T534" s="373"/>
      <c r="U534" s="373"/>
      <c r="V534" s="373"/>
      <c r="W534" s="373"/>
      <c r="X534" s="373"/>
      <c r="Y534" s="373"/>
      <c r="Z534" s="373"/>
      <c r="AA534" s="373"/>
      <c r="AB534" s="373"/>
      <c r="AC534" s="373"/>
      <c r="AD534" s="373"/>
      <c r="AE534" s="373"/>
      <c r="AF534" s="373"/>
      <c r="AG534" s="373"/>
      <c r="AH534" s="373"/>
      <c r="AI534" s="373"/>
      <c r="AJ534" s="373"/>
      <c r="AK534" s="373"/>
      <c r="AL534" s="373"/>
      <c r="AM534" s="373"/>
      <c r="AN534" s="373"/>
      <c r="AO534" s="373"/>
      <c r="AP534" s="373"/>
      <c r="AQ534" s="373"/>
      <c r="AR534" s="373"/>
      <c r="AS534" s="373"/>
      <c r="AT534" s="373"/>
      <c r="AU534" s="373"/>
      <c r="AV534" s="373"/>
      <c r="AW534" s="373"/>
      <c r="AX534" s="373"/>
      <c r="AY534" s="373"/>
      <c r="AZ534" s="373"/>
      <c r="BA534" s="373"/>
      <c r="BB534" s="373"/>
      <c r="BC534" s="373"/>
      <c r="BD534" s="373"/>
      <c r="BE534" s="373"/>
      <c r="BF534" s="373"/>
      <c r="BG534" s="373"/>
      <c r="BH534" s="373"/>
      <c r="BI534" s="373"/>
      <c r="BJ534" s="373"/>
      <c r="BK534" s="373"/>
      <c r="BL534" s="373"/>
      <c r="BM534" s="373"/>
      <c r="BN534" s="373"/>
    </row>
    <row r="535" spans="1:66" ht="15.75" customHeight="1" x14ac:dyDescent="0.2">
      <c r="A535" s="373"/>
      <c r="B535" s="373"/>
      <c r="C535" s="373"/>
      <c r="D535" s="373"/>
      <c r="E535" s="373"/>
      <c r="F535" s="373"/>
      <c r="G535" s="373"/>
      <c r="H535" s="373"/>
      <c r="I535" s="373"/>
      <c r="J535" s="373"/>
      <c r="K535" s="373"/>
      <c r="L535" s="373"/>
      <c r="M535" s="373"/>
      <c r="N535" s="373"/>
      <c r="O535" s="373"/>
      <c r="P535" s="373"/>
      <c r="Q535" s="373"/>
      <c r="R535" s="373"/>
      <c r="S535" s="373"/>
      <c r="T535" s="373"/>
      <c r="U535" s="373"/>
      <c r="V535" s="373"/>
      <c r="W535" s="373"/>
      <c r="X535" s="373"/>
      <c r="Y535" s="373"/>
      <c r="Z535" s="373"/>
      <c r="AA535" s="373"/>
      <c r="AB535" s="373"/>
      <c r="AC535" s="373"/>
      <c r="AD535" s="373"/>
      <c r="AE535" s="373"/>
      <c r="AF535" s="373"/>
      <c r="AG535" s="373"/>
      <c r="AH535" s="373"/>
      <c r="AI535" s="373"/>
      <c r="AJ535" s="373"/>
      <c r="AK535" s="373"/>
      <c r="AL535" s="373"/>
      <c r="AM535" s="373"/>
      <c r="AN535" s="373"/>
      <c r="AO535" s="373"/>
      <c r="AP535" s="373"/>
      <c r="AQ535" s="373"/>
      <c r="AR535" s="373"/>
      <c r="AS535" s="373"/>
      <c r="AT535" s="373"/>
      <c r="AU535" s="373"/>
      <c r="AV535" s="373"/>
      <c r="AW535" s="373"/>
      <c r="AX535" s="373"/>
      <c r="AY535" s="373"/>
      <c r="AZ535" s="373"/>
      <c r="BA535" s="373"/>
      <c r="BB535" s="373"/>
      <c r="BC535" s="373"/>
      <c r="BD535" s="373"/>
      <c r="BE535" s="373"/>
      <c r="BF535" s="373"/>
      <c r="BG535" s="373"/>
      <c r="BH535" s="373"/>
      <c r="BI535" s="373"/>
      <c r="BJ535" s="373"/>
      <c r="BK535" s="373"/>
      <c r="BL535" s="373"/>
      <c r="BM535" s="373"/>
      <c r="BN535" s="373"/>
    </row>
    <row r="536" spans="1:66" ht="15.75" customHeight="1" x14ac:dyDescent="0.2">
      <c r="A536" s="373"/>
      <c r="B536" s="373"/>
      <c r="C536" s="373"/>
      <c r="D536" s="373"/>
      <c r="E536" s="373"/>
      <c r="F536" s="373"/>
      <c r="G536" s="373"/>
      <c r="H536" s="373"/>
      <c r="I536" s="373"/>
      <c r="J536" s="373"/>
      <c r="K536" s="373"/>
      <c r="L536" s="373"/>
      <c r="M536" s="373"/>
      <c r="N536" s="373"/>
      <c r="O536" s="373"/>
      <c r="P536" s="373"/>
      <c r="Q536" s="373"/>
      <c r="R536" s="373"/>
      <c r="S536" s="373"/>
      <c r="T536" s="373"/>
      <c r="U536" s="373"/>
      <c r="V536" s="373"/>
      <c r="W536" s="373"/>
      <c r="X536" s="373"/>
      <c r="Y536" s="373"/>
      <c r="Z536" s="373"/>
      <c r="AA536" s="373"/>
      <c r="AB536" s="373"/>
      <c r="AC536" s="373"/>
      <c r="AD536" s="373"/>
      <c r="AE536" s="373"/>
      <c r="AF536" s="373"/>
      <c r="AG536" s="373"/>
      <c r="AH536" s="373"/>
      <c r="AI536" s="373"/>
      <c r="AJ536" s="373"/>
      <c r="AK536" s="373"/>
      <c r="AL536" s="373"/>
      <c r="AM536" s="373"/>
      <c r="AN536" s="373"/>
      <c r="AO536" s="373"/>
      <c r="AP536" s="373"/>
      <c r="AQ536" s="373"/>
      <c r="AR536" s="373"/>
      <c r="AS536" s="373"/>
      <c r="AT536" s="373"/>
      <c r="AU536" s="373"/>
      <c r="AV536" s="373"/>
      <c r="AW536" s="373"/>
      <c r="AX536" s="373"/>
      <c r="AY536" s="373"/>
      <c r="AZ536" s="373"/>
      <c r="BA536" s="373"/>
      <c r="BB536" s="373"/>
      <c r="BC536" s="373"/>
      <c r="BD536" s="373"/>
      <c r="BE536" s="373"/>
      <c r="BF536" s="373"/>
      <c r="BG536" s="373"/>
      <c r="BH536" s="373"/>
      <c r="BI536" s="373"/>
      <c r="BJ536" s="373"/>
      <c r="BK536" s="373"/>
      <c r="BL536" s="373"/>
      <c r="BM536" s="373"/>
      <c r="BN536" s="373"/>
    </row>
    <row r="537" spans="1:66" ht="15.75" customHeight="1" x14ac:dyDescent="0.2">
      <c r="A537" s="373"/>
      <c r="B537" s="373"/>
      <c r="C537" s="373"/>
      <c r="D537" s="373"/>
      <c r="E537" s="373"/>
      <c r="F537" s="373"/>
      <c r="G537" s="373"/>
      <c r="H537" s="373"/>
      <c r="I537" s="373"/>
      <c r="J537" s="373"/>
      <c r="K537" s="373"/>
      <c r="L537" s="373"/>
      <c r="M537" s="373"/>
      <c r="N537" s="373"/>
      <c r="O537" s="373"/>
      <c r="P537" s="373"/>
      <c r="Q537" s="373"/>
      <c r="R537" s="373"/>
      <c r="S537" s="373"/>
      <c r="T537" s="373"/>
      <c r="U537" s="373"/>
      <c r="V537" s="373"/>
      <c r="W537" s="373"/>
      <c r="X537" s="373"/>
      <c r="Y537" s="373"/>
      <c r="Z537" s="373"/>
      <c r="AA537" s="373"/>
      <c r="AB537" s="373"/>
      <c r="AC537" s="373"/>
      <c r="AD537" s="373"/>
      <c r="AE537" s="373"/>
      <c r="AF537" s="373"/>
      <c r="AG537" s="373"/>
      <c r="AH537" s="373"/>
      <c r="AI537" s="373"/>
      <c r="AJ537" s="373"/>
      <c r="AK537" s="373"/>
      <c r="AL537" s="373"/>
      <c r="AM537" s="373"/>
      <c r="AN537" s="373"/>
      <c r="AO537" s="373"/>
      <c r="AP537" s="373"/>
      <c r="AQ537" s="373"/>
      <c r="AR537" s="373"/>
      <c r="AS537" s="373"/>
      <c r="AT537" s="373"/>
      <c r="AU537" s="373"/>
      <c r="AV537" s="373"/>
      <c r="AW537" s="373"/>
      <c r="AX537" s="373"/>
      <c r="AY537" s="373"/>
      <c r="AZ537" s="373"/>
      <c r="BA537" s="373"/>
      <c r="BB537" s="373"/>
      <c r="BC537" s="373"/>
      <c r="BD537" s="373"/>
      <c r="BE537" s="373"/>
      <c r="BF537" s="373"/>
      <c r="BG537" s="373"/>
      <c r="BH537" s="373"/>
      <c r="BI537" s="373"/>
      <c r="BJ537" s="373"/>
      <c r="BK537" s="373"/>
      <c r="BL537" s="373"/>
      <c r="BM537" s="373"/>
      <c r="BN537" s="373"/>
    </row>
    <row r="538" spans="1:66" ht="15.75" customHeight="1" x14ac:dyDescent="0.2">
      <c r="A538" s="373"/>
      <c r="B538" s="373"/>
      <c r="C538" s="373"/>
      <c r="D538" s="373"/>
      <c r="E538" s="373"/>
      <c r="F538" s="373"/>
      <c r="G538" s="373"/>
      <c r="H538" s="373"/>
      <c r="I538" s="373"/>
      <c r="J538" s="373"/>
      <c r="K538" s="373"/>
      <c r="L538" s="373"/>
      <c r="M538" s="373"/>
      <c r="N538" s="373"/>
      <c r="O538" s="373"/>
      <c r="P538" s="373"/>
      <c r="Q538" s="373"/>
      <c r="R538" s="373"/>
      <c r="S538" s="373"/>
      <c r="T538" s="373"/>
      <c r="U538" s="373"/>
      <c r="V538" s="373"/>
      <c r="W538" s="373"/>
      <c r="X538" s="373"/>
      <c r="Y538" s="373"/>
      <c r="Z538" s="373"/>
      <c r="AA538" s="373"/>
      <c r="AB538" s="373"/>
      <c r="AC538" s="373"/>
      <c r="AD538" s="373"/>
      <c r="AE538" s="373"/>
      <c r="AF538" s="373"/>
      <c r="AG538" s="373"/>
      <c r="AH538" s="373"/>
      <c r="AI538" s="373"/>
      <c r="AJ538" s="373"/>
      <c r="AK538" s="373"/>
      <c r="AL538" s="373"/>
      <c r="AM538" s="373"/>
      <c r="AN538" s="373"/>
      <c r="AO538" s="373"/>
      <c r="AP538" s="373"/>
      <c r="AQ538" s="373"/>
      <c r="AR538" s="373"/>
      <c r="AS538" s="373"/>
      <c r="AT538" s="373"/>
      <c r="AU538" s="373"/>
      <c r="AV538" s="373"/>
      <c r="AW538" s="373"/>
      <c r="AX538" s="373"/>
      <c r="AY538" s="373"/>
      <c r="AZ538" s="373"/>
      <c r="BA538" s="373"/>
      <c r="BB538" s="373"/>
      <c r="BC538" s="373"/>
      <c r="BD538" s="373"/>
      <c r="BE538" s="373"/>
      <c r="BF538" s="373"/>
      <c r="BG538" s="373"/>
      <c r="BH538" s="373"/>
      <c r="BI538" s="373"/>
      <c r="BJ538" s="373"/>
      <c r="BK538" s="373"/>
      <c r="BL538" s="373"/>
      <c r="BM538" s="373"/>
      <c r="BN538" s="373"/>
    </row>
    <row r="539" spans="1:66" ht="15.75" customHeight="1" x14ac:dyDescent="0.2">
      <c r="A539" s="373"/>
      <c r="B539" s="373"/>
      <c r="C539" s="373"/>
      <c r="D539" s="373"/>
      <c r="E539" s="373"/>
      <c r="F539" s="373"/>
      <c r="G539" s="373"/>
      <c r="H539" s="373"/>
      <c r="I539" s="373"/>
      <c r="J539" s="373"/>
      <c r="K539" s="373"/>
      <c r="L539" s="373"/>
      <c r="M539" s="373"/>
      <c r="N539" s="373"/>
      <c r="O539" s="373"/>
      <c r="P539" s="373"/>
      <c r="Q539" s="373"/>
      <c r="R539" s="373"/>
      <c r="S539" s="373"/>
      <c r="T539" s="373"/>
      <c r="U539" s="373"/>
      <c r="V539" s="373"/>
      <c r="W539" s="373"/>
      <c r="X539" s="373"/>
      <c r="Y539" s="373"/>
      <c r="Z539" s="373"/>
      <c r="AA539" s="373"/>
      <c r="AB539" s="373"/>
      <c r="AC539" s="373"/>
      <c r="AD539" s="373"/>
      <c r="AE539" s="373"/>
      <c r="AF539" s="373"/>
      <c r="AG539" s="373"/>
      <c r="AH539" s="373"/>
      <c r="AI539" s="373"/>
      <c r="AJ539" s="373"/>
      <c r="AK539" s="373"/>
      <c r="AL539" s="373"/>
      <c r="AM539" s="373"/>
      <c r="AN539" s="373"/>
      <c r="AO539" s="373"/>
      <c r="AP539" s="373"/>
      <c r="AQ539" s="373"/>
      <c r="AR539" s="373"/>
      <c r="AS539" s="373"/>
      <c r="AT539" s="373"/>
      <c r="AU539" s="373"/>
      <c r="AV539" s="373"/>
      <c r="AW539" s="373"/>
      <c r="AX539" s="373"/>
      <c r="AY539" s="373"/>
      <c r="AZ539" s="373"/>
      <c r="BA539" s="373"/>
      <c r="BB539" s="373"/>
      <c r="BC539" s="373"/>
      <c r="BD539" s="373"/>
      <c r="BE539" s="373"/>
      <c r="BF539" s="373"/>
      <c r="BG539" s="373"/>
      <c r="BH539" s="373"/>
      <c r="BI539" s="373"/>
      <c r="BJ539" s="373"/>
      <c r="BK539" s="373"/>
      <c r="BL539" s="373"/>
      <c r="BM539" s="373"/>
      <c r="BN539" s="373"/>
    </row>
    <row r="540" spans="1:66" ht="15.75" customHeight="1" x14ac:dyDescent="0.2">
      <c r="A540" s="373"/>
      <c r="B540" s="373"/>
      <c r="C540" s="373"/>
      <c r="D540" s="373"/>
      <c r="E540" s="373"/>
      <c r="F540" s="373"/>
      <c r="G540" s="373"/>
      <c r="H540" s="373"/>
      <c r="I540" s="373"/>
      <c r="J540" s="373"/>
      <c r="K540" s="373"/>
      <c r="L540" s="373"/>
      <c r="M540" s="373"/>
      <c r="N540" s="373"/>
      <c r="O540" s="373"/>
      <c r="P540" s="373"/>
      <c r="Q540" s="373"/>
      <c r="R540" s="373"/>
      <c r="S540" s="373"/>
      <c r="T540" s="373"/>
      <c r="U540" s="373"/>
      <c r="V540" s="373"/>
      <c r="W540" s="373"/>
      <c r="X540" s="373"/>
      <c r="Y540" s="373"/>
      <c r="Z540" s="373"/>
      <c r="AA540" s="373"/>
      <c r="AB540" s="373"/>
      <c r="AC540" s="373"/>
      <c r="AD540" s="373"/>
      <c r="AE540" s="373"/>
      <c r="AF540" s="373"/>
      <c r="AG540" s="373"/>
      <c r="AH540" s="373"/>
      <c r="AI540" s="373"/>
      <c r="AJ540" s="373"/>
      <c r="AK540" s="373"/>
      <c r="AL540" s="373"/>
      <c r="AM540" s="373"/>
      <c r="AN540" s="373"/>
      <c r="AO540" s="373"/>
      <c r="AP540" s="373"/>
      <c r="AQ540" s="373"/>
      <c r="AR540" s="373"/>
      <c r="AS540" s="373"/>
      <c r="AT540" s="373"/>
      <c r="AU540" s="373"/>
      <c r="AV540" s="373"/>
      <c r="AW540" s="373"/>
      <c r="AX540" s="373"/>
      <c r="AY540" s="373"/>
      <c r="AZ540" s="373"/>
      <c r="BA540" s="373"/>
      <c r="BB540" s="373"/>
      <c r="BC540" s="373"/>
      <c r="BD540" s="373"/>
      <c r="BE540" s="373"/>
      <c r="BF540" s="373"/>
      <c r="BG540" s="373"/>
      <c r="BH540" s="373"/>
      <c r="BI540" s="373"/>
      <c r="BJ540" s="373"/>
      <c r="BK540" s="373"/>
      <c r="BL540" s="373"/>
      <c r="BM540" s="373"/>
      <c r="BN540" s="373"/>
    </row>
    <row r="541" spans="1:66" ht="15.75" customHeight="1" x14ac:dyDescent="0.2">
      <c r="A541" s="373"/>
      <c r="B541" s="373"/>
      <c r="C541" s="373"/>
      <c r="D541" s="373"/>
      <c r="E541" s="373"/>
      <c r="F541" s="373"/>
      <c r="G541" s="373"/>
      <c r="H541" s="373"/>
      <c r="I541" s="373"/>
      <c r="J541" s="373"/>
      <c r="K541" s="373"/>
      <c r="L541" s="373"/>
      <c r="M541" s="373"/>
      <c r="N541" s="373"/>
      <c r="O541" s="373"/>
      <c r="P541" s="373"/>
      <c r="Q541" s="373"/>
      <c r="R541" s="373"/>
      <c r="S541" s="373"/>
      <c r="T541" s="373"/>
      <c r="U541" s="373"/>
      <c r="V541" s="373"/>
      <c r="W541" s="373"/>
      <c r="X541" s="373"/>
      <c r="Y541" s="373"/>
      <c r="Z541" s="373"/>
      <c r="AA541" s="373"/>
      <c r="AB541" s="373"/>
      <c r="AC541" s="373"/>
      <c r="AD541" s="373"/>
      <c r="AE541" s="373"/>
      <c r="AF541" s="373"/>
      <c r="AG541" s="373"/>
      <c r="AH541" s="373"/>
      <c r="AI541" s="373"/>
      <c r="AJ541" s="373"/>
      <c r="AK541" s="373"/>
      <c r="AL541" s="373"/>
      <c r="AM541" s="373"/>
      <c r="AN541" s="373"/>
      <c r="AO541" s="373"/>
      <c r="AP541" s="373"/>
      <c r="AQ541" s="373"/>
      <c r="AR541" s="373"/>
      <c r="AS541" s="373"/>
      <c r="AT541" s="373"/>
      <c r="AU541" s="373"/>
      <c r="AV541" s="373"/>
      <c r="AW541" s="373"/>
      <c r="AX541" s="373"/>
      <c r="AY541" s="373"/>
      <c r="AZ541" s="373"/>
      <c r="BA541" s="373"/>
      <c r="BB541" s="373"/>
      <c r="BC541" s="373"/>
      <c r="BD541" s="373"/>
      <c r="BE541" s="373"/>
      <c r="BF541" s="373"/>
      <c r="BG541" s="373"/>
      <c r="BH541" s="373"/>
      <c r="BI541" s="373"/>
      <c r="BJ541" s="373"/>
      <c r="BK541" s="373"/>
      <c r="BL541" s="373"/>
      <c r="BM541" s="373"/>
      <c r="BN541" s="373"/>
    </row>
    <row r="542" spans="1:66" ht="15.75" customHeight="1" x14ac:dyDescent="0.2">
      <c r="A542" s="373"/>
      <c r="B542" s="373"/>
      <c r="C542" s="373"/>
      <c r="D542" s="373"/>
      <c r="E542" s="373"/>
      <c r="F542" s="373"/>
      <c r="G542" s="373"/>
      <c r="H542" s="373"/>
      <c r="I542" s="373"/>
      <c r="J542" s="373"/>
      <c r="K542" s="373"/>
      <c r="L542" s="373"/>
      <c r="M542" s="373"/>
      <c r="N542" s="373"/>
      <c r="O542" s="373"/>
      <c r="P542" s="373"/>
      <c r="Q542" s="373"/>
      <c r="R542" s="373"/>
      <c r="S542" s="373"/>
      <c r="T542" s="373"/>
      <c r="U542" s="373"/>
      <c r="V542" s="373"/>
      <c r="W542" s="373"/>
      <c r="X542" s="373"/>
      <c r="Y542" s="373"/>
      <c r="Z542" s="373"/>
      <c r="AA542" s="373"/>
      <c r="AB542" s="373"/>
      <c r="AC542" s="373"/>
      <c r="AD542" s="373"/>
      <c r="AE542" s="373"/>
      <c r="AF542" s="373"/>
      <c r="AG542" s="373"/>
      <c r="AH542" s="373"/>
      <c r="AI542" s="373"/>
      <c r="AJ542" s="373"/>
      <c r="AK542" s="373"/>
      <c r="AL542" s="373"/>
      <c r="AM542" s="373"/>
      <c r="AN542" s="373"/>
      <c r="AO542" s="373"/>
      <c r="AP542" s="373"/>
      <c r="AQ542" s="373"/>
      <c r="AR542" s="373"/>
      <c r="AS542" s="373"/>
      <c r="AT542" s="373"/>
      <c r="AU542" s="373"/>
      <c r="AV542" s="373"/>
      <c r="AW542" s="373"/>
      <c r="AX542" s="373"/>
      <c r="AY542" s="373"/>
      <c r="AZ542" s="373"/>
      <c r="BA542" s="373"/>
      <c r="BB542" s="373"/>
      <c r="BC542" s="373"/>
      <c r="BD542" s="373"/>
      <c r="BE542" s="373"/>
      <c r="BF542" s="373"/>
      <c r="BG542" s="373"/>
      <c r="BH542" s="373"/>
      <c r="BI542" s="373"/>
      <c r="BJ542" s="373"/>
      <c r="BK542" s="373"/>
      <c r="BL542" s="373"/>
      <c r="BM542" s="373"/>
      <c r="BN542" s="373"/>
    </row>
    <row r="543" spans="1:66" ht="15.75" customHeight="1" x14ac:dyDescent="0.2">
      <c r="A543" s="373"/>
      <c r="B543" s="373"/>
      <c r="C543" s="373"/>
      <c r="D543" s="373"/>
      <c r="E543" s="373"/>
      <c r="F543" s="373"/>
      <c r="G543" s="373"/>
      <c r="H543" s="373"/>
      <c r="I543" s="373"/>
      <c r="J543" s="373"/>
      <c r="K543" s="373"/>
      <c r="L543" s="373"/>
      <c r="M543" s="373"/>
      <c r="N543" s="373"/>
      <c r="O543" s="373"/>
      <c r="P543" s="373"/>
      <c r="Q543" s="373"/>
      <c r="R543" s="373"/>
      <c r="S543" s="373"/>
      <c r="T543" s="373"/>
      <c r="U543" s="373"/>
      <c r="V543" s="373"/>
      <c r="W543" s="373"/>
      <c r="X543" s="373"/>
      <c r="Y543" s="373"/>
      <c r="Z543" s="373"/>
      <c r="AA543" s="373"/>
      <c r="AB543" s="373"/>
      <c r="AC543" s="373"/>
      <c r="AD543" s="373"/>
      <c r="AE543" s="373"/>
      <c r="AF543" s="373"/>
      <c r="AG543" s="373"/>
      <c r="AH543" s="373"/>
      <c r="AI543" s="373"/>
      <c r="AJ543" s="373"/>
      <c r="AK543" s="373"/>
      <c r="AL543" s="373"/>
      <c r="AM543" s="373"/>
      <c r="AN543" s="373"/>
      <c r="AO543" s="373"/>
      <c r="AP543" s="373"/>
      <c r="AQ543" s="373"/>
      <c r="AR543" s="373"/>
      <c r="AS543" s="373"/>
      <c r="AT543" s="373"/>
      <c r="AU543" s="373"/>
      <c r="AV543" s="373"/>
      <c r="AW543" s="373"/>
      <c r="AX543" s="373"/>
      <c r="AY543" s="373"/>
      <c r="AZ543" s="373"/>
      <c r="BA543" s="373"/>
      <c r="BB543" s="373"/>
      <c r="BC543" s="373"/>
      <c r="BD543" s="373"/>
      <c r="BE543" s="373"/>
      <c r="BF543" s="373"/>
      <c r="BG543" s="373"/>
      <c r="BH543" s="373"/>
      <c r="BI543" s="373"/>
      <c r="BJ543" s="373"/>
      <c r="BK543" s="373"/>
      <c r="BL543" s="373"/>
      <c r="BM543" s="373"/>
      <c r="BN543" s="373"/>
    </row>
    <row r="544" spans="1:66" ht="15.75" customHeight="1" x14ac:dyDescent="0.2">
      <c r="A544" s="373"/>
      <c r="B544" s="373"/>
      <c r="C544" s="373"/>
      <c r="D544" s="373"/>
      <c r="E544" s="373"/>
      <c r="F544" s="373"/>
      <c r="G544" s="373"/>
      <c r="H544" s="373"/>
      <c r="I544" s="373"/>
      <c r="J544" s="373"/>
      <c r="K544" s="373"/>
      <c r="L544" s="373"/>
      <c r="M544" s="373"/>
      <c r="N544" s="373"/>
      <c r="O544" s="373"/>
      <c r="P544" s="373"/>
      <c r="Q544" s="373"/>
      <c r="R544" s="373"/>
      <c r="S544" s="373"/>
      <c r="T544" s="373"/>
      <c r="U544" s="373"/>
      <c r="V544" s="373"/>
      <c r="W544" s="373"/>
      <c r="X544" s="373"/>
      <c r="Y544" s="373"/>
      <c r="Z544" s="373"/>
      <c r="AA544" s="373"/>
      <c r="AB544" s="373"/>
      <c r="AC544" s="373"/>
      <c r="AD544" s="373"/>
      <c r="AE544" s="373"/>
      <c r="AF544" s="373"/>
      <c r="AG544" s="373"/>
      <c r="AH544" s="373"/>
      <c r="AI544" s="373"/>
      <c r="AJ544" s="373"/>
      <c r="AK544" s="373"/>
      <c r="AL544" s="373"/>
      <c r="AM544" s="373"/>
      <c r="AN544" s="373"/>
      <c r="AO544" s="373"/>
      <c r="AP544" s="373"/>
      <c r="AQ544" s="373"/>
      <c r="AR544" s="373"/>
      <c r="AS544" s="373"/>
      <c r="AT544" s="373"/>
      <c r="AU544" s="373"/>
      <c r="AV544" s="373"/>
      <c r="AW544" s="373"/>
      <c r="AX544" s="373"/>
      <c r="AY544" s="373"/>
      <c r="AZ544" s="373"/>
      <c r="BA544" s="373"/>
      <c r="BB544" s="373"/>
      <c r="BC544" s="373"/>
      <c r="BD544" s="373"/>
      <c r="BE544" s="373"/>
      <c r="BF544" s="373"/>
      <c r="BG544" s="373"/>
      <c r="BH544" s="373"/>
      <c r="BI544" s="373"/>
      <c r="BJ544" s="373"/>
      <c r="BK544" s="373"/>
      <c r="BL544" s="373"/>
      <c r="BM544" s="373"/>
      <c r="BN544" s="373"/>
    </row>
    <row r="545" spans="1:66" ht="15.75" customHeight="1" x14ac:dyDescent="0.2">
      <c r="A545" s="373"/>
      <c r="B545" s="373"/>
      <c r="C545" s="373"/>
      <c r="D545" s="373"/>
      <c r="E545" s="373"/>
      <c r="F545" s="373"/>
      <c r="G545" s="373"/>
      <c r="H545" s="373"/>
      <c r="I545" s="373"/>
      <c r="J545" s="373"/>
      <c r="K545" s="373"/>
      <c r="L545" s="373"/>
      <c r="M545" s="373"/>
      <c r="N545" s="373"/>
      <c r="O545" s="373"/>
      <c r="P545" s="373"/>
      <c r="Q545" s="373"/>
      <c r="R545" s="373"/>
      <c r="S545" s="373"/>
      <c r="T545" s="373"/>
      <c r="U545" s="373"/>
      <c r="V545" s="373"/>
      <c r="W545" s="373"/>
      <c r="X545" s="373"/>
      <c r="Y545" s="373"/>
      <c r="Z545" s="373"/>
      <c r="AA545" s="373"/>
      <c r="AB545" s="373"/>
      <c r="AC545" s="373"/>
      <c r="AD545" s="373"/>
      <c r="AE545" s="373"/>
      <c r="AF545" s="373"/>
      <c r="AG545" s="373"/>
      <c r="AH545" s="373"/>
      <c r="AI545" s="373"/>
      <c r="AJ545" s="373"/>
      <c r="AK545" s="373"/>
      <c r="AL545" s="373"/>
      <c r="AM545" s="373"/>
      <c r="AN545" s="373"/>
      <c r="AO545" s="373"/>
      <c r="AP545" s="373"/>
      <c r="AQ545" s="373"/>
      <c r="AR545" s="373"/>
      <c r="AS545" s="373"/>
      <c r="AT545" s="373"/>
      <c r="AU545" s="373"/>
      <c r="AV545" s="373"/>
      <c r="AW545" s="373"/>
      <c r="AX545" s="373"/>
      <c r="AY545" s="373"/>
      <c r="AZ545" s="373"/>
      <c r="BA545" s="373"/>
      <c r="BB545" s="373"/>
      <c r="BC545" s="373"/>
      <c r="BD545" s="373"/>
      <c r="BE545" s="373"/>
      <c r="BF545" s="373"/>
      <c r="BG545" s="373"/>
      <c r="BH545" s="373"/>
      <c r="BI545" s="373"/>
      <c r="BJ545" s="373"/>
      <c r="BK545" s="373"/>
      <c r="BL545" s="373"/>
      <c r="BM545" s="373"/>
      <c r="BN545" s="373"/>
    </row>
    <row r="546" spans="1:66" ht="15.75" customHeight="1" x14ac:dyDescent="0.2">
      <c r="A546" s="373"/>
      <c r="B546" s="373"/>
      <c r="C546" s="373"/>
      <c r="D546" s="373"/>
      <c r="E546" s="373"/>
      <c r="F546" s="373"/>
      <c r="G546" s="373"/>
      <c r="H546" s="373"/>
      <c r="I546" s="373"/>
      <c r="J546" s="373"/>
      <c r="K546" s="373"/>
      <c r="L546" s="373"/>
      <c r="M546" s="373"/>
      <c r="N546" s="373"/>
      <c r="O546" s="373"/>
      <c r="P546" s="373"/>
      <c r="Q546" s="373"/>
      <c r="R546" s="373"/>
      <c r="S546" s="373"/>
      <c r="T546" s="373"/>
      <c r="U546" s="373"/>
      <c r="V546" s="373"/>
      <c r="W546" s="373"/>
      <c r="X546" s="373"/>
      <c r="Y546" s="373"/>
      <c r="Z546" s="373"/>
      <c r="AA546" s="373"/>
      <c r="AB546" s="373"/>
      <c r="AC546" s="373"/>
      <c r="AD546" s="373"/>
      <c r="AE546" s="373"/>
      <c r="AF546" s="373"/>
      <c r="AG546" s="373"/>
      <c r="AH546" s="373"/>
      <c r="AI546" s="373"/>
      <c r="AJ546" s="373"/>
      <c r="AK546" s="373"/>
      <c r="AL546" s="373"/>
      <c r="AM546" s="373"/>
      <c r="AN546" s="373"/>
      <c r="AO546" s="373"/>
      <c r="AP546" s="373"/>
      <c r="AQ546" s="373"/>
      <c r="AR546" s="373"/>
      <c r="AS546" s="373"/>
      <c r="AT546" s="373"/>
      <c r="AU546" s="373"/>
      <c r="AV546" s="373"/>
      <c r="AW546" s="373"/>
      <c r="AX546" s="373"/>
      <c r="AY546" s="373"/>
      <c r="AZ546" s="373"/>
      <c r="BA546" s="373"/>
      <c r="BB546" s="373"/>
      <c r="BC546" s="373"/>
      <c r="BD546" s="373"/>
      <c r="BE546" s="373"/>
      <c r="BF546" s="373"/>
      <c r="BG546" s="373"/>
      <c r="BH546" s="373"/>
      <c r="BI546" s="373"/>
      <c r="BJ546" s="373"/>
      <c r="BK546" s="373"/>
      <c r="BL546" s="373"/>
      <c r="BM546" s="373"/>
      <c r="BN546" s="373"/>
    </row>
    <row r="547" spans="1:66" ht="15.75" customHeight="1" x14ac:dyDescent="0.2">
      <c r="A547" s="373"/>
      <c r="B547" s="373"/>
      <c r="C547" s="373"/>
      <c r="D547" s="373"/>
      <c r="E547" s="373"/>
      <c r="F547" s="373"/>
      <c r="G547" s="373"/>
      <c r="H547" s="373"/>
      <c r="I547" s="373"/>
      <c r="J547" s="373"/>
      <c r="K547" s="373"/>
      <c r="L547" s="373"/>
      <c r="M547" s="373"/>
      <c r="N547" s="373"/>
      <c r="O547" s="373"/>
      <c r="P547" s="373"/>
      <c r="Q547" s="373"/>
      <c r="R547" s="373"/>
      <c r="S547" s="373"/>
      <c r="T547" s="373"/>
      <c r="U547" s="373"/>
      <c r="V547" s="373"/>
      <c r="W547" s="373"/>
      <c r="X547" s="373"/>
      <c r="Y547" s="373"/>
      <c r="Z547" s="373"/>
      <c r="AA547" s="373"/>
      <c r="AB547" s="373"/>
      <c r="AC547" s="373"/>
      <c r="AD547" s="373"/>
      <c r="AE547" s="373"/>
      <c r="AF547" s="373"/>
      <c r="AG547" s="373"/>
      <c r="AH547" s="373"/>
      <c r="AI547" s="373"/>
      <c r="AJ547" s="373"/>
      <c r="AK547" s="373"/>
      <c r="AL547" s="373"/>
      <c r="AM547" s="373"/>
      <c r="AN547" s="373"/>
      <c r="AO547" s="373"/>
      <c r="AP547" s="373"/>
      <c r="AQ547" s="373"/>
      <c r="AR547" s="373"/>
      <c r="AS547" s="373"/>
      <c r="AT547" s="373"/>
      <c r="AU547" s="373"/>
      <c r="AV547" s="373"/>
      <c r="AW547" s="373"/>
      <c r="AX547" s="373"/>
      <c r="AY547" s="373"/>
      <c r="AZ547" s="373"/>
      <c r="BA547" s="373"/>
      <c r="BB547" s="373"/>
      <c r="BC547" s="373"/>
      <c r="BD547" s="373"/>
      <c r="BE547" s="373"/>
      <c r="BF547" s="373"/>
      <c r="BG547" s="373"/>
      <c r="BH547" s="373"/>
      <c r="BI547" s="373"/>
      <c r="BJ547" s="373"/>
      <c r="BK547" s="373"/>
      <c r="BL547" s="373"/>
      <c r="BM547" s="373"/>
      <c r="BN547" s="373"/>
    </row>
    <row r="548" spans="1:66" ht="15.75" customHeight="1" x14ac:dyDescent="0.2">
      <c r="A548" s="373"/>
      <c r="B548" s="373"/>
      <c r="C548" s="373"/>
      <c r="D548" s="373"/>
      <c r="E548" s="373"/>
      <c r="F548" s="373"/>
      <c r="G548" s="373"/>
      <c r="H548" s="373"/>
      <c r="I548" s="373"/>
      <c r="J548" s="373"/>
      <c r="K548" s="373"/>
      <c r="L548" s="373"/>
      <c r="M548" s="373"/>
      <c r="N548" s="373"/>
      <c r="O548" s="373"/>
      <c r="P548" s="373"/>
      <c r="Q548" s="373"/>
      <c r="R548" s="373"/>
      <c r="S548" s="373"/>
      <c r="T548" s="373"/>
      <c r="U548" s="373"/>
      <c r="V548" s="373"/>
      <c r="W548" s="373"/>
      <c r="X548" s="373"/>
      <c r="Y548" s="373"/>
      <c r="Z548" s="373"/>
      <c r="AA548" s="373"/>
      <c r="AB548" s="373"/>
      <c r="AC548" s="373"/>
      <c r="AD548" s="373"/>
      <c r="AE548" s="373"/>
      <c r="AF548" s="373"/>
      <c r="AG548" s="373"/>
      <c r="AH548" s="373"/>
      <c r="AI548" s="373"/>
      <c r="AJ548" s="373"/>
      <c r="AK548" s="373"/>
      <c r="AL548" s="373"/>
      <c r="AM548" s="373"/>
      <c r="AN548" s="373"/>
      <c r="AO548" s="373"/>
      <c r="AP548" s="373"/>
      <c r="AQ548" s="373"/>
      <c r="AR548" s="373"/>
      <c r="AS548" s="373"/>
      <c r="AT548" s="373"/>
      <c r="AU548" s="373"/>
      <c r="AV548" s="373"/>
      <c r="AW548" s="373"/>
      <c r="AX548" s="373"/>
      <c r="AY548" s="373"/>
      <c r="AZ548" s="373"/>
      <c r="BA548" s="373"/>
      <c r="BB548" s="373"/>
      <c r="BC548" s="373"/>
      <c r="BD548" s="373"/>
      <c r="BE548" s="373"/>
      <c r="BF548" s="373"/>
      <c r="BG548" s="373"/>
      <c r="BH548" s="373"/>
      <c r="BI548" s="373"/>
      <c r="BJ548" s="373"/>
      <c r="BK548" s="373"/>
      <c r="BL548" s="373"/>
      <c r="BM548" s="373"/>
      <c r="BN548" s="373"/>
    </row>
    <row r="549" spans="1:66" ht="15.75" customHeight="1" x14ac:dyDescent="0.2">
      <c r="A549" s="373"/>
      <c r="B549" s="373"/>
      <c r="C549" s="373"/>
      <c r="D549" s="373"/>
      <c r="E549" s="373"/>
      <c r="F549" s="373"/>
      <c r="G549" s="373"/>
      <c r="H549" s="373"/>
      <c r="I549" s="373"/>
      <c r="J549" s="373"/>
      <c r="K549" s="373"/>
      <c r="L549" s="373"/>
      <c r="M549" s="373"/>
      <c r="N549" s="373"/>
      <c r="O549" s="373"/>
      <c r="P549" s="373"/>
      <c r="Q549" s="373"/>
      <c r="R549" s="373"/>
      <c r="S549" s="373"/>
      <c r="T549" s="373"/>
      <c r="U549" s="373"/>
      <c r="V549" s="373"/>
      <c r="W549" s="373"/>
      <c r="X549" s="373"/>
      <c r="Y549" s="373"/>
      <c r="Z549" s="373"/>
      <c r="AA549" s="373"/>
      <c r="AB549" s="373"/>
      <c r="AC549" s="373"/>
      <c r="AD549" s="373"/>
      <c r="AE549" s="373"/>
      <c r="AF549" s="373"/>
      <c r="AG549" s="373"/>
      <c r="AH549" s="373"/>
      <c r="AI549" s="373"/>
      <c r="AJ549" s="373"/>
      <c r="AK549" s="373"/>
      <c r="AL549" s="373"/>
      <c r="AM549" s="373"/>
      <c r="AN549" s="373"/>
      <c r="AO549" s="373"/>
      <c r="AP549" s="373"/>
      <c r="AQ549" s="373"/>
      <c r="AR549" s="373"/>
      <c r="AS549" s="373"/>
      <c r="AT549" s="373"/>
      <c r="AU549" s="373"/>
      <c r="AV549" s="373"/>
      <c r="AW549" s="373"/>
      <c r="AX549" s="373"/>
      <c r="AY549" s="373"/>
      <c r="AZ549" s="373"/>
      <c r="BA549" s="373"/>
      <c r="BB549" s="373"/>
      <c r="BC549" s="373"/>
      <c r="BD549" s="373"/>
      <c r="BE549" s="373"/>
      <c r="BF549" s="373"/>
      <c r="BG549" s="373"/>
      <c r="BH549" s="373"/>
      <c r="BI549" s="373"/>
      <c r="BJ549" s="373"/>
      <c r="BK549" s="373"/>
      <c r="BL549" s="373"/>
      <c r="BM549" s="373"/>
      <c r="BN549" s="373"/>
    </row>
    <row r="550" spans="1:66" ht="15.75" customHeight="1" x14ac:dyDescent="0.2">
      <c r="A550" s="373"/>
      <c r="B550" s="373"/>
      <c r="C550" s="373"/>
      <c r="D550" s="373"/>
      <c r="E550" s="373"/>
      <c r="F550" s="373"/>
      <c r="G550" s="373"/>
      <c r="H550" s="373"/>
      <c r="I550" s="373"/>
      <c r="J550" s="373"/>
      <c r="K550" s="373"/>
      <c r="L550" s="373"/>
      <c r="M550" s="373"/>
      <c r="N550" s="373"/>
      <c r="O550" s="373"/>
      <c r="P550" s="373"/>
      <c r="Q550" s="373"/>
      <c r="R550" s="373"/>
      <c r="S550" s="373"/>
      <c r="T550" s="373"/>
      <c r="U550" s="373"/>
      <c r="V550" s="373"/>
      <c r="W550" s="373"/>
      <c r="X550" s="373"/>
      <c r="Y550" s="373"/>
      <c r="Z550" s="373"/>
      <c r="AA550" s="373"/>
      <c r="AB550" s="373"/>
      <c r="AC550" s="373"/>
      <c r="AD550" s="373"/>
      <c r="AE550" s="373"/>
      <c r="AF550" s="373"/>
      <c r="AG550" s="373"/>
      <c r="AH550" s="373"/>
      <c r="AI550" s="373"/>
      <c r="AJ550" s="373"/>
      <c r="AK550" s="373"/>
      <c r="AL550" s="373"/>
      <c r="AM550" s="373"/>
      <c r="AN550" s="373"/>
      <c r="AO550" s="373"/>
      <c r="AP550" s="373"/>
      <c r="AQ550" s="373"/>
      <c r="AR550" s="373"/>
      <c r="AS550" s="373"/>
      <c r="AT550" s="373"/>
      <c r="AU550" s="373"/>
      <c r="AV550" s="373"/>
      <c r="AW550" s="373"/>
      <c r="AX550" s="373"/>
      <c r="AY550" s="373"/>
      <c r="AZ550" s="373"/>
      <c r="BA550" s="373"/>
      <c r="BB550" s="373"/>
      <c r="BC550" s="373"/>
      <c r="BD550" s="373"/>
      <c r="BE550" s="373"/>
      <c r="BF550" s="373"/>
      <c r="BG550" s="373"/>
      <c r="BH550" s="373"/>
      <c r="BI550" s="373"/>
      <c r="BJ550" s="373"/>
      <c r="BK550" s="373"/>
      <c r="BL550" s="373"/>
      <c r="BM550" s="373"/>
      <c r="BN550" s="373"/>
    </row>
    <row r="551" spans="1:66" ht="15.75" customHeight="1" x14ac:dyDescent="0.2">
      <c r="A551" s="373"/>
      <c r="B551" s="373"/>
      <c r="C551" s="373"/>
      <c r="D551" s="373"/>
      <c r="E551" s="373"/>
      <c r="F551" s="373"/>
      <c r="G551" s="373"/>
      <c r="H551" s="373"/>
      <c r="I551" s="373"/>
      <c r="J551" s="373"/>
      <c r="K551" s="373"/>
      <c r="L551" s="373"/>
      <c r="M551" s="373"/>
      <c r="N551" s="373"/>
      <c r="O551" s="373"/>
      <c r="P551" s="373"/>
      <c r="Q551" s="373"/>
      <c r="R551" s="373"/>
      <c r="S551" s="373"/>
      <c r="T551" s="373"/>
      <c r="U551" s="373"/>
      <c r="V551" s="373"/>
      <c r="W551" s="373"/>
      <c r="X551" s="373"/>
      <c r="Y551" s="373"/>
      <c r="Z551" s="373"/>
      <c r="AA551" s="373"/>
      <c r="AB551" s="373"/>
      <c r="AC551" s="373"/>
      <c r="AD551" s="373"/>
      <c r="AE551" s="373"/>
      <c r="AF551" s="373"/>
      <c r="AG551" s="373"/>
      <c r="AH551" s="373"/>
      <c r="AI551" s="373"/>
      <c r="AJ551" s="373"/>
      <c r="AK551" s="373"/>
      <c r="AL551" s="373"/>
      <c r="AM551" s="373"/>
      <c r="AN551" s="373"/>
      <c r="AO551" s="373"/>
      <c r="AP551" s="373"/>
      <c r="AQ551" s="373"/>
      <c r="AR551" s="373"/>
      <c r="AS551" s="373"/>
      <c r="AT551" s="373"/>
      <c r="AU551" s="373"/>
      <c r="AV551" s="373"/>
      <c r="AW551" s="373"/>
      <c r="AX551" s="373"/>
      <c r="AY551" s="373"/>
      <c r="AZ551" s="373"/>
      <c r="BA551" s="373"/>
      <c r="BB551" s="373"/>
      <c r="BC551" s="373"/>
      <c r="BD551" s="373"/>
      <c r="BE551" s="373"/>
      <c r="BF551" s="373"/>
      <c r="BG551" s="373"/>
      <c r="BH551" s="373"/>
      <c r="BI551" s="373"/>
      <c r="BJ551" s="373"/>
      <c r="BK551" s="373"/>
      <c r="BL551" s="373"/>
      <c r="BM551" s="373"/>
      <c r="BN551" s="373"/>
    </row>
    <row r="552" spans="1:66" ht="15.75" customHeight="1" x14ac:dyDescent="0.2">
      <c r="A552" s="373"/>
      <c r="B552" s="373"/>
      <c r="C552" s="373"/>
      <c r="D552" s="373"/>
      <c r="E552" s="373"/>
      <c r="F552" s="373"/>
      <c r="G552" s="373"/>
      <c r="H552" s="373"/>
      <c r="I552" s="373"/>
      <c r="J552" s="373"/>
      <c r="K552" s="373"/>
      <c r="L552" s="373"/>
      <c r="M552" s="373"/>
      <c r="N552" s="373"/>
      <c r="O552" s="373"/>
      <c r="P552" s="373"/>
      <c r="Q552" s="373"/>
      <c r="R552" s="373"/>
      <c r="S552" s="373"/>
      <c r="T552" s="373"/>
      <c r="U552" s="373"/>
      <c r="V552" s="373"/>
      <c r="W552" s="373"/>
      <c r="X552" s="373"/>
      <c r="Y552" s="373"/>
      <c r="Z552" s="373"/>
      <c r="AA552" s="373"/>
      <c r="AB552" s="373"/>
      <c r="AC552" s="373"/>
      <c r="AD552" s="373"/>
      <c r="AE552" s="373"/>
      <c r="AF552" s="373"/>
      <c r="AG552" s="373"/>
      <c r="AH552" s="373"/>
      <c r="AI552" s="373"/>
      <c r="AJ552" s="373"/>
      <c r="AK552" s="373"/>
      <c r="AL552" s="373"/>
      <c r="AM552" s="373"/>
      <c r="AN552" s="373"/>
      <c r="AO552" s="373"/>
      <c r="AP552" s="373"/>
      <c r="AQ552" s="373"/>
      <c r="AR552" s="373"/>
      <c r="AS552" s="373"/>
      <c r="AT552" s="373"/>
      <c r="AU552" s="373"/>
      <c r="AV552" s="373"/>
      <c r="AW552" s="373"/>
      <c r="AX552" s="373"/>
      <c r="AY552" s="373"/>
      <c r="AZ552" s="373"/>
      <c r="BA552" s="373"/>
      <c r="BB552" s="373"/>
      <c r="BC552" s="373"/>
      <c r="BD552" s="373"/>
      <c r="BE552" s="373"/>
      <c r="BF552" s="373"/>
      <c r="BG552" s="373"/>
      <c r="BH552" s="373"/>
      <c r="BI552" s="373"/>
      <c r="BJ552" s="373"/>
      <c r="BK552" s="373"/>
      <c r="BL552" s="373"/>
      <c r="BM552" s="373"/>
      <c r="BN552" s="373"/>
    </row>
    <row r="553" spans="1:66" ht="15.75" customHeight="1" x14ac:dyDescent="0.2">
      <c r="A553" s="373"/>
      <c r="B553" s="373"/>
      <c r="C553" s="373"/>
      <c r="D553" s="373"/>
      <c r="E553" s="373"/>
      <c r="F553" s="373"/>
      <c r="G553" s="373"/>
      <c r="H553" s="373"/>
      <c r="I553" s="373"/>
      <c r="J553" s="373"/>
      <c r="K553" s="373"/>
      <c r="L553" s="373"/>
      <c r="M553" s="373"/>
      <c r="N553" s="373"/>
      <c r="O553" s="373"/>
      <c r="P553" s="373"/>
      <c r="Q553" s="373"/>
      <c r="R553" s="373"/>
      <c r="S553" s="373"/>
      <c r="T553" s="373"/>
      <c r="U553" s="373"/>
      <c r="V553" s="373"/>
      <c r="W553" s="373"/>
      <c r="X553" s="373"/>
      <c r="Y553" s="373"/>
      <c r="Z553" s="373"/>
      <c r="AA553" s="373"/>
      <c r="AB553" s="373"/>
      <c r="AC553" s="373"/>
      <c r="AD553" s="373"/>
      <c r="AE553" s="373"/>
      <c r="AF553" s="373"/>
      <c r="AG553" s="373"/>
      <c r="AH553" s="373"/>
      <c r="AI553" s="373"/>
      <c r="AJ553" s="373"/>
      <c r="AK553" s="373"/>
      <c r="AL553" s="373"/>
      <c r="AM553" s="373"/>
      <c r="AN553" s="373"/>
      <c r="AO553" s="373"/>
      <c r="AP553" s="373"/>
      <c r="AQ553" s="373"/>
      <c r="AR553" s="373"/>
      <c r="AS553" s="373"/>
      <c r="AT553" s="373"/>
      <c r="AU553" s="373"/>
      <c r="AV553" s="373"/>
      <c r="AW553" s="373"/>
      <c r="AX553" s="373"/>
      <c r="AY553" s="373"/>
      <c r="AZ553" s="373"/>
      <c r="BA553" s="373"/>
      <c r="BB553" s="373"/>
      <c r="BC553" s="373"/>
      <c r="BD553" s="373"/>
      <c r="BE553" s="373"/>
      <c r="BF553" s="373"/>
      <c r="BG553" s="373"/>
      <c r="BH553" s="373"/>
      <c r="BI553" s="373"/>
      <c r="BJ553" s="373"/>
      <c r="BK553" s="373"/>
      <c r="BL553" s="373"/>
      <c r="BM553" s="373"/>
      <c r="BN553" s="373"/>
    </row>
    <row r="554" spans="1:66" ht="15.75" customHeight="1" x14ac:dyDescent="0.2">
      <c r="A554" s="373"/>
      <c r="B554" s="373"/>
      <c r="C554" s="373"/>
      <c r="D554" s="373"/>
      <c r="E554" s="373"/>
      <c r="F554" s="373"/>
      <c r="G554" s="373"/>
      <c r="H554" s="373"/>
      <c r="I554" s="373"/>
      <c r="J554" s="373"/>
      <c r="K554" s="373"/>
      <c r="L554" s="373"/>
      <c r="M554" s="373"/>
      <c r="N554" s="373"/>
      <c r="O554" s="373"/>
      <c r="P554" s="373"/>
      <c r="Q554" s="373"/>
      <c r="R554" s="373"/>
      <c r="S554" s="373"/>
      <c r="T554" s="373"/>
      <c r="U554" s="373"/>
      <c r="V554" s="373"/>
      <c r="W554" s="373"/>
      <c r="X554" s="373"/>
      <c r="Y554" s="373"/>
      <c r="Z554" s="373"/>
      <c r="AA554" s="373"/>
      <c r="AB554" s="373"/>
      <c r="AC554" s="373"/>
      <c r="AD554" s="373"/>
      <c r="AE554" s="373"/>
      <c r="AF554" s="373"/>
      <c r="AG554" s="373"/>
      <c r="AH554" s="373"/>
      <c r="AI554" s="373"/>
      <c r="AJ554" s="373"/>
      <c r="AK554" s="373"/>
      <c r="AL554" s="373"/>
      <c r="AM554" s="373"/>
      <c r="AN554" s="373"/>
      <c r="AO554" s="373"/>
      <c r="AP554" s="373"/>
      <c r="AQ554" s="373"/>
      <c r="AR554" s="373"/>
      <c r="AS554" s="373"/>
      <c r="AT554" s="373"/>
      <c r="AU554" s="373"/>
      <c r="AV554" s="373"/>
      <c r="AW554" s="373"/>
      <c r="AX554" s="373"/>
      <c r="AY554" s="373"/>
      <c r="AZ554" s="373"/>
      <c r="BA554" s="373"/>
      <c r="BB554" s="373"/>
      <c r="BC554" s="373"/>
      <c r="BD554" s="373"/>
      <c r="BE554" s="373"/>
      <c r="BF554" s="373"/>
      <c r="BG554" s="373"/>
      <c r="BH554" s="373"/>
      <c r="BI554" s="373"/>
      <c r="BJ554" s="373"/>
      <c r="BK554" s="373"/>
      <c r="BL554" s="373"/>
      <c r="BM554" s="373"/>
      <c r="BN554" s="373"/>
    </row>
    <row r="555" spans="1:66" ht="15.75" customHeight="1" x14ac:dyDescent="0.2">
      <c r="A555" s="373"/>
      <c r="B555" s="373"/>
      <c r="C555" s="373"/>
      <c r="D555" s="373"/>
      <c r="E555" s="373"/>
      <c r="F555" s="373"/>
      <c r="G555" s="373"/>
      <c r="H555" s="373"/>
      <c r="I555" s="373"/>
      <c r="J555" s="373"/>
      <c r="K555" s="373"/>
      <c r="L555" s="373"/>
      <c r="M555" s="373"/>
      <c r="N555" s="373"/>
      <c r="O555" s="373"/>
      <c r="P555" s="373"/>
      <c r="Q555" s="373"/>
      <c r="R555" s="373"/>
      <c r="S555" s="373"/>
      <c r="T555" s="373"/>
      <c r="U555" s="373"/>
      <c r="V555" s="373"/>
      <c r="W555" s="373"/>
      <c r="X555" s="373"/>
      <c r="Y555" s="373"/>
      <c r="Z555" s="373"/>
      <c r="AA555" s="373"/>
      <c r="AB555" s="373"/>
      <c r="AC555" s="373"/>
      <c r="AD555" s="373"/>
      <c r="AE555" s="373"/>
      <c r="AF555" s="373"/>
      <c r="AG555" s="373"/>
      <c r="AH555" s="373"/>
      <c r="AI555" s="373"/>
      <c r="AJ555" s="373"/>
      <c r="AK555" s="373"/>
      <c r="AL555" s="373"/>
      <c r="AM555" s="373"/>
      <c r="AN555" s="373"/>
      <c r="AO555" s="373"/>
      <c r="AP555" s="373"/>
      <c r="AQ555" s="373"/>
      <c r="AR555" s="373"/>
      <c r="AS555" s="373"/>
      <c r="AT555" s="373"/>
      <c r="AU555" s="373"/>
      <c r="AV555" s="373"/>
      <c r="AW555" s="373"/>
      <c r="AX555" s="373"/>
      <c r="AY555" s="373"/>
      <c r="AZ555" s="373"/>
      <c r="BA555" s="373"/>
      <c r="BB555" s="373"/>
      <c r="BC555" s="373"/>
      <c r="BD555" s="373"/>
      <c r="BE555" s="373"/>
      <c r="BF555" s="373"/>
      <c r="BG555" s="373"/>
      <c r="BH555" s="373"/>
      <c r="BI555" s="373"/>
      <c r="BJ555" s="373"/>
      <c r="BK555" s="373"/>
      <c r="BL555" s="373"/>
      <c r="BM555" s="373"/>
      <c r="BN555" s="373"/>
    </row>
    <row r="556" spans="1:66" ht="15.75" customHeight="1" x14ac:dyDescent="0.2">
      <c r="A556" s="373"/>
      <c r="B556" s="373"/>
      <c r="C556" s="373"/>
      <c r="D556" s="373"/>
      <c r="E556" s="373"/>
      <c r="F556" s="373"/>
      <c r="G556" s="373"/>
      <c r="H556" s="373"/>
      <c r="I556" s="373"/>
      <c r="J556" s="373"/>
      <c r="K556" s="373"/>
      <c r="L556" s="373"/>
      <c r="M556" s="373"/>
      <c r="N556" s="373"/>
      <c r="O556" s="373"/>
      <c r="P556" s="373"/>
      <c r="Q556" s="373"/>
      <c r="R556" s="373"/>
      <c r="S556" s="373"/>
      <c r="T556" s="373"/>
      <c r="U556" s="373"/>
      <c r="V556" s="373"/>
      <c r="W556" s="373"/>
      <c r="X556" s="373"/>
      <c r="Y556" s="373"/>
      <c r="Z556" s="373"/>
      <c r="AA556" s="373"/>
      <c r="AB556" s="373"/>
      <c r="AC556" s="373"/>
      <c r="AD556" s="373"/>
      <c r="AE556" s="373"/>
      <c r="AF556" s="373"/>
      <c r="AG556" s="373"/>
      <c r="AH556" s="373"/>
      <c r="AI556" s="373"/>
      <c r="AJ556" s="373"/>
      <c r="AK556" s="373"/>
      <c r="AL556" s="373"/>
      <c r="AM556" s="373"/>
      <c r="AN556" s="373"/>
      <c r="AO556" s="373"/>
      <c r="AP556" s="373"/>
      <c r="AQ556" s="373"/>
      <c r="AR556" s="373"/>
      <c r="AS556" s="373"/>
      <c r="AT556" s="373"/>
      <c r="AU556" s="373"/>
      <c r="AV556" s="373"/>
      <c r="AW556" s="373"/>
      <c r="AX556" s="373"/>
      <c r="AY556" s="373"/>
      <c r="AZ556" s="373"/>
      <c r="BA556" s="373"/>
      <c r="BB556" s="373"/>
      <c r="BC556" s="373"/>
      <c r="BD556" s="373"/>
      <c r="BE556" s="373"/>
      <c r="BF556" s="373"/>
      <c r="BG556" s="373"/>
      <c r="BH556" s="373"/>
      <c r="BI556" s="373"/>
      <c r="BJ556" s="373"/>
      <c r="BK556" s="373"/>
      <c r="BL556" s="373"/>
      <c r="BM556" s="373"/>
      <c r="BN556" s="373"/>
    </row>
    <row r="557" spans="1:66" ht="15.75" customHeight="1" x14ac:dyDescent="0.2">
      <c r="A557" s="373"/>
      <c r="B557" s="373"/>
      <c r="C557" s="373"/>
      <c r="D557" s="373"/>
      <c r="E557" s="373"/>
      <c r="F557" s="373"/>
      <c r="G557" s="373"/>
      <c r="H557" s="373"/>
      <c r="I557" s="373"/>
      <c r="J557" s="373"/>
      <c r="K557" s="373"/>
      <c r="L557" s="373"/>
      <c r="M557" s="373"/>
      <c r="N557" s="373"/>
      <c r="O557" s="373"/>
      <c r="P557" s="373"/>
      <c r="Q557" s="373"/>
      <c r="R557" s="373"/>
      <c r="S557" s="373"/>
      <c r="T557" s="373"/>
      <c r="U557" s="373"/>
      <c r="V557" s="373"/>
      <c r="W557" s="373"/>
      <c r="X557" s="373"/>
      <c r="Y557" s="373"/>
      <c r="Z557" s="373"/>
      <c r="AA557" s="373"/>
      <c r="AB557" s="373"/>
      <c r="AC557" s="373"/>
      <c r="AD557" s="373"/>
      <c r="AE557" s="373"/>
      <c r="AF557" s="373"/>
      <c r="AG557" s="373"/>
      <c r="AH557" s="373"/>
      <c r="AI557" s="373"/>
      <c r="AJ557" s="373"/>
      <c r="AK557" s="373"/>
      <c r="AL557" s="373"/>
      <c r="AM557" s="373"/>
      <c r="AN557" s="373"/>
      <c r="AO557" s="373"/>
      <c r="AP557" s="373"/>
      <c r="AQ557" s="373"/>
      <c r="AR557" s="373"/>
      <c r="AS557" s="373"/>
      <c r="AT557" s="373"/>
      <c r="AU557" s="373"/>
      <c r="AV557" s="373"/>
      <c r="AW557" s="373"/>
      <c r="AX557" s="373"/>
      <c r="AY557" s="373"/>
      <c r="AZ557" s="373"/>
      <c r="BA557" s="373"/>
      <c r="BB557" s="373"/>
      <c r="BC557" s="373"/>
      <c r="BD557" s="373"/>
      <c r="BE557" s="373"/>
      <c r="BF557" s="373"/>
      <c r="BG557" s="373"/>
      <c r="BH557" s="373"/>
      <c r="BI557" s="373"/>
      <c r="BJ557" s="373"/>
      <c r="BK557" s="373"/>
      <c r="BL557" s="373"/>
      <c r="BM557" s="373"/>
      <c r="BN557" s="373"/>
    </row>
    <row r="558" spans="1:66" ht="15.75" customHeight="1" x14ac:dyDescent="0.2">
      <c r="A558" s="373"/>
      <c r="B558" s="373"/>
      <c r="C558" s="373"/>
      <c r="D558" s="373"/>
      <c r="E558" s="373"/>
      <c r="F558" s="373"/>
      <c r="G558" s="373"/>
      <c r="H558" s="373"/>
      <c r="I558" s="373"/>
      <c r="J558" s="373"/>
      <c r="K558" s="373"/>
      <c r="L558" s="373"/>
      <c r="M558" s="373"/>
      <c r="N558" s="373"/>
      <c r="O558" s="373"/>
      <c r="P558" s="373"/>
      <c r="Q558" s="373"/>
      <c r="R558" s="373"/>
      <c r="S558" s="373"/>
      <c r="T558" s="373"/>
      <c r="U558" s="373"/>
      <c r="V558" s="373"/>
      <c r="W558" s="373"/>
      <c r="X558" s="373"/>
      <c r="Y558" s="373"/>
      <c r="Z558" s="373"/>
      <c r="AA558" s="373"/>
      <c r="AB558" s="373"/>
      <c r="AC558" s="373"/>
      <c r="AD558" s="373"/>
      <c r="AE558" s="373"/>
      <c r="AF558" s="373"/>
      <c r="AG558" s="373"/>
      <c r="AH558" s="373"/>
      <c r="AI558" s="373"/>
      <c r="AJ558" s="373"/>
      <c r="AK558" s="373"/>
      <c r="AL558" s="373"/>
      <c r="AM558" s="373"/>
      <c r="AN558" s="373"/>
      <c r="AO558" s="373"/>
      <c r="AP558" s="373"/>
      <c r="AQ558" s="373"/>
      <c r="AR558" s="373"/>
      <c r="AS558" s="373"/>
      <c r="AT558" s="373"/>
      <c r="AU558" s="373"/>
      <c r="AV558" s="373"/>
      <c r="AW558" s="373"/>
      <c r="AX558" s="373"/>
      <c r="AY558" s="373"/>
      <c r="AZ558" s="373"/>
      <c r="BA558" s="373"/>
      <c r="BB558" s="373"/>
      <c r="BC558" s="373"/>
      <c r="BD558" s="373"/>
      <c r="BE558" s="373"/>
      <c r="BF558" s="373"/>
      <c r="BG558" s="373"/>
      <c r="BH558" s="373"/>
      <c r="BI558" s="373"/>
      <c r="BJ558" s="373"/>
      <c r="BK558" s="373"/>
      <c r="BL558" s="373"/>
      <c r="BM558" s="373"/>
      <c r="BN558" s="373"/>
    </row>
    <row r="559" spans="1:66" ht="15.75" customHeight="1" x14ac:dyDescent="0.2">
      <c r="A559" s="373"/>
      <c r="B559" s="373"/>
      <c r="C559" s="373"/>
      <c r="D559" s="373"/>
      <c r="E559" s="373"/>
      <c r="F559" s="373"/>
      <c r="G559" s="373"/>
      <c r="H559" s="373"/>
      <c r="I559" s="373"/>
      <c r="J559" s="373"/>
      <c r="K559" s="373"/>
      <c r="L559" s="373"/>
      <c r="M559" s="373"/>
      <c r="N559" s="373"/>
      <c r="O559" s="373"/>
      <c r="P559" s="373"/>
      <c r="Q559" s="373"/>
      <c r="R559" s="373"/>
      <c r="S559" s="373"/>
      <c r="T559" s="373"/>
      <c r="U559" s="373"/>
      <c r="V559" s="373"/>
      <c r="W559" s="373"/>
      <c r="X559" s="373"/>
      <c r="Y559" s="373"/>
      <c r="Z559" s="373"/>
      <c r="AA559" s="373"/>
      <c r="AB559" s="373"/>
      <c r="AC559" s="373"/>
      <c r="AD559" s="373"/>
      <c r="AE559" s="373"/>
      <c r="AF559" s="373"/>
      <c r="AG559" s="373"/>
      <c r="AH559" s="373"/>
      <c r="AI559" s="373"/>
      <c r="AJ559" s="373"/>
      <c r="AK559" s="373"/>
      <c r="AL559" s="373"/>
      <c r="AM559" s="373"/>
      <c r="AN559" s="373"/>
      <c r="AO559" s="373"/>
      <c r="AP559" s="373"/>
      <c r="AQ559" s="373"/>
      <c r="AR559" s="373"/>
      <c r="AS559" s="373"/>
      <c r="AT559" s="373"/>
      <c r="AU559" s="373"/>
      <c r="AV559" s="373"/>
      <c r="AW559" s="373"/>
      <c r="AX559" s="373"/>
      <c r="AY559" s="373"/>
      <c r="AZ559" s="373"/>
      <c r="BA559" s="373"/>
      <c r="BB559" s="373"/>
      <c r="BC559" s="373"/>
      <c r="BD559" s="373"/>
      <c r="BE559" s="373"/>
      <c r="BF559" s="373"/>
      <c r="BG559" s="373"/>
      <c r="BH559" s="373"/>
      <c r="BI559" s="373"/>
      <c r="BJ559" s="373"/>
      <c r="BK559" s="373"/>
      <c r="BL559" s="373"/>
      <c r="BM559" s="373"/>
      <c r="BN559" s="373"/>
    </row>
    <row r="560" spans="1:66" ht="15.75" customHeight="1" x14ac:dyDescent="0.2">
      <c r="A560" s="373"/>
      <c r="B560" s="373"/>
      <c r="C560" s="373"/>
      <c r="D560" s="373"/>
      <c r="E560" s="373"/>
      <c r="F560" s="373"/>
      <c r="G560" s="373"/>
      <c r="H560" s="373"/>
      <c r="I560" s="373"/>
      <c r="J560" s="373"/>
      <c r="K560" s="373"/>
      <c r="L560" s="373"/>
      <c r="M560" s="373"/>
      <c r="N560" s="373"/>
      <c r="O560" s="373"/>
      <c r="P560" s="373"/>
      <c r="Q560" s="373"/>
      <c r="R560" s="373"/>
      <c r="S560" s="373"/>
      <c r="T560" s="373"/>
      <c r="U560" s="373"/>
      <c r="V560" s="373"/>
      <c r="W560" s="373"/>
      <c r="X560" s="373"/>
      <c r="Y560" s="373"/>
      <c r="Z560" s="373"/>
      <c r="AA560" s="373"/>
      <c r="AB560" s="373"/>
      <c r="AC560" s="373"/>
      <c r="AD560" s="373"/>
      <c r="AE560" s="373"/>
      <c r="AF560" s="373"/>
      <c r="AG560" s="373"/>
      <c r="AH560" s="373"/>
      <c r="AI560" s="373"/>
      <c r="AJ560" s="373"/>
      <c r="AK560" s="373"/>
      <c r="AL560" s="373"/>
      <c r="AM560" s="373"/>
      <c r="AN560" s="373"/>
      <c r="AO560" s="373"/>
      <c r="AP560" s="373"/>
      <c r="AQ560" s="373"/>
      <c r="AR560" s="373"/>
      <c r="AS560" s="373"/>
      <c r="AT560" s="373"/>
      <c r="AU560" s="373"/>
      <c r="AV560" s="373"/>
      <c r="AW560" s="373"/>
      <c r="AX560" s="373"/>
      <c r="AY560" s="373"/>
      <c r="AZ560" s="373"/>
      <c r="BA560" s="373"/>
      <c r="BB560" s="373"/>
      <c r="BC560" s="373"/>
      <c r="BD560" s="373"/>
      <c r="BE560" s="373"/>
      <c r="BF560" s="373"/>
      <c r="BG560" s="373"/>
      <c r="BH560" s="373"/>
      <c r="BI560" s="373"/>
      <c r="BJ560" s="373"/>
      <c r="BK560" s="373"/>
      <c r="BL560" s="373"/>
      <c r="BM560" s="373"/>
      <c r="BN560" s="373"/>
    </row>
    <row r="561" spans="1:66" ht="15.75" customHeight="1" x14ac:dyDescent="0.2">
      <c r="A561" s="373"/>
      <c r="B561" s="373"/>
      <c r="C561" s="373"/>
      <c r="D561" s="373"/>
      <c r="E561" s="373"/>
      <c r="F561" s="373"/>
      <c r="G561" s="373"/>
      <c r="H561" s="373"/>
      <c r="I561" s="373"/>
      <c r="J561" s="373"/>
      <c r="K561" s="373"/>
      <c r="L561" s="373"/>
      <c r="M561" s="373"/>
      <c r="N561" s="373"/>
      <c r="O561" s="373"/>
      <c r="P561" s="373"/>
      <c r="Q561" s="373"/>
      <c r="R561" s="373"/>
      <c r="S561" s="373"/>
      <c r="T561" s="373"/>
      <c r="U561" s="373"/>
      <c r="V561" s="373"/>
      <c r="W561" s="373"/>
      <c r="X561" s="373"/>
      <c r="Y561" s="373"/>
      <c r="Z561" s="373"/>
      <c r="AA561" s="373"/>
      <c r="AB561" s="373"/>
      <c r="AC561" s="373"/>
      <c r="AD561" s="373"/>
      <c r="AE561" s="373"/>
      <c r="AF561" s="373"/>
      <c r="AG561" s="373"/>
      <c r="AH561" s="373"/>
      <c r="AI561" s="373"/>
      <c r="AJ561" s="373"/>
      <c r="AK561" s="373"/>
      <c r="AL561" s="373"/>
      <c r="AM561" s="373"/>
      <c r="AN561" s="373"/>
      <c r="AO561" s="373"/>
      <c r="AP561" s="373"/>
      <c r="AQ561" s="373"/>
      <c r="AR561" s="373"/>
      <c r="AS561" s="373"/>
      <c r="AT561" s="373"/>
      <c r="AU561" s="373"/>
      <c r="AV561" s="373"/>
      <c r="AW561" s="373"/>
      <c r="AX561" s="373"/>
      <c r="AY561" s="373"/>
      <c r="AZ561" s="373"/>
      <c r="BA561" s="373"/>
      <c r="BB561" s="373"/>
      <c r="BC561" s="373"/>
      <c r="BD561" s="373"/>
      <c r="BE561" s="373"/>
      <c r="BF561" s="373"/>
      <c r="BG561" s="373"/>
      <c r="BH561" s="373"/>
      <c r="BI561" s="373"/>
      <c r="BJ561" s="373"/>
      <c r="BK561" s="373"/>
      <c r="BL561" s="373"/>
      <c r="BM561" s="373"/>
      <c r="BN561" s="373"/>
    </row>
    <row r="562" spans="1:66" ht="15.75" customHeight="1" x14ac:dyDescent="0.2">
      <c r="A562" s="373"/>
      <c r="B562" s="373"/>
      <c r="C562" s="373"/>
      <c r="D562" s="373"/>
      <c r="E562" s="373"/>
      <c r="F562" s="373"/>
      <c r="G562" s="373"/>
      <c r="H562" s="373"/>
      <c r="I562" s="373"/>
      <c r="J562" s="373"/>
      <c r="K562" s="373"/>
      <c r="L562" s="373"/>
      <c r="M562" s="373"/>
      <c r="N562" s="373"/>
      <c r="O562" s="373"/>
      <c r="P562" s="373"/>
      <c r="Q562" s="373"/>
      <c r="R562" s="373"/>
      <c r="S562" s="373"/>
      <c r="T562" s="373"/>
      <c r="U562" s="373"/>
      <c r="V562" s="373"/>
      <c r="W562" s="373"/>
      <c r="X562" s="373"/>
      <c r="Y562" s="373"/>
      <c r="Z562" s="373"/>
      <c r="AA562" s="373"/>
      <c r="AB562" s="373"/>
      <c r="AC562" s="373"/>
      <c r="AD562" s="373"/>
      <c r="AE562" s="373"/>
      <c r="AF562" s="373"/>
      <c r="AG562" s="373"/>
      <c r="AH562" s="373"/>
      <c r="AI562" s="373"/>
      <c r="AJ562" s="373"/>
      <c r="AK562" s="373"/>
      <c r="AL562" s="373"/>
      <c r="AM562" s="373"/>
      <c r="AN562" s="373"/>
      <c r="AO562" s="373"/>
      <c r="AP562" s="373"/>
      <c r="AQ562" s="373"/>
      <c r="AR562" s="373"/>
      <c r="AS562" s="373"/>
      <c r="AT562" s="373"/>
      <c r="AU562" s="373"/>
      <c r="AV562" s="373"/>
      <c r="AW562" s="373"/>
      <c r="AX562" s="373"/>
      <c r="AY562" s="373"/>
      <c r="AZ562" s="373"/>
      <c r="BA562" s="373"/>
      <c r="BB562" s="373"/>
      <c r="BC562" s="373"/>
      <c r="BD562" s="373"/>
      <c r="BE562" s="373"/>
      <c r="BF562" s="373"/>
      <c r="BG562" s="373"/>
      <c r="BH562" s="373"/>
      <c r="BI562" s="373"/>
      <c r="BJ562" s="373"/>
      <c r="BK562" s="373"/>
      <c r="BL562" s="373"/>
      <c r="BM562" s="373"/>
      <c r="BN562" s="373"/>
    </row>
    <row r="563" spans="1:66" ht="15.75" customHeight="1" x14ac:dyDescent="0.2">
      <c r="A563" s="373"/>
      <c r="B563" s="373"/>
      <c r="C563" s="373"/>
      <c r="D563" s="373"/>
      <c r="E563" s="373"/>
      <c r="F563" s="373"/>
      <c r="G563" s="373"/>
      <c r="H563" s="373"/>
      <c r="I563" s="373"/>
      <c r="J563" s="373"/>
      <c r="K563" s="373"/>
      <c r="L563" s="373"/>
      <c r="M563" s="373"/>
      <c r="N563" s="373"/>
      <c r="O563" s="373"/>
      <c r="P563" s="373"/>
      <c r="Q563" s="373"/>
      <c r="R563" s="373"/>
      <c r="S563" s="373"/>
      <c r="T563" s="373"/>
      <c r="U563" s="373"/>
      <c r="V563" s="373"/>
      <c r="W563" s="373"/>
      <c r="X563" s="373"/>
      <c r="Y563" s="373"/>
      <c r="Z563" s="373"/>
      <c r="AA563" s="373"/>
      <c r="AB563" s="373"/>
      <c r="AC563" s="373"/>
      <c r="AD563" s="373"/>
      <c r="AE563" s="373"/>
      <c r="AF563" s="373"/>
      <c r="AG563" s="373"/>
      <c r="AH563" s="373"/>
      <c r="AI563" s="373"/>
      <c r="AJ563" s="373"/>
      <c r="AK563" s="373"/>
      <c r="AL563" s="373"/>
      <c r="AM563" s="373"/>
      <c r="AN563" s="373"/>
      <c r="AO563" s="373"/>
      <c r="AP563" s="373"/>
      <c r="AQ563" s="373"/>
      <c r="AR563" s="373"/>
      <c r="AS563" s="373"/>
      <c r="AT563" s="373"/>
      <c r="AU563" s="373"/>
      <c r="AV563" s="373"/>
      <c r="AW563" s="373"/>
      <c r="AX563" s="373"/>
      <c r="AY563" s="373"/>
      <c r="AZ563" s="373"/>
      <c r="BA563" s="373"/>
      <c r="BB563" s="373"/>
      <c r="BC563" s="373"/>
      <c r="BD563" s="373"/>
      <c r="BE563" s="373"/>
      <c r="BF563" s="373"/>
      <c r="BG563" s="373"/>
      <c r="BH563" s="373"/>
      <c r="BI563" s="373"/>
      <c r="BJ563" s="373"/>
      <c r="BK563" s="373"/>
      <c r="BL563" s="373"/>
      <c r="BM563" s="373"/>
      <c r="BN563" s="373"/>
    </row>
    <row r="564" spans="1:66" ht="15.75" customHeight="1" x14ac:dyDescent="0.2">
      <c r="A564" s="373"/>
      <c r="B564" s="373"/>
      <c r="C564" s="373"/>
      <c r="D564" s="373"/>
      <c r="E564" s="373"/>
      <c r="F564" s="373"/>
      <c r="G564" s="373"/>
      <c r="H564" s="373"/>
      <c r="I564" s="373"/>
      <c r="J564" s="373"/>
      <c r="K564" s="373"/>
      <c r="L564" s="373"/>
      <c r="M564" s="373"/>
      <c r="N564" s="373"/>
      <c r="O564" s="373"/>
      <c r="P564" s="373"/>
      <c r="Q564" s="373"/>
      <c r="R564" s="373"/>
      <c r="S564" s="373"/>
      <c r="T564" s="373"/>
      <c r="U564" s="373"/>
      <c r="V564" s="373"/>
      <c r="W564" s="373"/>
      <c r="X564" s="373"/>
      <c r="Y564" s="373"/>
      <c r="Z564" s="373"/>
      <c r="AA564" s="373"/>
      <c r="AB564" s="373"/>
      <c r="AC564" s="373"/>
      <c r="AD564" s="373"/>
      <c r="AE564" s="373"/>
      <c r="AF564" s="373"/>
      <c r="AG564" s="373"/>
      <c r="AH564" s="373"/>
      <c r="AI564" s="373"/>
      <c r="AJ564" s="373"/>
      <c r="AK564" s="373"/>
      <c r="AL564" s="373"/>
      <c r="AM564" s="373"/>
      <c r="AN564" s="373"/>
      <c r="AO564" s="373"/>
      <c r="AP564" s="373"/>
      <c r="AQ564" s="373"/>
      <c r="AR564" s="373"/>
      <c r="AS564" s="373"/>
      <c r="AT564" s="373"/>
      <c r="AU564" s="373"/>
      <c r="AV564" s="373"/>
      <c r="AW564" s="373"/>
      <c r="AX564" s="373"/>
      <c r="AY564" s="373"/>
      <c r="AZ564" s="373"/>
      <c r="BA564" s="373"/>
      <c r="BB564" s="373"/>
      <c r="BC564" s="373"/>
      <c r="BD564" s="373"/>
      <c r="BE564" s="373"/>
      <c r="BF564" s="373"/>
      <c r="BG564" s="373"/>
      <c r="BH564" s="373"/>
      <c r="BI564" s="373"/>
      <c r="BJ564" s="373"/>
      <c r="BK564" s="373"/>
      <c r="BL564" s="373"/>
      <c r="BM564" s="373"/>
      <c r="BN564" s="373"/>
    </row>
    <row r="565" spans="1:66" ht="15.75" customHeight="1" x14ac:dyDescent="0.2">
      <c r="A565" s="373"/>
      <c r="B565" s="373"/>
      <c r="C565" s="373"/>
      <c r="D565" s="373"/>
      <c r="E565" s="373"/>
      <c r="F565" s="373"/>
      <c r="G565" s="373"/>
      <c r="H565" s="373"/>
      <c r="I565" s="373"/>
      <c r="J565" s="373"/>
      <c r="K565" s="373"/>
      <c r="L565" s="373"/>
      <c r="M565" s="373"/>
      <c r="N565" s="373"/>
      <c r="O565" s="373"/>
      <c r="P565" s="373"/>
      <c r="Q565" s="373"/>
      <c r="R565" s="373"/>
      <c r="S565" s="373"/>
      <c r="T565" s="373"/>
      <c r="U565" s="373"/>
      <c r="V565" s="373"/>
      <c r="W565" s="373"/>
      <c r="X565" s="373"/>
      <c r="Y565" s="373"/>
      <c r="Z565" s="373"/>
      <c r="AA565" s="373"/>
      <c r="AB565" s="373"/>
      <c r="AC565" s="373"/>
      <c r="AD565" s="373"/>
      <c r="AE565" s="373"/>
      <c r="AF565" s="373"/>
      <c r="AG565" s="373"/>
      <c r="AH565" s="373"/>
      <c r="AI565" s="373"/>
      <c r="AJ565" s="373"/>
      <c r="AK565" s="373"/>
      <c r="AL565" s="373"/>
      <c r="AM565" s="373"/>
      <c r="AN565" s="373"/>
      <c r="AO565" s="373"/>
      <c r="AP565" s="373"/>
      <c r="AQ565" s="373"/>
      <c r="AR565" s="373"/>
      <c r="AS565" s="373"/>
      <c r="AT565" s="373"/>
      <c r="AU565" s="373"/>
      <c r="AV565" s="373"/>
      <c r="AW565" s="373"/>
      <c r="AX565" s="373"/>
      <c r="AY565" s="373"/>
      <c r="AZ565" s="373"/>
      <c r="BA565" s="373"/>
      <c r="BB565" s="373"/>
      <c r="BC565" s="373"/>
      <c r="BD565" s="373"/>
      <c r="BE565" s="373"/>
      <c r="BF565" s="373"/>
      <c r="BG565" s="373"/>
      <c r="BH565" s="373"/>
      <c r="BI565" s="373"/>
      <c r="BJ565" s="373"/>
      <c r="BK565" s="373"/>
      <c r="BL565" s="373"/>
      <c r="BM565" s="373"/>
      <c r="BN565" s="373"/>
    </row>
    <row r="566" spans="1:66" ht="15.75" customHeight="1" x14ac:dyDescent="0.2">
      <c r="A566" s="373"/>
      <c r="B566" s="373"/>
      <c r="C566" s="373"/>
      <c r="D566" s="373"/>
      <c r="E566" s="373"/>
      <c r="F566" s="373"/>
      <c r="G566" s="373"/>
      <c r="H566" s="373"/>
      <c r="I566" s="373"/>
      <c r="J566" s="373"/>
      <c r="K566" s="373"/>
      <c r="L566" s="373"/>
      <c r="M566" s="373"/>
      <c r="N566" s="373"/>
      <c r="O566" s="373"/>
      <c r="P566" s="373"/>
      <c r="Q566" s="373"/>
      <c r="R566" s="373"/>
      <c r="S566" s="373"/>
      <c r="T566" s="373"/>
      <c r="U566" s="373"/>
      <c r="V566" s="373"/>
      <c r="W566" s="373"/>
      <c r="X566" s="373"/>
      <c r="Y566" s="373"/>
      <c r="Z566" s="373"/>
      <c r="AA566" s="373"/>
      <c r="AB566" s="373"/>
      <c r="AC566" s="373"/>
      <c r="AD566" s="373"/>
      <c r="AE566" s="373"/>
      <c r="AF566" s="373"/>
      <c r="AG566" s="373"/>
      <c r="AH566" s="373"/>
      <c r="AI566" s="373"/>
      <c r="AJ566" s="373"/>
      <c r="AK566" s="373"/>
      <c r="AL566" s="373"/>
      <c r="AM566" s="373"/>
      <c r="AN566" s="373"/>
      <c r="AO566" s="373"/>
      <c r="AP566" s="373"/>
      <c r="AQ566" s="373"/>
      <c r="AR566" s="373"/>
      <c r="AS566" s="373"/>
      <c r="AT566" s="373"/>
      <c r="AU566" s="373"/>
      <c r="AV566" s="373"/>
      <c r="AW566" s="373"/>
      <c r="AX566" s="373"/>
      <c r="AY566" s="373"/>
      <c r="AZ566" s="373"/>
      <c r="BA566" s="373"/>
      <c r="BB566" s="373"/>
      <c r="BC566" s="373"/>
      <c r="BD566" s="373"/>
      <c r="BE566" s="373"/>
      <c r="BF566" s="373"/>
      <c r="BG566" s="373"/>
      <c r="BH566" s="373"/>
      <c r="BI566" s="373"/>
      <c r="BJ566" s="373"/>
      <c r="BK566" s="373"/>
      <c r="BL566" s="373"/>
      <c r="BM566" s="373"/>
      <c r="BN566" s="373"/>
    </row>
    <row r="567" spans="1:66" ht="15.75" customHeight="1" x14ac:dyDescent="0.2">
      <c r="A567" s="373"/>
      <c r="B567" s="373"/>
      <c r="C567" s="373"/>
      <c r="D567" s="373"/>
      <c r="E567" s="373"/>
      <c r="F567" s="373"/>
      <c r="G567" s="373"/>
      <c r="H567" s="373"/>
      <c r="I567" s="373"/>
      <c r="J567" s="373"/>
      <c r="K567" s="373"/>
      <c r="L567" s="373"/>
      <c r="M567" s="373"/>
      <c r="N567" s="373"/>
      <c r="O567" s="373"/>
      <c r="P567" s="373"/>
      <c r="Q567" s="373"/>
      <c r="R567" s="373"/>
      <c r="S567" s="373"/>
      <c r="T567" s="373"/>
      <c r="U567" s="373"/>
      <c r="V567" s="373"/>
      <c r="W567" s="373"/>
      <c r="X567" s="373"/>
      <c r="Y567" s="373"/>
      <c r="Z567" s="373"/>
      <c r="AA567" s="373"/>
      <c r="AB567" s="373"/>
      <c r="AC567" s="373"/>
      <c r="AD567" s="373"/>
      <c r="AE567" s="373"/>
      <c r="AF567" s="373"/>
      <c r="AG567" s="373"/>
      <c r="AH567" s="373"/>
      <c r="AI567" s="373"/>
      <c r="AJ567" s="373"/>
      <c r="AK567" s="373"/>
      <c r="AL567" s="373"/>
      <c r="AM567" s="373"/>
      <c r="AN567" s="373"/>
      <c r="AO567" s="373"/>
      <c r="AP567" s="373"/>
      <c r="AQ567" s="373"/>
      <c r="AR567" s="373"/>
      <c r="AS567" s="373"/>
      <c r="AT567" s="373"/>
      <c r="AU567" s="373"/>
      <c r="AV567" s="373"/>
      <c r="AW567" s="373"/>
      <c r="AX567" s="373"/>
      <c r="AY567" s="373"/>
      <c r="AZ567" s="373"/>
      <c r="BA567" s="373"/>
      <c r="BB567" s="373"/>
      <c r="BC567" s="373"/>
      <c r="BD567" s="373"/>
      <c r="BE567" s="373"/>
      <c r="BF567" s="373"/>
      <c r="BG567" s="373"/>
      <c r="BH567" s="373"/>
      <c r="BI567" s="373"/>
      <c r="BJ567" s="373"/>
      <c r="BK567" s="373"/>
      <c r="BL567" s="373"/>
      <c r="BM567" s="373"/>
      <c r="BN567" s="373"/>
    </row>
    <row r="568" spans="1:66" ht="15.75" customHeight="1" x14ac:dyDescent="0.2">
      <c r="A568" s="373"/>
      <c r="B568" s="373"/>
      <c r="C568" s="373"/>
      <c r="D568" s="373"/>
      <c r="E568" s="373"/>
      <c r="F568" s="373"/>
      <c r="G568" s="373"/>
      <c r="H568" s="373"/>
      <c r="I568" s="373"/>
      <c r="J568" s="373"/>
      <c r="K568" s="373"/>
      <c r="L568" s="373"/>
      <c r="M568" s="373"/>
      <c r="N568" s="373"/>
      <c r="O568" s="373"/>
      <c r="P568" s="373"/>
      <c r="Q568" s="373"/>
      <c r="R568" s="373"/>
      <c r="S568" s="373"/>
      <c r="T568" s="373"/>
      <c r="U568" s="373"/>
      <c r="V568" s="373"/>
      <c r="W568" s="373"/>
      <c r="X568" s="373"/>
      <c r="Y568" s="373"/>
      <c r="Z568" s="373"/>
      <c r="AA568" s="373"/>
      <c r="AB568" s="373"/>
      <c r="AC568" s="373"/>
      <c r="AD568" s="373"/>
      <c r="AE568" s="373"/>
      <c r="AF568" s="373"/>
      <c r="AG568" s="373"/>
      <c r="AH568" s="373"/>
      <c r="AI568" s="373"/>
      <c r="AJ568" s="373"/>
      <c r="AK568" s="373"/>
      <c r="AL568" s="373"/>
      <c r="AM568" s="373"/>
      <c r="AN568" s="373"/>
      <c r="AO568" s="373"/>
      <c r="AP568" s="373"/>
      <c r="AQ568" s="373"/>
      <c r="AR568" s="373"/>
      <c r="AS568" s="373"/>
      <c r="AT568" s="373"/>
      <c r="AU568" s="373"/>
      <c r="AV568" s="373"/>
      <c r="AW568" s="373"/>
      <c r="AX568" s="373"/>
      <c r="AY568" s="373"/>
      <c r="AZ568" s="373"/>
      <c r="BA568" s="373"/>
      <c r="BB568" s="373"/>
      <c r="BC568" s="373"/>
      <c r="BD568" s="373"/>
      <c r="BE568" s="373"/>
      <c r="BF568" s="373"/>
      <c r="BG568" s="373"/>
      <c r="BH568" s="373"/>
      <c r="BI568" s="373"/>
      <c r="BJ568" s="373"/>
      <c r="BK568" s="373"/>
      <c r="BL568" s="373"/>
      <c r="BM568" s="373"/>
      <c r="BN568" s="373"/>
    </row>
    <row r="569" spans="1:66" ht="15.75" customHeight="1" x14ac:dyDescent="0.2">
      <c r="A569" s="373"/>
      <c r="B569" s="373"/>
      <c r="C569" s="373"/>
      <c r="D569" s="373"/>
      <c r="E569" s="373"/>
      <c r="F569" s="373"/>
      <c r="G569" s="373"/>
      <c r="H569" s="373"/>
      <c r="I569" s="373"/>
      <c r="J569" s="373"/>
      <c r="K569" s="373"/>
      <c r="L569" s="373"/>
      <c r="M569" s="373"/>
      <c r="N569" s="373"/>
      <c r="O569" s="373"/>
      <c r="P569" s="373"/>
      <c r="Q569" s="373"/>
      <c r="R569" s="373"/>
      <c r="S569" s="373"/>
      <c r="T569" s="373"/>
      <c r="U569" s="373"/>
      <c r="V569" s="373"/>
      <c r="W569" s="373"/>
      <c r="X569" s="373"/>
      <c r="Y569" s="373"/>
      <c r="Z569" s="373"/>
      <c r="AA569" s="373"/>
      <c r="AB569" s="373"/>
      <c r="AC569" s="373"/>
      <c r="AD569" s="373"/>
      <c r="AE569" s="373"/>
      <c r="AF569" s="373"/>
      <c r="AG569" s="373"/>
      <c r="AH569" s="373"/>
      <c r="AI569" s="373"/>
      <c r="AJ569" s="373"/>
      <c r="AK569" s="373"/>
      <c r="AL569" s="373"/>
      <c r="AM569" s="373"/>
      <c r="AN569" s="373"/>
      <c r="AO569" s="373"/>
      <c r="AP569" s="373"/>
      <c r="AQ569" s="373"/>
      <c r="AR569" s="373"/>
      <c r="AS569" s="373"/>
      <c r="AT569" s="373"/>
      <c r="AU569" s="373"/>
      <c r="AV569" s="373"/>
      <c r="AW569" s="373"/>
      <c r="AX569" s="373"/>
      <c r="AY569" s="373"/>
      <c r="AZ569" s="373"/>
      <c r="BA569" s="373"/>
      <c r="BB569" s="373"/>
      <c r="BC569" s="373"/>
      <c r="BD569" s="373"/>
      <c r="BE569" s="373"/>
      <c r="BF569" s="373"/>
      <c r="BG569" s="373"/>
      <c r="BH569" s="373"/>
      <c r="BI569" s="373"/>
      <c r="BJ569" s="373"/>
      <c r="BK569" s="373"/>
      <c r="BL569" s="373"/>
      <c r="BM569" s="373"/>
      <c r="BN569" s="373"/>
    </row>
    <row r="570" spans="1:66" ht="15.75" customHeight="1" x14ac:dyDescent="0.2">
      <c r="A570" s="373"/>
      <c r="B570" s="373"/>
      <c r="C570" s="373"/>
      <c r="D570" s="373"/>
      <c r="E570" s="373"/>
      <c r="F570" s="373"/>
      <c r="G570" s="373"/>
      <c r="H570" s="373"/>
      <c r="I570" s="373"/>
      <c r="J570" s="373"/>
      <c r="K570" s="373"/>
      <c r="L570" s="373"/>
      <c r="M570" s="373"/>
      <c r="N570" s="373"/>
      <c r="O570" s="373"/>
      <c r="P570" s="373"/>
      <c r="Q570" s="373"/>
      <c r="R570" s="373"/>
      <c r="S570" s="373"/>
      <c r="T570" s="373"/>
      <c r="U570" s="373"/>
      <c r="V570" s="373"/>
      <c r="W570" s="373"/>
      <c r="X570" s="373"/>
      <c r="Y570" s="373"/>
      <c r="Z570" s="373"/>
      <c r="AA570" s="373"/>
      <c r="AB570" s="373"/>
      <c r="AC570" s="373"/>
      <c r="AD570" s="373"/>
      <c r="AE570" s="373"/>
      <c r="AF570" s="373"/>
      <c r="AG570" s="373"/>
      <c r="AH570" s="373"/>
      <c r="AI570" s="373"/>
      <c r="AJ570" s="373"/>
      <c r="AK570" s="373"/>
      <c r="AL570" s="373"/>
      <c r="AM570" s="373"/>
      <c r="AN570" s="373"/>
      <c r="AO570" s="373"/>
      <c r="AP570" s="373"/>
      <c r="AQ570" s="373"/>
      <c r="AR570" s="373"/>
      <c r="AS570" s="373"/>
      <c r="AT570" s="373"/>
      <c r="AU570" s="373"/>
      <c r="AV570" s="373"/>
      <c r="AW570" s="373"/>
      <c r="AX570" s="373"/>
      <c r="AY570" s="373"/>
      <c r="AZ570" s="373"/>
      <c r="BA570" s="373"/>
      <c r="BB570" s="373"/>
      <c r="BC570" s="373"/>
      <c r="BD570" s="373"/>
      <c r="BE570" s="373"/>
      <c r="BF570" s="373"/>
      <c r="BG570" s="373"/>
      <c r="BH570" s="373"/>
      <c r="BI570" s="373"/>
      <c r="BJ570" s="373"/>
      <c r="BK570" s="373"/>
      <c r="BL570" s="373"/>
      <c r="BM570" s="373"/>
      <c r="BN570" s="373"/>
    </row>
    <row r="571" spans="1:66" ht="15.75" customHeight="1" x14ac:dyDescent="0.2">
      <c r="A571" s="373"/>
      <c r="B571" s="373"/>
      <c r="C571" s="373"/>
      <c r="D571" s="373"/>
      <c r="E571" s="373"/>
      <c r="F571" s="373"/>
      <c r="G571" s="373"/>
      <c r="H571" s="373"/>
      <c r="I571" s="373"/>
      <c r="J571" s="373"/>
      <c r="K571" s="373"/>
      <c r="L571" s="373"/>
      <c r="M571" s="373"/>
      <c r="N571" s="373"/>
      <c r="O571" s="373"/>
      <c r="P571" s="373"/>
      <c r="Q571" s="373"/>
      <c r="R571" s="373"/>
      <c r="S571" s="373"/>
      <c r="T571" s="373"/>
      <c r="U571" s="373"/>
      <c r="V571" s="373"/>
      <c r="W571" s="373"/>
      <c r="X571" s="373"/>
      <c r="Y571" s="373"/>
      <c r="Z571" s="373"/>
      <c r="AA571" s="373"/>
      <c r="AB571" s="373"/>
      <c r="AC571" s="373"/>
      <c r="AD571" s="373"/>
      <c r="AE571" s="373"/>
      <c r="AF571" s="373"/>
      <c r="AG571" s="373"/>
      <c r="AH571" s="373"/>
      <c r="AI571" s="373"/>
      <c r="AJ571" s="373"/>
      <c r="AK571" s="373"/>
      <c r="AL571" s="373"/>
      <c r="AM571" s="373"/>
      <c r="AN571" s="373"/>
      <c r="AO571" s="373"/>
      <c r="AP571" s="373"/>
      <c r="AQ571" s="373"/>
      <c r="AR571" s="373"/>
      <c r="AS571" s="373"/>
      <c r="AT571" s="373"/>
      <c r="AU571" s="373"/>
      <c r="AV571" s="373"/>
      <c r="AW571" s="373"/>
      <c r="AX571" s="373"/>
      <c r="AY571" s="373"/>
      <c r="AZ571" s="373"/>
      <c r="BA571" s="373"/>
      <c r="BB571" s="373"/>
      <c r="BC571" s="373"/>
      <c r="BD571" s="373"/>
      <c r="BE571" s="373"/>
      <c r="BF571" s="373"/>
      <c r="BG571" s="373"/>
      <c r="BH571" s="373"/>
      <c r="BI571" s="373"/>
      <c r="BJ571" s="373"/>
      <c r="BK571" s="373"/>
      <c r="BL571" s="373"/>
      <c r="BM571" s="373"/>
      <c r="BN571" s="373"/>
    </row>
    <row r="572" spans="1:66" ht="15.75" customHeight="1" x14ac:dyDescent="0.2">
      <c r="A572" s="373"/>
      <c r="B572" s="373"/>
      <c r="C572" s="373"/>
      <c r="D572" s="373"/>
      <c r="E572" s="373"/>
      <c r="F572" s="373"/>
      <c r="G572" s="373"/>
      <c r="H572" s="373"/>
      <c r="I572" s="373"/>
      <c r="J572" s="373"/>
      <c r="K572" s="373"/>
      <c r="L572" s="373"/>
      <c r="M572" s="373"/>
      <c r="N572" s="373"/>
      <c r="O572" s="373"/>
      <c r="P572" s="373"/>
      <c r="Q572" s="373"/>
      <c r="R572" s="373"/>
      <c r="S572" s="373"/>
      <c r="T572" s="373"/>
      <c r="U572" s="373"/>
      <c r="V572" s="373"/>
      <c r="W572" s="373"/>
      <c r="X572" s="373"/>
      <c r="Y572" s="373"/>
      <c r="Z572" s="373"/>
      <c r="AA572" s="373"/>
      <c r="AB572" s="373"/>
      <c r="AC572" s="373"/>
      <c r="AD572" s="373"/>
      <c r="AE572" s="373"/>
      <c r="AF572" s="373"/>
      <c r="AG572" s="373"/>
      <c r="AH572" s="373"/>
      <c r="AI572" s="373"/>
      <c r="AJ572" s="373"/>
      <c r="AK572" s="373"/>
      <c r="AL572" s="373"/>
      <c r="AM572" s="373"/>
      <c r="AN572" s="373"/>
      <c r="AO572" s="373"/>
      <c r="AP572" s="373"/>
      <c r="AQ572" s="373"/>
      <c r="AR572" s="373"/>
      <c r="AS572" s="373"/>
      <c r="AT572" s="373"/>
      <c r="AU572" s="373"/>
      <c r="AV572" s="373"/>
      <c r="AW572" s="373"/>
      <c r="AX572" s="373"/>
      <c r="AY572" s="373"/>
      <c r="AZ572" s="373"/>
      <c r="BA572" s="373"/>
      <c r="BB572" s="373"/>
      <c r="BC572" s="373"/>
      <c r="BD572" s="373"/>
      <c r="BE572" s="373"/>
      <c r="BF572" s="373"/>
      <c r="BG572" s="373"/>
      <c r="BH572" s="373"/>
      <c r="BI572" s="373"/>
      <c r="BJ572" s="373"/>
      <c r="BK572" s="373"/>
      <c r="BL572" s="373"/>
      <c r="BM572" s="373"/>
      <c r="BN572" s="373"/>
    </row>
    <row r="573" spans="1:66" ht="15.75" customHeight="1" x14ac:dyDescent="0.2">
      <c r="A573" s="373"/>
      <c r="B573" s="373"/>
      <c r="C573" s="373"/>
      <c r="D573" s="373"/>
      <c r="E573" s="373"/>
      <c r="F573" s="373"/>
      <c r="G573" s="373"/>
      <c r="H573" s="373"/>
      <c r="I573" s="373"/>
      <c r="J573" s="373"/>
      <c r="K573" s="373"/>
      <c r="L573" s="373"/>
      <c r="M573" s="373"/>
      <c r="N573" s="373"/>
      <c r="O573" s="373"/>
      <c r="P573" s="373"/>
      <c r="Q573" s="373"/>
      <c r="R573" s="373"/>
      <c r="S573" s="373"/>
      <c r="T573" s="373"/>
      <c r="U573" s="373"/>
      <c r="V573" s="373"/>
      <c r="W573" s="373"/>
      <c r="X573" s="373"/>
      <c r="Y573" s="373"/>
      <c r="Z573" s="373"/>
      <c r="AA573" s="373"/>
      <c r="AB573" s="373"/>
      <c r="AC573" s="373"/>
      <c r="AD573" s="373"/>
      <c r="AE573" s="373"/>
      <c r="AF573" s="373"/>
      <c r="AG573" s="373"/>
      <c r="AH573" s="373"/>
      <c r="AI573" s="373"/>
      <c r="AJ573" s="373"/>
      <c r="AK573" s="373"/>
      <c r="AL573" s="373"/>
      <c r="AM573" s="373"/>
      <c r="AN573" s="373"/>
      <c r="AO573" s="373"/>
      <c r="AP573" s="373"/>
      <c r="AQ573" s="373"/>
      <c r="AR573" s="373"/>
      <c r="AS573" s="373"/>
      <c r="AT573" s="373"/>
      <c r="AU573" s="373"/>
      <c r="AV573" s="373"/>
      <c r="AW573" s="373"/>
      <c r="AX573" s="373"/>
      <c r="AY573" s="373"/>
      <c r="AZ573" s="373"/>
      <c r="BA573" s="373"/>
      <c r="BB573" s="373"/>
      <c r="BC573" s="373"/>
      <c r="BD573" s="373"/>
      <c r="BE573" s="373"/>
      <c r="BF573" s="373"/>
      <c r="BG573" s="373"/>
      <c r="BH573" s="373"/>
      <c r="BI573" s="373"/>
      <c r="BJ573" s="373"/>
      <c r="BK573" s="373"/>
      <c r="BL573" s="373"/>
      <c r="BM573" s="373"/>
      <c r="BN573" s="373"/>
    </row>
    <row r="574" spans="1:66" ht="15.75" customHeight="1" x14ac:dyDescent="0.2">
      <c r="A574" s="373"/>
      <c r="B574" s="373"/>
      <c r="C574" s="373"/>
      <c r="D574" s="373"/>
      <c r="E574" s="373"/>
      <c r="F574" s="373"/>
      <c r="G574" s="373"/>
      <c r="H574" s="373"/>
      <c r="I574" s="373"/>
      <c r="J574" s="373"/>
      <c r="K574" s="373"/>
      <c r="L574" s="373"/>
      <c r="M574" s="373"/>
      <c r="N574" s="373"/>
      <c r="O574" s="373"/>
      <c r="P574" s="373"/>
      <c r="Q574" s="373"/>
      <c r="R574" s="373"/>
      <c r="S574" s="373"/>
      <c r="T574" s="373"/>
      <c r="U574" s="373"/>
      <c r="V574" s="373"/>
      <c r="W574" s="373"/>
      <c r="X574" s="373"/>
      <c r="Y574" s="373"/>
      <c r="Z574" s="373"/>
      <c r="AA574" s="373"/>
      <c r="AB574" s="373"/>
      <c r="AC574" s="373"/>
      <c r="AD574" s="373"/>
      <c r="AE574" s="373"/>
      <c r="AF574" s="373"/>
      <c r="AG574" s="373"/>
      <c r="AH574" s="373"/>
      <c r="AI574" s="373"/>
      <c r="AJ574" s="373"/>
      <c r="AK574" s="373"/>
      <c r="AL574" s="373"/>
      <c r="AM574" s="373"/>
      <c r="AN574" s="373"/>
      <c r="AO574" s="373"/>
      <c r="AP574" s="373"/>
      <c r="AQ574" s="373"/>
      <c r="AR574" s="373"/>
      <c r="AS574" s="373"/>
      <c r="AT574" s="373"/>
      <c r="AU574" s="373"/>
      <c r="AV574" s="373"/>
      <c r="AW574" s="373"/>
      <c r="AX574" s="373"/>
      <c r="AY574" s="373"/>
      <c r="AZ574" s="373"/>
      <c r="BA574" s="373"/>
      <c r="BB574" s="373"/>
      <c r="BC574" s="373"/>
      <c r="BD574" s="373"/>
      <c r="BE574" s="373"/>
      <c r="BF574" s="373"/>
      <c r="BG574" s="373"/>
      <c r="BH574" s="373"/>
      <c r="BI574" s="373"/>
      <c r="BJ574" s="373"/>
      <c r="BK574" s="373"/>
      <c r="BL574" s="373"/>
      <c r="BM574" s="373"/>
      <c r="BN574" s="373"/>
    </row>
    <row r="575" spans="1:66" ht="15.75" customHeight="1" x14ac:dyDescent="0.2">
      <c r="A575" s="373"/>
      <c r="B575" s="373"/>
      <c r="C575" s="373"/>
      <c r="D575" s="373"/>
      <c r="E575" s="373"/>
      <c r="F575" s="373"/>
      <c r="G575" s="373"/>
      <c r="H575" s="373"/>
      <c r="I575" s="373"/>
      <c r="J575" s="373"/>
      <c r="K575" s="373"/>
      <c r="L575" s="373"/>
      <c r="M575" s="373"/>
      <c r="N575" s="373"/>
      <c r="O575" s="373"/>
      <c r="P575" s="373"/>
      <c r="Q575" s="373"/>
      <c r="R575" s="373"/>
      <c r="S575" s="373"/>
      <c r="T575" s="373"/>
      <c r="U575" s="373"/>
      <c r="V575" s="373"/>
      <c r="W575" s="373"/>
      <c r="X575" s="373"/>
      <c r="Y575" s="373"/>
      <c r="Z575" s="373"/>
      <c r="AA575" s="373"/>
      <c r="AB575" s="373"/>
      <c r="AC575" s="373"/>
      <c r="AD575" s="373"/>
      <c r="AE575" s="373"/>
      <c r="AF575" s="373"/>
      <c r="AG575" s="373"/>
      <c r="AH575" s="373"/>
      <c r="AI575" s="373"/>
      <c r="AJ575" s="373"/>
      <c r="AK575" s="373"/>
      <c r="AL575" s="373"/>
      <c r="AM575" s="373"/>
      <c r="AN575" s="373"/>
      <c r="AO575" s="373"/>
      <c r="AP575" s="373"/>
      <c r="AQ575" s="373"/>
      <c r="AR575" s="373"/>
      <c r="AS575" s="373"/>
      <c r="AT575" s="373"/>
      <c r="AU575" s="373"/>
      <c r="AV575" s="373"/>
      <c r="AW575" s="373"/>
      <c r="AX575" s="373"/>
      <c r="AY575" s="373"/>
      <c r="AZ575" s="373"/>
      <c r="BA575" s="373"/>
      <c r="BB575" s="373"/>
      <c r="BC575" s="373"/>
      <c r="BD575" s="373"/>
      <c r="BE575" s="373"/>
      <c r="BF575" s="373"/>
      <c r="BG575" s="373"/>
      <c r="BH575" s="373"/>
      <c r="BI575" s="373"/>
      <c r="BJ575" s="373"/>
      <c r="BK575" s="373"/>
      <c r="BL575" s="373"/>
      <c r="BM575" s="373"/>
      <c r="BN575" s="373"/>
    </row>
    <row r="576" spans="1:66" ht="15.75" customHeight="1" x14ac:dyDescent="0.2">
      <c r="A576" s="373"/>
      <c r="B576" s="373"/>
      <c r="C576" s="373"/>
      <c r="D576" s="373"/>
      <c r="E576" s="373"/>
      <c r="F576" s="373"/>
      <c r="G576" s="373"/>
      <c r="H576" s="373"/>
      <c r="I576" s="373"/>
      <c r="J576" s="373"/>
      <c r="K576" s="373"/>
      <c r="L576" s="373"/>
      <c r="M576" s="373"/>
      <c r="N576" s="373"/>
      <c r="O576" s="373"/>
      <c r="P576" s="373"/>
      <c r="Q576" s="373"/>
      <c r="R576" s="373"/>
      <c r="S576" s="373"/>
      <c r="T576" s="373"/>
      <c r="U576" s="373"/>
      <c r="V576" s="373"/>
      <c r="W576" s="373"/>
      <c r="X576" s="373"/>
      <c r="Y576" s="373"/>
      <c r="Z576" s="373"/>
      <c r="AA576" s="373"/>
      <c r="AB576" s="373"/>
      <c r="AC576" s="373"/>
      <c r="AD576" s="373"/>
      <c r="AE576" s="373"/>
      <c r="AF576" s="373"/>
      <c r="AG576" s="373"/>
      <c r="AH576" s="373"/>
      <c r="AI576" s="373"/>
      <c r="AJ576" s="373"/>
      <c r="AK576" s="373"/>
      <c r="AL576" s="373"/>
      <c r="AM576" s="373"/>
      <c r="AN576" s="373"/>
      <c r="AO576" s="373"/>
      <c r="AP576" s="373"/>
      <c r="AQ576" s="373"/>
      <c r="AR576" s="373"/>
      <c r="AS576" s="373"/>
      <c r="AT576" s="373"/>
      <c r="AU576" s="373"/>
      <c r="AV576" s="373"/>
      <c r="AW576" s="373"/>
      <c r="AX576" s="373"/>
      <c r="AY576" s="373"/>
      <c r="AZ576" s="373"/>
      <c r="BA576" s="373"/>
      <c r="BB576" s="373"/>
      <c r="BC576" s="373"/>
      <c r="BD576" s="373"/>
      <c r="BE576" s="373"/>
      <c r="BF576" s="373"/>
      <c r="BG576" s="373"/>
      <c r="BH576" s="373"/>
      <c r="BI576" s="373"/>
      <c r="BJ576" s="373"/>
      <c r="BK576" s="373"/>
      <c r="BL576" s="373"/>
      <c r="BM576" s="373"/>
      <c r="BN576" s="373"/>
    </row>
    <row r="577" spans="1:66" ht="15.75" customHeight="1" x14ac:dyDescent="0.2">
      <c r="A577" s="373"/>
      <c r="B577" s="373"/>
      <c r="C577" s="373"/>
      <c r="D577" s="373"/>
      <c r="E577" s="373"/>
      <c r="F577" s="373"/>
      <c r="G577" s="373"/>
      <c r="H577" s="373"/>
      <c r="I577" s="373"/>
      <c r="J577" s="373"/>
      <c r="K577" s="373"/>
      <c r="L577" s="373"/>
      <c r="M577" s="373"/>
      <c r="N577" s="373"/>
      <c r="O577" s="373"/>
      <c r="P577" s="373"/>
      <c r="Q577" s="373"/>
      <c r="R577" s="373"/>
      <c r="S577" s="373"/>
      <c r="T577" s="373"/>
      <c r="U577" s="373"/>
      <c r="V577" s="373"/>
      <c r="W577" s="373"/>
      <c r="X577" s="373"/>
      <c r="Y577" s="373"/>
      <c r="Z577" s="373"/>
      <c r="AA577" s="373"/>
      <c r="AB577" s="373"/>
      <c r="AC577" s="373"/>
      <c r="AD577" s="373"/>
      <c r="AE577" s="373"/>
      <c r="AF577" s="373"/>
      <c r="AG577" s="373"/>
      <c r="AH577" s="373"/>
      <c r="AI577" s="373"/>
      <c r="AJ577" s="373"/>
      <c r="AK577" s="373"/>
      <c r="AL577" s="373"/>
      <c r="AM577" s="373"/>
      <c r="AN577" s="373"/>
      <c r="AO577" s="373"/>
      <c r="AP577" s="373"/>
      <c r="AQ577" s="373"/>
      <c r="AR577" s="373"/>
      <c r="AS577" s="373"/>
      <c r="AT577" s="373"/>
      <c r="AU577" s="373"/>
      <c r="AV577" s="373"/>
      <c r="AW577" s="373"/>
      <c r="AX577" s="373"/>
      <c r="AY577" s="373"/>
      <c r="AZ577" s="373"/>
      <c r="BA577" s="373"/>
      <c r="BB577" s="373"/>
      <c r="BC577" s="373"/>
      <c r="BD577" s="373"/>
      <c r="BE577" s="373"/>
      <c r="BF577" s="373"/>
      <c r="BG577" s="373"/>
      <c r="BH577" s="373"/>
      <c r="BI577" s="373"/>
      <c r="BJ577" s="373"/>
      <c r="BK577" s="373"/>
      <c r="BL577" s="373"/>
      <c r="BM577" s="373"/>
      <c r="BN577" s="373"/>
    </row>
    <row r="578" spans="1:66" ht="15.75" customHeight="1" x14ac:dyDescent="0.2">
      <c r="A578" s="373"/>
      <c r="B578" s="373"/>
      <c r="C578" s="373"/>
      <c r="D578" s="373"/>
      <c r="E578" s="373"/>
      <c r="F578" s="373"/>
      <c r="G578" s="373"/>
      <c r="H578" s="373"/>
      <c r="I578" s="373"/>
      <c r="J578" s="373"/>
      <c r="K578" s="373"/>
      <c r="L578" s="373"/>
      <c r="M578" s="373"/>
      <c r="N578" s="373"/>
      <c r="O578" s="373"/>
      <c r="P578" s="373"/>
      <c r="Q578" s="373"/>
      <c r="R578" s="373"/>
      <c r="S578" s="373"/>
      <c r="T578" s="373"/>
      <c r="U578" s="373"/>
      <c r="V578" s="373"/>
      <c r="W578" s="373"/>
      <c r="X578" s="373"/>
      <c r="Y578" s="373"/>
      <c r="Z578" s="373"/>
      <c r="AA578" s="373"/>
      <c r="AB578" s="373"/>
      <c r="AC578" s="373"/>
      <c r="AD578" s="373"/>
      <c r="AE578" s="373"/>
      <c r="AF578" s="373"/>
      <c r="AG578" s="373"/>
      <c r="AH578" s="373"/>
      <c r="AI578" s="373"/>
      <c r="AJ578" s="373"/>
      <c r="AK578" s="373"/>
      <c r="AL578" s="373"/>
      <c r="AM578" s="373"/>
      <c r="AN578" s="373"/>
      <c r="AO578" s="373"/>
      <c r="AP578" s="373"/>
      <c r="AQ578" s="373"/>
      <c r="AR578" s="373"/>
      <c r="AS578" s="373"/>
      <c r="AT578" s="373"/>
      <c r="AU578" s="373"/>
      <c r="AV578" s="373"/>
      <c r="AW578" s="373"/>
      <c r="AX578" s="373"/>
      <c r="AY578" s="373"/>
      <c r="AZ578" s="373"/>
      <c r="BA578" s="373"/>
      <c r="BB578" s="373"/>
      <c r="BC578" s="373"/>
      <c r="BD578" s="373"/>
      <c r="BE578" s="373"/>
      <c r="BF578" s="373"/>
      <c r="BG578" s="373"/>
      <c r="BH578" s="373"/>
      <c r="BI578" s="373"/>
      <c r="BJ578" s="373"/>
      <c r="BK578" s="373"/>
      <c r="BL578" s="373"/>
      <c r="BM578" s="373"/>
      <c r="BN578" s="373"/>
    </row>
    <row r="579" spans="1:66" ht="15.75" customHeight="1" x14ac:dyDescent="0.2">
      <c r="A579" s="373"/>
      <c r="B579" s="373"/>
      <c r="C579" s="373"/>
      <c r="D579" s="373"/>
      <c r="E579" s="373"/>
      <c r="F579" s="373"/>
      <c r="G579" s="373"/>
      <c r="H579" s="373"/>
      <c r="I579" s="373"/>
      <c r="J579" s="373"/>
      <c r="K579" s="373"/>
      <c r="L579" s="373"/>
      <c r="M579" s="373"/>
      <c r="N579" s="373"/>
      <c r="O579" s="373"/>
      <c r="P579" s="373"/>
      <c r="Q579" s="373"/>
      <c r="R579" s="373"/>
      <c r="S579" s="373"/>
      <c r="T579" s="373"/>
      <c r="U579" s="373"/>
      <c r="V579" s="373"/>
      <c r="W579" s="373"/>
      <c r="X579" s="373"/>
      <c r="Y579" s="373"/>
      <c r="Z579" s="373"/>
      <c r="AA579" s="373"/>
      <c r="AB579" s="373"/>
      <c r="AC579" s="373"/>
      <c r="AD579" s="373"/>
      <c r="AE579" s="373"/>
      <c r="AF579" s="373"/>
      <c r="AG579" s="373"/>
      <c r="AH579" s="373"/>
      <c r="AI579" s="373"/>
      <c r="AJ579" s="373"/>
      <c r="AK579" s="373"/>
      <c r="AL579" s="373"/>
      <c r="AM579" s="373"/>
      <c r="AN579" s="373"/>
      <c r="AO579" s="373"/>
      <c r="AP579" s="373"/>
      <c r="AQ579" s="373"/>
      <c r="AR579" s="373"/>
      <c r="AS579" s="373"/>
      <c r="AT579" s="373"/>
      <c r="AU579" s="373"/>
      <c r="AV579" s="373"/>
      <c r="AW579" s="373"/>
      <c r="AX579" s="373"/>
      <c r="AY579" s="373"/>
      <c r="AZ579" s="373"/>
      <c r="BA579" s="373"/>
      <c r="BB579" s="373"/>
      <c r="BC579" s="373"/>
      <c r="BD579" s="373"/>
      <c r="BE579" s="373"/>
      <c r="BF579" s="373"/>
      <c r="BG579" s="373"/>
      <c r="BH579" s="373"/>
      <c r="BI579" s="373"/>
      <c r="BJ579" s="373"/>
      <c r="BK579" s="373"/>
      <c r="BL579" s="373"/>
      <c r="BM579" s="373"/>
      <c r="BN579" s="373"/>
    </row>
    <row r="580" spans="1:66" ht="15.75" customHeight="1" x14ac:dyDescent="0.2">
      <c r="A580" s="373"/>
      <c r="B580" s="373"/>
      <c r="C580" s="373"/>
      <c r="D580" s="373"/>
      <c r="E580" s="373"/>
      <c r="F580" s="373"/>
      <c r="G580" s="373"/>
      <c r="H580" s="373"/>
      <c r="I580" s="373"/>
      <c r="J580" s="373"/>
      <c r="K580" s="373"/>
      <c r="L580" s="373"/>
      <c r="M580" s="373"/>
      <c r="N580" s="373"/>
      <c r="O580" s="373"/>
      <c r="P580" s="373"/>
      <c r="Q580" s="373"/>
      <c r="R580" s="373"/>
      <c r="S580" s="373"/>
      <c r="T580" s="373"/>
      <c r="U580" s="373"/>
      <c r="V580" s="373"/>
      <c r="W580" s="373"/>
      <c r="X580" s="373"/>
      <c r="Y580" s="373"/>
      <c r="Z580" s="373"/>
      <c r="AA580" s="373"/>
      <c r="AB580" s="373"/>
      <c r="AC580" s="373"/>
      <c r="AD580" s="373"/>
      <c r="AE580" s="373"/>
      <c r="AF580" s="373"/>
      <c r="AG580" s="373"/>
      <c r="AH580" s="373"/>
      <c r="AI580" s="373"/>
      <c r="AJ580" s="373"/>
      <c r="AK580" s="373"/>
      <c r="AL580" s="373"/>
      <c r="AM580" s="373"/>
      <c r="AN580" s="373"/>
      <c r="AO580" s="373"/>
      <c r="AP580" s="373"/>
      <c r="AQ580" s="373"/>
      <c r="AR580" s="373"/>
      <c r="AS580" s="373"/>
      <c r="AT580" s="373"/>
      <c r="AU580" s="373"/>
      <c r="AV580" s="373"/>
      <c r="AW580" s="373"/>
      <c r="AX580" s="373"/>
      <c r="AY580" s="373"/>
      <c r="AZ580" s="373"/>
      <c r="BA580" s="373"/>
      <c r="BB580" s="373"/>
      <c r="BC580" s="373"/>
      <c r="BD580" s="373"/>
      <c r="BE580" s="373"/>
      <c r="BF580" s="373"/>
      <c r="BG580" s="373"/>
      <c r="BH580" s="373"/>
      <c r="BI580" s="373"/>
      <c r="BJ580" s="373"/>
      <c r="BK580" s="373"/>
      <c r="BL580" s="373"/>
      <c r="BM580" s="373"/>
      <c r="BN580" s="373"/>
    </row>
    <row r="581" spans="1:66" ht="15.75" customHeight="1" x14ac:dyDescent="0.2">
      <c r="A581" s="373"/>
      <c r="B581" s="373"/>
      <c r="C581" s="373"/>
      <c r="D581" s="373"/>
      <c r="E581" s="373"/>
      <c r="F581" s="373"/>
      <c r="G581" s="373"/>
      <c r="H581" s="373"/>
      <c r="I581" s="373"/>
      <c r="J581" s="373"/>
      <c r="K581" s="373"/>
      <c r="L581" s="373"/>
      <c r="M581" s="373"/>
      <c r="N581" s="373"/>
      <c r="O581" s="373"/>
      <c r="P581" s="373"/>
      <c r="Q581" s="373"/>
      <c r="R581" s="373"/>
      <c r="S581" s="373"/>
      <c r="T581" s="373"/>
      <c r="U581" s="373"/>
      <c r="V581" s="373"/>
      <c r="W581" s="373"/>
      <c r="X581" s="373"/>
      <c r="Y581" s="373"/>
      <c r="Z581" s="373"/>
      <c r="AA581" s="373"/>
      <c r="AB581" s="373"/>
      <c r="AC581" s="373"/>
      <c r="AD581" s="373"/>
      <c r="AE581" s="373"/>
      <c r="AF581" s="373"/>
      <c r="AG581" s="373"/>
      <c r="AH581" s="373"/>
      <c r="AI581" s="373"/>
      <c r="AJ581" s="373"/>
      <c r="AK581" s="373"/>
      <c r="AL581" s="373"/>
      <c r="AM581" s="373"/>
      <c r="AN581" s="373"/>
      <c r="AO581" s="373"/>
      <c r="AP581" s="373"/>
      <c r="AQ581" s="373"/>
      <c r="AR581" s="373"/>
      <c r="AS581" s="373"/>
      <c r="AT581" s="373"/>
      <c r="AU581" s="373"/>
      <c r="AV581" s="373"/>
      <c r="AW581" s="373"/>
      <c r="AX581" s="373"/>
      <c r="AY581" s="373"/>
      <c r="AZ581" s="373"/>
      <c r="BA581" s="373"/>
      <c r="BB581" s="373"/>
      <c r="BC581" s="373"/>
      <c r="BD581" s="373"/>
      <c r="BE581" s="373"/>
      <c r="BF581" s="373"/>
      <c r="BG581" s="373"/>
      <c r="BH581" s="373"/>
      <c r="BI581" s="373"/>
      <c r="BJ581" s="373"/>
      <c r="BK581" s="373"/>
      <c r="BL581" s="373"/>
      <c r="BM581" s="373"/>
      <c r="BN581" s="373"/>
    </row>
    <row r="582" spans="1:66" ht="15.75" customHeight="1" x14ac:dyDescent="0.2">
      <c r="A582" s="373"/>
      <c r="B582" s="373"/>
      <c r="C582" s="373"/>
      <c r="D582" s="373"/>
      <c r="E582" s="373"/>
      <c r="F582" s="373"/>
      <c r="G582" s="373"/>
      <c r="H582" s="373"/>
      <c r="I582" s="373"/>
      <c r="J582" s="373"/>
      <c r="K582" s="373"/>
      <c r="L582" s="373"/>
      <c r="M582" s="373"/>
      <c r="N582" s="373"/>
      <c r="O582" s="373"/>
      <c r="P582" s="373"/>
      <c r="Q582" s="373"/>
      <c r="R582" s="373"/>
      <c r="S582" s="373"/>
      <c r="T582" s="373"/>
      <c r="U582" s="373"/>
      <c r="V582" s="373"/>
      <c r="W582" s="373"/>
      <c r="X582" s="373"/>
      <c r="Y582" s="373"/>
      <c r="Z582" s="373"/>
      <c r="AA582" s="373"/>
      <c r="AB582" s="373"/>
      <c r="AC582" s="373"/>
      <c r="AD582" s="373"/>
      <c r="AE582" s="373"/>
      <c r="AF582" s="373"/>
      <c r="AG582" s="373"/>
      <c r="AH582" s="373"/>
      <c r="AI582" s="373"/>
      <c r="AJ582" s="373"/>
      <c r="AK582" s="373"/>
      <c r="AL582" s="373"/>
      <c r="AM582" s="373"/>
      <c r="AN582" s="373"/>
      <c r="AO582" s="373"/>
      <c r="AP582" s="373"/>
      <c r="AQ582" s="373"/>
      <c r="AR582" s="373"/>
      <c r="AS582" s="373"/>
      <c r="AT582" s="373"/>
      <c r="AU582" s="373"/>
      <c r="AV582" s="373"/>
      <c r="AW582" s="373"/>
      <c r="AX582" s="373"/>
      <c r="AY582" s="373"/>
      <c r="AZ582" s="373"/>
      <c r="BA582" s="373"/>
      <c r="BB582" s="373"/>
      <c r="BC582" s="373"/>
      <c r="BD582" s="373"/>
      <c r="BE582" s="373"/>
      <c r="BF582" s="373"/>
      <c r="BG582" s="373"/>
      <c r="BH582" s="373"/>
      <c r="BI582" s="373"/>
      <c r="BJ582" s="373"/>
      <c r="BK582" s="373"/>
      <c r="BL582" s="373"/>
      <c r="BM582" s="373"/>
      <c r="BN582" s="373"/>
    </row>
    <row r="583" spans="1:66" ht="15.75" customHeight="1" x14ac:dyDescent="0.2">
      <c r="A583" s="373"/>
      <c r="B583" s="373"/>
      <c r="C583" s="373"/>
      <c r="D583" s="373"/>
      <c r="E583" s="373"/>
      <c r="F583" s="373"/>
      <c r="G583" s="373"/>
      <c r="H583" s="373"/>
      <c r="I583" s="373"/>
      <c r="J583" s="373"/>
      <c r="K583" s="373"/>
      <c r="L583" s="373"/>
      <c r="M583" s="373"/>
      <c r="N583" s="373"/>
      <c r="O583" s="373"/>
      <c r="P583" s="373"/>
      <c r="Q583" s="373"/>
      <c r="R583" s="373"/>
      <c r="S583" s="373"/>
      <c r="T583" s="373"/>
      <c r="U583" s="373"/>
      <c r="V583" s="373"/>
      <c r="W583" s="373"/>
      <c r="X583" s="373"/>
      <c r="Y583" s="373"/>
      <c r="Z583" s="373"/>
      <c r="AA583" s="373"/>
      <c r="AB583" s="373"/>
      <c r="AC583" s="373"/>
      <c r="AD583" s="373"/>
      <c r="AE583" s="373"/>
      <c r="AF583" s="373"/>
      <c r="AG583" s="373"/>
      <c r="AH583" s="373"/>
      <c r="AI583" s="373"/>
      <c r="AJ583" s="373"/>
      <c r="AK583" s="373"/>
      <c r="AL583" s="373"/>
      <c r="AM583" s="373"/>
      <c r="AN583" s="373"/>
      <c r="AO583" s="373"/>
      <c r="AP583" s="373"/>
      <c r="AQ583" s="373"/>
      <c r="AR583" s="373"/>
      <c r="AS583" s="373"/>
      <c r="AT583" s="373"/>
      <c r="AU583" s="373"/>
      <c r="AV583" s="373"/>
      <c r="AW583" s="373"/>
      <c r="AX583" s="373"/>
      <c r="AY583" s="373"/>
      <c r="AZ583" s="373"/>
      <c r="BA583" s="373"/>
      <c r="BB583" s="373"/>
      <c r="BC583" s="373"/>
      <c r="BD583" s="373"/>
      <c r="BE583" s="373"/>
      <c r="BF583" s="373"/>
      <c r="BG583" s="373"/>
      <c r="BH583" s="373"/>
      <c r="BI583" s="373"/>
      <c r="BJ583" s="373"/>
      <c r="BK583" s="373"/>
      <c r="BL583" s="373"/>
      <c r="BM583" s="373"/>
      <c r="BN583" s="373"/>
    </row>
    <row r="584" spans="1:66" ht="15.75" customHeight="1" x14ac:dyDescent="0.2">
      <c r="A584" s="373"/>
      <c r="B584" s="373"/>
      <c r="C584" s="373"/>
      <c r="D584" s="373"/>
      <c r="E584" s="373"/>
      <c r="F584" s="373"/>
      <c r="G584" s="373"/>
      <c r="H584" s="373"/>
      <c r="I584" s="373"/>
      <c r="J584" s="373"/>
      <c r="K584" s="373"/>
      <c r="L584" s="373"/>
      <c r="M584" s="373"/>
      <c r="N584" s="373"/>
      <c r="O584" s="373"/>
      <c r="P584" s="373"/>
      <c r="Q584" s="373"/>
      <c r="R584" s="373"/>
      <c r="S584" s="373"/>
      <c r="T584" s="373"/>
      <c r="U584" s="373"/>
      <c r="V584" s="373"/>
      <c r="W584" s="373"/>
      <c r="X584" s="373"/>
      <c r="Y584" s="373"/>
      <c r="Z584" s="373"/>
      <c r="AA584" s="373"/>
      <c r="AB584" s="373"/>
      <c r="AC584" s="373"/>
      <c r="AD584" s="373"/>
      <c r="AE584" s="373"/>
      <c r="AF584" s="373"/>
      <c r="AG584" s="373"/>
      <c r="AH584" s="373"/>
      <c r="AI584" s="373"/>
      <c r="AJ584" s="373"/>
      <c r="AK584" s="373"/>
      <c r="AL584" s="373"/>
      <c r="AM584" s="373"/>
      <c r="AN584" s="373"/>
      <c r="AO584" s="373"/>
      <c r="AP584" s="373"/>
      <c r="AQ584" s="373"/>
      <c r="AR584" s="373"/>
      <c r="AS584" s="373"/>
      <c r="AT584" s="373"/>
      <c r="AU584" s="373"/>
      <c r="AV584" s="373"/>
      <c r="AW584" s="373"/>
      <c r="AX584" s="373"/>
      <c r="AY584" s="373"/>
      <c r="AZ584" s="373"/>
      <c r="BA584" s="373"/>
      <c r="BB584" s="373"/>
      <c r="BC584" s="373"/>
      <c r="BD584" s="373"/>
      <c r="BE584" s="373"/>
      <c r="BF584" s="373"/>
      <c r="BG584" s="373"/>
      <c r="BH584" s="373"/>
      <c r="BI584" s="373"/>
      <c r="BJ584" s="373"/>
      <c r="BK584" s="373"/>
      <c r="BL584" s="373"/>
      <c r="BM584" s="373"/>
      <c r="BN584" s="373"/>
    </row>
    <row r="585" spans="1:66" ht="15.75" customHeight="1" x14ac:dyDescent="0.2">
      <c r="A585" s="373"/>
      <c r="B585" s="373"/>
      <c r="C585" s="373"/>
      <c r="D585" s="373"/>
      <c r="E585" s="373"/>
      <c r="F585" s="373"/>
      <c r="G585" s="373"/>
      <c r="H585" s="373"/>
      <c r="I585" s="373"/>
      <c r="J585" s="373"/>
      <c r="K585" s="373"/>
      <c r="L585" s="373"/>
      <c r="M585" s="373"/>
      <c r="N585" s="373"/>
      <c r="O585" s="373"/>
      <c r="P585" s="373"/>
      <c r="Q585" s="373"/>
      <c r="R585" s="373"/>
      <c r="S585" s="373"/>
      <c r="T585" s="373"/>
      <c r="U585" s="373"/>
      <c r="V585" s="373"/>
      <c r="W585" s="373"/>
      <c r="X585" s="373"/>
      <c r="Y585" s="373"/>
      <c r="Z585" s="373"/>
      <c r="AA585" s="373"/>
      <c r="AB585" s="373"/>
      <c r="AC585" s="373"/>
      <c r="AD585" s="373"/>
      <c r="AE585" s="373"/>
      <c r="AF585" s="373"/>
      <c r="AG585" s="373"/>
      <c r="AH585" s="373"/>
      <c r="AI585" s="373"/>
      <c r="AJ585" s="373"/>
      <c r="AK585" s="373"/>
      <c r="AL585" s="373"/>
      <c r="AM585" s="373"/>
      <c r="AN585" s="373"/>
      <c r="AO585" s="373"/>
      <c r="AP585" s="373"/>
      <c r="AQ585" s="373"/>
      <c r="AR585" s="373"/>
      <c r="AS585" s="373"/>
      <c r="AT585" s="373"/>
      <c r="AU585" s="373"/>
      <c r="AV585" s="373"/>
      <c r="AW585" s="373"/>
      <c r="AX585" s="373"/>
      <c r="AY585" s="373"/>
      <c r="AZ585" s="373"/>
      <c r="BA585" s="373"/>
      <c r="BB585" s="373"/>
      <c r="BC585" s="373"/>
      <c r="BD585" s="373"/>
      <c r="BE585" s="373"/>
      <c r="BF585" s="373"/>
      <c r="BG585" s="373"/>
      <c r="BH585" s="373"/>
      <c r="BI585" s="373"/>
      <c r="BJ585" s="373"/>
      <c r="BK585" s="373"/>
      <c r="BL585" s="373"/>
      <c r="BM585" s="373"/>
      <c r="BN585" s="373"/>
    </row>
    <row r="586" spans="1:66" ht="15.75" customHeight="1" x14ac:dyDescent="0.2">
      <c r="A586" s="373"/>
      <c r="B586" s="373"/>
      <c r="C586" s="373"/>
      <c r="D586" s="373"/>
      <c r="E586" s="373"/>
      <c r="F586" s="373"/>
      <c r="G586" s="373"/>
      <c r="H586" s="373"/>
      <c r="I586" s="373"/>
      <c r="J586" s="373"/>
      <c r="K586" s="373"/>
      <c r="L586" s="373"/>
      <c r="M586" s="373"/>
      <c r="N586" s="373"/>
      <c r="O586" s="373"/>
      <c r="P586" s="373"/>
      <c r="Q586" s="373"/>
      <c r="R586" s="373"/>
      <c r="S586" s="373"/>
      <c r="T586" s="373"/>
      <c r="U586" s="373"/>
      <c r="V586" s="373"/>
      <c r="W586" s="373"/>
      <c r="X586" s="373"/>
      <c r="Y586" s="373"/>
      <c r="Z586" s="373"/>
      <c r="AA586" s="373"/>
      <c r="AB586" s="373"/>
      <c r="AC586" s="373"/>
      <c r="AD586" s="373"/>
      <c r="AE586" s="373"/>
      <c r="AF586" s="373"/>
      <c r="AG586" s="373"/>
      <c r="AH586" s="373"/>
      <c r="AI586" s="373"/>
      <c r="AJ586" s="373"/>
      <c r="AK586" s="373"/>
      <c r="AL586" s="373"/>
      <c r="AM586" s="373"/>
      <c r="AN586" s="373"/>
      <c r="AO586" s="373"/>
      <c r="AP586" s="373"/>
      <c r="AQ586" s="373"/>
      <c r="AR586" s="373"/>
      <c r="AS586" s="373"/>
      <c r="AT586" s="373"/>
      <c r="AU586" s="373"/>
      <c r="AV586" s="373"/>
      <c r="AW586" s="373"/>
      <c r="AX586" s="373"/>
      <c r="AY586" s="373"/>
      <c r="AZ586" s="373"/>
      <c r="BA586" s="373"/>
      <c r="BB586" s="373"/>
      <c r="BC586" s="373"/>
      <c r="BD586" s="373"/>
      <c r="BE586" s="373"/>
      <c r="BF586" s="373"/>
      <c r="BG586" s="373"/>
      <c r="BH586" s="373"/>
      <c r="BI586" s="373"/>
      <c r="BJ586" s="373"/>
      <c r="BK586" s="373"/>
      <c r="BL586" s="373"/>
      <c r="BM586" s="373"/>
      <c r="BN586" s="373"/>
    </row>
    <row r="587" spans="1:66" ht="15.75" customHeight="1" x14ac:dyDescent="0.2">
      <c r="A587" s="373"/>
      <c r="B587" s="373"/>
      <c r="C587" s="373"/>
      <c r="D587" s="373"/>
      <c r="E587" s="373"/>
      <c r="F587" s="373"/>
      <c r="G587" s="373"/>
      <c r="H587" s="373"/>
      <c r="I587" s="373"/>
      <c r="J587" s="373"/>
      <c r="K587" s="373"/>
      <c r="L587" s="373"/>
      <c r="M587" s="373"/>
      <c r="N587" s="373"/>
      <c r="O587" s="373"/>
      <c r="P587" s="373"/>
      <c r="Q587" s="373"/>
      <c r="R587" s="373"/>
      <c r="S587" s="373"/>
      <c r="T587" s="373"/>
      <c r="U587" s="373"/>
      <c r="V587" s="373"/>
      <c r="W587" s="373"/>
      <c r="X587" s="373"/>
      <c r="Y587" s="373"/>
      <c r="Z587" s="373"/>
      <c r="AA587" s="373"/>
      <c r="AB587" s="373"/>
      <c r="AC587" s="373"/>
      <c r="AD587" s="373"/>
      <c r="AE587" s="373"/>
      <c r="AF587" s="373"/>
      <c r="AG587" s="373"/>
      <c r="AH587" s="373"/>
      <c r="AI587" s="373"/>
      <c r="AJ587" s="373"/>
      <c r="AK587" s="373"/>
      <c r="AL587" s="373"/>
      <c r="AM587" s="373"/>
      <c r="AN587" s="373"/>
      <c r="AO587" s="373"/>
      <c r="AP587" s="373"/>
      <c r="AQ587" s="373"/>
      <c r="AR587" s="373"/>
      <c r="AS587" s="373"/>
      <c r="AT587" s="373"/>
      <c r="AU587" s="373"/>
      <c r="AV587" s="373"/>
      <c r="AW587" s="373"/>
      <c r="AX587" s="373"/>
      <c r="AY587" s="373"/>
      <c r="AZ587" s="373"/>
      <c r="BA587" s="373"/>
      <c r="BB587" s="373"/>
      <c r="BC587" s="373"/>
      <c r="BD587" s="373"/>
      <c r="BE587" s="373"/>
      <c r="BF587" s="373"/>
      <c r="BG587" s="373"/>
      <c r="BH587" s="373"/>
      <c r="BI587" s="373"/>
      <c r="BJ587" s="373"/>
      <c r="BK587" s="373"/>
      <c r="BL587" s="373"/>
      <c r="BM587" s="373"/>
      <c r="BN587" s="373"/>
    </row>
    <row r="588" spans="1:66" ht="15.75" customHeight="1" x14ac:dyDescent="0.2">
      <c r="A588" s="373"/>
      <c r="B588" s="373"/>
      <c r="C588" s="373"/>
      <c r="D588" s="373"/>
      <c r="E588" s="373"/>
      <c r="F588" s="373"/>
      <c r="G588" s="373"/>
      <c r="H588" s="373"/>
      <c r="I588" s="373"/>
      <c r="J588" s="373"/>
      <c r="K588" s="373"/>
      <c r="L588" s="373"/>
      <c r="M588" s="373"/>
      <c r="N588" s="373"/>
      <c r="O588" s="373"/>
      <c r="P588" s="373"/>
      <c r="Q588" s="373"/>
      <c r="R588" s="373"/>
      <c r="S588" s="373"/>
      <c r="T588" s="373"/>
      <c r="U588" s="373"/>
      <c r="V588" s="373"/>
      <c r="W588" s="373"/>
      <c r="X588" s="373"/>
      <c r="Y588" s="373"/>
      <c r="Z588" s="373"/>
      <c r="AA588" s="373"/>
      <c r="AB588" s="373"/>
      <c r="AC588" s="373"/>
      <c r="AD588" s="373"/>
      <c r="AE588" s="373"/>
      <c r="AF588" s="373"/>
      <c r="AG588" s="373"/>
      <c r="AH588" s="373"/>
      <c r="AI588" s="373"/>
      <c r="AJ588" s="373"/>
      <c r="AK588" s="373"/>
      <c r="AL588" s="373"/>
      <c r="AM588" s="373"/>
      <c r="AN588" s="373"/>
      <c r="AO588" s="373"/>
      <c r="AP588" s="373"/>
      <c r="AQ588" s="373"/>
      <c r="AR588" s="373"/>
      <c r="AS588" s="373"/>
      <c r="AT588" s="373"/>
      <c r="AU588" s="373"/>
      <c r="AV588" s="373"/>
      <c r="AW588" s="373"/>
      <c r="AX588" s="373"/>
      <c r="AY588" s="373"/>
      <c r="AZ588" s="373"/>
      <c r="BA588" s="373"/>
      <c r="BB588" s="373"/>
      <c r="BC588" s="373"/>
      <c r="BD588" s="373"/>
      <c r="BE588" s="373"/>
      <c r="BF588" s="373"/>
      <c r="BG588" s="373"/>
      <c r="BH588" s="373"/>
      <c r="BI588" s="373"/>
      <c r="BJ588" s="373"/>
      <c r="BK588" s="373"/>
      <c r="BL588" s="373"/>
      <c r="BM588" s="373"/>
      <c r="BN588" s="373"/>
    </row>
    <row r="589" spans="1:66" ht="15.75" customHeight="1" x14ac:dyDescent="0.2">
      <c r="A589" s="373"/>
      <c r="B589" s="373"/>
      <c r="C589" s="373"/>
      <c r="D589" s="373"/>
      <c r="E589" s="373"/>
      <c r="F589" s="373"/>
      <c r="G589" s="373"/>
      <c r="H589" s="373"/>
      <c r="I589" s="373"/>
      <c r="J589" s="373"/>
      <c r="K589" s="373"/>
      <c r="L589" s="373"/>
      <c r="M589" s="373"/>
      <c r="N589" s="373"/>
      <c r="O589" s="373"/>
      <c r="P589" s="373"/>
      <c r="Q589" s="373"/>
      <c r="R589" s="373"/>
      <c r="S589" s="373"/>
      <c r="T589" s="373"/>
      <c r="U589" s="373"/>
      <c r="V589" s="373"/>
      <c r="W589" s="373"/>
      <c r="X589" s="373"/>
      <c r="Y589" s="373"/>
      <c r="Z589" s="373"/>
      <c r="AA589" s="373"/>
      <c r="AB589" s="373"/>
      <c r="AC589" s="373"/>
      <c r="AD589" s="373"/>
      <c r="AE589" s="373"/>
      <c r="AF589" s="373"/>
      <c r="AG589" s="373"/>
      <c r="AH589" s="373"/>
      <c r="AI589" s="373"/>
      <c r="AJ589" s="373"/>
      <c r="AK589" s="373"/>
      <c r="AL589" s="373"/>
      <c r="AM589" s="373"/>
      <c r="AN589" s="373"/>
      <c r="AO589" s="373"/>
      <c r="AP589" s="373"/>
      <c r="AQ589" s="373"/>
      <c r="AR589" s="373"/>
      <c r="AS589" s="373"/>
      <c r="AT589" s="373"/>
      <c r="AU589" s="373"/>
      <c r="AV589" s="373"/>
      <c r="AW589" s="373"/>
      <c r="AX589" s="373"/>
      <c r="AY589" s="373"/>
      <c r="AZ589" s="373"/>
      <c r="BA589" s="373"/>
      <c r="BB589" s="373"/>
      <c r="BC589" s="373"/>
      <c r="BD589" s="373"/>
      <c r="BE589" s="373"/>
      <c r="BF589" s="373"/>
      <c r="BG589" s="373"/>
      <c r="BH589" s="373"/>
      <c r="BI589" s="373"/>
      <c r="BJ589" s="373"/>
      <c r="BK589" s="373"/>
      <c r="BL589" s="373"/>
      <c r="BM589" s="373"/>
      <c r="BN589" s="373"/>
    </row>
    <row r="590" spans="1:66" ht="15.75" customHeight="1" x14ac:dyDescent="0.2">
      <c r="A590" s="373"/>
      <c r="B590" s="373"/>
      <c r="C590" s="373"/>
      <c r="D590" s="373"/>
      <c r="E590" s="373"/>
      <c r="F590" s="373"/>
      <c r="G590" s="373"/>
      <c r="H590" s="373"/>
      <c r="I590" s="373"/>
      <c r="J590" s="373"/>
      <c r="K590" s="373"/>
      <c r="L590" s="373"/>
      <c r="M590" s="373"/>
      <c r="N590" s="373"/>
      <c r="O590" s="373"/>
      <c r="P590" s="373"/>
      <c r="Q590" s="373"/>
      <c r="R590" s="373"/>
      <c r="S590" s="373"/>
      <c r="T590" s="373"/>
      <c r="U590" s="373"/>
      <c r="V590" s="373"/>
      <c r="W590" s="373"/>
      <c r="X590" s="373"/>
      <c r="Y590" s="373"/>
      <c r="Z590" s="373"/>
      <c r="AA590" s="373"/>
      <c r="AB590" s="373"/>
      <c r="AC590" s="373"/>
      <c r="AD590" s="373"/>
      <c r="AE590" s="373"/>
      <c r="AF590" s="373"/>
      <c r="AG590" s="373"/>
      <c r="AH590" s="373"/>
      <c r="AI590" s="373"/>
      <c r="AJ590" s="373"/>
      <c r="AK590" s="373"/>
      <c r="AL590" s="373"/>
      <c r="AM590" s="373"/>
      <c r="AN590" s="373"/>
      <c r="AO590" s="373"/>
      <c r="AP590" s="373"/>
      <c r="AQ590" s="373"/>
      <c r="AR590" s="373"/>
      <c r="AS590" s="373"/>
      <c r="AT590" s="373"/>
      <c r="AU590" s="373"/>
      <c r="AV590" s="373"/>
      <c r="AW590" s="373"/>
      <c r="AX590" s="373"/>
      <c r="AY590" s="373"/>
      <c r="AZ590" s="373"/>
      <c r="BA590" s="373"/>
      <c r="BB590" s="373"/>
      <c r="BC590" s="373"/>
      <c r="BD590" s="373"/>
      <c r="BE590" s="373"/>
      <c r="BF590" s="373"/>
      <c r="BG590" s="373"/>
      <c r="BH590" s="373"/>
      <c r="BI590" s="373"/>
      <c r="BJ590" s="373"/>
      <c r="BK590" s="373"/>
      <c r="BL590" s="373"/>
      <c r="BM590" s="373"/>
      <c r="BN590" s="373"/>
    </row>
    <row r="591" spans="1:66" ht="15.75" customHeight="1" x14ac:dyDescent="0.2">
      <c r="A591" s="373"/>
      <c r="B591" s="373"/>
      <c r="C591" s="373"/>
      <c r="D591" s="373"/>
      <c r="E591" s="373"/>
      <c r="F591" s="373"/>
      <c r="G591" s="373"/>
      <c r="H591" s="373"/>
      <c r="I591" s="373"/>
      <c r="J591" s="373"/>
      <c r="K591" s="373"/>
      <c r="L591" s="373"/>
      <c r="M591" s="373"/>
      <c r="N591" s="373"/>
      <c r="O591" s="373"/>
      <c r="P591" s="373"/>
      <c r="Q591" s="373"/>
      <c r="R591" s="373"/>
      <c r="S591" s="373"/>
      <c r="T591" s="373"/>
      <c r="U591" s="373"/>
      <c r="V591" s="373"/>
      <c r="W591" s="373"/>
      <c r="X591" s="373"/>
      <c r="Y591" s="373"/>
      <c r="Z591" s="373"/>
      <c r="AA591" s="373"/>
      <c r="AB591" s="373"/>
      <c r="AC591" s="373"/>
      <c r="AD591" s="373"/>
      <c r="AE591" s="373"/>
      <c r="AF591" s="373"/>
      <c r="AG591" s="373"/>
      <c r="AH591" s="373"/>
      <c r="AI591" s="373"/>
      <c r="AJ591" s="373"/>
      <c r="AK591" s="373"/>
      <c r="AL591" s="373"/>
      <c r="AM591" s="373"/>
      <c r="AN591" s="373"/>
      <c r="AO591" s="373"/>
      <c r="AP591" s="373"/>
      <c r="AQ591" s="373"/>
      <c r="AR591" s="373"/>
      <c r="AS591" s="373"/>
      <c r="AT591" s="373"/>
      <c r="AU591" s="373"/>
      <c r="AV591" s="373"/>
      <c r="AW591" s="373"/>
      <c r="AX591" s="373"/>
      <c r="AY591" s="373"/>
      <c r="AZ591" s="373"/>
      <c r="BA591" s="373"/>
      <c r="BB591" s="373"/>
      <c r="BC591" s="373"/>
      <c r="BD591" s="373"/>
      <c r="BE591" s="373"/>
      <c r="BF591" s="373"/>
      <c r="BG591" s="373"/>
      <c r="BH591" s="373"/>
      <c r="BI591" s="373"/>
      <c r="BJ591" s="373"/>
      <c r="BK591" s="373"/>
      <c r="BL591" s="373"/>
      <c r="BM591" s="373"/>
      <c r="BN591" s="373"/>
    </row>
    <row r="592" spans="1:66" ht="15.75" customHeight="1" x14ac:dyDescent="0.2">
      <c r="A592" s="373"/>
      <c r="B592" s="373"/>
      <c r="C592" s="373"/>
      <c r="D592" s="373"/>
      <c r="E592" s="373"/>
      <c r="F592" s="373"/>
      <c r="G592" s="373"/>
      <c r="H592" s="373"/>
      <c r="I592" s="373"/>
      <c r="J592" s="373"/>
      <c r="K592" s="373"/>
      <c r="L592" s="373"/>
      <c r="M592" s="373"/>
      <c r="N592" s="373"/>
      <c r="O592" s="373"/>
      <c r="P592" s="373"/>
      <c r="Q592" s="373"/>
      <c r="R592" s="373"/>
      <c r="S592" s="373"/>
      <c r="T592" s="373"/>
      <c r="U592" s="373"/>
      <c r="V592" s="373"/>
      <c r="W592" s="373"/>
      <c r="X592" s="373"/>
      <c r="Y592" s="373"/>
      <c r="Z592" s="373"/>
      <c r="AA592" s="373"/>
      <c r="AB592" s="373"/>
      <c r="AC592" s="373"/>
      <c r="AD592" s="373"/>
      <c r="AE592" s="373"/>
      <c r="AF592" s="373"/>
      <c r="AG592" s="373"/>
      <c r="AH592" s="373"/>
      <c r="AI592" s="373"/>
      <c r="AJ592" s="373"/>
      <c r="AK592" s="373"/>
      <c r="AL592" s="373"/>
      <c r="AM592" s="373"/>
      <c r="AN592" s="373"/>
      <c r="AO592" s="373"/>
      <c r="AP592" s="373"/>
      <c r="AQ592" s="373"/>
      <c r="AR592" s="373"/>
      <c r="AS592" s="373"/>
      <c r="AT592" s="373"/>
      <c r="AU592" s="373"/>
      <c r="AV592" s="373"/>
      <c r="AW592" s="373"/>
      <c r="AX592" s="373"/>
      <c r="AY592" s="373"/>
      <c r="AZ592" s="373"/>
      <c r="BA592" s="373"/>
      <c r="BB592" s="373"/>
      <c r="BC592" s="373"/>
      <c r="BD592" s="373"/>
      <c r="BE592" s="373"/>
      <c r="BF592" s="373"/>
      <c r="BG592" s="373"/>
      <c r="BH592" s="373"/>
      <c r="BI592" s="373"/>
      <c r="BJ592" s="373"/>
      <c r="BK592" s="373"/>
      <c r="BL592" s="373"/>
      <c r="BM592" s="373"/>
      <c r="BN592" s="373"/>
    </row>
    <row r="593" spans="1:66" ht="15.75" customHeight="1" x14ac:dyDescent="0.2">
      <c r="A593" s="373"/>
      <c r="B593" s="373"/>
      <c r="C593" s="373"/>
      <c r="D593" s="373"/>
      <c r="E593" s="373"/>
      <c r="F593" s="373"/>
      <c r="G593" s="373"/>
      <c r="H593" s="373"/>
      <c r="I593" s="373"/>
      <c r="J593" s="373"/>
      <c r="K593" s="373"/>
      <c r="L593" s="373"/>
      <c r="M593" s="373"/>
      <c r="N593" s="373"/>
      <c r="O593" s="373"/>
      <c r="P593" s="373"/>
      <c r="Q593" s="373"/>
      <c r="R593" s="373"/>
      <c r="S593" s="373"/>
      <c r="T593" s="373"/>
      <c r="U593" s="373"/>
      <c r="V593" s="373"/>
      <c r="W593" s="373"/>
      <c r="X593" s="373"/>
      <c r="Y593" s="373"/>
      <c r="Z593" s="373"/>
      <c r="AA593" s="373"/>
      <c r="AB593" s="373"/>
      <c r="AC593" s="373"/>
      <c r="AD593" s="373"/>
      <c r="AE593" s="373"/>
      <c r="AF593" s="373"/>
      <c r="AG593" s="373"/>
      <c r="AH593" s="373"/>
      <c r="AI593" s="373"/>
      <c r="AJ593" s="373"/>
      <c r="AK593" s="373"/>
      <c r="AL593" s="373"/>
      <c r="AM593" s="373"/>
      <c r="AN593" s="373"/>
      <c r="AO593" s="373"/>
      <c r="AP593" s="373"/>
      <c r="AQ593" s="373"/>
      <c r="AR593" s="373"/>
      <c r="AS593" s="373"/>
      <c r="AT593" s="373"/>
      <c r="AU593" s="373"/>
      <c r="AV593" s="373"/>
      <c r="AW593" s="373"/>
      <c r="AX593" s="373"/>
      <c r="AY593" s="373"/>
      <c r="AZ593" s="373"/>
      <c r="BA593" s="373"/>
      <c r="BB593" s="373"/>
      <c r="BC593" s="373"/>
      <c r="BD593" s="373"/>
      <c r="BE593" s="373"/>
      <c r="BF593" s="373"/>
      <c r="BG593" s="373"/>
      <c r="BH593" s="373"/>
      <c r="BI593" s="373"/>
      <c r="BJ593" s="373"/>
      <c r="BK593" s="373"/>
      <c r="BL593" s="373"/>
      <c r="BM593" s="373"/>
      <c r="BN593" s="373"/>
    </row>
    <row r="594" spans="1:66" ht="15.75" customHeight="1" x14ac:dyDescent="0.2">
      <c r="A594" s="373"/>
      <c r="B594" s="373"/>
      <c r="C594" s="373"/>
      <c r="D594" s="373"/>
      <c r="E594" s="373"/>
      <c r="F594" s="373"/>
      <c r="G594" s="373"/>
      <c r="H594" s="373"/>
      <c r="I594" s="373"/>
      <c r="J594" s="373"/>
      <c r="K594" s="373"/>
      <c r="L594" s="373"/>
      <c r="M594" s="373"/>
      <c r="N594" s="373"/>
      <c r="O594" s="373"/>
      <c r="P594" s="373"/>
      <c r="Q594" s="373"/>
      <c r="R594" s="373"/>
      <c r="S594" s="373"/>
      <c r="T594" s="373"/>
      <c r="U594" s="373"/>
      <c r="V594" s="373"/>
      <c r="W594" s="373"/>
      <c r="X594" s="373"/>
      <c r="Y594" s="373"/>
      <c r="Z594" s="373"/>
      <c r="AA594" s="373"/>
      <c r="AB594" s="373"/>
      <c r="AC594" s="373"/>
      <c r="AD594" s="373"/>
      <c r="AE594" s="373"/>
      <c r="AF594" s="373"/>
      <c r="AG594" s="373"/>
      <c r="AH594" s="373"/>
      <c r="AI594" s="373"/>
      <c r="AJ594" s="373"/>
      <c r="AK594" s="373"/>
      <c r="AL594" s="373"/>
      <c r="AM594" s="373"/>
      <c r="AN594" s="373"/>
      <c r="AO594" s="373"/>
      <c r="AP594" s="373"/>
      <c r="AQ594" s="373"/>
      <c r="AR594" s="373"/>
      <c r="AS594" s="373"/>
      <c r="AT594" s="373"/>
      <c r="AU594" s="373"/>
      <c r="AV594" s="373"/>
      <c r="AW594" s="373"/>
      <c r="AX594" s="373"/>
      <c r="AY594" s="373"/>
      <c r="AZ594" s="373"/>
      <c r="BA594" s="373"/>
      <c r="BB594" s="373"/>
      <c r="BC594" s="373"/>
      <c r="BD594" s="373"/>
      <c r="BE594" s="373"/>
      <c r="BF594" s="373"/>
      <c r="BG594" s="373"/>
      <c r="BH594" s="373"/>
      <c r="BI594" s="373"/>
      <c r="BJ594" s="373"/>
      <c r="BK594" s="373"/>
      <c r="BL594" s="373"/>
      <c r="BM594" s="373"/>
      <c r="BN594" s="373"/>
    </row>
    <row r="595" spans="1:66" ht="15.75" customHeight="1" x14ac:dyDescent="0.2">
      <c r="A595" s="373"/>
      <c r="B595" s="373"/>
      <c r="C595" s="373"/>
      <c r="D595" s="373"/>
      <c r="E595" s="373"/>
      <c r="F595" s="373"/>
      <c r="G595" s="373"/>
      <c r="H595" s="373"/>
      <c r="I595" s="373"/>
      <c r="J595" s="373"/>
      <c r="K595" s="373"/>
      <c r="L595" s="373"/>
      <c r="M595" s="373"/>
      <c r="N595" s="373"/>
      <c r="O595" s="373"/>
      <c r="P595" s="373"/>
      <c r="Q595" s="373"/>
      <c r="R595" s="373"/>
      <c r="S595" s="373"/>
      <c r="T595" s="373"/>
      <c r="U595" s="373"/>
      <c r="V595" s="373"/>
      <c r="W595" s="373"/>
      <c r="X595" s="373"/>
      <c r="Y595" s="373"/>
      <c r="Z595" s="373"/>
      <c r="AA595" s="373"/>
      <c r="AB595" s="373"/>
      <c r="AC595" s="373"/>
      <c r="AD595" s="373"/>
      <c r="AE595" s="373"/>
      <c r="AF595" s="373"/>
      <c r="AG595" s="373"/>
      <c r="AH595" s="373"/>
      <c r="AI595" s="373"/>
      <c r="AJ595" s="373"/>
      <c r="AK595" s="373"/>
      <c r="AL595" s="373"/>
      <c r="AM595" s="373"/>
      <c r="AN595" s="373"/>
      <c r="AO595" s="373"/>
      <c r="AP595" s="373"/>
      <c r="AQ595" s="373"/>
      <c r="AR595" s="373"/>
      <c r="AS595" s="373"/>
      <c r="AT595" s="373"/>
      <c r="AU595" s="373"/>
      <c r="AV595" s="373"/>
      <c r="AW595" s="373"/>
      <c r="AX595" s="373"/>
      <c r="AY595" s="373"/>
      <c r="AZ595" s="373"/>
      <c r="BA595" s="373"/>
      <c r="BB595" s="373"/>
      <c r="BC595" s="373"/>
      <c r="BD595" s="373"/>
      <c r="BE595" s="373"/>
      <c r="BF595" s="373"/>
      <c r="BG595" s="373"/>
      <c r="BH595" s="373"/>
      <c r="BI595" s="373"/>
      <c r="BJ595" s="373"/>
      <c r="BK595" s="373"/>
      <c r="BL595" s="373"/>
      <c r="BM595" s="373"/>
      <c r="BN595" s="373"/>
    </row>
    <row r="596" spans="1:66" ht="15.75" customHeight="1" x14ac:dyDescent="0.2">
      <c r="A596" s="373"/>
      <c r="B596" s="373"/>
      <c r="C596" s="373"/>
      <c r="D596" s="373"/>
      <c r="E596" s="373"/>
      <c r="F596" s="373"/>
      <c r="G596" s="373"/>
      <c r="H596" s="373"/>
      <c r="I596" s="373"/>
      <c r="J596" s="373"/>
      <c r="K596" s="373"/>
      <c r="L596" s="373"/>
      <c r="M596" s="373"/>
      <c r="N596" s="373"/>
      <c r="O596" s="373"/>
      <c r="P596" s="373"/>
      <c r="Q596" s="373"/>
      <c r="R596" s="373"/>
      <c r="S596" s="373"/>
      <c r="T596" s="373"/>
      <c r="U596" s="373"/>
      <c r="V596" s="373"/>
      <c r="W596" s="373"/>
      <c r="X596" s="373"/>
      <c r="Y596" s="373"/>
      <c r="Z596" s="373"/>
      <c r="AA596" s="373"/>
      <c r="AB596" s="373"/>
      <c r="AC596" s="373"/>
      <c r="AD596" s="373"/>
      <c r="AE596" s="373"/>
      <c r="AF596" s="373"/>
      <c r="AG596" s="373"/>
      <c r="AH596" s="373"/>
      <c r="AI596" s="373"/>
      <c r="AJ596" s="373"/>
      <c r="AK596" s="373"/>
      <c r="AL596" s="373"/>
      <c r="AM596" s="373"/>
      <c r="AN596" s="373"/>
      <c r="AO596" s="373"/>
      <c r="AP596" s="373"/>
      <c r="AQ596" s="373"/>
      <c r="AR596" s="373"/>
      <c r="AS596" s="373"/>
      <c r="AT596" s="373"/>
      <c r="AU596" s="373"/>
      <c r="AV596" s="373"/>
      <c r="AW596" s="373"/>
      <c r="AX596" s="373"/>
      <c r="AY596" s="373"/>
      <c r="AZ596" s="373"/>
      <c r="BA596" s="373"/>
      <c r="BB596" s="373"/>
      <c r="BC596" s="373"/>
      <c r="BD596" s="373"/>
      <c r="BE596" s="373"/>
      <c r="BF596" s="373"/>
      <c r="BG596" s="373"/>
      <c r="BH596" s="373"/>
      <c r="BI596" s="373"/>
      <c r="BJ596" s="373"/>
      <c r="BK596" s="373"/>
      <c r="BL596" s="373"/>
      <c r="BM596" s="373"/>
      <c r="BN596" s="373"/>
    </row>
    <row r="597" spans="1:66" ht="15.75" customHeight="1" x14ac:dyDescent="0.2">
      <c r="A597" s="373"/>
      <c r="B597" s="373"/>
      <c r="C597" s="373"/>
      <c r="D597" s="373"/>
      <c r="E597" s="373"/>
      <c r="F597" s="373"/>
      <c r="G597" s="373"/>
      <c r="H597" s="373"/>
      <c r="I597" s="373"/>
      <c r="J597" s="373"/>
      <c r="K597" s="373"/>
      <c r="L597" s="373"/>
      <c r="M597" s="373"/>
      <c r="N597" s="373"/>
      <c r="O597" s="373"/>
      <c r="P597" s="373"/>
      <c r="Q597" s="373"/>
      <c r="R597" s="373"/>
      <c r="S597" s="373"/>
      <c r="T597" s="373"/>
      <c r="U597" s="373"/>
      <c r="V597" s="373"/>
      <c r="W597" s="373"/>
      <c r="X597" s="373"/>
      <c r="Y597" s="373"/>
      <c r="Z597" s="373"/>
      <c r="AA597" s="373"/>
      <c r="AB597" s="373"/>
      <c r="AC597" s="373"/>
      <c r="AD597" s="373"/>
      <c r="AE597" s="373"/>
      <c r="AF597" s="373"/>
      <c r="AG597" s="373"/>
      <c r="AH597" s="373"/>
      <c r="AI597" s="373"/>
      <c r="AJ597" s="373"/>
      <c r="AK597" s="373"/>
      <c r="AL597" s="373"/>
      <c r="AM597" s="373"/>
      <c r="AN597" s="373"/>
      <c r="AO597" s="373"/>
      <c r="AP597" s="373"/>
      <c r="AQ597" s="373"/>
      <c r="AR597" s="373"/>
      <c r="AS597" s="373"/>
      <c r="AT597" s="373"/>
      <c r="AU597" s="373"/>
      <c r="AV597" s="373"/>
      <c r="AW597" s="373"/>
      <c r="AX597" s="373"/>
      <c r="AY597" s="373"/>
      <c r="AZ597" s="373"/>
      <c r="BA597" s="373"/>
      <c r="BB597" s="373"/>
      <c r="BC597" s="373"/>
      <c r="BD597" s="373"/>
      <c r="BE597" s="373"/>
      <c r="BF597" s="373"/>
      <c r="BG597" s="373"/>
      <c r="BH597" s="373"/>
      <c r="BI597" s="373"/>
      <c r="BJ597" s="373"/>
      <c r="BK597" s="373"/>
      <c r="BL597" s="373"/>
      <c r="BM597" s="373"/>
      <c r="BN597" s="373"/>
    </row>
    <row r="598" spans="1:66" ht="15.75" customHeight="1" x14ac:dyDescent="0.2">
      <c r="A598" s="373"/>
      <c r="B598" s="373"/>
      <c r="C598" s="373"/>
      <c r="D598" s="373"/>
      <c r="E598" s="373"/>
      <c r="F598" s="373"/>
      <c r="G598" s="373"/>
      <c r="H598" s="373"/>
      <c r="I598" s="373"/>
      <c r="J598" s="373"/>
      <c r="K598" s="373"/>
      <c r="L598" s="373"/>
      <c r="M598" s="373"/>
      <c r="N598" s="373"/>
      <c r="O598" s="373"/>
      <c r="P598" s="373"/>
      <c r="Q598" s="373"/>
      <c r="R598" s="373"/>
      <c r="S598" s="373"/>
      <c r="T598" s="373"/>
      <c r="U598" s="373"/>
      <c r="V598" s="373"/>
      <c r="W598" s="373"/>
      <c r="X598" s="373"/>
      <c r="Y598" s="373"/>
      <c r="Z598" s="373"/>
      <c r="AA598" s="373"/>
      <c r="AB598" s="373"/>
      <c r="AC598" s="373"/>
      <c r="AD598" s="373"/>
      <c r="AE598" s="373"/>
      <c r="AF598" s="373"/>
      <c r="AG598" s="373"/>
      <c r="AH598" s="373"/>
      <c r="AI598" s="373"/>
      <c r="AJ598" s="373"/>
      <c r="AK598" s="373"/>
      <c r="AL598" s="373"/>
      <c r="AM598" s="373"/>
      <c r="AN598" s="373"/>
      <c r="AO598" s="373"/>
      <c r="AP598" s="373"/>
      <c r="AQ598" s="373"/>
      <c r="AR598" s="373"/>
      <c r="AS598" s="373"/>
      <c r="AT598" s="373"/>
      <c r="AU598" s="373"/>
      <c r="AV598" s="373"/>
      <c r="AW598" s="373"/>
      <c r="AX598" s="373"/>
      <c r="AY598" s="373"/>
      <c r="AZ598" s="373"/>
      <c r="BA598" s="373"/>
      <c r="BB598" s="373"/>
      <c r="BC598" s="373"/>
      <c r="BD598" s="373"/>
      <c r="BE598" s="373"/>
      <c r="BF598" s="373"/>
      <c r="BG598" s="373"/>
      <c r="BH598" s="373"/>
      <c r="BI598" s="373"/>
      <c r="BJ598" s="373"/>
      <c r="BK598" s="373"/>
      <c r="BL598" s="373"/>
      <c r="BM598" s="373"/>
      <c r="BN598" s="373"/>
    </row>
    <row r="599" spans="1:66" ht="15.75" customHeight="1" x14ac:dyDescent="0.2">
      <c r="A599" s="373"/>
      <c r="B599" s="373"/>
      <c r="C599" s="373"/>
      <c r="D599" s="373"/>
      <c r="E599" s="373"/>
      <c r="F599" s="373"/>
      <c r="G599" s="373"/>
      <c r="H599" s="373"/>
      <c r="I599" s="373"/>
      <c r="J599" s="373"/>
      <c r="K599" s="373"/>
      <c r="L599" s="373"/>
      <c r="M599" s="373"/>
      <c r="N599" s="373"/>
      <c r="O599" s="373"/>
      <c r="P599" s="373"/>
      <c r="Q599" s="373"/>
      <c r="R599" s="373"/>
      <c r="S599" s="373"/>
      <c r="T599" s="373"/>
      <c r="U599" s="373"/>
      <c r="V599" s="373"/>
      <c r="W599" s="373"/>
      <c r="X599" s="373"/>
      <c r="Y599" s="373"/>
      <c r="Z599" s="373"/>
      <c r="AA599" s="373"/>
      <c r="AB599" s="373"/>
      <c r="AC599" s="373"/>
      <c r="AD599" s="373"/>
      <c r="AE599" s="373"/>
      <c r="AF599" s="373"/>
      <c r="AG599" s="373"/>
      <c r="AH599" s="373"/>
      <c r="AI599" s="373"/>
      <c r="AJ599" s="373"/>
      <c r="AK599" s="373"/>
      <c r="AL599" s="373"/>
      <c r="AM599" s="373"/>
      <c r="AN599" s="373"/>
      <c r="AO599" s="373"/>
      <c r="AP599" s="373"/>
      <c r="AQ599" s="373"/>
      <c r="AR599" s="373"/>
      <c r="AS599" s="373"/>
      <c r="AT599" s="373"/>
      <c r="AU599" s="373"/>
      <c r="AV599" s="373"/>
      <c r="AW599" s="373"/>
      <c r="AX599" s="373"/>
      <c r="AY599" s="373"/>
      <c r="AZ599" s="373"/>
      <c r="BA599" s="373"/>
      <c r="BB599" s="373"/>
      <c r="BC599" s="373"/>
      <c r="BD599" s="373"/>
      <c r="BE599" s="373"/>
      <c r="BF599" s="373"/>
      <c r="BG599" s="373"/>
      <c r="BH599" s="373"/>
      <c r="BI599" s="373"/>
      <c r="BJ599" s="373"/>
      <c r="BK599" s="373"/>
      <c r="BL599" s="373"/>
      <c r="BM599" s="373"/>
      <c r="BN599" s="373"/>
    </row>
    <row r="600" spans="1:66" ht="15.75" customHeight="1" x14ac:dyDescent="0.2">
      <c r="A600" s="373"/>
      <c r="B600" s="373"/>
      <c r="C600" s="373"/>
      <c r="D600" s="373"/>
      <c r="E600" s="373"/>
      <c r="F600" s="373"/>
      <c r="G600" s="373"/>
      <c r="H600" s="373"/>
      <c r="I600" s="373"/>
      <c r="J600" s="373"/>
      <c r="K600" s="373"/>
      <c r="L600" s="373"/>
      <c r="M600" s="373"/>
      <c r="N600" s="373"/>
      <c r="O600" s="373"/>
      <c r="P600" s="373"/>
      <c r="Q600" s="373"/>
      <c r="R600" s="373"/>
      <c r="S600" s="373"/>
      <c r="T600" s="373"/>
      <c r="U600" s="373"/>
      <c r="V600" s="373"/>
      <c r="W600" s="373"/>
      <c r="X600" s="373"/>
      <c r="Y600" s="373"/>
      <c r="Z600" s="373"/>
      <c r="AA600" s="373"/>
      <c r="AB600" s="373"/>
      <c r="AC600" s="373"/>
      <c r="AD600" s="373"/>
      <c r="AE600" s="373"/>
      <c r="AF600" s="373"/>
      <c r="AG600" s="373"/>
      <c r="AH600" s="373"/>
      <c r="AI600" s="373"/>
      <c r="AJ600" s="373"/>
      <c r="AK600" s="373"/>
      <c r="AL600" s="373"/>
      <c r="AM600" s="373"/>
      <c r="AN600" s="373"/>
      <c r="AO600" s="373"/>
      <c r="AP600" s="373"/>
      <c r="AQ600" s="373"/>
      <c r="AR600" s="373"/>
      <c r="AS600" s="373"/>
      <c r="AT600" s="373"/>
      <c r="AU600" s="373"/>
      <c r="AV600" s="373"/>
      <c r="AW600" s="373"/>
      <c r="AX600" s="373"/>
      <c r="AY600" s="373"/>
      <c r="AZ600" s="373"/>
      <c r="BA600" s="373"/>
      <c r="BB600" s="373"/>
      <c r="BC600" s="373"/>
      <c r="BD600" s="373"/>
      <c r="BE600" s="373"/>
      <c r="BF600" s="373"/>
      <c r="BG600" s="373"/>
      <c r="BH600" s="373"/>
      <c r="BI600" s="373"/>
      <c r="BJ600" s="373"/>
      <c r="BK600" s="373"/>
      <c r="BL600" s="373"/>
      <c r="BM600" s="373"/>
      <c r="BN600" s="373"/>
    </row>
    <row r="601" spans="1:66" ht="15.75" customHeight="1" x14ac:dyDescent="0.2">
      <c r="A601" s="373"/>
      <c r="B601" s="373"/>
      <c r="C601" s="373"/>
      <c r="D601" s="373"/>
      <c r="E601" s="373"/>
      <c r="F601" s="373"/>
      <c r="G601" s="373"/>
      <c r="H601" s="373"/>
      <c r="I601" s="373"/>
      <c r="J601" s="373"/>
      <c r="K601" s="373"/>
      <c r="L601" s="373"/>
      <c r="M601" s="373"/>
      <c r="N601" s="373"/>
      <c r="O601" s="373"/>
      <c r="P601" s="373"/>
      <c r="Q601" s="373"/>
      <c r="R601" s="373"/>
      <c r="S601" s="373"/>
      <c r="T601" s="373"/>
      <c r="U601" s="373"/>
      <c r="V601" s="373"/>
      <c r="W601" s="373"/>
      <c r="X601" s="373"/>
      <c r="Y601" s="373"/>
      <c r="Z601" s="373"/>
      <c r="AA601" s="373"/>
      <c r="AB601" s="373"/>
      <c r="AC601" s="373"/>
      <c r="AD601" s="373"/>
      <c r="AE601" s="373"/>
      <c r="AF601" s="373"/>
      <c r="AG601" s="373"/>
      <c r="AH601" s="373"/>
      <c r="AI601" s="373"/>
      <c r="AJ601" s="373"/>
      <c r="AK601" s="373"/>
      <c r="AL601" s="373"/>
      <c r="AM601" s="373"/>
      <c r="AN601" s="373"/>
      <c r="AO601" s="373"/>
      <c r="AP601" s="373"/>
      <c r="AQ601" s="373"/>
      <c r="AR601" s="373"/>
      <c r="AS601" s="373"/>
      <c r="AT601" s="373"/>
      <c r="AU601" s="373"/>
      <c r="AV601" s="373"/>
      <c r="AW601" s="373"/>
      <c r="AX601" s="373"/>
      <c r="AY601" s="373"/>
      <c r="AZ601" s="373"/>
      <c r="BA601" s="373"/>
      <c r="BB601" s="373"/>
      <c r="BC601" s="373"/>
      <c r="BD601" s="373"/>
      <c r="BE601" s="373"/>
      <c r="BF601" s="373"/>
      <c r="BG601" s="373"/>
      <c r="BH601" s="373"/>
      <c r="BI601" s="373"/>
      <c r="BJ601" s="373"/>
      <c r="BK601" s="373"/>
      <c r="BL601" s="373"/>
      <c r="BM601" s="373"/>
      <c r="BN601" s="373"/>
    </row>
    <row r="602" spans="1:66" ht="15.75" customHeight="1" x14ac:dyDescent="0.2">
      <c r="A602" s="373"/>
      <c r="B602" s="373"/>
      <c r="C602" s="373"/>
      <c r="D602" s="373"/>
      <c r="E602" s="373"/>
      <c r="F602" s="373"/>
      <c r="G602" s="373"/>
      <c r="H602" s="373"/>
      <c r="I602" s="373"/>
      <c r="J602" s="373"/>
      <c r="K602" s="373"/>
      <c r="L602" s="373"/>
      <c r="M602" s="373"/>
      <c r="N602" s="373"/>
      <c r="O602" s="373"/>
      <c r="P602" s="373"/>
      <c r="Q602" s="373"/>
      <c r="R602" s="373"/>
      <c r="S602" s="373"/>
      <c r="T602" s="373"/>
      <c r="U602" s="373"/>
      <c r="V602" s="373"/>
      <c r="W602" s="373"/>
      <c r="X602" s="373"/>
      <c r="Y602" s="373"/>
      <c r="Z602" s="373"/>
      <c r="AA602" s="373"/>
      <c r="AB602" s="373"/>
      <c r="AC602" s="373"/>
      <c r="AD602" s="373"/>
      <c r="AE602" s="373"/>
      <c r="AF602" s="373"/>
      <c r="AG602" s="373"/>
      <c r="AH602" s="373"/>
      <c r="AI602" s="373"/>
      <c r="AJ602" s="373"/>
      <c r="AK602" s="373"/>
      <c r="AL602" s="373"/>
      <c r="AM602" s="373"/>
      <c r="AN602" s="373"/>
      <c r="AO602" s="373"/>
      <c r="AP602" s="373"/>
      <c r="AQ602" s="373"/>
      <c r="AR602" s="373"/>
      <c r="AS602" s="373"/>
      <c r="AT602" s="373"/>
      <c r="AU602" s="373"/>
      <c r="AV602" s="373"/>
      <c r="AW602" s="373"/>
      <c r="AX602" s="373"/>
      <c r="AY602" s="373"/>
      <c r="AZ602" s="373"/>
      <c r="BA602" s="373"/>
      <c r="BB602" s="373"/>
      <c r="BC602" s="373"/>
      <c r="BD602" s="373"/>
      <c r="BE602" s="373"/>
      <c r="BF602" s="373"/>
      <c r="BG602" s="373"/>
      <c r="BH602" s="373"/>
      <c r="BI602" s="373"/>
      <c r="BJ602" s="373"/>
      <c r="BK602" s="373"/>
      <c r="BL602" s="373"/>
      <c r="BM602" s="373"/>
      <c r="BN602" s="373"/>
    </row>
    <row r="603" spans="1:66" ht="15.75" customHeight="1" x14ac:dyDescent="0.2">
      <c r="A603" s="373"/>
      <c r="B603" s="373"/>
      <c r="C603" s="373"/>
      <c r="D603" s="373"/>
      <c r="E603" s="373"/>
      <c r="F603" s="373"/>
      <c r="G603" s="373"/>
      <c r="H603" s="373"/>
      <c r="I603" s="373"/>
      <c r="J603" s="373"/>
      <c r="K603" s="373"/>
      <c r="L603" s="373"/>
      <c r="M603" s="373"/>
      <c r="N603" s="373"/>
      <c r="O603" s="373"/>
      <c r="P603" s="373"/>
      <c r="Q603" s="373"/>
      <c r="R603" s="373"/>
      <c r="S603" s="373"/>
      <c r="T603" s="373"/>
      <c r="U603" s="373"/>
      <c r="V603" s="373"/>
      <c r="W603" s="373"/>
      <c r="X603" s="373"/>
      <c r="Y603" s="373"/>
      <c r="Z603" s="373"/>
      <c r="AA603" s="373"/>
      <c r="AB603" s="373"/>
      <c r="AC603" s="373"/>
      <c r="AD603" s="373"/>
      <c r="AE603" s="373"/>
      <c r="AF603" s="373"/>
      <c r="AG603" s="373"/>
      <c r="AH603" s="373"/>
      <c r="AI603" s="373"/>
      <c r="AJ603" s="373"/>
      <c r="AK603" s="373"/>
      <c r="AL603" s="373"/>
      <c r="AM603" s="373"/>
      <c r="AN603" s="373"/>
      <c r="AO603" s="373"/>
      <c r="AP603" s="373"/>
      <c r="AQ603" s="373"/>
      <c r="AR603" s="373"/>
      <c r="AS603" s="373"/>
      <c r="AT603" s="373"/>
      <c r="AU603" s="373"/>
      <c r="AV603" s="373"/>
      <c r="AW603" s="373"/>
      <c r="AX603" s="373"/>
      <c r="AY603" s="373"/>
      <c r="AZ603" s="373"/>
      <c r="BA603" s="373"/>
      <c r="BB603" s="373"/>
      <c r="BC603" s="373"/>
      <c r="BD603" s="373"/>
      <c r="BE603" s="373"/>
      <c r="BF603" s="373"/>
      <c r="BG603" s="373"/>
      <c r="BH603" s="373"/>
      <c r="BI603" s="373"/>
      <c r="BJ603" s="373"/>
      <c r="BK603" s="373"/>
      <c r="BL603" s="373"/>
      <c r="BM603" s="373"/>
      <c r="BN603" s="373"/>
    </row>
    <row r="604" spans="1:66" ht="15.75" customHeight="1" x14ac:dyDescent="0.2">
      <c r="A604" s="373"/>
      <c r="B604" s="373"/>
      <c r="C604" s="373"/>
      <c r="D604" s="373"/>
      <c r="E604" s="373"/>
      <c r="F604" s="373"/>
      <c r="G604" s="373"/>
      <c r="H604" s="373"/>
      <c r="I604" s="373"/>
      <c r="J604" s="373"/>
      <c r="K604" s="373"/>
      <c r="L604" s="373"/>
      <c r="M604" s="373"/>
      <c r="N604" s="373"/>
      <c r="O604" s="373"/>
      <c r="P604" s="373"/>
      <c r="Q604" s="373"/>
      <c r="R604" s="373"/>
      <c r="S604" s="373"/>
      <c r="T604" s="373"/>
      <c r="U604" s="373"/>
      <c r="V604" s="373"/>
      <c r="W604" s="373"/>
      <c r="X604" s="373"/>
      <c r="Y604" s="373"/>
      <c r="Z604" s="373"/>
      <c r="AA604" s="373"/>
      <c r="AB604" s="373"/>
      <c r="AC604" s="373"/>
      <c r="AD604" s="373"/>
      <c r="AE604" s="373"/>
      <c r="AF604" s="373"/>
      <c r="AG604" s="373"/>
      <c r="AH604" s="373"/>
      <c r="AI604" s="373"/>
      <c r="AJ604" s="373"/>
      <c r="AK604" s="373"/>
      <c r="AL604" s="373"/>
      <c r="AM604" s="373"/>
      <c r="AN604" s="373"/>
      <c r="AO604" s="373"/>
      <c r="AP604" s="373"/>
      <c r="AQ604" s="373"/>
      <c r="AR604" s="373"/>
      <c r="AS604" s="373"/>
      <c r="AT604" s="373"/>
      <c r="AU604" s="373"/>
      <c r="AV604" s="373"/>
      <c r="AW604" s="373"/>
      <c r="AX604" s="373"/>
      <c r="AY604" s="373"/>
      <c r="AZ604" s="373"/>
      <c r="BA604" s="373"/>
      <c r="BB604" s="373"/>
      <c r="BC604" s="373"/>
      <c r="BD604" s="373"/>
      <c r="BE604" s="373"/>
      <c r="BF604" s="373"/>
      <c r="BG604" s="373"/>
      <c r="BH604" s="373"/>
      <c r="BI604" s="373"/>
      <c r="BJ604" s="373"/>
      <c r="BK604" s="373"/>
      <c r="BL604" s="373"/>
      <c r="BM604" s="373"/>
      <c r="BN604" s="373"/>
    </row>
    <row r="605" spans="1:66" ht="15.75" customHeight="1" x14ac:dyDescent="0.2">
      <c r="A605" s="373"/>
      <c r="B605" s="373"/>
      <c r="C605" s="373"/>
      <c r="D605" s="373"/>
      <c r="E605" s="373"/>
      <c r="F605" s="373"/>
      <c r="G605" s="373"/>
      <c r="H605" s="373"/>
      <c r="I605" s="373"/>
      <c r="J605" s="373"/>
      <c r="K605" s="373"/>
      <c r="L605" s="373"/>
      <c r="M605" s="373"/>
      <c r="N605" s="373"/>
      <c r="O605" s="373"/>
      <c r="P605" s="373"/>
      <c r="Q605" s="373"/>
      <c r="R605" s="373"/>
      <c r="S605" s="373"/>
      <c r="T605" s="373"/>
      <c r="U605" s="373"/>
      <c r="V605" s="373"/>
      <c r="W605" s="373"/>
      <c r="X605" s="373"/>
      <c r="Y605" s="373"/>
      <c r="Z605" s="373"/>
      <c r="AA605" s="373"/>
      <c r="AB605" s="373"/>
      <c r="AC605" s="373"/>
      <c r="AD605" s="373"/>
      <c r="AE605" s="373"/>
      <c r="AF605" s="373"/>
      <c r="AG605" s="373"/>
      <c r="AH605" s="373"/>
      <c r="AI605" s="373"/>
      <c r="AJ605" s="373"/>
      <c r="AK605" s="373"/>
      <c r="AL605" s="373"/>
      <c r="AM605" s="373"/>
      <c r="AN605" s="373"/>
      <c r="AO605" s="373"/>
      <c r="AP605" s="373"/>
      <c r="AQ605" s="373"/>
      <c r="AR605" s="373"/>
      <c r="AS605" s="373"/>
      <c r="AT605" s="373"/>
      <c r="AU605" s="373"/>
      <c r="AV605" s="373"/>
      <c r="AW605" s="373"/>
      <c r="AX605" s="373"/>
      <c r="AY605" s="373"/>
      <c r="AZ605" s="373"/>
      <c r="BA605" s="373"/>
      <c r="BB605" s="373"/>
      <c r="BC605" s="373"/>
      <c r="BD605" s="373"/>
      <c r="BE605" s="373"/>
      <c r="BF605" s="373"/>
      <c r="BG605" s="373"/>
      <c r="BH605" s="373"/>
      <c r="BI605" s="373"/>
      <c r="BJ605" s="373"/>
      <c r="BK605" s="373"/>
      <c r="BL605" s="373"/>
      <c r="BM605" s="373"/>
      <c r="BN605" s="373"/>
    </row>
    <row r="606" spans="1:66" ht="15.75" customHeight="1" x14ac:dyDescent="0.2">
      <c r="A606" s="373"/>
      <c r="B606" s="373"/>
      <c r="C606" s="373"/>
      <c r="D606" s="373"/>
      <c r="E606" s="373"/>
      <c r="F606" s="373"/>
      <c r="G606" s="373"/>
      <c r="H606" s="373"/>
      <c r="I606" s="373"/>
      <c r="J606" s="373"/>
      <c r="K606" s="373"/>
      <c r="L606" s="373"/>
      <c r="M606" s="373"/>
      <c r="N606" s="373"/>
      <c r="O606" s="373"/>
      <c r="P606" s="373"/>
      <c r="Q606" s="373"/>
      <c r="R606" s="373"/>
      <c r="S606" s="373"/>
      <c r="T606" s="373"/>
      <c r="U606" s="373"/>
      <c r="V606" s="373"/>
      <c r="W606" s="373"/>
      <c r="X606" s="373"/>
      <c r="Y606" s="373"/>
      <c r="Z606" s="373"/>
      <c r="AA606" s="373"/>
      <c r="AB606" s="373"/>
      <c r="AC606" s="373"/>
      <c r="AD606" s="373"/>
      <c r="AE606" s="373"/>
      <c r="AF606" s="373"/>
      <c r="AG606" s="373"/>
      <c r="AH606" s="373"/>
      <c r="AI606" s="373"/>
      <c r="AJ606" s="373"/>
      <c r="AK606" s="373"/>
      <c r="AL606" s="373"/>
      <c r="AM606" s="373"/>
      <c r="AN606" s="373"/>
      <c r="AO606" s="373"/>
      <c r="AP606" s="373"/>
      <c r="AQ606" s="373"/>
      <c r="AR606" s="373"/>
      <c r="AS606" s="373"/>
      <c r="AT606" s="373"/>
      <c r="AU606" s="373"/>
      <c r="AV606" s="373"/>
      <c r="AW606" s="373"/>
      <c r="AX606" s="373"/>
      <c r="AY606" s="373"/>
      <c r="AZ606" s="373"/>
      <c r="BA606" s="373"/>
      <c r="BB606" s="373"/>
      <c r="BC606" s="373"/>
      <c r="BD606" s="373"/>
      <c r="BE606" s="373"/>
      <c r="BF606" s="373"/>
      <c r="BG606" s="373"/>
      <c r="BH606" s="373"/>
      <c r="BI606" s="373"/>
      <c r="BJ606" s="373"/>
      <c r="BK606" s="373"/>
      <c r="BL606" s="373"/>
      <c r="BM606" s="373"/>
      <c r="BN606" s="373"/>
    </row>
    <row r="607" spans="1:66" ht="15.75" customHeight="1" x14ac:dyDescent="0.2">
      <c r="A607" s="373"/>
      <c r="B607" s="373"/>
      <c r="C607" s="373"/>
      <c r="D607" s="373"/>
      <c r="E607" s="373"/>
      <c r="F607" s="373"/>
      <c r="G607" s="373"/>
      <c r="H607" s="373"/>
      <c r="I607" s="373"/>
      <c r="J607" s="373"/>
      <c r="K607" s="373"/>
      <c r="L607" s="373"/>
      <c r="M607" s="373"/>
      <c r="N607" s="373"/>
      <c r="O607" s="373"/>
      <c r="P607" s="373"/>
      <c r="Q607" s="373"/>
      <c r="R607" s="373"/>
      <c r="S607" s="373"/>
      <c r="T607" s="373"/>
      <c r="U607" s="373"/>
      <c r="V607" s="373"/>
      <c r="W607" s="373"/>
      <c r="X607" s="373"/>
      <c r="Y607" s="373"/>
      <c r="Z607" s="373"/>
      <c r="AA607" s="373"/>
      <c r="AB607" s="373"/>
      <c r="AC607" s="373"/>
      <c r="AD607" s="373"/>
      <c r="AE607" s="373"/>
      <c r="AF607" s="373"/>
      <c r="AG607" s="373"/>
      <c r="AH607" s="373"/>
      <c r="AI607" s="373"/>
      <c r="AJ607" s="373"/>
      <c r="AK607" s="373"/>
      <c r="AL607" s="373"/>
      <c r="AM607" s="373"/>
      <c r="AN607" s="373"/>
      <c r="AO607" s="373"/>
      <c r="AP607" s="373"/>
      <c r="AQ607" s="373"/>
      <c r="AR607" s="373"/>
      <c r="AS607" s="373"/>
      <c r="AT607" s="373"/>
      <c r="AU607" s="373"/>
      <c r="AV607" s="373"/>
      <c r="AW607" s="373"/>
      <c r="AX607" s="373"/>
      <c r="AY607" s="373"/>
      <c r="AZ607" s="373"/>
      <c r="BA607" s="373"/>
      <c r="BB607" s="373"/>
      <c r="BC607" s="373"/>
      <c r="BD607" s="373"/>
      <c r="BE607" s="373"/>
      <c r="BF607" s="373"/>
      <c r="BG607" s="373"/>
      <c r="BH607" s="373"/>
      <c r="BI607" s="373"/>
      <c r="BJ607" s="373"/>
      <c r="BK607" s="373"/>
      <c r="BL607" s="373"/>
      <c r="BM607" s="373"/>
      <c r="BN607" s="373"/>
    </row>
    <row r="608" spans="1:66" ht="15.75" customHeight="1" x14ac:dyDescent="0.2">
      <c r="A608" s="373"/>
      <c r="B608" s="373"/>
      <c r="C608" s="373"/>
      <c r="D608" s="373"/>
      <c r="E608" s="373"/>
      <c r="F608" s="373"/>
      <c r="G608" s="373"/>
      <c r="H608" s="373"/>
      <c r="I608" s="373"/>
      <c r="J608" s="373"/>
      <c r="K608" s="373"/>
      <c r="L608" s="373"/>
      <c r="M608" s="373"/>
      <c r="N608" s="373"/>
      <c r="O608" s="373"/>
      <c r="P608" s="373"/>
      <c r="Q608" s="373"/>
      <c r="R608" s="373"/>
      <c r="S608" s="373"/>
      <c r="T608" s="373"/>
      <c r="U608" s="373"/>
      <c r="V608" s="373"/>
      <c r="W608" s="373"/>
      <c r="X608" s="373"/>
      <c r="Y608" s="373"/>
      <c r="Z608" s="373"/>
      <c r="AA608" s="373"/>
      <c r="AB608" s="373"/>
      <c r="AC608" s="373"/>
      <c r="AD608" s="373"/>
      <c r="AE608" s="373"/>
      <c r="AF608" s="373"/>
      <c r="AG608" s="373"/>
      <c r="AH608" s="373"/>
      <c r="AI608" s="373"/>
      <c r="AJ608" s="373"/>
      <c r="AK608" s="373"/>
      <c r="AL608" s="373"/>
      <c r="AM608" s="373"/>
      <c r="AN608" s="373"/>
      <c r="AO608" s="373"/>
      <c r="AP608" s="373"/>
      <c r="AQ608" s="373"/>
      <c r="AR608" s="373"/>
      <c r="AS608" s="373"/>
      <c r="AT608" s="373"/>
      <c r="AU608" s="373"/>
      <c r="AV608" s="373"/>
      <c r="AW608" s="373"/>
      <c r="AX608" s="373"/>
      <c r="AY608" s="373"/>
      <c r="AZ608" s="373"/>
      <c r="BA608" s="373"/>
      <c r="BB608" s="373"/>
      <c r="BC608" s="373"/>
      <c r="BD608" s="373"/>
      <c r="BE608" s="373"/>
      <c r="BF608" s="373"/>
      <c r="BG608" s="373"/>
      <c r="BH608" s="373"/>
      <c r="BI608" s="373"/>
      <c r="BJ608" s="373"/>
      <c r="BK608" s="373"/>
      <c r="BL608" s="373"/>
      <c r="BM608" s="373"/>
      <c r="BN608" s="373"/>
    </row>
    <row r="609" spans="1:66" ht="15.75" customHeight="1" x14ac:dyDescent="0.2">
      <c r="A609" s="373"/>
      <c r="B609" s="373"/>
      <c r="C609" s="373"/>
      <c r="D609" s="373"/>
      <c r="E609" s="373"/>
      <c r="F609" s="373"/>
      <c r="G609" s="373"/>
      <c r="H609" s="373"/>
      <c r="I609" s="373"/>
      <c r="J609" s="373"/>
      <c r="K609" s="373"/>
      <c r="L609" s="373"/>
      <c r="M609" s="373"/>
      <c r="N609" s="373"/>
      <c r="O609" s="373"/>
      <c r="P609" s="373"/>
      <c r="Q609" s="373"/>
      <c r="R609" s="373"/>
      <c r="S609" s="373"/>
      <c r="T609" s="373"/>
      <c r="U609" s="373"/>
      <c r="V609" s="373"/>
      <c r="W609" s="373"/>
      <c r="X609" s="373"/>
      <c r="Y609" s="373"/>
      <c r="Z609" s="373"/>
      <c r="AA609" s="373"/>
      <c r="AB609" s="373"/>
      <c r="AC609" s="373"/>
      <c r="AD609" s="373"/>
      <c r="AE609" s="373"/>
      <c r="AF609" s="373"/>
      <c r="AG609" s="373"/>
      <c r="AH609" s="373"/>
      <c r="AI609" s="373"/>
      <c r="AJ609" s="373"/>
      <c r="AK609" s="373"/>
      <c r="AL609" s="373"/>
      <c r="AM609" s="373"/>
      <c r="AN609" s="373"/>
      <c r="AO609" s="373"/>
      <c r="AP609" s="373"/>
      <c r="AQ609" s="373"/>
      <c r="AR609" s="373"/>
      <c r="AS609" s="373"/>
      <c r="AT609" s="373"/>
      <c r="AU609" s="373"/>
      <c r="AV609" s="373"/>
      <c r="AW609" s="373"/>
      <c r="AX609" s="373"/>
      <c r="AY609" s="373"/>
      <c r="AZ609" s="373"/>
      <c r="BA609" s="373"/>
      <c r="BB609" s="373"/>
      <c r="BC609" s="373"/>
      <c r="BD609" s="373"/>
      <c r="BE609" s="373"/>
      <c r="BF609" s="373"/>
      <c r="BG609" s="373"/>
      <c r="BH609" s="373"/>
      <c r="BI609" s="373"/>
      <c r="BJ609" s="373"/>
      <c r="BK609" s="373"/>
      <c r="BL609" s="373"/>
      <c r="BM609" s="373"/>
      <c r="BN609" s="373"/>
    </row>
    <row r="610" spans="1:66" ht="15.75" customHeight="1" x14ac:dyDescent="0.2">
      <c r="A610" s="373"/>
      <c r="B610" s="373"/>
      <c r="C610" s="373"/>
      <c r="D610" s="373"/>
      <c r="E610" s="373"/>
      <c r="F610" s="373"/>
      <c r="G610" s="373"/>
      <c r="H610" s="373"/>
      <c r="I610" s="373"/>
      <c r="J610" s="373"/>
      <c r="K610" s="373"/>
      <c r="L610" s="373"/>
      <c r="M610" s="373"/>
      <c r="N610" s="373"/>
      <c r="O610" s="373"/>
      <c r="P610" s="373"/>
      <c r="Q610" s="373"/>
      <c r="R610" s="373"/>
      <c r="S610" s="373"/>
      <c r="T610" s="373"/>
      <c r="U610" s="373"/>
      <c r="V610" s="373"/>
      <c r="W610" s="373"/>
      <c r="X610" s="373"/>
      <c r="Y610" s="373"/>
      <c r="Z610" s="373"/>
      <c r="AA610" s="373"/>
      <c r="AB610" s="373"/>
      <c r="AC610" s="373"/>
      <c r="AD610" s="373"/>
      <c r="AE610" s="373"/>
      <c r="AF610" s="373"/>
      <c r="AG610" s="373"/>
      <c r="AH610" s="373"/>
      <c r="AI610" s="373"/>
      <c r="AJ610" s="373"/>
      <c r="AK610" s="373"/>
      <c r="AL610" s="373"/>
      <c r="AM610" s="373"/>
      <c r="AN610" s="373"/>
      <c r="AO610" s="373"/>
      <c r="AP610" s="373"/>
      <c r="AQ610" s="373"/>
      <c r="AR610" s="373"/>
      <c r="AS610" s="373"/>
      <c r="AT610" s="373"/>
      <c r="AU610" s="373"/>
      <c r="AV610" s="373"/>
      <c r="AW610" s="373"/>
      <c r="AX610" s="373"/>
      <c r="AY610" s="373"/>
      <c r="AZ610" s="373"/>
      <c r="BA610" s="373"/>
      <c r="BB610" s="373"/>
      <c r="BC610" s="373"/>
      <c r="BD610" s="373"/>
      <c r="BE610" s="373"/>
      <c r="BF610" s="373"/>
      <c r="BG610" s="373"/>
      <c r="BH610" s="373"/>
      <c r="BI610" s="373"/>
      <c r="BJ610" s="373"/>
      <c r="BK610" s="373"/>
      <c r="BL610" s="373"/>
      <c r="BM610" s="373"/>
      <c r="BN610" s="373"/>
    </row>
    <row r="611" spans="1:66" ht="15.75" customHeight="1" x14ac:dyDescent="0.2">
      <c r="A611" s="373"/>
      <c r="B611" s="373"/>
      <c r="C611" s="373"/>
      <c r="D611" s="373"/>
      <c r="E611" s="373"/>
      <c r="F611" s="373"/>
      <c r="G611" s="373"/>
      <c r="H611" s="373"/>
      <c r="I611" s="373"/>
      <c r="J611" s="373"/>
      <c r="K611" s="373"/>
      <c r="L611" s="373"/>
      <c r="M611" s="373"/>
      <c r="N611" s="373"/>
      <c r="O611" s="373"/>
      <c r="P611" s="373"/>
      <c r="Q611" s="373"/>
      <c r="R611" s="373"/>
      <c r="S611" s="373"/>
      <c r="T611" s="373"/>
      <c r="U611" s="373"/>
      <c r="V611" s="373"/>
      <c r="W611" s="373"/>
      <c r="X611" s="373"/>
      <c r="Y611" s="373"/>
      <c r="Z611" s="373"/>
      <c r="AA611" s="373"/>
      <c r="AB611" s="373"/>
      <c r="AC611" s="373"/>
      <c r="AD611" s="373"/>
      <c r="AE611" s="373"/>
      <c r="AF611" s="373"/>
      <c r="AG611" s="373"/>
      <c r="AH611" s="373"/>
      <c r="AI611" s="373"/>
      <c r="AJ611" s="373"/>
      <c r="AK611" s="373"/>
      <c r="AL611" s="373"/>
      <c r="AM611" s="373"/>
      <c r="AN611" s="373"/>
      <c r="AO611" s="373"/>
      <c r="AP611" s="373"/>
      <c r="AQ611" s="373"/>
      <c r="AR611" s="373"/>
      <c r="AS611" s="373"/>
      <c r="AT611" s="373"/>
      <c r="AU611" s="373"/>
      <c r="AV611" s="373"/>
      <c r="AW611" s="373"/>
      <c r="AX611" s="373"/>
      <c r="AY611" s="373"/>
      <c r="AZ611" s="373"/>
      <c r="BA611" s="373"/>
      <c r="BB611" s="373"/>
      <c r="BC611" s="373"/>
      <c r="BD611" s="373"/>
      <c r="BE611" s="373"/>
      <c r="BF611" s="373"/>
      <c r="BG611" s="373"/>
      <c r="BH611" s="373"/>
      <c r="BI611" s="373"/>
      <c r="BJ611" s="373"/>
      <c r="BK611" s="373"/>
      <c r="BL611" s="373"/>
      <c r="BM611" s="373"/>
      <c r="BN611" s="373"/>
    </row>
    <row r="612" spans="1:66" ht="15.75" customHeight="1" x14ac:dyDescent="0.2">
      <c r="A612" s="373"/>
      <c r="B612" s="373"/>
      <c r="C612" s="373"/>
      <c r="D612" s="373"/>
      <c r="E612" s="373"/>
      <c r="F612" s="373"/>
      <c r="G612" s="373"/>
      <c r="H612" s="373"/>
      <c r="I612" s="373"/>
      <c r="J612" s="373"/>
      <c r="K612" s="373"/>
      <c r="L612" s="373"/>
      <c r="M612" s="373"/>
      <c r="N612" s="373"/>
      <c r="O612" s="373"/>
      <c r="P612" s="373"/>
      <c r="Q612" s="373"/>
      <c r="R612" s="373"/>
      <c r="S612" s="373"/>
      <c r="T612" s="373"/>
      <c r="U612" s="373"/>
      <c r="V612" s="373"/>
      <c r="W612" s="373"/>
      <c r="X612" s="373"/>
      <c r="Y612" s="373"/>
      <c r="Z612" s="373"/>
      <c r="AA612" s="373"/>
      <c r="AB612" s="373"/>
      <c r="AC612" s="373"/>
      <c r="AD612" s="373"/>
      <c r="AE612" s="373"/>
      <c r="AF612" s="373"/>
      <c r="AG612" s="373"/>
      <c r="AH612" s="373"/>
      <c r="AI612" s="373"/>
      <c r="AJ612" s="373"/>
      <c r="AK612" s="373"/>
      <c r="AL612" s="373"/>
      <c r="AM612" s="373"/>
      <c r="AN612" s="373"/>
      <c r="AO612" s="373"/>
      <c r="AP612" s="373"/>
      <c r="AQ612" s="373"/>
      <c r="AR612" s="373"/>
      <c r="AS612" s="373"/>
      <c r="AT612" s="373"/>
      <c r="AU612" s="373"/>
      <c r="AV612" s="373"/>
      <c r="AW612" s="373"/>
      <c r="AX612" s="373"/>
      <c r="AY612" s="373"/>
      <c r="AZ612" s="373"/>
      <c r="BA612" s="373"/>
      <c r="BB612" s="373"/>
      <c r="BC612" s="373"/>
      <c r="BD612" s="373"/>
      <c r="BE612" s="373"/>
      <c r="BF612" s="373"/>
      <c r="BG612" s="373"/>
      <c r="BH612" s="373"/>
      <c r="BI612" s="373"/>
      <c r="BJ612" s="373"/>
      <c r="BK612" s="373"/>
      <c r="BL612" s="373"/>
      <c r="BM612" s="373"/>
      <c r="BN612" s="373"/>
    </row>
    <row r="613" spans="1:66" ht="15.75" customHeight="1" x14ac:dyDescent="0.2">
      <c r="A613" s="373"/>
      <c r="B613" s="373"/>
      <c r="C613" s="373"/>
      <c r="D613" s="373"/>
      <c r="E613" s="373"/>
      <c r="F613" s="373"/>
      <c r="G613" s="373"/>
      <c r="H613" s="373"/>
      <c r="I613" s="373"/>
      <c r="J613" s="373"/>
      <c r="K613" s="373"/>
      <c r="L613" s="373"/>
      <c r="M613" s="373"/>
      <c r="N613" s="373"/>
      <c r="O613" s="373"/>
      <c r="P613" s="373"/>
      <c r="Q613" s="373"/>
      <c r="R613" s="373"/>
      <c r="S613" s="373"/>
      <c r="T613" s="373"/>
      <c r="U613" s="373"/>
      <c r="V613" s="373"/>
      <c r="W613" s="373"/>
      <c r="X613" s="373"/>
      <c r="Y613" s="373"/>
      <c r="Z613" s="373"/>
      <c r="AA613" s="373"/>
      <c r="AB613" s="373"/>
      <c r="AC613" s="373"/>
      <c r="AD613" s="373"/>
      <c r="AE613" s="373"/>
      <c r="AF613" s="373"/>
      <c r="AG613" s="373"/>
      <c r="AH613" s="373"/>
      <c r="AI613" s="373"/>
      <c r="AJ613" s="373"/>
      <c r="AK613" s="373"/>
      <c r="AL613" s="373"/>
      <c r="AM613" s="373"/>
      <c r="AN613" s="373"/>
      <c r="AO613" s="373"/>
      <c r="AP613" s="373"/>
      <c r="AQ613" s="373"/>
      <c r="AR613" s="373"/>
      <c r="AS613" s="373"/>
      <c r="AT613" s="373"/>
      <c r="AU613" s="373"/>
      <c r="AV613" s="373"/>
      <c r="AW613" s="373"/>
      <c r="AX613" s="373"/>
      <c r="AY613" s="373"/>
      <c r="AZ613" s="373"/>
      <c r="BA613" s="373"/>
      <c r="BB613" s="373"/>
      <c r="BC613" s="373"/>
      <c r="BD613" s="373"/>
      <c r="BE613" s="373"/>
      <c r="BF613" s="373"/>
      <c r="BG613" s="373"/>
      <c r="BH613" s="373"/>
      <c r="BI613" s="373"/>
      <c r="BJ613" s="373"/>
      <c r="BK613" s="373"/>
      <c r="BL613" s="373"/>
      <c r="BM613" s="373"/>
      <c r="BN613" s="373"/>
    </row>
    <row r="614" spans="1:66" ht="15.75" customHeight="1" x14ac:dyDescent="0.2">
      <c r="A614" s="373"/>
      <c r="B614" s="373"/>
      <c r="C614" s="373"/>
      <c r="D614" s="373"/>
      <c r="E614" s="373"/>
      <c r="F614" s="373"/>
      <c r="G614" s="373"/>
      <c r="H614" s="373"/>
      <c r="I614" s="373"/>
      <c r="J614" s="373"/>
      <c r="K614" s="373"/>
      <c r="L614" s="373"/>
      <c r="M614" s="373"/>
      <c r="N614" s="373"/>
      <c r="O614" s="373"/>
      <c r="P614" s="373"/>
      <c r="Q614" s="373"/>
      <c r="R614" s="373"/>
      <c r="S614" s="373"/>
      <c r="T614" s="373"/>
      <c r="U614" s="373"/>
      <c r="V614" s="373"/>
      <c r="W614" s="373"/>
      <c r="X614" s="373"/>
      <c r="Y614" s="373"/>
      <c r="Z614" s="373"/>
      <c r="AA614" s="373"/>
      <c r="AB614" s="373"/>
      <c r="AC614" s="373"/>
      <c r="AD614" s="373"/>
      <c r="AE614" s="373"/>
      <c r="AF614" s="373"/>
      <c r="AG614" s="373"/>
      <c r="AH614" s="373"/>
      <c r="AI614" s="373"/>
      <c r="AJ614" s="373"/>
      <c r="AK614" s="373"/>
      <c r="AL614" s="373"/>
      <c r="AM614" s="373"/>
      <c r="AN614" s="373"/>
      <c r="AO614" s="373"/>
      <c r="AP614" s="373"/>
      <c r="AQ614" s="373"/>
      <c r="AR614" s="373"/>
      <c r="AS614" s="373"/>
      <c r="AT614" s="373"/>
      <c r="AU614" s="373"/>
      <c r="AV614" s="373"/>
      <c r="AW614" s="373"/>
      <c r="AX614" s="373"/>
      <c r="AY614" s="373"/>
      <c r="AZ614" s="373"/>
      <c r="BA614" s="373"/>
      <c r="BB614" s="373"/>
      <c r="BC614" s="373"/>
      <c r="BD614" s="373"/>
      <c r="BE614" s="373"/>
      <c r="BF614" s="373"/>
      <c r="BG614" s="373"/>
      <c r="BH614" s="373"/>
      <c r="BI614" s="373"/>
      <c r="BJ614" s="373"/>
      <c r="BK614" s="373"/>
      <c r="BL614" s="373"/>
      <c r="BM614" s="373"/>
      <c r="BN614" s="373"/>
    </row>
    <row r="615" spans="1:66" ht="15.75" customHeight="1" x14ac:dyDescent="0.2">
      <c r="A615" s="373"/>
      <c r="B615" s="373"/>
      <c r="C615" s="373"/>
      <c r="D615" s="373"/>
      <c r="E615" s="373"/>
      <c r="F615" s="373"/>
      <c r="G615" s="373"/>
      <c r="H615" s="373"/>
      <c r="I615" s="373"/>
      <c r="J615" s="373"/>
      <c r="K615" s="373"/>
      <c r="L615" s="373"/>
      <c r="M615" s="373"/>
      <c r="N615" s="373"/>
      <c r="O615" s="373"/>
      <c r="P615" s="373"/>
      <c r="Q615" s="373"/>
      <c r="R615" s="373"/>
      <c r="S615" s="373"/>
      <c r="T615" s="373"/>
      <c r="U615" s="373"/>
      <c r="V615" s="373"/>
      <c r="W615" s="373"/>
      <c r="X615" s="373"/>
      <c r="Y615" s="373"/>
      <c r="Z615" s="373"/>
      <c r="AA615" s="373"/>
      <c r="AB615" s="373"/>
      <c r="AC615" s="373"/>
      <c r="AD615" s="373"/>
      <c r="AE615" s="373"/>
      <c r="AF615" s="373"/>
      <c r="AG615" s="373"/>
      <c r="AH615" s="373"/>
      <c r="AI615" s="373"/>
      <c r="AJ615" s="373"/>
      <c r="AK615" s="373"/>
      <c r="AL615" s="373"/>
      <c r="AM615" s="373"/>
      <c r="AN615" s="373"/>
      <c r="AO615" s="373"/>
      <c r="AP615" s="373"/>
      <c r="AQ615" s="373"/>
      <c r="AR615" s="373"/>
      <c r="AS615" s="373"/>
      <c r="AT615" s="373"/>
      <c r="AU615" s="373"/>
      <c r="AV615" s="373"/>
      <c r="AW615" s="373"/>
      <c r="AX615" s="373"/>
      <c r="AY615" s="373"/>
      <c r="AZ615" s="373"/>
      <c r="BA615" s="373"/>
      <c r="BB615" s="373"/>
      <c r="BC615" s="373"/>
      <c r="BD615" s="373"/>
      <c r="BE615" s="373"/>
      <c r="BF615" s="373"/>
      <c r="BG615" s="373"/>
      <c r="BH615" s="373"/>
      <c r="BI615" s="373"/>
      <c r="BJ615" s="373"/>
      <c r="BK615" s="373"/>
      <c r="BL615" s="373"/>
      <c r="BM615" s="373"/>
      <c r="BN615" s="373"/>
    </row>
    <row r="616" spans="1:66" ht="15.75" customHeight="1" x14ac:dyDescent="0.2">
      <c r="A616" s="373"/>
      <c r="B616" s="373"/>
      <c r="C616" s="373"/>
      <c r="D616" s="373"/>
      <c r="E616" s="373"/>
      <c r="F616" s="373"/>
      <c r="G616" s="373"/>
      <c r="H616" s="373"/>
      <c r="I616" s="373"/>
      <c r="J616" s="373"/>
      <c r="K616" s="373"/>
      <c r="L616" s="373"/>
      <c r="M616" s="373"/>
      <c r="N616" s="373"/>
      <c r="O616" s="373"/>
      <c r="P616" s="373"/>
      <c r="Q616" s="373"/>
      <c r="R616" s="373"/>
      <c r="S616" s="373"/>
      <c r="T616" s="373"/>
      <c r="U616" s="373"/>
      <c r="V616" s="373"/>
      <c r="W616" s="373"/>
      <c r="X616" s="373"/>
      <c r="Y616" s="373"/>
      <c r="Z616" s="373"/>
      <c r="AA616" s="373"/>
      <c r="AB616" s="373"/>
      <c r="AC616" s="373"/>
      <c r="AD616" s="373"/>
      <c r="AE616" s="373"/>
      <c r="AF616" s="373"/>
      <c r="AG616" s="373"/>
      <c r="AH616" s="373"/>
      <c r="AI616" s="373"/>
      <c r="AJ616" s="373"/>
      <c r="AK616" s="373"/>
      <c r="AL616" s="373"/>
      <c r="AM616" s="373"/>
      <c r="AN616" s="373"/>
      <c r="AO616" s="373"/>
      <c r="AP616" s="373"/>
      <c r="AQ616" s="373"/>
      <c r="AR616" s="373"/>
      <c r="AS616" s="373"/>
      <c r="AT616" s="373"/>
      <c r="AU616" s="373"/>
      <c r="AV616" s="373"/>
      <c r="AW616" s="373"/>
      <c r="AX616" s="373"/>
      <c r="AY616" s="373"/>
      <c r="AZ616" s="373"/>
      <c r="BA616" s="373"/>
      <c r="BB616" s="373"/>
      <c r="BC616" s="373"/>
      <c r="BD616" s="373"/>
      <c r="BE616" s="373"/>
      <c r="BF616" s="373"/>
      <c r="BG616" s="373"/>
      <c r="BH616" s="373"/>
      <c r="BI616" s="373"/>
      <c r="BJ616" s="373"/>
      <c r="BK616" s="373"/>
      <c r="BL616" s="373"/>
      <c r="BM616" s="373"/>
      <c r="BN616" s="373"/>
    </row>
    <row r="617" spans="1:66" ht="15.75" customHeight="1" x14ac:dyDescent="0.2">
      <c r="A617" s="373"/>
      <c r="B617" s="373"/>
      <c r="C617" s="373"/>
      <c r="D617" s="373"/>
      <c r="E617" s="373"/>
      <c r="F617" s="373"/>
      <c r="G617" s="373"/>
      <c r="H617" s="373"/>
      <c r="I617" s="373"/>
      <c r="J617" s="373"/>
      <c r="K617" s="373"/>
      <c r="L617" s="373"/>
      <c r="M617" s="373"/>
      <c r="N617" s="373"/>
      <c r="O617" s="373"/>
      <c r="P617" s="373"/>
      <c r="Q617" s="373"/>
      <c r="R617" s="373"/>
      <c r="S617" s="373"/>
      <c r="T617" s="373"/>
      <c r="U617" s="373"/>
      <c r="V617" s="373"/>
      <c r="W617" s="373"/>
      <c r="X617" s="373"/>
      <c r="Y617" s="373"/>
      <c r="Z617" s="373"/>
      <c r="AA617" s="373"/>
      <c r="AB617" s="373"/>
      <c r="AC617" s="373"/>
      <c r="AD617" s="373"/>
      <c r="AE617" s="373"/>
      <c r="AF617" s="373"/>
      <c r="AG617" s="373"/>
      <c r="AH617" s="373"/>
      <c r="AI617" s="373"/>
      <c r="AJ617" s="373"/>
      <c r="AK617" s="373"/>
      <c r="AL617" s="373"/>
      <c r="AM617" s="373"/>
      <c r="AN617" s="373"/>
      <c r="AO617" s="373"/>
      <c r="AP617" s="373"/>
      <c r="AQ617" s="373"/>
      <c r="AR617" s="373"/>
      <c r="AS617" s="373"/>
      <c r="AT617" s="373"/>
      <c r="AU617" s="373"/>
      <c r="AV617" s="373"/>
      <c r="AW617" s="373"/>
      <c r="AX617" s="373"/>
      <c r="AY617" s="373"/>
      <c r="AZ617" s="373"/>
      <c r="BA617" s="373"/>
      <c r="BB617" s="373"/>
      <c r="BC617" s="373"/>
      <c r="BD617" s="373"/>
      <c r="BE617" s="373"/>
      <c r="BF617" s="373"/>
      <c r="BG617" s="373"/>
      <c r="BH617" s="373"/>
      <c r="BI617" s="373"/>
      <c r="BJ617" s="373"/>
      <c r="BK617" s="373"/>
      <c r="BL617" s="373"/>
      <c r="BM617" s="373"/>
      <c r="BN617" s="373"/>
    </row>
    <row r="618" spans="1:66" ht="15.75" customHeight="1" x14ac:dyDescent="0.2">
      <c r="A618" s="373"/>
      <c r="B618" s="373"/>
      <c r="C618" s="373"/>
      <c r="D618" s="373"/>
      <c r="E618" s="373"/>
      <c r="F618" s="373"/>
      <c r="G618" s="373"/>
      <c r="H618" s="373"/>
      <c r="I618" s="373"/>
      <c r="J618" s="373"/>
      <c r="K618" s="373"/>
      <c r="L618" s="373"/>
      <c r="M618" s="373"/>
      <c r="N618" s="373"/>
      <c r="O618" s="373"/>
      <c r="P618" s="373"/>
      <c r="Q618" s="373"/>
      <c r="R618" s="373"/>
      <c r="S618" s="373"/>
      <c r="T618" s="373"/>
      <c r="U618" s="373"/>
      <c r="V618" s="373"/>
      <c r="W618" s="373"/>
      <c r="X618" s="373"/>
      <c r="Y618" s="373"/>
      <c r="Z618" s="373"/>
      <c r="AA618" s="373"/>
      <c r="AB618" s="373"/>
      <c r="AC618" s="373"/>
      <c r="AD618" s="373"/>
      <c r="AE618" s="373"/>
      <c r="AF618" s="373"/>
      <c r="AG618" s="373"/>
      <c r="AH618" s="373"/>
      <c r="AI618" s="373"/>
      <c r="AJ618" s="373"/>
      <c r="AK618" s="373"/>
      <c r="AL618" s="373"/>
      <c r="AM618" s="373"/>
      <c r="AN618" s="373"/>
      <c r="AO618" s="373"/>
      <c r="AP618" s="373"/>
      <c r="AQ618" s="373"/>
      <c r="AR618" s="373"/>
      <c r="AS618" s="373"/>
      <c r="AT618" s="373"/>
      <c r="AU618" s="373"/>
      <c r="AV618" s="373"/>
      <c r="AW618" s="373"/>
      <c r="AX618" s="373"/>
      <c r="AY618" s="373"/>
      <c r="AZ618" s="373"/>
      <c r="BA618" s="373"/>
      <c r="BB618" s="373"/>
      <c r="BC618" s="373"/>
      <c r="BD618" s="373"/>
      <c r="BE618" s="373"/>
      <c r="BF618" s="373"/>
      <c r="BG618" s="373"/>
      <c r="BH618" s="373"/>
      <c r="BI618" s="373"/>
      <c r="BJ618" s="373"/>
      <c r="BK618" s="373"/>
      <c r="BL618" s="373"/>
      <c r="BM618" s="373"/>
      <c r="BN618" s="373"/>
    </row>
    <row r="619" spans="1:66" ht="15.75" customHeight="1" x14ac:dyDescent="0.2">
      <c r="A619" s="373"/>
      <c r="B619" s="373"/>
      <c r="C619" s="373"/>
      <c r="D619" s="373"/>
      <c r="E619" s="373"/>
      <c r="F619" s="373"/>
      <c r="G619" s="373"/>
      <c r="H619" s="373"/>
      <c r="I619" s="373"/>
      <c r="J619" s="373"/>
      <c r="K619" s="373"/>
      <c r="L619" s="373"/>
      <c r="M619" s="373"/>
      <c r="N619" s="373"/>
      <c r="O619" s="373"/>
      <c r="P619" s="373"/>
      <c r="Q619" s="373"/>
      <c r="R619" s="373"/>
      <c r="S619" s="373"/>
      <c r="T619" s="373"/>
      <c r="U619" s="373"/>
      <c r="V619" s="373"/>
      <c r="W619" s="373"/>
      <c r="X619" s="373"/>
      <c r="Y619" s="373"/>
      <c r="Z619" s="373"/>
      <c r="AA619" s="373"/>
      <c r="AB619" s="373"/>
      <c r="AC619" s="373"/>
      <c r="AD619" s="373"/>
      <c r="AE619" s="373"/>
      <c r="AF619" s="373"/>
      <c r="AG619" s="373"/>
      <c r="AH619" s="373"/>
      <c r="AI619" s="373"/>
      <c r="AJ619" s="373"/>
      <c r="AK619" s="373"/>
      <c r="AL619" s="373"/>
      <c r="AM619" s="373"/>
      <c r="AN619" s="373"/>
      <c r="AO619" s="373"/>
      <c r="AP619" s="373"/>
      <c r="AQ619" s="373"/>
      <c r="AR619" s="373"/>
      <c r="AS619" s="373"/>
      <c r="AT619" s="373"/>
      <c r="AU619" s="373"/>
      <c r="AV619" s="373"/>
      <c r="AW619" s="373"/>
      <c r="AX619" s="373"/>
      <c r="AY619" s="373"/>
      <c r="AZ619" s="373"/>
      <c r="BA619" s="373"/>
      <c r="BB619" s="373"/>
      <c r="BC619" s="373"/>
      <c r="BD619" s="373"/>
      <c r="BE619" s="373"/>
      <c r="BF619" s="373"/>
      <c r="BG619" s="373"/>
      <c r="BH619" s="373"/>
      <c r="BI619" s="373"/>
      <c r="BJ619" s="373"/>
      <c r="BK619" s="373"/>
      <c r="BL619" s="373"/>
      <c r="BM619" s="373"/>
      <c r="BN619" s="373"/>
    </row>
    <row r="620" spans="1:66" ht="15.75" customHeight="1" x14ac:dyDescent="0.2">
      <c r="A620" s="373"/>
      <c r="B620" s="373"/>
      <c r="C620" s="373"/>
      <c r="D620" s="373"/>
      <c r="E620" s="373"/>
      <c r="F620" s="373"/>
      <c r="G620" s="373"/>
      <c r="H620" s="373"/>
      <c r="I620" s="373"/>
      <c r="J620" s="373"/>
      <c r="K620" s="373"/>
      <c r="L620" s="373"/>
      <c r="M620" s="373"/>
      <c r="N620" s="373"/>
      <c r="O620" s="373"/>
      <c r="P620" s="373"/>
      <c r="Q620" s="373"/>
      <c r="R620" s="373"/>
      <c r="S620" s="373"/>
      <c r="T620" s="373"/>
      <c r="U620" s="373"/>
      <c r="V620" s="373"/>
      <c r="W620" s="373"/>
      <c r="X620" s="373"/>
      <c r="Y620" s="373"/>
      <c r="Z620" s="373"/>
      <c r="AA620" s="373"/>
      <c r="AB620" s="373"/>
      <c r="AC620" s="373"/>
      <c r="AD620" s="373"/>
      <c r="AE620" s="373"/>
      <c r="AF620" s="373"/>
      <c r="AG620" s="373"/>
      <c r="AH620" s="373"/>
      <c r="AI620" s="373"/>
      <c r="AJ620" s="373"/>
      <c r="AK620" s="373"/>
      <c r="AL620" s="373"/>
      <c r="AM620" s="373"/>
      <c r="AN620" s="373"/>
      <c r="AO620" s="373"/>
      <c r="AP620" s="373"/>
      <c r="AQ620" s="373"/>
      <c r="AR620" s="373"/>
      <c r="AS620" s="373"/>
      <c r="AT620" s="373"/>
      <c r="AU620" s="373"/>
      <c r="AV620" s="373"/>
      <c r="AW620" s="373"/>
      <c r="AX620" s="373"/>
      <c r="AY620" s="373"/>
      <c r="AZ620" s="373"/>
      <c r="BA620" s="373"/>
      <c r="BB620" s="373"/>
      <c r="BC620" s="373"/>
      <c r="BD620" s="373"/>
      <c r="BE620" s="373"/>
      <c r="BF620" s="373"/>
      <c r="BG620" s="373"/>
      <c r="BH620" s="373"/>
      <c r="BI620" s="373"/>
      <c r="BJ620" s="373"/>
      <c r="BK620" s="373"/>
      <c r="BL620" s="373"/>
      <c r="BM620" s="373"/>
      <c r="BN620" s="373"/>
    </row>
    <row r="621" spans="1:66" ht="15.75" customHeight="1" x14ac:dyDescent="0.2">
      <c r="A621" s="373"/>
      <c r="B621" s="373"/>
      <c r="C621" s="373"/>
      <c r="D621" s="373"/>
      <c r="E621" s="373"/>
      <c r="F621" s="373"/>
      <c r="G621" s="373"/>
      <c r="H621" s="373"/>
      <c r="I621" s="373"/>
      <c r="J621" s="373"/>
      <c r="K621" s="373"/>
      <c r="L621" s="373"/>
      <c r="M621" s="373"/>
      <c r="N621" s="373"/>
      <c r="O621" s="373"/>
      <c r="P621" s="373"/>
      <c r="Q621" s="373"/>
      <c r="R621" s="373"/>
      <c r="S621" s="373"/>
      <c r="T621" s="373"/>
      <c r="U621" s="373"/>
      <c r="V621" s="373"/>
      <c r="W621" s="373"/>
      <c r="X621" s="373"/>
      <c r="Y621" s="373"/>
      <c r="Z621" s="373"/>
      <c r="AA621" s="373"/>
      <c r="AB621" s="373"/>
      <c r="AC621" s="373"/>
      <c r="AD621" s="373"/>
      <c r="AE621" s="373"/>
      <c r="AF621" s="373"/>
      <c r="AG621" s="373"/>
      <c r="AH621" s="373"/>
      <c r="AI621" s="373"/>
      <c r="AJ621" s="373"/>
      <c r="AK621" s="373"/>
      <c r="AL621" s="373"/>
      <c r="AM621" s="373"/>
      <c r="AN621" s="373"/>
      <c r="AO621" s="373"/>
      <c r="AP621" s="373"/>
      <c r="AQ621" s="373"/>
      <c r="AR621" s="373"/>
      <c r="AS621" s="373"/>
      <c r="AT621" s="373"/>
      <c r="AU621" s="373"/>
      <c r="AV621" s="373"/>
      <c r="AW621" s="373"/>
      <c r="AX621" s="373"/>
      <c r="AY621" s="373"/>
      <c r="AZ621" s="373"/>
      <c r="BA621" s="373"/>
      <c r="BB621" s="373"/>
      <c r="BC621" s="373"/>
      <c r="BD621" s="373"/>
      <c r="BE621" s="373"/>
      <c r="BF621" s="373"/>
      <c r="BG621" s="373"/>
      <c r="BH621" s="373"/>
      <c r="BI621" s="373"/>
      <c r="BJ621" s="373"/>
      <c r="BK621" s="373"/>
      <c r="BL621" s="373"/>
      <c r="BM621" s="373"/>
      <c r="BN621" s="373"/>
    </row>
    <row r="622" spans="1:66" ht="15.75" customHeight="1" x14ac:dyDescent="0.2">
      <c r="A622" s="373"/>
      <c r="B622" s="373"/>
      <c r="C622" s="373"/>
      <c r="D622" s="373"/>
      <c r="E622" s="373"/>
      <c r="F622" s="373"/>
      <c r="G622" s="373"/>
      <c r="H622" s="373"/>
      <c r="I622" s="373"/>
      <c r="J622" s="373"/>
      <c r="K622" s="373"/>
      <c r="L622" s="373"/>
      <c r="M622" s="373"/>
      <c r="N622" s="373"/>
      <c r="O622" s="373"/>
      <c r="P622" s="373"/>
      <c r="Q622" s="373"/>
      <c r="R622" s="373"/>
      <c r="S622" s="373"/>
      <c r="T622" s="373"/>
      <c r="U622" s="373"/>
      <c r="V622" s="373"/>
      <c r="W622" s="373"/>
      <c r="X622" s="373"/>
      <c r="Y622" s="373"/>
      <c r="Z622" s="373"/>
      <c r="AA622" s="373"/>
      <c r="AB622" s="373"/>
      <c r="AC622" s="373"/>
      <c r="AD622" s="373"/>
      <c r="AE622" s="373"/>
      <c r="AF622" s="373"/>
      <c r="AG622" s="373"/>
      <c r="AH622" s="373"/>
      <c r="AI622" s="373"/>
      <c r="AJ622" s="373"/>
      <c r="AK622" s="373"/>
      <c r="AL622" s="373"/>
      <c r="AM622" s="373"/>
      <c r="AN622" s="373"/>
      <c r="AO622" s="373"/>
      <c r="AP622" s="373"/>
      <c r="AQ622" s="373"/>
      <c r="AR622" s="373"/>
      <c r="AS622" s="373"/>
      <c r="AT622" s="373"/>
      <c r="AU622" s="373"/>
      <c r="AV622" s="373"/>
      <c r="AW622" s="373"/>
      <c r="AX622" s="373"/>
      <c r="AY622" s="373"/>
      <c r="AZ622" s="373"/>
      <c r="BA622" s="373"/>
      <c r="BB622" s="373"/>
      <c r="BC622" s="373"/>
      <c r="BD622" s="373"/>
      <c r="BE622" s="373"/>
      <c r="BF622" s="373"/>
      <c r="BG622" s="373"/>
      <c r="BH622" s="373"/>
      <c r="BI622" s="373"/>
      <c r="BJ622" s="373"/>
      <c r="BK622" s="373"/>
      <c r="BL622" s="373"/>
      <c r="BM622" s="373"/>
      <c r="BN622" s="373"/>
    </row>
    <row r="623" spans="1:66" ht="15.75" customHeight="1" x14ac:dyDescent="0.2">
      <c r="A623" s="373"/>
      <c r="B623" s="373"/>
      <c r="C623" s="373"/>
      <c r="D623" s="373"/>
      <c r="E623" s="373"/>
      <c r="F623" s="373"/>
      <c r="G623" s="373"/>
      <c r="H623" s="373"/>
      <c r="I623" s="373"/>
      <c r="J623" s="373"/>
      <c r="K623" s="373"/>
      <c r="L623" s="373"/>
      <c r="M623" s="373"/>
      <c r="N623" s="373"/>
      <c r="O623" s="373"/>
      <c r="P623" s="373"/>
      <c r="Q623" s="373"/>
      <c r="R623" s="373"/>
      <c r="S623" s="373"/>
      <c r="T623" s="373"/>
      <c r="U623" s="373"/>
      <c r="V623" s="373"/>
      <c r="W623" s="373"/>
      <c r="X623" s="373"/>
      <c r="Y623" s="373"/>
      <c r="Z623" s="373"/>
      <c r="AA623" s="373"/>
      <c r="AB623" s="373"/>
      <c r="AC623" s="373"/>
      <c r="AD623" s="373"/>
      <c r="AE623" s="373"/>
      <c r="AF623" s="373"/>
      <c r="AG623" s="373"/>
      <c r="AH623" s="373"/>
      <c r="AI623" s="373"/>
      <c r="AJ623" s="373"/>
      <c r="AK623" s="373"/>
      <c r="AL623" s="373"/>
      <c r="AM623" s="373"/>
      <c r="AN623" s="373"/>
      <c r="AO623" s="373"/>
      <c r="AP623" s="373"/>
      <c r="AQ623" s="373"/>
      <c r="AR623" s="373"/>
      <c r="AS623" s="373"/>
      <c r="AT623" s="373"/>
      <c r="AU623" s="373"/>
      <c r="AV623" s="373"/>
      <c r="AW623" s="373"/>
      <c r="AX623" s="373"/>
      <c r="AY623" s="373"/>
      <c r="AZ623" s="373"/>
      <c r="BA623" s="373"/>
      <c r="BB623" s="373"/>
      <c r="BC623" s="373"/>
      <c r="BD623" s="373"/>
      <c r="BE623" s="373"/>
      <c r="BF623" s="373"/>
      <c r="BG623" s="373"/>
      <c r="BH623" s="373"/>
      <c r="BI623" s="373"/>
      <c r="BJ623" s="373"/>
      <c r="BK623" s="373"/>
      <c r="BL623" s="373"/>
      <c r="BM623" s="373"/>
      <c r="BN623" s="373"/>
    </row>
    <row r="624" spans="1:66" ht="15.75" customHeight="1" x14ac:dyDescent="0.2">
      <c r="A624" s="373"/>
      <c r="B624" s="373"/>
      <c r="C624" s="373"/>
      <c r="D624" s="373"/>
      <c r="E624" s="373"/>
      <c r="F624" s="373"/>
      <c r="G624" s="373"/>
      <c r="H624" s="373"/>
      <c r="I624" s="373"/>
      <c r="J624" s="373"/>
      <c r="K624" s="373"/>
      <c r="L624" s="373"/>
      <c r="M624" s="373"/>
      <c r="N624" s="373"/>
      <c r="O624" s="373"/>
      <c r="P624" s="373"/>
      <c r="Q624" s="373"/>
      <c r="R624" s="373"/>
      <c r="S624" s="373"/>
      <c r="T624" s="373"/>
      <c r="U624" s="373"/>
      <c r="V624" s="373"/>
      <c r="W624" s="373"/>
      <c r="X624" s="373"/>
      <c r="Y624" s="373"/>
      <c r="Z624" s="373"/>
      <c r="AA624" s="373"/>
      <c r="AB624" s="373"/>
      <c r="AC624" s="373"/>
      <c r="AD624" s="373"/>
      <c r="AE624" s="373"/>
      <c r="AF624" s="373"/>
      <c r="AG624" s="373"/>
      <c r="AH624" s="373"/>
      <c r="AI624" s="373"/>
      <c r="AJ624" s="373"/>
      <c r="AK624" s="373"/>
      <c r="AL624" s="373"/>
      <c r="AM624" s="373"/>
      <c r="AN624" s="373"/>
      <c r="AO624" s="373"/>
      <c r="AP624" s="373"/>
      <c r="AQ624" s="373"/>
      <c r="AR624" s="373"/>
      <c r="AS624" s="373"/>
      <c r="AT624" s="373"/>
      <c r="AU624" s="373"/>
      <c r="AV624" s="373"/>
      <c r="AW624" s="373"/>
      <c r="AX624" s="373"/>
      <c r="AY624" s="373"/>
      <c r="AZ624" s="373"/>
      <c r="BA624" s="373"/>
      <c r="BB624" s="373"/>
      <c r="BC624" s="373"/>
      <c r="BD624" s="373"/>
      <c r="BE624" s="373"/>
      <c r="BF624" s="373"/>
      <c r="BG624" s="373"/>
      <c r="BH624" s="373"/>
      <c r="BI624" s="373"/>
      <c r="BJ624" s="373"/>
      <c r="BK624" s="373"/>
      <c r="BL624" s="373"/>
      <c r="BM624" s="373"/>
      <c r="BN624" s="373"/>
    </row>
    <row r="625" spans="1:66" ht="15.75" customHeight="1" x14ac:dyDescent="0.2">
      <c r="A625" s="373"/>
      <c r="B625" s="373"/>
      <c r="C625" s="373"/>
      <c r="D625" s="373"/>
      <c r="E625" s="373"/>
      <c r="F625" s="373"/>
      <c r="G625" s="373"/>
      <c r="H625" s="373"/>
      <c r="I625" s="373"/>
      <c r="J625" s="373"/>
      <c r="K625" s="373"/>
      <c r="L625" s="373"/>
      <c r="M625" s="373"/>
      <c r="N625" s="373"/>
      <c r="O625" s="373"/>
      <c r="P625" s="373"/>
      <c r="Q625" s="373"/>
      <c r="R625" s="373"/>
      <c r="S625" s="373"/>
      <c r="T625" s="373"/>
      <c r="U625" s="373"/>
      <c r="V625" s="373"/>
      <c r="W625" s="373"/>
      <c r="X625" s="373"/>
      <c r="Y625" s="373"/>
      <c r="Z625" s="373"/>
      <c r="AA625" s="373"/>
      <c r="AB625" s="373"/>
      <c r="AC625" s="373"/>
      <c r="AD625" s="373"/>
      <c r="AE625" s="373"/>
      <c r="AF625" s="373"/>
      <c r="AG625" s="373"/>
      <c r="AH625" s="373"/>
      <c r="AI625" s="373"/>
      <c r="AJ625" s="373"/>
      <c r="AK625" s="373"/>
      <c r="AL625" s="373"/>
      <c r="AM625" s="373"/>
      <c r="AN625" s="373"/>
      <c r="AO625" s="373"/>
      <c r="AP625" s="373"/>
      <c r="AQ625" s="373"/>
      <c r="AR625" s="373"/>
      <c r="AS625" s="373"/>
      <c r="AT625" s="373"/>
      <c r="AU625" s="373"/>
      <c r="AV625" s="373"/>
      <c r="AW625" s="373"/>
      <c r="AX625" s="373"/>
      <c r="AY625" s="373"/>
      <c r="AZ625" s="373"/>
      <c r="BA625" s="373"/>
      <c r="BB625" s="373"/>
      <c r="BC625" s="373"/>
      <c r="BD625" s="373"/>
      <c r="BE625" s="373"/>
      <c r="BF625" s="373"/>
      <c r="BG625" s="373"/>
      <c r="BH625" s="373"/>
      <c r="BI625" s="373"/>
      <c r="BJ625" s="373"/>
      <c r="BK625" s="373"/>
      <c r="BL625" s="373"/>
      <c r="BM625" s="373"/>
      <c r="BN625" s="373"/>
    </row>
    <row r="626" spans="1:66" ht="15.75" customHeight="1" x14ac:dyDescent="0.2">
      <c r="A626" s="373"/>
      <c r="B626" s="373"/>
      <c r="C626" s="373"/>
      <c r="D626" s="373"/>
      <c r="E626" s="373"/>
      <c r="F626" s="373"/>
      <c r="G626" s="373"/>
      <c r="H626" s="373"/>
      <c r="I626" s="373"/>
      <c r="J626" s="373"/>
      <c r="K626" s="373"/>
      <c r="L626" s="373"/>
      <c r="M626" s="373"/>
      <c r="N626" s="373"/>
      <c r="O626" s="373"/>
      <c r="P626" s="373"/>
      <c r="Q626" s="373"/>
      <c r="R626" s="373"/>
      <c r="S626" s="373"/>
      <c r="T626" s="373"/>
      <c r="U626" s="373"/>
      <c r="V626" s="373"/>
      <c r="W626" s="373"/>
      <c r="X626" s="373"/>
      <c r="Y626" s="373"/>
      <c r="Z626" s="373"/>
      <c r="AA626" s="373"/>
      <c r="AB626" s="373"/>
      <c r="AC626" s="373"/>
      <c r="AD626" s="373"/>
      <c r="AE626" s="373"/>
      <c r="AF626" s="373"/>
      <c r="AG626" s="373"/>
      <c r="AH626" s="373"/>
      <c r="AI626" s="373"/>
      <c r="AJ626" s="373"/>
      <c r="AK626" s="373"/>
      <c r="AL626" s="373"/>
      <c r="AM626" s="373"/>
      <c r="AN626" s="373"/>
      <c r="AO626" s="373"/>
      <c r="AP626" s="373"/>
      <c r="AQ626" s="373"/>
      <c r="AR626" s="373"/>
      <c r="AS626" s="373"/>
      <c r="AT626" s="373"/>
      <c r="AU626" s="373"/>
      <c r="AV626" s="373"/>
      <c r="AW626" s="373"/>
      <c r="AX626" s="373"/>
      <c r="AY626" s="373"/>
      <c r="AZ626" s="373"/>
      <c r="BA626" s="373"/>
      <c r="BB626" s="373"/>
      <c r="BC626" s="373"/>
      <c r="BD626" s="373"/>
      <c r="BE626" s="373"/>
      <c r="BF626" s="373"/>
      <c r="BG626" s="373"/>
      <c r="BH626" s="373"/>
      <c r="BI626" s="373"/>
      <c r="BJ626" s="373"/>
      <c r="BK626" s="373"/>
      <c r="BL626" s="373"/>
      <c r="BM626" s="373"/>
      <c r="BN626" s="373"/>
    </row>
    <row r="627" spans="1:66" ht="15.75" customHeight="1" x14ac:dyDescent="0.2">
      <c r="A627" s="373"/>
      <c r="B627" s="373"/>
      <c r="C627" s="373"/>
      <c r="D627" s="373"/>
      <c r="E627" s="373"/>
      <c r="F627" s="373"/>
      <c r="G627" s="373"/>
      <c r="H627" s="373"/>
      <c r="I627" s="373"/>
      <c r="J627" s="373"/>
      <c r="K627" s="373"/>
      <c r="L627" s="373"/>
      <c r="M627" s="373"/>
      <c r="N627" s="373"/>
      <c r="O627" s="373"/>
      <c r="P627" s="373"/>
      <c r="Q627" s="373"/>
      <c r="R627" s="373"/>
      <c r="S627" s="373"/>
      <c r="T627" s="373"/>
      <c r="U627" s="373"/>
      <c r="V627" s="373"/>
      <c r="W627" s="373"/>
      <c r="X627" s="373"/>
      <c r="Y627" s="373"/>
      <c r="Z627" s="373"/>
      <c r="AA627" s="373"/>
      <c r="AB627" s="373"/>
      <c r="AC627" s="373"/>
      <c r="AD627" s="373"/>
      <c r="AE627" s="373"/>
      <c r="AF627" s="373"/>
      <c r="AG627" s="373"/>
      <c r="AH627" s="373"/>
      <c r="AI627" s="373"/>
      <c r="AJ627" s="373"/>
      <c r="AK627" s="373"/>
      <c r="AL627" s="373"/>
      <c r="AM627" s="373"/>
      <c r="AN627" s="373"/>
      <c r="AO627" s="373"/>
      <c r="AP627" s="373"/>
      <c r="AQ627" s="373"/>
      <c r="AR627" s="373"/>
      <c r="AS627" s="373"/>
      <c r="AT627" s="373"/>
      <c r="AU627" s="373"/>
      <c r="AV627" s="373"/>
      <c r="AW627" s="373"/>
      <c r="AX627" s="373"/>
      <c r="AY627" s="373"/>
      <c r="AZ627" s="373"/>
      <c r="BA627" s="373"/>
      <c r="BB627" s="373"/>
      <c r="BC627" s="373"/>
      <c r="BD627" s="373"/>
      <c r="BE627" s="373"/>
      <c r="BF627" s="373"/>
      <c r="BG627" s="373"/>
      <c r="BH627" s="373"/>
      <c r="BI627" s="373"/>
      <c r="BJ627" s="373"/>
      <c r="BK627" s="373"/>
      <c r="BL627" s="373"/>
      <c r="BM627" s="373"/>
      <c r="BN627" s="373"/>
    </row>
    <row r="628" spans="1:66" ht="15.75" customHeight="1" x14ac:dyDescent="0.2">
      <c r="A628" s="373"/>
      <c r="B628" s="373"/>
      <c r="C628" s="373"/>
      <c r="D628" s="373"/>
      <c r="E628" s="373"/>
      <c r="F628" s="373"/>
      <c r="G628" s="373"/>
      <c r="H628" s="373"/>
      <c r="I628" s="373"/>
      <c r="J628" s="373"/>
      <c r="K628" s="373"/>
      <c r="L628" s="373"/>
      <c r="M628" s="373"/>
      <c r="N628" s="373"/>
      <c r="O628" s="373"/>
      <c r="P628" s="373"/>
      <c r="Q628" s="373"/>
      <c r="R628" s="373"/>
      <c r="S628" s="373"/>
      <c r="T628" s="373"/>
      <c r="U628" s="373"/>
      <c r="V628" s="373"/>
      <c r="W628" s="373"/>
      <c r="X628" s="373"/>
      <c r="Y628" s="373"/>
      <c r="Z628" s="373"/>
      <c r="AA628" s="373"/>
      <c r="AB628" s="373"/>
      <c r="AC628" s="373"/>
      <c r="AD628" s="373"/>
      <c r="AE628" s="373"/>
      <c r="AF628" s="373"/>
      <c r="AG628" s="373"/>
      <c r="AH628" s="373"/>
      <c r="AI628" s="373"/>
      <c r="AJ628" s="373"/>
      <c r="AK628" s="373"/>
      <c r="AL628" s="373"/>
      <c r="AM628" s="373"/>
      <c r="AN628" s="373"/>
      <c r="AO628" s="373"/>
      <c r="AP628" s="373"/>
      <c r="AQ628" s="373"/>
      <c r="AR628" s="373"/>
      <c r="AS628" s="373"/>
      <c r="AT628" s="373"/>
      <c r="AU628" s="373"/>
      <c r="AV628" s="373"/>
      <c r="AW628" s="373"/>
      <c r="AX628" s="373"/>
      <c r="AY628" s="373"/>
      <c r="AZ628" s="373"/>
      <c r="BA628" s="373"/>
      <c r="BB628" s="373"/>
      <c r="BC628" s="373"/>
      <c r="BD628" s="373"/>
      <c r="BE628" s="373"/>
      <c r="BF628" s="373"/>
      <c r="BG628" s="373"/>
      <c r="BH628" s="373"/>
      <c r="BI628" s="373"/>
      <c r="BJ628" s="373"/>
      <c r="BK628" s="373"/>
      <c r="BL628" s="373"/>
      <c r="BM628" s="373"/>
      <c r="BN628" s="373"/>
    </row>
    <row r="629" spans="1:66" ht="15.75" customHeight="1" x14ac:dyDescent="0.2">
      <c r="A629" s="373"/>
      <c r="B629" s="373"/>
      <c r="C629" s="373"/>
      <c r="D629" s="373"/>
      <c r="E629" s="373"/>
      <c r="F629" s="373"/>
      <c r="G629" s="373"/>
      <c r="H629" s="373"/>
      <c r="I629" s="373"/>
      <c r="J629" s="373"/>
      <c r="K629" s="373"/>
      <c r="L629" s="373"/>
      <c r="M629" s="373"/>
      <c r="N629" s="373"/>
      <c r="O629" s="373"/>
      <c r="P629" s="373"/>
      <c r="Q629" s="373"/>
      <c r="R629" s="373"/>
      <c r="S629" s="373"/>
      <c r="T629" s="373"/>
      <c r="U629" s="373"/>
      <c r="V629" s="373"/>
      <c r="W629" s="373"/>
      <c r="X629" s="373"/>
      <c r="Y629" s="373"/>
      <c r="Z629" s="373"/>
      <c r="AA629" s="373"/>
      <c r="AB629" s="373"/>
      <c r="AC629" s="373"/>
      <c r="AD629" s="373"/>
      <c r="AE629" s="373"/>
      <c r="AF629" s="373"/>
      <c r="AG629" s="373"/>
      <c r="AH629" s="373"/>
      <c r="AI629" s="373"/>
      <c r="AJ629" s="373"/>
      <c r="AK629" s="373"/>
      <c r="AL629" s="373"/>
      <c r="AM629" s="373"/>
      <c r="AN629" s="373"/>
      <c r="AO629" s="373"/>
      <c r="AP629" s="373"/>
      <c r="AQ629" s="373"/>
      <c r="AR629" s="373"/>
      <c r="AS629" s="373"/>
      <c r="AT629" s="373"/>
      <c r="AU629" s="373"/>
      <c r="AV629" s="373"/>
      <c r="AW629" s="373"/>
      <c r="AX629" s="373"/>
      <c r="AY629" s="373"/>
      <c r="AZ629" s="373"/>
      <c r="BA629" s="373"/>
      <c r="BB629" s="373"/>
      <c r="BC629" s="373"/>
      <c r="BD629" s="373"/>
      <c r="BE629" s="373"/>
      <c r="BF629" s="373"/>
      <c r="BG629" s="373"/>
      <c r="BH629" s="373"/>
      <c r="BI629" s="373"/>
      <c r="BJ629" s="373"/>
      <c r="BK629" s="373"/>
      <c r="BL629" s="373"/>
      <c r="BM629" s="373"/>
      <c r="BN629" s="373"/>
    </row>
    <row r="630" spans="1:66" ht="15.75" customHeight="1" x14ac:dyDescent="0.2">
      <c r="A630" s="373"/>
      <c r="B630" s="373"/>
      <c r="C630" s="373"/>
      <c r="D630" s="373"/>
      <c r="E630" s="373"/>
      <c r="F630" s="373"/>
      <c r="G630" s="373"/>
      <c r="H630" s="373"/>
      <c r="I630" s="373"/>
      <c r="J630" s="373"/>
      <c r="K630" s="373"/>
      <c r="L630" s="373"/>
      <c r="M630" s="373"/>
      <c r="N630" s="373"/>
      <c r="O630" s="373"/>
      <c r="P630" s="373"/>
      <c r="Q630" s="373"/>
      <c r="R630" s="373"/>
      <c r="S630" s="373"/>
      <c r="T630" s="373"/>
      <c r="U630" s="373"/>
      <c r="V630" s="373"/>
      <c r="W630" s="373"/>
      <c r="X630" s="373"/>
      <c r="Y630" s="373"/>
      <c r="Z630" s="373"/>
      <c r="AA630" s="373"/>
      <c r="AB630" s="373"/>
      <c r="AC630" s="373"/>
      <c r="AD630" s="373"/>
      <c r="AE630" s="373"/>
      <c r="AF630" s="373"/>
      <c r="AG630" s="373"/>
      <c r="AH630" s="373"/>
      <c r="AI630" s="373"/>
      <c r="AJ630" s="373"/>
      <c r="AK630" s="373"/>
      <c r="AL630" s="373"/>
      <c r="AM630" s="373"/>
      <c r="AN630" s="373"/>
      <c r="AO630" s="373"/>
      <c r="AP630" s="373"/>
      <c r="AQ630" s="373"/>
      <c r="AR630" s="373"/>
      <c r="AS630" s="373"/>
      <c r="AT630" s="373"/>
      <c r="AU630" s="373"/>
      <c r="AV630" s="373"/>
      <c r="AW630" s="373"/>
      <c r="AX630" s="373"/>
      <c r="AY630" s="373"/>
      <c r="AZ630" s="373"/>
      <c r="BA630" s="373"/>
      <c r="BB630" s="373"/>
      <c r="BC630" s="373"/>
      <c r="BD630" s="373"/>
      <c r="BE630" s="373"/>
      <c r="BF630" s="373"/>
      <c r="BG630" s="373"/>
      <c r="BH630" s="373"/>
      <c r="BI630" s="373"/>
      <c r="BJ630" s="373"/>
      <c r="BK630" s="373"/>
      <c r="BL630" s="373"/>
      <c r="BM630" s="373"/>
      <c r="BN630" s="373"/>
    </row>
    <row r="631" spans="1:66" ht="15.75" customHeight="1" x14ac:dyDescent="0.2">
      <c r="A631" s="373"/>
      <c r="B631" s="373"/>
      <c r="C631" s="373"/>
      <c r="D631" s="373"/>
      <c r="E631" s="373"/>
      <c r="F631" s="373"/>
      <c r="G631" s="373"/>
      <c r="H631" s="373"/>
      <c r="I631" s="373"/>
      <c r="J631" s="373"/>
      <c r="K631" s="373"/>
      <c r="L631" s="373"/>
      <c r="M631" s="373"/>
      <c r="N631" s="373"/>
      <c r="O631" s="373"/>
      <c r="P631" s="373"/>
      <c r="Q631" s="373"/>
      <c r="R631" s="373"/>
      <c r="S631" s="373"/>
      <c r="T631" s="373"/>
      <c r="U631" s="373"/>
      <c r="V631" s="373"/>
      <c r="W631" s="373"/>
      <c r="X631" s="373"/>
      <c r="Y631" s="373"/>
      <c r="Z631" s="373"/>
      <c r="AA631" s="373"/>
      <c r="AB631" s="373"/>
      <c r="AC631" s="373"/>
      <c r="AD631" s="373"/>
      <c r="AE631" s="373"/>
      <c r="AF631" s="373"/>
      <c r="AG631" s="373"/>
      <c r="AH631" s="373"/>
      <c r="AI631" s="373"/>
      <c r="AJ631" s="373"/>
      <c r="AK631" s="373"/>
      <c r="AL631" s="373"/>
      <c r="AM631" s="373"/>
      <c r="AN631" s="373"/>
      <c r="AO631" s="373"/>
      <c r="AP631" s="373"/>
      <c r="AQ631" s="373"/>
      <c r="AR631" s="373"/>
      <c r="AS631" s="373"/>
      <c r="AT631" s="373"/>
      <c r="AU631" s="373"/>
      <c r="AV631" s="373"/>
      <c r="AW631" s="373"/>
      <c r="AX631" s="373"/>
      <c r="AY631" s="373"/>
      <c r="AZ631" s="373"/>
      <c r="BA631" s="373"/>
      <c r="BB631" s="373"/>
      <c r="BC631" s="373"/>
      <c r="BD631" s="373"/>
      <c r="BE631" s="373"/>
      <c r="BF631" s="373"/>
      <c r="BG631" s="373"/>
      <c r="BH631" s="373"/>
      <c r="BI631" s="373"/>
      <c r="BJ631" s="373"/>
      <c r="BK631" s="373"/>
      <c r="BL631" s="373"/>
      <c r="BM631" s="373"/>
      <c r="BN631" s="373"/>
    </row>
    <row r="632" spans="1:66" ht="15.75" customHeight="1" x14ac:dyDescent="0.2">
      <c r="A632" s="373"/>
      <c r="B632" s="373"/>
      <c r="C632" s="373"/>
      <c r="D632" s="373"/>
      <c r="E632" s="373"/>
      <c r="F632" s="373"/>
      <c r="G632" s="373"/>
      <c r="H632" s="373"/>
      <c r="I632" s="373"/>
      <c r="J632" s="373"/>
      <c r="K632" s="373"/>
      <c r="L632" s="373"/>
      <c r="M632" s="373"/>
      <c r="N632" s="373"/>
      <c r="O632" s="373"/>
      <c r="P632" s="373"/>
      <c r="Q632" s="373"/>
      <c r="R632" s="373"/>
      <c r="S632" s="373"/>
      <c r="T632" s="373"/>
      <c r="U632" s="373"/>
      <c r="V632" s="373"/>
      <c r="W632" s="373"/>
      <c r="X632" s="373"/>
      <c r="Y632" s="373"/>
      <c r="Z632" s="373"/>
      <c r="AA632" s="373"/>
      <c r="AB632" s="373"/>
      <c r="AC632" s="373"/>
      <c r="AD632" s="373"/>
      <c r="AE632" s="373"/>
      <c r="AF632" s="373"/>
      <c r="AG632" s="373"/>
      <c r="AH632" s="373"/>
      <c r="AI632" s="373"/>
      <c r="AJ632" s="373"/>
      <c r="AK632" s="373"/>
      <c r="AL632" s="373"/>
      <c r="AM632" s="373"/>
      <c r="AN632" s="373"/>
      <c r="AO632" s="373"/>
      <c r="AP632" s="373"/>
      <c r="AQ632" s="373"/>
      <c r="AR632" s="373"/>
      <c r="AS632" s="373"/>
      <c r="AT632" s="373"/>
      <c r="AU632" s="373"/>
      <c r="AV632" s="373"/>
      <c r="AW632" s="373"/>
      <c r="AX632" s="373"/>
      <c r="AY632" s="373"/>
      <c r="AZ632" s="373"/>
      <c r="BA632" s="373"/>
      <c r="BB632" s="373"/>
      <c r="BC632" s="373"/>
      <c r="BD632" s="373"/>
      <c r="BE632" s="373"/>
      <c r="BF632" s="373"/>
      <c r="BG632" s="373"/>
      <c r="BH632" s="373"/>
      <c r="BI632" s="373"/>
      <c r="BJ632" s="373"/>
      <c r="BK632" s="373"/>
      <c r="BL632" s="373"/>
      <c r="BM632" s="373"/>
      <c r="BN632" s="373"/>
    </row>
    <row r="633" spans="1:66" ht="15.75" customHeight="1" x14ac:dyDescent="0.2">
      <c r="A633" s="373"/>
      <c r="B633" s="373"/>
      <c r="C633" s="373"/>
      <c r="D633" s="373"/>
      <c r="E633" s="373"/>
      <c r="F633" s="373"/>
      <c r="G633" s="373"/>
      <c r="H633" s="373"/>
      <c r="I633" s="373"/>
      <c r="J633" s="373"/>
      <c r="K633" s="373"/>
      <c r="L633" s="373"/>
      <c r="M633" s="373"/>
      <c r="N633" s="373"/>
      <c r="O633" s="373"/>
      <c r="P633" s="373"/>
      <c r="Q633" s="373"/>
      <c r="R633" s="373"/>
      <c r="S633" s="373"/>
      <c r="T633" s="373"/>
      <c r="U633" s="373"/>
      <c r="V633" s="373"/>
      <c r="W633" s="373"/>
      <c r="X633" s="373"/>
      <c r="Y633" s="373"/>
      <c r="Z633" s="373"/>
      <c r="AA633" s="373"/>
      <c r="AB633" s="373"/>
      <c r="AC633" s="373"/>
      <c r="AD633" s="373"/>
      <c r="AE633" s="373"/>
      <c r="AF633" s="373"/>
      <c r="AG633" s="373"/>
      <c r="AH633" s="373"/>
      <c r="AI633" s="373"/>
      <c r="AJ633" s="373"/>
      <c r="AK633" s="373"/>
      <c r="AL633" s="373"/>
      <c r="AM633" s="373"/>
      <c r="AN633" s="373"/>
      <c r="AO633" s="373"/>
      <c r="AP633" s="373"/>
      <c r="AQ633" s="373"/>
      <c r="AR633" s="373"/>
      <c r="AS633" s="373"/>
      <c r="AT633" s="373"/>
      <c r="AU633" s="373"/>
      <c r="AV633" s="373"/>
      <c r="AW633" s="373"/>
      <c r="AX633" s="373"/>
      <c r="AY633" s="373"/>
      <c r="AZ633" s="373"/>
      <c r="BA633" s="373"/>
      <c r="BB633" s="373"/>
      <c r="BC633" s="373"/>
      <c r="BD633" s="373"/>
      <c r="BE633" s="373"/>
      <c r="BF633" s="373"/>
      <c r="BG633" s="373"/>
      <c r="BH633" s="373"/>
      <c r="BI633" s="373"/>
      <c r="BJ633" s="373"/>
      <c r="BK633" s="373"/>
      <c r="BL633" s="373"/>
      <c r="BM633" s="373"/>
      <c r="BN633" s="373"/>
    </row>
    <row r="634" spans="1:66" ht="15.75" customHeight="1" x14ac:dyDescent="0.2">
      <c r="A634" s="373"/>
      <c r="B634" s="373"/>
      <c r="C634" s="373"/>
      <c r="D634" s="373"/>
      <c r="E634" s="373"/>
      <c r="F634" s="373"/>
      <c r="G634" s="373"/>
      <c r="H634" s="373"/>
      <c r="I634" s="373"/>
      <c r="J634" s="373"/>
      <c r="K634" s="373"/>
      <c r="L634" s="373"/>
      <c r="M634" s="373"/>
      <c r="N634" s="373"/>
      <c r="O634" s="373"/>
      <c r="P634" s="373"/>
      <c r="Q634" s="373"/>
      <c r="R634" s="373"/>
      <c r="S634" s="373"/>
      <c r="T634" s="373"/>
      <c r="U634" s="373"/>
      <c r="V634" s="373"/>
      <c r="W634" s="373"/>
      <c r="X634" s="373"/>
      <c r="Y634" s="373"/>
      <c r="Z634" s="373"/>
      <c r="AA634" s="373"/>
      <c r="AB634" s="373"/>
      <c r="AC634" s="373"/>
      <c r="AD634" s="373"/>
      <c r="AE634" s="373"/>
      <c r="AF634" s="373"/>
      <c r="AG634" s="373"/>
      <c r="AH634" s="373"/>
      <c r="AI634" s="373"/>
      <c r="AJ634" s="373"/>
      <c r="AK634" s="373"/>
      <c r="AL634" s="373"/>
      <c r="AM634" s="373"/>
      <c r="AN634" s="373"/>
      <c r="AO634" s="373"/>
      <c r="AP634" s="373"/>
      <c r="AQ634" s="373"/>
      <c r="AR634" s="373"/>
      <c r="AS634" s="373"/>
      <c r="AT634" s="373"/>
      <c r="AU634" s="373"/>
      <c r="AV634" s="373"/>
      <c r="AW634" s="373"/>
      <c r="AX634" s="373"/>
      <c r="AY634" s="373"/>
      <c r="AZ634" s="373"/>
      <c r="BA634" s="373"/>
      <c r="BB634" s="373"/>
      <c r="BC634" s="373"/>
      <c r="BD634" s="373"/>
      <c r="BE634" s="373"/>
      <c r="BF634" s="373"/>
      <c r="BG634" s="373"/>
      <c r="BH634" s="373"/>
      <c r="BI634" s="373"/>
      <c r="BJ634" s="373"/>
      <c r="BK634" s="373"/>
      <c r="BL634" s="373"/>
      <c r="BM634" s="373"/>
      <c r="BN634" s="373"/>
    </row>
    <row r="635" spans="1:66" ht="15.75" customHeight="1" x14ac:dyDescent="0.2">
      <c r="A635" s="373"/>
      <c r="B635" s="373"/>
      <c r="C635" s="373"/>
      <c r="D635" s="373"/>
      <c r="E635" s="373"/>
      <c r="F635" s="373"/>
      <c r="G635" s="373"/>
      <c r="H635" s="373"/>
      <c r="I635" s="373"/>
      <c r="J635" s="373"/>
      <c r="K635" s="373"/>
      <c r="L635" s="373"/>
      <c r="M635" s="373"/>
      <c r="N635" s="373"/>
      <c r="O635" s="373"/>
      <c r="P635" s="373"/>
      <c r="Q635" s="373"/>
      <c r="R635" s="373"/>
      <c r="S635" s="373"/>
      <c r="T635" s="373"/>
      <c r="U635" s="373"/>
      <c r="V635" s="373"/>
      <c r="W635" s="373"/>
      <c r="X635" s="373"/>
      <c r="Y635" s="373"/>
      <c r="Z635" s="373"/>
      <c r="AA635" s="373"/>
      <c r="AB635" s="373"/>
      <c r="AC635" s="373"/>
      <c r="AD635" s="373"/>
      <c r="AE635" s="373"/>
      <c r="AF635" s="373"/>
      <c r="AG635" s="373"/>
      <c r="AH635" s="373"/>
      <c r="AI635" s="373"/>
      <c r="AJ635" s="373"/>
      <c r="AK635" s="373"/>
      <c r="AL635" s="373"/>
      <c r="AM635" s="373"/>
      <c r="AN635" s="373"/>
      <c r="AO635" s="373"/>
      <c r="AP635" s="373"/>
      <c r="AQ635" s="373"/>
      <c r="AR635" s="373"/>
      <c r="AS635" s="373"/>
      <c r="AT635" s="373"/>
      <c r="AU635" s="373"/>
      <c r="AV635" s="373"/>
      <c r="AW635" s="373"/>
      <c r="AX635" s="373"/>
      <c r="AY635" s="373"/>
      <c r="AZ635" s="373"/>
      <c r="BA635" s="373"/>
      <c r="BB635" s="373"/>
      <c r="BC635" s="373"/>
      <c r="BD635" s="373"/>
      <c r="BE635" s="373"/>
      <c r="BF635" s="373"/>
      <c r="BG635" s="373"/>
      <c r="BH635" s="373"/>
      <c r="BI635" s="373"/>
      <c r="BJ635" s="373"/>
      <c r="BK635" s="373"/>
      <c r="BL635" s="373"/>
      <c r="BM635" s="373"/>
      <c r="BN635" s="373"/>
    </row>
    <row r="636" spans="1:66" ht="15.75" customHeight="1" x14ac:dyDescent="0.2">
      <c r="A636" s="373"/>
      <c r="B636" s="373"/>
      <c r="C636" s="373"/>
      <c r="D636" s="373"/>
      <c r="E636" s="373"/>
      <c r="F636" s="373"/>
      <c r="G636" s="373"/>
      <c r="H636" s="373"/>
      <c r="I636" s="373"/>
      <c r="J636" s="373"/>
      <c r="K636" s="373"/>
      <c r="L636" s="373"/>
      <c r="M636" s="373"/>
      <c r="N636" s="373"/>
      <c r="O636" s="373"/>
      <c r="P636" s="373"/>
      <c r="Q636" s="373"/>
      <c r="R636" s="373"/>
      <c r="S636" s="373"/>
      <c r="T636" s="373"/>
      <c r="U636" s="373"/>
      <c r="V636" s="373"/>
      <c r="W636" s="373"/>
      <c r="X636" s="373"/>
      <c r="Y636" s="373"/>
      <c r="Z636" s="373"/>
      <c r="AA636" s="373"/>
      <c r="AB636" s="373"/>
      <c r="AC636" s="373"/>
      <c r="AD636" s="373"/>
      <c r="AE636" s="373"/>
      <c r="AF636" s="373"/>
      <c r="AG636" s="373"/>
      <c r="AH636" s="373"/>
      <c r="AI636" s="373"/>
      <c r="AJ636" s="373"/>
      <c r="AK636" s="373"/>
      <c r="AL636" s="373"/>
      <c r="AM636" s="373"/>
      <c r="AN636" s="373"/>
      <c r="AO636" s="373"/>
      <c r="AP636" s="373"/>
      <c r="AQ636" s="373"/>
      <c r="AR636" s="373"/>
      <c r="AS636" s="373"/>
      <c r="AT636" s="373"/>
      <c r="AU636" s="373"/>
      <c r="AV636" s="373"/>
      <c r="AW636" s="373"/>
      <c r="AX636" s="373"/>
      <c r="AY636" s="373"/>
      <c r="AZ636" s="373"/>
      <c r="BA636" s="373"/>
      <c r="BB636" s="373"/>
      <c r="BC636" s="373"/>
      <c r="BD636" s="373"/>
      <c r="BE636" s="373"/>
      <c r="BF636" s="373"/>
      <c r="BG636" s="373"/>
      <c r="BH636" s="373"/>
      <c r="BI636" s="373"/>
      <c r="BJ636" s="373"/>
      <c r="BK636" s="373"/>
      <c r="BL636" s="373"/>
      <c r="BM636" s="373"/>
      <c r="BN636" s="373"/>
    </row>
    <row r="637" spans="1:66" ht="15.75" customHeight="1" x14ac:dyDescent="0.2">
      <c r="A637" s="373"/>
      <c r="B637" s="373"/>
      <c r="C637" s="373"/>
      <c r="D637" s="373"/>
      <c r="E637" s="373"/>
      <c r="F637" s="373"/>
      <c r="G637" s="373"/>
      <c r="H637" s="373"/>
      <c r="I637" s="373"/>
      <c r="J637" s="373"/>
      <c r="K637" s="373"/>
      <c r="L637" s="373"/>
      <c r="M637" s="373"/>
      <c r="N637" s="373"/>
      <c r="O637" s="373"/>
      <c r="P637" s="373"/>
      <c r="Q637" s="373"/>
      <c r="R637" s="373"/>
      <c r="S637" s="373"/>
      <c r="T637" s="373"/>
      <c r="U637" s="373"/>
      <c r="V637" s="373"/>
      <c r="W637" s="373"/>
      <c r="X637" s="373"/>
      <c r="Y637" s="373"/>
      <c r="Z637" s="373"/>
      <c r="AA637" s="373"/>
      <c r="AB637" s="373"/>
      <c r="AC637" s="373"/>
      <c r="AD637" s="373"/>
      <c r="AE637" s="373"/>
      <c r="AF637" s="373"/>
      <c r="AG637" s="373"/>
      <c r="AH637" s="373"/>
      <c r="AI637" s="373"/>
      <c r="AJ637" s="373"/>
      <c r="AK637" s="373"/>
      <c r="AL637" s="373"/>
      <c r="AM637" s="373"/>
      <c r="AN637" s="373"/>
      <c r="AO637" s="373"/>
      <c r="AP637" s="373"/>
      <c r="AQ637" s="373"/>
      <c r="AR637" s="373"/>
      <c r="AS637" s="373"/>
      <c r="AT637" s="373"/>
      <c r="AU637" s="373"/>
      <c r="AV637" s="373"/>
      <c r="AW637" s="373"/>
      <c r="AX637" s="373"/>
      <c r="AY637" s="373"/>
      <c r="AZ637" s="373"/>
      <c r="BA637" s="373"/>
      <c r="BB637" s="373"/>
      <c r="BC637" s="373"/>
      <c r="BD637" s="373"/>
      <c r="BE637" s="373"/>
      <c r="BF637" s="373"/>
      <c r="BG637" s="373"/>
      <c r="BH637" s="373"/>
      <c r="BI637" s="373"/>
      <c r="BJ637" s="373"/>
      <c r="BK637" s="373"/>
      <c r="BL637" s="373"/>
      <c r="BM637" s="373"/>
      <c r="BN637" s="373"/>
    </row>
    <row r="638" spans="1:66" ht="15.75" customHeight="1" x14ac:dyDescent="0.2">
      <c r="A638" s="373"/>
      <c r="B638" s="373"/>
      <c r="C638" s="373"/>
      <c r="D638" s="373"/>
      <c r="E638" s="373"/>
      <c r="F638" s="373"/>
      <c r="G638" s="373"/>
      <c r="H638" s="373"/>
      <c r="I638" s="373"/>
      <c r="J638" s="373"/>
      <c r="K638" s="373"/>
      <c r="L638" s="373"/>
      <c r="M638" s="373"/>
      <c r="N638" s="373"/>
      <c r="O638" s="373"/>
      <c r="P638" s="373"/>
      <c r="Q638" s="373"/>
      <c r="R638" s="373"/>
      <c r="S638" s="373"/>
      <c r="T638" s="373"/>
      <c r="U638" s="373"/>
      <c r="V638" s="373"/>
      <c r="W638" s="373"/>
      <c r="X638" s="373"/>
      <c r="Y638" s="373"/>
      <c r="Z638" s="373"/>
      <c r="AA638" s="373"/>
      <c r="AB638" s="373"/>
      <c r="AC638" s="373"/>
      <c r="AD638" s="373"/>
      <c r="AE638" s="373"/>
      <c r="AF638" s="373"/>
      <c r="AG638" s="373"/>
      <c r="AH638" s="373"/>
      <c r="AI638" s="373"/>
      <c r="AJ638" s="373"/>
      <c r="AK638" s="373"/>
      <c r="AL638" s="373"/>
      <c r="AM638" s="373"/>
      <c r="AN638" s="373"/>
      <c r="AO638" s="373"/>
      <c r="AP638" s="373"/>
      <c r="AQ638" s="373"/>
      <c r="AR638" s="373"/>
      <c r="AS638" s="373"/>
      <c r="AT638" s="373"/>
      <c r="AU638" s="373"/>
      <c r="AV638" s="373"/>
      <c r="AW638" s="373"/>
      <c r="AX638" s="373"/>
      <c r="AY638" s="373"/>
      <c r="AZ638" s="373"/>
      <c r="BA638" s="373"/>
      <c r="BB638" s="373"/>
      <c r="BC638" s="373"/>
      <c r="BD638" s="373"/>
      <c r="BE638" s="373"/>
      <c r="BF638" s="373"/>
      <c r="BG638" s="373"/>
      <c r="BH638" s="373"/>
      <c r="BI638" s="373"/>
      <c r="BJ638" s="373"/>
      <c r="BK638" s="373"/>
      <c r="BL638" s="373"/>
      <c r="BM638" s="373"/>
      <c r="BN638" s="373"/>
    </row>
    <row r="639" spans="1:66" ht="15.75" customHeight="1" x14ac:dyDescent="0.2">
      <c r="A639" s="373"/>
      <c r="B639" s="373"/>
      <c r="C639" s="373"/>
      <c r="D639" s="373"/>
      <c r="E639" s="373"/>
      <c r="F639" s="373"/>
      <c r="G639" s="373"/>
      <c r="H639" s="373"/>
      <c r="I639" s="373"/>
      <c r="J639" s="373"/>
      <c r="K639" s="373"/>
      <c r="L639" s="373"/>
      <c r="M639" s="373"/>
      <c r="N639" s="373"/>
      <c r="O639" s="373"/>
      <c r="P639" s="373"/>
      <c r="Q639" s="373"/>
      <c r="R639" s="373"/>
      <c r="S639" s="373"/>
      <c r="T639" s="373"/>
      <c r="U639" s="373"/>
      <c r="V639" s="373"/>
      <c r="W639" s="373"/>
      <c r="X639" s="373"/>
      <c r="Y639" s="373"/>
      <c r="Z639" s="373"/>
      <c r="AA639" s="373"/>
      <c r="AB639" s="373"/>
      <c r="AC639" s="373"/>
      <c r="AD639" s="373"/>
      <c r="AE639" s="373"/>
      <c r="AF639" s="373"/>
      <c r="AG639" s="373"/>
      <c r="AH639" s="373"/>
      <c r="AI639" s="373"/>
      <c r="AJ639" s="373"/>
      <c r="AK639" s="373"/>
      <c r="AL639" s="373"/>
      <c r="AM639" s="373"/>
      <c r="AN639" s="373"/>
      <c r="AO639" s="373"/>
      <c r="AP639" s="373"/>
      <c r="AQ639" s="373"/>
      <c r="AR639" s="373"/>
      <c r="AS639" s="373"/>
      <c r="AT639" s="373"/>
      <c r="AU639" s="373"/>
      <c r="AV639" s="373"/>
      <c r="AW639" s="373"/>
      <c r="AX639" s="373"/>
      <c r="AY639" s="373"/>
      <c r="AZ639" s="373"/>
      <c r="BA639" s="373"/>
      <c r="BB639" s="373"/>
      <c r="BC639" s="373"/>
      <c r="BD639" s="373"/>
      <c r="BE639" s="373"/>
      <c r="BF639" s="373"/>
      <c r="BG639" s="373"/>
      <c r="BH639" s="373"/>
      <c r="BI639" s="373"/>
      <c r="BJ639" s="373"/>
      <c r="BK639" s="373"/>
      <c r="BL639" s="373"/>
      <c r="BM639" s="373"/>
      <c r="BN639" s="373"/>
    </row>
    <row r="640" spans="1:66" ht="15.75" customHeight="1" x14ac:dyDescent="0.2">
      <c r="A640" s="373"/>
      <c r="B640" s="373"/>
      <c r="C640" s="373"/>
      <c r="D640" s="373"/>
      <c r="E640" s="373"/>
      <c r="F640" s="373"/>
      <c r="G640" s="373"/>
      <c r="H640" s="373"/>
      <c r="I640" s="373"/>
      <c r="J640" s="373"/>
      <c r="K640" s="373"/>
      <c r="L640" s="373"/>
      <c r="M640" s="373"/>
      <c r="N640" s="373"/>
      <c r="O640" s="373"/>
      <c r="P640" s="373"/>
      <c r="Q640" s="373"/>
      <c r="R640" s="373"/>
      <c r="S640" s="373"/>
      <c r="T640" s="373"/>
      <c r="U640" s="373"/>
      <c r="V640" s="373"/>
      <c r="W640" s="373"/>
      <c r="X640" s="373"/>
      <c r="Y640" s="373"/>
      <c r="Z640" s="373"/>
      <c r="AA640" s="373"/>
      <c r="AB640" s="373"/>
      <c r="AC640" s="373"/>
      <c r="AD640" s="373"/>
      <c r="AE640" s="373"/>
      <c r="AF640" s="373"/>
      <c r="AG640" s="373"/>
      <c r="AH640" s="373"/>
      <c r="AI640" s="373"/>
      <c r="AJ640" s="373"/>
      <c r="AK640" s="373"/>
      <c r="AL640" s="373"/>
      <c r="AM640" s="373"/>
      <c r="AN640" s="373"/>
      <c r="AO640" s="373"/>
      <c r="AP640" s="373"/>
      <c r="AQ640" s="373"/>
      <c r="AR640" s="373"/>
      <c r="AS640" s="373"/>
      <c r="AT640" s="373"/>
      <c r="AU640" s="373"/>
      <c r="AV640" s="373"/>
      <c r="AW640" s="373"/>
      <c r="AX640" s="373"/>
      <c r="AY640" s="373"/>
      <c r="AZ640" s="373"/>
      <c r="BA640" s="373"/>
      <c r="BB640" s="373"/>
      <c r="BC640" s="373"/>
      <c r="BD640" s="373"/>
      <c r="BE640" s="373"/>
      <c r="BF640" s="373"/>
      <c r="BG640" s="373"/>
      <c r="BH640" s="373"/>
      <c r="BI640" s="373"/>
      <c r="BJ640" s="373"/>
      <c r="BK640" s="373"/>
      <c r="BL640" s="373"/>
      <c r="BM640" s="373"/>
      <c r="BN640" s="373"/>
    </row>
    <row r="641" spans="1:66" ht="15.75" customHeight="1" x14ac:dyDescent="0.2">
      <c r="A641" s="373"/>
      <c r="B641" s="373"/>
      <c r="C641" s="373"/>
      <c r="D641" s="373"/>
      <c r="E641" s="373"/>
      <c r="F641" s="373"/>
      <c r="G641" s="373"/>
      <c r="H641" s="373"/>
      <c r="I641" s="373"/>
      <c r="J641" s="373"/>
      <c r="K641" s="373"/>
      <c r="L641" s="373"/>
      <c r="M641" s="373"/>
      <c r="N641" s="373"/>
      <c r="O641" s="373"/>
      <c r="P641" s="373"/>
      <c r="Q641" s="373"/>
      <c r="R641" s="373"/>
      <c r="S641" s="373"/>
      <c r="T641" s="373"/>
      <c r="U641" s="373"/>
      <c r="V641" s="373"/>
      <c r="W641" s="373"/>
      <c r="X641" s="373"/>
      <c r="Y641" s="373"/>
      <c r="Z641" s="373"/>
      <c r="AA641" s="373"/>
      <c r="AB641" s="373"/>
      <c r="AC641" s="373"/>
      <c r="AD641" s="373"/>
      <c r="AE641" s="373"/>
      <c r="AF641" s="373"/>
      <c r="AG641" s="373"/>
      <c r="AH641" s="373"/>
      <c r="AI641" s="373"/>
      <c r="AJ641" s="373"/>
      <c r="AK641" s="373"/>
      <c r="AL641" s="373"/>
      <c r="AM641" s="373"/>
      <c r="AN641" s="373"/>
      <c r="AO641" s="373"/>
      <c r="AP641" s="373"/>
      <c r="AQ641" s="373"/>
      <c r="AR641" s="373"/>
      <c r="AS641" s="373"/>
      <c r="AT641" s="373"/>
      <c r="AU641" s="373"/>
      <c r="AV641" s="373"/>
      <c r="AW641" s="373"/>
      <c r="AX641" s="373"/>
      <c r="AY641" s="373"/>
      <c r="AZ641" s="373"/>
      <c r="BA641" s="373"/>
      <c r="BB641" s="373"/>
      <c r="BC641" s="373"/>
      <c r="BD641" s="373"/>
      <c r="BE641" s="373"/>
      <c r="BF641" s="373"/>
      <c r="BG641" s="373"/>
      <c r="BH641" s="373"/>
      <c r="BI641" s="373"/>
      <c r="BJ641" s="373"/>
      <c r="BK641" s="373"/>
      <c r="BL641" s="373"/>
      <c r="BM641" s="373"/>
      <c r="BN641" s="373"/>
    </row>
    <row r="642" spans="1:66" ht="15.75" customHeight="1" x14ac:dyDescent="0.2">
      <c r="A642" s="373"/>
      <c r="B642" s="373"/>
      <c r="C642" s="373"/>
      <c r="D642" s="373"/>
      <c r="E642" s="373"/>
      <c r="F642" s="373"/>
      <c r="G642" s="373"/>
      <c r="H642" s="373"/>
      <c r="I642" s="373"/>
      <c r="J642" s="373"/>
      <c r="K642" s="373"/>
      <c r="L642" s="373"/>
      <c r="M642" s="373"/>
      <c r="N642" s="373"/>
      <c r="O642" s="373"/>
      <c r="P642" s="373"/>
      <c r="Q642" s="373"/>
      <c r="R642" s="373"/>
      <c r="S642" s="373"/>
      <c r="T642" s="373"/>
      <c r="U642" s="373"/>
      <c r="V642" s="373"/>
      <c r="W642" s="373"/>
      <c r="X642" s="373"/>
      <c r="Y642" s="373"/>
      <c r="Z642" s="373"/>
      <c r="AA642" s="373"/>
      <c r="AB642" s="373"/>
      <c r="AC642" s="373"/>
      <c r="AD642" s="373"/>
      <c r="AE642" s="373"/>
      <c r="AF642" s="373"/>
      <c r="AG642" s="373"/>
      <c r="AH642" s="373"/>
      <c r="AI642" s="373"/>
      <c r="AJ642" s="373"/>
      <c r="AK642" s="373"/>
      <c r="AL642" s="373"/>
      <c r="AM642" s="373"/>
      <c r="AN642" s="373"/>
      <c r="AO642" s="373"/>
      <c r="AP642" s="373"/>
      <c r="AQ642" s="373"/>
      <c r="AR642" s="373"/>
      <c r="AS642" s="373"/>
      <c r="AT642" s="373"/>
      <c r="AU642" s="373"/>
      <c r="AV642" s="373"/>
      <c r="AW642" s="373"/>
      <c r="AX642" s="373"/>
      <c r="AY642" s="373"/>
      <c r="AZ642" s="373"/>
      <c r="BA642" s="373"/>
      <c r="BB642" s="373"/>
      <c r="BC642" s="373"/>
      <c r="BD642" s="373"/>
      <c r="BE642" s="373"/>
      <c r="BF642" s="373"/>
      <c r="BG642" s="373"/>
      <c r="BH642" s="373"/>
      <c r="BI642" s="373"/>
      <c r="BJ642" s="373"/>
      <c r="BK642" s="373"/>
      <c r="BL642" s="373"/>
      <c r="BM642" s="373"/>
      <c r="BN642" s="373"/>
    </row>
    <row r="643" spans="1:66" ht="15.75" customHeight="1" x14ac:dyDescent="0.2">
      <c r="A643" s="373"/>
      <c r="B643" s="373"/>
      <c r="C643" s="373"/>
      <c r="D643" s="373"/>
      <c r="E643" s="373"/>
      <c r="F643" s="373"/>
      <c r="G643" s="373"/>
      <c r="H643" s="373"/>
      <c r="I643" s="373"/>
      <c r="J643" s="373"/>
      <c r="K643" s="373"/>
      <c r="L643" s="373"/>
      <c r="M643" s="373"/>
      <c r="N643" s="373"/>
      <c r="O643" s="373"/>
      <c r="P643" s="373"/>
      <c r="Q643" s="373"/>
      <c r="R643" s="373"/>
      <c r="S643" s="373"/>
      <c r="T643" s="373"/>
      <c r="U643" s="373"/>
      <c r="V643" s="373"/>
      <c r="W643" s="373"/>
      <c r="X643" s="373"/>
      <c r="Y643" s="373"/>
      <c r="Z643" s="373"/>
      <c r="AA643" s="373"/>
      <c r="AB643" s="373"/>
      <c r="AC643" s="373"/>
      <c r="AD643" s="373"/>
      <c r="AE643" s="373"/>
      <c r="AF643" s="373"/>
      <c r="AG643" s="373"/>
      <c r="AH643" s="373"/>
      <c r="AI643" s="373"/>
      <c r="AJ643" s="373"/>
      <c r="AK643" s="373"/>
      <c r="AL643" s="373"/>
      <c r="AM643" s="373"/>
      <c r="AN643" s="373"/>
      <c r="AO643" s="373"/>
      <c r="AP643" s="373"/>
      <c r="AQ643" s="373"/>
      <c r="AR643" s="373"/>
      <c r="AS643" s="373"/>
      <c r="AT643" s="373"/>
      <c r="AU643" s="373"/>
      <c r="AV643" s="373"/>
      <c r="AW643" s="373"/>
      <c r="AX643" s="373"/>
      <c r="AY643" s="373"/>
      <c r="AZ643" s="373"/>
      <c r="BA643" s="373"/>
      <c r="BB643" s="373"/>
      <c r="BC643" s="373"/>
      <c r="BD643" s="373"/>
      <c r="BE643" s="373"/>
      <c r="BF643" s="373"/>
      <c r="BG643" s="373"/>
      <c r="BH643" s="373"/>
      <c r="BI643" s="373"/>
      <c r="BJ643" s="373"/>
      <c r="BK643" s="373"/>
      <c r="BL643" s="373"/>
      <c r="BM643" s="373"/>
      <c r="BN643" s="373"/>
    </row>
    <row r="644" spans="1:66" ht="15.75" customHeight="1" x14ac:dyDescent="0.2">
      <c r="A644" s="373"/>
      <c r="B644" s="373"/>
      <c r="C644" s="373"/>
      <c r="D644" s="373"/>
      <c r="E644" s="373"/>
      <c r="F644" s="373"/>
      <c r="G644" s="373"/>
      <c r="H644" s="373"/>
      <c r="I644" s="373"/>
      <c r="J644" s="373"/>
      <c r="K644" s="373"/>
      <c r="L644" s="373"/>
      <c r="M644" s="373"/>
      <c r="N644" s="373"/>
      <c r="O644" s="373"/>
      <c r="P644" s="373"/>
      <c r="Q644" s="373"/>
      <c r="R644" s="373"/>
      <c r="S644" s="373"/>
      <c r="T644" s="373"/>
      <c r="U644" s="373"/>
      <c r="V644" s="373"/>
      <c r="W644" s="373"/>
      <c r="X644" s="373"/>
      <c r="Y644" s="373"/>
      <c r="Z644" s="373"/>
      <c r="AA644" s="373"/>
      <c r="AB644" s="373"/>
      <c r="AC644" s="373"/>
      <c r="AD644" s="373"/>
      <c r="AE644" s="373"/>
      <c r="AF644" s="373"/>
      <c r="AG644" s="373"/>
      <c r="AH644" s="373"/>
      <c r="AI644" s="373"/>
      <c r="AJ644" s="373"/>
      <c r="AK644" s="373"/>
      <c r="AL644" s="373"/>
      <c r="AM644" s="373"/>
      <c r="AN644" s="373"/>
      <c r="AO644" s="373"/>
      <c r="AP644" s="373"/>
      <c r="AQ644" s="373"/>
      <c r="AR644" s="373"/>
      <c r="AS644" s="373"/>
      <c r="AT644" s="373"/>
      <c r="AU644" s="373"/>
      <c r="AV644" s="373"/>
      <c r="AW644" s="373"/>
      <c r="AX644" s="373"/>
      <c r="AY644" s="373"/>
      <c r="AZ644" s="373"/>
      <c r="BA644" s="373"/>
      <c r="BB644" s="373"/>
      <c r="BC644" s="373"/>
      <c r="BD644" s="373"/>
      <c r="BE644" s="373"/>
      <c r="BF644" s="373"/>
      <c r="BG644" s="373"/>
      <c r="BH644" s="373"/>
      <c r="BI644" s="373"/>
      <c r="BJ644" s="373"/>
      <c r="BK644" s="373"/>
      <c r="BL644" s="373"/>
      <c r="BM644" s="373"/>
      <c r="BN644" s="373"/>
    </row>
    <row r="645" spans="1:66" ht="15.75" customHeight="1" x14ac:dyDescent="0.2">
      <c r="A645" s="373"/>
      <c r="B645" s="373"/>
      <c r="C645" s="373"/>
      <c r="D645" s="373"/>
      <c r="E645" s="373"/>
      <c r="F645" s="373"/>
      <c r="G645" s="373"/>
      <c r="H645" s="373"/>
      <c r="I645" s="373"/>
      <c r="J645" s="373"/>
      <c r="K645" s="373"/>
      <c r="L645" s="373"/>
      <c r="M645" s="373"/>
      <c r="N645" s="373"/>
      <c r="O645" s="373"/>
      <c r="P645" s="373"/>
      <c r="Q645" s="373"/>
      <c r="R645" s="373"/>
      <c r="S645" s="373"/>
      <c r="T645" s="373"/>
      <c r="U645" s="373"/>
      <c r="V645" s="373"/>
      <c r="W645" s="373"/>
      <c r="X645" s="373"/>
      <c r="Y645" s="373"/>
      <c r="Z645" s="373"/>
      <c r="AA645" s="373"/>
      <c r="AB645" s="373"/>
      <c r="AC645" s="373"/>
      <c r="AD645" s="373"/>
      <c r="AE645" s="373"/>
      <c r="AF645" s="373"/>
      <c r="AG645" s="373"/>
      <c r="AH645" s="373"/>
      <c r="AI645" s="373"/>
      <c r="AJ645" s="373"/>
      <c r="AK645" s="373"/>
      <c r="AL645" s="373"/>
      <c r="AM645" s="373"/>
      <c r="AN645" s="373"/>
      <c r="AO645" s="373"/>
      <c r="AP645" s="373"/>
      <c r="AQ645" s="373"/>
      <c r="AR645" s="373"/>
      <c r="AS645" s="373"/>
      <c r="AT645" s="373"/>
      <c r="AU645" s="373"/>
      <c r="AV645" s="373"/>
      <c r="AW645" s="373"/>
      <c r="AX645" s="373"/>
      <c r="AY645" s="373"/>
      <c r="AZ645" s="373"/>
      <c r="BA645" s="373"/>
      <c r="BB645" s="373"/>
      <c r="BC645" s="373"/>
      <c r="BD645" s="373"/>
      <c r="BE645" s="373"/>
      <c r="BF645" s="373"/>
      <c r="BG645" s="373"/>
      <c r="BH645" s="373"/>
      <c r="BI645" s="373"/>
      <c r="BJ645" s="373"/>
      <c r="BK645" s="373"/>
      <c r="BL645" s="373"/>
      <c r="BM645" s="373"/>
      <c r="BN645" s="373"/>
    </row>
    <row r="646" spans="1:66" ht="15.75" customHeight="1" x14ac:dyDescent="0.2">
      <c r="A646" s="373"/>
      <c r="B646" s="373"/>
      <c r="C646" s="373"/>
      <c r="D646" s="373"/>
      <c r="E646" s="373"/>
      <c r="F646" s="373"/>
      <c r="G646" s="373"/>
      <c r="H646" s="373"/>
      <c r="I646" s="373"/>
      <c r="J646" s="373"/>
      <c r="K646" s="373"/>
      <c r="L646" s="373"/>
      <c r="M646" s="373"/>
      <c r="N646" s="373"/>
      <c r="O646" s="373"/>
      <c r="P646" s="373"/>
      <c r="Q646" s="373"/>
      <c r="R646" s="373"/>
      <c r="S646" s="373"/>
      <c r="T646" s="373"/>
      <c r="U646" s="373"/>
      <c r="V646" s="373"/>
      <c r="W646" s="373"/>
      <c r="X646" s="373"/>
      <c r="Y646" s="373"/>
      <c r="Z646" s="373"/>
      <c r="AA646" s="373"/>
      <c r="AB646" s="373"/>
      <c r="AC646" s="373"/>
      <c r="AD646" s="373"/>
      <c r="AE646" s="373"/>
      <c r="AF646" s="373"/>
      <c r="AG646" s="373"/>
      <c r="AH646" s="373"/>
      <c r="AI646" s="373"/>
      <c r="AJ646" s="373"/>
      <c r="AK646" s="373"/>
      <c r="AL646" s="373"/>
      <c r="AM646" s="373"/>
      <c r="AN646" s="373"/>
      <c r="AO646" s="373"/>
      <c r="AP646" s="373"/>
      <c r="AQ646" s="373"/>
      <c r="AR646" s="373"/>
      <c r="AS646" s="373"/>
      <c r="AT646" s="373"/>
      <c r="AU646" s="373"/>
      <c r="AV646" s="373"/>
      <c r="AW646" s="373"/>
      <c r="AX646" s="373"/>
      <c r="AY646" s="373"/>
      <c r="AZ646" s="373"/>
      <c r="BA646" s="373"/>
      <c r="BB646" s="373"/>
      <c r="BC646" s="373"/>
      <c r="BD646" s="373"/>
      <c r="BE646" s="373"/>
      <c r="BF646" s="373"/>
      <c r="BG646" s="373"/>
      <c r="BH646" s="373"/>
      <c r="BI646" s="373"/>
      <c r="BJ646" s="373"/>
      <c r="BK646" s="373"/>
      <c r="BL646" s="373"/>
      <c r="BM646" s="373"/>
      <c r="BN646" s="373"/>
    </row>
    <row r="647" spans="1:66" ht="15.75" customHeight="1" x14ac:dyDescent="0.2">
      <c r="A647" s="373"/>
      <c r="B647" s="373"/>
      <c r="C647" s="373"/>
      <c r="D647" s="373"/>
      <c r="E647" s="373"/>
      <c r="F647" s="373"/>
      <c r="G647" s="373"/>
      <c r="H647" s="373"/>
      <c r="I647" s="373"/>
      <c r="J647" s="373"/>
      <c r="K647" s="373"/>
      <c r="L647" s="373"/>
      <c r="M647" s="373"/>
      <c r="N647" s="373"/>
      <c r="O647" s="373"/>
      <c r="P647" s="373"/>
      <c r="Q647" s="373"/>
      <c r="R647" s="373"/>
      <c r="S647" s="373"/>
      <c r="T647" s="373"/>
      <c r="U647" s="373"/>
      <c r="V647" s="373"/>
      <c r="W647" s="373"/>
      <c r="X647" s="373"/>
      <c r="Y647" s="373"/>
      <c r="Z647" s="373"/>
      <c r="AA647" s="373"/>
      <c r="AB647" s="373"/>
      <c r="AC647" s="373"/>
      <c r="AD647" s="373"/>
      <c r="AE647" s="373"/>
      <c r="AF647" s="373"/>
      <c r="AG647" s="373"/>
      <c r="AH647" s="373"/>
      <c r="AI647" s="373"/>
      <c r="AJ647" s="373"/>
      <c r="AK647" s="373"/>
      <c r="AL647" s="373"/>
      <c r="AM647" s="373"/>
      <c r="AN647" s="373"/>
      <c r="AO647" s="373"/>
      <c r="AP647" s="373"/>
      <c r="AQ647" s="373"/>
      <c r="AR647" s="373"/>
      <c r="AS647" s="373"/>
      <c r="AT647" s="373"/>
      <c r="AU647" s="373"/>
      <c r="AV647" s="373"/>
      <c r="AW647" s="373"/>
      <c r="AX647" s="373"/>
      <c r="AY647" s="373"/>
      <c r="AZ647" s="373"/>
      <c r="BA647" s="373"/>
      <c r="BB647" s="373"/>
      <c r="BC647" s="373"/>
      <c r="BD647" s="373"/>
      <c r="BE647" s="373"/>
      <c r="BF647" s="373"/>
      <c r="BG647" s="373"/>
      <c r="BH647" s="373"/>
      <c r="BI647" s="373"/>
      <c r="BJ647" s="373"/>
      <c r="BK647" s="373"/>
      <c r="BL647" s="373"/>
      <c r="BM647" s="373"/>
      <c r="BN647" s="373"/>
    </row>
    <row r="648" spans="1:66" ht="15.75" customHeight="1" x14ac:dyDescent="0.2">
      <c r="A648" s="373"/>
      <c r="B648" s="373"/>
      <c r="C648" s="373"/>
      <c r="D648" s="373"/>
      <c r="E648" s="373"/>
      <c r="F648" s="373"/>
      <c r="G648" s="373"/>
      <c r="H648" s="373"/>
      <c r="I648" s="373"/>
      <c r="J648" s="373"/>
      <c r="K648" s="373"/>
      <c r="L648" s="373"/>
      <c r="M648" s="373"/>
      <c r="N648" s="373"/>
      <c r="O648" s="373"/>
      <c r="P648" s="373"/>
      <c r="Q648" s="373"/>
      <c r="R648" s="373"/>
      <c r="S648" s="373"/>
      <c r="T648" s="373"/>
      <c r="U648" s="373"/>
      <c r="V648" s="373"/>
      <c r="W648" s="373"/>
      <c r="X648" s="373"/>
      <c r="Y648" s="373"/>
      <c r="Z648" s="373"/>
      <c r="AA648" s="373"/>
      <c r="AB648" s="373"/>
      <c r="AC648" s="373"/>
      <c r="AD648" s="373"/>
      <c r="AE648" s="373"/>
      <c r="AF648" s="373"/>
      <c r="AG648" s="373"/>
      <c r="AH648" s="373"/>
      <c r="AI648" s="373"/>
      <c r="AJ648" s="373"/>
      <c r="AK648" s="373"/>
      <c r="AL648" s="373"/>
      <c r="AM648" s="373"/>
      <c r="AN648" s="373"/>
      <c r="AO648" s="373"/>
      <c r="AP648" s="373"/>
      <c r="AQ648" s="373"/>
      <c r="AR648" s="373"/>
      <c r="AS648" s="373"/>
      <c r="AT648" s="373"/>
      <c r="AU648" s="373"/>
      <c r="AV648" s="373"/>
      <c r="AW648" s="373"/>
      <c r="AX648" s="373"/>
      <c r="AY648" s="373"/>
      <c r="AZ648" s="373"/>
      <c r="BA648" s="373"/>
      <c r="BB648" s="373"/>
      <c r="BC648" s="373"/>
      <c r="BD648" s="373"/>
      <c r="BE648" s="373"/>
      <c r="BF648" s="373"/>
      <c r="BG648" s="373"/>
      <c r="BH648" s="373"/>
      <c r="BI648" s="373"/>
      <c r="BJ648" s="373"/>
      <c r="BK648" s="373"/>
      <c r="BL648" s="373"/>
      <c r="BM648" s="373"/>
      <c r="BN648" s="373"/>
    </row>
    <row r="649" spans="1:66" ht="15.75" customHeight="1" x14ac:dyDescent="0.2">
      <c r="A649" s="373"/>
      <c r="B649" s="373"/>
      <c r="C649" s="373"/>
      <c r="D649" s="373"/>
      <c r="E649" s="373"/>
      <c r="F649" s="373"/>
      <c r="G649" s="373"/>
      <c r="H649" s="373"/>
      <c r="I649" s="373"/>
      <c r="J649" s="373"/>
      <c r="K649" s="373"/>
      <c r="L649" s="373"/>
      <c r="M649" s="373"/>
      <c r="N649" s="373"/>
      <c r="O649" s="373"/>
      <c r="P649" s="373"/>
      <c r="Q649" s="373"/>
      <c r="R649" s="373"/>
      <c r="S649" s="373"/>
      <c r="T649" s="373"/>
      <c r="U649" s="373"/>
      <c r="V649" s="373"/>
      <c r="W649" s="373"/>
      <c r="X649" s="373"/>
      <c r="Y649" s="373"/>
      <c r="Z649" s="373"/>
      <c r="AA649" s="373"/>
      <c r="AB649" s="373"/>
      <c r="AC649" s="373"/>
      <c r="AD649" s="373"/>
      <c r="AE649" s="373"/>
      <c r="AF649" s="373"/>
      <c r="AG649" s="373"/>
      <c r="AH649" s="373"/>
      <c r="AI649" s="373"/>
      <c r="AJ649" s="373"/>
      <c r="AK649" s="373"/>
      <c r="AL649" s="373"/>
      <c r="AM649" s="373"/>
      <c r="AN649" s="373"/>
      <c r="AO649" s="373"/>
      <c r="AP649" s="373"/>
      <c r="AQ649" s="373"/>
      <c r="AR649" s="373"/>
      <c r="AS649" s="373"/>
      <c r="AT649" s="373"/>
      <c r="AU649" s="373"/>
      <c r="AV649" s="373"/>
      <c r="AW649" s="373"/>
      <c r="AX649" s="373"/>
      <c r="AY649" s="373"/>
      <c r="AZ649" s="373"/>
      <c r="BA649" s="373"/>
      <c r="BB649" s="373"/>
      <c r="BC649" s="373"/>
      <c r="BD649" s="373"/>
      <c r="BE649" s="373"/>
      <c r="BF649" s="373"/>
      <c r="BG649" s="373"/>
      <c r="BH649" s="373"/>
      <c r="BI649" s="373"/>
      <c r="BJ649" s="373"/>
      <c r="BK649" s="373"/>
      <c r="BL649" s="373"/>
      <c r="BM649" s="373"/>
      <c r="BN649" s="373"/>
    </row>
    <row r="650" spans="1:66" ht="15.75" customHeight="1" x14ac:dyDescent="0.2">
      <c r="A650" s="373"/>
      <c r="B650" s="373"/>
      <c r="C650" s="373"/>
      <c r="D650" s="373"/>
      <c r="E650" s="373"/>
      <c r="F650" s="373"/>
      <c r="G650" s="373"/>
      <c r="H650" s="373"/>
      <c r="I650" s="373"/>
      <c r="J650" s="373"/>
      <c r="K650" s="373"/>
      <c r="L650" s="373"/>
      <c r="M650" s="373"/>
      <c r="N650" s="373"/>
      <c r="O650" s="373"/>
      <c r="P650" s="373"/>
      <c r="Q650" s="373"/>
      <c r="R650" s="373"/>
      <c r="S650" s="373"/>
      <c r="T650" s="373"/>
      <c r="U650" s="373"/>
      <c r="V650" s="373"/>
      <c r="W650" s="373"/>
      <c r="X650" s="373"/>
      <c r="Y650" s="373"/>
      <c r="Z650" s="373"/>
      <c r="AA650" s="373"/>
      <c r="AB650" s="373"/>
      <c r="AC650" s="373"/>
      <c r="AD650" s="373"/>
      <c r="AE650" s="373"/>
      <c r="AF650" s="373"/>
      <c r="AG650" s="373"/>
      <c r="AH650" s="373"/>
      <c r="AI650" s="373"/>
      <c r="AJ650" s="373"/>
      <c r="AK650" s="373"/>
      <c r="AL650" s="373"/>
      <c r="AM650" s="373"/>
      <c r="AN650" s="373"/>
      <c r="AO650" s="373"/>
      <c r="AP650" s="373"/>
      <c r="AQ650" s="373"/>
      <c r="AR650" s="373"/>
      <c r="AS650" s="373"/>
      <c r="AT650" s="373"/>
      <c r="AU650" s="373"/>
      <c r="AV650" s="373"/>
      <c r="AW650" s="373"/>
      <c r="AX650" s="373"/>
      <c r="AY650" s="373"/>
      <c r="AZ650" s="373"/>
      <c r="BA650" s="373"/>
      <c r="BB650" s="373"/>
      <c r="BC650" s="373"/>
      <c r="BD650" s="373"/>
      <c r="BE650" s="373"/>
      <c r="BF650" s="373"/>
      <c r="BG650" s="373"/>
      <c r="BH650" s="373"/>
      <c r="BI650" s="373"/>
      <c r="BJ650" s="373"/>
      <c r="BK650" s="373"/>
      <c r="BL650" s="373"/>
      <c r="BM650" s="373"/>
      <c r="BN650" s="373"/>
    </row>
    <row r="651" spans="1:66" ht="15.75" customHeight="1" x14ac:dyDescent="0.2">
      <c r="A651" s="373"/>
      <c r="B651" s="373"/>
      <c r="C651" s="373"/>
      <c r="D651" s="373"/>
      <c r="E651" s="373"/>
      <c r="F651" s="373"/>
      <c r="G651" s="373"/>
      <c r="H651" s="373"/>
      <c r="I651" s="373"/>
      <c r="J651" s="373"/>
      <c r="K651" s="373"/>
      <c r="L651" s="373"/>
      <c r="M651" s="373"/>
      <c r="N651" s="373"/>
      <c r="O651" s="373"/>
      <c r="P651" s="373"/>
      <c r="Q651" s="373"/>
      <c r="R651" s="373"/>
      <c r="S651" s="373"/>
      <c r="T651" s="373"/>
      <c r="U651" s="373"/>
      <c r="V651" s="373"/>
      <c r="W651" s="373"/>
      <c r="X651" s="373"/>
      <c r="Y651" s="373"/>
      <c r="Z651" s="373"/>
      <c r="AA651" s="373"/>
      <c r="AB651" s="373"/>
      <c r="AC651" s="373"/>
      <c r="AD651" s="373"/>
      <c r="AE651" s="373"/>
      <c r="AF651" s="373"/>
      <c r="AG651" s="373"/>
      <c r="AH651" s="373"/>
      <c r="AI651" s="373"/>
      <c r="AJ651" s="373"/>
      <c r="AK651" s="373"/>
      <c r="AL651" s="373"/>
      <c r="AM651" s="373"/>
      <c r="AN651" s="373"/>
      <c r="AO651" s="373"/>
      <c r="AP651" s="373"/>
      <c r="AQ651" s="373"/>
      <c r="AR651" s="373"/>
      <c r="AS651" s="373"/>
      <c r="AT651" s="373"/>
      <c r="AU651" s="373"/>
      <c r="AV651" s="373"/>
      <c r="AW651" s="373"/>
      <c r="AX651" s="373"/>
      <c r="AY651" s="373"/>
      <c r="AZ651" s="373"/>
      <c r="BA651" s="373"/>
      <c r="BB651" s="373"/>
      <c r="BC651" s="373"/>
      <c r="BD651" s="373"/>
      <c r="BE651" s="373"/>
      <c r="BF651" s="373"/>
      <c r="BG651" s="373"/>
      <c r="BH651" s="373"/>
      <c r="BI651" s="373"/>
      <c r="BJ651" s="373"/>
      <c r="BK651" s="373"/>
      <c r="BL651" s="373"/>
      <c r="BM651" s="373"/>
      <c r="BN651" s="373"/>
    </row>
    <row r="652" spans="1:66" ht="15.75" customHeight="1" x14ac:dyDescent="0.2">
      <c r="A652" s="373"/>
      <c r="B652" s="373"/>
      <c r="C652" s="373"/>
      <c r="D652" s="373"/>
      <c r="E652" s="373"/>
      <c r="F652" s="373"/>
      <c r="G652" s="373"/>
      <c r="H652" s="373"/>
      <c r="I652" s="373"/>
      <c r="J652" s="373"/>
      <c r="K652" s="373"/>
      <c r="L652" s="373"/>
      <c r="M652" s="373"/>
      <c r="N652" s="373"/>
      <c r="O652" s="373"/>
      <c r="P652" s="373"/>
      <c r="Q652" s="373"/>
      <c r="R652" s="373"/>
      <c r="S652" s="373"/>
      <c r="T652" s="373"/>
      <c r="U652" s="373"/>
      <c r="V652" s="373"/>
      <c r="W652" s="373"/>
      <c r="X652" s="373"/>
      <c r="Y652" s="373"/>
      <c r="Z652" s="373"/>
      <c r="AA652" s="373"/>
      <c r="AB652" s="373"/>
      <c r="AC652" s="373"/>
      <c r="AD652" s="373"/>
      <c r="AE652" s="373"/>
      <c r="AF652" s="373"/>
      <c r="AG652" s="373"/>
      <c r="AH652" s="373"/>
      <c r="AI652" s="373"/>
      <c r="AJ652" s="373"/>
      <c r="AK652" s="373"/>
      <c r="AL652" s="373"/>
      <c r="AM652" s="373"/>
      <c r="AN652" s="373"/>
      <c r="AO652" s="373"/>
      <c r="AP652" s="373"/>
      <c r="AQ652" s="373"/>
      <c r="AR652" s="373"/>
      <c r="AS652" s="373"/>
      <c r="AT652" s="373"/>
      <c r="AU652" s="373"/>
      <c r="AV652" s="373"/>
      <c r="AW652" s="373"/>
      <c r="AX652" s="373"/>
      <c r="AY652" s="373"/>
      <c r="AZ652" s="373"/>
      <c r="BA652" s="373"/>
      <c r="BB652" s="373"/>
      <c r="BC652" s="373"/>
      <c r="BD652" s="373"/>
      <c r="BE652" s="373"/>
      <c r="BF652" s="373"/>
      <c r="BG652" s="373"/>
      <c r="BH652" s="373"/>
      <c r="BI652" s="373"/>
      <c r="BJ652" s="373"/>
      <c r="BK652" s="373"/>
      <c r="BL652" s="373"/>
      <c r="BM652" s="373"/>
      <c r="BN652" s="373"/>
    </row>
    <row r="653" spans="1:66" ht="15.75" customHeight="1" x14ac:dyDescent="0.2">
      <c r="A653" s="373"/>
      <c r="B653" s="373"/>
      <c r="C653" s="373"/>
      <c r="D653" s="373"/>
      <c r="E653" s="373"/>
      <c r="F653" s="373"/>
      <c r="G653" s="373"/>
      <c r="H653" s="373"/>
      <c r="I653" s="373"/>
      <c r="J653" s="373"/>
      <c r="K653" s="373"/>
      <c r="L653" s="373"/>
      <c r="M653" s="373"/>
      <c r="N653" s="373"/>
      <c r="O653" s="373"/>
      <c r="P653" s="373"/>
      <c r="Q653" s="373"/>
      <c r="R653" s="373"/>
      <c r="S653" s="373"/>
      <c r="T653" s="373"/>
      <c r="U653" s="373"/>
      <c r="V653" s="373"/>
      <c r="W653" s="373"/>
      <c r="X653" s="373"/>
      <c r="Y653" s="373"/>
      <c r="Z653" s="373"/>
      <c r="AA653" s="373"/>
      <c r="AB653" s="373"/>
      <c r="AC653" s="373"/>
      <c r="AD653" s="373"/>
      <c r="AE653" s="373"/>
      <c r="AF653" s="373"/>
      <c r="AG653" s="373"/>
      <c r="AH653" s="373"/>
      <c r="AI653" s="373"/>
      <c r="AJ653" s="373"/>
      <c r="AK653" s="373"/>
      <c r="AL653" s="373"/>
      <c r="AM653" s="373"/>
      <c r="AN653" s="373"/>
      <c r="AO653" s="373"/>
      <c r="AP653" s="373"/>
      <c r="AQ653" s="373"/>
      <c r="AR653" s="373"/>
      <c r="AS653" s="373"/>
      <c r="AT653" s="373"/>
      <c r="AU653" s="373"/>
      <c r="AV653" s="373"/>
      <c r="AW653" s="373"/>
      <c r="AX653" s="373"/>
      <c r="AY653" s="373"/>
      <c r="AZ653" s="373"/>
      <c r="BA653" s="373"/>
      <c r="BB653" s="373"/>
      <c r="BC653" s="373"/>
      <c r="BD653" s="373"/>
      <c r="BE653" s="373"/>
      <c r="BF653" s="373"/>
      <c r="BG653" s="373"/>
      <c r="BH653" s="373"/>
      <c r="BI653" s="373"/>
      <c r="BJ653" s="373"/>
      <c r="BK653" s="373"/>
      <c r="BL653" s="373"/>
      <c r="BM653" s="373"/>
      <c r="BN653" s="373"/>
    </row>
    <row r="654" spans="1:66" ht="15.75" customHeight="1" x14ac:dyDescent="0.2">
      <c r="A654" s="373"/>
      <c r="B654" s="373"/>
      <c r="C654" s="373"/>
      <c r="D654" s="373"/>
      <c r="E654" s="373"/>
      <c r="F654" s="373"/>
      <c r="G654" s="373"/>
      <c r="H654" s="373"/>
      <c r="I654" s="373"/>
      <c r="J654" s="373"/>
      <c r="K654" s="373"/>
      <c r="L654" s="373"/>
      <c r="M654" s="373"/>
      <c r="N654" s="373"/>
      <c r="O654" s="373"/>
      <c r="P654" s="373"/>
      <c r="Q654" s="373"/>
      <c r="R654" s="373"/>
      <c r="S654" s="373"/>
      <c r="T654" s="373"/>
      <c r="U654" s="373"/>
      <c r="V654" s="373"/>
      <c r="W654" s="373"/>
      <c r="X654" s="373"/>
      <c r="Y654" s="373"/>
      <c r="Z654" s="373"/>
      <c r="AA654" s="373"/>
      <c r="AB654" s="373"/>
      <c r="AC654" s="373"/>
      <c r="AD654" s="373"/>
      <c r="AE654" s="373"/>
      <c r="AF654" s="373"/>
      <c r="AG654" s="373"/>
      <c r="AH654" s="373"/>
      <c r="AI654" s="373"/>
      <c r="AJ654" s="373"/>
      <c r="AK654" s="373"/>
      <c r="AL654" s="373"/>
      <c r="AM654" s="373"/>
      <c r="AN654" s="373"/>
      <c r="AO654" s="373"/>
      <c r="AP654" s="373"/>
      <c r="AQ654" s="373"/>
      <c r="AR654" s="373"/>
      <c r="AS654" s="373"/>
      <c r="AT654" s="373"/>
      <c r="AU654" s="373"/>
      <c r="AV654" s="373"/>
      <c r="AW654" s="373"/>
      <c r="AX654" s="373"/>
      <c r="AY654" s="373"/>
      <c r="AZ654" s="373"/>
      <c r="BA654" s="373"/>
      <c r="BB654" s="373"/>
      <c r="BC654" s="373"/>
      <c r="BD654" s="373"/>
      <c r="BE654" s="373"/>
      <c r="BF654" s="373"/>
      <c r="BG654" s="373"/>
      <c r="BH654" s="373"/>
      <c r="BI654" s="373"/>
      <c r="BJ654" s="373"/>
      <c r="BK654" s="373"/>
      <c r="BL654" s="373"/>
      <c r="BM654" s="373"/>
      <c r="BN654" s="373"/>
    </row>
    <row r="655" spans="1:66" ht="15.75" customHeight="1" x14ac:dyDescent="0.2">
      <c r="A655" s="373"/>
      <c r="B655" s="373"/>
      <c r="C655" s="373"/>
      <c r="D655" s="373"/>
      <c r="E655" s="373"/>
      <c r="F655" s="373"/>
      <c r="G655" s="373"/>
      <c r="H655" s="373"/>
      <c r="I655" s="373"/>
      <c r="J655" s="373"/>
      <c r="K655" s="373"/>
      <c r="L655" s="373"/>
      <c r="M655" s="373"/>
      <c r="N655" s="373"/>
      <c r="O655" s="373"/>
      <c r="P655" s="373"/>
      <c r="Q655" s="373"/>
      <c r="R655" s="373"/>
      <c r="S655" s="373"/>
      <c r="T655" s="373"/>
      <c r="U655" s="373"/>
      <c r="V655" s="373"/>
      <c r="W655" s="373"/>
      <c r="X655" s="373"/>
      <c r="Y655" s="373"/>
      <c r="Z655" s="373"/>
      <c r="AA655" s="373"/>
      <c r="AB655" s="373"/>
      <c r="AC655" s="373"/>
      <c r="AD655" s="373"/>
      <c r="AE655" s="373"/>
      <c r="AF655" s="373"/>
      <c r="AG655" s="373"/>
      <c r="AH655" s="373"/>
      <c r="AI655" s="373"/>
      <c r="AJ655" s="373"/>
      <c r="AK655" s="373"/>
      <c r="AL655" s="373"/>
      <c r="AM655" s="373"/>
      <c r="AN655" s="373"/>
      <c r="AO655" s="373"/>
      <c r="AP655" s="373"/>
      <c r="AQ655" s="373"/>
      <c r="AR655" s="373"/>
      <c r="AS655" s="373"/>
      <c r="AT655" s="373"/>
      <c r="AU655" s="373"/>
      <c r="AV655" s="373"/>
      <c r="AW655" s="373"/>
      <c r="AX655" s="373"/>
      <c r="AY655" s="373"/>
      <c r="AZ655" s="373"/>
      <c r="BA655" s="373"/>
      <c r="BB655" s="373"/>
      <c r="BC655" s="373"/>
      <c r="BD655" s="373"/>
      <c r="BE655" s="373"/>
      <c r="BF655" s="373"/>
      <c r="BG655" s="373"/>
      <c r="BH655" s="373"/>
      <c r="BI655" s="373"/>
      <c r="BJ655" s="373"/>
      <c r="BK655" s="373"/>
      <c r="BL655" s="373"/>
      <c r="BM655" s="373"/>
      <c r="BN655" s="373"/>
    </row>
    <row r="656" spans="1:66" ht="15.75" customHeight="1" x14ac:dyDescent="0.2">
      <c r="A656" s="373"/>
      <c r="B656" s="373"/>
      <c r="C656" s="373"/>
      <c r="D656" s="373"/>
      <c r="E656" s="373"/>
      <c r="F656" s="373"/>
      <c r="G656" s="373"/>
      <c r="H656" s="373"/>
      <c r="I656" s="373"/>
      <c r="J656" s="373"/>
      <c r="K656" s="373"/>
      <c r="L656" s="373"/>
      <c r="M656" s="373"/>
      <c r="N656" s="373"/>
      <c r="O656" s="373"/>
      <c r="P656" s="373"/>
      <c r="Q656" s="373"/>
      <c r="R656" s="373"/>
      <c r="S656" s="373"/>
      <c r="T656" s="373"/>
      <c r="U656" s="373"/>
      <c r="V656" s="373"/>
      <c r="W656" s="373"/>
      <c r="X656" s="373"/>
      <c r="Y656" s="373"/>
      <c r="Z656" s="373"/>
      <c r="AA656" s="373"/>
      <c r="AB656" s="373"/>
      <c r="AC656" s="373"/>
      <c r="AD656" s="373"/>
      <c r="AE656" s="373"/>
      <c r="AF656" s="373"/>
      <c r="AG656" s="373"/>
      <c r="AH656" s="373"/>
      <c r="AI656" s="373"/>
      <c r="AJ656" s="373"/>
      <c r="AK656" s="373"/>
      <c r="AL656" s="373"/>
      <c r="AM656" s="373"/>
      <c r="AN656" s="373"/>
      <c r="AO656" s="373"/>
      <c r="AP656" s="373"/>
      <c r="AQ656" s="373"/>
      <c r="AR656" s="373"/>
      <c r="AS656" s="373"/>
      <c r="AT656" s="373"/>
      <c r="AU656" s="373"/>
      <c r="AV656" s="373"/>
      <c r="AW656" s="373"/>
      <c r="AX656" s="373"/>
      <c r="AY656" s="373"/>
      <c r="AZ656" s="373"/>
      <c r="BA656" s="373"/>
      <c r="BB656" s="373"/>
      <c r="BC656" s="373"/>
      <c r="BD656" s="373"/>
      <c r="BE656" s="373"/>
      <c r="BF656" s="373"/>
      <c r="BG656" s="373"/>
      <c r="BH656" s="373"/>
      <c r="BI656" s="373"/>
      <c r="BJ656" s="373"/>
      <c r="BK656" s="373"/>
      <c r="BL656" s="373"/>
      <c r="BM656" s="373"/>
      <c r="BN656" s="373"/>
    </row>
    <row r="657" spans="1:66" ht="15.75" customHeight="1" x14ac:dyDescent="0.2">
      <c r="A657" s="373"/>
      <c r="B657" s="373"/>
      <c r="C657" s="373"/>
      <c r="D657" s="373"/>
      <c r="E657" s="373"/>
      <c r="F657" s="373"/>
      <c r="G657" s="373"/>
      <c r="H657" s="373"/>
      <c r="I657" s="373"/>
      <c r="J657" s="373"/>
      <c r="K657" s="373"/>
      <c r="L657" s="373"/>
      <c r="M657" s="373"/>
      <c r="N657" s="373"/>
      <c r="O657" s="373"/>
      <c r="P657" s="373"/>
      <c r="Q657" s="373"/>
      <c r="R657" s="373"/>
      <c r="S657" s="373"/>
      <c r="T657" s="373"/>
      <c r="U657" s="373"/>
      <c r="V657" s="373"/>
      <c r="W657" s="373"/>
      <c r="X657" s="373"/>
      <c r="Y657" s="373"/>
      <c r="Z657" s="373"/>
      <c r="AA657" s="373"/>
      <c r="AB657" s="373"/>
      <c r="AC657" s="373"/>
      <c r="AD657" s="373"/>
      <c r="AE657" s="373"/>
      <c r="AF657" s="373"/>
      <c r="AG657" s="373"/>
      <c r="AH657" s="373"/>
      <c r="AI657" s="373"/>
      <c r="AJ657" s="373"/>
      <c r="AK657" s="373"/>
      <c r="AL657" s="373"/>
      <c r="AM657" s="373"/>
      <c r="AN657" s="373"/>
      <c r="AO657" s="373"/>
      <c r="AP657" s="373"/>
      <c r="AQ657" s="373"/>
      <c r="AR657" s="373"/>
      <c r="AS657" s="373"/>
      <c r="AT657" s="373"/>
      <c r="AU657" s="373"/>
      <c r="AV657" s="373"/>
      <c r="AW657" s="373"/>
      <c r="AX657" s="373"/>
      <c r="AY657" s="373"/>
      <c r="AZ657" s="373"/>
      <c r="BA657" s="373"/>
      <c r="BB657" s="373"/>
      <c r="BC657" s="373"/>
      <c r="BD657" s="373"/>
      <c r="BE657" s="373"/>
      <c r="BF657" s="373"/>
      <c r="BG657" s="373"/>
      <c r="BH657" s="373"/>
      <c r="BI657" s="373"/>
      <c r="BJ657" s="373"/>
      <c r="BK657" s="373"/>
      <c r="BL657" s="373"/>
      <c r="BM657" s="373"/>
      <c r="BN657" s="373"/>
    </row>
    <row r="658" spans="1:66" ht="15.75" customHeight="1" x14ac:dyDescent="0.2">
      <c r="A658" s="373"/>
      <c r="B658" s="373"/>
      <c r="C658" s="373"/>
      <c r="D658" s="373"/>
      <c r="E658" s="373"/>
      <c r="F658" s="373"/>
      <c r="G658" s="373"/>
      <c r="H658" s="373"/>
      <c r="I658" s="373"/>
      <c r="J658" s="373"/>
      <c r="K658" s="373"/>
      <c r="L658" s="373"/>
      <c r="M658" s="373"/>
      <c r="N658" s="373"/>
      <c r="O658" s="373"/>
      <c r="P658" s="373"/>
      <c r="Q658" s="373"/>
      <c r="R658" s="373"/>
      <c r="S658" s="373"/>
      <c r="T658" s="373"/>
      <c r="U658" s="373"/>
      <c r="V658" s="373"/>
      <c r="W658" s="373"/>
      <c r="X658" s="373"/>
      <c r="Y658" s="373"/>
      <c r="Z658" s="373"/>
      <c r="AA658" s="373"/>
      <c r="AB658" s="373"/>
      <c r="AC658" s="373"/>
      <c r="AD658" s="373"/>
      <c r="AE658" s="373"/>
      <c r="AF658" s="373"/>
      <c r="AG658" s="373"/>
      <c r="AH658" s="373"/>
      <c r="AI658" s="373"/>
      <c r="AJ658" s="373"/>
      <c r="AK658" s="373"/>
      <c r="AL658" s="373"/>
      <c r="AM658" s="373"/>
      <c r="AN658" s="373"/>
      <c r="AO658" s="373"/>
      <c r="AP658" s="373"/>
      <c r="AQ658" s="373"/>
      <c r="AR658" s="373"/>
      <c r="AS658" s="373"/>
      <c r="AT658" s="373"/>
      <c r="AU658" s="373"/>
      <c r="AV658" s="373"/>
      <c r="AW658" s="373"/>
      <c r="AX658" s="373"/>
      <c r="AY658" s="373"/>
      <c r="AZ658" s="373"/>
      <c r="BA658" s="373"/>
      <c r="BB658" s="373"/>
      <c r="BC658" s="373"/>
      <c r="BD658" s="373"/>
      <c r="BE658" s="373"/>
      <c r="BF658" s="373"/>
      <c r="BG658" s="373"/>
      <c r="BH658" s="373"/>
      <c r="BI658" s="373"/>
      <c r="BJ658" s="373"/>
      <c r="BK658" s="373"/>
      <c r="BL658" s="373"/>
      <c r="BM658" s="373"/>
      <c r="BN658" s="373"/>
    </row>
    <row r="659" spans="1:66" ht="15.75" customHeight="1" x14ac:dyDescent="0.2">
      <c r="A659" s="373"/>
      <c r="B659" s="373"/>
      <c r="C659" s="373"/>
      <c r="D659" s="373"/>
      <c r="E659" s="373"/>
      <c r="F659" s="373"/>
      <c r="G659" s="373"/>
      <c r="H659" s="373"/>
      <c r="I659" s="373"/>
      <c r="J659" s="373"/>
      <c r="K659" s="373"/>
      <c r="L659" s="373"/>
      <c r="M659" s="373"/>
      <c r="N659" s="373"/>
      <c r="O659" s="373"/>
      <c r="P659" s="373"/>
      <c r="Q659" s="373"/>
      <c r="R659" s="373"/>
      <c r="S659" s="373"/>
      <c r="T659" s="373"/>
      <c r="U659" s="373"/>
      <c r="V659" s="373"/>
      <c r="W659" s="373"/>
      <c r="X659" s="373"/>
      <c r="Y659" s="373"/>
      <c r="Z659" s="373"/>
      <c r="AA659" s="373"/>
      <c r="AB659" s="373"/>
      <c r="AC659" s="373"/>
      <c r="AD659" s="373"/>
      <c r="AE659" s="373"/>
      <c r="AF659" s="373"/>
      <c r="AG659" s="373"/>
      <c r="AH659" s="373"/>
      <c r="AI659" s="373"/>
      <c r="AJ659" s="373"/>
      <c r="AK659" s="373"/>
      <c r="AL659" s="373"/>
      <c r="AM659" s="373"/>
      <c r="AN659" s="373"/>
      <c r="AO659" s="373"/>
      <c r="AP659" s="373"/>
      <c r="AQ659" s="373"/>
      <c r="AR659" s="373"/>
      <c r="AS659" s="373"/>
      <c r="AT659" s="373"/>
      <c r="AU659" s="373"/>
      <c r="AV659" s="373"/>
      <c r="AW659" s="373"/>
      <c r="AX659" s="373"/>
      <c r="AY659" s="373"/>
      <c r="AZ659" s="373"/>
      <c r="BA659" s="373"/>
      <c r="BB659" s="373"/>
      <c r="BC659" s="373"/>
      <c r="BD659" s="373"/>
      <c r="BE659" s="373"/>
      <c r="BF659" s="373"/>
      <c r="BG659" s="373"/>
      <c r="BH659" s="373"/>
      <c r="BI659" s="373"/>
      <c r="BJ659" s="373"/>
      <c r="BK659" s="373"/>
      <c r="BL659" s="373"/>
      <c r="BM659" s="373"/>
      <c r="BN659" s="373"/>
    </row>
    <row r="660" spans="1:66" ht="15.75" customHeight="1" x14ac:dyDescent="0.2">
      <c r="A660" s="373"/>
      <c r="B660" s="373"/>
      <c r="C660" s="373"/>
      <c r="D660" s="373"/>
      <c r="E660" s="373"/>
      <c r="F660" s="373"/>
      <c r="G660" s="373"/>
      <c r="H660" s="373"/>
      <c r="I660" s="373"/>
      <c r="J660" s="373"/>
      <c r="K660" s="373"/>
      <c r="L660" s="373"/>
      <c r="M660" s="373"/>
      <c r="N660" s="373"/>
      <c r="O660" s="373"/>
      <c r="P660" s="373"/>
      <c r="Q660" s="373"/>
      <c r="R660" s="373"/>
      <c r="S660" s="373"/>
      <c r="T660" s="373"/>
      <c r="U660" s="373"/>
      <c r="V660" s="373"/>
      <c r="W660" s="373"/>
      <c r="X660" s="373"/>
      <c r="Y660" s="373"/>
      <c r="Z660" s="373"/>
      <c r="AA660" s="373"/>
      <c r="AB660" s="373"/>
      <c r="AC660" s="373"/>
      <c r="AD660" s="373"/>
      <c r="AE660" s="373"/>
      <c r="AF660" s="373"/>
      <c r="AG660" s="373"/>
      <c r="AH660" s="373"/>
      <c r="AI660" s="373"/>
      <c r="AJ660" s="373"/>
      <c r="AK660" s="373"/>
      <c r="AL660" s="373"/>
      <c r="AM660" s="373"/>
      <c r="AN660" s="373"/>
      <c r="AO660" s="373"/>
      <c r="AP660" s="373"/>
      <c r="AQ660" s="373"/>
      <c r="AR660" s="373"/>
      <c r="AS660" s="373"/>
      <c r="AT660" s="373"/>
      <c r="AU660" s="373"/>
      <c r="AV660" s="373"/>
      <c r="AW660" s="373"/>
      <c r="AX660" s="373"/>
      <c r="AY660" s="373"/>
      <c r="AZ660" s="373"/>
      <c r="BA660" s="373"/>
      <c r="BB660" s="373"/>
      <c r="BC660" s="373"/>
      <c r="BD660" s="373"/>
      <c r="BE660" s="373"/>
      <c r="BF660" s="373"/>
      <c r="BG660" s="373"/>
      <c r="BH660" s="373"/>
      <c r="BI660" s="373"/>
      <c r="BJ660" s="373"/>
      <c r="BK660" s="373"/>
      <c r="BL660" s="373"/>
      <c r="BM660" s="373"/>
      <c r="BN660" s="373"/>
    </row>
    <row r="661" spans="1:66" ht="15.75" customHeight="1" x14ac:dyDescent="0.2">
      <c r="A661" s="373"/>
      <c r="B661" s="373"/>
      <c r="C661" s="373"/>
      <c r="D661" s="373"/>
      <c r="E661" s="373"/>
      <c r="F661" s="373"/>
      <c r="G661" s="373"/>
      <c r="H661" s="373"/>
      <c r="I661" s="373"/>
      <c r="J661" s="373"/>
      <c r="K661" s="373"/>
      <c r="L661" s="373"/>
      <c r="M661" s="373"/>
      <c r="N661" s="373"/>
      <c r="O661" s="373"/>
      <c r="P661" s="373"/>
      <c r="Q661" s="373"/>
      <c r="R661" s="373"/>
      <c r="S661" s="373"/>
      <c r="T661" s="373"/>
      <c r="U661" s="373"/>
      <c r="V661" s="373"/>
      <c r="W661" s="373"/>
      <c r="X661" s="373"/>
      <c r="Y661" s="373"/>
      <c r="Z661" s="373"/>
      <c r="AA661" s="373"/>
      <c r="AB661" s="373"/>
      <c r="AC661" s="373"/>
      <c r="AD661" s="373"/>
      <c r="AE661" s="373"/>
      <c r="AF661" s="373"/>
      <c r="AG661" s="373"/>
      <c r="AH661" s="373"/>
      <c r="AI661" s="373"/>
      <c r="AJ661" s="373"/>
      <c r="AK661" s="373"/>
      <c r="AL661" s="373"/>
      <c r="AM661" s="373"/>
      <c r="AN661" s="373"/>
      <c r="AO661" s="373"/>
      <c r="AP661" s="373"/>
      <c r="AQ661" s="373"/>
      <c r="AR661" s="373"/>
      <c r="AS661" s="373"/>
      <c r="AT661" s="373"/>
      <c r="AU661" s="373"/>
      <c r="AV661" s="373"/>
      <c r="AW661" s="373"/>
      <c r="AX661" s="373"/>
      <c r="AY661" s="373"/>
      <c r="AZ661" s="373"/>
      <c r="BA661" s="373"/>
      <c r="BB661" s="373"/>
      <c r="BC661" s="373"/>
      <c r="BD661" s="373"/>
      <c r="BE661" s="373"/>
      <c r="BF661" s="373"/>
      <c r="BG661" s="373"/>
      <c r="BH661" s="373"/>
      <c r="BI661" s="373"/>
      <c r="BJ661" s="373"/>
      <c r="BK661" s="373"/>
      <c r="BL661" s="373"/>
      <c r="BM661" s="373"/>
      <c r="BN661" s="373"/>
    </row>
    <row r="662" spans="1:66" ht="15.75" customHeight="1" x14ac:dyDescent="0.2">
      <c r="A662" s="373"/>
      <c r="B662" s="373"/>
      <c r="C662" s="373"/>
      <c r="D662" s="373"/>
      <c r="E662" s="373"/>
      <c r="F662" s="373"/>
      <c r="G662" s="373"/>
      <c r="H662" s="373"/>
      <c r="I662" s="373"/>
      <c r="J662" s="373"/>
      <c r="K662" s="373"/>
      <c r="L662" s="373"/>
      <c r="M662" s="373"/>
      <c r="N662" s="373"/>
      <c r="O662" s="373"/>
      <c r="P662" s="373"/>
      <c r="Q662" s="373"/>
      <c r="R662" s="373"/>
      <c r="S662" s="373"/>
      <c r="T662" s="373"/>
      <c r="U662" s="373"/>
      <c r="V662" s="373"/>
      <c r="W662" s="373"/>
      <c r="X662" s="373"/>
      <c r="Y662" s="373"/>
      <c r="Z662" s="373"/>
      <c r="AA662" s="373"/>
      <c r="AB662" s="373"/>
      <c r="AC662" s="373"/>
      <c r="AD662" s="373"/>
      <c r="AE662" s="373"/>
      <c r="AF662" s="373"/>
      <c r="AG662" s="373"/>
      <c r="AH662" s="373"/>
      <c r="AI662" s="373"/>
      <c r="AJ662" s="373"/>
      <c r="AK662" s="373"/>
      <c r="AL662" s="373"/>
      <c r="AM662" s="373"/>
      <c r="AN662" s="373"/>
      <c r="AO662" s="373"/>
      <c r="AP662" s="373"/>
      <c r="AQ662" s="373"/>
      <c r="AR662" s="373"/>
      <c r="AS662" s="373"/>
      <c r="AT662" s="373"/>
      <c r="AU662" s="373"/>
      <c r="AV662" s="373"/>
      <c r="AW662" s="373"/>
      <c r="AX662" s="373"/>
      <c r="AY662" s="373"/>
      <c r="AZ662" s="373"/>
      <c r="BA662" s="373"/>
      <c r="BB662" s="373"/>
      <c r="BC662" s="373"/>
      <c r="BD662" s="373"/>
      <c r="BE662" s="373"/>
      <c r="BF662" s="373"/>
      <c r="BG662" s="373"/>
      <c r="BH662" s="373"/>
      <c r="BI662" s="373"/>
      <c r="BJ662" s="373"/>
      <c r="BK662" s="373"/>
      <c r="BL662" s="373"/>
      <c r="BM662" s="373"/>
      <c r="BN662" s="373"/>
    </row>
    <row r="663" spans="1:66" ht="15.75" customHeight="1" x14ac:dyDescent="0.2">
      <c r="A663" s="373"/>
      <c r="B663" s="373"/>
      <c r="C663" s="373"/>
      <c r="D663" s="373"/>
      <c r="E663" s="373"/>
      <c r="F663" s="373"/>
      <c r="G663" s="373"/>
      <c r="H663" s="373"/>
      <c r="I663" s="373"/>
      <c r="J663" s="373"/>
      <c r="K663" s="373"/>
      <c r="L663" s="373"/>
      <c r="M663" s="373"/>
      <c r="N663" s="373"/>
      <c r="O663" s="373"/>
      <c r="P663" s="373"/>
      <c r="Q663" s="373"/>
      <c r="R663" s="373"/>
      <c r="S663" s="373"/>
      <c r="T663" s="373"/>
      <c r="U663" s="373"/>
      <c r="V663" s="373"/>
      <c r="W663" s="373"/>
      <c r="X663" s="373"/>
      <c r="Y663" s="373"/>
      <c r="Z663" s="373"/>
      <c r="AA663" s="373"/>
      <c r="AB663" s="373"/>
      <c r="AC663" s="373"/>
      <c r="AD663" s="373"/>
      <c r="AE663" s="373"/>
      <c r="AF663" s="373"/>
      <c r="AG663" s="373"/>
      <c r="AH663" s="373"/>
      <c r="AI663" s="373"/>
      <c r="AJ663" s="373"/>
      <c r="AK663" s="373"/>
      <c r="AL663" s="373"/>
      <c r="AM663" s="373"/>
      <c r="AN663" s="373"/>
      <c r="AO663" s="373"/>
      <c r="AP663" s="373"/>
      <c r="AQ663" s="373"/>
      <c r="AR663" s="373"/>
      <c r="AS663" s="373"/>
      <c r="AT663" s="373"/>
      <c r="AU663" s="373"/>
      <c r="AV663" s="373"/>
      <c r="AW663" s="373"/>
      <c r="AX663" s="373"/>
      <c r="AY663" s="373"/>
      <c r="AZ663" s="373"/>
      <c r="BA663" s="373"/>
      <c r="BB663" s="373"/>
      <c r="BC663" s="373"/>
      <c r="BD663" s="373"/>
      <c r="BE663" s="373"/>
      <c r="BF663" s="373"/>
      <c r="BG663" s="373"/>
      <c r="BH663" s="373"/>
      <c r="BI663" s="373"/>
      <c r="BJ663" s="373"/>
      <c r="BK663" s="373"/>
      <c r="BL663" s="373"/>
      <c r="BM663" s="373"/>
      <c r="BN663" s="373"/>
    </row>
    <row r="664" spans="1:66" ht="15.75" customHeight="1" x14ac:dyDescent="0.2">
      <c r="A664" s="373"/>
      <c r="B664" s="373"/>
      <c r="C664" s="373"/>
      <c r="D664" s="373"/>
      <c r="E664" s="373"/>
      <c r="F664" s="373"/>
      <c r="G664" s="373"/>
      <c r="H664" s="373"/>
      <c r="I664" s="373"/>
      <c r="J664" s="373"/>
      <c r="K664" s="373"/>
      <c r="L664" s="373"/>
      <c r="M664" s="373"/>
      <c r="N664" s="373"/>
      <c r="O664" s="373"/>
      <c r="P664" s="373"/>
      <c r="Q664" s="373"/>
      <c r="R664" s="373"/>
      <c r="S664" s="373"/>
      <c r="T664" s="373"/>
      <c r="U664" s="373"/>
      <c r="V664" s="373"/>
      <c r="W664" s="373"/>
      <c r="X664" s="373"/>
      <c r="Y664" s="373"/>
      <c r="Z664" s="373"/>
      <c r="AA664" s="373"/>
      <c r="AB664" s="373"/>
      <c r="AC664" s="373"/>
      <c r="AD664" s="373"/>
      <c r="AE664" s="373"/>
      <c r="AF664" s="373"/>
      <c r="AG664" s="373"/>
      <c r="AH664" s="373"/>
      <c r="AI664" s="373"/>
      <c r="AJ664" s="373"/>
      <c r="AK664" s="373"/>
      <c r="AL664" s="373"/>
      <c r="AM664" s="373"/>
      <c r="AN664" s="373"/>
      <c r="AO664" s="373"/>
      <c r="AP664" s="373"/>
      <c r="AQ664" s="373"/>
      <c r="AR664" s="373"/>
      <c r="AS664" s="373"/>
      <c r="AT664" s="373"/>
      <c r="AU664" s="373"/>
      <c r="AV664" s="373"/>
      <c r="AW664" s="373"/>
      <c r="AX664" s="373"/>
      <c r="AY664" s="373"/>
      <c r="AZ664" s="373"/>
      <c r="BA664" s="373"/>
      <c r="BB664" s="373"/>
      <c r="BC664" s="373"/>
      <c r="BD664" s="373"/>
      <c r="BE664" s="373"/>
      <c r="BF664" s="373"/>
      <c r="BG664" s="373"/>
      <c r="BH664" s="373"/>
      <c r="BI664" s="373"/>
      <c r="BJ664" s="373"/>
      <c r="BK664" s="373"/>
      <c r="BL664" s="373"/>
      <c r="BM664" s="373"/>
      <c r="BN664" s="373"/>
    </row>
    <row r="665" spans="1:66" ht="15.75" customHeight="1" x14ac:dyDescent="0.2">
      <c r="A665" s="373"/>
      <c r="B665" s="373"/>
      <c r="C665" s="373"/>
      <c r="D665" s="373"/>
      <c r="E665" s="373"/>
      <c r="F665" s="373"/>
      <c r="G665" s="373"/>
      <c r="H665" s="373"/>
      <c r="I665" s="373"/>
      <c r="J665" s="373"/>
      <c r="K665" s="373"/>
      <c r="L665" s="373"/>
      <c r="M665" s="373"/>
      <c r="N665" s="373"/>
      <c r="O665" s="373"/>
      <c r="P665" s="373"/>
      <c r="Q665" s="373"/>
      <c r="R665" s="373"/>
      <c r="S665" s="373"/>
      <c r="T665" s="373"/>
      <c r="U665" s="373"/>
      <c r="V665" s="373"/>
      <c r="W665" s="373"/>
      <c r="X665" s="373"/>
      <c r="Y665" s="373"/>
      <c r="Z665" s="373"/>
      <c r="AA665" s="373"/>
      <c r="AB665" s="373"/>
      <c r="AC665" s="373"/>
      <c r="AD665" s="373"/>
      <c r="AE665" s="373"/>
      <c r="AF665" s="373"/>
      <c r="AG665" s="373"/>
      <c r="AH665" s="373"/>
      <c r="AI665" s="373"/>
      <c r="AJ665" s="373"/>
      <c r="AK665" s="373"/>
      <c r="AL665" s="373"/>
      <c r="AM665" s="373"/>
      <c r="AN665" s="373"/>
      <c r="AO665" s="373"/>
      <c r="AP665" s="373"/>
      <c r="AQ665" s="373"/>
      <c r="AR665" s="373"/>
      <c r="AS665" s="373"/>
      <c r="AT665" s="373"/>
      <c r="AU665" s="373"/>
      <c r="AV665" s="373"/>
      <c r="AW665" s="373"/>
      <c r="AX665" s="373"/>
      <c r="AY665" s="373"/>
      <c r="AZ665" s="373"/>
      <c r="BA665" s="373"/>
      <c r="BB665" s="373"/>
      <c r="BC665" s="373"/>
      <c r="BD665" s="373"/>
      <c r="BE665" s="373"/>
      <c r="BF665" s="373"/>
      <c r="BG665" s="373"/>
      <c r="BH665" s="373"/>
      <c r="BI665" s="373"/>
      <c r="BJ665" s="373"/>
      <c r="BK665" s="373"/>
      <c r="BL665" s="373"/>
      <c r="BM665" s="373"/>
      <c r="BN665" s="373"/>
    </row>
    <row r="666" spans="1:66" ht="15.75" customHeight="1" x14ac:dyDescent="0.2">
      <c r="A666" s="373"/>
      <c r="B666" s="373"/>
      <c r="C666" s="373"/>
      <c r="D666" s="373"/>
      <c r="E666" s="373"/>
      <c r="F666" s="373"/>
      <c r="G666" s="373"/>
      <c r="H666" s="373"/>
      <c r="I666" s="373"/>
      <c r="J666" s="373"/>
      <c r="K666" s="373"/>
      <c r="L666" s="373"/>
      <c r="M666" s="373"/>
      <c r="N666" s="373"/>
      <c r="O666" s="373"/>
      <c r="P666" s="373"/>
      <c r="Q666" s="373"/>
      <c r="R666" s="373"/>
      <c r="S666" s="373"/>
      <c r="T666" s="373"/>
      <c r="U666" s="373"/>
      <c r="V666" s="373"/>
      <c r="W666" s="373"/>
      <c r="X666" s="373"/>
      <c r="Y666" s="373"/>
      <c r="Z666" s="373"/>
      <c r="AA666" s="373"/>
      <c r="AB666" s="373"/>
      <c r="AC666" s="373"/>
      <c r="AD666" s="373"/>
      <c r="AE666" s="373"/>
      <c r="AF666" s="373"/>
      <c r="AG666" s="373"/>
      <c r="AH666" s="373"/>
      <c r="AI666" s="373"/>
      <c r="AJ666" s="373"/>
      <c r="AK666" s="373"/>
      <c r="AL666" s="373"/>
      <c r="AM666" s="373"/>
      <c r="AN666" s="373"/>
      <c r="AO666" s="373"/>
      <c r="AP666" s="373"/>
      <c r="AQ666" s="373"/>
      <c r="AR666" s="373"/>
      <c r="AS666" s="373"/>
      <c r="AT666" s="373"/>
      <c r="AU666" s="373"/>
      <c r="AV666" s="373"/>
      <c r="AW666" s="373"/>
      <c r="AX666" s="373"/>
      <c r="AY666" s="373"/>
      <c r="AZ666" s="373"/>
      <c r="BA666" s="373"/>
      <c r="BB666" s="373"/>
      <c r="BC666" s="373"/>
      <c r="BD666" s="373"/>
      <c r="BE666" s="373"/>
      <c r="BF666" s="373"/>
      <c r="BG666" s="373"/>
      <c r="BH666" s="373"/>
      <c r="BI666" s="373"/>
      <c r="BJ666" s="373"/>
      <c r="BK666" s="373"/>
      <c r="BL666" s="373"/>
      <c r="BM666" s="373"/>
      <c r="BN666" s="373"/>
    </row>
    <row r="667" spans="1:66" ht="15.75" customHeight="1" x14ac:dyDescent="0.2">
      <c r="A667" s="373"/>
      <c r="B667" s="373"/>
      <c r="C667" s="373"/>
      <c r="D667" s="373"/>
      <c r="E667" s="373"/>
      <c r="F667" s="373"/>
      <c r="G667" s="373"/>
      <c r="H667" s="373"/>
      <c r="I667" s="373"/>
      <c r="J667" s="373"/>
      <c r="K667" s="373"/>
      <c r="L667" s="373"/>
      <c r="M667" s="373"/>
      <c r="N667" s="373"/>
      <c r="O667" s="373"/>
      <c r="P667" s="373"/>
      <c r="Q667" s="373"/>
      <c r="R667" s="373"/>
      <c r="S667" s="373"/>
      <c r="T667" s="373"/>
      <c r="U667" s="373"/>
      <c r="V667" s="373"/>
      <c r="W667" s="373"/>
      <c r="X667" s="373"/>
      <c r="Y667" s="373"/>
      <c r="Z667" s="373"/>
      <c r="AA667" s="373"/>
      <c r="AB667" s="373"/>
      <c r="AC667" s="373"/>
      <c r="AD667" s="373"/>
      <c r="AE667" s="373"/>
      <c r="AF667" s="373"/>
      <c r="AG667" s="373"/>
      <c r="AH667" s="373"/>
      <c r="AI667" s="373"/>
      <c r="AJ667" s="373"/>
      <c r="AK667" s="373"/>
      <c r="AL667" s="373"/>
      <c r="AM667" s="373"/>
      <c r="AN667" s="373"/>
      <c r="AO667" s="373"/>
      <c r="AP667" s="373"/>
      <c r="AQ667" s="373"/>
      <c r="AR667" s="373"/>
      <c r="AS667" s="373"/>
      <c r="AT667" s="373"/>
      <c r="AU667" s="373"/>
      <c r="AV667" s="373"/>
      <c r="AW667" s="373"/>
      <c r="AX667" s="373"/>
      <c r="AY667" s="373"/>
      <c r="AZ667" s="373"/>
      <c r="BA667" s="373"/>
      <c r="BB667" s="373"/>
      <c r="BC667" s="373"/>
      <c r="BD667" s="373"/>
      <c r="BE667" s="373"/>
      <c r="BF667" s="373"/>
      <c r="BG667" s="373"/>
      <c r="BH667" s="373"/>
      <c r="BI667" s="373"/>
      <c r="BJ667" s="373"/>
      <c r="BK667" s="373"/>
      <c r="BL667" s="373"/>
      <c r="BM667" s="373"/>
      <c r="BN667" s="373"/>
    </row>
    <row r="668" spans="1:66" ht="15.75" customHeight="1" x14ac:dyDescent="0.2">
      <c r="A668" s="373"/>
      <c r="B668" s="373"/>
      <c r="C668" s="373"/>
      <c r="D668" s="373"/>
      <c r="E668" s="373"/>
      <c r="F668" s="373"/>
      <c r="G668" s="373"/>
      <c r="H668" s="373"/>
      <c r="I668" s="373"/>
      <c r="J668" s="373"/>
      <c r="K668" s="373"/>
      <c r="L668" s="373"/>
      <c r="M668" s="373"/>
      <c r="N668" s="373"/>
      <c r="O668" s="373"/>
      <c r="P668" s="373"/>
      <c r="Q668" s="373"/>
      <c r="R668" s="373"/>
      <c r="S668" s="373"/>
      <c r="T668" s="373"/>
      <c r="U668" s="373"/>
      <c r="V668" s="373"/>
      <c r="W668" s="373"/>
      <c r="X668" s="373"/>
      <c r="Y668" s="373"/>
      <c r="Z668" s="373"/>
      <c r="AA668" s="373"/>
      <c r="AB668" s="373"/>
      <c r="AC668" s="373"/>
      <c r="AD668" s="373"/>
      <c r="AE668" s="373"/>
      <c r="AF668" s="373"/>
      <c r="AG668" s="373"/>
      <c r="AH668" s="373"/>
      <c r="AI668" s="373"/>
      <c r="AJ668" s="373"/>
      <c r="AK668" s="373"/>
      <c r="AL668" s="373"/>
      <c r="AM668" s="373"/>
      <c r="AN668" s="373"/>
      <c r="AO668" s="373"/>
      <c r="AP668" s="373"/>
      <c r="AQ668" s="373"/>
      <c r="AR668" s="373"/>
      <c r="AS668" s="373"/>
      <c r="AT668" s="373"/>
      <c r="AU668" s="373"/>
      <c r="AV668" s="373"/>
      <c r="AW668" s="373"/>
      <c r="AX668" s="373"/>
      <c r="AY668" s="373"/>
      <c r="AZ668" s="373"/>
      <c r="BA668" s="373"/>
      <c r="BB668" s="373"/>
      <c r="BC668" s="373"/>
      <c r="BD668" s="373"/>
      <c r="BE668" s="373"/>
      <c r="BF668" s="373"/>
      <c r="BG668" s="373"/>
      <c r="BH668" s="373"/>
      <c r="BI668" s="373"/>
      <c r="BJ668" s="373"/>
      <c r="BK668" s="373"/>
      <c r="BL668" s="373"/>
      <c r="BM668" s="373"/>
      <c r="BN668" s="373"/>
    </row>
    <row r="669" spans="1:66" ht="15.75" customHeight="1" x14ac:dyDescent="0.2">
      <c r="A669" s="373"/>
      <c r="B669" s="373"/>
      <c r="C669" s="373"/>
      <c r="D669" s="373"/>
      <c r="E669" s="373"/>
      <c r="F669" s="373"/>
      <c r="G669" s="373"/>
      <c r="H669" s="373"/>
      <c r="I669" s="373"/>
      <c r="J669" s="373"/>
      <c r="K669" s="373"/>
      <c r="L669" s="373"/>
      <c r="M669" s="373"/>
      <c r="N669" s="373"/>
      <c r="O669" s="373"/>
      <c r="P669" s="373"/>
      <c r="Q669" s="373"/>
      <c r="R669" s="373"/>
      <c r="S669" s="373"/>
      <c r="T669" s="373"/>
      <c r="U669" s="373"/>
      <c r="V669" s="373"/>
      <c r="W669" s="373"/>
      <c r="X669" s="373"/>
      <c r="Y669" s="373"/>
      <c r="Z669" s="373"/>
      <c r="AA669" s="373"/>
      <c r="AB669" s="373"/>
      <c r="AC669" s="373"/>
      <c r="AD669" s="373"/>
      <c r="AE669" s="373"/>
      <c r="AF669" s="373"/>
      <c r="AG669" s="373"/>
      <c r="AH669" s="373"/>
      <c r="AI669" s="373"/>
      <c r="AJ669" s="373"/>
      <c r="AK669" s="373"/>
      <c r="AL669" s="373"/>
      <c r="AM669" s="373"/>
      <c r="AN669" s="373"/>
      <c r="AO669" s="373"/>
      <c r="AP669" s="373"/>
      <c r="AQ669" s="373"/>
      <c r="AR669" s="373"/>
      <c r="AS669" s="373"/>
      <c r="AT669" s="373"/>
      <c r="AU669" s="373"/>
      <c r="AV669" s="373"/>
      <c r="AW669" s="373"/>
      <c r="AX669" s="373"/>
      <c r="AY669" s="373"/>
      <c r="AZ669" s="373"/>
      <c r="BA669" s="373"/>
      <c r="BB669" s="373"/>
      <c r="BC669" s="373"/>
      <c r="BD669" s="373"/>
      <c r="BE669" s="373"/>
      <c r="BF669" s="373"/>
      <c r="BG669" s="373"/>
      <c r="BH669" s="373"/>
      <c r="BI669" s="373"/>
      <c r="BJ669" s="373"/>
      <c r="BK669" s="373"/>
      <c r="BL669" s="373"/>
      <c r="BM669" s="373"/>
      <c r="BN669" s="373"/>
    </row>
    <row r="670" spans="1:66" ht="15.75" customHeight="1" x14ac:dyDescent="0.2">
      <c r="A670" s="373"/>
      <c r="B670" s="373"/>
      <c r="C670" s="373"/>
      <c r="D670" s="373"/>
      <c r="E670" s="373"/>
      <c r="F670" s="373"/>
      <c r="G670" s="373"/>
      <c r="H670" s="373"/>
      <c r="I670" s="373"/>
      <c r="J670" s="373"/>
      <c r="K670" s="373"/>
      <c r="L670" s="373"/>
      <c r="M670" s="373"/>
      <c r="N670" s="373"/>
      <c r="O670" s="373"/>
      <c r="P670" s="373"/>
      <c r="Q670" s="373"/>
      <c r="R670" s="373"/>
      <c r="S670" s="373"/>
      <c r="T670" s="373"/>
      <c r="U670" s="373"/>
      <c r="V670" s="373"/>
      <c r="W670" s="373"/>
      <c r="X670" s="373"/>
      <c r="Y670" s="373"/>
      <c r="Z670" s="373"/>
      <c r="AA670" s="373"/>
      <c r="AB670" s="373"/>
      <c r="AC670" s="373"/>
      <c r="AD670" s="373"/>
      <c r="AE670" s="373"/>
      <c r="AF670" s="373"/>
      <c r="AG670" s="373"/>
      <c r="AH670" s="373"/>
      <c r="AI670" s="373"/>
      <c r="AJ670" s="373"/>
      <c r="AK670" s="373"/>
      <c r="AL670" s="373"/>
      <c r="AM670" s="373"/>
      <c r="AN670" s="373"/>
      <c r="AO670" s="373"/>
      <c r="AP670" s="373"/>
      <c r="AQ670" s="373"/>
      <c r="AR670" s="373"/>
      <c r="AS670" s="373"/>
      <c r="AT670" s="373"/>
      <c r="AU670" s="373"/>
      <c r="AV670" s="373"/>
      <c r="AW670" s="373"/>
      <c r="AX670" s="373"/>
      <c r="AY670" s="373"/>
      <c r="AZ670" s="373"/>
      <c r="BA670" s="373"/>
      <c r="BB670" s="373"/>
      <c r="BC670" s="373"/>
      <c r="BD670" s="373"/>
      <c r="BE670" s="373"/>
      <c r="BF670" s="373"/>
      <c r="BG670" s="373"/>
      <c r="BH670" s="373"/>
      <c r="BI670" s="373"/>
      <c r="BJ670" s="373"/>
      <c r="BK670" s="373"/>
      <c r="BL670" s="373"/>
      <c r="BM670" s="373"/>
      <c r="BN670" s="373"/>
    </row>
    <row r="671" spans="1:66" ht="15.75" customHeight="1" x14ac:dyDescent="0.2">
      <c r="A671" s="373"/>
      <c r="B671" s="373"/>
      <c r="C671" s="373"/>
      <c r="D671" s="373"/>
      <c r="E671" s="373"/>
      <c r="F671" s="373"/>
      <c r="G671" s="373"/>
      <c r="H671" s="373"/>
      <c r="I671" s="373"/>
      <c r="J671" s="373"/>
      <c r="K671" s="373"/>
      <c r="L671" s="373"/>
      <c r="M671" s="373"/>
      <c r="N671" s="373"/>
      <c r="O671" s="373"/>
      <c r="P671" s="373"/>
      <c r="Q671" s="373"/>
      <c r="R671" s="373"/>
      <c r="S671" s="373"/>
      <c r="T671" s="373"/>
      <c r="U671" s="373"/>
      <c r="V671" s="373"/>
      <c r="W671" s="373"/>
      <c r="X671" s="373"/>
      <c r="Y671" s="373"/>
      <c r="Z671" s="373"/>
      <c r="AA671" s="373"/>
      <c r="AB671" s="373"/>
      <c r="AC671" s="373"/>
      <c r="AD671" s="373"/>
      <c r="AE671" s="373"/>
      <c r="AF671" s="373"/>
      <c r="AG671" s="373"/>
      <c r="AH671" s="373"/>
      <c r="AI671" s="373"/>
      <c r="AJ671" s="373"/>
      <c r="AK671" s="373"/>
      <c r="AL671" s="373"/>
      <c r="AM671" s="373"/>
      <c r="AN671" s="373"/>
      <c r="AO671" s="373"/>
      <c r="AP671" s="373"/>
      <c r="AQ671" s="373"/>
      <c r="AR671" s="373"/>
      <c r="AS671" s="373"/>
      <c r="AT671" s="373"/>
      <c r="AU671" s="373"/>
      <c r="AV671" s="373"/>
      <c r="AW671" s="373"/>
      <c r="AX671" s="373"/>
      <c r="AY671" s="373"/>
      <c r="AZ671" s="373"/>
      <c r="BA671" s="373"/>
      <c r="BB671" s="373"/>
      <c r="BC671" s="373"/>
      <c r="BD671" s="373"/>
      <c r="BE671" s="373"/>
      <c r="BF671" s="373"/>
      <c r="BG671" s="373"/>
      <c r="BH671" s="373"/>
      <c r="BI671" s="373"/>
      <c r="BJ671" s="373"/>
      <c r="BK671" s="373"/>
      <c r="BL671" s="373"/>
      <c r="BM671" s="373"/>
      <c r="BN671" s="373"/>
    </row>
    <row r="672" spans="1:66" ht="15.75" customHeight="1" x14ac:dyDescent="0.2">
      <c r="A672" s="373"/>
      <c r="B672" s="373"/>
      <c r="C672" s="373"/>
      <c r="D672" s="373"/>
      <c r="E672" s="373"/>
      <c r="F672" s="373"/>
      <c r="G672" s="373"/>
      <c r="H672" s="373"/>
      <c r="I672" s="373"/>
      <c r="J672" s="373"/>
      <c r="K672" s="373"/>
      <c r="L672" s="373"/>
      <c r="M672" s="373"/>
      <c r="N672" s="373"/>
      <c r="O672" s="373"/>
      <c r="P672" s="373"/>
      <c r="Q672" s="373"/>
      <c r="R672" s="373"/>
      <c r="S672" s="373"/>
      <c r="T672" s="373"/>
      <c r="U672" s="373"/>
      <c r="V672" s="373"/>
      <c r="W672" s="373"/>
      <c r="X672" s="373"/>
      <c r="Y672" s="373"/>
      <c r="Z672" s="373"/>
      <c r="AA672" s="373"/>
      <c r="AB672" s="373"/>
      <c r="AC672" s="373"/>
      <c r="AD672" s="373"/>
      <c r="AE672" s="373"/>
      <c r="AF672" s="373"/>
      <c r="AG672" s="373"/>
      <c r="AH672" s="373"/>
      <c r="AI672" s="373"/>
      <c r="AJ672" s="373"/>
      <c r="AK672" s="373"/>
      <c r="AL672" s="373"/>
      <c r="AM672" s="373"/>
      <c r="AN672" s="373"/>
      <c r="AO672" s="373"/>
      <c r="AP672" s="373"/>
      <c r="AQ672" s="373"/>
      <c r="AR672" s="373"/>
      <c r="AS672" s="373"/>
      <c r="AT672" s="373"/>
      <c r="AU672" s="373"/>
      <c r="AV672" s="373"/>
      <c r="AW672" s="373"/>
      <c r="AX672" s="373"/>
      <c r="AY672" s="373"/>
      <c r="AZ672" s="373"/>
      <c r="BA672" s="373"/>
      <c r="BB672" s="373"/>
      <c r="BC672" s="373"/>
      <c r="BD672" s="373"/>
      <c r="BE672" s="373"/>
      <c r="BF672" s="373"/>
      <c r="BG672" s="373"/>
      <c r="BH672" s="373"/>
      <c r="BI672" s="373"/>
      <c r="BJ672" s="373"/>
      <c r="BK672" s="373"/>
      <c r="BL672" s="373"/>
      <c r="BM672" s="373"/>
      <c r="BN672" s="373"/>
    </row>
    <row r="673" spans="1:66" ht="15.75" customHeight="1" x14ac:dyDescent="0.2">
      <c r="A673" s="373"/>
      <c r="B673" s="373"/>
      <c r="C673" s="373"/>
      <c r="D673" s="373"/>
      <c r="E673" s="373"/>
      <c r="F673" s="373"/>
      <c r="G673" s="373"/>
      <c r="H673" s="373"/>
      <c r="I673" s="373"/>
      <c r="J673" s="373"/>
      <c r="K673" s="373"/>
      <c r="L673" s="373"/>
      <c r="M673" s="373"/>
      <c r="N673" s="373"/>
      <c r="O673" s="373"/>
      <c r="P673" s="373"/>
      <c r="Q673" s="373"/>
      <c r="R673" s="373"/>
      <c r="S673" s="373"/>
      <c r="T673" s="373"/>
      <c r="U673" s="373"/>
      <c r="V673" s="373"/>
      <c r="W673" s="373"/>
      <c r="X673" s="373"/>
      <c r="Y673" s="373"/>
      <c r="Z673" s="373"/>
      <c r="AA673" s="373"/>
      <c r="AB673" s="373"/>
      <c r="AC673" s="373"/>
      <c r="AD673" s="373"/>
      <c r="AE673" s="373"/>
      <c r="AF673" s="373"/>
      <c r="AG673" s="373"/>
      <c r="AH673" s="373"/>
      <c r="AI673" s="373"/>
      <c r="AJ673" s="373"/>
      <c r="AK673" s="373"/>
      <c r="AL673" s="373"/>
      <c r="AM673" s="373"/>
      <c r="AN673" s="373"/>
      <c r="AO673" s="373"/>
      <c r="AP673" s="373"/>
      <c r="AQ673" s="373"/>
      <c r="AR673" s="373"/>
      <c r="AS673" s="373"/>
      <c r="AT673" s="373"/>
      <c r="AU673" s="373"/>
      <c r="AV673" s="373"/>
      <c r="AW673" s="373"/>
      <c r="AX673" s="373"/>
      <c r="AY673" s="373"/>
      <c r="AZ673" s="373"/>
      <c r="BA673" s="373"/>
      <c r="BB673" s="373"/>
      <c r="BC673" s="373"/>
      <c r="BD673" s="373"/>
      <c r="BE673" s="373"/>
      <c r="BF673" s="373"/>
      <c r="BG673" s="373"/>
      <c r="BH673" s="373"/>
      <c r="BI673" s="373"/>
      <c r="BJ673" s="373"/>
      <c r="BK673" s="373"/>
      <c r="BL673" s="373"/>
      <c r="BM673" s="373"/>
      <c r="BN673" s="373"/>
    </row>
    <row r="674" spans="1:66" ht="15.75" customHeight="1" x14ac:dyDescent="0.2">
      <c r="A674" s="373"/>
      <c r="B674" s="373"/>
      <c r="C674" s="373"/>
      <c r="D674" s="373"/>
      <c r="E674" s="373"/>
      <c r="F674" s="373"/>
      <c r="G674" s="373"/>
      <c r="H674" s="373"/>
      <c r="I674" s="373"/>
      <c r="J674" s="373"/>
      <c r="K674" s="373"/>
      <c r="L674" s="373"/>
      <c r="M674" s="373"/>
      <c r="N674" s="373"/>
      <c r="O674" s="373"/>
      <c r="P674" s="373"/>
      <c r="Q674" s="373"/>
      <c r="R674" s="373"/>
      <c r="S674" s="373"/>
      <c r="T674" s="373"/>
      <c r="U674" s="373"/>
      <c r="V674" s="373"/>
      <c r="W674" s="373"/>
      <c r="X674" s="373"/>
      <c r="Y674" s="373"/>
      <c r="Z674" s="373"/>
      <c r="AA674" s="373"/>
      <c r="AB674" s="373"/>
      <c r="AC674" s="373"/>
      <c r="AD674" s="373"/>
      <c r="AE674" s="373"/>
      <c r="AF674" s="373"/>
      <c r="AG674" s="373"/>
      <c r="AH674" s="373"/>
      <c r="AI674" s="373"/>
      <c r="AJ674" s="373"/>
      <c r="AK674" s="373"/>
      <c r="AL674" s="373"/>
      <c r="AM674" s="373"/>
      <c r="AN674" s="373"/>
      <c r="AO674" s="373"/>
      <c r="AP674" s="373"/>
      <c r="AQ674" s="373"/>
      <c r="AR674" s="373"/>
      <c r="AS674" s="373"/>
      <c r="AT674" s="373"/>
      <c r="AU674" s="373"/>
      <c r="AV674" s="373"/>
      <c r="AW674" s="373"/>
      <c r="AX674" s="373"/>
      <c r="AY674" s="373"/>
      <c r="AZ674" s="373"/>
      <c r="BA674" s="373"/>
      <c r="BB674" s="373"/>
      <c r="BC674" s="373"/>
      <c r="BD674" s="373"/>
      <c r="BE674" s="373"/>
      <c r="BF674" s="373"/>
      <c r="BG674" s="373"/>
      <c r="BH674" s="373"/>
      <c r="BI674" s="373"/>
      <c r="BJ674" s="373"/>
      <c r="BK674" s="373"/>
      <c r="BL674" s="373"/>
      <c r="BM674" s="373"/>
      <c r="BN674" s="373"/>
    </row>
    <row r="675" spans="1:66" ht="15.75" customHeight="1" x14ac:dyDescent="0.2">
      <c r="A675" s="373"/>
      <c r="B675" s="373"/>
      <c r="C675" s="373"/>
      <c r="D675" s="373"/>
      <c r="E675" s="373"/>
      <c r="F675" s="373"/>
      <c r="G675" s="373"/>
      <c r="H675" s="373"/>
      <c r="I675" s="373"/>
      <c r="J675" s="373"/>
      <c r="K675" s="373"/>
      <c r="L675" s="373"/>
      <c r="M675" s="373"/>
      <c r="N675" s="373"/>
      <c r="O675" s="373"/>
      <c r="P675" s="373"/>
      <c r="Q675" s="373"/>
      <c r="R675" s="373"/>
      <c r="S675" s="373"/>
      <c r="T675" s="373"/>
      <c r="U675" s="373"/>
      <c r="V675" s="373"/>
      <c r="W675" s="373"/>
      <c r="X675" s="373"/>
      <c r="Y675" s="373"/>
      <c r="Z675" s="373"/>
      <c r="AA675" s="373"/>
      <c r="AB675" s="373"/>
      <c r="AC675" s="373"/>
      <c r="AD675" s="373"/>
      <c r="AE675" s="373"/>
      <c r="AF675" s="373"/>
      <c r="AG675" s="373"/>
      <c r="AH675" s="373"/>
      <c r="AI675" s="373"/>
      <c r="AJ675" s="373"/>
      <c r="AK675" s="373"/>
      <c r="AL675" s="373"/>
      <c r="AM675" s="373"/>
      <c r="AN675" s="373"/>
      <c r="AO675" s="373"/>
      <c r="AP675" s="373"/>
      <c r="AQ675" s="373"/>
      <c r="AR675" s="373"/>
      <c r="AS675" s="373"/>
      <c r="AT675" s="373"/>
      <c r="AU675" s="373"/>
      <c r="AV675" s="373"/>
      <c r="AW675" s="373"/>
      <c r="AX675" s="373"/>
      <c r="AY675" s="373"/>
      <c r="AZ675" s="373"/>
      <c r="BA675" s="373"/>
      <c r="BB675" s="373"/>
      <c r="BC675" s="373"/>
      <c r="BD675" s="373"/>
      <c r="BE675" s="373"/>
      <c r="BF675" s="373"/>
      <c r="BG675" s="373"/>
      <c r="BH675" s="373"/>
      <c r="BI675" s="373"/>
      <c r="BJ675" s="373"/>
      <c r="BK675" s="373"/>
      <c r="BL675" s="373"/>
      <c r="BM675" s="373"/>
      <c r="BN675" s="373"/>
    </row>
    <row r="676" spans="1:66" ht="15.75" customHeight="1" x14ac:dyDescent="0.2">
      <c r="A676" s="373"/>
      <c r="B676" s="373"/>
      <c r="C676" s="373"/>
      <c r="D676" s="373"/>
      <c r="E676" s="373"/>
      <c r="F676" s="373"/>
      <c r="G676" s="373"/>
      <c r="H676" s="373"/>
      <c r="I676" s="373"/>
      <c r="J676" s="373"/>
      <c r="K676" s="373"/>
      <c r="L676" s="373"/>
      <c r="M676" s="373"/>
      <c r="N676" s="373"/>
      <c r="O676" s="373"/>
      <c r="P676" s="373"/>
      <c r="Q676" s="373"/>
      <c r="R676" s="373"/>
      <c r="S676" s="373"/>
      <c r="T676" s="373"/>
      <c r="U676" s="373"/>
      <c r="V676" s="373"/>
      <c r="W676" s="373"/>
      <c r="X676" s="373"/>
      <c r="Y676" s="373"/>
      <c r="Z676" s="373"/>
      <c r="AA676" s="373"/>
      <c r="AB676" s="373"/>
      <c r="AC676" s="373"/>
      <c r="AD676" s="373"/>
      <c r="AE676" s="373"/>
      <c r="AF676" s="373"/>
      <c r="AG676" s="373"/>
      <c r="AH676" s="373"/>
      <c r="AI676" s="373"/>
      <c r="AJ676" s="373"/>
      <c r="AK676" s="373"/>
      <c r="AL676" s="373"/>
      <c r="AM676" s="373"/>
      <c r="AN676" s="373"/>
      <c r="AO676" s="373"/>
      <c r="AP676" s="373"/>
      <c r="AQ676" s="373"/>
      <c r="AR676" s="373"/>
      <c r="AS676" s="373"/>
      <c r="AT676" s="373"/>
      <c r="AU676" s="373"/>
      <c r="AV676" s="373"/>
      <c r="AW676" s="373"/>
      <c r="AX676" s="373"/>
      <c r="AY676" s="373"/>
      <c r="AZ676" s="373"/>
      <c r="BA676" s="373"/>
      <c r="BB676" s="373"/>
      <c r="BC676" s="373"/>
      <c r="BD676" s="373"/>
      <c r="BE676" s="373"/>
      <c r="BF676" s="373"/>
      <c r="BG676" s="373"/>
      <c r="BH676" s="373"/>
      <c r="BI676" s="373"/>
      <c r="BJ676" s="373"/>
      <c r="BK676" s="373"/>
      <c r="BL676" s="373"/>
      <c r="BM676" s="373"/>
      <c r="BN676" s="373"/>
    </row>
    <row r="677" spans="1:66" ht="15.75" customHeight="1" x14ac:dyDescent="0.2">
      <c r="A677" s="373"/>
      <c r="B677" s="373"/>
      <c r="C677" s="373"/>
      <c r="D677" s="373"/>
      <c r="E677" s="373"/>
      <c r="F677" s="373"/>
      <c r="G677" s="373"/>
      <c r="H677" s="373"/>
      <c r="I677" s="373"/>
      <c r="J677" s="373"/>
      <c r="K677" s="373"/>
      <c r="L677" s="373"/>
      <c r="M677" s="373"/>
      <c r="N677" s="373"/>
      <c r="O677" s="373"/>
      <c r="P677" s="373"/>
      <c r="Q677" s="373"/>
      <c r="R677" s="373"/>
      <c r="S677" s="373"/>
      <c r="T677" s="373"/>
      <c r="U677" s="373"/>
      <c r="V677" s="373"/>
      <c r="W677" s="373"/>
      <c r="X677" s="373"/>
      <c r="Y677" s="373"/>
      <c r="Z677" s="373"/>
      <c r="AA677" s="373"/>
      <c r="AB677" s="373"/>
      <c r="AC677" s="373"/>
      <c r="AD677" s="373"/>
      <c r="AE677" s="373"/>
      <c r="AF677" s="373"/>
      <c r="AG677" s="373"/>
      <c r="AH677" s="373"/>
      <c r="AI677" s="373"/>
      <c r="AJ677" s="373"/>
      <c r="AK677" s="373"/>
      <c r="AL677" s="373"/>
      <c r="AM677" s="373"/>
      <c r="AN677" s="373"/>
      <c r="AO677" s="373"/>
      <c r="AP677" s="373"/>
      <c r="AQ677" s="373"/>
      <c r="AR677" s="373"/>
      <c r="AS677" s="373"/>
      <c r="AT677" s="373"/>
      <c r="AU677" s="373"/>
      <c r="AV677" s="373"/>
      <c r="AW677" s="373"/>
      <c r="AX677" s="373"/>
      <c r="AY677" s="373"/>
      <c r="AZ677" s="373"/>
      <c r="BA677" s="373"/>
      <c r="BB677" s="373"/>
      <c r="BC677" s="373"/>
      <c r="BD677" s="373"/>
      <c r="BE677" s="373"/>
      <c r="BF677" s="373"/>
      <c r="BG677" s="373"/>
      <c r="BH677" s="373"/>
      <c r="BI677" s="373"/>
      <c r="BJ677" s="373"/>
      <c r="BK677" s="373"/>
      <c r="BL677" s="373"/>
      <c r="BM677" s="373"/>
      <c r="BN677" s="373"/>
    </row>
    <row r="678" spans="1:66" ht="15.75" customHeight="1" x14ac:dyDescent="0.2">
      <c r="A678" s="373"/>
      <c r="B678" s="373"/>
      <c r="C678" s="373"/>
      <c r="D678" s="373"/>
      <c r="E678" s="373"/>
      <c r="F678" s="373"/>
      <c r="G678" s="373"/>
      <c r="H678" s="373"/>
      <c r="I678" s="373"/>
      <c r="J678" s="373"/>
      <c r="K678" s="373"/>
      <c r="L678" s="373"/>
      <c r="M678" s="373"/>
      <c r="N678" s="373"/>
      <c r="O678" s="373"/>
      <c r="P678" s="373"/>
      <c r="Q678" s="373"/>
      <c r="R678" s="373"/>
      <c r="S678" s="373"/>
      <c r="T678" s="373"/>
      <c r="U678" s="373"/>
      <c r="V678" s="373"/>
      <c r="W678" s="373"/>
      <c r="X678" s="373"/>
      <c r="Y678" s="373"/>
      <c r="Z678" s="373"/>
      <c r="AA678" s="373"/>
      <c r="AB678" s="373"/>
      <c r="AC678" s="373"/>
      <c r="AD678" s="373"/>
      <c r="AE678" s="373"/>
      <c r="AF678" s="373"/>
      <c r="AG678" s="373"/>
      <c r="AH678" s="373"/>
      <c r="AI678" s="373"/>
      <c r="AJ678" s="373"/>
      <c r="AK678" s="373"/>
      <c r="AL678" s="373"/>
      <c r="AM678" s="373"/>
      <c r="AN678" s="373"/>
      <c r="AO678" s="373"/>
      <c r="AP678" s="373"/>
      <c r="AQ678" s="373"/>
      <c r="AR678" s="373"/>
      <c r="AS678" s="373"/>
      <c r="AT678" s="373"/>
      <c r="AU678" s="373"/>
      <c r="AV678" s="373"/>
      <c r="AW678" s="373"/>
      <c r="AX678" s="373"/>
      <c r="AY678" s="373"/>
      <c r="AZ678" s="373"/>
      <c r="BA678" s="373"/>
      <c r="BB678" s="373"/>
      <c r="BC678" s="373"/>
      <c r="BD678" s="373"/>
      <c r="BE678" s="373"/>
      <c r="BF678" s="373"/>
      <c r="BG678" s="373"/>
      <c r="BH678" s="373"/>
      <c r="BI678" s="373"/>
      <c r="BJ678" s="373"/>
      <c r="BK678" s="373"/>
      <c r="BL678" s="373"/>
      <c r="BM678" s="373"/>
      <c r="BN678" s="373"/>
    </row>
    <row r="679" spans="1:66" ht="15.75" customHeight="1" x14ac:dyDescent="0.2">
      <c r="A679" s="373"/>
      <c r="B679" s="373"/>
      <c r="C679" s="373"/>
      <c r="D679" s="373"/>
      <c r="E679" s="373"/>
      <c r="F679" s="373"/>
      <c r="G679" s="373"/>
      <c r="H679" s="373"/>
      <c r="I679" s="373"/>
      <c r="J679" s="373"/>
      <c r="K679" s="373"/>
      <c r="L679" s="373"/>
      <c r="M679" s="373"/>
      <c r="N679" s="373"/>
      <c r="O679" s="373"/>
      <c r="P679" s="373"/>
      <c r="Q679" s="373"/>
      <c r="R679" s="373"/>
      <c r="S679" s="373"/>
      <c r="T679" s="373"/>
      <c r="U679" s="373"/>
      <c r="V679" s="373"/>
      <c r="W679" s="373"/>
      <c r="X679" s="373"/>
      <c r="Y679" s="373"/>
      <c r="Z679" s="373"/>
      <c r="AA679" s="373"/>
      <c r="AB679" s="373"/>
      <c r="AC679" s="373"/>
      <c r="AD679" s="373"/>
      <c r="AE679" s="373"/>
      <c r="AF679" s="373"/>
      <c r="AG679" s="373"/>
      <c r="AH679" s="373"/>
      <c r="AI679" s="373"/>
      <c r="AJ679" s="373"/>
      <c r="AK679" s="373"/>
      <c r="AL679" s="373"/>
      <c r="AM679" s="373"/>
      <c r="AN679" s="373"/>
      <c r="AO679" s="373"/>
      <c r="AP679" s="373"/>
      <c r="AQ679" s="373"/>
      <c r="AR679" s="373"/>
      <c r="AS679" s="373"/>
      <c r="AT679" s="373"/>
      <c r="AU679" s="373"/>
      <c r="AV679" s="373"/>
      <c r="AW679" s="373"/>
      <c r="AX679" s="373"/>
      <c r="AY679" s="373"/>
      <c r="AZ679" s="373"/>
      <c r="BA679" s="373"/>
      <c r="BB679" s="373"/>
      <c r="BC679" s="373"/>
      <c r="BD679" s="373"/>
      <c r="BE679" s="373"/>
      <c r="BF679" s="373"/>
      <c r="BG679" s="373"/>
      <c r="BH679" s="373"/>
      <c r="BI679" s="373"/>
      <c r="BJ679" s="373"/>
      <c r="BK679" s="373"/>
      <c r="BL679" s="373"/>
      <c r="BM679" s="373"/>
      <c r="BN679" s="373"/>
    </row>
    <row r="680" spans="1:66" ht="15.75" customHeight="1" x14ac:dyDescent="0.2">
      <c r="A680" s="373"/>
      <c r="B680" s="373"/>
      <c r="C680" s="373"/>
      <c r="D680" s="373"/>
      <c r="E680" s="373"/>
      <c r="F680" s="373"/>
      <c r="G680" s="373"/>
      <c r="H680" s="373"/>
      <c r="I680" s="373"/>
      <c r="J680" s="373"/>
      <c r="K680" s="373"/>
      <c r="L680" s="373"/>
      <c r="M680" s="373"/>
      <c r="N680" s="373"/>
      <c r="O680" s="373"/>
      <c r="P680" s="373"/>
      <c r="Q680" s="373"/>
      <c r="R680" s="373"/>
      <c r="S680" s="373"/>
      <c r="T680" s="373"/>
      <c r="U680" s="373"/>
      <c r="V680" s="373"/>
      <c r="W680" s="373"/>
      <c r="X680" s="373"/>
      <c r="Y680" s="373"/>
      <c r="Z680" s="373"/>
      <c r="AA680" s="373"/>
      <c r="AB680" s="373"/>
      <c r="AC680" s="373"/>
      <c r="AD680" s="373"/>
      <c r="AE680" s="373"/>
      <c r="AF680" s="373"/>
      <c r="AG680" s="373"/>
      <c r="AH680" s="373"/>
      <c r="AI680" s="373"/>
      <c r="AJ680" s="373"/>
      <c r="AK680" s="373"/>
      <c r="AL680" s="373"/>
      <c r="AM680" s="373"/>
      <c r="AN680" s="373"/>
      <c r="AO680" s="373"/>
      <c r="AP680" s="373"/>
      <c r="AQ680" s="373"/>
      <c r="AR680" s="373"/>
      <c r="AS680" s="373"/>
      <c r="AT680" s="373"/>
      <c r="AU680" s="373"/>
      <c r="AV680" s="373"/>
      <c r="AW680" s="373"/>
      <c r="AX680" s="373"/>
      <c r="AY680" s="373"/>
      <c r="AZ680" s="373"/>
      <c r="BA680" s="373"/>
      <c r="BB680" s="373"/>
      <c r="BC680" s="373"/>
      <c r="BD680" s="373"/>
      <c r="BE680" s="373"/>
      <c r="BF680" s="373"/>
      <c r="BG680" s="373"/>
      <c r="BH680" s="373"/>
      <c r="BI680" s="373"/>
      <c r="BJ680" s="373"/>
      <c r="BK680" s="373"/>
      <c r="BL680" s="373"/>
      <c r="BM680" s="373"/>
      <c r="BN680" s="373"/>
    </row>
    <row r="681" spans="1:66" ht="15.75" customHeight="1" x14ac:dyDescent="0.2">
      <c r="A681" s="373"/>
      <c r="B681" s="373"/>
      <c r="C681" s="373"/>
      <c r="D681" s="373"/>
      <c r="E681" s="373"/>
      <c r="F681" s="373"/>
      <c r="G681" s="373"/>
      <c r="H681" s="373"/>
      <c r="I681" s="373"/>
      <c r="J681" s="373"/>
      <c r="K681" s="373"/>
      <c r="L681" s="373"/>
      <c r="M681" s="373"/>
      <c r="N681" s="373"/>
      <c r="O681" s="373"/>
      <c r="P681" s="373"/>
      <c r="Q681" s="373"/>
      <c r="R681" s="373"/>
      <c r="S681" s="373"/>
      <c r="T681" s="373"/>
      <c r="U681" s="373"/>
      <c r="V681" s="373"/>
      <c r="W681" s="373"/>
      <c r="X681" s="373"/>
      <c r="Y681" s="373"/>
      <c r="Z681" s="373"/>
      <c r="AA681" s="373"/>
      <c r="AB681" s="373"/>
      <c r="AC681" s="373"/>
      <c r="AD681" s="373"/>
      <c r="AE681" s="373"/>
      <c r="AF681" s="373"/>
      <c r="AG681" s="373"/>
      <c r="AH681" s="373"/>
      <c r="AI681" s="373"/>
      <c r="AJ681" s="373"/>
      <c r="AK681" s="373"/>
      <c r="AL681" s="373"/>
      <c r="AM681" s="373"/>
      <c r="AN681" s="373"/>
      <c r="AO681" s="373"/>
      <c r="AP681" s="373"/>
      <c r="AQ681" s="373"/>
      <c r="AR681" s="373"/>
      <c r="AS681" s="373"/>
      <c r="AT681" s="373"/>
      <c r="AU681" s="373"/>
      <c r="AV681" s="373"/>
      <c r="AW681" s="373"/>
      <c r="AX681" s="373"/>
      <c r="AY681" s="373"/>
      <c r="AZ681" s="373"/>
      <c r="BA681" s="373"/>
      <c r="BB681" s="373"/>
      <c r="BC681" s="373"/>
      <c r="BD681" s="373"/>
      <c r="BE681" s="373"/>
      <c r="BF681" s="373"/>
      <c r="BG681" s="373"/>
      <c r="BH681" s="373"/>
      <c r="BI681" s="373"/>
      <c r="BJ681" s="373"/>
      <c r="BK681" s="373"/>
      <c r="BL681" s="373"/>
      <c r="BM681" s="373"/>
      <c r="BN681" s="373"/>
    </row>
    <row r="682" spans="1:66" ht="15.75" customHeight="1" x14ac:dyDescent="0.2">
      <c r="A682" s="373"/>
      <c r="B682" s="373"/>
      <c r="C682" s="373"/>
      <c r="D682" s="373"/>
      <c r="E682" s="373"/>
      <c r="F682" s="373"/>
      <c r="G682" s="373"/>
      <c r="H682" s="373"/>
      <c r="I682" s="373"/>
      <c r="J682" s="373"/>
      <c r="K682" s="373"/>
      <c r="L682" s="373"/>
      <c r="M682" s="373"/>
      <c r="N682" s="373"/>
      <c r="O682" s="373"/>
      <c r="P682" s="373"/>
      <c r="Q682" s="373"/>
      <c r="R682" s="373"/>
      <c r="S682" s="373"/>
      <c r="T682" s="373"/>
      <c r="U682" s="373"/>
      <c r="V682" s="373"/>
      <c r="W682" s="373"/>
      <c r="X682" s="373"/>
      <c r="Y682" s="373"/>
      <c r="Z682" s="373"/>
      <c r="AA682" s="373"/>
      <c r="AB682" s="373"/>
      <c r="AC682" s="373"/>
      <c r="AD682" s="373"/>
      <c r="AE682" s="373"/>
      <c r="AF682" s="373"/>
      <c r="AG682" s="373"/>
      <c r="AH682" s="373"/>
      <c r="AI682" s="373"/>
      <c r="AJ682" s="373"/>
      <c r="AK682" s="373"/>
      <c r="AL682" s="373"/>
      <c r="AM682" s="373"/>
      <c r="AN682" s="373"/>
      <c r="AO682" s="373"/>
      <c r="AP682" s="373"/>
      <c r="AQ682" s="373"/>
      <c r="AR682" s="373"/>
      <c r="AS682" s="373"/>
      <c r="AT682" s="373"/>
      <c r="AU682" s="373"/>
      <c r="AV682" s="373"/>
      <c r="AW682" s="373"/>
      <c r="AX682" s="373"/>
      <c r="AY682" s="373"/>
      <c r="AZ682" s="373"/>
      <c r="BA682" s="373"/>
      <c r="BB682" s="373"/>
      <c r="BC682" s="373"/>
      <c r="BD682" s="373"/>
      <c r="BE682" s="373"/>
      <c r="BF682" s="373"/>
      <c r="BG682" s="373"/>
      <c r="BH682" s="373"/>
      <c r="BI682" s="373"/>
      <c r="BJ682" s="373"/>
      <c r="BK682" s="373"/>
      <c r="BL682" s="373"/>
      <c r="BM682" s="373"/>
      <c r="BN682" s="373"/>
    </row>
    <row r="683" spans="1:66" ht="15.75" customHeight="1" x14ac:dyDescent="0.2">
      <c r="A683" s="373"/>
      <c r="B683" s="373"/>
      <c r="C683" s="373"/>
      <c r="D683" s="373"/>
      <c r="E683" s="373"/>
      <c r="F683" s="373"/>
      <c r="G683" s="373"/>
      <c r="H683" s="373"/>
      <c r="I683" s="373"/>
      <c r="J683" s="373"/>
      <c r="K683" s="373"/>
      <c r="L683" s="373"/>
      <c r="M683" s="373"/>
      <c r="N683" s="373"/>
      <c r="O683" s="373"/>
      <c r="P683" s="373"/>
      <c r="Q683" s="373"/>
      <c r="R683" s="373"/>
      <c r="S683" s="373"/>
      <c r="T683" s="373"/>
      <c r="U683" s="373"/>
      <c r="V683" s="373"/>
      <c r="W683" s="373"/>
      <c r="X683" s="373"/>
      <c r="Y683" s="373"/>
      <c r="Z683" s="373"/>
      <c r="AA683" s="373"/>
      <c r="AB683" s="373"/>
      <c r="AC683" s="373"/>
      <c r="AD683" s="373"/>
      <c r="AE683" s="373"/>
      <c r="AF683" s="373"/>
      <c r="AG683" s="373"/>
      <c r="AH683" s="373"/>
      <c r="AI683" s="373"/>
      <c r="AJ683" s="373"/>
      <c r="AK683" s="373"/>
      <c r="AL683" s="373"/>
      <c r="AM683" s="373"/>
      <c r="AN683" s="373"/>
      <c r="AO683" s="373"/>
      <c r="AP683" s="373"/>
      <c r="AQ683" s="373"/>
      <c r="AR683" s="373"/>
      <c r="AS683" s="373"/>
      <c r="AT683" s="373"/>
      <c r="AU683" s="373"/>
      <c r="AV683" s="373"/>
      <c r="AW683" s="373"/>
      <c r="AX683" s="373"/>
      <c r="AY683" s="373"/>
      <c r="AZ683" s="373"/>
      <c r="BA683" s="373"/>
      <c r="BB683" s="373"/>
      <c r="BC683" s="373"/>
      <c r="BD683" s="373"/>
      <c r="BE683" s="373"/>
      <c r="BF683" s="373"/>
      <c r="BG683" s="373"/>
      <c r="BH683" s="373"/>
      <c r="BI683" s="373"/>
      <c r="BJ683" s="373"/>
      <c r="BK683" s="373"/>
      <c r="BL683" s="373"/>
      <c r="BM683" s="373"/>
      <c r="BN683" s="373"/>
    </row>
    <row r="684" spans="1:66" ht="15.75" customHeight="1" x14ac:dyDescent="0.2">
      <c r="A684" s="373"/>
      <c r="B684" s="373"/>
      <c r="C684" s="373"/>
      <c r="D684" s="373"/>
      <c r="E684" s="373"/>
      <c r="F684" s="373"/>
      <c r="G684" s="373"/>
      <c r="H684" s="373"/>
      <c r="I684" s="373"/>
      <c r="J684" s="373"/>
      <c r="K684" s="373"/>
      <c r="L684" s="373"/>
      <c r="M684" s="373"/>
      <c r="N684" s="373"/>
      <c r="O684" s="373"/>
      <c r="P684" s="373"/>
      <c r="Q684" s="373"/>
      <c r="R684" s="373"/>
      <c r="S684" s="373"/>
      <c r="T684" s="373"/>
      <c r="U684" s="373"/>
      <c r="V684" s="373"/>
      <c r="W684" s="373"/>
      <c r="X684" s="373"/>
      <c r="Y684" s="373"/>
      <c r="Z684" s="373"/>
      <c r="AA684" s="373"/>
      <c r="AB684" s="373"/>
      <c r="AC684" s="373"/>
      <c r="AD684" s="373"/>
      <c r="AE684" s="373"/>
      <c r="AF684" s="373"/>
      <c r="AG684" s="373"/>
      <c r="AH684" s="373"/>
      <c r="AI684" s="373"/>
      <c r="AJ684" s="373"/>
      <c r="AK684" s="373"/>
      <c r="AL684" s="373"/>
      <c r="AM684" s="373"/>
      <c r="AN684" s="373"/>
      <c r="AO684" s="373"/>
      <c r="AP684" s="373"/>
      <c r="AQ684" s="373"/>
      <c r="AR684" s="373"/>
      <c r="AS684" s="373"/>
      <c r="AT684" s="373"/>
      <c r="AU684" s="373"/>
      <c r="AV684" s="373"/>
      <c r="AW684" s="373"/>
      <c r="AX684" s="373"/>
      <c r="AY684" s="373"/>
      <c r="AZ684" s="373"/>
      <c r="BA684" s="373"/>
      <c r="BB684" s="373"/>
      <c r="BC684" s="373"/>
      <c r="BD684" s="373"/>
      <c r="BE684" s="373"/>
      <c r="BF684" s="373"/>
      <c r="BG684" s="373"/>
      <c r="BH684" s="373"/>
      <c r="BI684" s="373"/>
      <c r="BJ684" s="373"/>
      <c r="BK684" s="373"/>
      <c r="BL684" s="373"/>
      <c r="BM684" s="373"/>
      <c r="BN684" s="373"/>
    </row>
    <row r="685" spans="1:66" ht="15.75" customHeight="1" x14ac:dyDescent="0.2">
      <c r="A685" s="373"/>
      <c r="B685" s="373"/>
      <c r="C685" s="373"/>
      <c r="D685" s="373"/>
      <c r="E685" s="373"/>
      <c r="F685" s="373"/>
      <c r="G685" s="373"/>
      <c r="H685" s="373"/>
      <c r="I685" s="373"/>
      <c r="J685" s="373"/>
      <c r="K685" s="373"/>
      <c r="L685" s="373"/>
      <c r="M685" s="373"/>
      <c r="N685" s="373"/>
      <c r="O685" s="373"/>
      <c r="P685" s="373"/>
      <c r="Q685" s="373"/>
      <c r="R685" s="373"/>
      <c r="S685" s="373"/>
      <c r="T685" s="373"/>
      <c r="U685" s="373"/>
      <c r="V685" s="373"/>
      <c r="W685" s="373"/>
      <c r="X685" s="373"/>
      <c r="Y685" s="373"/>
      <c r="Z685" s="373"/>
      <c r="AA685" s="373"/>
      <c r="AB685" s="373"/>
      <c r="AC685" s="373"/>
      <c r="AD685" s="373"/>
      <c r="AE685" s="373"/>
      <c r="AF685" s="373"/>
      <c r="AG685" s="373"/>
      <c r="AH685" s="373"/>
      <c r="AI685" s="373"/>
      <c r="AJ685" s="373"/>
      <c r="AK685" s="373"/>
      <c r="AL685" s="373"/>
      <c r="AM685" s="373"/>
      <c r="AN685" s="373"/>
      <c r="AO685" s="373"/>
      <c r="AP685" s="373"/>
      <c r="AQ685" s="373"/>
      <c r="AR685" s="373"/>
      <c r="AS685" s="373"/>
      <c r="AT685" s="373"/>
      <c r="AU685" s="373"/>
      <c r="AV685" s="373"/>
      <c r="AW685" s="373"/>
      <c r="AX685" s="373"/>
      <c r="AY685" s="373"/>
      <c r="AZ685" s="373"/>
      <c r="BA685" s="373"/>
      <c r="BB685" s="373"/>
      <c r="BC685" s="373"/>
      <c r="BD685" s="373"/>
      <c r="BE685" s="373"/>
      <c r="BF685" s="373"/>
      <c r="BG685" s="373"/>
      <c r="BH685" s="373"/>
      <c r="BI685" s="373"/>
      <c r="BJ685" s="373"/>
      <c r="BK685" s="373"/>
      <c r="BL685" s="373"/>
      <c r="BM685" s="373"/>
      <c r="BN685" s="373"/>
    </row>
    <row r="686" spans="1:66" ht="15.75" customHeight="1" x14ac:dyDescent="0.2">
      <c r="A686" s="373"/>
      <c r="B686" s="373"/>
      <c r="C686" s="373"/>
      <c r="D686" s="373"/>
      <c r="E686" s="373"/>
      <c r="F686" s="373"/>
      <c r="G686" s="373"/>
      <c r="H686" s="373"/>
      <c r="I686" s="373"/>
      <c r="J686" s="373"/>
      <c r="K686" s="373"/>
      <c r="L686" s="373"/>
      <c r="M686" s="373"/>
      <c r="N686" s="373"/>
      <c r="O686" s="373"/>
      <c r="P686" s="373"/>
      <c r="Q686" s="373"/>
      <c r="R686" s="373"/>
      <c r="S686" s="373"/>
      <c r="T686" s="373"/>
      <c r="U686" s="373"/>
      <c r="V686" s="373"/>
      <c r="W686" s="373"/>
      <c r="X686" s="373"/>
      <c r="Y686" s="373"/>
      <c r="Z686" s="373"/>
      <c r="AA686" s="373"/>
      <c r="AB686" s="373"/>
      <c r="AC686" s="373"/>
      <c r="AD686" s="373"/>
      <c r="AE686" s="373"/>
      <c r="AF686" s="373"/>
      <c r="AG686" s="373"/>
      <c r="AH686" s="373"/>
      <c r="AI686" s="373"/>
      <c r="AJ686" s="373"/>
      <c r="AK686" s="373"/>
      <c r="AL686" s="373"/>
      <c r="AM686" s="373"/>
      <c r="AN686" s="373"/>
      <c r="AO686" s="373"/>
      <c r="AP686" s="373"/>
      <c r="AQ686" s="373"/>
      <c r="AR686" s="373"/>
      <c r="AS686" s="373"/>
      <c r="AT686" s="373"/>
      <c r="AU686" s="373"/>
      <c r="AV686" s="373"/>
      <c r="AW686" s="373"/>
      <c r="AX686" s="373"/>
      <c r="AY686" s="373"/>
      <c r="AZ686" s="373"/>
      <c r="BA686" s="373"/>
      <c r="BB686" s="373"/>
      <c r="BC686" s="373"/>
      <c r="BD686" s="373"/>
      <c r="BE686" s="373"/>
      <c r="BF686" s="373"/>
      <c r="BG686" s="373"/>
      <c r="BH686" s="373"/>
      <c r="BI686" s="373"/>
      <c r="BJ686" s="373"/>
      <c r="BK686" s="373"/>
      <c r="BL686" s="373"/>
      <c r="BM686" s="373"/>
      <c r="BN686" s="373"/>
    </row>
    <row r="687" spans="1:66" ht="15.75" customHeight="1" x14ac:dyDescent="0.2">
      <c r="A687" s="373"/>
      <c r="B687" s="373"/>
      <c r="C687" s="373"/>
      <c r="D687" s="373"/>
      <c r="E687" s="373"/>
      <c r="F687" s="373"/>
      <c r="G687" s="373"/>
      <c r="H687" s="373"/>
      <c r="I687" s="373"/>
      <c r="J687" s="373"/>
      <c r="K687" s="373"/>
      <c r="L687" s="373"/>
      <c r="M687" s="373"/>
      <c r="N687" s="373"/>
      <c r="O687" s="373"/>
      <c r="P687" s="373"/>
      <c r="Q687" s="373"/>
      <c r="R687" s="373"/>
      <c r="S687" s="373"/>
      <c r="T687" s="373"/>
      <c r="U687" s="373"/>
      <c r="V687" s="373"/>
      <c r="W687" s="373"/>
      <c r="X687" s="373"/>
      <c r="Y687" s="373"/>
      <c r="Z687" s="373"/>
      <c r="AA687" s="373"/>
      <c r="AB687" s="373"/>
      <c r="AC687" s="373"/>
      <c r="AD687" s="373"/>
      <c r="AE687" s="373"/>
      <c r="AF687" s="373"/>
      <c r="AG687" s="373"/>
      <c r="AH687" s="373"/>
      <c r="AI687" s="373"/>
      <c r="AJ687" s="373"/>
      <c r="AK687" s="373"/>
      <c r="AL687" s="373"/>
      <c r="AM687" s="373"/>
      <c r="AN687" s="373"/>
      <c r="AO687" s="373"/>
      <c r="AP687" s="373"/>
      <c r="AQ687" s="373"/>
      <c r="AR687" s="373"/>
      <c r="AS687" s="373"/>
      <c r="AT687" s="373"/>
      <c r="AU687" s="373"/>
      <c r="AV687" s="373"/>
      <c r="AW687" s="373"/>
      <c r="AX687" s="373"/>
      <c r="AY687" s="373"/>
      <c r="AZ687" s="373"/>
      <c r="BA687" s="373"/>
      <c r="BB687" s="373"/>
      <c r="BC687" s="373"/>
      <c r="BD687" s="373"/>
      <c r="BE687" s="373"/>
      <c r="BF687" s="373"/>
      <c r="BG687" s="373"/>
      <c r="BH687" s="373"/>
      <c r="BI687" s="373"/>
      <c r="BJ687" s="373"/>
      <c r="BK687" s="373"/>
      <c r="BL687" s="373"/>
      <c r="BM687" s="373"/>
      <c r="BN687" s="373"/>
    </row>
    <row r="688" spans="1:66" ht="15.75" customHeight="1" x14ac:dyDescent="0.2">
      <c r="A688" s="373"/>
      <c r="B688" s="373"/>
      <c r="C688" s="373"/>
      <c r="D688" s="373"/>
      <c r="E688" s="373"/>
      <c r="F688" s="373"/>
      <c r="G688" s="373"/>
      <c r="H688" s="373"/>
      <c r="I688" s="373"/>
      <c r="J688" s="373"/>
      <c r="K688" s="373"/>
      <c r="L688" s="373"/>
      <c r="M688" s="373"/>
      <c r="N688" s="373"/>
      <c r="O688" s="373"/>
      <c r="P688" s="373"/>
      <c r="Q688" s="373"/>
      <c r="R688" s="373"/>
      <c r="S688" s="373"/>
      <c r="T688" s="373"/>
      <c r="U688" s="373"/>
      <c r="V688" s="373"/>
      <c r="W688" s="373"/>
      <c r="X688" s="373"/>
      <c r="Y688" s="373"/>
      <c r="Z688" s="373"/>
      <c r="AA688" s="373"/>
      <c r="AB688" s="373"/>
      <c r="AC688" s="373"/>
      <c r="AD688" s="373"/>
      <c r="AE688" s="373"/>
      <c r="AF688" s="373"/>
      <c r="AG688" s="373"/>
      <c r="AH688" s="373"/>
      <c r="AI688" s="373"/>
      <c r="AJ688" s="373"/>
      <c r="AK688" s="373"/>
      <c r="AL688" s="373"/>
      <c r="AM688" s="373"/>
      <c r="AN688" s="373"/>
      <c r="AO688" s="373"/>
      <c r="AP688" s="373"/>
      <c r="AQ688" s="373"/>
      <c r="AR688" s="373"/>
      <c r="AS688" s="373"/>
      <c r="AT688" s="373"/>
      <c r="AU688" s="373"/>
      <c r="AV688" s="373"/>
      <c r="AW688" s="373"/>
      <c r="AX688" s="373"/>
      <c r="AY688" s="373"/>
      <c r="AZ688" s="373"/>
      <c r="BA688" s="373"/>
      <c r="BB688" s="373"/>
      <c r="BC688" s="373"/>
      <c r="BD688" s="373"/>
      <c r="BE688" s="373"/>
      <c r="BF688" s="373"/>
      <c r="BG688" s="373"/>
      <c r="BH688" s="373"/>
      <c r="BI688" s="373"/>
      <c r="BJ688" s="373"/>
      <c r="BK688" s="373"/>
      <c r="BL688" s="373"/>
      <c r="BM688" s="373"/>
      <c r="BN688" s="373"/>
    </row>
    <row r="689" spans="1:66" ht="15.75" customHeight="1" x14ac:dyDescent="0.2">
      <c r="A689" s="373"/>
      <c r="B689" s="373"/>
      <c r="C689" s="373"/>
      <c r="D689" s="373"/>
      <c r="E689" s="373"/>
      <c r="F689" s="373"/>
      <c r="G689" s="373"/>
      <c r="H689" s="373"/>
      <c r="I689" s="373"/>
      <c r="J689" s="373"/>
      <c r="K689" s="373"/>
      <c r="L689" s="373"/>
      <c r="M689" s="373"/>
      <c r="N689" s="373"/>
      <c r="O689" s="373"/>
      <c r="P689" s="373"/>
      <c r="Q689" s="373"/>
      <c r="R689" s="373"/>
      <c r="S689" s="373"/>
      <c r="T689" s="373"/>
      <c r="U689" s="373"/>
      <c r="V689" s="373"/>
      <c r="W689" s="373"/>
      <c r="X689" s="373"/>
      <c r="Y689" s="373"/>
      <c r="Z689" s="373"/>
      <c r="AA689" s="373"/>
      <c r="AB689" s="373"/>
      <c r="AC689" s="373"/>
      <c r="AD689" s="373"/>
      <c r="AE689" s="373"/>
      <c r="AF689" s="373"/>
      <c r="AG689" s="373"/>
      <c r="AH689" s="373"/>
      <c r="AI689" s="373"/>
      <c r="AJ689" s="373"/>
      <c r="AK689" s="373"/>
      <c r="AL689" s="373"/>
      <c r="AM689" s="373"/>
      <c r="AN689" s="373"/>
      <c r="AO689" s="373"/>
      <c r="AP689" s="373"/>
      <c r="AQ689" s="373"/>
      <c r="AR689" s="373"/>
      <c r="AS689" s="373"/>
      <c r="AT689" s="373"/>
      <c r="AU689" s="373"/>
      <c r="AV689" s="373"/>
      <c r="AW689" s="373"/>
      <c r="AX689" s="373"/>
      <c r="AY689" s="373"/>
      <c r="AZ689" s="373"/>
      <c r="BA689" s="373"/>
      <c r="BB689" s="373"/>
      <c r="BC689" s="373"/>
      <c r="BD689" s="373"/>
      <c r="BE689" s="373"/>
      <c r="BF689" s="373"/>
      <c r="BG689" s="373"/>
      <c r="BH689" s="373"/>
      <c r="BI689" s="373"/>
      <c r="BJ689" s="373"/>
      <c r="BK689" s="373"/>
      <c r="BL689" s="373"/>
      <c r="BM689" s="373"/>
      <c r="BN689" s="373"/>
    </row>
    <row r="690" spans="1:66" ht="15.75" customHeight="1" x14ac:dyDescent="0.2">
      <c r="A690" s="373"/>
      <c r="B690" s="373"/>
      <c r="C690" s="373"/>
      <c r="D690" s="373"/>
      <c r="E690" s="373"/>
      <c r="F690" s="373"/>
      <c r="G690" s="373"/>
      <c r="H690" s="373"/>
      <c r="I690" s="373"/>
      <c r="J690" s="373"/>
      <c r="K690" s="373"/>
      <c r="L690" s="373"/>
      <c r="M690" s="373"/>
      <c r="N690" s="373"/>
      <c r="O690" s="373"/>
      <c r="P690" s="373"/>
      <c r="Q690" s="373"/>
      <c r="R690" s="373"/>
      <c r="S690" s="373"/>
      <c r="T690" s="373"/>
      <c r="U690" s="373"/>
      <c r="V690" s="373"/>
      <c r="W690" s="373"/>
      <c r="X690" s="373"/>
      <c r="Y690" s="373"/>
      <c r="Z690" s="373"/>
      <c r="AA690" s="373"/>
      <c r="AB690" s="373"/>
      <c r="AC690" s="373"/>
      <c r="AD690" s="373"/>
      <c r="AE690" s="373"/>
      <c r="AF690" s="373"/>
      <c r="AG690" s="373"/>
      <c r="AH690" s="373"/>
      <c r="AI690" s="373"/>
      <c r="AJ690" s="373"/>
      <c r="AK690" s="373"/>
      <c r="AL690" s="373"/>
      <c r="AM690" s="373"/>
      <c r="AN690" s="373"/>
      <c r="AO690" s="373"/>
      <c r="AP690" s="373"/>
      <c r="AQ690" s="373"/>
      <c r="AR690" s="373"/>
      <c r="AS690" s="373"/>
      <c r="AT690" s="373"/>
      <c r="AU690" s="373"/>
      <c r="AV690" s="373"/>
      <c r="AW690" s="373"/>
      <c r="AX690" s="373"/>
      <c r="AY690" s="373"/>
      <c r="AZ690" s="373"/>
      <c r="BA690" s="373"/>
      <c r="BB690" s="373"/>
      <c r="BC690" s="373"/>
      <c r="BD690" s="373"/>
      <c r="BE690" s="373"/>
      <c r="BF690" s="373"/>
      <c r="BG690" s="373"/>
      <c r="BH690" s="373"/>
      <c r="BI690" s="373"/>
      <c r="BJ690" s="373"/>
      <c r="BK690" s="373"/>
      <c r="BL690" s="373"/>
      <c r="BM690" s="373"/>
      <c r="BN690" s="373"/>
    </row>
    <row r="691" spans="1:66" ht="15.75" customHeight="1" x14ac:dyDescent="0.2">
      <c r="A691" s="373"/>
      <c r="B691" s="373"/>
      <c r="C691" s="373"/>
      <c r="D691" s="373"/>
      <c r="E691" s="373"/>
      <c r="F691" s="373"/>
      <c r="G691" s="373"/>
      <c r="H691" s="373"/>
      <c r="I691" s="373"/>
      <c r="J691" s="373"/>
      <c r="K691" s="373"/>
      <c r="L691" s="373"/>
      <c r="M691" s="373"/>
      <c r="N691" s="373"/>
      <c r="O691" s="373"/>
      <c r="P691" s="373"/>
      <c r="Q691" s="373"/>
      <c r="R691" s="373"/>
      <c r="S691" s="373"/>
      <c r="T691" s="373"/>
      <c r="U691" s="373"/>
      <c r="V691" s="373"/>
      <c r="W691" s="373"/>
      <c r="X691" s="373"/>
      <c r="Y691" s="373"/>
      <c r="Z691" s="373"/>
      <c r="AA691" s="373"/>
      <c r="AB691" s="373"/>
      <c r="AC691" s="373"/>
      <c r="AD691" s="373"/>
      <c r="AE691" s="373"/>
      <c r="AF691" s="373"/>
      <c r="AG691" s="373"/>
      <c r="AH691" s="373"/>
      <c r="AI691" s="373"/>
      <c r="AJ691" s="373"/>
      <c r="AK691" s="373"/>
      <c r="AL691" s="373"/>
      <c r="AM691" s="373"/>
      <c r="AN691" s="373"/>
      <c r="AO691" s="373"/>
      <c r="AP691" s="373"/>
      <c r="AQ691" s="373"/>
      <c r="AR691" s="373"/>
      <c r="AS691" s="373"/>
      <c r="AT691" s="373"/>
      <c r="AU691" s="373"/>
      <c r="AV691" s="373"/>
      <c r="AW691" s="373"/>
      <c r="AX691" s="373"/>
      <c r="AY691" s="373"/>
      <c r="AZ691" s="373"/>
      <c r="BA691" s="373"/>
      <c r="BB691" s="373"/>
      <c r="BC691" s="373"/>
      <c r="BD691" s="373"/>
      <c r="BE691" s="373"/>
      <c r="BF691" s="373"/>
      <c r="BG691" s="373"/>
      <c r="BH691" s="373"/>
      <c r="BI691" s="373"/>
      <c r="BJ691" s="373"/>
      <c r="BK691" s="373"/>
      <c r="BL691" s="373"/>
      <c r="BM691" s="373"/>
      <c r="BN691" s="373"/>
    </row>
    <row r="692" spans="1:66" ht="15.75" customHeight="1" x14ac:dyDescent="0.2">
      <c r="A692" s="373"/>
      <c r="B692" s="373"/>
      <c r="C692" s="373"/>
      <c r="D692" s="373"/>
      <c r="E692" s="373"/>
      <c r="F692" s="373"/>
      <c r="G692" s="373"/>
      <c r="H692" s="373"/>
      <c r="I692" s="373"/>
      <c r="J692" s="373"/>
      <c r="K692" s="373"/>
      <c r="L692" s="373"/>
      <c r="M692" s="373"/>
      <c r="N692" s="373"/>
      <c r="O692" s="373"/>
      <c r="P692" s="373"/>
      <c r="Q692" s="373"/>
      <c r="R692" s="373"/>
      <c r="S692" s="373"/>
      <c r="T692" s="373"/>
      <c r="U692" s="373"/>
      <c r="V692" s="373"/>
      <c r="W692" s="373"/>
      <c r="X692" s="373"/>
      <c r="Y692" s="373"/>
      <c r="Z692" s="373"/>
      <c r="AA692" s="373"/>
      <c r="AB692" s="373"/>
      <c r="AC692" s="373"/>
      <c r="AD692" s="373"/>
      <c r="AE692" s="373"/>
      <c r="AF692" s="373"/>
      <c r="AG692" s="373"/>
      <c r="AH692" s="373"/>
      <c r="AI692" s="373"/>
      <c r="AJ692" s="373"/>
      <c r="AK692" s="373"/>
      <c r="AL692" s="373"/>
      <c r="AM692" s="373"/>
      <c r="AN692" s="373"/>
      <c r="AO692" s="373"/>
      <c r="AP692" s="373"/>
      <c r="AQ692" s="373"/>
      <c r="AR692" s="373"/>
      <c r="AS692" s="373"/>
      <c r="AT692" s="373"/>
      <c r="AU692" s="373"/>
      <c r="AV692" s="373"/>
      <c r="AW692" s="373"/>
      <c r="AX692" s="373"/>
      <c r="AY692" s="373"/>
      <c r="AZ692" s="373"/>
      <c r="BA692" s="373"/>
      <c r="BB692" s="373"/>
      <c r="BC692" s="373"/>
      <c r="BD692" s="373"/>
      <c r="BE692" s="373"/>
      <c r="BF692" s="373"/>
      <c r="BG692" s="373"/>
      <c r="BH692" s="373"/>
      <c r="BI692" s="373"/>
      <c r="BJ692" s="373"/>
      <c r="BK692" s="373"/>
      <c r="BL692" s="373"/>
      <c r="BM692" s="373"/>
      <c r="BN692" s="373"/>
    </row>
    <row r="693" spans="1:66" ht="15.75" customHeight="1" x14ac:dyDescent="0.2">
      <c r="A693" s="373"/>
      <c r="B693" s="373"/>
      <c r="C693" s="373"/>
      <c r="D693" s="373"/>
      <c r="E693" s="373"/>
      <c r="F693" s="373"/>
      <c r="G693" s="373"/>
      <c r="H693" s="373"/>
      <c r="I693" s="373"/>
      <c r="J693" s="373"/>
      <c r="K693" s="373"/>
      <c r="L693" s="373"/>
      <c r="M693" s="373"/>
      <c r="N693" s="373"/>
      <c r="O693" s="373"/>
      <c r="P693" s="373"/>
      <c r="Q693" s="373"/>
      <c r="R693" s="373"/>
      <c r="S693" s="373"/>
      <c r="T693" s="373"/>
      <c r="U693" s="373"/>
      <c r="V693" s="373"/>
      <c r="W693" s="373"/>
      <c r="X693" s="373"/>
      <c r="Y693" s="373"/>
      <c r="Z693" s="373"/>
      <c r="AA693" s="373"/>
      <c r="AB693" s="373"/>
      <c r="AC693" s="373"/>
      <c r="AD693" s="373"/>
      <c r="AE693" s="373"/>
      <c r="AF693" s="373"/>
      <c r="AG693" s="373"/>
      <c r="AH693" s="373"/>
      <c r="AI693" s="373"/>
      <c r="AJ693" s="373"/>
      <c r="AK693" s="373"/>
      <c r="AL693" s="373"/>
      <c r="AM693" s="373"/>
      <c r="AN693" s="373"/>
      <c r="AO693" s="373"/>
      <c r="AP693" s="373"/>
      <c r="AQ693" s="373"/>
      <c r="AR693" s="373"/>
      <c r="AS693" s="373"/>
      <c r="AT693" s="373"/>
      <c r="AU693" s="373"/>
      <c r="AV693" s="373"/>
      <c r="AW693" s="373"/>
      <c r="AX693" s="373"/>
      <c r="AY693" s="373"/>
      <c r="AZ693" s="373"/>
      <c r="BA693" s="373"/>
      <c r="BB693" s="373"/>
      <c r="BC693" s="373"/>
      <c r="BD693" s="373"/>
      <c r="BE693" s="373"/>
      <c r="BF693" s="373"/>
      <c r="BG693" s="373"/>
      <c r="BH693" s="373"/>
      <c r="BI693" s="373"/>
      <c r="BJ693" s="373"/>
      <c r="BK693" s="373"/>
      <c r="BL693" s="373"/>
      <c r="BM693" s="373"/>
      <c r="BN693" s="373"/>
    </row>
    <row r="694" spans="1:66" ht="15.75" customHeight="1" x14ac:dyDescent="0.2">
      <c r="A694" s="373"/>
      <c r="B694" s="373"/>
      <c r="C694" s="373"/>
      <c r="D694" s="373"/>
      <c r="E694" s="373"/>
      <c r="F694" s="373"/>
      <c r="G694" s="373"/>
      <c r="H694" s="373"/>
      <c r="I694" s="373"/>
      <c r="J694" s="373"/>
      <c r="K694" s="373"/>
      <c r="L694" s="373"/>
      <c r="M694" s="373"/>
      <c r="N694" s="373"/>
      <c r="O694" s="373"/>
      <c r="P694" s="373"/>
      <c r="Q694" s="373"/>
      <c r="R694" s="373"/>
      <c r="S694" s="373"/>
      <c r="T694" s="373"/>
      <c r="U694" s="373"/>
      <c r="V694" s="373"/>
      <c r="W694" s="373"/>
      <c r="X694" s="373"/>
      <c r="Y694" s="373"/>
      <c r="Z694" s="373"/>
      <c r="AA694" s="373"/>
      <c r="AB694" s="373"/>
      <c r="AC694" s="373"/>
      <c r="AD694" s="373"/>
      <c r="AE694" s="373"/>
      <c r="AF694" s="373"/>
      <c r="AG694" s="373"/>
      <c r="AH694" s="373"/>
      <c r="AI694" s="373"/>
      <c r="AJ694" s="373"/>
      <c r="AK694" s="373"/>
      <c r="AL694" s="373"/>
      <c r="AM694" s="373"/>
      <c r="AN694" s="373"/>
      <c r="AO694" s="373"/>
      <c r="AP694" s="373"/>
      <c r="AQ694" s="373"/>
      <c r="AR694" s="373"/>
      <c r="AS694" s="373"/>
      <c r="AT694" s="373"/>
      <c r="AU694" s="373"/>
      <c r="AV694" s="373"/>
      <c r="AW694" s="373"/>
      <c r="AX694" s="373"/>
      <c r="AY694" s="373"/>
      <c r="AZ694" s="373"/>
      <c r="BA694" s="373"/>
      <c r="BB694" s="373"/>
      <c r="BC694" s="373"/>
      <c r="BD694" s="373"/>
      <c r="BE694" s="373"/>
      <c r="BF694" s="373"/>
      <c r="BG694" s="373"/>
      <c r="BH694" s="373"/>
      <c r="BI694" s="373"/>
      <c r="BJ694" s="373"/>
      <c r="BK694" s="373"/>
      <c r="BL694" s="373"/>
      <c r="BM694" s="373"/>
      <c r="BN694" s="373"/>
    </row>
    <row r="695" spans="1:66" ht="15.75" customHeight="1" x14ac:dyDescent="0.2">
      <c r="A695" s="373"/>
      <c r="B695" s="373"/>
      <c r="C695" s="373"/>
      <c r="D695" s="373"/>
      <c r="E695" s="373"/>
      <c r="F695" s="373"/>
      <c r="G695" s="373"/>
      <c r="H695" s="373"/>
      <c r="I695" s="373"/>
      <c r="J695" s="373"/>
      <c r="K695" s="373"/>
      <c r="L695" s="373"/>
      <c r="M695" s="373"/>
      <c r="N695" s="373"/>
      <c r="O695" s="373"/>
      <c r="P695" s="373"/>
      <c r="Q695" s="373"/>
      <c r="R695" s="373"/>
      <c r="S695" s="373"/>
      <c r="T695" s="373"/>
      <c r="U695" s="373"/>
      <c r="V695" s="373"/>
      <c r="W695" s="373"/>
      <c r="X695" s="373"/>
      <c r="Y695" s="373"/>
      <c r="Z695" s="373"/>
      <c r="AA695" s="373"/>
      <c r="AB695" s="373"/>
      <c r="AC695" s="373"/>
      <c r="AD695" s="373"/>
      <c r="AE695" s="373"/>
      <c r="AF695" s="373"/>
      <c r="AG695" s="373"/>
      <c r="AH695" s="373"/>
      <c r="AI695" s="373"/>
      <c r="AJ695" s="373"/>
      <c r="AK695" s="373"/>
      <c r="AL695" s="373"/>
      <c r="AM695" s="373"/>
      <c r="AN695" s="373"/>
      <c r="AO695" s="373"/>
      <c r="AP695" s="373"/>
      <c r="AQ695" s="373"/>
      <c r="AR695" s="373"/>
      <c r="AS695" s="373"/>
      <c r="AT695" s="373"/>
      <c r="AU695" s="373"/>
      <c r="AV695" s="373"/>
      <c r="AW695" s="373"/>
      <c r="AX695" s="373"/>
      <c r="AY695" s="373"/>
      <c r="AZ695" s="373"/>
      <c r="BA695" s="373"/>
      <c r="BB695" s="373"/>
      <c r="BC695" s="373"/>
      <c r="BD695" s="373"/>
      <c r="BE695" s="373"/>
      <c r="BF695" s="373"/>
      <c r="BG695" s="373"/>
      <c r="BH695" s="373"/>
      <c r="BI695" s="373"/>
      <c r="BJ695" s="373"/>
      <c r="BK695" s="373"/>
      <c r="BL695" s="373"/>
      <c r="BM695" s="373"/>
      <c r="BN695" s="373"/>
    </row>
    <row r="696" spans="1:66" ht="15.75" customHeight="1" x14ac:dyDescent="0.2">
      <c r="A696" s="373"/>
      <c r="B696" s="373"/>
      <c r="C696" s="373"/>
      <c r="D696" s="373"/>
      <c r="E696" s="373"/>
      <c r="F696" s="373"/>
      <c r="G696" s="373"/>
      <c r="H696" s="373"/>
      <c r="I696" s="373"/>
      <c r="J696" s="373"/>
      <c r="K696" s="373"/>
      <c r="L696" s="373"/>
      <c r="M696" s="373"/>
      <c r="N696" s="373"/>
      <c r="O696" s="373"/>
      <c r="P696" s="373"/>
      <c r="Q696" s="373"/>
      <c r="R696" s="373"/>
      <c r="S696" s="373"/>
      <c r="T696" s="373"/>
      <c r="U696" s="373"/>
      <c r="V696" s="373"/>
      <c r="W696" s="373"/>
      <c r="X696" s="373"/>
      <c r="Y696" s="373"/>
      <c r="Z696" s="373"/>
      <c r="AA696" s="373"/>
      <c r="AB696" s="373"/>
      <c r="AC696" s="373"/>
      <c r="AD696" s="373"/>
      <c r="AE696" s="373"/>
      <c r="AF696" s="373"/>
      <c r="AG696" s="373"/>
      <c r="AH696" s="373"/>
      <c r="AI696" s="373"/>
      <c r="AJ696" s="373"/>
      <c r="AK696" s="373"/>
      <c r="AL696" s="373"/>
      <c r="AM696" s="373"/>
      <c r="AN696" s="373"/>
      <c r="AO696" s="373"/>
      <c r="AP696" s="373"/>
      <c r="AQ696" s="373"/>
      <c r="AR696" s="373"/>
      <c r="AS696" s="373"/>
      <c r="AT696" s="373"/>
      <c r="AU696" s="373"/>
      <c r="AV696" s="373"/>
      <c r="AW696" s="373"/>
      <c r="AX696" s="373"/>
      <c r="AY696" s="373"/>
      <c r="AZ696" s="373"/>
      <c r="BA696" s="373"/>
      <c r="BB696" s="373"/>
      <c r="BC696" s="373"/>
      <c r="BD696" s="373"/>
      <c r="BE696" s="373"/>
      <c r="BF696" s="373"/>
      <c r="BG696" s="373"/>
      <c r="BH696" s="373"/>
      <c r="BI696" s="373"/>
      <c r="BJ696" s="373"/>
      <c r="BK696" s="373"/>
      <c r="BL696" s="373"/>
      <c r="BM696" s="373"/>
      <c r="BN696" s="373"/>
    </row>
    <row r="697" spans="1:66" ht="15.75" customHeight="1" x14ac:dyDescent="0.2">
      <c r="A697" s="373"/>
      <c r="B697" s="373"/>
      <c r="C697" s="373"/>
      <c r="D697" s="373"/>
      <c r="E697" s="373"/>
      <c r="F697" s="373"/>
      <c r="G697" s="373"/>
      <c r="H697" s="373"/>
      <c r="I697" s="373"/>
      <c r="J697" s="373"/>
      <c r="K697" s="373"/>
      <c r="L697" s="373"/>
      <c r="M697" s="373"/>
      <c r="N697" s="373"/>
      <c r="O697" s="373"/>
      <c r="P697" s="373"/>
      <c r="Q697" s="373"/>
      <c r="R697" s="373"/>
      <c r="S697" s="373"/>
      <c r="T697" s="373"/>
      <c r="U697" s="373"/>
      <c r="V697" s="373"/>
      <c r="W697" s="373"/>
      <c r="X697" s="373"/>
      <c r="Y697" s="373"/>
      <c r="Z697" s="373"/>
      <c r="AA697" s="373"/>
      <c r="AB697" s="373"/>
      <c r="AC697" s="373"/>
      <c r="AD697" s="373"/>
      <c r="AE697" s="373"/>
      <c r="AF697" s="373"/>
      <c r="AG697" s="373"/>
      <c r="AH697" s="373"/>
      <c r="AI697" s="373"/>
      <c r="AJ697" s="373"/>
      <c r="AK697" s="373"/>
      <c r="AL697" s="373"/>
      <c r="AM697" s="373"/>
      <c r="AN697" s="373"/>
      <c r="AO697" s="373"/>
      <c r="AP697" s="373"/>
      <c r="AQ697" s="373"/>
      <c r="AR697" s="373"/>
      <c r="AS697" s="373"/>
      <c r="AT697" s="373"/>
      <c r="AU697" s="373"/>
      <c r="AV697" s="373"/>
      <c r="AW697" s="373"/>
      <c r="AX697" s="373"/>
      <c r="AY697" s="373"/>
      <c r="AZ697" s="373"/>
      <c r="BA697" s="373"/>
      <c r="BB697" s="373"/>
      <c r="BC697" s="373"/>
      <c r="BD697" s="373"/>
      <c r="BE697" s="373"/>
      <c r="BF697" s="373"/>
      <c r="BG697" s="373"/>
      <c r="BH697" s="373"/>
      <c r="BI697" s="373"/>
      <c r="BJ697" s="373"/>
      <c r="BK697" s="373"/>
      <c r="BL697" s="373"/>
      <c r="BM697" s="373"/>
      <c r="BN697" s="373"/>
    </row>
    <row r="698" spans="1:66" ht="15.75" customHeight="1" x14ac:dyDescent="0.2">
      <c r="A698" s="373"/>
      <c r="B698" s="373"/>
      <c r="C698" s="373"/>
      <c r="D698" s="373"/>
      <c r="E698" s="373"/>
      <c r="F698" s="373"/>
      <c r="G698" s="373"/>
      <c r="H698" s="373"/>
      <c r="I698" s="373"/>
      <c r="J698" s="373"/>
      <c r="K698" s="373"/>
      <c r="L698" s="373"/>
      <c r="M698" s="373"/>
      <c r="N698" s="373"/>
      <c r="O698" s="373"/>
      <c r="P698" s="373"/>
      <c r="Q698" s="373"/>
      <c r="R698" s="373"/>
      <c r="S698" s="373"/>
      <c r="T698" s="373"/>
      <c r="U698" s="373"/>
      <c r="V698" s="373"/>
      <c r="W698" s="373"/>
      <c r="X698" s="373"/>
      <c r="Y698" s="373"/>
      <c r="Z698" s="373"/>
      <c r="AA698" s="373"/>
      <c r="AB698" s="373"/>
      <c r="AC698" s="373"/>
      <c r="AD698" s="373"/>
      <c r="AE698" s="373"/>
      <c r="AF698" s="373"/>
      <c r="AG698" s="373"/>
      <c r="AH698" s="373"/>
      <c r="AI698" s="373"/>
      <c r="AJ698" s="373"/>
      <c r="AK698" s="373"/>
      <c r="AL698" s="373"/>
      <c r="AM698" s="373"/>
      <c r="AN698" s="373"/>
      <c r="AO698" s="373"/>
      <c r="AP698" s="373"/>
      <c r="AQ698" s="373"/>
      <c r="AR698" s="373"/>
      <c r="AS698" s="373"/>
      <c r="AT698" s="373"/>
      <c r="AU698" s="373"/>
      <c r="AV698" s="373"/>
      <c r="AW698" s="373"/>
      <c r="AX698" s="373"/>
      <c r="AY698" s="373"/>
      <c r="AZ698" s="373"/>
      <c r="BA698" s="373"/>
      <c r="BB698" s="373"/>
      <c r="BC698" s="373"/>
      <c r="BD698" s="373"/>
      <c r="BE698" s="373"/>
      <c r="BF698" s="373"/>
      <c r="BG698" s="373"/>
      <c r="BH698" s="373"/>
      <c r="BI698" s="373"/>
      <c r="BJ698" s="373"/>
      <c r="BK698" s="373"/>
      <c r="BL698" s="373"/>
      <c r="BM698" s="373"/>
      <c r="BN698" s="373"/>
    </row>
    <row r="699" spans="1:66" ht="15.75" customHeight="1" x14ac:dyDescent="0.2">
      <c r="A699" s="373"/>
      <c r="B699" s="373"/>
      <c r="C699" s="373"/>
      <c r="D699" s="373"/>
      <c r="E699" s="373"/>
      <c r="F699" s="373"/>
      <c r="G699" s="373"/>
      <c r="H699" s="373"/>
      <c r="I699" s="373"/>
      <c r="J699" s="373"/>
      <c r="K699" s="373"/>
      <c r="L699" s="373"/>
      <c r="M699" s="373"/>
      <c r="N699" s="373"/>
      <c r="O699" s="373"/>
      <c r="P699" s="373"/>
      <c r="Q699" s="373"/>
      <c r="R699" s="373"/>
      <c r="S699" s="373"/>
      <c r="T699" s="373"/>
      <c r="U699" s="373"/>
      <c r="V699" s="373"/>
      <c r="W699" s="373"/>
      <c r="X699" s="373"/>
      <c r="Y699" s="373"/>
      <c r="Z699" s="373"/>
      <c r="AA699" s="373"/>
      <c r="AB699" s="373"/>
      <c r="AC699" s="373"/>
      <c r="AD699" s="373"/>
      <c r="AE699" s="373"/>
      <c r="AF699" s="373"/>
      <c r="AG699" s="373"/>
      <c r="AH699" s="373"/>
      <c r="AI699" s="373"/>
      <c r="AJ699" s="373"/>
      <c r="AK699" s="373"/>
      <c r="AL699" s="373"/>
      <c r="AM699" s="373"/>
      <c r="AN699" s="373"/>
      <c r="AO699" s="373"/>
      <c r="AP699" s="373"/>
      <c r="AQ699" s="373"/>
      <c r="AR699" s="373"/>
      <c r="AS699" s="373"/>
      <c r="AT699" s="373"/>
      <c r="AU699" s="373"/>
      <c r="AV699" s="373"/>
      <c r="AW699" s="373"/>
      <c r="AX699" s="373"/>
      <c r="AY699" s="373"/>
      <c r="AZ699" s="373"/>
      <c r="BA699" s="373"/>
      <c r="BB699" s="373"/>
      <c r="BC699" s="373"/>
      <c r="BD699" s="373"/>
      <c r="BE699" s="373"/>
      <c r="BF699" s="373"/>
      <c r="BG699" s="373"/>
      <c r="BH699" s="373"/>
      <c r="BI699" s="373"/>
      <c r="BJ699" s="373"/>
      <c r="BK699" s="373"/>
      <c r="BL699" s="373"/>
      <c r="BM699" s="373"/>
      <c r="BN699" s="373"/>
    </row>
    <row r="700" spans="1:66" ht="15.75" customHeight="1" x14ac:dyDescent="0.2">
      <c r="A700" s="373"/>
      <c r="B700" s="373"/>
      <c r="C700" s="373"/>
      <c r="D700" s="373"/>
      <c r="E700" s="373"/>
      <c r="F700" s="373"/>
      <c r="G700" s="373"/>
      <c r="H700" s="373"/>
      <c r="I700" s="373"/>
      <c r="J700" s="373"/>
      <c r="K700" s="373"/>
      <c r="L700" s="373"/>
      <c r="M700" s="373"/>
      <c r="N700" s="373"/>
      <c r="O700" s="373"/>
      <c r="P700" s="373"/>
      <c r="Q700" s="373"/>
      <c r="R700" s="373"/>
      <c r="S700" s="373"/>
      <c r="T700" s="373"/>
      <c r="U700" s="373"/>
      <c r="V700" s="373"/>
      <c r="W700" s="373"/>
      <c r="X700" s="373"/>
      <c r="Y700" s="373"/>
      <c r="Z700" s="373"/>
      <c r="AA700" s="373"/>
      <c r="AB700" s="373"/>
      <c r="AC700" s="373"/>
      <c r="AD700" s="373"/>
      <c r="AE700" s="373"/>
      <c r="AF700" s="373"/>
      <c r="AG700" s="373"/>
      <c r="AH700" s="373"/>
      <c r="AI700" s="373"/>
      <c r="AJ700" s="373"/>
      <c r="AK700" s="373"/>
      <c r="AL700" s="373"/>
      <c r="AM700" s="373"/>
      <c r="AN700" s="373"/>
      <c r="AO700" s="373"/>
      <c r="AP700" s="373"/>
      <c r="AQ700" s="373"/>
      <c r="AR700" s="373"/>
      <c r="AS700" s="373"/>
      <c r="AT700" s="373"/>
      <c r="AU700" s="373"/>
      <c r="AV700" s="373"/>
      <c r="AW700" s="373"/>
      <c r="AX700" s="373"/>
      <c r="AY700" s="373"/>
      <c r="AZ700" s="373"/>
      <c r="BA700" s="373"/>
      <c r="BB700" s="373"/>
      <c r="BC700" s="373"/>
      <c r="BD700" s="373"/>
      <c r="BE700" s="373"/>
      <c r="BF700" s="373"/>
      <c r="BG700" s="373"/>
      <c r="BH700" s="373"/>
      <c r="BI700" s="373"/>
      <c r="BJ700" s="373"/>
      <c r="BK700" s="373"/>
      <c r="BL700" s="373"/>
      <c r="BM700" s="373"/>
      <c r="BN700" s="373"/>
    </row>
    <row r="701" spans="1:66" ht="15.75" customHeight="1" x14ac:dyDescent="0.2">
      <c r="A701" s="373"/>
      <c r="B701" s="373"/>
      <c r="C701" s="373"/>
      <c r="D701" s="373"/>
      <c r="E701" s="373"/>
      <c r="F701" s="373"/>
      <c r="G701" s="373"/>
      <c r="H701" s="373"/>
      <c r="I701" s="373"/>
      <c r="J701" s="373"/>
      <c r="K701" s="373"/>
      <c r="L701" s="373"/>
      <c r="M701" s="373"/>
      <c r="N701" s="373"/>
      <c r="O701" s="373"/>
      <c r="P701" s="373"/>
      <c r="Q701" s="373"/>
      <c r="R701" s="373"/>
      <c r="S701" s="373"/>
      <c r="T701" s="373"/>
      <c r="U701" s="373"/>
      <c r="V701" s="373"/>
      <c r="W701" s="373"/>
      <c r="X701" s="373"/>
      <c r="Y701" s="373"/>
      <c r="Z701" s="373"/>
      <c r="AA701" s="373"/>
      <c r="AB701" s="373"/>
      <c r="AC701" s="373"/>
      <c r="AD701" s="373"/>
      <c r="AE701" s="373"/>
      <c r="AF701" s="373"/>
      <c r="AG701" s="373"/>
      <c r="AH701" s="373"/>
      <c r="AI701" s="373"/>
      <c r="AJ701" s="373"/>
      <c r="AK701" s="373"/>
      <c r="AL701" s="373"/>
      <c r="AM701" s="373"/>
      <c r="AN701" s="373"/>
      <c r="AO701" s="373"/>
      <c r="AP701" s="373"/>
      <c r="AQ701" s="373"/>
      <c r="AR701" s="373"/>
      <c r="AS701" s="373"/>
      <c r="AT701" s="373"/>
      <c r="AU701" s="373"/>
      <c r="AV701" s="373"/>
      <c r="AW701" s="373"/>
      <c r="AX701" s="373"/>
      <c r="AY701" s="373"/>
      <c r="AZ701" s="373"/>
      <c r="BA701" s="373"/>
      <c r="BB701" s="373"/>
      <c r="BC701" s="373"/>
      <c r="BD701" s="373"/>
      <c r="BE701" s="373"/>
      <c r="BF701" s="373"/>
      <c r="BG701" s="373"/>
      <c r="BH701" s="373"/>
      <c r="BI701" s="373"/>
      <c r="BJ701" s="373"/>
      <c r="BK701" s="373"/>
      <c r="BL701" s="373"/>
      <c r="BM701" s="373"/>
      <c r="BN701" s="373"/>
    </row>
    <row r="702" spans="1:66" ht="15.75" customHeight="1" x14ac:dyDescent="0.2">
      <c r="A702" s="373"/>
      <c r="B702" s="373"/>
      <c r="C702" s="373"/>
      <c r="D702" s="373"/>
      <c r="E702" s="373"/>
      <c r="F702" s="373"/>
      <c r="G702" s="373"/>
      <c r="H702" s="373"/>
      <c r="I702" s="373"/>
      <c r="J702" s="373"/>
      <c r="K702" s="373"/>
      <c r="L702" s="373"/>
      <c r="M702" s="373"/>
      <c r="N702" s="373"/>
      <c r="O702" s="373"/>
      <c r="P702" s="373"/>
      <c r="Q702" s="373"/>
      <c r="R702" s="373"/>
      <c r="S702" s="373"/>
      <c r="T702" s="373"/>
      <c r="U702" s="373"/>
      <c r="V702" s="373"/>
      <c r="W702" s="373"/>
      <c r="X702" s="373"/>
      <c r="Y702" s="373"/>
      <c r="Z702" s="373"/>
      <c r="AA702" s="373"/>
      <c r="AB702" s="373"/>
      <c r="AC702" s="373"/>
      <c r="AD702" s="373"/>
      <c r="AE702" s="373"/>
      <c r="AF702" s="373"/>
      <c r="AG702" s="373"/>
      <c r="AH702" s="373"/>
      <c r="AI702" s="373"/>
      <c r="AJ702" s="373"/>
      <c r="AK702" s="373"/>
      <c r="AL702" s="373"/>
      <c r="AM702" s="373"/>
      <c r="AN702" s="373"/>
      <c r="AO702" s="373"/>
      <c r="AP702" s="373"/>
      <c r="AQ702" s="373"/>
      <c r="AR702" s="373"/>
      <c r="AS702" s="373"/>
      <c r="AT702" s="373"/>
      <c r="AU702" s="373"/>
      <c r="AV702" s="373"/>
      <c r="AW702" s="373"/>
      <c r="AX702" s="373"/>
      <c r="AY702" s="373"/>
      <c r="AZ702" s="373"/>
      <c r="BA702" s="373"/>
      <c r="BB702" s="373"/>
      <c r="BC702" s="373"/>
      <c r="BD702" s="373"/>
      <c r="BE702" s="373"/>
      <c r="BF702" s="373"/>
      <c r="BG702" s="373"/>
      <c r="BH702" s="373"/>
      <c r="BI702" s="373"/>
      <c r="BJ702" s="373"/>
      <c r="BK702" s="373"/>
      <c r="BL702" s="373"/>
      <c r="BM702" s="373"/>
      <c r="BN702" s="373"/>
    </row>
    <row r="703" spans="1:66" ht="15.75" customHeight="1" x14ac:dyDescent="0.2">
      <c r="A703" s="373"/>
      <c r="B703" s="373"/>
      <c r="C703" s="373"/>
      <c r="D703" s="373"/>
      <c r="E703" s="373"/>
      <c r="F703" s="373"/>
      <c r="G703" s="373"/>
      <c r="H703" s="373"/>
      <c r="I703" s="373"/>
      <c r="J703" s="373"/>
      <c r="K703" s="373"/>
      <c r="L703" s="373"/>
      <c r="M703" s="373"/>
      <c r="N703" s="373"/>
      <c r="O703" s="373"/>
      <c r="P703" s="373"/>
      <c r="Q703" s="373"/>
      <c r="R703" s="373"/>
      <c r="S703" s="373"/>
      <c r="T703" s="373"/>
      <c r="U703" s="373"/>
      <c r="V703" s="373"/>
      <c r="W703" s="373"/>
      <c r="X703" s="373"/>
      <c r="Y703" s="373"/>
      <c r="Z703" s="373"/>
      <c r="AA703" s="373"/>
      <c r="AB703" s="373"/>
      <c r="AC703" s="373"/>
      <c r="AD703" s="373"/>
      <c r="AE703" s="373"/>
      <c r="AF703" s="373"/>
      <c r="AG703" s="373"/>
      <c r="AH703" s="373"/>
      <c r="AI703" s="373"/>
      <c r="AJ703" s="373"/>
      <c r="AK703" s="373"/>
      <c r="AL703" s="373"/>
      <c r="AM703" s="373"/>
      <c r="AN703" s="373"/>
      <c r="AO703" s="373"/>
      <c r="AP703" s="373"/>
      <c r="AQ703" s="373"/>
      <c r="AR703" s="373"/>
      <c r="AS703" s="373"/>
      <c r="AT703" s="373"/>
      <c r="AU703" s="373"/>
      <c r="AV703" s="373"/>
      <c r="AW703" s="373"/>
      <c r="AX703" s="373"/>
      <c r="AY703" s="373"/>
      <c r="AZ703" s="373"/>
      <c r="BA703" s="373"/>
      <c r="BB703" s="373"/>
      <c r="BC703" s="373"/>
      <c r="BD703" s="373"/>
      <c r="BE703" s="373"/>
      <c r="BF703" s="373"/>
      <c r="BG703" s="373"/>
      <c r="BH703" s="373"/>
      <c r="BI703" s="373"/>
      <c r="BJ703" s="373"/>
      <c r="BK703" s="373"/>
      <c r="BL703" s="373"/>
      <c r="BM703" s="373"/>
      <c r="BN703" s="373"/>
    </row>
    <row r="704" spans="1:66" ht="15.75" customHeight="1" x14ac:dyDescent="0.2">
      <c r="A704" s="373"/>
      <c r="B704" s="373"/>
      <c r="C704" s="373"/>
      <c r="D704" s="373"/>
      <c r="E704" s="373"/>
      <c r="F704" s="373"/>
      <c r="G704" s="373"/>
      <c r="H704" s="373"/>
      <c r="I704" s="373"/>
      <c r="J704" s="373"/>
      <c r="K704" s="373"/>
      <c r="L704" s="373"/>
      <c r="M704" s="373"/>
      <c r="N704" s="373"/>
      <c r="O704" s="373"/>
      <c r="P704" s="373"/>
      <c r="Q704" s="373"/>
      <c r="R704" s="373"/>
      <c r="S704" s="373"/>
      <c r="T704" s="373"/>
      <c r="U704" s="373"/>
      <c r="V704" s="373"/>
      <c r="W704" s="373"/>
      <c r="X704" s="373"/>
      <c r="Y704" s="373"/>
      <c r="Z704" s="373"/>
      <c r="AA704" s="373"/>
      <c r="AB704" s="373"/>
      <c r="AC704" s="373"/>
      <c r="AD704" s="373"/>
      <c r="AE704" s="373"/>
      <c r="AF704" s="373"/>
      <c r="AG704" s="373"/>
      <c r="AH704" s="373"/>
      <c r="AI704" s="373"/>
      <c r="AJ704" s="373"/>
      <c r="AK704" s="373"/>
      <c r="AL704" s="373"/>
      <c r="AM704" s="373"/>
      <c r="AN704" s="373"/>
      <c r="AO704" s="373"/>
      <c r="AP704" s="373"/>
      <c r="AQ704" s="373"/>
      <c r="AR704" s="373"/>
      <c r="AS704" s="373"/>
      <c r="AT704" s="373"/>
      <c r="AU704" s="373"/>
      <c r="AV704" s="373"/>
      <c r="AW704" s="373"/>
      <c r="AX704" s="373"/>
      <c r="AY704" s="373"/>
      <c r="AZ704" s="373"/>
      <c r="BA704" s="373"/>
      <c r="BB704" s="373"/>
      <c r="BC704" s="373"/>
      <c r="BD704" s="373"/>
      <c r="BE704" s="373"/>
      <c r="BF704" s="373"/>
      <c r="BG704" s="373"/>
      <c r="BH704" s="373"/>
      <c r="BI704" s="373"/>
      <c r="BJ704" s="373"/>
      <c r="BK704" s="373"/>
      <c r="BL704" s="373"/>
      <c r="BM704" s="373"/>
      <c r="BN704" s="373"/>
    </row>
    <row r="705" spans="1:66" ht="15.75" customHeight="1" x14ac:dyDescent="0.2">
      <c r="A705" s="373"/>
      <c r="B705" s="373"/>
      <c r="C705" s="373"/>
      <c r="D705" s="373"/>
      <c r="E705" s="373"/>
      <c r="F705" s="373"/>
      <c r="G705" s="373"/>
      <c r="H705" s="373"/>
      <c r="I705" s="373"/>
      <c r="J705" s="373"/>
      <c r="K705" s="373"/>
      <c r="L705" s="373"/>
      <c r="M705" s="373"/>
      <c r="N705" s="373"/>
      <c r="O705" s="373"/>
      <c r="P705" s="373"/>
      <c r="Q705" s="373"/>
      <c r="R705" s="373"/>
      <c r="S705" s="373"/>
      <c r="T705" s="373"/>
      <c r="U705" s="373"/>
      <c r="V705" s="373"/>
      <c r="W705" s="373"/>
      <c r="X705" s="373"/>
      <c r="Y705" s="373"/>
      <c r="Z705" s="373"/>
      <c r="AA705" s="373"/>
      <c r="AB705" s="373"/>
      <c r="AC705" s="373"/>
      <c r="AD705" s="373"/>
      <c r="AE705" s="373"/>
      <c r="AF705" s="373"/>
      <c r="AG705" s="373"/>
      <c r="AH705" s="373"/>
      <c r="AI705" s="373"/>
      <c r="AJ705" s="373"/>
      <c r="AK705" s="373"/>
      <c r="AL705" s="373"/>
      <c r="AM705" s="373"/>
      <c r="AN705" s="373"/>
      <c r="AO705" s="373"/>
      <c r="AP705" s="373"/>
      <c r="AQ705" s="373"/>
      <c r="AR705" s="373"/>
      <c r="AS705" s="373"/>
      <c r="AT705" s="373"/>
      <c r="AU705" s="373"/>
      <c r="AV705" s="373"/>
      <c r="AW705" s="373"/>
      <c r="AX705" s="373"/>
      <c r="AY705" s="373"/>
      <c r="AZ705" s="373"/>
      <c r="BA705" s="373"/>
      <c r="BB705" s="373"/>
      <c r="BC705" s="373"/>
      <c r="BD705" s="373"/>
      <c r="BE705" s="373"/>
      <c r="BF705" s="373"/>
      <c r="BG705" s="373"/>
      <c r="BH705" s="373"/>
      <c r="BI705" s="373"/>
      <c r="BJ705" s="373"/>
      <c r="BK705" s="373"/>
      <c r="BL705" s="373"/>
      <c r="BM705" s="373"/>
      <c r="BN705" s="373"/>
    </row>
    <row r="706" spans="1:66" ht="15.75" customHeight="1" x14ac:dyDescent="0.2">
      <c r="A706" s="373"/>
      <c r="B706" s="373"/>
      <c r="C706" s="373"/>
      <c r="D706" s="373"/>
      <c r="E706" s="373"/>
      <c r="F706" s="373"/>
      <c r="G706" s="373"/>
      <c r="H706" s="373"/>
      <c r="I706" s="373"/>
      <c r="J706" s="373"/>
      <c r="K706" s="373"/>
      <c r="L706" s="373"/>
      <c r="M706" s="373"/>
      <c r="N706" s="373"/>
      <c r="O706" s="373"/>
      <c r="P706" s="373"/>
      <c r="Q706" s="373"/>
      <c r="R706" s="373"/>
      <c r="S706" s="373"/>
      <c r="T706" s="373"/>
      <c r="U706" s="373"/>
      <c r="V706" s="373"/>
      <c r="W706" s="373"/>
      <c r="X706" s="373"/>
      <c r="Y706" s="373"/>
      <c r="Z706" s="373"/>
      <c r="AA706" s="373"/>
      <c r="AB706" s="373"/>
      <c r="AC706" s="373"/>
      <c r="AD706" s="373"/>
      <c r="AE706" s="373"/>
      <c r="AF706" s="373"/>
      <c r="AG706" s="373"/>
      <c r="AH706" s="373"/>
      <c r="AI706" s="373"/>
      <c r="AJ706" s="373"/>
      <c r="AK706" s="373"/>
      <c r="AL706" s="373"/>
      <c r="AM706" s="373"/>
      <c r="AN706" s="373"/>
      <c r="AO706" s="373"/>
      <c r="AP706" s="373"/>
      <c r="AQ706" s="373"/>
      <c r="AR706" s="373"/>
      <c r="AS706" s="373"/>
      <c r="AT706" s="373"/>
      <c r="AU706" s="373"/>
      <c r="AV706" s="373"/>
      <c r="AW706" s="373"/>
      <c r="AX706" s="373"/>
      <c r="AY706" s="373"/>
      <c r="AZ706" s="373"/>
      <c r="BA706" s="373"/>
      <c r="BB706" s="373"/>
      <c r="BC706" s="373"/>
      <c r="BD706" s="373"/>
      <c r="BE706" s="373"/>
      <c r="BF706" s="373"/>
      <c r="BG706" s="373"/>
      <c r="BH706" s="373"/>
      <c r="BI706" s="373"/>
      <c r="BJ706" s="373"/>
      <c r="BK706" s="373"/>
      <c r="BL706" s="373"/>
      <c r="BM706" s="373"/>
      <c r="BN706" s="373"/>
    </row>
    <row r="707" spans="1:66" ht="15.75" customHeight="1" x14ac:dyDescent="0.2">
      <c r="A707" s="373"/>
      <c r="B707" s="373"/>
      <c r="C707" s="373"/>
      <c r="D707" s="373"/>
      <c r="E707" s="373"/>
      <c r="F707" s="373"/>
      <c r="G707" s="373"/>
      <c r="H707" s="373"/>
      <c r="I707" s="373"/>
      <c r="J707" s="373"/>
      <c r="K707" s="373"/>
      <c r="L707" s="373"/>
      <c r="M707" s="373"/>
      <c r="N707" s="373"/>
      <c r="O707" s="373"/>
      <c r="P707" s="373"/>
      <c r="Q707" s="373"/>
      <c r="R707" s="373"/>
      <c r="S707" s="373"/>
      <c r="T707" s="373"/>
      <c r="U707" s="373"/>
      <c r="V707" s="373"/>
      <c r="W707" s="373"/>
      <c r="X707" s="373"/>
      <c r="Y707" s="373"/>
      <c r="Z707" s="373"/>
      <c r="AA707" s="373"/>
      <c r="AB707" s="373"/>
      <c r="AC707" s="373"/>
      <c r="AD707" s="373"/>
      <c r="AE707" s="373"/>
      <c r="AF707" s="373"/>
      <c r="AG707" s="373"/>
      <c r="AH707" s="373"/>
      <c r="AI707" s="373"/>
      <c r="AJ707" s="373"/>
      <c r="AK707" s="373"/>
      <c r="AL707" s="373"/>
      <c r="AM707" s="373"/>
      <c r="AN707" s="373"/>
      <c r="AO707" s="373"/>
      <c r="AP707" s="373"/>
      <c r="AQ707" s="373"/>
      <c r="AR707" s="373"/>
      <c r="AS707" s="373"/>
      <c r="AT707" s="373"/>
      <c r="AU707" s="373"/>
      <c r="AV707" s="373"/>
      <c r="AW707" s="373"/>
      <c r="AX707" s="373"/>
      <c r="AY707" s="373"/>
      <c r="AZ707" s="373"/>
      <c r="BA707" s="373"/>
      <c r="BB707" s="373"/>
      <c r="BC707" s="373"/>
      <c r="BD707" s="373"/>
      <c r="BE707" s="373"/>
      <c r="BF707" s="373"/>
      <c r="BG707" s="373"/>
      <c r="BH707" s="373"/>
      <c r="BI707" s="373"/>
      <c r="BJ707" s="373"/>
      <c r="BK707" s="373"/>
      <c r="BL707" s="373"/>
      <c r="BM707" s="373"/>
      <c r="BN707" s="373"/>
    </row>
    <row r="708" spans="1:66" ht="15.75" customHeight="1" x14ac:dyDescent="0.2">
      <c r="A708" s="373"/>
      <c r="B708" s="373"/>
      <c r="C708" s="373"/>
      <c r="D708" s="373"/>
      <c r="E708" s="373"/>
      <c r="F708" s="373"/>
      <c r="G708" s="373"/>
      <c r="H708" s="373"/>
      <c r="I708" s="373"/>
      <c r="J708" s="373"/>
      <c r="K708" s="373"/>
      <c r="L708" s="373"/>
      <c r="M708" s="373"/>
      <c r="N708" s="373"/>
      <c r="O708" s="373"/>
      <c r="P708" s="373"/>
      <c r="Q708" s="373"/>
      <c r="R708" s="373"/>
      <c r="S708" s="373"/>
      <c r="T708" s="373"/>
      <c r="U708" s="373"/>
      <c r="V708" s="373"/>
      <c r="W708" s="373"/>
      <c r="X708" s="373"/>
      <c r="Y708" s="373"/>
      <c r="Z708" s="373"/>
      <c r="AA708" s="373"/>
      <c r="AB708" s="373"/>
      <c r="AC708" s="373"/>
      <c r="AD708" s="373"/>
      <c r="AE708" s="373"/>
      <c r="AF708" s="373"/>
      <c r="AG708" s="373"/>
      <c r="AH708" s="373"/>
      <c r="AI708" s="373"/>
      <c r="AJ708" s="373"/>
      <c r="AK708" s="373"/>
      <c r="AL708" s="373"/>
      <c r="AM708" s="373"/>
      <c r="AN708" s="373"/>
      <c r="AO708" s="373"/>
      <c r="AP708" s="373"/>
      <c r="AQ708" s="373"/>
      <c r="AR708" s="373"/>
      <c r="AS708" s="373"/>
      <c r="AT708" s="373"/>
      <c r="AU708" s="373"/>
      <c r="AV708" s="373"/>
      <c r="AW708" s="373"/>
      <c r="AX708" s="373"/>
      <c r="AY708" s="373"/>
      <c r="AZ708" s="373"/>
      <c r="BA708" s="373"/>
      <c r="BB708" s="373"/>
      <c r="BC708" s="373"/>
      <c r="BD708" s="373"/>
      <c r="BE708" s="373"/>
      <c r="BF708" s="373"/>
      <c r="BG708" s="373"/>
      <c r="BH708" s="373"/>
      <c r="BI708" s="373"/>
      <c r="BJ708" s="373"/>
      <c r="BK708" s="373"/>
      <c r="BL708" s="373"/>
      <c r="BM708" s="373"/>
      <c r="BN708" s="373"/>
    </row>
    <row r="709" spans="1:66" ht="15.75" customHeight="1" x14ac:dyDescent="0.2">
      <c r="A709" s="373"/>
      <c r="B709" s="373"/>
      <c r="C709" s="373"/>
      <c r="D709" s="373"/>
      <c r="E709" s="373"/>
      <c r="F709" s="373"/>
      <c r="G709" s="373"/>
      <c r="H709" s="373"/>
      <c r="I709" s="373"/>
      <c r="J709" s="373"/>
      <c r="K709" s="373"/>
      <c r="L709" s="373"/>
      <c r="M709" s="373"/>
      <c r="N709" s="373"/>
      <c r="O709" s="373"/>
      <c r="P709" s="373"/>
      <c r="Q709" s="373"/>
      <c r="R709" s="373"/>
      <c r="S709" s="373"/>
      <c r="T709" s="373"/>
      <c r="U709" s="373"/>
      <c r="V709" s="373"/>
      <c r="W709" s="373"/>
      <c r="X709" s="373"/>
      <c r="Y709" s="373"/>
      <c r="Z709" s="373"/>
      <c r="AA709" s="373"/>
      <c r="AB709" s="373"/>
      <c r="AC709" s="373"/>
      <c r="AD709" s="373"/>
      <c r="AE709" s="373"/>
      <c r="AF709" s="373"/>
      <c r="AG709" s="373"/>
      <c r="AH709" s="373"/>
      <c r="AI709" s="373"/>
      <c r="AJ709" s="373"/>
      <c r="AK709" s="373"/>
      <c r="AL709" s="373"/>
      <c r="AM709" s="373"/>
      <c r="AN709" s="373"/>
      <c r="AO709" s="373"/>
      <c r="AP709" s="373"/>
      <c r="AQ709" s="373"/>
      <c r="AR709" s="373"/>
      <c r="AS709" s="373"/>
      <c r="AT709" s="373"/>
      <c r="AU709" s="373"/>
      <c r="AV709" s="373"/>
      <c r="AW709" s="373"/>
      <c r="AX709" s="373"/>
      <c r="AY709" s="373"/>
      <c r="AZ709" s="373"/>
      <c r="BA709" s="373"/>
      <c r="BB709" s="373"/>
      <c r="BC709" s="373"/>
      <c r="BD709" s="373"/>
      <c r="BE709" s="373"/>
      <c r="BF709" s="373"/>
      <c r="BG709" s="373"/>
      <c r="BH709" s="373"/>
      <c r="BI709" s="373"/>
      <c r="BJ709" s="373"/>
      <c r="BK709" s="373"/>
      <c r="BL709" s="373"/>
      <c r="BM709" s="373"/>
      <c r="BN709" s="373"/>
    </row>
    <row r="710" spans="1:66" ht="15.75" customHeight="1" x14ac:dyDescent="0.2">
      <c r="A710" s="373"/>
      <c r="B710" s="373"/>
      <c r="C710" s="373"/>
      <c r="D710" s="373"/>
      <c r="E710" s="373"/>
      <c r="F710" s="373"/>
      <c r="G710" s="373"/>
      <c r="H710" s="373"/>
      <c r="I710" s="373"/>
      <c r="J710" s="373"/>
      <c r="K710" s="373"/>
      <c r="L710" s="373"/>
      <c r="M710" s="373"/>
      <c r="N710" s="373"/>
      <c r="O710" s="373"/>
      <c r="P710" s="373"/>
      <c r="Q710" s="373"/>
      <c r="R710" s="373"/>
      <c r="S710" s="373"/>
      <c r="T710" s="373"/>
      <c r="U710" s="373"/>
      <c r="V710" s="373"/>
      <c r="W710" s="373"/>
      <c r="X710" s="373"/>
      <c r="Y710" s="373"/>
      <c r="Z710" s="373"/>
      <c r="AA710" s="373"/>
      <c r="AB710" s="373"/>
      <c r="AC710" s="373"/>
      <c r="AD710" s="373"/>
      <c r="AE710" s="373"/>
      <c r="AF710" s="373"/>
      <c r="AG710" s="373"/>
      <c r="AH710" s="373"/>
      <c r="AI710" s="373"/>
      <c r="AJ710" s="373"/>
      <c r="AK710" s="373"/>
      <c r="AL710" s="373"/>
      <c r="AM710" s="373"/>
      <c r="AN710" s="373"/>
      <c r="AO710" s="373"/>
      <c r="AP710" s="373"/>
      <c r="AQ710" s="373"/>
      <c r="AR710" s="373"/>
      <c r="AS710" s="373"/>
      <c r="AT710" s="373"/>
      <c r="AU710" s="373"/>
      <c r="AV710" s="373"/>
      <c r="AW710" s="373"/>
      <c r="AX710" s="373"/>
      <c r="AY710" s="373"/>
      <c r="AZ710" s="373"/>
      <c r="BA710" s="373"/>
      <c r="BB710" s="373"/>
      <c r="BC710" s="373"/>
      <c r="BD710" s="373"/>
      <c r="BE710" s="373"/>
      <c r="BF710" s="373"/>
      <c r="BG710" s="373"/>
      <c r="BH710" s="373"/>
      <c r="BI710" s="373"/>
      <c r="BJ710" s="373"/>
      <c r="BK710" s="373"/>
      <c r="BL710" s="373"/>
      <c r="BM710" s="373"/>
      <c r="BN710" s="373"/>
    </row>
    <row r="711" spans="1:66" ht="15.75" customHeight="1" x14ac:dyDescent="0.2">
      <c r="A711" s="373"/>
      <c r="B711" s="373"/>
      <c r="C711" s="373"/>
      <c r="D711" s="373"/>
      <c r="E711" s="373"/>
      <c r="F711" s="373"/>
      <c r="G711" s="373"/>
      <c r="H711" s="373"/>
      <c r="I711" s="373"/>
      <c r="J711" s="373"/>
      <c r="K711" s="373"/>
      <c r="L711" s="373"/>
      <c r="M711" s="373"/>
      <c r="N711" s="373"/>
      <c r="O711" s="373"/>
      <c r="P711" s="373"/>
      <c r="Q711" s="373"/>
      <c r="R711" s="373"/>
      <c r="S711" s="373"/>
      <c r="T711" s="373"/>
      <c r="U711" s="373"/>
      <c r="V711" s="373"/>
      <c r="W711" s="373"/>
      <c r="X711" s="373"/>
      <c r="Y711" s="373"/>
      <c r="Z711" s="373"/>
      <c r="AA711" s="373"/>
      <c r="AB711" s="373"/>
      <c r="AC711" s="373"/>
      <c r="AD711" s="373"/>
      <c r="AE711" s="373"/>
      <c r="AF711" s="373"/>
      <c r="AG711" s="373"/>
      <c r="AH711" s="373"/>
      <c r="AI711" s="373"/>
      <c r="AJ711" s="373"/>
      <c r="AK711" s="373"/>
      <c r="AL711" s="373"/>
      <c r="AM711" s="373"/>
      <c r="AN711" s="373"/>
      <c r="AO711" s="373"/>
      <c r="AP711" s="373"/>
      <c r="AQ711" s="373"/>
      <c r="AR711" s="373"/>
      <c r="AS711" s="373"/>
      <c r="AT711" s="373"/>
      <c r="AU711" s="373"/>
      <c r="AV711" s="373"/>
      <c r="AW711" s="373"/>
      <c r="AX711" s="373"/>
      <c r="AY711" s="373"/>
      <c r="AZ711" s="373"/>
      <c r="BA711" s="373"/>
      <c r="BB711" s="373"/>
      <c r="BC711" s="373"/>
      <c r="BD711" s="373"/>
      <c r="BE711" s="373"/>
      <c r="BF711" s="373"/>
      <c r="BG711" s="373"/>
      <c r="BH711" s="373"/>
      <c r="BI711" s="373"/>
      <c r="BJ711" s="373"/>
      <c r="BK711" s="373"/>
      <c r="BL711" s="373"/>
      <c r="BM711" s="373"/>
      <c r="BN711" s="373"/>
    </row>
    <row r="712" spans="1:66" ht="15.75" customHeight="1" x14ac:dyDescent="0.2">
      <c r="A712" s="373"/>
      <c r="B712" s="373"/>
      <c r="C712" s="373"/>
      <c r="D712" s="373"/>
      <c r="E712" s="373"/>
      <c r="F712" s="373"/>
      <c r="G712" s="373"/>
      <c r="H712" s="373"/>
      <c r="I712" s="373"/>
      <c r="J712" s="373"/>
      <c r="K712" s="373"/>
      <c r="L712" s="373"/>
      <c r="M712" s="373"/>
      <c r="N712" s="373"/>
      <c r="O712" s="373"/>
      <c r="P712" s="373"/>
      <c r="Q712" s="373"/>
      <c r="R712" s="373"/>
      <c r="S712" s="373"/>
      <c r="T712" s="373"/>
      <c r="U712" s="373"/>
      <c r="V712" s="373"/>
      <c r="W712" s="373"/>
      <c r="X712" s="373"/>
      <c r="Y712" s="373"/>
      <c r="Z712" s="373"/>
      <c r="AA712" s="373"/>
      <c r="AB712" s="373"/>
      <c r="AC712" s="373"/>
      <c r="AD712" s="373"/>
      <c r="AE712" s="373"/>
      <c r="AF712" s="373"/>
      <c r="AG712" s="373"/>
      <c r="AH712" s="373"/>
      <c r="AI712" s="373"/>
      <c r="AJ712" s="373"/>
      <c r="AK712" s="373"/>
      <c r="AL712" s="373"/>
      <c r="AM712" s="373"/>
      <c r="AN712" s="373"/>
      <c r="AO712" s="373"/>
      <c r="AP712" s="373"/>
      <c r="AQ712" s="373"/>
      <c r="AR712" s="373"/>
      <c r="AS712" s="373"/>
      <c r="AT712" s="373"/>
      <c r="AU712" s="373"/>
      <c r="AV712" s="373"/>
      <c r="AW712" s="373"/>
      <c r="AX712" s="373"/>
      <c r="AY712" s="373"/>
      <c r="AZ712" s="373"/>
      <c r="BA712" s="373"/>
      <c r="BB712" s="373"/>
      <c r="BC712" s="373"/>
      <c r="BD712" s="373"/>
      <c r="BE712" s="373"/>
      <c r="BF712" s="373"/>
      <c r="BG712" s="373"/>
      <c r="BH712" s="373"/>
      <c r="BI712" s="373"/>
      <c r="BJ712" s="373"/>
      <c r="BK712" s="373"/>
      <c r="BL712" s="373"/>
      <c r="BM712" s="373"/>
      <c r="BN712" s="373"/>
    </row>
    <row r="713" spans="1:66" ht="15.75" customHeight="1" x14ac:dyDescent="0.2">
      <c r="A713" s="373"/>
      <c r="B713" s="373"/>
      <c r="C713" s="373"/>
      <c r="D713" s="373"/>
      <c r="E713" s="373"/>
      <c r="F713" s="373"/>
      <c r="G713" s="373"/>
      <c r="H713" s="373"/>
      <c r="I713" s="373"/>
      <c r="J713" s="373"/>
      <c r="K713" s="373"/>
      <c r="L713" s="373"/>
      <c r="M713" s="373"/>
      <c r="N713" s="373"/>
      <c r="O713" s="373"/>
      <c r="P713" s="373"/>
      <c r="Q713" s="373"/>
      <c r="R713" s="373"/>
      <c r="S713" s="373"/>
      <c r="T713" s="373"/>
      <c r="U713" s="373"/>
      <c r="V713" s="373"/>
      <c r="W713" s="373"/>
      <c r="X713" s="373"/>
      <c r="Y713" s="373"/>
      <c r="Z713" s="373"/>
      <c r="AA713" s="373"/>
      <c r="AB713" s="373"/>
      <c r="AC713" s="373"/>
      <c r="AD713" s="373"/>
      <c r="AE713" s="373"/>
      <c r="AF713" s="373"/>
      <c r="AG713" s="373"/>
      <c r="AH713" s="373"/>
      <c r="AI713" s="373"/>
      <c r="AJ713" s="373"/>
      <c r="AK713" s="373"/>
      <c r="AL713" s="373"/>
      <c r="AM713" s="373"/>
      <c r="AN713" s="373"/>
      <c r="AO713" s="373"/>
      <c r="AP713" s="373"/>
      <c r="AQ713" s="373"/>
      <c r="AR713" s="373"/>
      <c r="AS713" s="373"/>
      <c r="AT713" s="373"/>
      <c r="AU713" s="373"/>
      <c r="AV713" s="373"/>
      <c r="AW713" s="373"/>
      <c r="AX713" s="373"/>
      <c r="AY713" s="373"/>
      <c r="AZ713" s="373"/>
      <c r="BA713" s="373"/>
      <c r="BB713" s="373"/>
      <c r="BC713" s="373"/>
      <c r="BD713" s="373"/>
      <c r="BE713" s="373"/>
      <c r="BF713" s="373"/>
      <c r="BG713" s="373"/>
      <c r="BH713" s="373"/>
      <c r="BI713" s="373"/>
      <c r="BJ713" s="373"/>
      <c r="BK713" s="373"/>
      <c r="BL713" s="373"/>
      <c r="BM713" s="373"/>
      <c r="BN713" s="373"/>
    </row>
    <row r="714" spans="1:66" ht="15.75" customHeight="1" x14ac:dyDescent="0.2">
      <c r="A714" s="373"/>
      <c r="B714" s="373"/>
      <c r="C714" s="373"/>
      <c r="D714" s="373"/>
      <c r="E714" s="373"/>
      <c r="F714" s="373"/>
      <c r="G714" s="373"/>
      <c r="H714" s="373"/>
      <c r="I714" s="373"/>
      <c r="J714" s="373"/>
      <c r="K714" s="373"/>
      <c r="L714" s="373"/>
      <c r="M714" s="373"/>
      <c r="N714" s="373"/>
      <c r="O714" s="373"/>
      <c r="P714" s="373"/>
      <c r="Q714" s="373"/>
      <c r="R714" s="373"/>
      <c r="S714" s="373"/>
      <c r="T714" s="373"/>
      <c r="U714" s="373"/>
      <c r="V714" s="373"/>
      <c r="W714" s="373"/>
      <c r="X714" s="373"/>
      <c r="Y714" s="373"/>
      <c r="Z714" s="373"/>
      <c r="AA714" s="373"/>
      <c r="AB714" s="373"/>
      <c r="AC714" s="373"/>
      <c r="AD714" s="373"/>
      <c r="AE714" s="373"/>
      <c r="AF714" s="373"/>
      <c r="AG714" s="373"/>
      <c r="AH714" s="373"/>
      <c r="AI714" s="373"/>
      <c r="AJ714" s="373"/>
      <c r="AK714" s="373"/>
      <c r="AL714" s="373"/>
      <c r="AM714" s="373"/>
      <c r="AN714" s="373"/>
      <c r="AO714" s="373"/>
      <c r="AP714" s="373"/>
      <c r="AQ714" s="373"/>
      <c r="AR714" s="373"/>
      <c r="AS714" s="373"/>
      <c r="AT714" s="373"/>
      <c r="AU714" s="373"/>
      <c r="AV714" s="373"/>
      <c r="AW714" s="373"/>
      <c r="AX714" s="373"/>
      <c r="AY714" s="373"/>
      <c r="AZ714" s="373"/>
      <c r="BA714" s="373"/>
      <c r="BB714" s="373"/>
      <c r="BC714" s="373"/>
      <c r="BD714" s="373"/>
      <c r="BE714" s="373"/>
      <c r="BF714" s="373"/>
      <c r="BG714" s="373"/>
      <c r="BH714" s="373"/>
      <c r="BI714" s="373"/>
      <c r="BJ714" s="373"/>
      <c r="BK714" s="373"/>
      <c r="BL714" s="373"/>
      <c r="BM714" s="373"/>
      <c r="BN714" s="373"/>
    </row>
    <row r="715" spans="1:66" ht="15.75" customHeight="1" x14ac:dyDescent="0.2">
      <c r="A715" s="373"/>
      <c r="B715" s="373"/>
      <c r="C715" s="373"/>
      <c r="D715" s="373"/>
      <c r="E715" s="373"/>
      <c r="F715" s="373"/>
      <c r="G715" s="373"/>
      <c r="H715" s="373"/>
      <c r="I715" s="373"/>
      <c r="J715" s="373"/>
      <c r="K715" s="373"/>
      <c r="L715" s="373"/>
      <c r="M715" s="373"/>
      <c r="N715" s="373"/>
      <c r="O715" s="373"/>
      <c r="P715" s="373"/>
      <c r="Q715" s="373"/>
      <c r="R715" s="373"/>
      <c r="S715" s="373"/>
      <c r="T715" s="373"/>
      <c r="U715" s="373"/>
      <c r="V715" s="373"/>
      <c r="W715" s="373"/>
      <c r="X715" s="373"/>
      <c r="Y715" s="373"/>
      <c r="Z715" s="373"/>
      <c r="AA715" s="373"/>
      <c r="AB715" s="373"/>
      <c r="AC715" s="373"/>
      <c r="AD715" s="373"/>
      <c r="AE715" s="373"/>
      <c r="AF715" s="373"/>
      <c r="AG715" s="373"/>
      <c r="AH715" s="373"/>
      <c r="AI715" s="373"/>
      <c r="AJ715" s="373"/>
      <c r="AK715" s="373"/>
      <c r="AL715" s="373"/>
      <c r="AM715" s="373"/>
      <c r="AN715" s="373"/>
      <c r="AO715" s="373"/>
      <c r="AP715" s="373"/>
      <c r="AQ715" s="373"/>
      <c r="AR715" s="373"/>
      <c r="AS715" s="373"/>
      <c r="AT715" s="373"/>
      <c r="AU715" s="373"/>
      <c r="AV715" s="373"/>
      <c r="AW715" s="373"/>
      <c r="AX715" s="373"/>
      <c r="AY715" s="373"/>
      <c r="AZ715" s="373"/>
      <c r="BA715" s="373"/>
      <c r="BB715" s="373"/>
      <c r="BC715" s="373"/>
      <c r="BD715" s="373"/>
      <c r="BE715" s="373"/>
      <c r="BF715" s="373"/>
      <c r="BG715" s="373"/>
      <c r="BH715" s="373"/>
      <c r="BI715" s="373"/>
      <c r="BJ715" s="373"/>
      <c r="BK715" s="373"/>
      <c r="BL715" s="373"/>
      <c r="BM715" s="373"/>
      <c r="BN715" s="373"/>
    </row>
    <row r="716" spans="1:66" ht="15.75" customHeight="1" x14ac:dyDescent="0.2">
      <c r="A716" s="373"/>
      <c r="B716" s="373"/>
      <c r="C716" s="373"/>
      <c r="D716" s="373"/>
      <c r="E716" s="373"/>
      <c r="F716" s="373"/>
      <c r="G716" s="373"/>
      <c r="H716" s="373"/>
      <c r="I716" s="373"/>
      <c r="J716" s="373"/>
      <c r="K716" s="373"/>
      <c r="L716" s="373"/>
      <c r="M716" s="373"/>
      <c r="N716" s="373"/>
      <c r="O716" s="373"/>
      <c r="P716" s="373"/>
      <c r="Q716" s="373"/>
      <c r="R716" s="373"/>
      <c r="S716" s="373"/>
      <c r="T716" s="373"/>
      <c r="U716" s="373"/>
      <c r="V716" s="373"/>
      <c r="W716" s="373"/>
      <c r="X716" s="373"/>
      <c r="Y716" s="373"/>
      <c r="Z716" s="373"/>
      <c r="AA716" s="373"/>
      <c r="AB716" s="373"/>
      <c r="AC716" s="373"/>
      <c r="AD716" s="373"/>
      <c r="AE716" s="373"/>
      <c r="AF716" s="373"/>
      <c r="AG716" s="373"/>
      <c r="AH716" s="373"/>
      <c r="AI716" s="373"/>
      <c r="AJ716" s="373"/>
      <c r="AK716" s="373"/>
      <c r="AL716" s="373"/>
      <c r="AM716" s="373"/>
      <c r="AN716" s="373"/>
      <c r="AO716" s="373"/>
      <c r="AP716" s="373"/>
      <c r="AQ716" s="373"/>
      <c r="AR716" s="373"/>
      <c r="AS716" s="373"/>
      <c r="AT716" s="373"/>
      <c r="AU716" s="373"/>
      <c r="AV716" s="373"/>
      <c r="AW716" s="373"/>
      <c r="AX716" s="373"/>
      <c r="AY716" s="373"/>
      <c r="AZ716" s="373"/>
      <c r="BA716" s="373"/>
      <c r="BB716" s="373"/>
      <c r="BC716" s="373"/>
      <c r="BD716" s="373"/>
      <c r="BE716" s="373"/>
      <c r="BF716" s="373"/>
      <c r="BG716" s="373"/>
      <c r="BH716" s="373"/>
      <c r="BI716" s="373"/>
      <c r="BJ716" s="373"/>
      <c r="BK716" s="373"/>
      <c r="BL716" s="373"/>
      <c r="BM716" s="373"/>
      <c r="BN716" s="373"/>
    </row>
    <row r="717" spans="1:66" ht="15.75" customHeight="1" x14ac:dyDescent="0.2">
      <c r="A717" s="373"/>
      <c r="B717" s="373"/>
      <c r="C717" s="373"/>
      <c r="D717" s="373"/>
      <c r="E717" s="373"/>
      <c r="F717" s="373"/>
      <c r="G717" s="373"/>
      <c r="H717" s="373"/>
      <c r="I717" s="373"/>
      <c r="J717" s="373"/>
      <c r="K717" s="373"/>
      <c r="L717" s="373"/>
      <c r="M717" s="373"/>
      <c r="N717" s="373"/>
      <c r="O717" s="373"/>
      <c r="P717" s="373"/>
      <c r="Q717" s="373"/>
      <c r="R717" s="373"/>
      <c r="S717" s="373"/>
      <c r="T717" s="373"/>
      <c r="U717" s="373"/>
      <c r="V717" s="373"/>
      <c r="W717" s="373"/>
      <c r="X717" s="373"/>
      <c r="Y717" s="373"/>
      <c r="Z717" s="373"/>
      <c r="AA717" s="373"/>
      <c r="AB717" s="373"/>
      <c r="AC717" s="373"/>
      <c r="AD717" s="373"/>
      <c r="AE717" s="373"/>
      <c r="AF717" s="373"/>
      <c r="AG717" s="373"/>
      <c r="AH717" s="373"/>
      <c r="AI717" s="373"/>
      <c r="AJ717" s="373"/>
      <c r="AK717" s="373"/>
      <c r="AL717" s="373"/>
      <c r="AM717" s="373"/>
      <c r="AN717" s="373"/>
      <c r="AO717" s="373"/>
      <c r="AP717" s="373"/>
      <c r="AQ717" s="373"/>
      <c r="AR717" s="373"/>
      <c r="AS717" s="373"/>
      <c r="AT717" s="373"/>
      <c r="AU717" s="373"/>
      <c r="AV717" s="373"/>
      <c r="AW717" s="373"/>
      <c r="AX717" s="373"/>
      <c r="AY717" s="373"/>
      <c r="AZ717" s="373"/>
      <c r="BA717" s="373"/>
      <c r="BB717" s="373"/>
      <c r="BC717" s="373"/>
      <c r="BD717" s="373"/>
      <c r="BE717" s="373"/>
      <c r="BF717" s="373"/>
      <c r="BG717" s="373"/>
      <c r="BH717" s="373"/>
      <c r="BI717" s="373"/>
      <c r="BJ717" s="373"/>
      <c r="BK717" s="373"/>
      <c r="BL717" s="373"/>
      <c r="BM717" s="373"/>
      <c r="BN717" s="373"/>
    </row>
    <row r="718" spans="1:66" ht="15.75" customHeight="1" x14ac:dyDescent="0.2">
      <c r="A718" s="373"/>
      <c r="B718" s="373"/>
      <c r="C718" s="373"/>
      <c r="D718" s="373"/>
      <c r="E718" s="373"/>
      <c r="F718" s="373"/>
      <c r="G718" s="373"/>
      <c r="H718" s="373"/>
      <c r="I718" s="373"/>
      <c r="J718" s="373"/>
      <c r="K718" s="373"/>
      <c r="L718" s="373"/>
      <c r="M718" s="373"/>
      <c r="N718" s="373"/>
      <c r="O718" s="373"/>
      <c r="P718" s="373"/>
      <c r="Q718" s="373"/>
      <c r="R718" s="373"/>
      <c r="S718" s="373"/>
      <c r="T718" s="373"/>
      <c r="U718" s="373"/>
      <c r="V718" s="373"/>
      <c r="W718" s="373"/>
      <c r="X718" s="373"/>
      <c r="Y718" s="373"/>
      <c r="Z718" s="373"/>
      <c r="AA718" s="373"/>
      <c r="AB718" s="373"/>
      <c r="AC718" s="373"/>
      <c r="AD718" s="373"/>
      <c r="AE718" s="373"/>
      <c r="AF718" s="373"/>
      <c r="AG718" s="373"/>
      <c r="AH718" s="373"/>
      <c r="AI718" s="373"/>
      <c r="AJ718" s="373"/>
      <c r="AK718" s="373"/>
      <c r="AL718" s="373"/>
      <c r="AM718" s="373"/>
      <c r="AN718" s="373"/>
      <c r="AO718" s="373"/>
      <c r="AP718" s="373"/>
      <c r="AQ718" s="373"/>
      <c r="AR718" s="373"/>
      <c r="AS718" s="373"/>
      <c r="AT718" s="373"/>
      <c r="AU718" s="373"/>
      <c r="AV718" s="373"/>
      <c r="AW718" s="373"/>
      <c r="AX718" s="373"/>
      <c r="AY718" s="373"/>
      <c r="AZ718" s="373"/>
      <c r="BA718" s="373"/>
      <c r="BB718" s="373"/>
      <c r="BC718" s="373"/>
      <c r="BD718" s="373"/>
      <c r="BE718" s="373"/>
      <c r="BF718" s="373"/>
      <c r="BG718" s="373"/>
      <c r="BH718" s="373"/>
      <c r="BI718" s="373"/>
      <c r="BJ718" s="373"/>
      <c r="BK718" s="373"/>
      <c r="BL718" s="373"/>
      <c r="BM718" s="373"/>
      <c r="BN718" s="373"/>
    </row>
    <row r="719" spans="1:66" ht="15.75" customHeight="1" x14ac:dyDescent="0.2">
      <c r="A719" s="373"/>
      <c r="B719" s="373"/>
      <c r="C719" s="373"/>
      <c r="D719" s="373"/>
      <c r="E719" s="373"/>
      <c r="F719" s="373"/>
      <c r="G719" s="373"/>
      <c r="H719" s="373"/>
      <c r="I719" s="373"/>
      <c r="J719" s="373"/>
      <c r="K719" s="373"/>
      <c r="L719" s="373"/>
      <c r="M719" s="373"/>
      <c r="N719" s="373"/>
      <c r="O719" s="373"/>
      <c r="P719" s="373"/>
      <c r="Q719" s="373"/>
      <c r="R719" s="373"/>
      <c r="S719" s="373"/>
      <c r="T719" s="373"/>
      <c r="U719" s="373"/>
      <c r="V719" s="373"/>
      <c r="W719" s="373"/>
      <c r="X719" s="373"/>
      <c r="Y719" s="373"/>
      <c r="Z719" s="373"/>
      <c r="AA719" s="373"/>
      <c r="AB719" s="373"/>
      <c r="AC719" s="373"/>
      <c r="AD719" s="373"/>
      <c r="AE719" s="373"/>
      <c r="AF719" s="373"/>
      <c r="AG719" s="373"/>
      <c r="AH719" s="373"/>
      <c r="AI719" s="373"/>
      <c r="AJ719" s="373"/>
      <c r="AK719" s="373"/>
      <c r="AL719" s="373"/>
      <c r="AM719" s="373"/>
      <c r="AN719" s="373"/>
      <c r="AO719" s="373"/>
      <c r="AP719" s="373"/>
      <c r="AQ719" s="373"/>
      <c r="AR719" s="373"/>
      <c r="AS719" s="373"/>
      <c r="AT719" s="373"/>
      <c r="AU719" s="373"/>
      <c r="AV719" s="373"/>
      <c r="AW719" s="373"/>
      <c r="AX719" s="373"/>
      <c r="AY719" s="373"/>
      <c r="AZ719" s="373"/>
      <c r="BA719" s="373"/>
      <c r="BB719" s="373"/>
      <c r="BC719" s="373"/>
      <c r="BD719" s="373"/>
      <c r="BE719" s="373"/>
      <c r="BF719" s="373"/>
      <c r="BG719" s="373"/>
      <c r="BH719" s="373"/>
      <c r="BI719" s="373"/>
      <c r="BJ719" s="373"/>
      <c r="BK719" s="373"/>
      <c r="BL719" s="373"/>
      <c r="BM719" s="373"/>
      <c r="BN719" s="373"/>
    </row>
    <row r="720" spans="1:66" ht="15.75" customHeight="1" x14ac:dyDescent="0.2">
      <c r="A720" s="373"/>
      <c r="B720" s="373"/>
      <c r="C720" s="373"/>
      <c r="D720" s="373"/>
      <c r="E720" s="373"/>
      <c r="F720" s="373"/>
      <c r="G720" s="373"/>
      <c r="H720" s="373"/>
      <c r="I720" s="373"/>
      <c r="J720" s="373"/>
      <c r="K720" s="373"/>
      <c r="L720" s="373"/>
      <c r="M720" s="373"/>
      <c r="N720" s="373"/>
      <c r="O720" s="373"/>
      <c r="P720" s="373"/>
      <c r="Q720" s="373"/>
      <c r="R720" s="373"/>
      <c r="S720" s="373"/>
      <c r="T720" s="373"/>
      <c r="U720" s="373"/>
      <c r="V720" s="373"/>
      <c r="W720" s="373"/>
      <c r="X720" s="373"/>
      <c r="Y720" s="373"/>
      <c r="Z720" s="373"/>
      <c r="AA720" s="373"/>
      <c r="AB720" s="373"/>
      <c r="AC720" s="373"/>
      <c r="AD720" s="373"/>
      <c r="AE720" s="373"/>
      <c r="AF720" s="373"/>
      <c r="AG720" s="373"/>
      <c r="AH720" s="373"/>
      <c r="AI720" s="373"/>
      <c r="AJ720" s="373"/>
      <c r="AK720" s="373"/>
      <c r="AL720" s="373"/>
      <c r="AM720" s="373"/>
      <c r="AN720" s="373"/>
      <c r="AO720" s="373"/>
      <c r="AP720" s="373"/>
      <c r="AQ720" s="373"/>
      <c r="AR720" s="373"/>
      <c r="AS720" s="373"/>
      <c r="AT720" s="373"/>
      <c r="AU720" s="373"/>
      <c r="AV720" s="373"/>
      <c r="AW720" s="373"/>
      <c r="AX720" s="373"/>
      <c r="AY720" s="373"/>
      <c r="AZ720" s="373"/>
      <c r="BA720" s="373"/>
      <c r="BB720" s="373"/>
      <c r="BC720" s="373"/>
      <c r="BD720" s="373"/>
      <c r="BE720" s="373"/>
      <c r="BF720" s="373"/>
      <c r="BG720" s="373"/>
      <c r="BH720" s="373"/>
      <c r="BI720" s="373"/>
      <c r="BJ720" s="373"/>
      <c r="BK720" s="373"/>
      <c r="BL720" s="373"/>
      <c r="BM720" s="373"/>
      <c r="BN720" s="373"/>
    </row>
    <row r="721" spans="1:66" ht="15.75" customHeight="1" x14ac:dyDescent="0.2">
      <c r="A721" s="373"/>
      <c r="B721" s="373"/>
      <c r="C721" s="373"/>
      <c r="D721" s="373"/>
      <c r="E721" s="373"/>
      <c r="F721" s="373"/>
      <c r="G721" s="373"/>
      <c r="H721" s="373"/>
      <c r="I721" s="373"/>
      <c r="J721" s="373"/>
      <c r="K721" s="373"/>
      <c r="L721" s="373"/>
      <c r="M721" s="373"/>
      <c r="N721" s="373"/>
      <c r="O721" s="373"/>
      <c r="P721" s="373"/>
      <c r="Q721" s="373"/>
      <c r="R721" s="373"/>
      <c r="S721" s="373"/>
      <c r="T721" s="373"/>
      <c r="U721" s="373"/>
      <c r="V721" s="373"/>
      <c r="W721" s="373"/>
      <c r="X721" s="373"/>
      <c r="Y721" s="373"/>
      <c r="Z721" s="373"/>
      <c r="AA721" s="373"/>
      <c r="AB721" s="373"/>
      <c r="AC721" s="373"/>
      <c r="AD721" s="373"/>
      <c r="AE721" s="373"/>
      <c r="AF721" s="373"/>
      <c r="AG721" s="373"/>
      <c r="AH721" s="373"/>
      <c r="AI721" s="373"/>
      <c r="AJ721" s="373"/>
      <c r="AK721" s="373"/>
      <c r="AL721" s="373"/>
      <c r="AM721" s="373"/>
      <c r="AN721" s="373"/>
      <c r="AO721" s="373"/>
      <c r="AP721" s="373"/>
      <c r="AQ721" s="373"/>
      <c r="AR721" s="373"/>
      <c r="AS721" s="373"/>
      <c r="AT721" s="373"/>
      <c r="AU721" s="373"/>
      <c r="AV721" s="373"/>
      <c r="AW721" s="373"/>
      <c r="AX721" s="373"/>
      <c r="AY721" s="373"/>
      <c r="AZ721" s="373"/>
      <c r="BA721" s="373"/>
      <c r="BB721" s="373"/>
      <c r="BC721" s="373"/>
      <c r="BD721" s="373"/>
      <c r="BE721" s="373"/>
      <c r="BF721" s="373"/>
      <c r="BG721" s="373"/>
      <c r="BH721" s="373"/>
      <c r="BI721" s="373"/>
      <c r="BJ721" s="373"/>
      <c r="BK721" s="373"/>
      <c r="BL721" s="373"/>
      <c r="BM721" s="373"/>
      <c r="BN721" s="373"/>
    </row>
    <row r="722" spans="1:66" ht="15.75" customHeight="1" x14ac:dyDescent="0.2">
      <c r="A722" s="373"/>
      <c r="B722" s="373"/>
      <c r="C722" s="373"/>
      <c r="D722" s="373"/>
      <c r="E722" s="373"/>
      <c r="F722" s="373"/>
      <c r="G722" s="373"/>
      <c r="H722" s="373"/>
      <c r="I722" s="373"/>
      <c r="J722" s="373"/>
      <c r="K722" s="373"/>
      <c r="L722" s="373"/>
      <c r="M722" s="373"/>
      <c r="N722" s="373"/>
      <c r="O722" s="373"/>
      <c r="P722" s="373"/>
      <c r="Q722" s="373"/>
      <c r="R722" s="373"/>
      <c r="S722" s="373"/>
      <c r="T722" s="373"/>
      <c r="U722" s="373"/>
      <c r="V722" s="373"/>
      <c r="W722" s="373"/>
      <c r="X722" s="373"/>
      <c r="Y722" s="373"/>
      <c r="Z722" s="373"/>
      <c r="AA722" s="373"/>
      <c r="AB722" s="373"/>
      <c r="AC722" s="373"/>
      <c r="AD722" s="373"/>
      <c r="AE722" s="373"/>
      <c r="AF722" s="373"/>
      <c r="AG722" s="373"/>
      <c r="AH722" s="373"/>
      <c r="AI722" s="373"/>
      <c r="AJ722" s="373"/>
      <c r="AK722" s="373"/>
      <c r="AL722" s="373"/>
      <c r="AM722" s="373"/>
      <c r="AN722" s="373"/>
      <c r="AO722" s="373"/>
      <c r="AP722" s="373"/>
      <c r="AQ722" s="373"/>
      <c r="AR722" s="373"/>
      <c r="AS722" s="373"/>
      <c r="AT722" s="373"/>
      <c r="AU722" s="373"/>
      <c r="AV722" s="373"/>
      <c r="AW722" s="373"/>
      <c r="AX722" s="373"/>
      <c r="AY722" s="373"/>
      <c r="AZ722" s="373"/>
      <c r="BA722" s="373"/>
      <c r="BB722" s="373"/>
      <c r="BC722" s="373"/>
      <c r="BD722" s="373"/>
      <c r="BE722" s="373"/>
      <c r="BF722" s="373"/>
      <c r="BG722" s="373"/>
      <c r="BH722" s="373"/>
      <c r="BI722" s="373"/>
      <c r="BJ722" s="373"/>
      <c r="BK722" s="373"/>
      <c r="BL722" s="373"/>
      <c r="BM722" s="373"/>
      <c r="BN722" s="373"/>
    </row>
    <row r="723" spans="1:66" ht="15.75" customHeight="1" x14ac:dyDescent="0.2">
      <c r="A723" s="373"/>
      <c r="B723" s="373"/>
      <c r="C723" s="373"/>
      <c r="D723" s="373"/>
      <c r="E723" s="373"/>
      <c r="F723" s="373"/>
      <c r="G723" s="373"/>
      <c r="H723" s="373"/>
      <c r="I723" s="373"/>
      <c r="J723" s="373"/>
      <c r="K723" s="373"/>
      <c r="L723" s="373"/>
      <c r="M723" s="373"/>
      <c r="N723" s="373"/>
      <c r="O723" s="373"/>
      <c r="P723" s="373"/>
      <c r="Q723" s="373"/>
      <c r="R723" s="373"/>
      <c r="S723" s="373"/>
      <c r="T723" s="373"/>
      <c r="U723" s="373"/>
      <c r="V723" s="373"/>
      <c r="W723" s="373"/>
      <c r="X723" s="373"/>
      <c r="Y723" s="373"/>
      <c r="Z723" s="373"/>
      <c r="AA723" s="373"/>
      <c r="AB723" s="373"/>
      <c r="AC723" s="373"/>
      <c r="AD723" s="373"/>
      <c r="AE723" s="373"/>
      <c r="AF723" s="373"/>
      <c r="AG723" s="373"/>
      <c r="AH723" s="373"/>
      <c r="AI723" s="373"/>
      <c r="AJ723" s="373"/>
      <c r="AK723" s="373"/>
      <c r="AL723" s="373"/>
      <c r="AM723" s="373"/>
      <c r="AN723" s="373"/>
      <c r="AO723" s="373"/>
      <c r="AP723" s="373"/>
      <c r="AQ723" s="373"/>
      <c r="AR723" s="373"/>
      <c r="AS723" s="373"/>
      <c r="AT723" s="373"/>
      <c r="AU723" s="373"/>
      <c r="AV723" s="373"/>
      <c r="AW723" s="373"/>
      <c r="AX723" s="373"/>
      <c r="AY723" s="373"/>
      <c r="AZ723" s="373"/>
      <c r="BA723" s="373"/>
      <c r="BB723" s="373"/>
      <c r="BC723" s="373"/>
      <c r="BD723" s="373"/>
      <c r="BE723" s="373"/>
      <c r="BF723" s="373"/>
      <c r="BG723" s="373"/>
      <c r="BH723" s="373"/>
      <c r="BI723" s="373"/>
      <c r="BJ723" s="373"/>
      <c r="BK723" s="373"/>
      <c r="BL723" s="373"/>
      <c r="BM723" s="373"/>
      <c r="BN723" s="373"/>
    </row>
    <row r="724" spans="1:66" ht="15.75" customHeight="1" x14ac:dyDescent="0.2">
      <c r="A724" s="373"/>
      <c r="B724" s="373"/>
      <c r="C724" s="373"/>
      <c r="D724" s="373"/>
      <c r="E724" s="373"/>
      <c r="F724" s="373"/>
      <c r="G724" s="373"/>
      <c r="H724" s="373"/>
      <c r="I724" s="373"/>
      <c r="J724" s="373"/>
      <c r="K724" s="373"/>
      <c r="L724" s="373"/>
      <c r="M724" s="373"/>
      <c r="N724" s="373"/>
      <c r="O724" s="373"/>
      <c r="P724" s="373"/>
      <c r="Q724" s="373"/>
      <c r="R724" s="373"/>
      <c r="S724" s="373"/>
      <c r="T724" s="373"/>
      <c r="U724" s="373"/>
      <c r="V724" s="373"/>
      <c r="W724" s="373"/>
      <c r="X724" s="373"/>
      <c r="Y724" s="373"/>
      <c r="Z724" s="373"/>
      <c r="AA724" s="373"/>
      <c r="AB724" s="373"/>
      <c r="AC724" s="373"/>
      <c r="AD724" s="373"/>
      <c r="AE724" s="373"/>
      <c r="AF724" s="373"/>
      <c r="AG724" s="373"/>
      <c r="AH724" s="373"/>
      <c r="AI724" s="373"/>
      <c r="AJ724" s="373"/>
      <c r="AK724" s="373"/>
      <c r="AL724" s="373"/>
      <c r="AM724" s="373"/>
      <c r="AN724" s="373"/>
      <c r="AO724" s="373"/>
      <c r="AP724" s="373"/>
      <c r="AQ724" s="373"/>
      <c r="AR724" s="373"/>
      <c r="AS724" s="373"/>
      <c r="AT724" s="373"/>
      <c r="AU724" s="373"/>
      <c r="AV724" s="373"/>
      <c r="AW724" s="373"/>
      <c r="AX724" s="373"/>
      <c r="AY724" s="373"/>
      <c r="AZ724" s="373"/>
      <c r="BA724" s="373"/>
      <c r="BB724" s="373"/>
      <c r="BC724" s="373"/>
      <c r="BD724" s="373"/>
      <c r="BE724" s="373"/>
      <c r="BF724" s="373"/>
      <c r="BG724" s="373"/>
      <c r="BH724" s="373"/>
      <c r="BI724" s="373"/>
      <c r="BJ724" s="373"/>
      <c r="BK724" s="373"/>
      <c r="BL724" s="373"/>
      <c r="BM724" s="373"/>
      <c r="BN724" s="373"/>
    </row>
    <row r="725" spans="1:66" ht="15.75" customHeight="1" x14ac:dyDescent="0.2">
      <c r="A725" s="373"/>
      <c r="B725" s="373"/>
      <c r="C725" s="373"/>
      <c r="D725" s="373"/>
      <c r="E725" s="373"/>
      <c r="F725" s="373"/>
      <c r="G725" s="373"/>
      <c r="H725" s="373"/>
      <c r="I725" s="373"/>
      <c r="J725" s="373"/>
      <c r="K725" s="373"/>
      <c r="L725" s="373"/>
      <c r="M725" s="373"/>
      <c r="N725" s="373"/>
      <c r="O725" s="373"/>
      <c r="P725" s="373"/>
      <c r="Q725" s="373"/>
      <c r="R725" s="373"/>
      <c r="S725" s="373"/>
      <c r="T725" s="373"/>
      <c r="U725" s="373"/>
      <c r="V725" s="373"/>
      <c r="W725" s="373"/>
      <c r="X725" s="373"/>
      <c r="Y725" s="373"/>
      <c r="Z725" s="373"/>
      <c r="AA725" s="373"/>
      <c r="AB725" s="373"/>
      <c r="AC725" s="373"/>
      <c r="AD725" s="373"/>
      <c r="AE725" s="373"/>
      <c r="AF725" s="373"/>
      <c r="AG725" s="373"/>
      <c r="AH725" s="373"/>
      <c r="AI725" s="373"/>
      <c r="AJ725" s="373"/>
      <c r="AK725" s="373"/>
      <c r="AL725" s="373"/>
      <c r="AM725" s="373"/>
      <c r="AN725" s="373"/>
      <c r="AO725" s="373"/>
      <c r="AP725" s="373"/>
      <c r="AQ725" s="373"/>
      <c r="AR725" s="373"/>
      <c r="AS725" s="373"/>
      <c r="AT725" s="373"/>
      <c r="AU725" s="373"/>
      <c r="AV725" s="373"/>
      <c r="AW725" s="373"/>
      <c r="AX725" s="373"/>
      <c r="AY725" s="373"/>
      <c r="AZ725" s="373"/>
      <c r="BA725" s="373"/>
      <c r="BB725" s="373"/>
      <c r="BC725" s="373"/>
      <c r="BD725" s="373"/>
      <c r="BE725" s="373"/>
      <c r="BF725" s="373"/>
      <c r="BG725" s="373"/>
      <c r="BH725" s="373"/>
      <c r="BI725" s="373"/>
      <c r="BJ725" s="373"/>
      <c r="BK725" s="373"/>
      <c r="BL725" s="373"/>
      <c r="BM725" s="373"/>
      <c r="BN725" s="373"/>
    </row>
    <row r="726" spans="1:66" ht="15.75" customHeight="1" x14ac:dyDescent="0.2">
      <c r="A726" s="373"/>
      <c r="B726" s="373"/>
      <c r="C726" s="373"/>
      <c r="D726" s="373"/>
      <c r="E726" s="373"/>
      <c r="F726" s="373"/>
      <c r="G726" s="373"/>
      <c r="H726" s="373"/>
      <c r="I726" s="373"/>
      <c r="J726" s="373"/>
      <c r="K726" s="373"/>
      <c r="L726" s="373"/>
      <c r="M726" s="373"/>
      <c r="N726" s="373"/>
      <c r="O726" s="373"/>
      <c r="P726" s="373"/>
      <c r="Q726" s="373"/>
      <c r="R726" s="373"/>
      <c r="S726" s="373"/>
      <c r="T726" s="373"/>
      <c r="U726" s="373"/>
      <c r="V726" s="373"/>
      <c r="W726" s="373"/>
      <c r="X726" s="373"/>
      <c r="Y726" s="373"/>
      <c r="Z726" s="373"/>
      <c r="AA726" s="373"/>
      <c r="AB726" s="373"/>
      <c r="AC726" s="373"/>
      <c r="AD726" s="373"/>
      <c r="AE726" s="373"/>
      <c r="AF726" s="373"/>
      <c r="AG726" s="373"/>
      <c r="AH726" s="373"/>
      <c r="AI726" s="373"/>
      <c r="AJ726" s="373"/>
      <c r="AK726" s="373"/>
      <c r="AL726" s="373"/>
      <c r="AM726" s="373"/>
      <c r="AN726" s="373"/>
      <c r="AO726" s="373"/>
      <c r="AP726" s="373"/>
      <c r="AQ726" s="373"/>
      <c r="AR726" s="373"/>
      <c r="AS726" s="373"/>
      <c r="AT726" s="373"/>
      <c r="AU726" s="373"/>
      <c r="AV726" s="373"/>
      <c r="AW726" s="373"/>
      <c r="AX726" s="373"/>
      <c r="AY726" s="373"/>
      <c r="AZ726" s="373"/>
      <c r="BA726" s="373"/>
      <c r="BB726" s="373"/>
      <c r="BC726" s="373"/>
      <c r="BD726" s="373"/>
      <c r="BE726" s="373"/>
      <c r="BF726" s="373"/>
      <c r="BG726" s="373"/>
      <c r="BH726" s="373"/>
      <c r="BI726" s="373"/>
      <c r="BJ726" s="373"/>
      <c r="BK726" s="373"/>
      <c r="BL726" s="373"/>
      <c r="BM726" s="373"/>
      <c r="BN726" s="373"/>
    </row>
    <row r="727" spans="1:66" ht="15.75" customHeight="1" x14ac:dyDescent="0.2">
      <c r="A727" s="373"/>
      <c r="B727" s="373"/>
      <c r="C727" s="373"/>
      <c r="D727" s="373"/>
      <c r="E727" s="373"/>
      <c r="F727" s="373"/>
      <c r="G727" s="373"/>
      <c r="H727" s="373"/>
      <c r="I727" s="373"/>
      <c r="J727" s="373"/>
      <c r="K727" s="373"/>
      <c r="L727" s="373"/>
      <c r="M727" s="373"/>
      <c r="N727" s="373"/>
      <c r="O727" s="373"/>
      <c r="P727" s="373"/>
      <c r="Q727" s="373"/>
      <c r="R727" s="373"/>
      <c r="S727" s="373"/>
      <c r="T727" s="373"/>
      <c r="U727" s="373"/>
      <c r="V727" s="373"/>
      <c r="W727" s="373"/>
      <c r="X727" s="373"/>
      <c r="Y727" s="373"/>
      <c r="Z727" s="373"/>
      <c r="AA727" s="373"/>
      <c r="AB727" s="373"/>
      <c r="AC727" s="373"/>
      <c r="AD727" s="373"/>
      <c r="AE727" s="373"/>
      <c r="AF727" s="373"/>
      <c r="AG727" s="373"/>
      <c r="AH727" s="373"/>
      <c r="AI727" s="373"/>
      <c r="AJ727" s="373"/>
      <c r="AK727" s="373"/>
      <c r="AL727" s="373"/>
      <c r="AM727" s="373"/>
      <c r="AN727" s="373"/>
      <c r="AO727" s="373"/>
      <c r="AP727" s="373"/>
      <c r="AQ727" s="373"/>
      <c r="AR727" s="373"/>
      <c r="AS727" s="373"/>
      <c r="AT727" s="373"/>
      <c r="AU727" s="373"/>
      <c r="AV727" s="373"/>
      <c r="AW727" s="373"/>
      <c r="AX727" s="373"/>
      <c r="AY727" s="373"/>
      <c r="AZ727" s="373"/>
      <c r="BA727" s="373"/>
      <c r="BB727" s="373"/>
      <c r="BC727" s="373"/>
      <c r="BD727" s="373"/>
      <c r="BE727" s="373"/>
      <c r="BF727" s="373"/>
      <c r="BG727" s="373"/>
      <c r="BH727" s="373"/>
      <c r="BI727" s="373"/>
      <c r="BJ727" s="373"/>
      <c r="BK727" s="373"/>
      <c r="BL727" s="373"/>
      <c r="BM727" s="373"/>
      <c r="BN727" s="373"/>
    </row>
    <row r="728" spans="1:66" ht="15.75" customHeight="1" x14ac:dyDescent="0.2">
      <c r="A728" s="373"/>
      <c r="B728" s="373"/>
      <c r="C728" s="373"/>
      <c r="D728" s="373"/>
      <c r="E728" s="373"/>
      <c r="F728" s="373"/>
      <c r="G728" s="373"/>
      <c r="H728" s="373"/>
      <c r="I728" s="373"/>
      <c r="J728" s="373"/>
      <c r="K728" s="373"/>
      <c r="L728" s="373"/>
      <c r="M728" s="373"/>
      <c r="N728" s="373"/>
      <c r="O728" s="373"/>
      <c r="P728" s="373"/>
      <c r="Q728" s="373"/>
      <c r="R728" s="373"/>
      <c r="S728" s="373"/>
      <c r="T728" s="373"/>
      <c r="U728" s="373"/>
      <c r="V728" s="373"/>
      <c r="W728" s="373"/>
      <c r="X728" s="373"/>
      <c r="Y728" s="373"/>
      <c r="Z728" s="373"/>
      <c r="AA728" s="373"/>
      <c r="AB728" s="373"/>
      <c r="AC728" s="373"/>
      <c r="AD728" s="373"/>
      <c r="AE728" s="373"/>
      <c r="AF728" s="373"/>
      <c r="AG728" s="373"/>
      <c r="AH728" s="373"/>
      <c r="AI728" s="373"/>
      <c r="AJ728" s="373"/>
      <c r="AK728" s="373"/>
      <c r="AL728" s="373"/>
      <c r="AM728" s="373"/>
      <c r="AN728" s="373"/>
      <c r="AO728" s="373"/>
      <c r="AP728" s="373"/>
      <c r="AQ728" s="373"/>
      <c r="AR728" s="373"/>
      <c r="AS728" s="373"/>
      <c r="AT728" s="373"/>
      <c r="AU728" s="373"/>
      <c r="AV728" s="373"/>
      <c r="AW728" s="373"/>
      <c r="AX728" s="373"/>
      <c r="AY728" s="373"/>
      <c r="AZ728" s="373"/>
      <c r="BA728" s="373"/>
      <c r="BB728" s="373"/>
      <c r="BC728" s="373"/>
      <c r="BD728" s="373"/>
      <c r="BE728" s="373"/>
      <c r="BF728" s="373"/>
      <c r="BG728" s="373"/>
      <c r="BH728" s="373"/>
      <c r="BI728" s="373"/>
      <c r="BJ728" s="373"/>
      <c r="BK728" s="373"/>
      <c r="BL728" s="373"/>
      <c r="BM728" s="373"/>
      <c r="BN728" s="373"/>
    </row>
    <row r="729" spans="1:66" ht="15.75" customHeight="1" x14ac:dyDescent="0.2">
      <c r="A729" s="373"/>
      <c r="B729" s="373"/>
      <c r="C729" s="373"/>
      <c r="D729" s="373"/>
      <c r="E729" s="373"/>
      <c r="F729" s="373"/>
      <c r="G729" s="373"/>
      <c r="H729" s="373"/>
      <c r="I729" s="373"/>
      <c r="J729" s="373"/>
      <c r="K729" s="373"/>
      <c r="L729" s="373"/>
      <c r="M729" s="373"/>
      <c r="N729" s="373"/>
      <c r="O729" s="373"/>
      <c r="P729" s="373"/>
      <c r="Q729" s="373"/>
      <c r="R729" s="373"/>
      <c r="S729" s="373"/>
      <c r="T729" s="373"/>
      <c r="U729" s="373"/>
      <c r="V729" s="373"/>
      <c r="W729" s="373"/>
      <c r="X729" s="373"/>
      <c r="Y729" s="373"/>
      <c r="Z729" s="373"/>
      <c r="AA729" s="373"/>
      <c r="AB729" s="373"/>
      <c r="AC729" s="373"/>
      <c r="AD729" s="373"/>
      <c r="AE729" s="373"/>
      <c r="AF729" s="373"/>
      <c r="AG729" s="373"/>
      <c r="AH729" s="373"/>
      <c r="AI729" s="373"/>
      <c r="AJ729" s="373"/>
      <c r="AK729" s="373"/>
      <c r="AL729" s="373"/>
      <c r="AM729" s="373"/>
      <c r="AN729" s="373"/>
      <c r="AO729" s="373"/>
      <c r="AP729" s="373"/>
      <c r="AQ729" s="373"/>
      <c r="AR729" s="373"/>
      <c r="AS729" s="373"/>
      <c r="AT729" s="373"/>
      <c r="AU729" s="373"/>
      <c r="AV729" s="373"/>
      <c r="AW729" s="373"/>
      <c r="AX729" s="373"/>
      <c r="AY729" s="373"/>
      <c r="AZ729" s="373"/>
      <c r="BA729" s="373"/>
      <c r="BB729" s="373"/>
      <c r="BC729" s="373"/>
      <c r="BD729" s="373"/>
      <c r="BE729" s="373"/>
      <c r="BF729" s="373"/>
      <c r="BG729" s="373"/>
      <c r="BH729" s="373"/>
      <c r="BI729" s="373"/>
      <c r="BJ729" s="373"/>
      <c r="BK729" s="373"/>
      <c r="BL729" s="373"/>
      <c r="BM729" s="373"/>
      <c r="BN729" s="373"/>
    </row>
    <row r="730" spans="1:66" ht="15.75" customHeight="1" x14ac:dyDescent="0.2">
      <c r="A730" s="373"/>
      <c r="B730" s="373"/>
      <c r="C730" s="373"/>
      <c r="D730" s="373"/>
      <c r="E730" s="373"/>
      <c r="F730" s="373"/>
      <c r="G730" s="373"/>
      <c r="H730" s="373"/>
      <c r="I730" s="373"/>
      <c r="J730" s="373"/>
      <c r="K730" s="373"/>
      <c r="L730" s="373"/>
      <c r="M730" s="373"/>
      <c r="N730" s="373"/>
      <c r="O730" s="373"/>
      <c r="P730" s="373"/>
      <c r="Q730" s="373"/>
      <c r="R730" s="373"/>
      <c r="S730" s="373"/>
      <c r="T730" s="373"/>
      <c r="U730" s="373"/>
      <c r="V730" s="373"/>
      <c r="W730" s="373"/>
      <c r="X730" s="373"/>
      <c r="Y730" s="373"/>
      <c r="Z730" s="373"/>
      <c r="AA730" s="373"/>
      <c r="AB730" s="373"/>
      <c r="AC730" s="373"/>
      <c r="AD730" s="373"/>
      <c r="AE730" s="373"/>
      <c r="AF730" s="373"/>
      <c r="AG730" s="373"/>
      <c r="AH730" s="373"/>
      <c r="AI730" s="373"/>
      <c r="AJ730" s="373"/>
      <c r="AK730" s="373"/>
      <c r="AL730" s="373"/>
      <c r="AM730" s="373"/>
      <c r="AN730" s="373"/>
      <c r="AO730" s="373"/>
      <c r="AP730" s="373"/>
      <c r="AQ730" s="373"/>
      <c r="AR730" s="373"/>
      <c r="AS730" s="373"/>
      <c r="AT730" s="373"/>
      <c r="AU730" s="373"/>
      <c r="AV730" s="373"/>
      <c r="AW730" s="373"/>
      <c r="AX730" s="373"/>
      <c r="AY730" s="373"/>
      <c r="AZ730" s="373"/>
      <c r="BA730" s="373"/>
      <c r="BB730" s="373"/>
      <c r="BC730" s="373"/>
      <c r="BD730" s="373"/>
      <c r="BE730" s="373"/>
      <c r="BF730" s="373"/>
      <c r="BG730" s="373"/>
      <c r="BH730" s="373"/>
      <c r="BI730" s="373"/>
      <c r="BJ730" s="373"/>
      <c r="BK730" s="373"/>
      <c r="BL730" s="373"/>
      <c r="BM730" s="373"/>
      <c r="BN730" s="373"/>
    </row>
    <row r="731" spans="1:66" ht="15.75" customHeight="1" x14ac:dyDescent="0.2">
      <c r="A731" s="373"/>
      <c r="B731" s="373"/>
      <c r="C731" s="373"/>
      <c r="D731" s="373"/>
      <c r="E731" s="373"/>
      <c r="F731" s="373"/>
      <c r="G731" s="373"/>
      <c r="H731" s="373"/>
      <c r="I731" s="373"/>
      <c r="J731" s="373"/>
      <c r="K731" s="373"/>
      <c r="L731" s="373"/>
      <c r="M731" s="373"/>
      <c r="N731" s="373"/>
      <c r="O731" s="373"/>
      <c r="P731" s="373"/>
      <c r="Q731" s="373"/>
      <c r="R731" s="373"/>
      <c r="S731" s="373"/>
      <c r="T731" s="373"/>
      <c r="U731" s="373"/>
      <c r="V731" s="373"/>
      <c r="W731" s="373"/>
      <c r="X731" s="373"/>
      <c r="Y731" s="373"/>
      <c r="Z731" s="373"/>
      <c r="AA731" s="373"/>
      <c r="AB731" s="373"/>
      <c r="AC731" s="373"/>
      <c r="AD731" s="373"/>
      <c r="AE731" s="373"/>
      <c r="AF731" s="373"/>
      <c r="AG731" s="373"/>
      <c r="AH731" s="373"/>
      <c r="AI731" s="373"/>
      <c r="AJ731" s="373"/>
      <c r="AK731" s="373"/>
      <c r="AL731" s="373"/>
      <c r="AM731" s="373"/>
      <c r="AN731" s="373"/>
      <c r="AO731" s="373"/>
      <c r="AP731" s="373"/>
      <c r="AQ731" s="373"/>
      <c r="AR731" s="373"/>
      <c r="AS731" s="373"/>
      <c r="AT731" s="373"/>
      <c r="AU731" s="373"/>
      <c r="AV731" s="373"/>
      <c r="AW731" s="373"/>
      <c r="AX731" s="373"/>
      <c r="AY731" s="373"/>
      <c r="AZ731" s="373"/>
      <c r="BA731" s="373"/>
      <c r="BB731" s="373"/>
      <c r="BC731" s="373"/>
      <c r="BD731" s="373"/>
      <c r="BE731" s="373"/>
      <c r="BF731" s="373"/>
      <c r="BG731" s="373"/>
      <c r="BH731" s="373"/>
      <c r="BI731" s="373"/>
      <c r="BJ731" s="373"/>
      <c r="BK731" s="373"/>
      <c r="BL731" s="373"/>
      <c r="BM731" s="373"/>
      <c r="BN731" s="373"/>
    </row>
    <row r="732" spans="1:66" ht="15.75" customHeight="1" x14ac:dyDescent="0.2">
      <c r="A732" s="373"/>
      <c r="B732" s="373"/>
      <c r="C732" s="373"/>
      <c r="D732" s="373"/>
      <c r="E732" s="373"/>
      <c r="F732" s="373"/>
      <c r="G732" s="373"/>
      <c r="H732" s="373"/>
      <c r="I732" s="373"/>
      <c r="J732" s="373"/>
      <c r="K732" s="373"/>
      <c r="L732" s="373"/>
      <c r="M732" s="373"/>
      <c r="N732" s="373"/>
      <c r="O732" s="373"/>
      <c r="P732" s="373"/>
      <c r="Q732" s="373"/>
      <c r="R732" s="373"/>
      <c r="S732" s="373"/>
      <c r="T732" s="373"/>
      <c r="U732" s="373"/>
      <c r="V732" s="373"/>
      <c r="W732" s="373"/>
      <c r="X732" s="373"/>
      <c r="Y732" s="373"/>
      <c r="Z732" s="373"/>
      <c r="AA732" s="373"/>
      <c r="AB732" s="373"/>
      <c r="AC732" s="373"/>
      <c r="AD732" s="373"/>
      <c r="AE732" s="373"/>
      <c r="AF732" s="373"/>
      <c r="AG732" s="373"/>
      <c r="AH732" s="373"/>
      <c r="AI732" s="373"/>
      <c r="AJ732" s="373"/>
      <c r="AK732" s="373"/>
      <c r="AL732" s="373"/>
      <c r="AM732" s="373"/>
      <c r="AN732" s="373"/>
      <c r="AO732" s="373"/>
      <c r="AP732" s="373"/>
      <c r="AQ732" s="373"/>
      <c r="AR732" s="373"/>
      <c r="AS732" s="373"/>
      <c r="AT732" s="373"/>
      <c r="AU732" s="373"/>
      <c r="AV732" s="373"/>
      <c r="AW732" s="373"/>
      <c r="AX732" s="373"/>
      <c r="AY732" s="373"/>
      <c r="AZ732" s="373"/>
      <c r="BA732" s="373"/>
      <c r="BB732" s="373"/>
      <c r="BC732" s="373"/>
      <c r="BD732" s="373"/>
      <c r="BE732" s="373"/>
      <c r="BF732" s="373"/>
      <c r="BG732" s="373"/>
      <c r="BH732" s="373"/>
      <c r="BI732" s="373"/>
      <c r="BJ732" s="373"/>
      <c r="BK732" s="373"/>
      <c r="BL732" s="373"/>
      <c r="BM732" s="373"/>
      <c r="BN732" s="373"/>
    </row>
    <row r="733" spans="1:66" ht="15.75" customHeight="1" x14ac:dyDescent="0.2">
      <c r="A733" s="373"/>
      <c r="B733" s="373"/>
      <c r="C733" s="373"/>
      <c r="D733" s="373"/>
      <c r="E733" s="373"/>
      <c r="F733" s="373"/>
      <c r="G733" s="373"/>
      <c r="H733" s="373"/>
      <c r="I733" s="373"/>
      <c r="J733" s="373"/>
      <c r="K733" s="373"/>
      <c r="L733" s="373"/>
      <c r="M733" s="373"/>
      <c r="N733" s="373"/>
      <c r="O733" s="373"/>
      <c r="P733" s="373"/>
      <c r="Q733" s="373"/>
      <c r="R733" s="373"/>
      <c r="S733" s="373"/>
      <c r="T733" s="373"/>
      <c r="U733" s="373"/>
      <c r="V733" s="373"/>
      <c r="W733" s="373"/>
      <c r="X733" s="373"/>
      <c r="Y733" s="373"/>
      <c r="Z733" s="373"/>
      <c r="AA733" s="373"/>
      <c r="AB733" s="373"/>
      <c r="AC733" s="373"/>
      <c r="AD733" s="373"/>
      <c r="AE733" s="373"/>
      <c r="AF733" s="373"/>
      <c r="AG733" s="373"/>
      <c r="AH733" s="373"/>
      <c r="AI733" s="373"/>
      <c r="AJ733" s="373"/>
      <c r="AK733" s="373"/>
      <c r="AL733" s="373"/>
      <c r="AM733" s="373"/>
      <c r="AN733" s="373"/>
      <c r="AO733" s="373"/>
      <c r="AP733" s="373"/>
      <c r="AQ733" s="373"/>
      <c r="AR733" s="373"/>
      <c r="AS733" s="373"/>
      <c r="AT733" s="373"/>
      <c r="AU733" s="373"/>
      <c r="AV733" s="373"/>
      <c r="AW733" s="373"/>
      <c r="AX733" s="373"/>
      <c r="AY733" s="373"/>
      <c r="AZ733" s="373"/>
      <c r="BA733" s="373"/>
      <c r="BB733" s="373"/>
      <c r="BC733" s="373"/>
      <c r="BD733" s="373"/>
      <c r="BE733" s="373"/>
      <c r="BF733" s="373"/>
      <c r="BG733" s="373"/>
      <c r="BH733" s="373"/>
      <c r="BI733" s="373"/>
      <c r="BJ733" s="373"/>
      <c r="BK733" s="373"/>
      <c r="BL733" s="373"/>
      <c r="BM733" s="373"/>
      <c r="BN733" s="373"/>
    </row>
    <row r="734" spans="1:66" ht="15.75" customHeight="1" x14ac:dyDescent="0.2">
      <c r="A734" s="373"/>
      <c r="B734" s="373"/>
      <c r="C734" s="373"/>
      <c r="D734" s="373"/>
      <c r="E734" s="373"/>
      <c r="F734" s="373"/>
      <c r="G734" s="373"/>
      <c r="H734" s="373"/>
      <c r="I734" s="373"/>
      <c r="J734" s="373"/>
      <c r="K734" s="373"/>
      <c r="L734" s="373"/>
      <c r="M734" s="373"/>
      <c r="N734" s="373"/>
      <c r="O734" s="373"/>
      <c r="P734" s="373"/>
      <c r="Q734" s="373"/>
      <c r="R734" s="373"/>
      <c r="S734" s="373"/>
      <c r="T734" s="373"/>
      <c r="U734" s="373"/>
      <c r="V734" s="373"/>
      <c r="W734" s="373"/>
      <c r="X734" s="373"/>
      <c r="Y734" s="373"/>
      <c r="Z734" s="373"/>
      <c r="AA734" s="373"/>
      <c r="AB734" s="373"/>
      <c r="AC734" s="373"/>
      <c r="AD734" s="373"/>
      <c r="AE734" s="373"/>
      <c r="AF734" s="373"/>
      <c r="AG734" s="373"/>
      <c r="AH734" s="373"/>
      <c r="AI734" s="373"/>
      <c r="AJ734" s="373"/>
      <c r="AK734" s="373"/>
      <c r="AL734" s="373"/>
      <c r="AM734" s="373"/>
      <c r="AN734" s="373"/>
      <c r="AO734" s="373"/>
      <c r="AP734" s="373"/>
      <c r="AQ734" s="373"/>
      <c r="AR734" s="373"/>
      <c r="AS734" s="373"/>
      <c r="AT734" s="373"/>
      <c r="AU734" s="373"/>
      <c r="AV734" s="373"/>
      <c r="AW734" s="373"/>
      <c r="AX734" s="373"/>
      <c r="AY734" s="373"/>
      <c r="AZ734" s="373"/>
      <c r="BA734" s="373"/>
      <c r="BB734" s="373"/>
      <c r="BC734" s="373"/>
      <c r="BD734" s="373"/>
      <c r="BE734" s="373"/>
      <c r="BF734" s="373"/>
      <c r="BG734" s="373"/>
      <c r="BH734" s="373"/>
      <c r="BI734" s="373"/>
      <c r="BJ734" s="373"/>
      <c r="BK734" s="373"/>
      <c r="BL734" s="373"/>
      <c r="BM734" s="373"/>
      <c r="BN734" s="373"/>
    </row>
    <row r="735" spans="1:66" ht="15.75" customHeight="1" x14ac:dyDescent="0.2">
      <c r="A735" s="373"/>
      <c r="B735" s="373"/>
      <c r="C735" s="373"/>
      <c r="D735" s="373"/>
      <c r="E735" s="373"/>
      <c r="F735" s="373"/>
      <c r="G735" s="373"/>
      <c r="H735" s="373"/>
      <c r="I735" s="373"/>
      <c r="J735" s="373"/>
      <c r="K735" s="373"/>
      <c r="L735" s="373"/>
      <c r="M735" s="373"/>
      <c r="N735" s="373"/>
      <c r="O735" s="373"/>
      <c r="P735" s="373"/>
      <c r="Q735" s="373"/>
      <c r="R735" s="373"/>
      <c r="S735" s="373"/>
      <c r="T735" s="373"/>
      <c r="U735" s="373"/>
      <c r="V735" s="373"/>
      <c r="W735" s="373"/>
      <c r="X735" s="373"/>
      <c r="Y735" s="373"/>
      <c r="Z735" s="373"/>
      <c r="AA735" s="373"/>
      <c r="AB735" s="373"/>
      <c r="AC735" s="373"/>
      <c r="AD735" s="373"/>
      <c r="AE735" s="373"/>
      <c r="AF735" s="373"/>
      <c r="AG735" s="373"/>
      <c r="AH735" s="373"/>
      <c r="AI735" s="373"/>
      <c r="AJ735" s="373"/>
      <c r="AK735" s="373"/>
      <c r="AL735" s="373"/>
      <c r="AM735" s="373"/>
      <c r="AN735" s="373"/>
      <c r="AO735" s="373"/>
      <c r="AP735" s="373"/>
      <c r="AQ735" s="373"/>
      <c r="AR735" s="373"/>
      <c r="AS735" s="373"/>
      <c r="AT735" s="373"/>
      <c r="AU735" s="373"/>
      <c r="AV735" s="373"/>
      <c r="AW735" s="373"/>
      <c r="AX735" s="373"/>
      <c r="AY735" s="373"/>
      <c r="AZ735" s="373"/>
      <c r="BA735" s="373"/>
      <c r="BB735" s="373"/>
      <c r="BC735" s="373"/>
      <c r="BD735" s="373"/>
      <c r="BE735" s="373"/>
      <c r="BF735" s="373"/>
      <c r="BG735" s="373"/>
      <c r="BH735" s="373"/>
      <c r="BI735" s="373"/>
      <c r="BJ735" s="373"/>
      <c r="BK735" s="373"/>
      <c r="BL735" s="373"/>
      <c r="BM735" s="373"/>
      <c r="BN735" s="373"/>
    </row>
    <row r="736" spans="1:66" ht="15.75" customHeight="1" x14ac:dyDescent="0.2">
      <c r="A736" s="373"/>
      <c r="B736" s="373"/>
      <c r="C736" s="373"/>
      <c r="D736" s="373"/>
      <c r="E736" s="373"/>
      <c r="F736" s="373"/>
      <c r="G736" s="373"/>
      <c r="H736" s="373"/>
      <c r="I736" s="373"/>
      <c r="J736" s="373"/>
      <c r="K736" s="373"/>
      <c r="L736" s="373"/>
      <c r="M736" s="373"/>
      <c r="N736" s="373"/>
      <c r="O736" s="373"/>
      <c r="P736" s="373"/>
      <c r="Q736" s="373"/>
      <c r="R736" s="373"/>
      <c r="S736" s="373"/>
      <c r="T736" s="373"/>
      <c r="U736" s="373"/>
      <c r="V736" s="373"/>
      <c r="W736" s="373"/>
      <c r="X736" s="373"/>
      <c r="Y736" s="373"/>
      <c r="Z736" s="373"/>
      <c r="AA736" s="373"/>
      <c r="AB736" s="373"/>
      <c r="AC736" s="373"/>
      <c r="AD736" s="373"/>
      <c r="AE736" s="373"/>
      <c r="AF736" s="373"/>
      <c r="AG736" s="373"/>
      <c r="AH736" s="373"/>
      <c r="AI736" s="373"/>
      <c r="AJ736" s="373"/>
      <c r="AK736" s="373"/>
      <c r="AL736" s="373"/>
      <c r="AM736" s="373"/>
      <c r="AN736" s="373"/>
      <c r="AO736" s="373"/>
      <c r="AP736" s="373"/>
      <c r="AQ736" s="373"/>
      <c r="AR736" s="373"/>
      <c r="AS736" s="373"/>
      <c r="AT736" s="373"/>
      <c r="AU736" s="373"/>
      <c r="AV736" s="373"/>
      <c r="AW736" s="373"/>
      <c r="AX736" s="373"/>
      <c r="AY736" s="373"/>
      <c r="AZ736" s="373"/>
      <c r="BA736" s="373"/>
      <c r="BB736" s="373"/>
      <c r="BC736" s="373"/>
      <c r="BD736" s="373"/>
      <c r="BE736" s="373"/>
      <c r="BF736" s="373"/>
      <c r="BG736" s="373"/>
      <c r="BH736" s="373"/>
      <c r="BI736" s="373"/>
      <c r="BJ736" s="373"/>
      <c r="BK736" s="373"/>
      <c r="BL736" s="373"/>
      <c r="BM736" s="373"/>
      <c r="BN736" s="373"/>
    </row>
    <row r="737" spans="1:66" ht="15.75" customHeight="1" x14ac:dyDescent="0.2">
      <c r="A737" s="373"/>
      <c r="B737" s="373"/>
      <c r="C737" s="373"/>
      <c r="D737" s="373"/>
      <c r="E737" s="373"/>
      <c r="F737" s="373"/>
      <c r="G737" s="373"/>
      <c r="H737" s="373"/>
      <c r="I737" s="373"/>
      <c r="J737" s="373"/>
      <c r="K737" s="373"/>
      <c r="L737" s="373"/>
      <c r="M737" s="373"/>
      <c r="N737" s="373"/>
      <c r="O737" s="373"/>
      <c r="P737" s="373"/>
      <c r="Q737" s="373"/>
      <c r="R737" s="373"/>
      <c r="S737" s="373"/>
      <c r="T737" s="373"/>
      <c r="U737" s="373"/>
      <c r="V737" s="373"/>
      <c r="W737" s="373"/>
      <c r="X737" s="373"/>
      <c r="Y737" s="373"/>
      <c r="Z737" s="373"/>
      <c r="AA737" s="373"/>
      <c r="AB737" s="373"/>
      <c r="AC737" s="373"/>
      <c r="AD737" s="373"/>
      <c r="AE737" s="373"/>
      <c r="AF737" s="373"/>
      <c r="AG737" s="373"/>
      <c r="AH737" s="373"/>
      <c r="AI737" s="373"/>
      <c r="AJ737" s="373"/>
      <c r="AK737" s="373"/>
      <c r="AL737" s="373"/>
      <c r="AM737" s="373"/>
      <c r="AN737" s="373"/>
      <c r="AO737" s="373"/>
      <c r="AP737" s="373"/>
      <c r="AQ737" s="373"/>
      <c r="AR737" s="373"/>
      <c r="AS737" s="373"/>
      <c r="AT737" s="373"/>
      <c r="AU737" s="373"/>
      <c r="AV737" s="373"/>
      <c r="AW737" s="373"/>
      <c r="AX737" s="373"/>
      <c r="AY737" s="373"/>
      <c r="AZ737" s="373"/>
      <c r="BA737" s="373"/>
      <c r="BB737" s="373"/>
      <c r="BC737" s="373"/>
      <c r="BD737" s="373"/>
      <c r="BE737" s="373"/>
      <c r="BF737" s="373"/>
      <c r="BG737" s="373"/>
      <c r="BH737" s="373"/>
      <c r="BI737" s="373"/>
      <c r="BJ737" s="373"/>
      <c r="BK737" s="373"/>
      <c r="BL737" s="373"/>
      <c r="BM737" s="373"/>
      <c r="BN737" s="373"/>
    </row>
    <row r="738" spans="1:66" ht="15.75" customHeight="1" x14ac:dyDescent="0.2">
      <c r="A738" s="373"/>
      <c r="B738" s="373"/>
      <c r="C738" s="373"/>
      <c r="D738" s="373"/>
      <c r="E738" s="373"/>
      <c r="F738" s="373"/>
      <c r="G738" s="373"/>
      <c r="H738" s="373"/>
      <c r="I738" s="373"/>
      <c r="J738" s="373"/>
      <c r="K738" s="373"/>
      <c r="L738" s="373"/>
      <c r="M738" s="373"/>
      <c r="N738" s="373"/>
      <c r="O738" s="373"/>
      <c r="P738" s="373"/>
      <c r="Q738" s="373"/>
      <c r="R738" s="373"/>
      <c r="S738" s="373"/>
      <c r="T738" s="373"/>
      <c r="U738" s="373"/>
      <c r="V738" s="373"/>
      <c r="W738" s="373"/>
      <c r="X738" s="373"/>
      <c r="Y738" s="373"/>
      <c r="Z738" s="373"/>
      <c r="AA738" s="373"/>
      <c r="AB738" s="373"/>
      <c r="AC738" s="373"/>
      <c r="AD738" s="373"/>
      <c r="AE738" s="373"/>
      <c r="AF738" s="373"/>
      <c r="AG738" s="373"/>
      <c r="AH738" s="373"/>
      <c r="AI738" s="373"/>
      <c r="AJ738" s="373"/>
      <c r="AK738" s="373"/>
      <c r="AL738" s="373"/>
      <c r="AM738" s="373"/>
      <c r="AN738" s="373"/>
      <c r="AO738" s="373"/>
      <c r="AP738" s="373"/>
      <c r="AQ738" s="373"/>
      <c r="AR738" s="373"/>
      <c r="AS738" s="373"/>
      <c r="AT738" s="373"/>
      <c r="AU738" s="373"/>
      <c r="AV738" s="373"/>
      <c r="AW738" s="373"/>
      <c r="AX738" s="373"/>
      <c r="AY738" s="373"/>
      <c r="AZ738" s="373"/>
      <c r="BA738" s="373"/>
      <c r="BB738" s="373"/>
      <c r="BC738" s="373"/>
      <c r="BD738" s="373"/>
      <c r="BE738" s="373"/>
      <c r="BF738" s="373"/>
      <c r="BG738" s="373"/>
      <c r="BH738" s="373"/>
      <c r="BI738" s="373"/>
      <c r="BJ738" s="373"/>
      <c r="BK738" s="373"/>
      <c r="BL738" s="373"/>
      <c r="BM738" s="373"/>
      <c r="BN738" s="373"/>
    </row>
    <row r="739" spans="1:66" ht="15.75" customHeight="1" x14ac:dyDescent="0.2">
      <c r="A739" s="373"/>
      <c r="B739" s="373"/>
      <c r="C739" s="373"/>
      <c r="D739" s="373"/>
      <c r="E739" s="373"/>
      <c r="F739" s="373"/>
      <c r="G739" s="373"/>
      <c r="H739" s="373"/>
      <c r="I739" s="373"/>
      <c r="J739" s="373"/>
      <c r="K739" s="373"/>
      <c r="L739" s="373"/>
      <c r="M739" s="373"/>
      <c r="N739" s="373"/>
      <c r="O739" s="373"/>
      <c r="P739" s="373"/>
      <c r="Q739" s="373"/>
      <c r="R739" s="373"/>
      <c r="S739" s="373"/>
      <c r="T739" s="373"/>
      <c r="U739" s="373"/>
      <c r="V739" s="373"/>
      <c r="W739" s="373"/>
      <c r="X739" s="373"/>
      <c r="Y739" s="373"/>
      <c r="Z739" s="373"/>
      <c r="AA739" s="373"/>
      <c r="AB739" s="373"/>
      <c r="AC739" s="373"/>
      <c r="AD739" s="373"/>
      <c r="AE739" s="373"/>
      <c r="AF739" s="373"/>
      <c r="AG739" s="373"/>
      <c r="AH739" s="373"/>
      <c r="AI739" s="373"/>
      <c r="AJ739" s="373"/>
      <c r="AK739" s="373"/>
      <c r="AL739" s="373"/>
      <c r="AM739" s="373"/>
      <c r="AN739" s="373"/>
      <c r="AO739" s="373"/>
      <c r="AP739" s="373"/>
      <c r="AQ739" s="373"/>
      <c r="AR739" s="373"/>
      <c r="AS739" s="373"/>
      <c r="AT739" s="373"/>
      <c r="AU739" s="373"/>
      <c r="AV739" s="373"/>
      <c r="AW739" s="373"/>
      <c r="AX739" s="373"/>
      <c r="AY739" s="373"/>
      <c r="AZ739" s="373"/>
      <c r="BA739" s="373"/>
      <c r="BB739" s="373"/>
      <c r="BC739" s="373"/>
      <c r="BD739" s="373"/>
      <c r="BE739" s="373"/>
      <c r="BF739" s="373"/>
      <c r="BG739" s="373"/>
      <c r="BH739" s="373"/>
      <c r="BI739" s="373"/>
      <c r="BJ739" s="373"/>
      <c r="BK739" s="373"/>
      <c r="BL739" s="373"/>
      <c r="BM739" s="373"/>
      <c r="BN739" s="373"/>
    </row>
    <row r="740" spans="1:66" ht="15.75" customHeight="1" x14ac:dyDescent="0.2">
      <c r="A740" s="373"/>
      <c r="B740" s="373"/>
      <c r="C740" s="373"/>
      <c r="D740" s="373"/>
      <c r="E740" s="373"/>
      <c r="F740" s="373"/>
      <c r="G740" s="373"/>
      <c r="H740" s="373"/>
      <c r="I740" s="373"/>
      <c r="J740" s="373"/>
      <c r="K740" s="373"/>
      <c r="L740" s="373"/>
      <c r="M740" s="373"/>
      <c r="N740" s="373"/>
      <c r="O740" s="373"/>
      <c r="P740" s="373"/>
      <c r="Q740" s="373"/>
      <c r="R740" s="373"/>
      <c r="S740" s="373"/>
      <c r="T740" s="373"/>
      <c r="U740" s="373"/>
      <c r="V740" s="373"/>
      <c r="W740" s="373"/>
      <c r="X740" s="373"/>
      <c r="Y740" s="373"/>
      <c r="Z740" s="373"/>
      <c r="AA740" s="373"/>
      <c r="AB740" s="373"/>
      <c r="AC740" s="373"/>
      <c r="AD740" s="373"/>
      <c r="AE740" s="373"/>
      <c r="AF740" s="373"/>
      <c r="AG740" s="373"/>
      <c r="AH740" s="373"/>
      <c r="AI740" s="373"/>
      <c r="AJ740" s="373"/>
      <c r="AK740" s="373"/>
      <c r="AL740" s="373"/>
      <c r="AM740" s="373"/>
      <c r="AN740" s="373"/>
      <c r="AO740" s="373"/>
      <c r="AP740" s="373"/>
      <c r="AQ740" s="373"/>
      <c r="AR740" s="373"/>
      <c r="AS740" s="373"/>
      <c r="AT740" s="373"/>
      <c r="AU740" s="373"/>
      <c r="AV740" s="373"/>
      <c r="AW740" s="373"/>
      <c r="AX740" s="373"/>
      <c r="AY740" s="373"/>
      <c r="AZ740" s="373"/>
      <c r="BA740" s="373"/>
      <c r="BB740" s="373"/>
      <c r="BC740" s="373"/>
      <c r="BD740" s="373"/>
      <c r="BE740" s="373"/>
      <c r="BF740" s="373"/>
      <c r="BG740" s="373"/>
      <c r="BH740" s="373"/>
      <c r="BI740" s="373"/>
      <c r="BJ740" s="373"/>
      <c r="BK740" s="373"/>
      <c r="BL740" s="373"/>
      <c r="BM740" s="373"/>
      <c r="BN740" s="373"/>
    </row>
    <row r="741" spans="1:66" ht="15.75" customHeight="1" x14ac:dyDescent="0.2">
      <c r="A741" s="373"/>
      <c r="B741" s="373"/>
      <c r="C741" s="373"/>
      <c r="D741" s="373"/>
      <c r="E741" s="373"/>
      <c r="F741" s="373"/>
      <c r="G741" s="373"/>
      <c r="H741" s="373"/>
      <c r="I741" s="373"/>
      <c r="J741" s="373"/>
      <c r="K741" s="373"/>
      <c r="L741" s="373"/>
      <c r="M741" s="373"/>
      <c r="N741" s="373"/>
      <c r="O741" s="373"/>
      <c r="P741" s="373"/>
      <c r="Q741" s="373"/>
      <c r="R741" s="373"/>
      <c r="S741" s="373"/>
      <c r="T741" s="373"/>
      <c r="U741" s="373"/>
      <c r="V741" s="373"/>
      <c r="W741" s="373"/>
      <c r="X741" s="373"/>
      <c r="Y741" s="373"/>
      <c r="Z741" s="373"/>
      <c r="AA741" s="373"/>
      <c r="AB741" s="373"/>
      <c r="AC741" s="373"/>
      <c r="AD741" s="373"/>
      <c r="AE741" s="373"/>
      <c r="AF741" s="373"/>
      <c r="AG741" s="373"/>
      <c r="AH741" s="373"/>
      <c r="AI741" s="373"/>
      <c r="AJ741" s="373"/>
      <c r="AK741" s="373"/>
      <c r="AL741" s="373"/>
      <c r="AM741" s="373"/>
      <c r="AN741" s="373"/>
      <c r="AO741" s="373"/>
      <c r="AP741" s="373"/>
      <c r="AQ741" s="373"/>
      <c r="AR741" s="373"/>
      <c r="AS741" s="373"/>
      <c r="AT741" s="373"/>
      <c r="AU741" s="373"/>
      <c r="AV741" s="373"/>
      <c r="AW741" s="373"/>
      <c r="AX741" s="373"/>
      <c r="AY741" s="373"/>
      <c r="AZ741" s="373"/>
      <c r="BA741" s="373"/>
      <c r="BB741" s="373"/>
      <c r="BC741" s="373"/>
      <c r="BD741" s="373"/>
      <c r="BE741" s="373"/>
      <c r="BF741" s="373"/>
      <c r="BG741" s="373"/>
      <c r="BH741" s="373"/>
      <c r="BI741" s="373"/>
      <c r="BJ741" s="373"/>
      <c r="BK741" s="373"/>
      <c r="BL741" s="373"/>
      <c r="BM741" s="373"/>
      <c r="BN741" s="373"/>
    </row>
    <row r="742" spans="1:66" ht="15.75" customHeight="1" x14ac:dyDescent="0.2">
      <c r="A742" s="373"/>
      <c r="B742" s="373"/>
      <c r="C742" s="373"/>
      <c r="D742" s="373"/>
      <c r="E742" s="373"/>
      <c r="F742" s="373"/>
      <c r="G742" s="373"/>
      <c r="H742" s="373"/>
      <c r="I742" s="373"/>
      <c r="J742" s="373"/>
      <c r="K742" s="373"/>
      <c r="L742" s="373"/>
      <c r="M742" s="373"/>
      <c r="N742" s="373"/>
      <c r="O742" s="373"/>
      <c r="P742" s="373"/>
      <c r="Q742" s="373"/>
      <c r="R742" s="373"/>
      <c r="S742" s="373"/>
      <c r="T742" s="373"/>
      <c r="U742" s="373"/>
      <c r="V742" s="373"/>
      <c r="W742" s="373"/>
      <c r="X742" s="373"/>
      <c r="Y742" s="373"/>
      <c r="Z742" s="373"/>
      <c r="AA742" s="373"/>
      <c r="AB742" s="373"/>
      <c r="AC742" s="373"/>
      <c r="AD742" s="373"/>
      <c r="AE742" s="373"/>
      <c r="AF742" s="373"/>
      <c r="AG742" s="373"/>
      <c r="AH742" s="373"/>
      <c r="AI742" s="373"/>
      <c r="AJ742" s="373"/>
      <c r="AK742" s="373"/>
      <c r="AL742" s="373"/>
      <c r="AM742" s="373"/>
      <c r="AN742" s="373"/>
      <c r="AO742" s="373"/>
      <c r="AP742" s="373"/>
      <c r="AQ742" s="373"/>
      <c r="AR742" s="373"/>
      <c r="AS742" s="373"/>
      <c r="AT742" s="373"/>
      <c r="AU742" s="373"/>
      <c r="AV742" s="373"/>
      <c r="AW742" s="373"/>
      <c r="AX742" s="373"/>
      <c r="AY742" s="373"/>
      <c r="AZ742" s="373"/>
      <c r="BA742" s="373"/>
      <c r="BB742" s="373"/>
      <c r="BC742" s="373"/>
      <c r="BD742" s="373"/>
      <c r="BE742" s="373"/>
      <c r="BF742" s="373"/>
      <c r="BG742" s="373"/>
      <c r="BH742" s="373"/>
      <c r="BI742" s="373"/>
      <c r="BJ742" s="373"/>
      <c r="BK742" s="373"/>
      <c r="BL742" s="373"/>
      <c r="BM742" s="373"/>
      <c r="BN742" s="373"/>
    </row>
    <row r="743" spans="1:66" ht="15.75" customHeight="1" x14ac:dyDescent="0.2">
      <c r="A743" s="373"/>
      <c r="B743" s="373"/>
      <c r="C743" s="373"/>
      <c r="D743" s="373"/>
      <c r="E743" s="373"/>
      <c r="F743" s="373"/>
      <c r="G743" s="373"/>
      <c r="H743" s="373"/>
      <c r="I743" s="373"/>
      <c r="J743" s="373"/>
      <c r="K743" s="373"/>
      <c r="L743" s="373"/>
      <c r="M743" s="373"/>
      <c r="N743" s="373"/>
      <c r="O743" s="373"/>
      <c r="P743" s="373"/>
      <c r="Q743" s="373"/>
      <c r="R743" s="373"/>
      <c r="S743" s="373"/>
      <c r="T743" s="373"/>
      <c r="U743" s="373"/>
      <c r="V743" s="373"/>
      <c r="W743" s="373"/>
      <c r="X743" s="373"/>
      <c r="Y743" s="373"/>
      <c r="Z743" s="373"/>
      <c r="AA743" s="373"/>
      <c r="AB743" s="373"/>
      <c r="AC743" s="373"/>
      <c r="AD743" s="373"/>
      <c r="AE743" s="373"/>
      <c r="AF743" s="373"/>
      <c r="AG743" s="373"/>
      <c r="AH743" s="373"/>
      <c r="AI743" s="373"/>
      <c r="AJ743" s="373"/>
      <c r="AK743" s="373"/>
      <c r="AL743" s="373"/>
      <c r="AM743" s="373"/>
      <c r="AN743" s="373"/>
      <c r="AO743" s="373"/>
      <c r="AP743" s="373"/>
      <c r="AQ743" s="373"/>
      <c r="AR743" s="373"/>
      <c r="AS743" s="373"/>
      <c r="AT743" s="373"/>
      <c r="AU743" s="373"/>
      <c r="AV743" s="373"/>
      <c r="AW743" s="373"/>
      <c r="AX743" s="373"/>
      <c r="AY743" s="373"/>
      <c r="AZ743" s="373"/>
      <c r="BA743" s="373"/>
      <c r="BB743" s="373"/>
      <c r="BC743" s="373"/>
      <c r="BD743" s="373"/>
      <c r="BE743" s="373"/>
      <c r="BF743" s="373"/>
      <c r="BG743" s="373"/>
      <c r="BH743" s="373"/>
      <c r="BI743" s="373"/>
      <c r="BJ743" s="373"/>
      <c r="BK743" s="373"/>
      <c r="BL743" s="373"/>
      <c r="BM743" s="373"/>
      <c r="BN743" s="373"/>
    </row>
    <row r="744" spans="1:66" ht="15.75" customHeight="1" x14ac:dyDescent="0.2">
      <c r="A744" s="373"/>
      <c r="B744" s="373"/>
      <c r="C744" s="373"/>
      <c r="D744" s="373"/>
      <c r="E744" s="373"/>
      <c r="F744" s="373"/>
      <c r="G744" s="373"/>
      <c r="H744" s="373"/>
      <c r="I744" s="373"/>
      <c r="J744" s="373"/>
      <c r="K744" s="373"/>
      <c r="L744" s="373"/>
      <c r="M744" s="373"/>
      <c r="N744" s="373"/>
      <c r="O744" s="373"/>
      <c r="P744" s="373"/>
      <c r="Q744" s="373"/>
      <c r="R744" s="373"/>
      <c r="S744" s="373"/>
      <c r="T744" s="373"/>
      <c r="U744" s="373"/>
      <c r="V744" s="373"/>
      <c r="W744" s="373"/>
      <c r="X744" s="373"/>
      <c r="Y744" s="373"/>
      <c r="Z744" s="373"/>
      <c r="AA744" s="373"/>
      <c r="AB744" s="373"/>
      <c r="AC744" s="373"/>
      <c r="AD744" s="373"/>
      <c r="AE744" s="373"/>
      <c r="AF744" s="373"/>
      <c r="AG744" s="373"/>
      <c r="AH744" s="373"/>
      <c r="AI744" s="373"/>
      <c r="AJ744" s="373"/>
      <c r="AK744" s="373"/>
      <c r="AL744" s="373"/>
      <c r="AM744" s="373"/>
      <c r="AN744" s="373"/>
      <c r="AO744" s="373"/>
      <c r="AP744" s="373"/>
      <c r="AQ744" s="373"/>
      <c r="AR744" s="373"/>
      <c r="AS744" s="373"/>
      <c r="AT744" s="373"/>
      <c r="AU744" s="373"/>
      <c r="AV744" s="373"/>
      <c r="AW744" s="373"/>
      <c r="AX744" s="373"/>
      <c r="AY744" s="373"/>
      <c r="AZ744" s="373"/>
      <c r="BA744" s="373"/>
      <c r="BB744" s="373"/>
      <c r="BC744" s="373"/>
      <c r="BD744" s="373"/>
      <c r="BE744" s="373"/>
      <c r="BF744" s="373"/>
      <c r="BG744" s="373"/>
      <c r="BH744" s="373"/>
      <c r="BI744" s="373"/>
      <c r="BJ744" s="373"/>
      <c r="BK744" s="373"/>
      <c r="BL744" s="373"/>
      <c r="BM744" s="373"/>
      <c r="BN744" s="373"/>
    </row>
    <row r="745" spans="1:66" ht="15.75" customHeight="1" x14ac:dyDescent="0.2">
      <c r="A745" s="373"/>
      <c r="B745" s="373"/>
      <c r="C745" s="373"/>
      <c r="D745" s="373"/>
      <c r="E745" s="373"/>
      <c r="F745" s="373"/>
      <c r="G745" s="373"/>
      <c r="H745" s="373"/>
      <c r="I745" s="373"/>
      <c r="J745" s="373"/>
      <c r="K745" s="373"/>
      <c r="L745" s="373"/>
      <c r="M745" s="373"/>
      <c r="N745" s="373"/>
      <c r="O745" s="373"/>
      <c r="P745" s="373"/>
      <c r="Q745" s="373"/>
      <c r="R745" s="373"/>
      <c r="S745" s="373"/>
      <c r="T745" s="373"/>
      <c r="U745" s="373"/>
      <c r="V745" s="373"/>
      <c r="W745" s="373"/>
      <c r="X745" s="373"/>
      <c r="Y745" s="373"/>
      <c r="Z745" s="373"/>
      <c r="AA745" s="373"/>
      <c r="AB745" s="373"/>
      <c r="AC745" s="373"/>
      <c r="AD745" s="373"/>
      <c r="AE745" s="373"/>
      <c r="AF745" s="373"/>
      <c r="AG745" s="373"/>
      <c r="AH745" s="373"/>
      <c r="AI745" s="373"/>
      <c r="AJ745" s="373"/>
      <c r="AK745" s="373"/>
      <c r="AL745" s="373"/>
      <c r="AM745" s="373"/>
      <c r="AN745" s="373"/>
      <c r="AO745" s="373"/>
      <c r="AP745" s="373"/>
      <c r="AQ745" s="373"/>
      <c r="AR745" s="373"/>
      <c r="AS745" s="373"/>
      <c r="AT745" s="373"/>
      <c r="AU745" s="373"/>
      <c r="AV745" s="373"/>
      <c r="AW745" s="373"/>
      <c r="AX745" s="373"/>
      <c r="AY745" s="373"/>
      <c r="AZ745" s="373"/>
      <c r="BA745" s="373"/>
      <c r="BB745" s="373"/>
      <c r="BC745" s="373"/>
      <c r="BD745" s="373"/>
      <c r="BE745" s="373"/>
      <c r="BF745" s="373"/>
      <c r="BG745" s="373"/>
      <c r="BH745" s="373"/>
      <c r="BI745" s="373"/>
      <c r="BJ745" s="373"/>
      <c r="BK745" s="373"/>
      <c r="BL745" s="373"/>
      <c r="BM745" s="373"/>
      <c r="BN745" s="373"/>
    </row>
    <row r="746" spans="1:66" ht="15.75" customHeight="1" x14ac:dyDescent="0.2">
      <c r="A746" s="373"/>
      <c r="B746" s="373"/>
      <c r="C746" s="373"/>
      <c r="D746" s="373"/>
      <c r="E746" s="373"/>
      <c r="F746" s="373"/>
      <c r="G746" s="373"/>
      <c r="H746" s="373"/>
      <c r="I746" s="373"/>
      <c r="J746" s="373"/>
      <c r="K746" s="373"/>
      <c r="L746" s="373"/>
      <c r="M746" s="373"/>
      <c r="N746" s="373"/>
      <c r="O746" s="373"/>
      <c r="P746" s="373"/>
      <c r="Q746" s="373"/>
      <c r="R746" s="373"/>
      <c r="S746" s="373"/>
      <c r="T746" s="373"/>
      <c r="U746" s="373"/>
      <c r="V746" s="373"/>
      <c r="W746" s="373"/>
      <c r="X746" s="373"/>
      <c r="Y746" s="373"/>
      <c r="Z746" s="373"/>
      <c r="AA746" s="373"/>
      <c r="AB746" s="373"/>
      <c r="AC746" s="373"/>
      <c r="AD746" s="373"/>
      <c r="AE746" s="373"/>
      <c r="AF746" s="373"/>
      <c r="AG746" s="373"/>
      <c r="AH746" s="373"/>
      <c r="AI746" s="373"/>
      <c r="AJ746" s="373"/>
      <c r="AK746" s="373"/>
      <c r="AL746" s="373"/>
      <c r="AM746" s="373"/>
      <c r="AN746" s="373"/>
      <c r="AO746" s="373"/>
      <c r="AP746" s="373"/>
      <c r="AQ746" s="373"/>
      <c r="AR746" s="373"/>
      <c r="AS746" s="373"/>
      <c r="AT746" s="373"/>
      <c r="AU746" s="373"/>
      <c r="AV746" s="373"/>
      <c r="AW746" s="373"/>
      <c r="AX746" s="373"/>
      <c r="AY746" s="373"/>
      <c r="AZ746" s="373"/>
      <c r="BA746" s="373"/>
      <c r="BB746" s="373"/>
      <c r="BC746" s="373"/>
      <c r="BD746" s="373"/>
      <c r="BE746" s="373"/>
      <c r="BF746" s="373"/>
      <c r="BG746" s="373"/>
      <c r="BH746" s="373"/>
      <c r="BI746" s="373"/>
      <c r="BJ746" s="373"/>
      <c r="BK746" s="373"/>
      <c r="BL746" s="373"/>
      <c r="BM746" s="373"/>
      <c r="BN746" s="373"/>
    </row>
    <row r="747" spans="1:66" ht="15.75" customHeight="1" x14ac:dyDescent="0.2">
      <c r="A747" s="373"/>
      <c r="B747" s="373"/>
      <c r="C747" s="373"/>
      <c r="D747" s="373"/>
      <c r="E747" s="373"/>
      <c r="F747" s="373"/>
      <c r="G747" s="373"/>
      <c r="H747" s="373"/>
      <c r="I747" s="373"/>
      <c r="J747" s="373"/>
      <c r="K747" s="373"/>
      <c r="L747" s="373"/>
      <c r="M747" s="373"/>
      <c r="N747" s="373"/>
      <c r="O747" s="373"/>
      <c r="P747" s="373"/>
      <c r="Q747" s="373"/>
      <c r="R747" s="373"/>
      <c r="S747" s="373"/>
      <c r="T747" s="373"/>
      <c r="U747" s="373"/>
      <c r="V747" s="373"/>
      <c r="W747" s="373"/>
      <c r="X747" s="373"/>
      <c r="Y747" s="373"/>
      <c r="Z747" s="373"/>
      <c r="AA747" s="373"/>
      <c r="AB747" s="373"/>
      <c r="AC747" s="373"/>
      <c r="AD747" s="373"/>
      <c r="AE747" s="373"/>
      <c r="AF747" s="373"/>
      <c r="AG747" s="373"/>
      <c r="AH747" s="373"/>
      <c r="AI747" s="373"/>
      <c r="AJ747" s="373"/>
      <c r="AK747" s="373"/>
      <c r="AL747" s="373"/>
      <c r="AM747" s="373"/>
      <c r="AN747" s="373"/>
      <c r="AO747" s="373"/>
      <c r="AP747" s="373"/>
      <c r="AQ747" s="373"/>
      <c r="AR747" s="373"/>
      <c r="AS747" s="373"/>
      <c r="AT747" s="373"/>
      <c r="AU747" s="373"/>
      <c r="AV747" s="373"/>
      <c r="AW747" s="373"/>
      <c r="AX747" s="373"/>
      <c r="AY747" s="373"/>
      <c r="AZ747" s="373"/>
      <c r="BA747" s="373"/>
      <c r="BB747" s="373"/>
      <c r="BC747" s="373"/>
      <c r="BD747" s="373"/>
      <c r="BE747" s="373"/>
      <c r="BF747" s="373"/>
      <c r="BG747" s="373"/>
      <c r="BH747" s="373"/>
      <c r="BI747" s="373"/>
      <c r="BJ747" s="373"/>
      <c r="BK747" s="373"/>
      <c r="BL747" s="373"/>
      <c r="BM747" s="373"/>
      <c r="BN747" s="373"/>
    </row>
    <row r="748" spans="1:66" ht="15.75" customHeight="1" x14ac:dyDescent="0.2">
      <c r="A748" s="373"/>
      <c r="B748" s="373"/>
      <c r="C748" s="373"/>
      <c r="D748" s="373"/>
      <c r="E748" s="373"/>
      <c r="F748" s="373"/>
      <c r="G748" s="373"/>
      <c r="H748" s="373"/>
      <c r="I748" s="373"/>
      <c r="J748" s="373"/>
      <c r="K748" s="373"/>
      <c r="L748" s="373"/>
      <c r="M748" s="373"/>
      <c r="N748" s="373"/>
      <c r="O748" s="373"/>
      <c r="P748" s="373"/>
      <c r="Q748" s="373"/>
      <c r="R748" s="373"/>
      <c r="S748" s="373"/>
      <c r="T748" s="373"/>
      <c r="U748" s="373"/>
      <c r="V748" s="373"/>
      <c r="W748" s="373"/>
      <c r="X748" s="373"/>
      <c r="Y748" s="373"/>
      <c r="Z748" s="373"/>
      <c r="AA748" s="373"/>
      <c r="AB748" s="373"/>
      <c r="AC748" s="373"/>
      <c r="AD748" s="373"/>
      <c r="AE748" s="373"/>
      <c r="AF748" s="373"/>
      <c r="AG748" s="373"/>
      <c r="AH748" s="373"/>
      <c r="AI748" s="373"/>
      <c r="AJ748" s="373"/>
      <c r="AK748" s="373"/>
      <c r="AL748" s="373"/>
      <c r="AM748" s="373"/>
      <c r="AN748" s="373"/>
      <c r="AO748" s="373"/>
      <c r="AP748" s="373"/>
      <c r="AQ748" s="373"/>
      <c r="AR748" s="373"/>
      <c r="AS748" s="373"/>
      <c r="AT748" s="373"/>
      <c r="AU748" s="373"/>
      <c r="AV748" s="373"/>
      <c r="AW748" s="373"/>
      <c r="AX748" s="373"/>
      <c r="AY748" s="373"/>
      <c r="AZ748" s="373"/>
      <c r="BA748" s="373"/>
      <c r="BB748" s="373"/>
      <c r="BC748" s="373"/>
      <c r="BD748" s="373"/>
      <c r="BE748" s="373"/>
      <c r="BF748" s="373"/>
      <c r="BG748" s="373"/>
      <c r="BH748" s="373"/>
      <c r="BI748" s="373"/>
      <c r="BJ748" s="373"/>
      <c r="BK748" s="373"/>
      <c r="BL748" s="373"/>
      <c r="BM748" s="373"/>
      <c r="BN748" s="373"/>
    </row>
    <row r="749" spans="1:66" ht="15.75" customHeight="1" x14ac:dyDescent="0.2">
      <c r="A749" s="373"/>
      <c r="B749" s="373"/>
      <c r="C749" s="373"/>
      <c r="D749" s="373"/>
      <c r="E749" s="373"/>
      <c r="F749" s="373"/>
      <c r="G749" s="373"/>
      <c r="H749" s="373"/>
      <c r="I749" s="373"/>
      <c r="J749" s="373"/>
      <c r="K749" s="373"/>
      <c r="L749" s="373"/>
      <c r="M749" s="373"/>
      <c r="N749" s="373"/>
      <c r="O749" s="373"/>
      <c r="P749" s="373"/>
      <c r="Q749" s="373"/>
      <c r="R749" s="373"/>
      <c r="S749" s="373"/>
      <c r="T749" s="373"/>
      <c r="U749" s="373"/>
      <c r="V749" s="373"/>
      <c r="W749" s="373"/>
      <c r="X749" s="373"/>
      <c r="Y749" s="373"/>
      <c r="Z749" s="373"/>
      <c r="AA749" s="373"/>
      <c r="AB749" s="373"/>
      <c r="AC749" s="373"/>
      <c r="AD749" s="373"/>
      <c r="AE749" s="373"/>
      <c r="AF749" s="373"/>
      <c r="AG749" s="373"/>
      <c r="AH749" s="373"/>
      <c r="AI749" s="373"/>
      <c r="AJ749" s="373"/>
      <c r="AK749" s="373"/>
      <c r="AL749" s="373"/>
      <c r="AM749" s="373"/>
      <c r="AN749" s="373"/>
      <c r="AO749" s="373"/>
      <c r="AP749" s="373"/>
      <c r="AQ749" s="373"/>
      <c r="AR749" s="373"/>
      <c r="AS749" s="373"/>
      <c r="AT749" s="373"/>
      <c r="AU749" s="373"/>
      <c r="AV749" s="373"/>
      <c r="AW749" s="373"/>
      <c r="AX749" s="373"/>
      <c r="AY749" s="373"/>
      <c r="AZ749" s="373"/>
      <c r="BA749" s="373"/>
      <c r="BB749" s="373"/>
      <c r="BC749" s="373"/>
      <c r="BD749" s="373"/>
      <c r="BE749" s="373"/>
      <c r="BF749" s="373"/>
      <c r="BG749" s="373"/>
      <c r="BH749" s="373"/>
      <c r="BI749" s="373"/>
      <c r="BJ749" s="373"/>
      <c r="BK749" s="373"/>
      <c r="BL749" s="373"/>
      <c r="BM749" s="373"/>
      <c r="BN749" s="373"/>
    </row>
    <row r="750" spans="1:66" ht="15.75" customHeight="1" x14ac:dyDescent="0.2">
      <c r="A750" s="373"/>
      <c r="B750" s="373"/>
      <c r="C750" s="373"/>
      <c r="D750" s="373"/>
      <c r="E750" s="373"/>
      <c r="F750" s="373"/>
      <c r="G750" s="373"/>
      <c r="H750" s="373"/>
      <c r="I750" s="373"/>
      <c r="J750" s="373"/>
      <c r="K750" s="373"/>
      <c r="L750" s="373"/>
      <c r="M750" s="373"/>
      <c r="N750" s="373"/>
      <c r="O750" s="373"/>
      <c r="P750" s="373"/>
      <c r="Q750" s="373"/>
      <c r="R750" s="373"/>
      <c r="S750" s="373"/>
      <c r="T750" s="373"/>
      <c r="U750" s="373"/>
      <c r="V750" s="373"/>
      <c r="W750" s="373"/>
      <c r="X750" s="373"/>
      <c r="Y750" s="373"/>
      <c r="Z750" s="373"/>
      <c r="AA750" s="373"/>
      <c r="AB750" s="373"/>
      <c r="AC750" s="373"/>
      <c r="AD750" s="373"/>
      <c r="AE750" s="373"/>
      <c r="AF750" s="373"/>
      <c r="AG750" s="373"/>
      <c r="AH750" s="373"/>
      <c r="AI750" s="373"/>
      <c r="AJ750" s="373"/>
      <c r="AK750" s="373"/>
      <c r="AL750" s="373"/>
      <c r="AM750" s="373"/>
      <c r="AN750" s="373"/>
      <c r="AO750" s="373"/>
      <c r="AP750" s="373"/>
      <c r="AQ750" s="373"/>
      <c r="AR750" s="373"/>
      <c r="AS750" s="373"/>
      <c r="AT750" s="373"/>
      <c r="AU750" s="373"/>
      <c r="AV750" s="373"/>
      <c r="AW750" s="373"/>
      <c r="AX750" s="373"/>
      <c r="AY750" s="373"/>
      <c r="AZ750" s="373"/>
      <c r="BA750" s="373"/>
      <c r="BB750" s="373"/>
      <c r="BC750" s="373"/>
      <c r="BD750" s="373"/>
      <c r="BE750" s="373"/>
      <c r="BF750" s="373"/>
      <c r="BG750" s="373"/>
      <c r="BH750" s="373"/>
      <c r="BI750" s="373"/>
      <c r="BJ750" s="373"/>
      <c r="BK750" s="373"/>
      <c r="BL750" s="373"/>
      <c r="BM750" s="373"/>
      <c r="BN750" s="373"/>
    </row>
    <row r="751" spans="1:66" ht="15.75" customHeight="1" x14ac:dyDescent="0.2">
      <c r="A751" s="373"/>
      <c r="B751" s="373"/>
      <c r="C751" s="373"/>
      <c r="D751" s="373"/>
      <c r="E751" s="373"/>
      <c r="F751" s="373"/>
      <c r="G751" s="373"/>
      <c r="H751" s="373"/>
      <c r="I751" s="373"/>
      <c r="J751" s="373"/>
      <c r="K751" s="373"/>
      <c r="L751" s="373"/>
      <c r="M751" s="373"/>
      <c r="N751" s="373"/>
      <c r="O751" s="373"/>
      <c r="P751" s="373"/>
      <c r="Q751" s="373"/>
      <c r="R751" s="373"/>
      <c r="S751" s="373"/>
      <c r="T751" s="373"/>
      <c r="U751" s="373"/>
      <c r="V751" s="373"/>
      <c r="W751" s="373"/>
      <c r="X751" s="373"/>
      <c r="Y751" s="373"/>
      <c r="Z751" s="373"/>
      <c r="AA751" s="373"/>
      <c r="AB751" s="373"/>
      <c r="AC751" s="373"/>
      <c r="AD751" s="373"/>
      <c r="AE751" s="373"/>
      <c r="AF751" s="373"/>
      <c r="AG751" s="373"/>
      <c r="AH751" s="373"/>
      <c r="AI751" s="373"/>
      <c r="AJ751" s="373"/>
      <c r="AK751" s="373"/>
      <c r="AL751" s="373"/>
      <c r="AM751" s="373"/>
      <c r="AN751" s="373"/>
      <c r="AO751" s="373"/>
      <c r="AP751" s="373"/>
      <c r="AQ751" s="373"/>
      <c r="AR751" s="373"/>
      <c r="AS751" s="373"/>
      <c r="AT751" s="373"/>
      <c r="AU751" s="373"/>
      <c r="AV751" s="373"/>
      <c r="AW751" s="373"/>
      <c r="AX751" s="373"/>
      <c r="AY751" s="373"/>
      <c r="AZ751" s="373"/>
      <c r="BA751" s="373"/>
      <c r="BB751" s="373"/>
      <c r="BC751" s="373"/>
      <c r="BD751" s="373"/>
      <c r="BE751" s="373"/>
      <c r="BF751" s="373"/>
      <c r="BG751" s="373"/>
      <c r="BH751" s="373"/>
      <c r="BI751" s="373"/>
      <c r="BJ751" s="373"/>
      <c r="BK751" s="373"/>
      <c r="BL751" s="373"/>
      <c r="BM751" s="373"/>
      <c r="BN751" s="373"/>
    </row>
    <row r="752" spans="1:66" ht="15.75" customHeight="1" x14ac:dyDescent="0.2">
      <c r="A752" s="373"/>
      <c r="B752" s="373"/>
      <c r="C752" s="373"/>
      <c r="D752" s="373"/>
      <c r="E752" s="373"/>
      <c r="F752" s="373"/>
      <c r="G752" s="373"/>
      <c r="H752" s="373"/>
      <c r="I752" s="373"/>
      <c r="J752" s="373"/>
      <c r="K752" s="373"/>
      <c r="L752" s="373"/>
      <c r="M752" s="373"/>
      <c r="N752" s="373"/>
      <c r="O752" s="373"/>
      <c r="P752" s="373"/>
      <c r="Q752" s="373"/>
      <c r="R752" s="373"/>
      <c r="S752" s="373"/>
      <c r="T752" s="373"/>
      <c r="U752" s="373"/>
      <c r="V752" s="373"/>
      <c r="W752" s="373"/>
      <c r="X752" s="373"/>
      <c r="Y752" s="373"/>
      <c r="Z752" s="373"/>
      <c r="AA752" s="373"/>
      <c r="AB752" s="373"/>
      <c r="AC752" s="373"/>
      <c r="AD752" s="373"/>
      <c r="AE752" s="373"/>
      <c r="AF752" s="373"/>
      <c r="AG752" s="373"/>
      <c r="AH752" s="373"/>
      <c r="AI752" s="373"/>
      <c r="AJ752" s="373"/>
      <c r="AK752" s="373"/>
      <c r="AL752" s="373"/>
      <c r="AM752" s="373"/>
      <c r="AN752" s="373"/>
      <c r="AO752" s="373"/>
      <c r="AP752" s="373"/>
      <c r="AQ752" s="373"/>
      <c r="AR752" s="373"/>
      <c r="AS752" s="373"/>
      <c r="AT752" s="373"/>
      <c r="AU752" s="373"/>
      <c r="AV752" s="373"/>
      <c r="AW752" s="373"/>
      <c r="AX752" s="373"/>
      <c r="AY752" s="373"/>
      <c r="AZ752" s="373"/>
      <c r="BA752" s="373"/>
      <c r="BB752" s="373"/>
      <c r="BC752" s="373"/>
      <c r="BD752" s="373"/>
      <c r="BE752" s="373"/>
      <c r="BF752" s="373"/>
      <c r="BG752" s="373"/>
      <c r="BH752" s="373"/>
      <c r="BI752" s="373"/>
      <c r="BJ752" s="373"/>
      <c r="BK752" s="373"/>
      <c r="BL752" s="373"/>
      <c r="BM752" s="373"/>
      <c r="BN752" s="373"/>
    </row>
    <row r="753" spans="1:66" ht="15.75" customHeight="1" x14ac:dyDescent="0.2">
      <c r="A753" s="373"/>
      <c r="B753" s="373"/>
      <c r="C753" s="373"/>
      <c r="D753" s="373"/>
      <c r="E753" s="373"/>
      <c r="F753" s="373"/>
      <c r="G753" s="373"/>
      <c r="H753" s="373"/>
      <c r="I753" s="373"/>
      <c r="J753" s="373"/>
      <c r="K753" s="373"/>
      <c r="L753" s="373"/>
      <c r="M753" s="373"/>
      <c r="N753" s="373"/>
      <c r="O753" s="373"/>
      <c r="P753" s="373"/>
      <c r="Q753" s="373"/>
      <c r="R753" s="373"/>
      <c r="S753" s="373"/>
      <c r="T753" s="373"/>
      <c r="U753" s="373"/>
      <c r="V753" s="373"/>
      <c r="W753" s="373"/>
      <c r="X753" s="373"/>
      <c r="Y753" s="373"/>
      <c r="Z753" s="373"/>
      <c r="AA753" s="373"/>
      <c r="AB753" s="373"/>
      <c r="AC753" s="373"/>
      <c r="AD753" s="373"/>
      <c r="AE753" s="373"/>
      <c r="AF753" s="373"/>
      <c r="AG753" s="373"/>
      <c r="AH753" s="373"/>
      <c r="AI753" s="373"/>
      <c r="AJ753" s="373"/>
      <c r="AK753" s="373"/>
      <c r="AL753" s="373"/>
      <c r="AM753" s="373"/>
      <c r="AN753" s="373"/>
      <c r="AO753" s="373"/>
      <c r="AP753" s="373"/>
      <c r="AQ753" s="373"/>
      <c r="AR753" s="373"/>
      <c r="AS753" s="373"/>
      <c r="AT753" s="373"/>
      <c r="AU753" s="373"/>
      <c r="AV753" s="373"/>
      <c r="AW753" s="373"/>
      <c r="AX753" s="373"/>
      <c r="AY753" s="373"/>
      <c r="AZ753" s="373"/>
      <c r="BA753" s="373"/>
      <c r="BB753" s="373"/>
      <c r="BC753" s="373"/>
      <c r="BD753" s="373"/>
      <c r="BE753" s="373"/>
      <c r="BF753" s="373"/>
      <c r="BG753" s="373"/>
      <c r="BH753" s="373"/>
      <c r="BI753" s="373"/>
      <c r="BJ753" s="373"/>
      <c r="BK753" s="373"/>
      <c r="BL753" s="373"/>
      <c r="BM753" s="373"/>
      <c r="BN753" s="373"/>
    </row>
    <row r="754" spans="1:66" ht="15.75" customHeight="1" x14ac:dyDescent="0.2">
      <c r="A754" s="373"/>
      <c r="B754" s="373"/>
      <c r="C754" s="373"/>
      <c r="D754" s="373"/>
      <c r="E754" s="373"/>
      <c r="F754" s="373"/>
      <c r="G754" s="373"/>
      <c r="H754" s="373"/>
      <c r="I754" s="373"/>
      <c r="J754" s="373"/>
      <c r="K754" s="373"/>
      <c r="L754" s="373"/>
      <c r="M754" s="373"/>
      <c r="N754" s="373"/>
      <c r="O754" s="373"/>
      <c r="P754" s="373"/>
      <c r="Q754" s="373"/>
      <c r="R754" s="373"/>
      <c r="S754" s="373"/>
      <c r="T754" s="373"/>
      <c r="U754" s="373"/>
      <c r="V754" s="373"/>
      <c r="W754" s="373"/>
      <c r="X754" s="373"/>
      <c r="Y754" s="373"/>
      <c r="Z754" s="373"/>
      <c r="AA754" s="373"/>
      <c r="AB754" s="373"/>
      <c r="AC754" s="373"/>
      <c r="AD754" s="373"/>
      <c r="AE754" s="373"/>
      <c r="AF754" s="373"/>
      <c r="AG754" s="373"/>
      <c r="AH754" s="373"/>
      <c r="AI754" s="373"/>
      <c r="AJ754" s="373"/>
      <c r="AK754" s="373"/>
      <c r="AL754" s="373"/>
      <c r="AM754" s="373"/>
      <c r="AN754" s="373"/>
      <c r="AO754" s="373"/>
      <c r="AP754" s="373"/>
      <c r="AQ754" s="373"/>
      <c r="AR754" s="373"/>
      <c r="AS754" s="373"/>
      <c r="AT754" s="373"/>
      <c r="AU754" s="373"/>
      <c r="AV754" s="373"/>
      <c r="AW754" s="373"/>
      <c r="AX754" s="373"/>
      <c r="AY754" s="373"/>
      <c r="AZ754" s="373"/>
      <c r="BA754" s="373"/>
      <c r="BB754" s="373"/>
      <c r="BC754" s="373"/>
      <c r="BD754" s="373"/>
      <c r="BE754" s="373"/>
      <c r="BF754" s="373"/>
      <c r="BG754" s="373"/>
      <c r="BH754" s="373"/>
      <c r="BI754" s="373"/>
      <c r="BJ754" s="373"/>
      <c r="BK754" s="373"/>
      <c r="BL754" s="373"/>
      <c r="BM754" s="373"/>
      <c r="BN754" s="373"/>
    </row>
    <row r="755" spans="1:66" ht="15.75" customHeight="1" x14ac:dyDescent="0.2">
      <c r="A755" s="373"/>
      <c r="B755" s="373"/>
      <c r="C755" s="373"/>
      <c r="D755" s="373"/>
      <c r="E755" s="373"/>
      <c r="F755" s="373"/>
      <c r="G755" s="373"/>
      <c r="H755" s="373"/>
      <c r="I755" s="373"/>
      <c r="J755" s="373"/>
      <c r="K755" s="373"/>
      <c r="L755" s="373"/>
      <c r="M755" s="373"/>
      <c r="N755" s="373"/>
      <c r="O755" s="373"/>
      <c r="P755" s="373"/>
      <c r="Q755" s="373"/>
      <c r="R755" s="373"/>
      <c r="S755" s="373"/>
      <c r="T755" s="373"/>
      <c r="U755" s="373"/>
      <c r="V755" s="373"/>
      <c r="W755" s="373"/>
      <c r="X755" s="373"/>
      <c r="Y755" s="373"/>
      <c r="Z755" s="373"/>
      <c r="AA755" s="373"/>
      <c r="AB755" s="373"/>
      <c r="AC755" s="373"/>
      <c r="AD755" s="373"/>
      <c r="AE755" s="373"/>
      <c r="AF755" s="373"/>
      <c r="AG755" s="373"/>
      <c r="AH755" s="373"/>
      <c r="AI755" s="373"/>
      <c r="AJ755" s="373"/>
      <c r="AK755" s="373"/>
      <c r="AL755" s="373"/>
      <c r="AM755" s="373"/>
      <c r="AN755" s="373"/>
      <c r="AO755" s="373"/>
      <c r="AP755" s="373"/>
      <c r="AQ755" s="373"/>
      <c r="AR755" s="373"/>
      <c r="AS755" s="373"/>
      <c r="AT755" s="373"/>
      <c r="AU755" s="373"/>
      <c r="AV755" s="373"/>
      <c r="AW755" s="373"/>
      <c r="AX755" s="373"/>
      <c r="AY755" s="373"/>
      <c r="AZ755" s="373"/>
      <c r="BA755" s="373"/>
      <c r="BB755" s="373"/>
      <c r="BC755" s="373"/>
      <c r="BD755" s="373"/>
      <c r="BE755" s="373"/>
      <c r="BF755" s="373"/>
      <c r="BG755" s="373"/>
      <c r="BH755" s="373"/>
      <c r="BI755" s="373"/>
      <c r="BJ755" s="373"/>
      <c r="BK755" s="373"/>
      <c r="BL755" s="373"/>
      <c r="BM755" s="373"/>
      <c r="BN755" s="373"/>
    </row>
    <row r="756" spans="1:66" ht="15.75" customHeight="1" x14ac:dyDescent="0.2">
      <c r="A756" s="373"/>
      <c r="B756" s="373"/>
      <c r="C756" s="373"/>
      <c r="D756" s="373"/>
      <c r="E756" s="373"/>
      <c r="F756" s="373"/>
      <c r="G756" s="373"/>
      <c r="H756" s="373"/>
      <c r="I756" s="373"/>
      <c r="J756" s="373"/>
      <c r="K756" s="373"/>
      <c r="L756" s="373"/>
      <c r="M756" s="373"/>
      <c r="N756" s="373"/>
      <c r="O756" s="373"/>
      <c r="P756" s="373"/>
      <c r="Q756" s="373"/>
      <c r="R756" s="373"/>
      <c r="S756" s="373"/>
      <c r="T756" s="373"/>
      <c r="U756" s="373"/>
      <c r="V756" s="373"/>
      <c r="W756" s="373"/>
      <c r="X756" s="373"/>
      <c r="Y756" s="373"/>
      <c r="Z756" s="373"/>
      <c r="AA756" s="373"/>
      <c r="AB756" s="373"/>
      <c r="AC756" s="373"/>
      <c r="AD756" s="373"/>
      <c r="AE756" s="373"/>
      <c r="AF756" s="373"/>
      <c r="AG756" s="373"/>
      <c r="AH756" s="373"/>
      <c r="AI756" s="373"/>
      <c r="AJ756" s="373"/>
      <c r="AK756" s="373"/>
      <c r="AL756" s="373"/>
      <c r="AM756" s="373"/>
      <c r="AN756" s="373"/>
      <c r="AO756" s="373"/>
      <c r="AP756" s="373"/>
      <c r="AQ756" s="373"/>
      <c r="AR756" s="373"/>
      <c r="AS756" s="373"/>
      <c r="AT756" s="373"/>
      <c r="AU756" s="373"/>
      <c r="AV756" s="373"/>
      <c r="AW756" s="373"/>
      <c r="AX756" s="373"/>
      <c r="AY756" s="373"/>
      <c r="AZ756" s="373"/>
      <c r="BA756" s="373"/>
      <c r="BB756" s="373"/>
      <c r="BC756" s="373"/>
      <c r="BD756" s="373"/>
      <c r="BE756" s="373"/>
      <c r="BF756" s="373"/>
      <c r="BG756" s="373"/>
      <c r="BH756" s="373"/>
      <c r="BI756" s="373"/>
      <c r="BJ756" s="373"/>
      <c r="BK756" s="373"/>
      <c r="BL756" s="373"/>
      <c r="BM756" s="373"/>
      <c r="BN756" s="373"/>
    </row>
    <row r="757" spans="1:66" ht="15.75" customHeight="1" x14ac:dyDescent="0.2">
      <c r="A757" s="373"/>
      <c r="B757" s="373"/>
      <c r="C757" s="373"/>
      <c r="D757" s="373"/>
      <c r="E757" s="373"/>
      <c r="F757" s="373"/>
      <c r="G757" s="373"/>
      <c r="H757" s="373"/>
      <c r="I757" s="373"/>
      <c r="J757" s="373"/>
      <c r="K757" s="373"/>
      <c r="L757" s="373"/>
      <c r="M757" s="373"/>
      <c r="N757" s="373"/>
      <c r="O757" s="373"/>
      <c r="P757" s="373"/>
      <c r="Q757" s="373"/>
      <c r="R757" s="373"/>
      <c r="S757" s="373"/>
      <c r="T757" s="373"/>
      <c r="U757" s="373"/>
      <c r="V757" s="373"/>
      <c r="W757" s="373"/>
      <c r="X757" s="373"/>
      <c r="Y757" s="373"/>
      <c r="Z757" s="373"/>
      <c r="AA757" s="373"/>
      <c r="AB757" s="373"/>
      <c r="AC757" s="373"/>
      <c r="AD757" s="373"/>
      <c r="AE757" s="373"/>
      <c r="AF757" s="373"/>
      <c r="AG757" s="373"/>
      <c r="AH757" s="373"/>
      <c r="AI757" s="373"/>
      <c r="AJ757" s="373"/>
      <c r="AK757" s="373"/>
      <c r="AL757" s="373"/>
      <c r="AM757" s="373"/>
      <c r="AN757" s="373"/>
      <c r="AO757" s="373"/>
      <c r="AP757" s="373"/>
      <c r="AQ757" s="373"/>
      <c r="AR757" s="373"/>
      <c r="AS757" s="373"/>
      <c r="AT757" s="373"/>
      <c r="AU757" s="373"/>
      <c r="AV757" s="373"/>
      <c r="AW757" s="373"/>
      <c r="AX757" s="373"/>
      <c r="AY757" s="373"/>
      <c r="AZ757" s="373"/>
      <c r="BA757" s="373"/>
      <c r="BB757" s="373"/>
      <c r="BC757" s="373"/>
      <c r="BD757" s="373"/>
      <c r="BE757" s="373"/>
      <c r="BF757" s="373"/>
      <c r="BG757" s="373"/>
      <c r="BH757" s="373"/>
      <c r="BI757" s="373"/>
      <c r="BJ757" s="373"/>
      <c r="BK757" s="373"/>
      <c r="BL757" s="373"/>
      <c r="BM757" s="373"/>
      <c r="BN757" s="373"/>
    </row>
    <row r="758" spans="1:66" ht="15.75" customHeight="1" x14ac:dyDescent="0.2">
      <c r="A758" s="373"/>
      <c r="B758" s="373"/>
      <c r="C758" s="373"/>
      <c r="D758" s="373"/>
      <c r="E758" s="373"/>
      <c r="F758" s="373"/>
      <c r="G758" s="373"/>
      <c r="H758" s="373"/>
      <c r="I758" s="373"/>
      <c r="J758" s="373"/>
      <c r="K758" s="373"/>
      <c r="L758" s="373"/>
      <c r="M758" s="373"/>
      <c r="N758" s="373"/>
      <c r="O758" s="373"/>
      <c r="P758" s="373"/>
      <c r="Q758" s="373"/>
      <c r="R758" s="373"/>
      <c r="S758" s="373"/>
      <c r="T758" s="373"/>
      <c r="U758" s="373"/>
      <c r="V758" s="373"/>
      <c r="W758" s="373"/>
      <c r="X758" s="373"/>
      <c r="Y758" s="373"/>
      <c r="Z758" s="373"/>
      <c r="AA758" s="373"/>
      <c r="AB758" s="373"/>
      <c r="AC758" s="373"/>
      <c r="AD758" s="373"/>
      <c r="AE758" s="373"/>
      <c r="AF758" s="373"/>
      <c r="AG758" s="373"/>
      <c r="AH758" s="373"/>
      <c r="AI758" s="373"/>
      <c r="AJ758" s="373"/>
      <c r="AK758" s="373"/>
      <c r="AL758" s="373"/>
      <c r="AM758" s="373"/>
      <c r="AN758" s="373"/>
      <c r="AO758" s="373"/>
      <c r="AP758" s="373"/>
      <c r="AQ758" s="373"/>
      <c r="AR758" s="373"/>
      <c r="AS758" s="373"/>
      <c r="AT758" s="373"/>
      <c r="AU758" s="373"/>
      <c r="AV758" s="373"/>
      <c r="AW758" s="373"/>
      <c r="AX758" s="373"/>
      <c r="AY758" s="373"/>
      <c r="AZ758" s="373"/>
      <c r="BA758" s="373"/>
      <c r="BB758" s="373"/>
      <c r="BC758" s="373"/>
      <c r="BD758" s="373"/>
      <c r="BE758" s="373"/>
      <c r="BF758" s="373"/>
      <c r="BG758" s="373"/>
      <c r="BH758" s="373"/>
      <c r="BI758" s="373"/>
      <c r="BJ758" s="373"/>
      <c r="BK758" s="373"/>
      <c r="BL758" s="373"/>
      <c r="BM758" s="373"/>
      <c r="BN758" s="373"/>
    </row>
    <row r="759" spans="1:66" ht="15.75" customHeight="1" x14ac:dyDescent="0.2">
      <c r="A759" s="373"/>
      <c r="B759" s="373"/>
      <c r="C759" s="373"/>
      <c r="D759" s="373"/>
      <c r="E759" s="373"/>
      <c r="F759" s="373"/>
      <c r="G759" s="373"/>
      <c r="H759" s="373"/>
      <c r="I759" s="373"/>
      <c r="J759" s="373"/>
      <c r="K759" s="373"/>
      <c r="L759" s="373"/>
      <c r="M759" s="373"/>
      <c r="N759" s="373"/>
      <c r="O759" s="373"/>
      <c r="P759" s="373"/>
      <c r="Q759" s="373"/>
      <c r="R759" s="373"/>
      <c r="S759" s="373"/>
      <c r="T759" s="373"/>
      <c r="U759" s="373"/>
      <c r="V759" s="373"/>
      <c r="W759" s="373"/>
      <c r="X759" s="373"/>
      <c r="Y759" s="373"/>
      <c r="Z759" s="373"/>
      <c r="AA759" s="373"/>
      <c r="AB759" s="373"/>
      <c r="AC759" s="373"/>
      <c r="AD759" s="373"/>
      <c r="AE759" s="373"/>
      <c r="AF759" s="373"/>
      <c r="AG759" s="373"/>
      <c r="AH759" s="373"/>
      <c r="AI759" s="373"/>
      <c r="AJ759" s="373"/>
      <c r="AK759" s="373"/>
      <c r="AL759" s="373"/>
      <c r="AM759" s="373"/>
      <c r="AN759" s="373"/>
      <c r="AO759" s="373"/>
      <c r="AP759" s="373"/>
      <c r="AQ759" s="373"/>
      <c r="AR759" s="373"/>
      <c r="AS759" s="373"/>
      <c r="AT759" s="373"/>
      <c r="AU759" s="373"/>
      <c r="AV759" s="373"/>
      <c r="AW759" s="373"/>
      <c r="AX759" s="373"/>
      <c r="AY759" s="373"/>
      <c r="AZ759" s="373"/>
      <c r="BA759" s="373"/>
      <c r="BB759" s="373"/>
      <c r="BC759" s="373"/>
      <c r="BD759" s="373"/>
      <c r="BE759" s="373"/>
      <c r="BF759" s="373"/>
      <c r="BG759" s="373"/>
      <c r="BH759" s="373"/>
      <c r="BI759" s="373"/>
      <c r="BJ759" s="373"/>
      <c r="BK759" s="373"/>
      <c r="BL759" s="373"/>
      <c r="BM759" s="373"/>
      <c r="BN759" s="373"/>
    </row>
    <row r="760" spans="1:66" ht="15.75" customHeight="1" x14ac:dyDescent="0.2">
      <c r="A760" s="373"/>
      <c r="B760" s="373"/>
      <c r="C760" s="373"/>
      <c r="D760" s="373"/>
      <c r="E760" s="373"/>
      <c r="F760" s="373"/>
      <c r="G760" s="373"/>
      <c r="H760" s="373"/>
      <c r="I760" s="373"/>
      <c r="J760" s="373"/>
      <c r="K760" s="373"/>
      <c r="L760" s="373"/>
      <c r="M760" s="373"/>
      <c r="N760" s="373"/>
      <c r="O760" s="373"/>
      <c r="P760" s="373"/>
      <c r="Q760" s="373"/>
      <c r="R760" s="373"/>
      <c r="S760" s="373"/>
      <c r="T760" s="373"/>
      <c r="U760" s="373"/>
      <c r="V760" s="373"/>
      <c r="W760" s="373"/>
      <c r="X760" s="373"/>
      <c r="Y760" s="373"/>
      <c r="Z760" s="373"/>
      <c r="AA760" s="373"/>
      <c r="AB760" s="373"/>
      <c r="AC760" s="373"/>
      <c r="AD760" s="373"/>
      <c r="AE760" s="373"/>
      <c r="AF760" s="373"/>
      <c r="AG760" s="373"/>
      <c r="AH760" s="373"/>
      <c r="AI760" s="373"/>
      <c r="AJ760" s="373"/>
      <c r="AK760" s="373"/>
      <c r="AL760" s="373"/>
      <c r="AM760" s="373"/>
      <c r="AN760" s="373"/>
      <c r="AO760" s="373"/>
      <c r="AP760" s="373"/>
      <c r="AQ760" s="373"/>
      <c r="AR760" s="373"/>
      <c r="AS760" s="373"/>
      <c r="AT760" s="373"/>
      <c r="AU760" s="373"/>
      <c r="AV760" s="373"/>
      <c r="AW760" s="373"/>
      <c r="AX760" s="373"/>
      <c r="AY760" s="373"/>
      <c r="AZ760" s="373"/>
      <c r="BA760" s="373"/>
      <c r="BB760" s="373"/>
      <c r="BC760" s="373"/>
      <c r="BD760" s="373"/>
      <c r="BE760" s="373"/>
      <c r="BF760" s="373"/>
      <c r="BG760" s="373"/>
      <c r="BH760" s="373"/>
      <c r="BI760" s="373"/>
      <c r="BJ760" s="373"/>
      <c r="BK760" s="373"/>
      <c r="BL760" s="373"/>
      <c r="BM760" s="373"/>
      <c r="BN760" s="373"/>
    </row>
    <row r="761" spans="1:66" ht="15.75" customHeight="1" x14ac:dyDescent="0.2">
      <c r="A761" s="373"/>
      <c r="B761" s="373"/>
      <c r="C761" s="373"/>
      <c r="D761" s="373"/>
      <c r="E761" s="373"/>
      <c r="F761" s="373"/>
      <c r="G761" s="373"/>
      <c r="H761" s="373"/>
      <c r="I761" s="373"/>
      <c r="J761" s="373"/>
      <c r="K761" s="373"/>
      <c r="L761" s="373"/>
      <c r="M761" s="373"/>
      <c r="N761" s="373"/>
      <c r="O761" s="373"/>
      <c r="P761" s="373"/>
      <c r="Q761" s="373"/>
      <c r="R761" s="373"/>
      <c r="S761" s="373"/>
      <c r="T761" s="373"/>
      <c r="U761" s="373"/>
      <c r="V761" s="373"/>
      <c r="W761" s="373"/>
      <c r="X761" s="373"/>
      <c r="Y761" s="373"/>
      <c r="Z761" s="373"/>
      <c r="AA761" s="373"/>
      <c r="AB761" s="373"/>
      <c r="AC761" s="373"/>
      <c r="AD761" s="373"/>
      <c r="AE761" s="373"/>
      <c r="AF761" s="373"/>
      <c r="AG761" s="373"/>
      <c r="AH761" s="373"/>
      <c r="AI761" s="373"/>
      <c r="AJ761" s="373"/>
      <c r="AK761" s="373"/>
      <c r="AL761" s="373"/>
      <c r="AM761" s="373"/>
      <c r="AN761" s="373"/>
      <c r="AO761" s="373"/>
      <c r="AP761" s="373"/>
      <c r="AQ761" s="373"/>
      <c r="AR761" s="373"/>
      <c r="AS761" s="373"/>
      <c r="AT761" s="373"/>
      <c r="AU761" s="373"/>
      <c r="AV761" s="373"/>
      <c r="AW761" s="373"/>
      <c r="AX761" s="373"/>
      <c r="AY761" s="373"/>
      <c r="AZ761" s="373"/>
      <c r="BA761" s="373"/>
      <c r="BB761" s="373"/>
      <c r="BC761" s="373"/>
      <c r="BD761" s="373"/>
      <c r="BE761" s="373"/>
      <c r="BF761" s="373"/>
      <c r="BG761" s="373"/>
      <c r="BH761" s="373"/>
      <c r="BI761" s="373"/>
      <c r="BJ761" s="373"/>
      <c r="BK761" s="373"/>
      <c r="BL761" s="373"/>
      <c r="BM761" s="373"/>
      <c r="BN761" s="373"/>
    </row>
    <row r="762" spans="1:66" ht="15.75" customHeight="1" x14ac:dyDescent="0.2">
      <c r="A762" s="373"/>
      <c r="B762" s="373"/>
      <c r="C762" s="373"/>
      <c r="D762" s="373"/>
      <c r="E762" s="373"/>
      <c r="F762" s="373"/>
      <c r="G762" s="373"/>
      <c r="H762" s="373"/>
      <c r="I762" s="373"/>
      <c r="J762" s="373"/>
      <c r="K762" s="373"/>
      <c r="L762" s="373"/>
      <c r="M762" s="373"/>
      <c r="N762" s="373"/>
      <c r="O762" s="373"/>
      <c r="P762" s="373"/>
      <c r="Q762" s="373"/>
      <c r="R762" s="373"/>
      <c r="S762" s="373"/>
      <c r="T762" s="373"/>
      <c r="U762" s="373"/>
      <c r="V762" s="373"/>
      <c r="W762" s="373"/>
      <c r="X762" s="373"/>
      <c r="Y762" s="373"/>
      <c r="Z762" s="373"/>
      <c r="AA762" s="373"/>
      <c r="AB762" s="373"/>
      <c r="AC762" s="373"/>
      <c r="AD762" s="373"/>
      <c r="AE762" s="373"/>
      <c r="AF762" s="373"/>
      <c r="AG762" s="373"/>
      <c r="AH762" s="373"/>
      <c r="AI762" s="373"/>
      <c r="AJ762" s="373"/>
      <c r="AK762" s="373"/>
      <c r="AL762" s="373"/>
      <c r="AM762" s="373"/>
      <c r="AN762" s="373"/>
      <c r="AO762" s="373"/>
      <c r="AP762" s="373"/>
      <c r="AQ762" s="373"/>
      <c r="AR762" s="373"/>
      <c r="AS762" s="373"/>
      <c r="AT762" s="373"/>
      <c r="AU762" s="373"/>
      <c r="AV762" s="373"/>
      <c r="AW762" s="373"/>
      <c r="AX762" s="373"/>
      <c r="AY762" s="373"/>
      <c r="AZ762" s="373"/>
      <c r="BA762" s="373"/>
      <c r="BB762" s="373"/>
      <c r="BC762" s="373"/>
      <c r="BD762" s="373"/>
      <c r="BE762" s="373"/>
      <c r="BF762" s="373"/>
      <c r="BG762" s="373"/>
      <c r="BH762" s="373"/>
      <c r="BI762" s="373"/>
      <c r="BJ762" s="373"/>
      <c r="BK762" s="373"/>
      <c r="BL762" s="373"/>
      <c r="BM762" s="373"/>
      <c r="BN762" s="373"/>
    </row>
    <row r="763" spans="1:66" ht="15.75" customHeight="1" x14ac:dyDescent="0.2">
      <c r="A763" s="373"/>
      <c r="B763" s="373"/>
      <c r="C763" s="373"/>
      <c r="D763" s="373"/>
      <c r="E763" s="373"/>
      <c r="F763" s="373"/>
      <c r="G763" s="373"/>
      <c r="H763" s="373"/>
      <c r="I763" s="373"/>
      <c r="J763" s="373"/>
      <c r="K763" s="373"/>
      <c r="L763" s="373"/>
      <c r="M763" s="373"/>
      <c r="N763" s="373"/>
      <c r="O763" s="373"/>
      <c r="P763" s="373"/>
      <c r="Q763" s="373"/>
      <c r="R763" s="373"/>
      <c r="S763" s="373"/>
      <c r="T763" s="373"/>
      <c r="U763" s="373"/>
      <c r="V763" s="373"/>
      <c r="W763" s="373"/>
      <c r="X763" s="373"/>
      <c r="Y763" s="373"/>
      <c r="Z763" s="373"/>
      <c r="AA763" s="373"/>
      <c r="AB763" s="373"/>
      <c r="AC763" s="373"/>
      <c r="AD763" s="373"/>
      <c r="AE763" s="373"/>
      <c r="AF763" s="373"/>
      <c r="AG763" s="373"/>
      <c r="AH763" s="373"/>
      <c r="AI763" s="373"/>
      <c r="AJ763" s="373"/>
      <c r="AK763" s="373"/>
      <c r="AL763" s="373"/>
      <c r="AM763" s="373"/>
      <c r="AN763" s="373"/>
      <c r="AO763" s="373"/>
      <c r="AP763" s="373"/>
      <c r="AQ763" s="373"/>
      <c r="AR763" s="373"/>
      <c r="AS763" s="373"/>
      <c r="AT763" s="373"/>
      <c r="AU763" s="373"/>
      <c r="AV763" s="373"/>
      <c r="AW763" s="373"/>
      <c r="AX763" s="373"/>
      <c r="AY763" s="373"/>
      <c r="AZ763" s="373"/>
      <c r="BA763" s="373"/>
      <c r="BB763" s="373"/>
      <c r="BC763" s="373"/>
      <c r="BD763" s="373"/>
      <c r="BE763" s="373"/>
      <c r="BF763" s="373"/>
      <c r="BG763" s="373"/>
      <c r="BH763" s="373"/>
      <c r="BI763" s="373"/>
      <c r="BJ763" s="373"/>
      <c r="BK763" s="373"/>
      <c r="BL763" s="373"/>
      <c r="BM763" s="373"/>
      <c r="BN763" s="373"/>
    </row>
    <row r="764" spans="1:66" ht="15.75" customHeight="1" x14ac:dyDescent="0.2">
      <c r="A764" s="373"/>
      <c r="B764" s="373"/>
      <c r="C764" s="373"/>
      <c r="D764" s="373"/>
      <c r="E764" s="373"/>
      <c r="F764" s="373"/>
      <c r="G764" s="373"/>
      <c r="H764" s="373"/>
      <c r="I764" s="373"/>
      <c r="J764" s="373"/>
      <c r="K764" s="373"/>
      <c r="L764" s="373"/>
      <c r="M764" s="373"/>
      <c r="N764" s="373"/>
      <c r="O764" s="373"/>
      <c r="P764" s="373"/>
      <c r="Q764" s="373"/>
      <c r="R764" s="373"/>
      <c r="S764" s="373"/>
      <c r="T764" s="373"/>
      <c r="U764" s="373"/>
      <c r="V764" s="373"/>
      <c r="W764" s="373"/>
      <c r="X764" s="373"/>
      <c r="Y764" s="373"/>
      <c r="Z764" s="373"/>
      <c r="AA764" s="373"/>
      <c r="AB764" s="373"/>
      <c r="AC764" s="373"/>
      <c r="AD764" s="373"/>
      <c r="AE764" s="373"/>
      <c r="AF764" s="373"/>
      <c r="AG764" s="373"/>
      <c r="AH764" s="373"/>
      <c r="AI764" s="373"/>
      <c r="AJ764" s="373"/>
      <c r="AK764" s="373"/>
      <c r="AL764" s="373"/>
      <c r="AM764" s="373"/>
      <c r="AN764" s="373"/>
      <c r="AO764" s="373"/>
      <c r="AP764" s="373"/>
      <c r="AQ764" s="373"/>
      <c r="AR764" s="373"/>
      <c r="AS764" s="373"/>
      <c r="AT764" s="373"/>
      <c r="AU764" s="373"/>
      <c r="AV764" s="373"/>
      <c r="AW764" s="373"/>
      <c r="AX764" s="373"/>
      <c r="AY764" s="373"/>
      <c r="AZ764" s="373"/>
      <c r="BA764" s="373"/>
      <c r="BB764" s="373"/>
      <c r="BC764" s="373"/>
      <c r="BD764" s="373"/>
      <c r="BE764" s="373"/>
      <c r="BF764" s="373"/>
      <c r="BG764" s="373"/>
      <c r="BH764" s="373"/>
      <c r="BI764" s="373"/>
      <c r="BJ764" s="373"/>
      <c r="BK764" s="373"/>
      <c r="BL764" s="373"/>
      <c r="BM764" s="373"/>
      <c r="BN764" s="373"/>
    </row>
    <row r="765" spans="1:66" ht="15.75" customHeight="1" x14ac:dyDescent="0.2">
      <c r="A765" s="373"/>
      <c r="B765" s="373"/>
      <c r="C765" s="373"/>
      <c r="D765" s="373"/>
      <c r="E765" s="373"/>
      <c r="F765" s="373"/>
      <c r="G765" s="373"/>
      <c r="H765" s="373"/>
      <c r="I765" s="373"/>
      <c r="J765" s="373"/>
      <c r="K765" s="373"/>
      <c r="L765" s="373"/>
      <c r="M765" s="373"/>
      <c r="N765" s="373"/>
      <c r="O765" s="373"/>
      <c r="P765" s="373"/>
      <c r="Q765" s="373"/>
      <c r="R765" s="373"/>
      <c r="S765" s="373"/>
      <c r="T765" s="373"/>
      <c r="U765" s="373"/>
      <c r="V765" s="373"/>
      <c r="W765" s="373"/>
      <c r="X765" s="373"/>
      <c r="Y765" s="373"/>
      <c r="Z765" s="373"/>
      <c r="AA765" s="373"/>
      <c r="AB765" s="373"/>
      <c r="AC765" s="373"/>
      <c r="AD765" s="373"/>
      <c r="AE765" s="373"/>
      <c r="AF765" s="373"/>
      <c r="AG765" s="373"/>
      <c r="AH765" s="373"/>
      <c r="AI765" s="373"/>
      <c r="AJ765" s="373"/>
      <c r="AK765" s="373"/>
      <c r="AL765" s="373"/>
      <c r="AM765" s="373"/>
      <c r="AN765" s="373"/>
      <c r="AO765" s="373"/>
      <c r="AP765" s="373"/>
      <c r="AQ765" s="373"/>
      <c r="AR765" s="373"/>
      <c r="AS765" s="373"/>
      <c r="AT765" s="373"/>
      <c r="AU765" s="373"/>
      <c r="AV765" s="373"/>
      <c r="AW765" s="373"/>
      <c r="AX765" s="373"/>
      <c r="AY765" s="373"/>
      <c r="AZ765" s="373"/>
      <c r="BA765" s="373"/>
      <c r="BB765" s="373"/>
      <c r="BC765" s="373"/>
      <c r="BD765" s="373"/>
      <c r="BE765" s="373"/>
      <c r="BF765" s="373"/>
      <c r="BG765" s="373"/>
      <c r="BH765" s="373"/>
      <c r="BI765" s="373"/>
      <c r="BJ765" s="373"/>
      <c r="BK765" s="373"/>
      <c r="BL765" s="373"/>
      <c r="BM765" s="373"/>
      <c r="BN765" s="373"/>
    </row>
    <row r="766" spans="1:66" ht="15.75" customHeight="1" x14ac:dyDescent="0.2">
      <c r="A766" s="373"/>
      <c r="B766" s="373"/>
      <c r="C766" s="373"/>
      <c r="D766" s="373"/>
      <c r="E766" s="373"/>
      <c r="F766" s="373"/>
      <c r="G766" s="373"/>
      <c r="H766" s="373"/>
      <c r="I766" s="373"/>
      <c r="J766" s="373"/>
      <c r="K766" s="373"/>
      <c r="L766" s="373"/>
      <c r="M766" s="373"/>
      <c r="N766" s="373"/>
      <c r="O766" s="373"/>
      <c r="P766" s="373"/>
      <c r="Q766" s="373"/>
      <c r="R766" s="373"/>
      <c r="S766" s="373"/>
      <c r="T766" s="373"/>
      <c r="U766" s="373"/>
      <c r="V766" s="373"/>
      <c r="W766" s="373"/>
      <c r="X766" s="373"/>
      <c r="Y766" s="373"/>
      <c r="Z766" s="373"/>
      <c r="AA766" s="373"/>
      <c r="AB766" s="373"/>
      <c r="AC766" s="373"/>
      <c r="AD766" s="373"/>
      <c r="AE766" s="373"/>
      <c r="AF766" s="373"/>
      <c r="AG766" s="373"/>
      <c r="AH766" s="373"/>
      <c r="AI766" s="373"/>
      <c r="AJ766" s="373"/>
      <c r="AK766" s="373"/>
      <c r="AL766" s="373"/>
      <c r="AM766" s="373"/>
      <c r="AN766" s="373"/>
      <c r="AO766" s="373"/>
      <c r="AP766" s="373"/>
      <c r="AQ766" s="373"/>
      <c r="AR766" s="373"/>
      <c r="AS766" s="373"/>
      <c r="AT766" s="373"/>
      <c r="AU766" s="373"/>
      <c r="AV766" s="373"/>
      <c r="AW766" s="373"/>
      <c r="AX766" s="373"/>
      <c r="AY766" s="373"/>
      <c r="AZ766" s="373"/>
      <c r="BA766" s="373"/>
      <c r="BB766" s="373"/>
      <c r="BC766" s="373"/>
      <c r="BD766" s="373"/>
      <c r="BE766" s="373"/>
      <c r="BF766" s="373"/>
      <c r="BG766" s="373"/>
      <c r="BH766" s="373"/>
      <c r="BI766" s="373"/>
      <c r="BJ766" s="373"/>
      <c r="BK766" s="373"/>
      <c r="BL766" s="373"/>
      <c r="BM766" s="373"/>
      <c r="BN766" s="373"/>
    </row>
    <row r="767" spans="1:66" ht="15.75" customHeight="1" x14ac:dyDescent="0.2">
      <c r="A767" s="373"/>
      <c r="B767" s="373"/>
      <c r="C767" s="373"/>
      <c r="D767" s="373"/>
      <c r="E767" s="373"/>
      <c r="F767" s="373"/>
      <c r="G767" s="373"/>
      <c r="H767" s="373"/>
      <c r="I767" s="373"/>
      <c r="J767" s="373"/>
      <c r="K767" s="373"/>
      <c r="L767" s="373"/>
      <c r="M767" s="373"/>
      <c r="N767" s="373"/>
      <c r="O767" s="373"/>
      <c r="P767" s="373"/>
      <c r="Q767" s="373"/>
      <c r="R767" s="373"/>
      <c r="S767" s="373"/>
      <c r="T767" s="373"/>
      <c r="U767" s="373"/>
      <c r="V767" s="373"/>
      <c r="W767" s="373"/>
      <c r="X767" s="373"/>
      <c r="Y767" s="373"/>
      <c r="Z767" s="373"/>
      <c r="AA767" s="373"/>
      <c r="AB767" s="373"/>
      <c r="AC767" s="373"/>
      <c r="AD767" s="373"/>
      <c r="AE767" s="373"/>
      <c r="AF767" s="373"/>
      <c r="AG767" s="373"/>
      <c r="AH767" s="373"/>
      <c r="AI767" s="373"/>
      <c r="AJ767" s="373"/>
      <c r="AK767" s="373"/>
      <c r="AL767" s="373"/>
      <c r="AM767" s="373"/>
      <c r="AN767" s="373"/>
      <c r="AO767" s="373"/>
      <c r="AP767" s="373"/>
      <c r="AQ767" s="373"/>
      <c r="AR767" s="373"/>
      <c r="AS767" s="373"/>
      <c r="AT767" s="373"/>
      <c r="AU767" s="373"/>
      <c r="AV767" s="373"/>
      <c r="AW767" s="373"/>
      <c r="AX767" s="373"/>
      <c r="AY767" s="373"/>
      <c r="AZ767" s="373"/>
      <c r="BA767" s="373"/>
      <c r="BB767" s="373"/>
      <c r="BC767" s="373"/>
      <c r="BD767" s="373"/>
      <c r="BE767" s="373"/>
      <c r="BF767" s="373"/>
      <c r="BG767" s="373"/>
      <c r="BH767" s="373"/>
      <c r="BI767" s="373"/>
      <c r="BJ767" s="373"/>
      <c r="BK767" s="373"/>
      <c r="BL767" s="373"/>
      <c r="BM767" s="373"/>
      <c r="BN767" s="373"/>
    </row>
    <row r="768" spans="1:66" ht="15.75" customHeight="1" x14ac:dyDescent="0.2">
      <c r="A768" s="373"/>
      <c r="B768" s="373"/>
      <c r="C768" s="373"/>
      <c r="D768" s="373"/>
      <c r="E768" s="373"/>
      <c r="F768" s="373"/>
      <c r="G768" s="373"/>
      <c r="H768" s="373"/>
      <c r="I768" s="373"/>
      <c r="J768" s="373"/>
      <c r="K768" s="373"/>
      <c r="L768" s="373"/>
      <c r="M768" s="373"/>
      <c r="N768" s="373"/>
      <c r="O768" s="373"/>
      <c r="P768" s="373"/>
      <c r="Q768" s="373"/>
      <c r="R768" s="373"/>
      <c r="S768" s="373"/>
      <c r="T768" s="373"/>
      <c r="U768" s="373"/>
      <c r="V768" s="373"/>
      <c r="W768" s="373"/>
      <c r="X768" s="373"/>
      <c r="Y768" s="373"/>
      <c r="Z768" s="373"/>
      <c r="AA768" s="373"/>
      <c r="AB768" s="373"/>
      <c r="AC768" s="373"/>
      <c r="AD768" s="373"/>
      <c r="AE768" s="373"/>
      <c r="AF768" s="373"/>
      <c r="AG768" s="373"/>
      <c r="AH768" s="373"/>
      <c r="AI768" s="373"/>
      <c r="AJ768" s="373"/>
      <c r="AK768" s="373"/>
      <c r="AL768" s="373"/>
      <c r="AM768" s="373"/>
      <c r="AN768" s="373"/>
      <c r="AO768" s="373"/>
      <c r="AP768" s="373"/>
      <c r="AQ768" s="373"/>
      <c r="AR768" s="373"/>
      <c r="AS768" s="373"/>
      <c r="AT768" s="373"/>
      <c r="AU768" s="373"/>
      <c r="AV768" s="373"/>
      <c r="AW768" s="373"/>
      <c r="AX768" s="373"/>
      <c r="AY768" s="373"/>
      <c r="AZ768" s="373"/>
      <c r="BA768" s="373"/>
      <c r="BB768" s="373"/>
      <c r="BC768" s="373"/>
      <c r="BD768" s="373"/>
      <c r="BE768" s="373"/>
      <c r="BF768" s="373"/>
      <c r="BG768" s="373"/>
      <c r="BH768" s="373"/>
      <c r="BI768" s="373"/>
      <c r="BJ768" s="373"/>
      <c r="BK768" s="373"/>
      <c r="BL768" s="373"/>
      <c r="BM768" s="373"/>
      <c r="BN768" s="373"/>
    </row>
    <row r="769" spans="1:66" ht="15.75" customHeight="1" x14ac:dyDescent="0.2">
      <c r="A769" s="373"/>
      <c r="B769" s="373"/>
      <c r="C769" s="373"/>
      <c r="D769" s="373"/>
      <c r="E769" s="373"/>
      <c r="F769" s="373"/>
      <c r="G769" s="373"/>
      <c r="H769" s="373"/>
      <c r="I769" s="373"/>
      <c r="J769" s="373"/>
      <c r="K769" s="373"/>
      <c r="L769" s="373"/>
      <c r="M769" s="373"/>
      <c r="N769" s="373"/>
      <c r="O769" s="373"/>
      <c r="P769" s="373"/>
      <c r="Q769" s="373"/>
      <c r="R769" s="373"/>
      <c r="S769" s="373"/>
      <c r="T769" s="373"/>
      <c r="U769" s="373"/>
      <c r="V769" s="373"/>
      <c r="W769" s="373"/>
      <c r="X769" s="373"/>
      <c r="Y769" s="373"/>
      <c r="Z769" s="373"/>
      <c r="AA769" s="373"/>
      <c r="AB769" s="373"/>
      <c r="AC769" s="373"/>
      <c r="AD769" s="373"/>
      <c r="AE769" s="373"/>
      <c r="AF769" s="373"/>
      <c r="AG769" s="373"/>
      <c r="AH769" s="373"/>
      <c r="AI769" s="373"/>
      <c r="AJ769" s="373"/>
      <c r="AK769" s="373"/>
      <c r="AL769" s="373"/>
      <c r="AM769" s="373"/>
      <c r="AN769" s="373"/>
      <c r="AO769" s="373"/>
      <c r="AP769" s="373"/>
      <c r="AQ769" s="373"/>
      <c r="AR769" s="373"/>
      <c r="AS769" s="373"/>
      <c r="AT769" s="373"/>
      <c r="AU769" s="373"/>
      <c r="AV769" s="373"/>
      <c r="AW769" s="373"/>
      <c r="AX769" s="373"/>
      <c r="AY769" s="373"/>
      <c r="AZ769" s="373"/>
      <c r="BA769" s="373"/>
      <c r="BB769" s="373"/>
      <c r="BC769" s="373"/>
      <c r="BD769" s="373"/>
      <c r="BE769" s="373"/>
      <c r="BF769" s="373"/>
      <c r="BG769" s="373"/>
      <c r="BH769" s="373"/>
      <c r="BI769" s="373"/>
      <c r="BJ769" s="373"/>
      <c r="BK769" s="373"/>
      <c r="BL769" s="373"/>
      <c r="BM769" s="373"/>
      <c r="BN769" s="373"/>
    </row>
    <row r="770" spans="1:66" ht="15.75" customHeight="1" x14ac:dyDescent="0.2">
      <c r="A770" s="373"/>
      <c r="B770" s="373"/>
      <c r="C770" s="373"/>
      <c r="D770" s="373"/>
      <c r="E770" s="373"/>
      <c r="F770" s="373"/>
      <c r="G770" s="373"/>
      <c r="H770" s="373"/>
      <c r="I770" s="373"/>
      <c r="J770" s="373"/>
      <c r="K770" s="373"/>
      <c r="L770" s="373"/>
      <c r="M770" s="373"/>
      <c r="N770" s="373"/>
      <c r="O770" s="373"/>
      <c r="P770" s="373"/>
      <c r="Q770" s="373"/>
      <c r="R770" s="373"/>
      <c r="S770" s="373"/>
      <c r="T770" s="373"/>
      <c r="U770" s="373"/>
      <c r="V770" s="373"/>
      <c r="W770" s="373"/>
      <c r="X770" s="373"/>
      <c r="Y770" s="373"/>
      <c r="Z770" s="373"/>
      <c r="AA770" s="373"/>
      <c r="AB770" s="373"/>
      <c r="AC770" s="373"/>
      <c r="AD770" s="373"/>
      <c r="AE770" s="373"/>
      <c r="AF770" s="373"/>
      <c r="AG770" s="373"/>
      <c r="AH770" s="373"/>
      <c r="AI770" s="373"/>
      <c r="AJ770" s="373"/>
      <c r="AK770" s="373"/>
      <c r="AL770" s="373"/>
      <c r="AM770" s="373"/>
      <c r="AN770" s="373"/>
      <c r="AO770" s="373"/>
      <c r="AP770" s="373"/>
      <c r="AQ770" s="373"/>
      <c r="AR770" s="373"/>
      <c r="AS770" s="373"/>
      <c r="AT770" s="373"/>
      <c r="AU770" s="373"/>
      <c r="AV770" s="373"/>
      <c r="AW770" s="373"/>
      <c r="AX770" s="373"/>
      <c r="AY770" s="373"/>
      <c r="AZ770" s="373"/>
      <c r="BA770" s="373"/>
      <c r="BB770" s="373"/>
      <c r="BC770" s="373"/>
      <c r="BD770" s="373"/>
      <c r="BE770" s="373"/>
      <c r="BF770" s="373"/>
      <c r="BG770" s="373"/>
      <c r="BH770" s="373"/>
      <c r="BI770" s="373"/>
      <c r="BJ770" s="373"/>
      <c r="BK770" s="373"/>
      <c r="BL770" s="373"/>
      <c r="BM770" s="373"/>
      <c r="BN770" s="373"/>
    </row>
    <row r="771" spans="1:66" ht="15.75" customHeight="1" x14ac:dyDescent="0.2">
      <c r="A771" s="373"/>
      <c r="B771" s="373"/>
      <c r="C771" s="373"/>
      <c r="D771" s="373"/>
      <c r="E771" s="373"/>
      <c r="F771" s="373"/>
      <c r="G771" s="373"/>
      <c r="H771" s="373"/>
      <c r="I771" s="373"/>
      <c r="J771" s="373"/>
      <c r="K771" s="373"/>
      <c r="L771" s="373"/>
      <c r="M771" s="373"/>
      <c r="N771" s="373"/>
      <c r="O771" s="373"/>
      <c r="P771" s="373"/>
      <c r="Q771" s="373"/>
      <c r="R771" s="373"/>
      <c r="S771" s="373"/>
      <c r="T771" s="373"/>
      <c r="U771" s="373"/>
      <c r="V771" s="373"/>
      <c r="W771" s="373"/>
      <c r="X771" s="373"/>
      <c r="Y771" s="373"/>
      <c r="Z771" s="373"/>
      <c r="AA771" s="373"/>
      <c r="AB771" s="373"/>
      <c r="AC771" s="373"/>
      <c r="AD771" s="373"/>
      <c r="AE771" s="373"/>
      <c r="AF771" s="373"/>
      <c r="AG771" s="373"/>
      <c r="AH771" s="373"/>
      <c r="AI771" s="373"/>
      <c r="AJ771" s="373"/>
      <c r="AK771" s="373"/>
      <c r="AL771" s="373"/>
      <c r="AM771" s="373"/>
      <c r="AN771" s="373"/>
      <c r="AO771" s="373"/>
      <c r="AP771" s="373"/>
      <c r="AQ771" s="373"/>
      <c r="AR771" s="373"/>
      <c r="AS771" s="373"/>
      <c r="AT771" s="373"/>
      <c r="AU771" s="373"/>
      <c r="AV771" s="373"/>
      <c r="AW771" s="373"/>
      <c r="AX771" s="373"/>
      <c r="AY771" s="373"/>
      <c r="AZ771" s="373"/>
      <c r="BA771" s="373"/>
      <c r="BB771" s="373"/>
      <c r="BC771" s="373"/>
      <c r="BD771" s="373"/>
      <c r="BE771" s="373"/>
      <c r="BF771" s="373"/>
      <c r="BG771" s="373"/>
      <c r="BH771" s="373"/>
      <c r="BI771" s="373"/>
      <c r="BJ771" s="373"/>
      <c r="BK771" s="373"/>
      <c r="BL771" s="373"/>
      <c r="BM771" s="373"/>
      <c r="BN771" s="373"/>
    </row>
    <row r="772" spans="1:66" ht="15.75" customHeight="1" x14ac:dyDescent="0.2">
      <c r="A772" s="373"/>
      <c r="B772" s="373"/>
      <c r="C772" s="373"/>
      <c r="D772" s="373"/>
      <c r="E772" s="373"/>
      <c r="F772" s="373"/>
      <c r="G772" s="373"/>
      <c r="H772" s="373"/>
      <c r="I772" s="373"/>
      <c r="J772" s="373"/>
      <c r="K772" s="373"/>
      <c r="L772" s="373"/>
      <c r="M772" s="373"/>
      <c r="N772" s="373"/>
      <c r="O772" s="373"/>
      <c r="P772" s="373"/>
      <c r="Q772" s="373"/>
      <c r="R772" s="373"/>
      <c r="S772" s="373"/>
      <c r="T772" s="373"/>
      <c r="U772" s="373"/>
      <c r="V772" s="373"/>
      <c r="W772" s="373"/>
      <c r="X772" s="373"/>
      <c r="Y772" s="373"/>
      <c r="Z772" s="373"/>
      <c r="AA772" s="373"/>
      <c r="AB772" s="373"/>
      <c r="AC772" s="373"/>
      <c r="AD772" s="373"/>
      <c r="AE772" s="373"/>
      <c r="AF772" s="373"/>
      <c r="AG772" s="373"/>
      <c r="AH772" s="373"/>
      <c r="AI772" s="373"/>
      <c r="AJ772" s="373"/>
      <c r="AK772" s="373"/>
      <c r="AL772" s="373"/>
      <c r="AM772" s="373"/>
      <c r="AN772" s="373"/>
      <c r="AO772" s="373"/>
      <c r="AP772" s="373"/>
      <c r="AQ772" s="373"/>
      <c r="AR772" s="373"/>
      <c r="AS772" s="373"/>
      <c r="AT772" s="373"/>
      <c r="AU772" s="373"/>
      <c r="AV772" s="373"/>
      <c r="AW772" s="373"/>
      <c r="AX772" s="373"/>
      <c r="AY772" s="373"/>
      <c r="AZ772" s="373"/>
      <c r="BA772" s="373"/>
      <c r="BB772" s="373"/>
      <c r="BC772" s="373"/>
      <c r="BD772" s="373"/>
      <c r="BE772" s="373"/>
      <c r="BF772" s="373"/>
      <c r="BG772" s="373"/>
      <c r="BH772" s="373"/>
      <c r="BI772" s="373"/>
      <c r="BJ772" s="373"/>
      <c r="BK772" s="373"/>
      <c r="BL772" s="373"/>
      <c r="BM772" s="373"/>
      <c r="BN772" s="373"/>
    </row>
    <row r="773" spans="1:66" ht="15.75" customHeight="1" x14ac:dyDescent="0.2">
      <c r="A773" s="373"/>
      <c r="B773" s="373"/>
      <c r="C773" s="373"/>
      <c r="D773" s="373"/>
      <c r="E773" s="373"/>
      <c r="F773" s="373"/>
      <c r="G773" s="373"/>
      <c r="H773" s="373"/>
      <c r="I773" s="373"/>
      <c r="J773" s="373"/>
      <c r="K773" s="373"/>
      <c r="L773" s="373"/>
      <c r="M773" s="373"/>
      <c r="N773" s="373"/>
      <c r="O773" s="373"/>
      <c r="P773" s="373"/>
      <c r="Q773" s="373"/>
      <c r="R773" s="373"/>
      <c r="S773" s="373"/>
      <c r="T773" s="373"/>
      <c r="U773" s="373"/>
      <c r="V773" s="373"/>
      <c r="W773" s="373"/>
      <c r="X773" s="373"/>
      <c r="Y773" s="373"/>
      <c r="Z773" s="373"/>
      <c r="AA773" s="373"/>
      <c r="AB773" s="373"/>
      <c r="AC773" s="373"/>
      <c r="AD773" s="373"/>
      <c r="AE773" s="373"/>
      <c r="AF773" s="373"/>
      <c r="AG773" s="373"/>
      <c r="AH773" s="373"/>
      <c r="AI773" s="373"/>
      <c r="AJ773" s="373"/>
      <c r="AK773" s="373"/>
      <c r="AL773" s="373"/>
      <c r="AM773" s="373"/>
      <c r="AN773" s="373"/>
      <c r="AO773" s="373"/>
      <c r="AP773" s="373"/>
      <c r="AQ773" s="373"/>
      <c r="AR773" s="373"/>
      <c r="AS773" s="373"/>
      <c r="AT773" s="373"/>
      <c r="AU773" s="373"/>
      <c r="AV773" s="373"/>
      <c r="AW773" s="373"/>
      <c r="AX773" s="373"/>
      <c r="AY773" s="373"/>
      <c r="AZ773" s="373"/>
      <c r="BA773" s="373"/>
      <c r="BB773" s="373"/>
      <c r="BC773" s="373"/>
      <c r="BD773" s="373"/>
      <c r="BE773" s="373"/>
      <c r="BF773" s="373"/>
      <c r="BG773" s="373"/>
      <c r="BH773" s="373"/>
      <c r="BI773" s="373"/>
      <c r="BJ773" s="373"/>
      <c r="BK773" s="373"/>
      <c r="BL773" s="373"/>
      <c r="BM773" s="373"/>
      <c r="BN773" s="373"/>
    </row>
    <row r="774" spans="1:66" ht="15.75" customHeight="1" x14ac:dyDescent="0.2">
      <c r="A774" s="373"/>
      <c r="B774" s="373"/>
      <c r="C774" s="373"/>
      <c r="D774" s="373"/>
      <c r="E774" s="373"/>
      <c r="F774" s="373"/>
      <c r="G774" s="373"/>
      <c r="H774" s="373"/>
      <c r="I774" s="373"/>
      <c r="J774" s="373"/>
      <c r="K774" s="373"/>
      <c r="L774" s="373"/>
      <c r="M774" s="373"/>
      <c r="N774" s="373"/>
      <c r="O774" s="373"/>
      <c r="P774" s="373"/>
      <c r="Q774" s="373"/>
      <c r="R774" s="373"/>
      <c r="S774" s="373"/>
      <c r="T774" s="373"/>
      <c r="U774" s="373"/>
      <c r="V774" s="373"/>
      <c r="W774" s="373"/>
      <c r="X774" s="373"/>
      <c r="Y774" s="373"/>
      <c r="Z774" s="373"/>
      <c r="AA774" s="373"/>
      <c r="AB774" s="373"/>
      <c r="AC774" s="373"/>
      <c r="AD774" s="373"/>
      <c r="AE774" s="373"/>
      <c r="AF774" s="373"/>
      <c r="AG774" s="373"/>
      <c r="AH774" s="373"/>
      <c r="AI774" s="373"/>
      <c r="AJ774" s="373"/>
      <c r="AK774" s="373"/>
      <c r="AL774" s="373"/>
      <c r="AM774" s="373"/>
      <c r="AN774" s="373"/>
      <c r="AO774" s="373"/>
      <c r="AP774" s="373"/>
      <c r="AQ774" s="373"/>
      <c r="AR774" s="373"/>
      <c r="AS774" s="373"/>
      <c r="AT774" s="373"/>
      <c r="AU774" s="373"/>
      <c r="AV774" s="373"/>
      <c r="AW774" s="373"/>
      <c r="AX774" s="373"/>
      <c r="AY774" s="373"/>
      <c r="AZ774" s="373"/>
      <c r="BA774" s="373"/>
      <c r="BB774" s="373"/>
      <c r="BC774" s="373"/>
      <c r="BD774" s="373"/>
      <c r="BE774" s="373"/>
      <c r="BF774" s="373"/>
      <c r="BG774" s="373"/>
      <c r="BH774" s="373"/>
      <c r="BI774" s="373"/>
      <c r="BJ774" s="373"/>
      <c r="BK774" s="373"/>
      <c r="BL774" s="373"/>
      <c r="BM774" s="373"/>
      <c r="BN774" s="373"/>
    </row>
    <row r="775" spans="1:66" ht="15.75" customHeight="1" x14ac:dyDescent="0.2">
      <c r="A775" s="373"/>
      <c r="B775" s="373"/>
      <c r="C775" s="373"/>
      <c r="D775" s="373"/>
      <c r="E775" s="373"/>
      <c r="F775" s="373"/>
      <c r="G775" s="373"/>
      <c r="H775" s="373"/>
      <c r="I775" s="373"/>
      <c r="J775" s="373"/>
      <c r="K775" s="373"/>
      <c r="L775" s="373"/>
      <c r="M775" s="373"/>
      <c r="N775" s="373"/>
      <c r="O775" s="373"/>
      <c r="P775" s="373"/>
      <c r="Q775" s="373"/>
      <c r="R775" s="373"/>
      <c r="S775" s="373"/>
      <c r="T775" s="373"/>
      <c r="U775" s="373"/>
      <c r="V775" s="373"/>
      <c r="W775" s="373"/>
      <c r="X775" s="373"/>
      <c r="Y775" s="373"/>
      <c r="Z775" s="373"/>
      <c r="AA775" s="373"/>
      <c r="AB775" s="373"/>
      <c r="AC775" s="373"/>
      <c r="AD775" s="373"/>
      <c r="AE775" s="373"/>
      <c r="AF775" s="373"/>
      <c r="AG775" s="373"/>
      <c r="AH775" s="373"/>
      <c r="AI775" s="373"/>
      <c r="AJ775" s="373"/>
      <c r="AK775" s="373"/>
      <c r="AL775" s="373"/>
      <c r="AM775" s="373"/>
      <c r="AN775" s="373"/>
      <c r="AO775" s="373"/>
      <c r="AP775" s="373"/>
      <c r="AQ775" s="373"/>
      <c r="AR775" s="373"/>
      <c r="AS775" s="373"/>
      <c r="AT775" s="373"/>
      <c r="AU775" s="373"/>
      <c r="AV775" s="373"/>
      <c r="AW775" s="373"/>
      <c r="AX775" s="373"/>
      <c r="AY775" s="373"/>
      <c r="AZ775" s="373"/>
      <c r="BA775" s="373"/>
      <c r="BB775" s="373"/>
      <c r="BC775" s="373"/>
      <c r="BD775" s="373"/>
      <c r="BE775" s="373"/>
      <c r="BF775" s="373"/>
      <c r="BG775" s="373"/>
      <c r="BH775" s="373"/>
      <c r="BI775" s="373"/>
      <c r="BJ775" s="373"/>
      <c r="BK775" s="373"/>
      <c r="BL775" s="373"/>
      <c r="BM775" s="373"/>
      <c r="BN775" s="373"/>
    </row>
    <row r="776" spans="1:66" ht="15.75" customHeight="1" x14ac:dyDescent="0.2">
      <c r="A776" s="373"/>
      <c r="B776" s="373"/>
      <c r="C776" s="373"/>
      <c r="D776" s="373"/>
      <c r="E776" s="373"/>
      <c r="F776" s="373"/>
      <c r="G776" s="373"/>
      <c r="H776" s="373"/>
      <c r="I776" s="373"/>
      <c r="J776" s="373"/>
      <c r="K776" s="373"/>
      <c r="L776" s="373"/>
      <c r="M776" s="373"/>
      <c r="N776" s="373"/>
      <c r="O776" s="373"/>
      <c r="P776" s="373"/>
      <c r="Q776" s="373"/>
      <c r="R776" s="373"/>
      <c r="S776" s="373"/>
      <c r="T776" s="373"/>
      <c r="U776" s="373"/>
      <c r="V776" s="373"/>
      <c r="W776" s="373"/>
      <c r="X776" s="373"/>
      <c r="Y776" s="373"/>
      <c r="Z776" s="373"/>
      <c r="AA776" s="373"/>
      <c r="AB776" s="373"/>
      <c r="AC776" s="373"/>
      <c r="AD776" s="373"/>
      <c r="AE776" s="373"/>
      <c r="AF776" s="373"/>
      <c r="AG776" s="373"/>
      <c r="AH776" s="373"/>
      <c r="AI776" s="373"/>
      <c r="AJ776" s="373"/>
      <c r="AK776" s="373"/>
      <c r="AL776" s="373"/>
      <c r="AM776" s="373"/>
      <c r="AN776" s="373"/>
      <c r="AO776" s="373"/>
      <c r="AP776" s="373"/>
      <c r="AQ776" s="373"/>
      <c r="AR776" s="373"/>
      <c r="AS776" s="373"/>
      <c r="AT776" s="373"/>
      <c r="AU776" s="373"/>
      <c r="AV776" s="373"/>
      <c r="AW776" s="373"/>
      <c r="AX776" s="373"/>
      <c r="AY776" s="373"/>
      <c r="AZ776" s="373"/>
      <c r="BA776" s="373"/>
      <c r="BB776" s="373"/>
      <c r="BC776" s="373"/>
      <c r="BD776" s="373"/>
      <c r="BE776" s="373"/>
      <c r="BF776" s="373"/>
      <c r="BG776" s="373"/>
      <c r="BH776" s="373"/>
      <c r="BI776" s="373"/>
      <c r="BJ776" s="373"/>
      <c r="BK776" s="373"/>
      <c r="BL776" s="373"/>
      <c r="BM776" s="373"/>
      <c r="BN776" s="373"/>
    </row>
    <row r="777" spans="1:66" ht="15.75" customHeight="1" x14ac:dyDescent="0.2">
      <c r="A777" s="373"/>
      <c r="B777" s="373"/>
      <c r="C777" s="373"/>
      <c r="D777" s="373"/>
      <c r="E777" s="373"/>
      <c r="F777" s="373"/>
      <c r="G777" s="373"/>
      <c r="H777" s="373"/>
      <c r="I777" s="373"/>
      <c r="J777" s="373"/>
      <c r="K777" s="373"/>
      <c r="L777" s="373"/>
      <c r="M777" s="373"/>
      <c r="N777" s="373"/>
      <c r="O777" s="373"/>
      <c r="P777" s="373"/>
      <c r="Q777" s="373"/>
      <c r="R777" s="373"/>
      <c r="S777" s="373"/>
      <c r="T777" s="373"/>
      <c r="U777" s="373"/>
      <c r="V777" s="373"/>
      <c r="W777" s="373"/>
      <c r="X777" s="373"/>
      <c r="Y777" s="373"/>
      <c r="Z777" s="373"/>
      <c r="AA777" s="373"/>
      <c r="AB777" s="373"/>
      <c r="AC777" s="373"/>
      <c r="AD777" s="373"/>
      <c r="AE777" s="373"/>
      <c r="AF777" s="373"/>
      <c r="AG777" s="373"/>
      <c r="AH777" s="373"/>
      <c r="AI777" s="373"/>
      <c r="AJ777" s="373"/>
      <c r="AK777" s="373"/>
      <c r="AL777" s="373"/>
      <c r="AM777" s="373"/>
      <c r="AN777" s="373"/>
      <c r="AO777" s="373"/>
      <c r="AP777" s="373"/>
      <c r="AQ777" s="373"/>
      <c r="AR777" s="373"/>
      <c r="AS777" s="373"/>
      <c r="AT777" s="373"/>
      <c r="AU777" s="373"/>
      <c r="AV777" s="373"/>
      <c r="AW777" s="373"/>
      <c r="AX777" s="373"/>
      <c r="AY777" s="373"/>
      <c r="AZ777" s="373"/>
      <c r="BA777" s="373"/>
      <c r="BB777" s="373"/>
      <c r="BC777" s="373"/>
      <c r="BD777" s="373"/>
      <c r="BE777" s="373"/>
      <c r="BF777" s="373"/>
      <c r="BG777" s="373"/>
      <c r="BH777" s="373"/>
      <c r="BI777" s="373"/>
      <c r="BJ777" s="373"/>
      <c r="BK777" s="373"/>
      <c r="BL777" s="373"/>
      <c r="BM777" s="373"/>
      <c r="BN777" s="373"/>
    </row>
    <row r="778" spans="1:66" ht="15.75" customHeight="1" x14ac:dyDescent="0.2">
      <c r="A778" s="373"/>
      <c r="B778" s="373"/>
      <c r="C778" s="373"/>
      <c r="D778" s="373"/>
      <c r="E778" s="373"/>
      <c r="F778" s="373"/>
      <c r="G778" s="373"/>
      <c r="H778" s="373"/>
      <c r="I778" s="373"/>
      <c r="J778" s="373"/>
      <c r="K778" s="373"/>
      <c r="L778" s="373"/>
      <c r="M778" s="373"/>
      <c r="N778" s="373"/>
      <c r="O778" s="373"/>
      <c r="P778" s="373"/>
      <c r="Q778" s="373"/>
      <c r="R778" s="373"/>
      <c r="S778" s="373"/>
      <c r="T778" s="373"/>
      <c r="U778" s="373"/>
      <c r="V778" s="373"/>
      <c r="W778" s="373"/>
      <c r="X778" s="373"/>
      <c r="Y778" s="373"/>
      <c r="Z778" s="373"/>
      <c r="AA778" s="373"/>
      <c r="AB778" s="373"/>
      <c r="AC778" s="373"/>
      <c r="AD778" s="373"/>
      <c r="AE778" s="373"/>
      <c r="AF778" s="373"/>
      <c r="AG778" s="373"/>
      <c r="AH778" s="373"/>
      <c r="AI778" s="373"/>
      <c r="AJ778" s="373"/>
      <c r="AK778" s="373"/>
      <c r="AL778" s="373"/>
      <c r="AM778" s="373"/>
      <c r="AN778" s="373"/>
      <c r="AO778" s="373"/>
      <c r="AP778" s="373"/>
      <c r="AQ778" s="373"/>
      <c r="AR778" s="373"/>
      <c r="AS778" s="373"/>
      <c r="AT778" s="373"/>
      <c r="AU778" s="373"/>
      <c r="AV778" s="373"/>
      <c r="AW778" s="373"/>
      <c r="AX778" s="373"/>
      <c r="AY778" s="373"/>
      <c r="AZ778" s="373"/>
      <c r="BA778" s="373"/>
      <c r="BB778" s="373"/>
      <c r="BC778" s="373"/>
      <c r="BD778" s="373"/>
      <c r="BE778" s="373"/>
      <c r="BF778" s="373"/>
      <c r="BG778" s="373"/>
      <c r="BH778" s="373"/>
      <c r="BI778" s="373"/>
      <c r="BJ778" s="373"/>
      <c r="BK778" s="373"/>
      <c r="BL778" s="373"/>
      <c r="BM778" s="373"/>
      <c r="BN778" s="373"/>
    </row>
    <row r="779" spans="1:66" ht="15.75" customHeight="1" x14ac:dyDescent="0.2">
      <c r="A779" s="373"/>
      <c r="B779" s="373"/>
      <c r="C779" s="373"/>
      <c r="D779" s="373"/>
      <c r="E779" s="373"/>
      <c r="F779" s="373"/>
      <c r="G779" s="373"/>
      <c r="H779" s="373"/>
      <c r="I779" s="373"/>
      <c r="J779" s="373"/>
      <c r="K779" s="373"/>
      <c r="L779" s="373"/>
      <c r="M779" s="373"/>
      <c r="N779" s="373"/>
      <c r="O779" s="373"/>
      <c r="P779" s="373"/>
      <c r="Q779" s="373"/>
      <c r="R779" s="373"/>
      <c r="S779" s="373"/>
      <c r="T779" s="373"/>
      <c r="U779" s="373"/>
      <c r="V779" s="373"/>
      <c r="W779" s="373"/>
      <c r="X779" s="373"/>
      <c r="Y779" s="373"/>
      <c r="Z779" s="373"/>
      <c r="AA779" s="373"/>
      <c r="AB779" s="373"/>
      <c r="AC779" s="373"/>
      <c r="AD779" s="373"/>
      <c r="AE779" s="373"/>
      <c r="AF779" s="373"/>
      <c r="AG779" s="373"/>
      <c r="AH779" s="373"/>
      <c r="AI779" s="373"/>
      <c r="AJ779" s="373"/>
      <c r="AK779" s="373"/>
      <c r="AL779" s="373"/>
      <c r="AM779" s="373"/>
      <c r="AN779" s="373"/>
      <c r="AO779" s="373"/>
      <c r="AP779" s="373"/>
      <c r="AQ779" s="373"/>
      <c r="AR779" s="373"/>
      <c r="AS779" s="373"/>
      <c r="AT779" s="373"/>
      <c r="AU779" s="373"/>
      <c r="AV779" s="373"/>
      <c r="AW779" s="373"/>
      <c r="AX779" s="373"/>
      <c r="AY779" s="373"/>
      <c r="AZ779" s="373"/>
      <c r="BA779" s="373"/>
      <c r="BB779" s="373"/>
      <c r="BC779" s="373"/>
      <c r="BD779" s="373"/>
      <c r="BE779" s="373"/>
      <c r="BF779" s="373"/>
      <c r="BG779" s="373"/>
      <c r="BH779" s="373"/>
      <c r="BI779" s="373"/>
      <c r="BJ779" s="373"/>
      <c r="BK779" s="373"/>
      <c r="BL779" s="373"/>
      <c r="BM779" s="373"/>
      <c r="BN779" s="373"/>
    </row>
    <row r="780" spans="1:66" ht="15.75" customHeight="1" x14ac:dyDescent="0.2">
      <c r="A780" s="373"/>
      <c r="B780" s="373"/>
      <c r="C780" s="373"/>
      <c r="D780" s="373"/>
      <c r="E780" s="373"/>
      <c r="F780" s="373"/>
      <c r="G780" s="373"/>
      <c r="H780" s="373"/>
      <c r="I780" s="373"/>
      <c r="J780" s="373"/>
      <c r="K780" s="373"/>
      <c r="L780" s="373"/>
      <c r="M780" s="373"/>
      <c r="N780" s="373"/>
      <c r="O780" s="373"/>
      <c r="P780" s="373"/>
      <c r="Q780" s="373"/>
      <c r="R780" s="373"/>
      <c r="S780" s="373"/>
      <c r="T780" s="373"/>
      <c r="U780" s="373"/>
      <c r="V780" s="373"/>
      <c r="W780" s="373"/>
      <c r="X780" s="373"/>
      <c r="Y780" s="373"/>
      <c r="Z780" s="373"/>
      <c r="AA780" s="373"/>
      <c r="AB780" s="373"/>
      <c r="AC780" s="373"/>
      <c r="AD780" s="373"/>
      <c r="AE780" s="373"/>
      <c r="AF780" s="373"/>
      <c r="AG780" s="373"/>
      <c r="AH780" s="373"/>
      <c r="AI780" s="373"/>
      <c r="AJ780" s="373"/>
      <c r="AK780" s="373"/>
      <c r="AL780" s="373"/>
      <c r="AM780" s="373"/>
      <c r="AN780" s="373"/>
      <c r="AO780" s="373"/>
      <c r="AP780" s="373"/>
      <c r="AQ780" s="373"/>
      <c r="AR780" s="373"/>
      <c r="AS780" s="373"/>
      <c r="AT780" s="373"/>
      <c r="AU780" s="373"/>
      <c r="AV780" s="373"/>
      <c r="AW780" s="373"/>
      <c r="AX780" s="373"/>
      <c r="AY780" s="373"/>
      <c r="AZ780" s="373"/>
      <c r="BA780" s="373"/>
      <c r="BB780" s="373"/>
      <c r="BC780" s="373"/>
      <c r="BD780" s="373"/>
      <c r="BE780" s="373"/>
      <c r="BF780" s="373"/>
      <c r="BG780" s="373"/>
      <c r="BH780" s="373"/>
      <c r="BI780" s="373"/>
      <c r="BJ780" s="373"/>
      <c r="BK780" s="373"/>
      <c r="BL780" s="373"/>
      <c r="BM780" s="373"/>
      <c r="BN780" s="373"/>
    </row>
    <row r="781" spans="1:66" ht="15.75" customHeight="1" x14ac:dyDescent="0.2">
      <c r="A781" s="373"/>
      <c r="B781" s="373"/>
      <c r="C781" s="373"/>
      <c r="D781" s="373"/>
      <c r="E781" s="373"/>
      <c r="F781" s="373"/>
      <c r="G781" s="373"/>
      <c r="H781" s="373"/>
      <c r="I781" s="373"/>
      <c r="J781" s="373"/>
      <c r="K781" s="373"/>
      <c r="L781" s="373"/>
      <c r="M781" s="373"/>
      <c r="N781" s="373"/>
      <c r="O781" s="373"/>
      <c r="P781" s="373"/>
      <c r="Q781" s="373"/>
      <c r="R781" s="373"/>
      <c r="S781" s="373"/>
      <c r="T781" s="373"/>
      <c r="U781" s="373"/>
      <c r="V781" s="373"/>
      <c r="W781" s="373"/>
      <c r="X781" s="373"/>
      <c r="Y781" s="373"/>
      <c r="Z781" s="373"/>
      <c r="AA781" s="373"/>
      <c r="AB781" s="373"/>
      <c r="AC781" s="373"/>
      <c r="AD781" s="373"/>
      <c r="AE781" s="373"/>
      <c r="AF781" s="373"/>
      <c r="AG781" s="373"/>
      <c r="AH781" s="373"/>
      <c r="AI781" s="373"/>
      <c r="AJ781" s="373"/>
      <c r="AK781" s="373"/>
      <c r="AL781" s="373"/>
      <c r="AM781" s="373"/>
      <c r="AN781" s="373"/>
      <c r="AO781" s="373"/>
      <c r="AP781" s="373"/>
      <c r="AQ781" s="373"/>
      <c r="AR781" s="373"/>
      <c r="AS781" s="373"/>
      <c r="AT781" s="373"/>
      <c r="AU781" s="373"/>
      <c r="AV781" s="373"/>
      <c r="AW781" s="373"/>
      <c r="AX781" s="373"/>
      <c r="AY781" s="373"/>
      <c r="AZ781" s="373"/>
      <c r="BA781" s="373"/>
      <c r="BB781" s="373"/>
      <c r="BC781" s="373"/>
      <c r="BD781" s="373"/>
      <c r="BE781" s="373"/>
      <c r="BF781" s="373"/>
      <c r="BG781" s="373"/>
      <c r="BH781" s="373"/>
      <c r="BI781" s="373"/>
      <c r="BJ781" s="373"/>
      <c r="BK781" s="373"/>
      <c r="BL781" s="373"/>
      <c r="BM781" s="373"/>
      <c r="BN781" s="373"/>
    </row>
    <row r="782" spans="1:66" ht="15.75" customHeight="1" x14ac:dyDescent="0.2">
      <c r="A782" s="373"/>
      <c r="B782" s="373"/>
      <c r="C782" s="373"/>
      <c r="D782" s="373"/>
      <c r="E782" s="373"/>
      <c r="F782" s="373"/>
      <c r="G782" s="373"/>
      <c r="H782" s="373"/>
      <c r="I782" s="373"/>
      <c r="J782" s="373"/>
      <c r="K782" s="373"/>
      <c r="L782" s="373"/>
      <c r="M782" s="373"/>
      <c r="N782" s="373"/>
      <c r="O782" s="373"/>
      <c r="P782" s="373"/>
      <c r="Q782" s="373"/>
      <c r="R782" s="373"/>
      <c r="S782" s="373"/>
      <c r="T782" s="373"/>
      <c r="U782" s="373"/>
      <c r="V782" s="373"/>
      <c r="W782" s="373"/>
      <c r="X782" s="373"/>
      <c r="Y782" s="373"/>
      <c r="Z782" s="373"/>
      <c r="AA782" s="373"/>
      <c r="AB782" s="373"/>
      <c r="AC782" s="373"/>
      <c r="AD782" s="373"/>
      <c r="AE782" s="373"/>
      <c r="AF782" s="373"/>
      <c r="AG782" s="373"/>
      <c r="AH782" s="373"/>
      <c r="AI782" s="373"/>
      <c r="AJ782" s="373"/>
      <c r="AK782" s="373"/>
      <c r="AL782" s="373"/>
      <c r="AM782" s="373"/>
      <c r="AN782" s="373"/>
      <c r="AO782" s="373"/>
      <c r="AP782" s="373"/>
      <c r="AQ782" s="373"/>
      <c r="AR782" s="373"/>
      <c r="AS782" s="373"/>
      <c r="AT782" s="373"/>
      <c r="AU782" s="373"/>
      <c r="AV782" s="373"/>
      <c r="AW782" s="373"/>
      <c r="AX782" s="373"/>
      <c r="AY782" s="373"/>
      <c r="AZ782" s="373"/>
      <c r="BA782" s="373"/>
      <c r="BB782" s="373"/>
      <c r="BC782" s="373"/>
      <c r="BD782" s="373"/>
      <c r="BE782" s="373"/>
      <c r="BF782" s="373"/>
      <c r="BG782" s="373"/>
      <c r="BH782" s="373"/>
      <c r="BI782" s="373"/>
      <c r="BJ782" s="373"/>
      <c r="BK782" s="373"/>
      <c r="BL782" s="373"/>
      <c r="BM782" s="373"/>
      <c r="BN782" s="373"/>
    </row>
    <row r="783" spans="1:66" ht="15.75" customHeight="1" x14ac:dyDescent="0.2">
      <c r="A783" s="373"/>
      <c r="B783" s="373"/>
      <c r="C783" s="373"/>
      <c r="D783" s="373"/>
      <c r="E783" s="373"/>
      <c r="F783" s="373"/>
      <c r="G783" s="373"/>
      <c r="H783" s="373"/>
      <c r="I783" s="373"/>
      <c r="J783" s="373"/>
      <c r="K783" s="373"/>
      <c r="L783" s="373"/>
      <c r="M783" s="373"/>
      <c r="N783" s="373"/>
      <c r="O783" s="373"/>
      <c r="P783" s="373"/>
      <c r="Q783" s="373"/>
      <c r="R783" s="373"/>
      <c r="S783" s="373"/>
      <c r="T783" s="373"/>
      <c r="U783" s="373"/>
      <c r="V783" s="373"/>
      <c r="W783" s="373"/>
      <c r="X783" s="373"/>
      <c r="Y783" s="373"/>
      <c r="Z783" s="373"/>
      <c r="AA783" s="373"/>
      <c r="AB783" s="373"/>
      <c r="AC783" s="373"/>
      <c r="AD783" s="373"/>
      <c r="AE783" s="373"/>
      <c r="AF783" s="373"/>
      <c r="AG783" s="373"/>
      <c r="AH783" s="373"/>
      <c r="AI783" s="373"/>
      <c r="AJ783" s="373"/>
      <c r="AK783" s="373"/>
      <c r="AL783" s="373"/>
      <c r="AM783" s="373"/>
      <c r="AN783" s="373"/>
      <c r="AO783" s="373"/>
      <c r="AP783" s="373"/>
      <c r="AQ783" s="373"/>
      <c r="AR783" s="373"/>
      <c r="AS783" s="373"/>
      <c r="AT783" s="373"/>
      <c r="AU783" s="373"/>
      <c r="AV783" s="373"/>
      <c r="AW783" s="373"/>
      <c r="AX783" s="373"/>
      <c r="AY783" s="373"/>
      <c r="AZ783" s="373"/>
      <c r="BA783" s="373"/>
      <c r="BB783" s="373"/>
      <c r="BC783" s="373"/>
      <c r="BD783" s="373"/>
      <c r="BE783" s="373"/>
      <c r="BF783" s="373"/>
      <c r="BG783" s="373"/>
      <c r="BH783" s="373"/>
      <c r="BI783" s="373"/>
      <c r="BJ783" s="373"/>
      <c r="BK783" s="373"/>
      <c r="BL783" s="373"/>
      <c r="BM783" s="373"/>
      <c r="BN783" s="373"/>
    </row>
    <row r="784" spans="1:66" ht="15.75" customHeight="1" x14ac:dyDescent="0.2">
      <c r="A784" s="373"/>
      <c r="B784" s="373"/>
      <c r="C784" s="373"/>
      <c r="D784" s="373"/>
      <c r="E784" s="373"/>
      <c r="F784" s="373"/>
      <c r="G784" s="373"/>
      <c r="H784" s="373"/>
      <c r="I784" s="373"/>
      <c r="J784" s="373"/>
      <c r="K784" s="373"/>
      <c r="L784" s="373"/>
      <c r="M784" s="373"/>
      <c r="N784" s="373"/>
      <c r="O784" s="373"/>
      <c r="P784" s="373"/>
      <c r="Q784" s="373"/>
      <c r="R784" s="373"/>
      <c r="S784" s="373"/>
      <c r="T784" s="373"/>
      <c r="U784" s="373"/>
      <c r="V784" s="373"/>
      <c r="W784" s="373"/>
      <c r="X784" s="373"/>
      <c r="Y784" s="373"/>
      <c r="Z784" s="373"/>
      <c r="AA784" s="373"/>
      <c r="AB784" s="373"/>
      <c r="AC784" s="373"/>
      <c r="AD784" s="373"/>
      <c r="AE784" s="373"/>
      <c r="AF784" s="373"/>
      <c r="AG784" s="373"/>
      <c r="AH784" s="373"/>
      <c r="AI784" s="373"/>
      <c r="AJ784" s="373"/>
      <c r="AK784" s="373"/>
      <c r="AL784" s="373"/>
      <c r="AM784" s="373"/>
      <c r="AN784" s="373"/>
      <c r="AO784" s="373"/>
      <c r="AP784" s="373"/>
      <c r="AQ784" s="373"/>
      <c r="AR784" s="373"/>
      <c r="AS784" s="373"/>
      <c r="AT784" s="373"/>
      <c r="AU784" s="373"/>
      <c r="AV784" s="373"/>
      <c r="AW784" s="373"/>
      <c r="AX784" s="373"/>
      <c r="AY784" s="373"/>
      <c r="AZ784" s="373"/>
      <c r="BA784" s="373"/>
      <c r="BB784" s="373"/>
      <c r="BC784" s="373"/>
      <c r="BD784" s="373"/>
      <c r="BE784" s="373"/>
      <c r="BF784" s="373"/>
      <c r="BG784" s="373"/>
      <c r="BH784" s="373"/>
      <c r="BI784" s="373"/>
      <c r="BJ784" s="373"/>
      <c r="BK784" s="373"/>
      <c r="BL784" s="373"/>
      <c r="BM784" s="373"/>
      <c r="BN784" s="373"/>
    </row>
    <row r="785" spans="1:66" ht="15.75" customHeight="1" x14ac:dyDescent="0.2">
      <c r="A785" s="373"/>
      <c r="B785" s="373"/>
      <c r="C785" s="373"/>
      <c r="D785" s="373"/>
      <c r="E785" s="373"/>
      <c r="F785" s="373"/>
      <c r="G785" s="373"/>
      <c r="H785" s="373"/>
      <c r="I785" s="373"/>
      <c r="J785" s="373"/>
      <c r="K785" s="373"/>
      <c r="L785" s="373"/>
      <c r="M785" s="373"/>
      <c r="N785" s="373"/>
      <c r="O785" s="373"/>
      <c r="P785" s="373"/>
      <c r="Q785" s="373"/>
      <c r="R785" s="373"/>
      <c r="S785" s="373"/>
      <c r="T785" s="373"/>
      <c r="U785" s="373"/>
      <c r="V785" s="373"/>
      <c r="W785" s="373"/>
      <c r="X785" s="373"/>
      <c r="Y785" s="373"/>
      <c r="Z785" s="373"/>
      <c r="AA785" s="373"/>
      <c r="AB785" s="373"/>
      <c r="AC785" s="373"/>
      <c r="AD785" s="373"/>
      <c r="AE785" s="373"/>
      <c r="AF785" s="373"/>
      <c r="AG785" s="373"/>
      <c r="AH785" s="373"/>
      <c r="AI785" s="373"/>
      <c r="AJ785" s="373"/>
      <c r="AK785" s="373"/>
      <c r="AL785" s="373"/>
      <c r="AM785" s="373"/>
      <c r="AN785" s="373"/>
      <c r="AO785" s="373"/>
      <c r="AP785" s="373"/>
      <c r="AQ785" s="373"/>
      <c r="AR785" s="373"/>
      <c r="AS785" s="373"/>
      <c r="AT785" s="373"/>
      <c r="AU785" s="373"/>
      <c r="AV785" s="373"/>
      <c r="AW785" s="373"/>
      <c r="AX785" s="373"/>
      <c r="AY785" s="373"/>
      <c r="AZ785" s="373"/>
      <c r="BA785" s="373"/>
      <c r="BB785" s="373"/>
      <c r="BC785" s="373"/>
      <c r="BD785" s="373"/>
      <c r="BE785" s="373"/>
      <c r="BF785" s="373"/>
      <c r="BG785" s="373"/>
      <c r="BH785" s="373"/>
      <c r="BI785" s="373"/>
      <c r="BJ785" s="373"/>
      <c r="BK785" s="373"/>
      <c r="BL785" s="373"/>
      <c r="BM785" s="373"/>
      <c r="BN785" s="373"/>
    </row>
    <row r="786" spans="1:66" ht="15.75" customHeight="1" x14ac:dyDescent="0.2">
      <c r="A786" s="373"/>
      <c r="B786" s="373"/>
      <c r="C786" s="373"/>
      <c r="D786" s="373"/>
      <c r="E786" s="373"/>
      <c r="F786" s="373"/>
      <c r="G786" s="373"/>
      <c r="H786" s="373"/>
      <c r="I786" s="373"/>
      <c r="J786" s="373"/>
      <c r="K786" s="373"/>
      <c r="L786" s="373"/>
      <c r="M786" s="373"/>
      <c r="N786" s="373"/>
      <c r="O786" s="373"/>
      <c r="P786" s="373"/>
      <c r="Q786" s="373"/>
      <c r="R786" s="373"/>
      <c r="S786" s="373"/>
      <c r="T786" s="373"/>
      <c r="U786" s="373"/>
      <c r="V786" s="373"/>
      <c r="W786" s="373"/>
      <c r="X786" s="373"/>
      <c r="Y786" s="373"/>
      <c r="Z786" s="373"/>
      <c r="AA786" s="373"/>
      <c r="AB786" s="373"/>
      <c r="AC786" s="373"/>
      <c r="AD786" s="373"/>
      <c r="AE786" s="373"/>
      <c r="AF786" s="373"/>
      <c r="AG786" s="373"/>
      <c r="AH786" s="373"/>
      <c r="AI786" s="373"/>
      <c r="AJ786" s="373"/>
      <c r="AK786" s="373"/>
      <c r="AL786" s="373"/>
      <c r="AM786" s="373"/>
      <c r="AN786" s="373"/>
      <c r="AO786" s="373"/>
      <c r="AP786" s="373"/>
      <c r="AQ786" s="373"/>
      <c r="AR786" s="373"/>
      <c r="AS786" s="373"/>
      <c r="AT786" s="373"/>
      <c r="AU786" s="373"/>
      <c r="AV786" s="373"/>
      <c r="AW786" s="373"/>
      <c r="AX786" s="373"/>
      <c r="AY786" s="373"/>
      <c r="AZ786" s="373"/>
      <c r="BA786" s="373"/>
      <c r="BB786" s="373"/>
      <c r="BC786" s="373"/>
      <c r="BD786" s="373"/>
      <c r="BE786" s="373"/>
      <c r="BF786" s="373"/>
      <c r="BG786" s="373"/>
      <c r="BH786" s="373"/>
      <c r="BI786" s="373"/>
      <c r="BJ786" s="373"/>
      <c r="BK786" s="373"/>
      <c r="BL786" s="373"/>
      <c r="BM786" s="373"/>
      <c r="BN786" s="373"/>
    </row>
    <row r="787" spans="1:66" ht="15.75" customHeight="1" x14ac:dyDescent="0.2">
      <c r="A787" s="373"/>
      <c r="B787" s="373"/>
      <c r="C787" s="373"/>
      <c r="D787" s="373"/>
      <c r="E787" s="373"/>
      <c r="F787" s="373"/>
      <c r="G787" s="373"/>
      <c r="H787" s="373"/>
      <c r="I787" s="373"/>
      <c r="J787" s="373"/>
      <c r="K787" s="373"/>
      <c r="L787" s="373"/>
      <c r="M787" s="373"/>
      <c r="N787" s="373"/>
      <c r="O787" s="373"/>
      <c r="P787" s="373"/>
      <c r="Q787" s="373"/>
      <c r="R787" s="373"/>
      <c r="S787" s="373"/>
      <c r="T787" s="373"/>
      <c r="U787" s="373"/>
      <c r="V787" s="373"/>
      <c r="W787" s="373"/>
      <c r="X787" s="373"/>
      <c r="Y787" s="373"/>
      <c r="Z787" s="373"/>
      <c r="AA787" s="373"/>
      <c r="AB787" s="373"/>
      <c r="AC787" s="373"/>
      <c r="AD787" s="373"/>
      <c r="AE787" s="373"/>
      <c r="AF787" s="373"/>
      <c r="AG787" s="373"/>
      <c r="AH787" s="373"/>
      <c r="AI787" s="373"/>
      <c r="AJ787" s="373"/>
      <c r="AK787" s="373"/>
      <c r="AL787" s="373"/>
      <c r="AM787" s="373"/>
      <c r="AN787" s="373"/>
      <c r="AO787" s="373"/>
      <c r="AP787" s="373"/>
      <c r="AQ787" s="373"/>
      <c r="AR787" s="373"/>
      <c r="AS787" s="373"/>
      <c r="AT787" s="373"/>
      <c r="AU787" s="373"/>
      <c r="AV787" s="373"/>
      <c r="AW787" s="373"/>
      <c r="AX787" s="373"/>
      <c r="AY787" s="373"/>
      <c r="AZ787" s="373"/>
      <c r="BA787" s="373"/>
      <c r="BB787" s="373"/>
      <c r="BC787" s="373"/>
      <c r="BD787" s="373"/>
      <c r="BE787" s="373"/>
      <c r="BF787" s="373"/>
      <c r="BG787" s="373"/>
      <c r="BH787" s="373"/>
      <c r="BI787" s="373"/>
      <c r="BJ787" s="373"/>
      <c r="BK787" s="373"/>
      <c r="BL787" s="373"/>
      <c r="BM787" s="373"/>
      <c r="BN787" s="373"/>
    </row>
    <row r="788" spans="1:66" ht="15.75" customHeight="1" x14ac:dyDescent="0.2">
      <c r="A788" s="373"/>
      <c r="B788" s="373"/>
      <c r="C788" s="373"/>
      <c r="D788" s="373"/>
      <c r="E788" s="373"/>
      <c r="F788" s="373"/>
      <c r="G788" s="373"/>
      <c r="H788" s="373"/>
      <c r="I788" s="373"/>
      <c r="J788" s="373"/>
      <c r="K788" s="373"/>
      <c r="L788" s="373"/>
      <c r="M788" s="373"/>
      <c r="N788" s="373"/>
      <c r="O788" s="373"/>
      <c r="P788" s="373"/>
      <c r="Q788" s="373"/>
      <c r="R788" s="373"/>
      <c r="S788" s="373"/>
      <c r="T788" s="373"/>
      <c r="U788" s="373"/>
      <c r="V788" s="373"/>
      <c r="W788" s="373"/>
      <c r="X788" s="373"/>
      <c r="Y788" s="373"/>
      <c r="Z788" s="373"/>
      <c r="AA788" s="373"/>
      <c r="AB788" s="373"/>
      <c r="AC788" s="373"/>
      <c r="AD788" s="373"/>
      <c r="AE788" s="373"/>
      <c r="AF788" s="373"/>
      <c r="AG788" s="373"/>
      <c r="AH788" s="373"/>
      <c r="AI788" s="373"/>
      <c r="AJ788" s="373"/>
      <c r="AK788" s="373"/>
      <c r="AL788" s="373"/>
      <c r="AM788" s="373"/>
      <c r="AN788" s="373"/>
      <c r="AO788" s="373"/>
      <c r="AP788" s="373"/>
      <c r="AQ788" s="373"/>
      <c r="AR788" s="373"/>
      <c r="AS788" s="373"/>
      <c r="AT788" s="373"/>
      <c r="AU788" s="373"/>
      <c r="AV788" s="373"/>
      <c r="AW788" s="373"/>
      <c r="AX788" s="373"/>
      <c r="AY788" s="373"/>
      <c r="AZ788" s="373"/>
      <c r="BA788" s="373"/>
      <c r="BB788" s="373"/>
      <c r="BC788" s="373"/>
      <c r="BD788" s="373"/>
      <c r="BE788" s="373"/>
      <c r="BF788" s="373"/>
      <c r="BG788" s="373"/>
      <c r="BH788" s="373"/>
      <c r="BI788" s="373"/>
      <c r="BJ788" s="373"/>
      <c r="BK788" s="373"/>
      <c r="BL788" s="373"/>
      <c r="BM788" s="373"/>
      <c r="BN788" s="373"/>
    </row>
    <row r="789" spans="1:66" ht="15.75" customHeight="1" x14ac:dyDescent="0.2">
      <c r="A789" s="373"/>
      <c r="B789" s="373"/>
      <c r="C789" s="373"/>
      <c r="D789" s="373"/>
      <c r="E789" s="373"/>
      <c r="F789" s="373"/>
      <c r="G789" s="373"/>
      <c r="H789" s="373"/>
      <c r="I789" s="373"/>
      <c r="J789" s="373"/>
      <c r="K789" s="373"/>
      <c r="L789" s="373"/>
      <c r="M789" s="373"/>
      <c r="N789" s="373"/>
      <c r="O789" s="373"/>
      <c r="P789" s="373"/>
      <c r="Q789" s="373"/>
      <c r="R789" s="373"/>
      <c r="S789" s="373"/>
      <c r="T789" s="373"/>
      <c r="U789" s="373"/>
      <c r="V789" s="373"/>
      <c r="W789" s="373"/>
      <c r="X789" s="373"/>
      <c r="Y789" s="373"/>
      <c r="Z789" s="373"/>
      <c r="AA789" s="373"/>
      <c r="AB789" s="373"/>
      <c r="AC789" s="373"/>
      <c r="AD789" s="373"/>
      <c r="AE789" s="373"/>
      <c r="AF789" s="373"/>
      <c r="AG789" s="373"/>
      <c r="AH789" s="373"/>
      <c r="AI789" s="373"/>
      <c r="AJ789" s="373"/>
      <c r="AK789" s="373"/>
      <c r="AL789" s="373"/>
      <c r="AM789" s="373"/>
      <c r="AN789" s="373"/>
      <c r="AO789" s="373"/>
      <c r="AP789" s="373"/>
      <c r="AQ789" s="373"/>
      <c r="AR789" s="373"/>
      <c r="AS789" s="373"/>
      <c r="AT789" s="373"/>
      <c r="AU789" s="373"/>
      <c r="AV789" s="373"/>
      <c r="AW789" s="373"/>
      <c r="AX789" s="373"/>
      <c r="AY789" s="373"/>
      <c r="AZ789" s="373"/>
      <c r="BA789" s="373"/>
      <c r="BB789" s="373"/>
      <c r="BC789" s="373"/>
      <c r="BD789" s="373"/>
      <c r="BE789" s="373"/>
      <c r="BF789" s="373"/>
      <c r="BG789" s="373"/>
      <c r="BH789" s="373"/>
      <c r="BI789" s="373"/>
      <c r="BJ789" s="373"/>
      <c r="BK789" s="373"/>
      <c r="BL789" s="373"/>
      <c r="BM789" s="373"/>
      <c r="BN789" s="373"/>
    </row>
    <row r="790" spans="1:66" ht="15.75" customHeight="1" x14ac:dyDescent="0.2">
      <c r="A790" s="373"/>
      <c r="B790" s="373"/>
      <c r="C790" s="373"/>
      <c r="D790" s="373"/>
      <c r="E790" s="373"/>
      <c r="F790" s="373"/>
      <c r="G790" s="373"/>
      <c r="H790" s="373"/>
      <c r="I790" s="373"/>
      <c r="J790" s="373"/>
      <c r="K790" s="373"/>
      <c r="L790" s="373"/>
      <c r="M790" s="373"/>
      <c r="N790" s="373"/>
      <c r="O790" s="373"/>
      <c r="P790" s="373"/>
      <c r="Q790" s="373"/>
      <c r="R790" s="373"/>
      <c r="S790" s="373"/>
      <c r="T790" s="373"/>
      <c r="U790" s="373"/>
      <c r="V790" s="373"/>
      <c r="W790" s="373"/>
      <c r="X790" s="373"/>
      <c r="Y790" s="373"/>
      <c r="Z790" s="373"/>
      <c r="AA790" s="373"/>
      <c r="AB790" s="373"/>
      <c r="AC790" s="373"/>
      <c r="AD790" s="373"/>
      <c r="AE790" s="373"/>
      <c r="AF790" s="373"/>
      <c r="AG790" s="373"/>
      <c r="AH790" s="373"/>
      <c r="AI790" s="373"/>
      <c r="AJ790" s="373"/>
      <c r="AK790" s="373"/>
      <c r="AL790" s="373"/>
      <c r="AM790" s="373"/>
      <c r="AN790" s="373"/>
      <c r="AO790" s="373"/>
      <c r="AP790" s="373"/>
      <c r="AQ790" s="373"/>
      <c r="AR790" s="373"/>
      <c r="AS790" s="373"/>
      <c r="AT790" s="373"/>
      <c r="AU790" s="373"/>
      <c r="AV790" s="373"/>
      <c r="AW790" s="373"/>
      <c r="AX790" s="373"/>
      <c r="AY790" s="373"/>
      <c r="AZ790" s="373"/>
      <c r="BA790" s="373"/>
      <c r="BB790" s="373"/>
      <c r="BC790" s="373"/>
      <c r="BD790" s="373"/>
      <c r="BE790" s="373"/>
      <c r="BF790" s="373"/>
      <c r="BG790" s="373"/>
      <c r="BH790" s="373"/>
      <c r="BI790" s="373"/>
      <c r="BJ790" s="373"/>
      <c r="BK790" s="373"/>
      <c r="BL790" s="373"/>
      <c r="BM790" s="373"/>
      <c r="BN790" s="373"/>
    </row>
    <row r="791" spans="1:66" ht="15.75" customHeight="1" x14ac:dyDescent="0.2">
      <c r="A791" s="373"/>
      <c r="B791" s="373"/>
      <c r="C791" s="373"/>
      <c r="D791" s="373"/>
      <c r="E791" s="373"/>
      <c r="F791" s="373"/>
      <c r="G791" s="373"/>
      <c r="H791" s="373"/>
      <c r="I791" s="373"/>
      <c r="J791" s="373"/>
      <c r="K791" s="373"/>
      <c r="L791" s="373"/>
      <c r="M791" s="373"/>
      <c r="N791" s="373"/>
      <c r="O791" s="373"/>
      <c r="P791" s="373"/>
      <c r="Q791" s="373"/>
      <c r="R791" s="373"/>
      <c r="S791" s="373"/>
      <c r="T791" s="373"/>
      <c r="U791" s="373"/>
      <c r="V791" s="373"/>
      <c r="W791" s="373"/>
      <c r="X791" s="373"/>
      <c r="Y791" s="373"/>
      <c r="Z791" s="373"/>
      <c r="AA791" s="373"/>
      <c r="AB791" s="373"/>
      <c r="AC791" s="373"/>
      <c r="AD791" s="373"/>
      <c r="AE791" s="373"/>
      <c r="AF791" s="373"/>
      <c r="AG791" s="373"/>
      <c r="AH791" s="373"/>
      <c r="AI791" s="373"/>
      <c r="AJ791" s="373"/>
      <c r="AK791" s="373"/>
      <c r="AL791" s="373"/>
      <c r="AM791" s="373"/>
      <c r="AN791" s="373"/>
      <c r="AO791" s="373"/>
      <c r="AP791" s="373"/>
      <c r="AQ791" s="373"/>
      <c r="AR791" s="373"/>
      <c r="AS791" s="373"/>
      <c r="AT791" s="373"/>
      <c r="AU791" s="373"/>
      <c r="AV791" s="373"/>
      <c r="AW791" s="373"/>
      <c r="AX791" s="373"/>
      <c r="AY791" s="373"/>
      <c r="AZ791" s="373"/>
      <c r="BA791" s="373"/>
      <c r="BB791" s="373"/>
      <c r="BC791" s="373"/>
      <c r="BD791" s="373"/>
      <c r="BE791" s="373"/>
      <c r="BF791" s="373"/>
      <c r="BG791" s="373"/>
      <c r="BH791" s="373"/>
      <c r="BI791" s="373"/>
      <c r="BJ791" s="373"/>
      <c r="BK791" s="373"/>
      <c r="BL791" s="373"/>
      <c r="BM791" s="373"/>
      <c r="BN791" s="373"/>
    </row>
    <row r="792" spans="1:66" ht="15.75" customHeight="1" x14ac:dyDescent="0.2">
      <c r="A792" s="373"/>
      <c r="B792" s="373"/>
      <c r="C792" s="373"/>
      <c r="D792" s="373"/>
      <c r="E792" s="373"/>
      <c r="F792" s="373"/>
      <c r="G792" s="373"/>
      <c r="H792" s="373"/>
      <c r="I792" s="373"/>
      <c r="J792" s="373"/>
      <c r="K792" s="373"/>
      <c r="L792" s="373"/>
      <c r="M792" s="373"/>
      <c r="N792" s="373"/>
      <c r="O792" s="373"/>
      <c r="P792" s="373"/>
      <c r="Q792" s="373"/>
      <c r="R792" s="373"/>
      <c r="S792" s="373"/>
      <c r="T792" s="373"/>
      <c r="U792" s="373"/>
      <c r="V792" s="373"/>
      <c r="W792" s="373"/>
      <c r="X792" s="373"/>
      <c r="Y792" s="373"/>
      <c r="Z792" s="373"/>
      <c r="AA792" s="373"/>
      <c r="AB792" s="373"/>
      <c r="AC792" s="373"/>
      <c r="AD792" s="373"/>
      <c r="AE792" s="373"/>
      <c r="AF792" s="373"/>
      <c r="AG792" s="373"/>
      <c r="AH792" s="373"/>
      <c r="AI792" s="373"/>
      <c r="AJ792" s="373"/>
      <c r="AK792" s="373"/>
      <c r="AL792" s="373"/>
      <c r="AM792" s="373"/>
      <c r="AN792" s="373"/>
      <c r="AO792" s="373"/>
      <c r="AP792" s="373"/>
      <c r="AQ792" s="373"/>
      <c r="AR792" s="373"/>
      <c r="AS792" s="373"/>
      <c r="AT792" s="373"/>
      <c r="AU792" s="373"/>
      <c r="AV792" s="373"/>
      <c r="AW792" s="373"/>
      <c r="AX792" s="373"/>
      <c r="AY792" s="373"/>
      <c r="AZ792" s="373"/>
      <c r="BA792" s="373"/>
      <c r="BB792" s="373"/>
      <c r="BC792" s="373"/>
      <c r="BD792" s="373"/>
      <c r="BE792" s="373"/>
      <c r="BF792" s="373"/>
      <c r="BG792" s="373"/>
      <c r="BH792" s="373"/>
      <c r="BI792" s="373"/>
      <c r="BJ792" s="373"/>
      <c r="BK792" s="373"/>
      <c r="BL792" s="373"/>
      <c r="BM792" s="373"/>
      <c r="BN792" s="373"/>
    </row>
    <row r="793" spans="1:66" ht="15.75" customHeight="1" x14ac:dyDescent="0.2">
      <c r="A793" s="373"/>
      <c r="B793" s="373"/>
      <c r="C793" s="373"/>
      <c r="D793" s="373"/>
      <c r="E793" s="373"/>
      <c r="F793" s="373"/>
      <c r="G793" s="373"/>
      <c r="H793" s="373"/>
      <c r="I793" s="373"/>
      <c r="J793" s="373"/>
      <c r="K793" s="373"/>
      <c r="L793" s="373"/>
      <c r="M793" s="373"/>
      <c r="N793" s="373"/>
      <c r="O793" s="373"/>
      <c r="P793" s="373"/>
      <c r="Q793" s="373"/>
      <c r="R793" s="373"/>
      <c r="S793" s="373"/>
      <c r="T793" s="373"/>
      <c r="U793" s="373"/>
      <c r="V793" s="373"/>
      <c r="W793" s="373"/>
      <c r="X793" s="373"/>
      <c r="Y793" s="373"/>
      <c r="Z793" s="373"/>
      <c r="AA793" s="373"/>
      <c r="AB793" s="373"/>
      <c r="AC793" s="373"/>
      <c r="AD793" s="373"/>
      <c r="AE793" s="373"/>
      <c r="AF793" s="373"/>
      <c r="AG793" s="373"/>
      <c r="AH793" s="373"/>
      <c r="AI793" s="373"/>
      <c r="AJ793" s="373"/>
      <c r="AK793" s="373"/>
      <c r="AL793" s="373"/>
      <c r="AM793" s="373"/>
      <c r="AN793" s="373"/>
      <c r="AO793" s="373"/>
      <c r="AP793" s="373"/>
      <c r="AQ793" s="373"/>
      <c r="AR793" s="373"/>
      <c r="AS793" s="373"/>
      <c r="AT793" s="373"/>
      <c r="AU793" s="373"/>
      <c r="AV793" s="373"/>
      <c r="AW793" s="373"/>
      <c r="AX793" s="373"/>
      <c r="AY793" s="373"/>
      <c r="AZ793" s="373"/>
      <c r="BA793" s="373"/>
      <c r="BB793" s="373"/>
      <c r="BC793" s="373"/>
      <c r="BD793" s="373"/>
      <c r="BE793" s="373"/>
      <c r="BF793" s="373"/>
      <c r="BG793" s="373"/>
      <c r="BH793" s="373"/>
      <c r="BI793" s="373"/>
      <c r="BJ793" s="373"/>
      <c r="BK793" s="373"/>
      <c r="BL793" s="373"/>
      <c r="BM793" s="373"/>
      <c r="BN793" s="373"/>
    </row>
    <row r="794" spans="1:66" ht="15.75" customHeight="1" x14ac:dyDescent="0.2">
      <c r="A794" s="373"/>
      <c r="B794" s="373"/>
      <c r="C794" s="373"/>
      <c r="D794" s="373"/>
      <c r="E794" s="373"/>
      <c r="F794" s="373"/>
      <c r="G794" s="373"/>
      <c r="H794" s="373"/>
      <c r="I794" s="373"/>
      <c r="J794" s="373"/>
      <c r="K794" s="373"/>
      <c r="L794" s="373"/>
      <c r="M794" s="373"/>
      <c r="N794" s="373"/>
      <c r="O794" s="373"/>
      <c r="P794" s="373"/>
      <c r="Q794" s="373"/>
      <c r="R794" s="373"/>
      <c r="S794" s="373"/>
      <c r="T794" s="373"/>
      <c r="U794" s="373"/>
      <c r="V794" s="373"/>
      <c r="W794" s="373"/>
      <c r="X794" s="373"/>
      <c r="Y794" s="373"/>
      <c r="Z794" s="373"/>
      <c r="AA794" s="373"/>
      <c r="AB794" s="373"/>
      <c r="AC794" s="373"/>
      <c r="AD794" s="373"/>
      <c r="AE794" s="373"/>
      <c r="AF794" s="373"/>
      <c r="AG794" s="373"/>
      <c r="AH794" s="373"/>
      <c r="AI794" s="373"/>
      <c r="AJ794" s="373"/>
      <c r="AK794" s="373"/>
      <c r="AL794" s="373"/>
      <c r="AM794" s="373"/>
      <c r="AN794" s="373"/>
      <c r="AO794" s="373"/>
      <c r="AP794" s="373"/>
      <c r="AQ794" s="373"/>
      <c r="AR794" s="373"/>
      <c r="AS794" s="373"/>
      <c r="AT794" s="373"/>
      <c r="AU794" s="373"/>
      <c r="AV794" s="373"/>
      <c r="AW794" s="373"/>
      <c r="AX794" s="373"/>
      <c r="AY794" s="373"/>
      <c r="AZ794" s="373"/>
      <c r="BA794" s="373"/>
      <c r="BB794" s="373"/>
      <c r="BC794" s="373"/>
      <c r="BD794" s="373"/>
      <c r="BE794" s="373"/>
      <c r="BF794" s="373"/>
      <c r="BG794" s="373"/>
      <c r="BH794" s="373"/>
      <c r="BI794" s="373"/>
      <c r="BJ794" s="373"/>
      <c r="BK794" s="373"/>
      <c r="BL794" s="373"/>
      <c r="BM794" s="373"/>
      <c r="BN794" s="373"/>
    </row>
    <row r="795" spans="1:66" ht="15.75" customHeight="1" x14ac:dyDescent="0.2">
      <c r="A795" s="373"/>
      <c r="B795" s="373"/>
      <c r="C795" s="373"/>
      <c r="D795" s="373"/>
      <c r="E795" s="373"/>
      <c r="F795" s="373"/>
      <c r="G795" s="373"/>
      <c r="H795" s="373"/>
      <c r="I795" s="373"/>
      <c r="J795" s="373"/>
      <c r="K795" s="373"/>
      <c r="L795" s="373"/>
      <c r="M795" s="373"/>
      <c r="N795" s="373"/>
      <c r="O795" s="373"/>
      <c r="P795" s="373"/>
      <c r="Q795" s="373"/>
      <c r="R795" s="373"/>
      <c r="S795" s="373"/>
      <c r="T795" s="373"/>
      <c r="U795" s="373"/>
      <c r="V795" s="373"/>
      <c r="W795" s="373"/>
      <c r="X795" s="373"/>
      <c r="Y795" s="373"/>
      <c r="Z795" s="373"/>
      <c r="AA795" s="373"/>
      <c r="AB795" s="373"/>
      <c r="AC795" s="373"/>
      <c r="AD795" s="373"/>
      <c r="AE795" s="373"/>
      <c r="AF795" s="373"/>
      <c r="AG795" s="373"/>
      <c r="AH795" s="373"/>
      <c r="AI795" s="373"/>
      <c r="AJ795" s="373"/>
      <c r="AK795" s="373"/>
      <c r="AL795" s="373"/>
      <c r="AM795" s="373"/>
      <c r="AN795" s="373"/>
      <c r="AO795" s="373"/>
      <c r="AP795" s="373"/>
      <c r="AQ795" s="373"/>
      <c r="AR795" s="373"/>
      <c r="AS795" s="373"/>
      <c r="AT795" s="373"/>
      <c r="AU795" s="373"/>
      <c r="AV795" s="373"/>
      <c r="AW795" s="373"/>
      <c r="AX795" s="373"/>
      <c r="AY795" s="373"/>
      <c r="AZ795" s="373"/>
      <c r="BA795" s="373"/>
      <c r="BB795" s="373"/>
      <c r="BC795" s="373"/>
      <c r="BD795" s="373"/>
      <c r="BE795" s="373"/>
      <c r="BF795" s="373"/>
      <c r="BG795" s="373"/>
      <c r="BH795" s="373"/>
      <c r="BI795" s="373"/>
      <c r="BJ795" s="373"/>
      <c r="BK795" s="373"/>
      <c r="BL795" s="373"/>
      <c r="BM795" s="373"/>
      <c r="BN795" s="373"/>
    </row>
    <row r="796" spans="1:66" ht="15.75" customHeight="1" x14ac:dyDescent="0.2">
      <c r="A796" s="373"/>
      <c r="B796" s="373"/>
      <c r="C796" s="373"/>
      <c r="D796" s="373"/>
      <c r="E796" s="373"/>
      <c r="F796" s="373"/>
      <c r="G796" s="373"/>
      <c r="H796" s="373"/>
      <c r="I796" s="373"/>
      <c r="J796" s="373"/>
      <c r="K796" s="373"/>
      <c r="L796" s="373"/>
      <c r="M796" s="373"/>
      <c r="N796" s="373"/>
      <c r="O796" s="373"/>
      <c r="P796" s="373"/>
      <c r="Q796" s="373"/>
      <c r="R796" s="373"/>
      <c r="S796" s="373"/>
      <c r="T796" s="373"/>
      <c r="U796" s="373"/>
      <c r="V796" s="373"/>
      <c r="W796" s="373"/>
      <c r="X796" s="373"/>
      <c r="Y796" s="373"/>
      <c r="Z796" s="373"/>
      <c r="AA796" s="373"/>
      <c r="AB796" s="373"/>
      <c r="AC796" s="373"/>
      <c r="AD796" s="373"/>
      <c r="AE796" s="373"/>
      <c r="AF796" s="373"/>
      <c r="AG796" s="373"/>
      <c r="AH796" s="373"/>
      <c r="AI796" s="373"/>
      <c r="AJ796" s="373"/>
      <c r="AK796" s="373"/>
      <c r="AL796" s="373"/>
      <c r="AM796" s="373"/>
      <c r="AN796" s="373"/>
      <c r="AO796" s="373"/>
      <c r="AP796" s="373"/>
      <c r="AQ796" s="373"/>
      <c r="AR796" s="373"/>
      <c r="AS796" s="373"/>
      <c r="AT796" s="373"/>
      <c r="AU796" s="373"/>
      <c r="AV796" s="373"/>
      <c r="AW796" s="373"/>
      <c r="AX796" s="373"/>
      <c r="AY796" s="373"/>
      <c r="AZ796" s="373"/>
      <c r="BA796" s="373"/>
      <c r="BB796" s="373"/>
      <c r="BC796" s="373"/>
      <c r="BD796" s="373"/>
      <c r="BE796" s="373"/>
      <c r="BF796" s="373"/>
      <c r="BG796" s="373"/>
      <c r="BH796" s="373"/>
      <c r="BI796" s="373"/>
      <c r="BJ796" s="373"/>
      <c r="BK796" s="373"/>
      <c r="BL796" s="373"/>
      <c r="BM796" s="373"/>
      <c r="BN796" s="373"/>
    </row>
    <row r="797" spans="1:66" ht="15.75" customHeight="1" x14ac:dyDescent="0.2">
      <c r="A797" s="373"/>
      <c r="B797" s="373"/>
      <c r="C797" s="373"/>
      <c r="D797" s="373"/>
      <c r="E797" s="373"/>
      <c r="F797" s="373"/>
      <c r="G797" s="373"/>
      <c r="H797" s="373"/>
      <c r="I797" s="373"/>
      <c r="J797" s="373"/>
      <c r="K797" s="373"/>
      <c r="L797" s="373"/>
      <c r="M797" s="373"/>
      <c r="N797" s="373"/>
      <c r="O797" s="373"/>
      <c r="P797" s="373"/>
      <c r="Q797" s="373"/>
      <c r="R797" s="373"/>
      <c r="S797" s="373"/>
      <c r="T797" s="373"/>
      <c r="U797" s="373"/>
      <c r="V797" s="373"/>
      <c r="W797" s="373"/>
      <c r="X797" s="373"/>
      <c r="Y797" s="373"/>
      <c r="Z797" s="373"/>
      <c r="AA797" s="373"/>
      <c r="AB797" s="373"/>
      <c r="AC797" s="373"/>
      <c r="AD797" s="373"/>
      <c r="AE797" s="373"/>
      <c r="AF797" s="373"/>
      <c r="AG797" s="373"/>
      <c r="AH797" s="373"/>
      <c r="AI797" s="373"/>
      <c r="AJ797" s="373"/>
      <c r="AK797" s="373"/>
      <c r="AL797" s="373"/>
      <c r="AM797" s="373"/>
      <c r="AN797" s="373"/>
      <c r="AO797" s="373"/>
      <c r="AP797" s="373"/>
      <c r="AQ797" s="373"/>
      <c r="AR797" s="373"/>
      <c r="AS797" s="373"/>
      <c r="AT797" s="373"/>
      <c r="AU797" s="373"/>
      <c r="AV797" s="373"/>
      <c r="AW797" s="373"/>
      <c r="AX797" s="373"/>
      <c r="AY797" s="373"/>
      <c r="AZ797" s="373"/>
      <c r="BA797" s="373"/>
      <c r="BB797" s="373"/>
      <c r="BC797" s="373"/>
      <c r="BD797" s="373"/>
      <c r="BE797" s="373"/>
      <c r="BF797" s="373"/>
      <c r="BG797" s="373"/>
      <c r="BH797" s="373"/>
      <c r="BI797" s="373"/>
      <c r="BJ797" s="373"/>
      <c r="BK797" s="373"/>
      <c r="BL797" s="373"/>
      <c r="BM797" s="373"/>
      <c r="BN797" s="373"/>
    </row>
    <row r="798" spans="1:66" ht="15.75" customHeight="1" x14ac:dyDescent="0.2">
      <c r="A798" s="373"/>
      <c r="B798" s="373"/>
      <c r="C798" s="373"/>
      <c r="D798" s="373"/>
      <c r="E798" s="373"/>
      <c r="F798" s="373"/>
      <c r="G798" s="373"/>
      <c r="H798" s="373"/>
      <c r="I798" s="373"/>
      <c r="J798" s="373"/>
      <c r="K798" s="373"/>
      <c r="L798" s="373"/>
      <c r="M798" s="373"/>
      <c r="N798" s="373"/>
      <c r="O798" s="373"/>
      <c r="P798" s="373"/>
      <c r="Q798" s="373"/>
      <c r="R798" s="373"/>
      <c r="S798" s="373"/>
      <c r="T798" s="373"/>
      <c r="U798" s="373"/>
      <c r="V798" s="373"/>
      <c r="W798" s="373"/>
      <c r="X798" s="373"/>
      <c r="Y798" s="373"/>
      <c r="Z798" s="373"/>
      <c r="AA798" s="373"/>
      <c r="AB798" s="373"/>
      <c r="AC798" s="373"/>
      <c r="AD798" s="373"/>
      <c r="AE798" s="373"/>
      <c r="AF798" s="373"/>
      <c r="AG798" s="373"/>
      <c r="AH798" s="373"/>
      <c r="AI798" s="373"/>
      <c r="AJ798" s="373"/>
      <c r="AK798" s="373"/>
      <c r="AL798" s="373"/>
      <c r="AM798" s="373"/>
      <c r="AN798" s="373"/>
      <c r="AO798" s="373"/>
      <c r="AP798" s="373"/>
      <c r="AQ798" s="373"/>
      <c r="AR798" s="373"/>
      <c r="AS798" s="373"/>
      <c r="AT798" s="373"/>
      <c r="AU798" s="373"/>
      <c r="AV798" s="373"/>
      <c r="AW798" s="373"/>
      <c r="AX798" s="373"/>
      <c r="AY798" s="373"/>
      <c r="AZ798" s="373"/>
      <c r="BA798" s="373"/>
      <c r="BB798" s="373"/>
      <c r="BC798" s="373"/>
      <c r="BD798" s="373"/>
      <c r="BE798" s="373"/>
      <c r="BF798" s="373"/>
      <c r="BG798" s="373"/>
      <c r="BH798" s="373"/>
      <c r="BI798" s="373"/>
      <c r="BJ798" s="373"/>
      <c r="BK798" s="373"/>
      <c r="BL798" s="373"/>
      <c r="BM798" s="373"/>
      <c r="BN798" s="373"/>
    </row>
    <row r="799" spans="1:66" ht="15.75" customHeight="1" x14ac:dyDescent="0.2">
      <c r="A799" s="373"/>
      <c r="B799" s="373"/>
      <c r="C799" s="373"/>
      <c r="D799" s="373"/>
      <c r="E799" s="373"/>
      <c r="F799" s="373"/>
      <c r="G799" s="373"/>
      <c r="H799" s="373"/>
      <c r="I799" s="373"/>
      <c r="J799" s="373"/>
      <c r="K799" s="373"/>
      <c r="L799" s="373"/>
      <c r="M799" s="373"/>
      <c r="N799" s="373"/>
      <c r="O799" s="373"/>
      <c r="P799" s="373"/>
      <c r="Q799" s="373"/>
      <c r="R799" s="373"/>
      <c r="S799" s="373"/>
      <c r="T799" s="373"/>
      <c r="U799" s="373"/>
      <c r="V799" s="373"/>
      <c r="W799" s="373"/>
      <c r="X799" s="373"/>
      <c r="Y799" s="373"/>
      <c r="Z799" s="373"/>
      <c r="AA799" s="373"/>
      <c r="AB799" s="373"/>
      <c r="AC799" s="373"/>
      <c r="AD799" s="373"/>
      <c r="AE799" s="373"/>
      <c r="AF799" s="373"/>
      <c r="AG799" s="373"/>
      <c r="AH799" s="373"/>
      <c r="AI799" s="373"/>
      <c r="AJ799" s="373"/>
      <c r="AK799" s="373"/>
      <c r="AL799" s="373"/>
      <c r="AM799" s="373"/>
      <c r="AN799" s="373"/>
      <c r="AO799" s="373"/>
      <c r="AP799" s="373"/>
      <c r="AQ799" s="373"/>
      <c r="AR799" s="373"/>
      <c r="AS799" s="373"/>
      <c r="AT799" s="373"/>
      <c r="AU799" s="373"/>
      <c r="AV799" s="373"/>
      <c r="AW799" s="373"/>
      <c r="AX799" s="373"/>
      <c r="AY799" s="373"/>
      <c r="AZ799" s="373"/>
      <c r="BA799" s="373"/>
      <c r="BB799" s="373"/>
      <c r="BC799" s="373"/>
      <c r="BD799" s="373"/>
      <c r="BE799" s="373"/>
      <c r="BF799" s="373"/>
      <c r="BG799" s="373"/>
      <c r="BH799" s="373"/>
      <c r="BI799" s="373"/>
      <c r="BJ799" s="373"/>
      <c r="BK799" s="373"/>
      <c r="BL799" s="373"/>
      <c r="BM799" s="373"/>
      <c r="BN799" s="373"/>
    </row>
    <row r="800" spans="1:66" ht="15.75" customHeight="1" x14ac:dyDescent="0.2">
      <c r="A800" s="373"/>
      <c r="B800" s="373"/>
      <c r="C800" s="373"/>
      <c r="D800" s="373"/>
      <c r="E800" s="373"/>
      <c r="F800" s="373"/>
      <c r="G800" s="373"/>
      <c r="H800" s="373"/>
      <c r="I800" s="373"/>
      <c r="J800" s="373"/>
      <c r="K800" s="373"/>
      <c r="L800" s="373"/>
      <c r="M800" s="373"/>
      <c r="N800" s="373"/>
      <c r="O800" s="373"/>
      <c r="P800" s="373"/>
      <c r="Q800" s="373"/>
      <c r="R800" s="373"/>
      <c r="S800" s="373"/>
      <c r="T800" s="373"/>
      <c r="U800" s="373"/>
      <c r="V800" s="373"/>
      <c r="W800" s="373"/>
      <c r="X800" s="373"/>
      <c r="Y800" s="373"/>
      <c r="Z800" s="373"/>
      <c r="AA800" s="373"/>
      <c r="AB800" s="373"/>
      <c r="AC800" s="373"/>
      <c r="AD800" s="373"/>
      <c r="AE800" s="373"/>
      <c r="AF800" s="373"/>
      <c r="AG800" s="373"/>
      <c r="AH800" s="373"/>
      <c r="AI800" s="373"/>
      <c r="AJ800" s="373"/>
      <c r="AK800" s="373"/>
      <c r="AL800" s="373"/>
      <c r="AM800" s="373"/>
      <c r="AN800" s="373"/>
      <c r="AO800" s="373"/>
      <c r="AP800" s="373"/>
      <c r="AQ800" s="373"/>
      <c r="AR800" s="373"/>
      <c r="AS800" s="373"/>
      <c r="AT800" s="373"/>
      <c r="AU800" s="373"/>
      <c r="AV800" s="373"/>
      <c r="AW800" s="373"/>
      <c r="AX800" s="373"/>
      <c r="AY800" s="373"/>
      <c r="AZ800" s="373"/>
      <c r="BA800" s="373"/>
      <c r="BB800" s="373"/>
      <c r="BC800" s="373"/>
      <c r="BD800" s="373"/>
      <c r="BE800" s="373"/>
      <c r="BF800" s="373"/>
      <c r="BG800" s="373"/>
      <c r="BH800" s="373"/>
      <c r="BI800" s="373"/>
      <c r="BJ800" s="373"/>
      <c r="BK800" s="373"/>
      <c r="BL800" s="373"/>
      <c r="BM800" s="373"/>
      <c r="BN800" s="373"/>
    </row>
    <row r="801" spans="1:66" ht="15.75" customHeight="1" x14ac:dyDescent="0.2">
      <c r="A801" s="373"/>
      <c r="B801" s="373"/>
      <c r="C801" s="373"/>
      <c r="D801" s="373"/>
      <c r="E801" s="373"/>
      <c r="F801" s="373"/>
      <c r="G801" s="373"/>
      <c r="H801" s="373"/>
      <c r="I801" s="373"/>
      <c r="J801" s="373"/>
      <c r="K801" s="373"/>
      <c r="L801" s="373"/>
      <c r="M801" s="373"/>
      <c r="N801" s="373"/>
      <c r="O801" s="373"/>
      <c r="P801" s="373"/>
      <c r="Q801" s="373"/>
      <c r="R801" s="373"/>
      <c r="S801" s="373"/>
      <c r="T801" s="373"/>
      <c r="U801" s="373"/>
      <c r="V801" s="373"/>
      <c r="W801" s="373"/>
      <c r="X801" s="373"/>
      <c r="Y801" s="373"/>
      <c r="Z801" s="373"/>
      <c r="AA801" s="373"/>
      <c r="AB801" s="373"/>
      <c r="AC801" s="373"/>
      <c r="AD801" s="373"/>
      <c r="AE801" s="373"/>
      <c r="AF801" s="373"/>
      <c r="AG801" s="373"/>
      <c r="AH801" s="373"/>
      <c r="AI801" s="373"/>
      <c r="AJ801" s="373"/>
      <c r="AK801" s="373"/>
      <c r="AL801" s="373"/>
      <c r="AM801" s="373"/>
      <c r="AN801" s="373"/>
      <c r="AO801" s="373"/>
      <c r="AP801" s="373"/>
      <c r="AQ801" s="373"/>
      <c r="AR801" s="373"/>
      <c r="AS801" s="373"/>
      <c r="AT801" s="373"/>
      <c r="AU801" s="373"/>
      <c r="AV801" s="373"/>
      <c r="AW801" s="373"/>
      <c r="AX801" s="373"/>
      <c r="AY801" s="373"/>
      <c r="AZ801" s="373"/>
      <c r="BA801" s="373"/>
      <c r="BB801" s="373"/>
      <c r="BC801" s="373"/>
      <c r="BD801" s="373"/>
      <c r="BE801" s="373"/>
      <c r="BF801" s="373"/>
      <c r="BG801" s="373"/>
      <c r="BH801" s="373"/>
      <c r="BI801" s="373"/>
      <c r="BJ801" s="373"/>
      <c r="BK801" s="373"/>
      <c r="BL801" s="373"/>
      <c r="BM801" s="373"/>
      <c r="BN801" s="373"/>
    </row>
    <row r="802" spans="1:66" ht="15.75" customHeight="1" x14ac:dyDescent="0.2">
      <c r="A802" s="373"/>
      <c r="B802" s="373"/>
      <c r="C802" s="373"/>
      <c r="D802" s="373"/>
      <c r="E802" s="373"/>
      <c r="F802" s="373"/>
      <c r="G802" s="373"/>
      <c r="H802" s="373"/>
      <c r="I802" s="373"/>
      <c r="J802" s="373"/>
      <c r="K802" s="373"/>
      <c r="L802" s="373"/>
      <c r="M802" s="373"/>
      <c r="N802" s="373"/>
      <c r="O802" s="373"/>
      <c r="P802" s="373"/>
      <c r="Q802" s="373"/>
      <c r="R802" s="373"/>
      <c r="S802" s="373"/>
      <c r="T802" s="373"/>
      <c r="U802" s="373"/>
      <c r="V802" s="373"/>
      <c r="W802" s="373"/>
      <c r="X802" s="373"/>
      <c r="Y802" s="373"/>
      <c r="Z802" s="373"/>
      <c r="AA802" s="373"/>
      <c r="AB802" s="373"/>
      <c r="AC802" s="373"/>
      <c r="AD802" s="373"/>
      <c r="AE802" s="373"/>
      <c r="AF802" s="373"/>
      <c r="AG802" s="373"/>
      <c r="AH802" s="373"/>
      <c r="AI802" s="373"/>
      <c r="AJ802" s="373"/>
      <c r="AK802" s="373"/>
      <c r="AL802" s="373"/>
      <c r="AM802" s="373"/>
      <c r="AN802" s="373"/>
      <c r="AO802" s="373"/>
      <c r="AP802" s="373"/>
      <c r="AQ802" s="373"/>
      <c r="AR802" s="373"/>
      <c r="AS802" s="373"/>
      <c r="AT802" s="373"/>
      <c r="AU802" s="373"/>
      <c r="AV802" s="373"/>
      <c r="AW802" s="373"/>
      <c r="AX802" s="373"/>
      <c r="AY802" s="373"/>
      <c r="AZ802" s="373"/>
      <c r="BA802" s="373"/>
      <c r="BB802" s="373"/>
      <c r="BC802" s="373"/>
      <c r="BD802" s="373"/>
      <c r="BE802" s="373"/>
      <c r="BF802" s="373"/>
      <c r="BG802" s="373"/>
      <c r="BH802" s="373"/>
      <c r="BI802" s="373"/>
      <c r="BJ802" s="373"/>
      <c r="BK802" s="373"/>
      <c r="BL802" s="373"/>
      <c r="BM802" s="373"/>
      <c r="BN802" s="373"/>
    </row>
    <row r="803" spans="1:66" ht="15.75" customHeight="1" x14ac:dyDescent="0.2">
      <c r="A803" s="373"/>
      <c r="B803" s="373"/>
      <c r="C803" s="373"/>
      <c r="D803" s="373"/>
      <c r="E803" s="373"/>
      <c r="F803" s="373"/>
      <c r="G803" s="373"/>
      <c r="H803" s="373"/>
      <c r="I803" s="373"/>
      <c r="J803" s="373"/>
      <c r="K803" s="373"/>
      <c r="L803" s="373"/>
      <c r="M803" s="373"/>
      <c r="N803" s="373"/>
      <c r="O803" s="373"/>
      <c r="P803" s="373"/>
      <c r="Q803" s="373"/>
      <c r="R803" s="373"/>
      <c r="S803" s="373"/>
      <c r="T803" s="373"/>
      <c r="U803" s="373"/>
      <c r="V803" s="373"/>
      <c r="W803" s="373"/>
      <c r="X803" s="373"/>
      <c r="Y803" s="373"/>
      <c r="Z803" s="373"/>
      <c r="AA803" s="373"/>
      <c r="AB803" s="373"/>
      <c r="AC803" s="373"/>
      <c r="AD803" s="373"/>
      <c r="AE803" s="373"/>
      <c r="AF803" s="373"/>
      <c r="AG803" s="373"/>
      <c r="AH803" s="373"/>
      <c r="AI803" s="373"/>
      <c r="AJ803" s="373"/>
      <c r="AK803" s="373"/>
      <c r="AL803" s="373"/>
      <c r="AM803" s="373"/>
      <c r="AN803" s="373"/>
      <c r="AO803" s="373"/>
      <c r="AP803" s="373"/>
      <c r="AQ803" s="373"/>
      <c r="AR803" s="373"/>
      <c r="AS803" s="373"/>
      <c r="AT803" s="373"/>
      <c r="AU803" s="373"/>
      <c r="AV803" s="373"/>
      <c r="AW803" s="373"/>
      <c r="AX803" s="373"/>
      <c r="AY803" s="373"/>
      <c r="AZ803" s="373"/>
      <c r="BA803" s="373"/>
      <c r="BB803" s="373"/>
      <c r="BC803" s="373"/>
      <c r="BD803" s="373"/>
      <c r="BE803" s="373"/>
      <c r="BF803" s="373"/>
      <c r="BG803" s="373"/>
      <c r="BH803" s="373"/>
      <c r="BI803" s="373"/>
      <c r="BJ803" s="373"/>
      <c r="BK803" s="373"/>
      <c r="BL803" s="373"/>
      <c r="BM803" s="373"/>
      <c r="BN803" s="373"/>
    </row>
    <row r="804" spans="1:66" ht="15.75" customHeight="1" x14ac:dyDescent="0.2">
      <c r="A804" s="373"/>
      <c r="B804" s="373"/>
      <c r="C804" s="373"/>
      <c r="D804" s="373"/>
      <c r="E804" s="373"/>
      <c r="F804" s="373"/>
      <c r="G804" s="373"/>
      <c r="H804" s="373"/>
      <c r="I804" s="373"/>
      <c r="J804" s="373"/>
      <c r="K804" s="373"/>
      <c r="L804" s="373"/>
      <c r="M804" s="373"/>
      <c r="N804" s="373"/>
      <c r="O804" s="373"/>
      <c r="P804" s="373"/>
      <c r="Q804" s="373"/>
      <c r="R804" s="373"/>
      <c r="S804" s="373"/>
      <c r="T804" s="373"/>
      <c r="U804" s="373"/>
      <c r="V804" s="373"/>
      <c r="W804" s="373"/>
      <c r="X804" s="373"/>
      <c r="Y804" s="373"/>
      <c r="Z804" s="373"/>
      <c r="AA804" s="373"/>
      <c r="AB804" s="373"/>
      <c r="AC804" s="373"/>
      <c r="AD804" s="373"/>
      <c r="AE804" s="373"/>
      <c r="AF804" s="373"/>
      <c r="AG804" s="373"/>
      <c r="AH804" s="373"/>
      <c r="AI804" s="373"/>
      <c r="AJ804" s="373"/>
      <c r="AK804" s="373"/>
      <c r="AL804" s="373"/>
      <c r="AM804" s="373"/>
      <c r="AN804" s="373"/>
      <c r="AO804" s="373"/>
      <c r="AP804" s="373"/>
      <c r="AQ804" s="373"/>
      <c r="AR804" s="373"/>
      <c r="AS804" s="373"/>
      <c r="AT804" s="373"/>
      <c r="AU804" s="373"/>
      <c r="AV804" s="373"/>
      <c r="AW804" s="373"/>
      <c r="AX804" s="373"/>
      <c r="AY804" s="373"/>
      <c r="AZ804" s="373"/>
      <c r="BA804" s="373"/>
      <c r="BB804" s="373"/>
      <c r="BC804" s="373"/>
      <c r="BD804" s="373"/>
      <c r="BE804" s="373"/>
      <c r="BF804" s="373"/>
      <c r="BG804" s="373"/>
      <c r="BH804" s="373"/>
      <c r="BI804" s="373"/>
      <c r="BJ804" s="373"/>
      <c r="BK804" s="373"/>
      <c r="BL804" s="373"/>
      <c r="BM804" s="373"/>
      <c r="BN804" s="373"/>
    </row>
    <row r="805" spans="1:66" ht="15.75" customHeight="1" x14ac:dyDescent="0.2">
      <c r="A805" s="373"/>
      <c r="B805" s="373"/>
      <c r="C805" s="373"/>
      <c r="D805" s="373"/>
      <c r="E805" s="373"/>
      <c r="F805" s="373"/>
      <c r="G805" s="373"/>
      <c r="H805" s="373"/>
      <c r="I805" s="373"/>
      <c r="J805" s="373"/>
      <c r="K805" s="373"/>
      <c r="L805" s="373"/>
      <c r="M805" s="373"/>
      <c r="N805" s="373"/>
      <c r="O805" s="373"/>
      <c r="P805" s="373"/>
      <c r="Q805" s="373"/>
      <c r="R805" s="373"/>
      <c r="S805" s="373"/>
      <c r="T805" s="373"/>
      <c r="U805" s="373"/>
      <c r="V805" s="373"/>
      <c r="W805" s="373"/>
      <c r="X805" s="373"/>
      <c r="Y805" s="373"/>
      <c r="Z805" s="373"/>
      <c r="AA805" s="373"/>
      <c r="AB805" s="373"/>
      <c r="AC805" s="373"/>
      <c r="AD805" s="373"/>
      <c r="AE805" s="373"/>
      <c r="AF805" s="373"/>
      <c r="AG805" s="373"/>
      <c r="AH805" s="373"/>
      <c r="AI805" s="373"/>
      <c r="AJ805" s="373"/>
      <c r="AK805" s="373"/>
      <c r="AL805" s="373"/>
      <c r="AM805" s="373"/>
      <c r="AN805" s="373"/>
      <c r="AO805" s="373"/>
      <c r="AP805" s="373"/>
      <c r="AQ805" s="373"/>
      <c r="AR805" s="373"/>
      <c r="AS805" s="373"/>
      <c r="AT805" s="373"/>
      <c r="AU805" s="373"/>
      <c r="AV805" s="373"/>
      <c r="AW805" s="373"/>
      <c r="AX805" s="373"/>
      <c r="AY805" s="373"/>
      <c r="AZ805" s="373"/>
      <c r="BA805" s="373"/>
      <c r="BB805" s="373"/>
      <c r="BC805" s="373"/>
      <c r="BD805" s="373"/>
      <c r="BE805" s="373"/>
      <c r="BF805" s="373"/>
      <c r="BG805" s="373"/>
      <c r="BH805" s="373"/>
      <c r="BI805" s="373"/>
      <c r="BJ805" s="373"/>
      <c r="BK805" s="373"/>
      <c r="BL805" s="373"/>
      <c r="BM805" s="373"/>
      <c r="BN805" s="373"/>
    </row>
    <row r="806" spans="1:66" ht="15.75" customHeight="1" x14ac:dyDescent="0.2">
      <c r="A806" s="373"/>
      <c r="B806" s="373"/>
      <c r="C806" s="373"/>
      <c r="D806" s="373"/>
      <c r="E806" s="373"/>
      <c r="F806" s="373"/>
      <c r="G806" s="373"/>
      <c r="H806" s="373"/>
      <c r="I806" s="373"/>
      <c r="J806" s="373"/>
      <c r="K806" s="373"/>
      <c r="L806" s="373"/>
      <c r="M806" s="373"/>
      <c r="N806" s="373"/>
      <c r="O806" s="373"/>
      <c r="P806" s="373"/>
      <c r="Q806" s="373"/>
      <c r="R806" s="373"/>
      <c r="S806" s="373"/>
      <c r="T806" s="373"/>
      <c r="U806" s="373"/>
      <c r="V806" s="373"/>
      <c r="W806" s="373"/>
      <c r="X806" s="373"/>
      <c r="Y806" s="373"/>
      <c r="Z806" s="373"/>
      <c r="AA806" s="373"/>
      <c r="AB806" s="373"/>
      <c r="AC806" s="373"/>
      <c r="AD806" s="373"/>
      <c r="AE806" s="373"/>
      <c r="AF806" s="373"/>
      <c r="AG806" s="373"/>
      <c r="AH806" s="373"/>
      <c r="AI806" s="373"/>
      <c r="AJ806" s="373"/>
      <c r="AK806" s="373"/>
      <c r="AL806" s="373"/>
      <c r="AM806" s="373"/>
      <c r="AN806" s="373"/>
      <c r="AO806" s="373"/>
      <c r="AP806" s="373"/>
      <c r="AQ806" s="373"/>
      <c r="AR806" s="373"/>
      <c r="AS806" s="373"/>
      <c r="AT806" s="373"/>
      <c r="AU806" s="373"/>
      <c r="AV806" s="373"/>
      <c r="AW806" s="373"/>
      <c r="AX806" s="373"/>
      <c r="AY806" s="373"/>
      <c r="AZ806" s="373"/>
      <c r="BA806" s="373"/>
      <c r="BB806" s="373"/>
      <c r="BC806" s="373"/>
      <c r="BD806" s="373"/>
      <c r="BE806" s="373"/>
      <c r="BF806" s="373"/>
      <c r="BG806" s="373"/>
      <c r="BH806" s="373"/>
      <c r="BI806" s="373"/>
      <c r="BJ806" s="373"/>
      <c r="BK806" s="373"/>
      <c r="BL806" s="373"/>
      <c r="BM806" s="373"/>
      <c r="BN806" s="373"/>
    </row>
    <row r="807" spans="1:66" ht="15.75" customHeight="1" x14ac:dyDescent="0.2">
      <c r="A807" s="373"/>
      <c r="B807" s="373"/>
      <c r="C807" s="373"/>
      <c r="D807" s="373"/>
      <c r="E807" s="373"/>
      <c r="F807" s="373"/>
      <c r="G807" s="373"/>
      <c r="H807" s="373"/>
      <c r="I807" s="373"/>
      <c r="J807" s="373"/>
      <c r="K807" s="373"/>
      <c r="L807" s="373"/>
      <c r="M807" s="373"/>
      <c r="N807" s="373"/>
      <c r="O807" s="373"/>
      <c r="P807" s="373"/>
      <c r="Q807" s="373"/>
      <c r="R807" s="373"/>
      <c r="S807" s="373"/>
      <c r="T807" s="373"/>
      <c r="U807" s="373"/>
      <c r="V807" s="373"/>
      <c r="W807" s="373"/>
      <c r="X807" s="373"/>
      <c r="Y807" s="373"/>
      <c r="Z807" s="373"/>
      <c r="AA807" s="373"/>
      <c r="AB807" s="373"/>
      <c r="AC807" s="373"/>
      <c r="AD807" s="373"/>
      <c r="AE807" s="373"/>
      <c r="AF807" s="373"/>
      <c r="AG807" s="373"/>
      <c r="AH807" s="373"/>
      <c r="AI807" s="373"/>
      <c r="AJ807" s="373"/>
      <c r="AK807" s="373"/>
      <c r="AL807" s="373"/>
      <c r="AM807" s="373"/>
      <c r="AN807" s="373"/>
      <c r="AO807" s="373"/>
      <c r="AP807" s="373"/>
      <c r="AQ807" s="373"/>
      <c r="AR807" s="373"/>
      <c r="AS807" s="373"/>
      <c r="AT807" s="373"/>
      <c r="AU807" s="373"/>
      <c r="AV807" s="373"/>
      <c r="AW807" s="373"/>
      <c r="AX807" s="373"/>
      <c r="AY807" s="373"/>
      <c r="AZ807" s="373"/>
      <c r="BA807" s="373"/>
      <c r="BB807" s="373"/>
      <c r="BC807" s="373"/>
      <c r="BD807" s="373"/>
      <c r="BE807" s="373"/>
      <c r="BF807" s="373"/>
      <c r="BG807" s="373"/>
      <c r="BH807" s="373"/>
      <c r="BI807" s="373"/>
      <c r="BJ807" s="373"/>
      <c r="BK807" s="373"/>
      <c r="BL807" s="373"/>
      <c r="BM807" s="373"/>
      <c r="BN807" s="373"/>
    </row>
    <row r="808" spans="1:66" ht="15.75" customHeight="1" x14ac:dyDescent="0.2">
      <c r="A808" s="373"/>
      <c r="B808" s="373"/>
      <c r="C808" s="373"/>
      <c r="D808" s="373"/>
      <c r="E808" s="373"/>
      <c r="F808" s="373"/>
      <c r="G808" s="373"/>
      <c r="H808" s="373"/>
      <c r="I808" s="373"/>
      <c r="J808" s="373"/>
      <c r="K808" s="373"/>
      <c r="L808" s="373"/>
      <c r="M808" s="373"/>
      <c r="N808" s="373"/>
      <c r="O808" s="373"/>
      <c r="P808" s="373"/>
      <c r="Q808" s="373"/>
      <c r="R808" s="373"/>
      <c r="S808" s="373"/>
      <c r="T808" s="373"/>
      <c r="U808" s="373"/>
      <c r="V808" s="373"/>
      <c r="W808" s="373"/>
      <c r="X808" s="373"/>
      <c r="Y808" s="373"/>
      <c r="Z808" s="373"/>
      <c r="AA808" s="373"/>
      <c r="AB808" s="373"/>
      <c r="AC808" s="373"/>
      <c r="AD808" s="373"/>
      <c r="AE808" s="373"/>
      <c r="AF808" s="373"/>
      <c r="AG808" s="373"/>
      <c r="AH808" s="373"/>
      <c r="AI808" s="373"/>
      <c r="AJ808" s="373"/>
      <c r="AK808" s="373"/>
      <c r="AL808" s="373"/>
      <c r="AM808" s="373"/>
      <c r="AN808" s="373"/>
      <c r="AO808" s="373"/>
      <c r="AP808" s="373"/>
      <c r="AQ808" s="373"/>
      <c r="AR808" s="373"/>
      <c r="AS808" s="373"/>
      <c r="AT808" s="373"/>
      <c r="AU808" s="373"/>
      <c r="AV808" s="373"/>
      <c r="AW808" s="373"/>
      <c r="AX808" s="373"/>
      <c r="AY808" s="373"/>
      <c r="AZ808" s="373"/>
      <c r="BA808" s="373"/>
      <c r="BB808" s="373"/>
      <c r="BC808" s="373"/>
      <c r="BD808" s="373"/>
      <c r="BE808" s="373"/>
      <c r="BF808" s="373"/>
      <c r="BG808" s="373"/>
      <c r="BH808" s="373"/>
      <c r="BI808" s="373"/>
      <c r="BJ808" s="373"/>
      <c r="BK808" s="373"/>
      <c r="BL808" s="373"/>
      <c r="BM808" s="373"/>
      <c r="BN808" s="373"/>
    </row>
    <row r="809" spans="1:66" ht="15.75" customHeight="1" x14ac:dyDescent="0.2">
      <c r="A809" s="373"/>
      <c r="B809" s="373"/>
      <c r="C809" s="373"/>
      <c r="D809" s="373"/>
      <c r="E809" s="373"/>
      <c r="F809" s="373"/>
      <c r="G809" s="373"/>
      <c r="H809" s="373"/>
      <c r="I809" s="373"/>
      <c r="J809" s="373"/>
      <c r="K809" s="373"/>
      <c r="L809" s="373"/>
      <c r="M809" s="373"/>
      <c r="N809" s="373"/>
      <c r="O809" s="373"/>
      <c r="P809" s="373"/>
      <c r="Q809" s="373"/>
      <c r="R809" s="373"/>
      <c r="S809" s="373"/>
      <c r="T809" s="373"/>
      <c r="U809" s="373"/>
      <c r="V809" s="373"/>
      <c r="W809" s="373"/>
      <c r="X809" s="373"/>
      <c r="Y809" s="373"/>
      <c r="Z809" s="373"/>
      <c r="AA809" s="373"/>
      <c r="AB809" s="373"/>
      <c r="AC809" s="373"/>
      <c r="AD809" s="373"/>
      <c r="AE809" s="373"/>
      <c r="AF809" s="373"/>
      <c r="AG809" s="373"/>
      <c r="AH809" s="373"/>
      <c r="AI809" s="373"/>
      <c r="AJ809" s="373"/>
      <c r="AK809" s="373"/>
      <c r="AL809" s="373"/>
      <c r="AM809" s="373"/>
      <c r="AN809" s="373"/>
      <c r="AO809" s="373"/>
      <c r="AP809" s="373"/>
      <c r="AQ809" s="373"/>
      <c r="AR809" s="373"/>
      <c r="AS809" s="373"/>
      <c r="AT809" s="373"/>
      <c r="AU809" s="373"/>
      <c r="AV809" s="373"/>
      <c r="AW809" s="373"/>
      <c r="AX809" s="373"/>
      <c r="AY809" s="373"/>
      <c r="AZ809" s="373"/>
      <c r="BA809" s="373"/>
      <c r="BB809" s="373"/>
      <c r="BC809" s="373"/>
      <c r="BD809" s="373"/>
      <c r="BE809" s="373"/>
      <c r="BF809" s="373"/>
      <c r="BG809" s="373"/>
      <c r="BH809" s="373"/>
      <c r="BI809" s="373"/>
      <c r="BJ809" s="373"/>
      <c r="BK809" s="373"/>
      <c r="BL809" s="373"/>
      <c r="BM809" s="373"/>
      <c r="BN809" s="373"/>
    </row>
    <row r="810" spans="1:66" ht="15.75" customHeight="1" x14ac:dyDescent="0.2">
      <c r="A810" s="373"/>
      <c r="B810" s="373"/>
      <c r="C810" s="373"/>
      <c r="D810" s="373"/>
      <c r="E810" s="373"/>
      <c r="F810" s="373"/>
      <c r="G810" s="373"/>
      <c r="H810" s="373"/>
      <c r="I810" s="373"/>
      <c r="J810" s="373"/>
      <c r="K810" s="373"/>
      <c r="L810" s="373"/>
      <c r="M810" s="373"/>
      <c r="N810" s="373"/>
      <c r="O810" s="373"/>
      <c r="P810" s="373"/>
      <c r="Q810" s="373"/>
      <c r="R810" s="373"/>
      <c r="S810" s="373"/>
      <c r="T810" s="373"/>
      <c r="U810" s="373"/>
      <c r="V810" s="373"/>
      <c r="W810" s="373"/>
      <c r="X810" s="373"/>
      <c r="Y810" s="373"/>
      <c r="Z810" s="373"/>
      <c r="AA810" s="373"/>
      <c r="AB810" s="373"/>
      <c r="AC810" s="373"/>
      <c r="AD810" s="373"/>
      <c r="AE810" s="373"/>
      <c r="AF810" s="373"/>
      <c r="AG810" s="373"/>
      <c r="AH810" s="373"/>
      <c r="AI810" s="373"/>
      <c r="AJ810" s="373"/>
      <c r="AK810" s="373"/>
      <c r="AL810" s="373"/>
      <c r="AM810" s="373"/>
      <c r="AN810" s="373"/>
      <c r="AO810" s="373"/>
      <c r="AP810" s="373"/>
      <c r="AQ810" s="373"/>
      <c r="AR810" s="373"/>
      <c r="AS810" s="373"/>
      <c r="AT810" s="373"/>
      <c r="AU810" s="373"/>
      <c r="AV810" s="373"/>
      <c r="AW810" s="373"/>
      <c r="AX810" s="373"/>
      <c r="AY810" s="373"/>
      <c r="AZ810" s="373"/>
      <c r="BA810" s="373"/>
      <c r="BB810" s="373"/>
      <c r="BC810" s="373"/>
      <c r="BD810" s="373"/>
      <c r="BE810" s="373"/>
      <c r="BF810" s="373"/>
      <c r="BG810" s="373"/>
      <c r="BH810" s="373"/>
      <c r="BI810" s="373"/>
      <c r="BJ810" s="373"/>
      <c r="BK810" s="373"/>
      <c r="BL810" s="373"/>
      <c r="BM810" s="373"/>
      <c r="BN810" s="373"/>
    </row>
    <row r="811" spans="1:66" ht="15.75" customHeight="1" x14ac:dyDescent="0.2">
      <c r="A811" s="373"/>
      <c r="B811" s="373"/>
      <c r="C811" s="373"/>
      <c r="D811" s="373"/>
      <c r="E811" s="373"/>
      <c r="F811" s="373"/>
      <c r="G811" s="373"/>
      <c r="H811" s="373"/>
      <c r="I811" s="373"/>
      <c r="J811" s="373"/>
      <c r="K811" s="373"/>
      <c r="L811" s="373"/>
      <c r="M811" s="373"/>
      <c r="N811" s="373"/>
      <c r="O811" s="373"/>
      <c r="P811" s="373"/>
      <c r="Q811" s="373"/>
      <c r="R811" s="373"/>
      <c r="S811" s="373"/>
      <c r="T811" s="373"/>
      <c r="U811" s="373"/>
      <c r="V811" s="373"/>
      <c r="W811" s="373"/>
      <c r="X811" s="373"/>
      <c r="Y811" s="373"/>
      <c r="Z811" s="373"/>
      <c r="AA811" s="373"/>
      <c r="AB811" s="373"/>
      <c r="AC811" s="373"/>
      <c r="AD811" s="373"/>
      <c r="AE811" s="373"/>
      <c r="AF811" s="373"/>
      <c r="AG811" s="373"/>
      <c r="AH811" s="373"/>
      <c r="AI811" s="373"/>
      <c r="AJ811" s="373"/>
      <c r="AK811" s="373"/>
      <c r="AL811" s="373"/>
      <c r="AM811" s="373"/>
      <c r="AN811" s="373"/>
      <c r="AO811" s="373"/>
      <c r="AP811" s="373"/>
      <c r="AQ811" s="373"/>
      <c r="AR811" s="373"/>
      <c r="AS811" s="373"/>
      <c r="AT811" s="373"/>
      <c r="AU811" s="373"/>
      <c r="AV811" s="373"/>
      <c r="AW811" s="373"/>
      <c r="AX811" s="373"/>
      <c r="AY811" s="373"/>
      <c r="AZ811" s="373"/>
      <c r="BA811" s="373"/>
      <c r="BB811" s="373"/>
      <c r="BC811" s="373"/>
      <c r="BD811" s="373"/>
      <c r="BE811" s="373"/>
      <c r="BF811" s="373"/>
      <c r="BG811" s="373"/>
      <c r="BH811" s="373"/>
      <c r="BI811" s="373"/>
      <c r="BJ811" s="373"/>
      <c r="BK811" s="373"/>
      <c r="BL811" s="373"/>
      <c r="BM811" s="373"/>
      <c r="BN811" s="373"/>
    </row>
    <row r="812" spans="1:66" ht="15.75" customHeight="1" x14ac:dyDescent="0.2">
      <c r="A812" s="373"/>
      <c r="B812" s="373"/>
      <c r="C812" s="373"/>
      <c r="D812" s="373"/>
      <c r="E812" s="373"/>
      <c r="F812" s="373"/>
      <c r="G812" s="373"/>
      <c r="H812" s="373"/>
      <c r="I812" s="373"/>
      <c r="J812" s="373"/>
      <c r="K812" s="373"/>
      <c r="L812" s="373"/>
      <c r="M812" s="373"/>
      <c r="N812" s="373"/>
      <c r="O812" s="373"/>
      <c r="P812" s="373"/>
      <c r="Q812" s="373"/>
      <c r="R812" s="373"/>
      <c r="S812" s="373"/>
      <c r="T812" s="373"/>
      <c r="U812" s="373"/>
      <c r="V812" s="373"/>
      <c r="W812" s="373"/>
      <c r="X812" s="373"/>
      <c r="Y812" s="373"/>
      <c r="Z812" s="373"/>
      <c r="AA812" s="373"/>
      <c r="AB812" s="373"/>
      <c r="AC812" s="373"/>
      <c r="AD812" s="373"/>
      <c r="AE812" s="373"/>
      <c r="AF812" s="373"/>
      <c r="AG812" s="373"/>
      <c r="AH812" s="373"/>
      <c r="AI812" s="373"/>
      <c r="AJ812" s="373"/>
      <c r="AK812" s="373"/>
      <c r="AL812" s="373"/>
      <c r="AM812" s="373"/>
      <c r="AN812" s="373"/>
      <c r="AO812" s="373"/>
      <c r="AP812" s="373"/>
      <c r="AQ812" s="373"/>
      <c r="AR812" s="373"/>
      <c r="AS812" s="373"/>
      <c r="AT812" s="373"/>
      <c r="AU812" s="373"/>
      <c r="AV812" s="373"/>
      <c r="AW812" s="373"/>
      <c r="AX812" s="373"/>
      <c r="AY812" s="373"/>
      <c r="AZ812" s="373"/>
      <c r="BA812" s="373"/>
      <c r="BB812" s="373"/>
      <c r="BC812" s="373"/>
      <c r="BD812" s="373"/>
      <c r="BE812" s="373"/>
      <c r="BF812" s="373"/>
      <c r="BG812" s="373"/>
      <c r="BH812" s="373"/>
      <c r="BI812" s="373"/>
      <c r="BJ812" s="373"/>
      <c r="BK812" s="373"/>
      <c r="BL812" s="373"/>
      <c r="BM812" s="373"/>
      <c r="BN812" s="373"/>
    </row>
    <row r="813" spans="1:66" ht="15.75" customHeight="1" x14ac:dyDescent="0.2">
      <c r="A813" s="373"/>
      <c r="B813" s="373"/>
      <c r="C813" s="373"/>
      <c r="D813" s="373"/>
      <c r="E813" s="373"/>
      <c r="F813" s="373"/>
      <c r="G813" s="373"/>
      <c r="H813" s="373"/>
      <c r="I813" s="373"/>
      <c r="J813" s="373"/>
      <c r="K813" s="373"/>
      <c r="L813" s="373"/>
      <c r="M813" s="373"/>
      <c r="N813" s="373"/>
      <c r="O813" s="373"/>
      <c r="P813" s="373"/>
      <c r="Q813" s="373"/>
      <c r="R813" s="373"/>
      <c r="S813" s="373"/>
      <c r="T813" s="373"/>
      <c r="U813" s="373"/>
      <c r="V813" s="373"/>
      <c r="W813" s="373"/>
      <c r="X813" s="373"/>
      <c r="Y813" s="373"/>
      <c r="Z813" s="373"/>
      <c r="AA813" s="373"/>
      <c r="AB813" s="373"/>
      <c r="AC813" s="373"/>
      <c r="AD813" s="373"/>
      <c r="AE813" s="373"/>
      <c r="AF813" s="373"/>
      <c r="AG813" s="373"/>
      <c r="AH813" s="373"/>
      <c r="AI813" s="373"/>
      <c r="AJ813" s="373"/>
      <c r="AK813" s="373"/>
      <c r="AL813" s="373"/>
      <c r="AM813" s="373"/>
      <c r="AN813" s="373"/>
      <c r="AO813" s="373"/>
      <c r="AP813" s="373"/>
      <c r="AQ813" s="373"/>
      <c r="AR813" s="373"/>
      <c r="AS813" s="373"/>
      <c r="AT813" s="373"/>
      <c r="AU813" s="373"/>
      <c r="AV813" s="373"/>
      <c r="AW813" s="373"/>
      <c r="AX813" s="373"/>
      <c r="AY813" s="373"/>
      <c r="AZ813" s="373"/>
      <c r="BA813" s="373"/>
      <c r="BB813" s="373"/>
      <c r="BC813" s="373"/>
      <c r="BD813" s="373"/>
      <c r="BE813" s="373"/>
      <c r="BF813" s="373"/>
      <c r="BG813" s="373"/>
      <c r="BH813" s="373"/>
      <c r="BI813" s="373"/>
      <c r="BJ813" s="373"/>
      <c r="BK813" s="373"/>
      <c r="BL813" s="373"/>
      <c r="BM813" s="373"/>
      <c r="BN813" s="373"/>
    </row>
    <row r="814" spans="1:66" ht="15.75" customHeight="1" x14ac:dyDescent="0.2">
      <c r="A814" s="373"/>
      <c r="B814" s="373"/>
      <c r="C814" s="373"/>
      <c r="D814" s="373"/>
      <c r="E814" s="373"/>
      <c r="F814" s="373"/>
      <c r="G814" s="373"/>
      <c r="H814" s="373"/>
      <c r="I814" s="373"/>
      <c r="J814" s="373"/>
      <c r="K814" s="373"/>
      <c r="L814" s="373"/>
      <c r="M814" s="373"/>
      <c r="N814" s="373"/>
      <c r="O814" s="373"/>
      <c r="P814" s="373"/>
      <c r="Q814" s="373"/>
      <c r="R814" s="373"/>
      <c r="S814" s="373"/>
      <c r="T814" s="373"/>
      <c r="U814" s="373"/>
      <c r="V814" s="373"/>
      <c r="W814" s="373"/>
      <c r="X814" s="373"/>
      <c r="Y814" s="373"/>
      <c r="Z814" s="373"/>
      <c r="AA814" s="373"/>
      <c r="AB814" s="373"/>
      <c r="AC814" s="373"/>
      <c r="AD814" s="373"/>
      <c r="AE814" s="373"/>
      <c r="AF814" s="373"/>
      <c r="AG814" s="373"/>
      <c r="AH814" s="373"/>
      <c r="AI814" s="373"/>
      <c r="AJ814" s="373"/>
      <c r="AK814" s="373"/>
      <c r="AL814" s="373"/>
      <c r="AM814" s="373"/>
      <c r="AN814" s="373"/>
      <c r="AO814" s="373"/>
      <c r="AP814" s="373"/>
      <c r="AQ814" s="373"/>
      <c r="AR814" s="373"/>
      <c r="AS814" s="373"/>
      <c r="AT814" s="373"/>
      <c r="AU814" s="373"/>
      <c r="AV814" s="373"/>
      <c r="AW814" s="373"/>
      <c r="AX814" s="373"/>
      <c r="AY814" s="373"/>
      <c r="AZ814" s="373"/>
      <c r="BA814" s="373"/>
      <c r="BB814" s="373"/>
      <c r="BC814" s="373"/>
      <c r="BD814" s="373"/>
      <c r="BE814" s="373"/>
      <c r="BF814" s="373"/>
      <c r="BG814" s="373"/>
      <c r="BH814" s="373"/>
      <c r="BI814" s="373"/>
      <c r="BJ814" s="373"/>
      <c r="BK814" s="373"/>
      <c r="BL814" s="373"/>
      <c r="BM814" s="373"/>
      <c r="BN814" s="373"/>
    </row>
    <row r="815" spans="1:66" ht="15.75" customHeight="1" x14ac:dyDescent="0.2">
      <c r="A815" s="373"/>
      <c r="B815" s="373"/>
      <c r="C815" s="373"/>
      <c r="D815" s="373"/>
      <c r="E815" s="373"/>
      <c r="F815" s="373"/>
      <c r="G815" s="373"/>
      <c r="H815" s="373"/>
      <c r="I815" s="373"/>
      <c r="J815" s="373"/>
      <c r="K815" s="373"/>
      <c r="L815" s="373"/>
      <c r="M815" s="373"/>
      <c r="N815" s="373"/>
      <c r="O815" s="373"/>
      <c r="P815" s="373"/>
      <c r="Q815" s="373"/>
      <c r="R815" s="373"/>
      <c r="S815" s="373"/>
      <c r="T815" s="373"/>
      <c r="U815" s="373"/>
      <c r="V815" s="373"/>
      <c r="W815" s="373"/>
      <c r="X815" s="373"/>
      <c r="Y815" s="373"/>
      <c r="Z815" s="373"/>
      <c r="AA815" s="373"/>
      <c r="AB815" s="373"/>
      <c r="AC815" s="373"/>
      <c r="AD815" s="373"/>
      <c r="AE815" s="373"/>
      <c r="AF815" s="373"/>
      <c r="AG815" s="373"/>
      <c r="AH815" s="373"/>
      <c r="AI815" s="373"/>
      <c r="AJ815" s="373"/>
      <c r="AK815" s="373"/>
      <c r="AL815" s="373"/>
      <c r="AM815" s="373"/>
      <c r="AN815" s="373"/>
      <c r="AO815" s="373"/>
      <c r="AP815" s="373"/>
      <c r="AQ815" s="373"/>
      <c r="AR815" s="373"/>
      <c r="AS815" s="373"/>
      <c r="AT815" s="373"/>
      <c r="AU815" s="373"/>
      <c r="AV815" s="373"/>
      <c r="AW815" s="373"/>
      <c r="AX815" s="373"/>
      <c r="AY815" s="373"/>
      <c r="AZ815" s="373"/>
      <c r="BA815" s="373"/>
      <c r="BB815" s="373"/>
      <c r="BC815" s="373"/>
      <c r="BD815" s="373"/>
      <c r="BE815" s="373"/>
      <c r="BF815" s="373"/>
      <c r="BG815" s="373"/>
      <c r="BH815" s="373"/>
      <c r="BI815" s="373"/>
      <c r="BJ815" s="373"/>
      <c r="BK815" s="373"/>
      <c r="BL815" s="373"/>
      <c r="BM815" s="373"/>
      <c r="BN815" s="373"/>
    </row>
    <row r="816" spans="1:66" ht="15.75" customHeight="1" x14ac:dyDescent="0.2">
      <c r="A816" s="373"/>
      <c r="B816" s="373"/>
      <c r="C816" s="373"/>
      <c r="D816" s="373"/>
      <c r="E816" s="373"/>
      <c r="F816" s="373"/>
      <c r="G816" s="373"/>
      <c r="H816" s="373"/>
      <c r="I816" s="373"/>
      <c r="J816" s="373"/>
      <c r="K816" s="373"/>
      <c r="L816" s="373"/>
      <c r="M816" s="373"/>
      <c r="N816" s="373"/>
      <c r="O816" s="373"/>
      <c r="P816" s="373"/>
      <c r="Q816" s="373"/>
      <c r="R816" s="373"/>
      <c r="S816" s="373"/>
      <c r="T816" s="373"/>
      <c r="U816" s="373"/>
      <c r="V816" s="373"/>
      <c r="W816" s="373"/>
      <c r="X816" s="373"/>
      <c r="Y816" s="373"/>
      <c r="Z816" s="373"/>
      <c r="AA816" s="373"/>
      <c r="AB816" s="373"/>
      <c r="AC816" s="373"/>
      <c r="AD816" s="373"/>
      <c r="AE816" s="373"/>
      <c r="AF816" s="373"/>
      <c r="AG816" s="373"/>
      <c r="AH816" s="373"/>
      <c r="AI816" s="373"/>
      <c r="AJ816" s="373"/>
      <c r="AK816" s="373"/>
      <c r="AL816" s="373"/>
      <c r="AM816" s="373"/>
      <c r="AN816" s="373"/>
      <c r="AO816" s="373"/>
      <c r="AP816" s="373"/>
      <c r="AQ816" s="373"/>
      <c r="AR816" s="373"/>
      <c r="AS816" s="373"/>
      <c r="AT816" s="373"/>
      <c r="AU816" s="373"/>
      <c r="AV816" s="373"/>
      <c r="AW816" s="373"/>
      <c r="AX816" s="373"/>
      <c r="AY816" s="373"/>
      <c r="AZ816" s="373"/>
      <c r="BA816" s="373"/>
      <c r="BB816" s="373"/>
      <c r="BC816" s="373"/>
      <c r="BD816" s="373"/>
      <c r="BE816" s="373"/>
      <c r="BF816" s="373"/>
      <c r="BG816" s="373"/>
      <c r="BH816" s="373"/>
      <c r="BI816" s="373"/>
      <c r="BJ816" s="373"/>
      <c r="BK816" s="373"/>
      <c r="BL816" s="373"/>
      <c r="BM816" s="373"/>
      <c r="BN816" s="373"/>
    </row>
    <row r="817" spans="1:66" ht="15.75" customHeight="1" x14ac:dyDescent="0.2">
      <c r="A817" s="373"/>
      <c r="B817" s="373"/>
      <c r="C817" s="373"/>
      <c r="D817" s="373"/>
      <c r="E817" s="373"/>
      <c r="F817" s="373"/>
      <c r="G817" s="373"/>
      <c r="H817" s="373"/>
      <c r="I817" s="373"/>
      <c r="J817" s="373"/>
      <c r="K817" s="373"/>
      <c r="L817" s="373"/>
      <c r="M817" s="373"/>
      <c r="N817" s="373"/>
      <c r="O817" s="373"/>
      <c r="P817" s="373"/>
      <c r="Q817" s="373"/>
      <c r="R817" s="373"/>
      <c r="S817" s="373"/>
      <c r="T817" s="373"/>
      <c r="U817" s="373"/>
      <c r="V817" s="373"/>
      <c r="W817" s="373"/>
      <c r="X817" s="373"/>
      <c r="Y817" s="373"/>
      <c r="Z817" s="373"/>
      <c r="AA817" s="373"/>
      <c r="AB817" s="373"/>
      <c r="AC817" s="373"/>
      <c r="AD817" s="373"/>
      <c r="AE817" s="373"/>
      <c r="AF817" s="373"/>
      <c r="AG817" s="373"/>
      <c r="AH817" s="373"/>
      <c r="AI817" s="373"/>
      <c r="AJ817" s="373"/>
      <c r="AK817" s="373"/>
      <c r="AL817" s="373"/>
      <c r="AM817" s="373"/>
      <c r="AN817" s="373"/>
      <c r="AO817" s="373"/>
      <c r="AP817" s="373"/>
      <c r="AQ817" s="373"/>
      <c r="AR817" s="373"/>
      <c r="AS817" s="373"/>
      <c r="AT817" s="373"/>
      <c r="AU817" s="373"/>
      <c r="AV817" s="373"/>
      <c r="AW817" s="373"/>
      <c r="AX817" s="373"/>
      <c r="AY817" s="373"/>
      <c r="AZ817" s="373"/>
      <c r="BA817" s="373"/>
      <c r="BB817" s="373"/>
      <c r="BC817" s="373"/>
      <c r="BD817" s="373"/>
      <c r="BE817" s="373"/>
      <c r="BF817" s="373"/>
      <c r="BG817" s="373"/>
      <c r="BH817" s="373"/>
      <c r="BI817" s="373"/>
      <c r="BJ817" s="373"/>
      <c r="BK817" s="373"/>
      <c r="BL817" s="373"/>
      <c r="BM817" s="373"/>
      <c r="BN817" s="373"/>
    </row>
    <row r="818" spans="1:66" ht="15.75" customHeight="1" x14ac:dyDescent="0.2">
      <c r="A818" s="373"/>
      <c r="B818" s="373"/>
      <c r="C818" s="373"/>
      <c r="D818" s="373"/>
      <c r="E818" s="373"/>
      <c r="F818" s="373"/>
      <c r="G818" s="373"/>
      <c r="H818" s="373"/>
      <c r="I818" s="373"/>
      <c r="J818" s="373"/>
      <c r="K818" s="373"/>
      <c r="L818" s="373"/>
      <c r="M818" s="373"/>
      <c r="N818" s="373"/>
      <c r="O818" s="373"/>
      <c r="P818" s="373"/>
      <c r="Q818" s="373"/>
      <c r="R818" s="373"/>
      <c r="S818" s="373"/>
      <c r="T818" s="373"/>
      <c r="U818" s="373"/>
      <c r="V818" s="373"/>
      <c r="W818" s="373"/>
      <c r="X818" s="373"/>
      <c r="Y818" s="373"/>
      <c r="Z818" s="373"/>
      <c r="AA818" s="373"/>
      <c r="AB818" s="373"/>
      <c r="AC818" s="373"/>
      <c r="AD818" s="373"/>
      <c r="AE818" s="373"/>
      <c r="AF818" s="373"/>
      <c r="AG818" s="373"/>
      <c r="AH818" s="373"/>
      <c r="AI818" s="373"/>
      <c r="AJ818" s="373"/>
      <c r="AK818" s="373"/>
      <c r="AL818" s="373"/>
      <c r="AM818" s="373"/>
      <c r="AN818" s="373"/>
      <c r="AO818" s="373"/>
      <c r="AP818" s="373"/>
      <c r="AQ818" s="373"/>
      <c r="AR818" s="373"/>
      <c r="AS818" s="373"/>
      <c r="AT818" s="373"/>
      <c r="AU818" s="373"/>
      <c r="AV818" s="373"/>
      <c r="AW818" s="373"/>
      <c r="AX818" s="373"/>
      <c r="AY818" s="373"/>
      <c r="AZ818" s="373"/>
      <c r="BA818" s="373"/>
      <c r="BB818" s="373"/>
      <c r="BC818" s="373"/>
      <c r="BD818" s="373"/>
      <c r="BE818" s="373"/>
      <c r="BF818" s="373"/>
      <c r="BG818" s="373"/>
      <c r="BH818" s="373"/>
      <c r="BI818" s="373"/>
      <c r="BJ818" s="373"/>
      <c r="BK818" s="373"/>
      <c r="BL818" s="373"/>
      <c r="BM818" s="373"/>
      <c r="BN818" s="373"/>
    </row>
    <row r="819" spans="1:66" ht="15.75" customHeight="1" x14ac:dyDescent="0.2">
      <c r="A819" s="373"/>
      <c r="B819" s="373"/>
      <c r="C819" s="373"/>
      <c r="D819" s="373"/>
      <c r="E819" s="373"/>
      <c r="F819" s="373"/>
      <c r="G819" s="373"/>
      <c r="H819" s="373"/>
      <c r="I819" s="373"/>
      <c r="J819" s="373"/>
      <c r="K819" s="373"/>
      <c r="L819" s="373"/>
      <c r="M819" s="373"/>
      <c r="N819" s="373"/>
      <c r="O819" s="373"/>
      <c r="P819" s="373"/>
      <c r="Q819" s="373"/>
      <c r="R819" s="373"/>
      <c r="S819" s="373"/>
      <c r="T819" s="373"/>
      <c r="U819" s="373"/>
      <c r="V819" s="373"/>
      <c r="W819" s="373"/>
      <c r="X819" s="373"/>
      <c r="Y819" s="373"/>
      <c r="Z819" s="373"/>
      <c r="AA819" s="373"/>
      <c r="AB819" s="373"/>
      <c r="AC819" s="373"/>
      <c r="AD819" s="373"/>
      <c r="AE819" s="373"/>
      <c r="AF819" s="373"/>
      <c r="AG819" s="373"/>
      <c r="AH819" s="373"/>
      <c r="AI819" s="373"/>
      <c r="AJ819" s="373"/>
      <c r="AK819" s="373"/>
      <c r="AL819" s="373"/>
      <c r="AM819" s="373"/>
      <c r="AN819" s="373"/>
      <c r="AO819" s="373"/>
      <c r="AP819" s="373"/>
      <c r="AQ819" s="373"/>
      <c r="AR819" s="373"/>
      <c r="AS819" s="373"/>
      <c r="AT819" s="373"/>
      <c r="AU819" s="373"/>
      <c r="AV819" s="373"/>
      <c r="AW819" s="373"/>
      <c r="AX819" s="373"/>
      <c r="AY819" s="373"/>
      <c r="AZ819" s="373"/>
      <c r="BA819" s="373"/>
      <c r="BB819" s="373"/>
      <c r="BC819" s="373"/>
      <c r="BD819" s="373"/>
      <c r="BE819" s="373"/>
      <c r="BF819" s="373"/>
      <c r="BG819" s="373"/>
      <c r="BH819" s="373"/>
      <c r="BI819" s="373"/>
      <c r="BJ819" s="373"/>
      <c r="BK819" s="373"/>
      <c r="BL819" s="373"/>
      <c r="BM819" s="373"/>
      <c r="BN819" s="373"/>
    </row>
    <row r="820" spans="1:66" ht="15.75" customHeight="1" x14ac:dyDescent="0.2">
      <c r="A820" s="373"/>
      <c r="B820" s="373"/>
      <c r="C820" s="373"/>
      <c r="D820" s="373"/>
      <c r="E820" s="373"/>
      <c r="F820" s="373"/>
      <c r="G820" s="373"/>
      <c r="H820" s="373"/>
      <c r="I820" s="373"/>
      <c r="J820" s="373"/>
      <c r="K820" s="373"/>
      <c r="L820" s="373"/>
      <c r="M820" s="373"/>
      <c r="N820" s="373"/>
      <c r="O820" s="373"/>
      <c r="P820" s="373"/>
      <c r="Q820" s="373"/>
      <c r="R820" s="373"/>
      <c r="S820" s="373"/>
      <c r="T820" s="373"/>
      <c r="U820" s="373"/>
      <c r="V820" s="373"/>
      <c r="W820" s="373"/>
      <c r="X820" s="373"/>
      <c r="Y820" s="373"/>
      <c r="Z820" s="373"/>
      <c r="AA820" s="373"/>
      <c r="AB820" s="373"/>
      <c r="AC820" s="373"/>
      <c r="AD820" s="373"/>
      <c r="AE820" s="373"/>
      <c r="AF820" s="373"/>
      <c r="AG820" s="373"/>
      <c r="AH820" s="373"/>
      <c r="AI820" s="373"/>
      <c r="AJ820" s="373"/>
      <c r="AK820" s="373"/>
      <c r="AL820" s="373"/>
      <c r="AM820" s="373"/>
      <c r="AN820" s="373"/>
      <c r="AO820" s="373"/>
      <c r="AP820" s="373"/>
      <c r="AQ820" s="373"/>
      <c r="AR820" s="373"/>
      <c r="AS820" s="373"/>
      <c r="AT820" s="373"/>
      <c r="AU820" s="373"/>
      <c r="AV820" s="373"/>
      <c r="AW820" s="373"/>
      <c r="AX820" s="373"/>
      <c r="AY820" s="373"/>
      <c r="AZ820" s="373"/>
      <c r="BA820" s="373"/>
      <c r="BB820" s="373"/>
      <c r="BC820" s="373"/>
      <c r="BD820" s="373"/>
      <c r="BE820" s="373"/>
      <c r="BF820" s="373"/>
      <c r="BG820" s="373"/>
      <c r="BH820" s="373"/>
      <c r="BI820" s="373"/>
      <c r="BJ820" s="373"/>
      <c r="BK820" s="373"/>
      <c r="BL820" s="373"/>
      <c r="BM820" s="373"/>
      <c r="BN820" s="373"/>
    </row>
    <row r="821" spans="1:66" ht="15.75" customHeight="1" x14ac:dyDescent="0.2">
      <c r="A821" s="373"/>
      <c r="B821" s="373"/>
      <c r="C821" s="373"/>
      <c r="D821" s="373"/>
      <c r="E821" s="373"/>
      <c r="F821" s="373"/>
      <c r="G821" s="373"/>
      <c r="H821" s="373"/>
      <c r="I821" s="373"/>
      <c r="J821" s="373"/>
      <c r="K821" s="373"/>
      <c r="L821" s="373"/>
      <c r="M821" s="373"/>
      <c r="N821" s="373"/>
      <c r="O821" s="373"/>
      <c r="P821" s="373"/>
      <c r="Q821" s="373"/>
      <c r="R821" s="373"/>
      <c r="S821" s="373"/>
      <c r="T821" s="373"/>
      <c r="U821" s="373"/>
      <c r="V821" s="373"/>
      <c r="W821" s="373"/>
      <c r="X821" s="373"/>
      <c r="Y821" s="373"/>
      <c r="Z821" s="373"/>
      <c r="AA821" s="373"/>
      <c r="AB821" s="373"/>
      <c r="AC821" s="373"/>
      <c r="AD821" s="373"/>
      <c r="AE821" s="373"/>
      <c r="AF821" s="373"/>
      <c r="AG821" s="373"/>
      <c r="AH821" s="373"/>
      <c r="AI821" s="373"/>
      <c r="AJ821" s="373"/>
      <c r="AK821" s="373"/>
      <c r="AL821" s="373"/>
      <c r="AM821" s="373"/>
      <c r="AN821" s="373"/>
      <c r="AO821" s="373"/>
      <c r="AP821" s="373"/>
      <c r="AQ821" s="373"/>
      <c r="AR821" s="373"/>
      <c r="AS821" s="373"/>
      <c r="AT821" s="373"/>
      <c r="AU821" s="373"/>
      <c r="AV821" s="373"/>
      <c r="AW821" s="373"/>
      <c r="AX821" s="373"/>
      <c r="AY821" s="373"/>
      <c r="AZ821" s="373"/>
      <c r="BA821" s="373"/>
      <c r="BB821" s="373"/>
      <c r="BC821" s="373"/>
      <c r="BD821" s="373"/>
      <c r="BE821" s="373"/>
      <c r="BF821" s="373"/>
      <c r="BG821" s="373"/>
      <c r="BH821" s="373"/>
      <c r="BI821" s="373"/>
      <c r="BJ821" s="373"/>
      <c r="BK821" s="373"/>
      <c r="BL821" s="373"/>
      <c r="BM821" s="373"/>
      <c r="BN821" s="373"/>
    </row>
    <row r="822" spans="1:66" ht="15.75" customHeight="1" x14ac:dyDescent="0.2">
      <c r="A822" s="373"/>
      <c r="B822" s="373"/>
      <c r="C822" s="373"/>
      <c r="D822" s="373"/>
      <c r="E822" s="373"/>
      <c r="F822" s="373"/>
      <c r="G822" s="373"/>
      <c r="H822" s="373"/>
      <c r="I822" s="373"/>
      <c r="J822" s="373"/>
      <c r="K822" s="373"/>
      <c r="L822" s="373"/>
      <c r="M822" s="373"/>
      <c r="N822" s="373"/>
      <c r="O822" s="373"/>
      <c r="P822" s="373"/>
      <c r="Q822" s="373"/>
      <c r="R822" s="373"/>
      <c r="S822" s="373"/>
      <c r="T822" s="373"/>
      <c r="U822" s="373"/>
      <c r="V822" s="373"/>
      <c r="W822" s="373"/>
      <c r="X822" s="373"/>
      <c r="Y822" s="373"/>
      <c r="Z822" s="373"/>
      <c r="AA822" s="373"/>
      <c r="AB822" s="373"/>
      <c r="AC822" s="373"/>
      <c r="AD822" s="373"/>
      <c r="AE822" s="373"/>
      <c r="AF822" s="373"/>
      <c r="AG822" s="373"/>
      <c r="AH822" s="373"/>
      <c r="AI822" s="373"/>
      <c r="AJ822" s="373"/>
      <c r="AK822" s="373"/>
      <c r="AL822" s="373"/>
      <c r="AM822" s="373"/>
      <c r="AN822" s="373"/>
      <c r="AO822" s="373"/>
      <c r="AP822" s="373"/>
      <c r="AQ822" s="373"/>
      <c r="AR822" s="373"/>
      <c r="AS822" s="373"/>
      <c r="AT822" s="373"/>
      <c r="AU822" s="373"/>
      <c r="AV822" s="373"/>
      <c r="AW822" s="373"/>
      <c r="AX822" s="373"/>
      <c r="AY822" s="373"/>
      <c r="AZ822" s="373"/>
      <c r="BA822" s="373"/>
      <c r="BB822" s="373"/>
      <c r="BC822" s="373"/>
      <c r="BD822" s="373"/>
      <c r="BE822" s="373"/>
      <c r="BF822" s="373"/>
      <c r="BG822" s="373"/>
      <c r="BH822" s="373"/>
      <c r="BI822" s="373"/>
      <c r="BJ822" s="373"/>
      <c r="BK822" s="373"/>
      <c r="BL822" s="373"/>
      <c r="BM822" s="373"/>
      <c r="BN822" s="373"/>
    </row>
    <row r="823" spans="1:66" ht="15.75" customHeight="1" x14ac:dyDescent="0.2">
      <c r="A823" s="373"/>
      <c r="B823" s="373"/>
      <c r="C823" s="373"/>
      <c r="D823" s="373"/>
      <c r="E823" s="373"/>
      <c r="F823" s="373"/>
      <c r="G823" s="373"/>
      <c r="H823" s="373"/>
      <c r="I823" s="373"/>
      <c r="J823" s="373"/>
      <c r="K823" s="373"/>
      <c r="L823" s="373"/>
      <c r="M823" s="373"/>
      <c r="N823" s="373"/>
      <c r="O823" s="373"/>
      <c r="P823" s="373"/>
      <c r="Q823" s="373"/>
      <c r="R823" s="373"/>
      <c r="S823" s="373"/>
      <c r="T823" s="373"/>
      <c r="U823" s="373"/>
      <c r="V823" s="373"/>
      <c r="W823" s="373"/>
      <c r="X823" s="373"/>
      <c r="Y823" s="373"/>
      <c r="Z823" s="373"/>
      <c r="AA823" s="373"/>
      <c r="AB823" s="373"/>
      <c r="AC823" s="373"/>
      <c r="AD823" s="373"/>
      <c r="AE823" s="373"/>
      <c r="AF823" s="373"/>
      <c r="AG823" s="373"/>
      <c r="AH823" s="373"/>
      <c r="AI823" s="373"/>
      <c r="AJ823" s="373"/>
      <c r="AK823" s="373"/>
      <c r="AL823" s="373"/>
      <c r="AM823" s="373"/>
      <c r="AN823" s="373"/>
      <c r="AO823" s="373"/>
      <c r="AP823" s="373"/>
      <c r="AQ823" s="373"/>
      <c r="AR823" s="373"/>
      <c r="AS823" s="373"/>
      <c r="AT823" s="373"/>
      <c r="AU823" s="373"/>
      <c r="AV823" s="373"/>
      <c r="AW823" s="373"/>
      <c r="AX823" s="373"/>
      <c r="AY823" s="373"/>
      <c r="AZ823" s="373"/>
      <c r="BA823" s="373"/>
      <c r="BB823" s="373"/>
      <c r="BC823" s="373"/>
      <c r="BD823" s="373"/>
      <c r="BE823" s="373"/>
      <c r="BF823" s="373"/>
      <c r="BG823" s="373"/>
      <c r="BH823" s="373"/>
      <c r="BI823" s="373"/>
      <c r="BJ823" s="373"/>
      <c r="BK823" s="373"/>
      <c r="BL823" s="373"/>
      <c r="BM823" s="373"/>
      <c r="BN823" s="373"/>
    </row>
    <row r="824" spans="1:66" ht="15.75" customHeight="1" x14ac:dyDescent="0.2">
      <c r="A824" s="373"/>
      <c r="B824" s="373"/>
      <c r="C824" s="373"/>
      <c r="D824" s="373"/>
      <c r="E824" s="373"/>
      <c r="F824" s="373"/>
      <c r="G824" s="373"/>
      <c r="H824" s="373"/>
      <c r="I824" s="373"/>
      <c r="J824" s="373"/>
      <c r="K824" s="373"/>
      <c r="L824" s="373"/>
      <c r="M824" s="373"/>
      <c r="N824" s="373"/>
      <c r="O824" s="373"/>
      <c r="P824" s="373"/>
      <c r="Q824" s="373"/>
      <c r="R824" s="373"/>
      <c r="S824" s="373"/>
      <c r="T824" s="373"/>
      <c r="U824" s="373"/>
      <c r="V824" s="373"/>
      <c r="W824" s="373"/>
      <c r="X824" s="373"/>
      <c r="Y824" s="373"/>
      <c r="Z824" s="373"/>
      <c r="AA824" s="373"/>
      <c r="AB824" s="373"/>
      <c r="AC824" s="373"/>
      <c r="AD824" s="373"/>
      <c r="AE824" s="373"/>
      <c r="AF824" s="373"/>
      <c r="AG824" s="373"/>
      <c r="AH824" s="373"/>
      <c r="AI824" s="373"/>
      <c r="AJ824" s="373"/>
      <c r="AK824" s="373"/>
      <c r="AL824" s="373"/>
      <c r="AM824" s="373"/>
      <c r="AN824" s="373"/>
      <c r="AO824" s="373"/>
      <c r="AP824" s="373"/>
      <c r="AQ824" s="373"/>
      <c r="AR824" s="373"/>
      <c r="AS824" s="373"/>
      <c r="AT824" s="373"/>
      <c r="AU824" s="373"/>
      <c r="AV824" s="373"/>
      <c r="AW824" s="373"/>
      <c r="AX824" s="373"/>
      <c r="AY824" s="373"/>
      <c r="AZ824" s="373"/>
      <c r="BA824" s="373"/>
      <c r="BB824" s="373"/>
      <c r="BC824" s="373"/>
      <c r="BD824" s="373"/>
      <c r="BE824" s="373"/>
      <c r="BF824" s="373"/>
      <c r="BG824" s="373"/>
      <c r="BH824" s="373"/>
      <c r="BI824" s="373"/>
      <c r="BJ824" s="373"/>
      <c r="BK824" s="373"/>
      <c r="BL824" s="373"/>
      <c r="BM824" s="373"/>
      <c r="BN824" s="373"/>
    </row>
    <row r="825" spans="1:66" ht="15.75" customHeight="1" x14ac:dyDescent="0.2">
      <c r="A825" s="373"/>
      <c r="B825" s="373"/>
      <c r="C825" s="373"/>
      <c r="D825" s="373"/>
      <c r="E825" s="373"/>
      <c r="F825" s="373"/>
      <c r="G825" s="373"/>
      <c r="H825" s="373"/>
      <c r="I825" s="373"/>
      <c r="J825" s="373"/>
      <c r="K825" s="373"/>
      <c r="L825" s="373"/>
      <c r="M825" s="373"/>
      <c r="N825" s="373"/>
      <c r="O825" s="373"/>
      <c r="P825" s="373"/>
      <c r="Q825" s="373"/>
      <c r="R825" s="373"/>
      <c r="S825" s="373"/>
      <c r="T825" s="373"/>
      <c r="U825" s="373"/>
      <c r="V825" s="373"/>
      <c r="W825" s="373"/>
      <c r="X825" s="373"/>
      <c r="Y825" s="373"/>
      <c r="Z825" s="373"/>
      <c r="AA825" s="373"/>
      <c r="AB825" s="373"/>
      <c r="AC825" s="373"/>
      <c r="AD825" s="373"/>
      <c r="AE825" s="373"/>
      <c r="AF825" s="373"/>
      <c r="AG825" s="373"/>
      <c r="AH825" s="373"/>
      <c r="AI825" s="373"/>
      <c r="AJ825" s="373"/>
      <c r="AK825" s="373"/>
      <c r="AL825" s="373"/>
      <c r="AM825" s="373"/>
      <c r="AN825" s="373"/>
      <c r="AO825" s="373"/>
      <c r="AP825" s="373"/>
      <c r="AQ825" s="373"/>
      <c r="AR825" s="373"/>
      <c r="AS825" s="373"/>
      <c r="AT825" s="373"/>
      <c r="AU825" s="373"/>
      <c r="AV825" s="373"/>
      <c r="AW825" s="373"/>
      <c r="AX825" s="373"/>
      <c r="AY825" s="373"/>
      <c r="AZ825" s="373"/>
      <c r="BA825" s="373"/>
      <c r="BB825" s="373"/>
      <c r="BC825" s="373"/>
      <c r="BD825" s="373"/>
      <c r="BE825" s="373"/>
      <c r="BF825" s="373"/>
      <c r="BG825" s="373"/>
      <c r="BH825" s="373"/>
      <c r="BI825" s="373"/>
      <c r="BJ825" s="373"/>
      <c r="BK825" s="373"/>
      <c r="BL825" s="373"/>
      <c r="BM825" s="373"/>
      <c r="BN825" s="373"/>
    </row>
    <row r="826" spans="1:66" ht="15.75" customHeight="1" x14ac:dyDescent="0.2">
      <c r="A826" s="373"/>
      <c r="B826" s="373"/>
      <c r="C826" s="373"/>
      <c r="D826" s="373"/>
      <c r="E826" s="373"/>
      <c r="F826" s="373"/>
      <c r="G826" s="373"/>
      <c r="H826" s="373"/>
      <c r="I826" s="373"/>
      <c r="J826" s="373"/>
      <c r="K826" s="373"/>
      <c r="L826" s="373"/>
      <c r="M826" s="373"/>
      <c r="N826" s="373"/>
      <c r="O826" s="373"/>
      <c r="P826" s="373"/>
      <c r="Q826" s="373"/>
      <c r="R826" s="373"/>
      <c r="S826" s="373"/>
      <c r="T826" s="373"/>
      <c r="U826" s="373"/>
      <c r="V826" s="373"/>
      <c r="W826" s="373"/>
      <c r="X826" s="373"/>
      <c r="Y826" s="373"/>
      <c r="Z826" s="373"/>
      <c r="AA826" s="373"/>
      <c r="AB826" s="373"/>
      <c r="AC826" s="373"/>
      <c r="AD826" s="373"/>
      <c r="AE826" s="373"/>
      <c r="AF826" s="373"/>
      <c r="AG826" s="373"/>
      <c r="AH826" s="373"/>
      <c r="AI826" s="373"/>
      <c r="AJ826" s="373"/>
      <c r="AK826" s="373"/>
      <c r="AL826" s="373"/>
      <c r="AM826" s="373"/>
      <c r="AN826" s="373"/>
      <c r="AO826" s="373"/>
      <c r="AP826" s="373"/>
      <c r="AQ826" s="373"/>
      <c r="AR826" s="373"/>
      <c r="AS826" s="373"/>
      <c r="AT826" s="373"/>
      <c r="AU826" s="373"/>
      <c r="AV826" s="373"/>
      <c r="AW826" s="373"/>
      <c r="AX826" s="373"/>
      <c r="AY826" s="373"/>
      <c r="AZ826" s="373"/>
      <c r="BA826" s="373"/>
      <c r="BB826" s="373"/>
      <c r="BC826" s="373"/>
      <c r="BD826" s="373"/>
      <c r="BE826" s="373"/>
      <c r="BF826" s="373"/>
      <c r="BG826" s="373"/>
      <c r="BH826" s="373"/>
      <c r="BI826" s="373"/>
      <c r="BJ826" s="373"/>
      <c r="BK826" s="373"/>
      <c r="BL826" s="373"/>
      <c r="BM826" s="373"/>
      <c r="BN826" s="373"/>
    </row>
    <row r="827" spans="1:66" ht="15.75" customHeight="1" x14ac:dyDescent="0.2">
      <c r="A827" s="373"/>
      <c r="B827" s="373"/>
      <c r="C827" s="373"/>
      <c r="D827" s="373"/>
      <c r="E827" s="373"/>
      <c r="F827" s="373"/>
      <c r="G827" s="373"/>
      <c r="H827" s="373"/>
      <c r="I827" s="373"/>
      <c r="J827" s="373"/>
      <c r="K827" s="373"/>
      <c r="L827" s="373"/>
      <c r="M827" s="373"/>
      <c r="N827" s="373"/>
      <c r="O827" s="373"/>
      <c r="P827" s="373"/>
      <c r="Q827" s="373"/>
      <c r="R827" s="373"/>
      <c r="S827" s="373"/>
      <c r="T827" s="373"/>
      <c r="U827" s="373"/>
      <c r="V827" s="373"/>
      <c r="W827" s="373"/>
      <c r="X827" s="373"/>
      <c r="Y827" s="373"/>
      <c r="Z827" s="373"/>
      <c r="AA827" s="373"/>
      <c r="AB827" s="373"/>
      <c r="AC827" s="373"/>
      <c r="AD827" s="373"/>
      <c r="AE827" s="373"/>
      <c r="AF827" s="373"/>
      <c r="AG827" s="373"/>
      <c r="AH827" s="373"/>
      <c r="AI827" s="373"/>
      <c r="AJ827" s="373"/>
      <c r="AK827" s="373"/>
      <c r="AL827" s="373"/>
      <c r="AM827" s="373"/>
      <c r="AN827" s="373"/>
      <c r="AO827" s="373"/>
      <c r="AP827" s="373"/>
      <c r="AQ827" s="373"/>
      <c r="AR827" s="373"/>
      <c r="AS827" s="373"/>
      <c r="AT827" s="373"/>
      <c r="AU827" s="373"/>
      <c r="AV827" s="373"/>
      <c r="AW827" s="373"/>
      <c r="AX827" s="373"/>
      <c r="AY827" s="373"/>
      <c r="AZ827" s="373"/>
      <c r="BA827" s="373"/>
      <c r="BB827" s="373"/>
      <c r="BC827" s="373"/>
      <c r="BD827" s="373"/>
      <c r="BE827" s="373"/>
      <c r="BF827" s="373"/>
      <c r="BG827" s="373"/>
      <c r="BH827" s="373"/>
      <c r="BI827" s="373"/>
      <c r="BJ827" s="373"/>
      <c r="BK827" s="373"/>
      <c r="BL827" s="373"/>
      <c r="BM827" s="373"/>
      <c r="BN827" s="373"/>
    </row>
    <row r="828" spans="1:66" ht="15.75" customHeight="1" x14ac:dyDescent="0.2">
      <c r="A828" s="373"/>
      <c r="B828" s="373"/>
      <c r="C828" s="373"/>
      <c r="D828" s="373"/>
      <c r="E828" s="373"/>
      <c r="F828" s="373"/>
      <c r="G828" s="373"/>
      <c r="H828" s="373"/>
      <c r="I828" s="373"/>
      <c r="J828" s="373"/>
      <c r="K828" s="373"/>
      <c r="L828" s="373"/>
      <c r="M828" s="373"/>
      <c r="N828" s="373"/>
      <c r="O828" s="373"/>
      <c r="P828" s="373"/>
      <c r="Q828" s="373"/>
      <c r="R828" s="373"/>
      <c r="S828" s="373"/>
      <c r="T828" s="373"/>
      <c r="U828" s="373"/>
      <c r="V828" s="373"/>
      <c r="W828" s="373"/>
      <c r="X828" s="373"/>
      <c r="Y828" s="373"/>
      <c r="Z828" s="373"/>
      <c r="AA828" s="373"/>
      <c r="AB828" s="373"/>
      <c r="AC828" s="373"/>
      <c r="AD828" s="373"/>
      <c r="AE828" s="373"/>
      <c r="AF828" s="373"/>
      <c r="AG828" s="373"/>
      <c r="AH828" s="373"/>
      <c r="AI828" s="373"/>
      <c r="AJ828" s="373"/>
      <c r="AK828" s="373"/>
      <c r="AL828" s="373"/>
      <c r="AM828" s="373"/>
      <c r="AN828" s="373"/>
      <c r="AO828" s="373"/>
      <c r="AP828" s="373"/>
      <c r="AQ828" s="373"/>
      <c r="AR828" s="373"/>
      <c r="AS828" s="373"/>
      <c r="AT828" s="373"/>
      <c r="AU828" s="373"/>
      <c r="AV828" s="373"/>
      <c r="AW828" s="373"/>
      <c r="AX828" s="373"/>
      <c r="AY828" s="373"/>
      <c r="AZ828" s="373"/>
      <c r="BA828" s="373"/>
      <c r="BB828" s="373"/>
      <c r="BC828" s="373"/>
      <c r="BD828" s="373"/>
      <c r="BE828" s="373"/>
      <c r="BF828" s="373"/>
      <c r="BG828" s="373"/>
      <c r="BH828" s="373"/>
      <c r="BI828" s="373"/>
      <c r="BJ828" s="373"/>
      <c r="BK828" s="373"/>
      <c r="BL828" s="373"/>
      <c r="BM828" s="373"/>
      <c r="BN828" s="373"/>
    </row>
    <row r="829" spans="1:66" ht="15.75" customHeight="1" x14ac:dyDescent="0.2">
      <c r="A829" s="373"/>
      <c r="B829" s="373"/>
      <c r="C829" s="373"/>
      <c r="D829" s="373"/>
      <c r="E829" s="373"/>
      <c r="F829" s="373"/>
      <c r="G829" s="373"/>
      <c r="H829" s="373"/>
      <c r="I829" s="373"/>
      <c r="J829" s="373"/>
      <c r="K829" s="373"/>
      <c r="L829" s="373"/>
      <c r="M829" s="373"/>
      <c r="N829" s="373"/>
      <c r="O829" s="373"/>
      <c r="P829" s="373"/>
      <c r="Q829" s="373"/>
      <c r="R829" s="373"/>
      <c r="S829" s="373"/>
      <c r="T829" s="373"/>
      <c r="U829" s="373"/>
      <c r="V829" s="373"/>
      <c r="W829" s="373"/>
      <c r="X829" s="373"/>
      <c r="Y829" s="373"/>
      <c r="Z829" s="373"/>
      <c r="AA829" s="373"/>
      <c r="AB829" s="373"/>
      <c r="AC829" s="373"/>
      <c r="AD829" s="373"/>
      <c r="AE829" s="373"/>
      <c r="AF829" s="373"/>
      <c r="AG829" s="373"/>
      <c r="AH829" s="373"/>
      <c r="AI829" s="373"/>
      <c r="AJ829" s="373"/>
      <c r="AK829" s="373"/>
      <c r="AL829" s="373"/>
      <c r="AM829" s="373"/>
      <c r="AN829" s="373"/>
      <c r="AO829" s="373"/>
      <c r="AP829" s="373"/>
      <c r="AQ829" s="373"/>
      <c r="AR829" s="373"/>
      <c r="AS829" s="373"/>
      <c r="AT829" s="373"/>
      <c r="AU829" s="373"/>
      <c r="AV829" s="373"/>
      <c r="AW829" s="373"/>
      <c r="AX829" s="373"/>
      <c r="AY829" s="373"/>
      <c r="AZ829" s="373"/>
      <c r="BA829" s="373"/>
      <c r="BB829" s="373"/>
      <c r="BC829" s="373"/>
      <c r="BD829" s="373"/>
      <c r="BE829" s="373"/>
      <c r="BF829" s="373"/>
      <c r="BG829" s="373"/>
      <c r="BH829" s="373"/>
      <c r="BI829" s="373"/>
      <c r="BJ829" s="373"/>
      <c r="BK829" s="373"/>
      <c r="BL829" s="373"/>
      <c r="BM829" s="373"/>
      <c r="BN829" s="373"/>
    </row>
    <row r="830" spans="1:66" ht="15.75" customHeight="1" x14ac:dyDescent="0.2">
      <c r="A830" s="373"/>
      <c r="B830" s="373"/>
      <c r="C830" s="373"/>
      <c r="D830" s="373"/>
      <c r="E830" s="373"/>
      <c r="F830" s="373"/>
      <c r="G830" s="373"/>
      <c r="H830" s="373"/>
      <c r="I830" s="373"/>
      <c r="J830" s="373"/>
      <c r="K830" s="373"/>
      <c r="L830" s="373"/>
      <c r="M830" s="373"/>
      <c r="N830" s="373"/>
      <c r="O830" s="373"/>
      <c r="P830" s="373"/>
      <c r="Q830" s="373"/>
      <c r="R830" s="373"/>
      <c r="S830" s="373"/>
      <c r="T830" s="373"/>
      <c r="U830" s="373"/>
      <c r="V830" s="373"/>
      <c r="W830" s="373"/>
      <c r="X830" s="373"/>
      <c r="Y830" s="373"/>
      <c r="Z830" s="373"/>
      <c r="AA830" s="373"/>
      <c r="AB830" s="373"/>
      <c r="AC830" s="373"/>
      <c r="AD830" s="373"/>
      <c r="AE830" s="373"/>
      <c r="AF830" s="373"/>
      <c r="AG830" s="373"/>
      <c r="AH830" s="373"/>
      <c r="AI830" s="373"/>
      <c r="AJ830" s="373"/>
      <c r="AK830" s="373"/>
      <c r="AL830" s="373"/>
      <c r="AM830" s="373"/>
      <c r="AN830" s="373"/>
      <c r="AO830" s="373"/>
      <c r="AP830" s="373"/>
      <c r="AQ830" s="373"/>
      <c r="AR830" s="373"/>
      <c r="AS830" s="373"/>
      <c r="AT830" s="373"/>
      <c r="AU830" s="373"/>
      <c r="AV830" s="373"/>
      <c r="AW830" s="373"/>
      <c r="AX830" s="373"/>
      <c r="AY830" s="373"/>
      <c r="AZ830" s="373"/>
      <c r="BA830" s="373"/>
      <c r="BB830" s="373"/>
      <c r="BC830" s="373"/>
      <c r="BD830" s="373"/>
      <c r="BE830" s="373"/>
      <c r="BF830" s="373"/>
      <c r="BG830" s="373"/>
      <c r="BH830" s="373"/>
      <c r="BI830" s="373"/>
      <c r="BJ830" s="373"/>
      <c r="BK830" s="373"/>
      <c r="BL830" s="373"/>
      <c r="BM830" s="373"/>
      <c r="BN830" s="373"/>
    </row>
    <row r="831" spans="1:66" ht="15.75" customHeight="1" x14ac:dyDescent="0.2">
      <c r="A831" s="373"/>
      <c r="B831" s="373"/>
      <c r="C831" s="373"/>
      <c r="D831" s="373"/>
      <c r="E831" s="373"/>
      <c r="F831" s="373"/>
      <c r="G831" s="373"/>
      <c r="H831" s="373"/>
      <c r="I831" s="373"/>
      <c r="J831" s="373"/>
      <c r="K831" s="373"/>
      <c r="L831" s="373"/>
      <c r="M831" s="373"/>
      <c r="N831" s="373"/>
      <c r="O831" s="373"/>
      <c r="P831" s="373"/>
      <c r="Q831" s="373"/>
      <c r="R831" s="373"/>
      <c r="S831" s="373"/>
      <c r="T831" s="373"/>
      <c r="U831" s="373"/>
      <c r="V831" s="373"/>
      <c r="W831" s="373"/>
      <c r="X831" s="373"/>
      <c r="Y831" s="373"/>
      <c r="Z831" s="373"/>
      <c r="AA831" s="373"/>
      <c r="AB831" s="373"/>
      <c r="AC831" s="373"/>
      <c r="AD831" s="373"/>
      <c r="AE831" s="373"/>
      <c r="AF831" s="373"/>
      <c r="AG831" s="373"/>
      <c r="AH831" s="373"/>
      <c r="AI831" s="373"/>
      <c r="AJ831" s="373"/>
      <c r="AK831" s="373"/>
      <c r="AL831" s="373"/>
      <c r="AM831" s="373"/>
      <c r="AN831" s="373"/>
      <c r="AO831" s="373"/>
      <c r="AP831" s="373"/>
      <c r="AQ831" s="373"/>
      <c r="AR831" s="373"/>
      <c r="AS831" s="373"/>
      <c r="AT831" s="373"/>
      <c r="AU831" s="373"/>
      <c r="AV831" s="373"/>
      <c r="AW831" s="373"/>
      <c r="AX831" s="373"/>
      <c r="AY831" s="373"/>
      <c r="AZ831" s="373"/>
      <c r="BA831" s="373"/>
      <c r="BB831" s="373"/>
      <c r="BC831" s="373"/>
      <c r="BD831" s="373"/>
      <c r="BE831" s="373"/>
      <c r="BF831" s="373"/>
      <c r="BG831" s="373"/>
      <c r="BH831" s="373"/>
      <c r="BI831" s="373"/>
      <c r="BJ831" s="373"/>
      <c r="BK831" s="373"/>
      <c r="BL831" s="373"/>
      <c r="BM831" s="373"/>
      <c r="BN831" s="373"/>
    </row>
    <row r="832" spans="1:66" ht="15.75" customHeight="1" x14ac:dyDescent="0.2">
      <c r="A832" s="373"/>
      <c r="B832" s="373"/>
      <c r="C832" s="373"/>
      <c r="D832" s="373"/>
      <c r="E832" s="373"/>
      <c r="F832" s="373"/>
      <c r="G832" s="373"/>
      <c r="H832" s="373"/>
      <c r="I832" s="373"/>
      <c r="J832" s="373"/>
      <c r="K832" s="373"/>
      <c r="L832" s="373"/>
      <c r="M832" s="373"/>
      <c r="N832" s="373"/>
      <c r="O832" s="373"/>
      <c r="P832" s="373"/>
      <c r="Q832" s="373"/>
      <c r="R832" s="373"/>
      <c r="S832" s="373"/>
      <c r="T832" s="373"/>
      <c r="U832" s="373"/>
      <c r="V832" s="373"/>
      <c r="W832" s="373"/>
      <c r="X832" s="373"/>
      <c r="Y832" s="373"/>
      <c r="Z832" s="373"/>
      <c r="AA832" s="373"/>
      <c r="AB832" s="373"/>
      <c r="AC832" s="373"/>
      <c r="AD832" s="373"/>
      <c r="AE832" s="373"/>
      <c r="AF832" s="373"/>
      <c r="AG832" s="373"/>
      <c r="AH832" s="373"/>
      <c r="AI832" s="373"/>
      <c r="AJ832" s="373"/>
      <c r="AK832" s="373"/>
      <c r="AL832" s="373"/>
      <c r="AM832" s="373"/>
      <c r="AN832" s="373"/>
      <c r="AO832" s="373"/>
      <c r="AP832" s="373"/>
      <c r="AQ832" s="373"/>
      <c r="AR832" s="373"/>
      <c r="AS832" s="373"/>
      <c r="AT832" s="373"/>
      <c r="AU832" s="373"/>
      <c r="AV832" s="373"/>
      <c r="AW832" s="373"/>
      <c r="AX832" s="373"/>
      <c r="AY832" s="373"/>
      <c r="AZ832" s="373"/>
      <c r="BA832" s="373"/>
      <c r="BB832" s="373"/>
      <c r="BC832" s="373"/>
      <c r="BD832" s="373"/>
      <c r="BE832" s="373"/>
      <c r="BF832" s="373"/>
      <c r="BG832" s="373"/>
      <c r="BH832" s="373"/>
      <c r="BI832" s="373"/>
      <c r="BJ832" s="373"/>
      <c r="BK832" s="373"/>
      <c r="BL832" s="373"/>
      <c r="BM832" s="373"/>
      <c r="BN832" s="373"/>
    </row>
    <row r="833" spans="1:66" ht="15.75" customHeight="1" x14ac:dyDescent="0.2">
      <c r="A833" s="373"/>
      <c r="B833" s="373"/>
      <c r="C833" s="373"/>
      <c r="D833" s="373"/>
      <c r="E833" s="373"/>
      <c r="F833" s="373"/>
      <c r="G833" s="373"/>
      <c r="H833" s="373"/>
      <c r="I833" s="373"/>
      <c r="J833" s="373"/>
      <c r="K833" s="373"/>
      <c r="L833" s="373"/>
      <c r="M833" s="373"/>
      <c r="N833" s="373"/>
      <c r="O833" s="373"/>
      <c r="P833" s="373"/>
      <c r="Q833" s="373"/>
      <c r="R833" s="373"/>
      <c r="S833" s="373"/>
      <c r="T833" s="373"/>
      <c r="U833" s="373"/>
      <c r="V833" s="373"/>
      <c r="W833" s="373"/>
      <c r="X833" s="373"/>
      <c r="Y833" s="373"/>
      <c r="Z833" s="373"/>
      <c r="AA833" s="373"/>
      <c r="AB833" s="373"/>
      <c r="AC833" s="373"/>
      <c r="AD833" s="373"/>
      <c r="AE833" s="373"/>
      <c r="AF833" s="373"/>
      <c r="AG833" s="373"/>
      <c r="AH833" s="373"/>
      <c r="AI833" s="373"/>
      <c r="AJ833" s="373"/>
      <c r="AK833" s="373"/>
      <c r="AL833" s="373"/>
      <c r="AM833" s="373"/>
      <c r="AN833" s="373"/>
      <c r="AO833" s="373"/>
      <c r="AP833" s="373"/>
      <c r="AQ833" s="373"/>
      <c r="AR833" s="373"/>
      <c r="AS833" s="373"/>
      <c r="AT833" s="373"/>
      <c r="AU833" s="373"/>
      <c r="AV833" s="373"/>
      <c r="AW833" s="373"/>
      <c r="AX833" s="373"/>
      <c r="AY833" s="373"/>
      <c r="AZ833" s="373"/>
      <c r="BA833" s="373"/>
      <c r="BB833" s="373"/>
      <c r="BC833" s="373"/>
      <c r="BD833" s="373"/>
      <c r="BE833" s="373"/>
      <c r="BF833" s="373"/>
      <c r="BG833" s="373"/>
      <c r="BH833" s="373"/>
      <c r="BI833" s="373"/>
      <c r="BJ833" s="373"/>
      <c r="BK833" s="373"/>
      <c r="BL833" s="373"/>
      <c r="BM833" s="373"/>
      <c r="BN833" s="373"/>
    </row>
    <row r="834" spans="1:66" ht="15.75" customHeight="1" x14ac:dyDescent="0.2">
      <c r="A834" s="373"/>
      <c r="B834" s="373"/>
      <c r="C834" s="373"/>
      <c r="D834" s="373"/>
      <c r="E834" s="373"/>
      <c r="F834" s="373"/>
      <c r="G834" s="373"/>
      <c r="H834" s="373"/>
      <c r="I834" s="373"/>
      <c r="J834" s="373"/>
      <c r="K834" s="373"/>
      <c r="L834" s="373"/>
      <c r="M834" s="373"/>
      <c r="N834" s="373"/>
      <c r="O834" s="373"/>
      <c r="P834" s="373"/>
      <c r="Q834" s="373"/>
      <c r="R834" s="373"/>
      <c r="S834" s="373"/>
      <c r="T834" s="373"/>
      <c r="U834" s="373"/>
      <c r="V834" s="373"/>
      <c r="W834" s="373"/>
      <c r="X834" s="373"/>
      <c r="Y834" s="373"/>
      <c r="Z834" s="373"/>
      <c r="AA834" s="373"/>
      <c r="AB834" s="373"/>
      <c r="AC834" s="373"/>
      <c r="AD834" s="373"/>
      <c r="AE834" s="373"/>
      <c r="AF834" s="373"/>
      <c r="AG834" s="373"/>
      <c r="AH834" s="373"/>
      <c r="AI834" s="373"/>
      <c r="AJ834" s="373"/>
      <c r="AK834" s="373"/>
      <c r="AL834" s="373"/>
      <c r="AM834" s="373"/>
      <c r="AN834" s="373"/>
      <c r="AO834" s="373"/>
      <c r="AP834" s="373"/>
      <c r="AQ834" s="373"/>
      <c r="AR834" s="373"/>
      <c r="AS834" s="373"/>
      <c r="AT834" s="373"/>
      <c r="AU834" s="373"/>
      <c r="AV834" s="373"/>
      <c r="AW834" s="373"/>
      <c r="AX834" s="373"/>
      <c r="AY834" s="373"/>
      <c r="AZ834" s="373"/>
      <c r="BA834" s="373"/>
      <c r="BB834" s="373"/>
      <c r="BC834" s="373"/>
      <c r="BD834" s="373"/>
      <c r="BE834" s="373"/>
      <c r="BF834" s="373"/>
      <c r="BG834" s="373"/>
      <c r="BH834" s="373"/>
      <c r="BI834" s="373"/>
      <c r="BJ834" s="373"/>
      <c r="BK834" s="373"/>
      <c r="BL834" s="373"/>
      <c r="BM834" s="373"/>
      <c r="BN834" s="373"/>
    </row>
    <row r="835" spans="1:66" ht="15.75" customHeight="1" x14ac:dyDescent="0.2">
      <c r="A835" s="373"/>
      <c r="B835" s="373"/>
      <c r="C835" s="373"/>
      <c r="D835" s="373"/>
      <c r="E835" s="373"/>
      <c r="F835" s="373"/>
      <c r="G835" s="373"/>
      <c r="H835" s="373"/>
      <c r="I835" s="373"/>
      <c r="J835" s="373"/>
      <c r="K835" s="373"/>
      <c r="L835" s="373"/>
      <c r="M835" s="373"/>
      <c r="N835" s="373"/>
      <c r="O835" s="373"/>
      <c r="P835" s="373"/>
      <c r="Q835" s="373"/>
      <c r="R835" s="373"/>
      <c r="S835" s="373"/>
      <c r="T835" s="373"/>
      <c r="U835" s="373"/>
      <c r="V835" s="373"/>
      <c r="W835" s="373"/>
      <c r="X835" s="373"/>
      <c r="Y835" s="373"/>
      <c r="Z835" s="373"/>
      <c r="AA835" s="373"/>
      <c r="AB835" s="373"/>
      <c r="AC835" s="373"/>
      <c r="AD835" s="373"/>
      <c r="AE835" s="373"/>
      <c r="AF835" s="373"/>
      <c r="AG835" s="373"/>
      <c r="AH835" s="373"/>
      <c r="AI835" s="373"/>
      <c r="AJ835" s="373"/>
      <c r="AK835" s="373"/>
      <c r="AL835" s="373"/>
      <c r="AM835" s="373"/>
      <c r="AN835" s="373"/>
      <c r="AO835" s="373"/>
      <c r="AP835" s="373"/>
      <c r="AQ835" s="373"/>
      <c r="AR835" s="373"/>
      <c r="AS835" s="373"/>
      <c r="AT835" s="373"/>
      <c r="AU835" s="373"/>
      <c r="AV835" s="373"/>
      <c r="AW835" s="373"/>
      <c r="AX835" s="373"/>
      <c r="AY835" s="373"/>
      <c r="AZ835" s="373"/>
      <c r="BA835" s="373"/>
      <c r="BB835" s="373"/>
      <c r="BC835" s="373"/>
      <c r="BD835" s="373"/>
      <c r="BE835" s="373"/>
      <c r="BF835" s="373"/>
      <c r="BG835" s="373"/>
      <c r="BH835" s="373"/>
      <c r="BI835" s="373"/>
      <c r="BJ835" s="373"/>
      <c r="BK835" s="373"/>
      <c r="BL835" s="373"/>
      <c r="BM835" s="373"/>
      <c r="BN835" s="373"/>
    </row>
    <row r="836" spans="1:66" ht="15.75" customHeight="1" x14ac:dyDescent="0.2">
      <c r="A836" s="373"/>
      <c r="B836" s="373"/>
      <c r="C836" s="373"/>
      <c r="D836" s="373"/>
      <c r="E836" s="373"/>
      <c r="F836" s="373"/>
      <c r="G836" s="373"/>
      <c r="H836" s="373"/>
      <c r="I836" s="373"/>
      <c r="J836" s="373"/>
      <c r="K836" s="373"/>
      <c r="L836" s="373"/>
      <c r="M836" s="373"/>
      <c r="N836" s="373"/>
      <c r="O836" s="373"/>
      <c r="P836" s="373"/>
      <c r="Q836" s="373"/>
      <c r="R836" s="373"/>
      <c r="S836" s="373"/>
      <c r="T836" s="373"/>
      <c r="U836" s="373"/>
      <c r="V836" s="373"/>
      <c r="W836" s="373"/>
      <c r="X836" s="373"/>
      <c r="Y836" s="373"/>
      <c r="Z836" s="373"/>
      <c r="AA836" s="373"/>
      <c r="AB836" s="373"/>
      <c r="AC836" s="373"/>
      <c r="AD836" s="373"/>
      <c r="AE836" s="373"/>
      <c r="AF836" s="373"/>
      <c r="AG836" s="373"/>
      <c r="AH836" s="373"/>
      <c r="AI836" s="373"/>
      <c r="AJ836" s="373"/>
      <c r="AK836" s="373"/>
      <c r="AL836" s="373"/>
      <c r="AM836" s="373"/>
      <c r="AN836" s="373"/>
      <c r="AO836" s="373"/>
      <c r="AP836" s="373"/>
      <c r="AQ836" s="373"/>
      <c r="AR836" s="373"/>
      <c r="AS836" s="373"/>
      <c r="AT836" s="373"/>
      <c r="AU836" s="373"/>
      <c r="AV836" s="373"/>
      <c r="AW836" s="373"/>
      <c r="AX836" s="373"/>
      <c r="AY836" s="373"/>
      <c r="AZ836" s="373"/>
      <c r="BA836" s="373"/>
      <c r="BB836" s="373"/>
      <c r="BC836" s="373"/>
      <c r="BD836" s="373"/>
      <c r="BE836" s="373"/>
      <c r="BF836" s="373"/>
      <c r="BG836" s="373"/>
      <c r="BH836" s="373"/>
      <c r="BI836" s="373"/>
      <c r="BJ836" s="373"/>
      <c r="BK836" s="373"/>
      <c r="BL836" s="373"/>
      <c r="BM836" s="373"/>
      <c r="BN836" s="373"/>
    </row>
    <row r="837" spans="1:66" ht="15.75" customHeight="1" x14ac:dyDescent="0.2">
      <c r="A837" s="373"/>
      <c r="B837" s="373"/>
      <c r="C837" s="373"/>
      <c r="D837" s="373"/>
      <c r="E837" s="373"/>
      <c r="F837" s="373"/>
      <c r="G837" s="373"/>
      <c r="H837" s="373"/>
      <c r="I837" s="373"/>
      <c r="J837" s="373"/>
      <c r="K837" s="373"/>
      <c r="L837" s="373"/>
      <c r="M837" s="373"/>
      <c r="N837" s="373"/>
      <c r="O837" s="373"/>
      <c r="P837" s="373"/>
      <c r="Q837" s="373"/>
      <c r="R837" s="373"/>
      <c r="S837" s="373"/>
      <c r="T837" s="373"/>
      <c r="U837" s="373"/>
      <c r="V837" s="373"/>
      <c r="W837" s="373"/>
      <c r="X837" s="373"/>
      <c r="Y837" s="373"/>
      <c r="Z837" s="373"/>
      <c r="AA837" s="373"/>
      <c r="AB837" s="373"/>
      <c r="AC837" s="373"/>
      <c r="AD837" s="373"/>
      <c r="AE837" s="373"/>
      <c r="AF837" s="373"/>
      <c r="AG837" s="373"/>
      <c r="AH837" s="373"/>
      <c r="AI837" s="373"/>
      <c r="AJ837" s="373"/>
      <c r="AK837" s="373"/>
      <c r="AL837" s="373"/>
      <c r="AM837" s="373"/>
      <c r="AN837" s="373"/>
      <c r="AO837" s="373"/>
      <c r="AP837" s="373"/>
      <c r="AQ837" s="373"/>
      <c r="AR837" s="373"/>
      <c r="AS837" s="373"/>
      <c r="AT837" s="373"/>
      <c r="AU837" s="373"/>
      <c r="AV837" s="373"/>
      <c r="AW837" s="373"/>
      <c r="AX837" s="373"/>
      <c r="AY837" s="373"/>
      <c r="AZ837" s="373"/>
      <c r="BA837" s="373"/>
      <c r="BB837" s="373"/>
      <c r="BC837" s="373"/>
      <c r="BD837" s="373"/>
      <c r="BE837" s="373"/>
      <c r="BF837" s="373"/>
      <c r="BG837" s="373"/>
      <c r="BH837" s="373"/>
      <c r="BI837" s="373"/>
      <c r="BJ837" s="373"/>
      <c r="BK837" s="373"/>
      <c r="BL837" s="373"/>
      <c r="BM837" s="373"/>
      <c r="BN837" s="373"/>
    </row>
    <row r="838" spans="1:66" ht="15.75" customHeight="1" x14ac:dyDescent="0.2">
      <c r="A838" s="373"/>
      <c r="B838" s="373"/>
      <c r="C838" s="373"/>
      <c r="D838" s="373"/>
      <c r="E838" s="373"/>
      <c r="F838" s="373"/>
      <c r="G838" s="373"/>
      <c r="H838" s="373"/>
      <c r="I838" s="373"/>
      <c r="J838" s="373"/>
      <c r="K838" s="373"/>
      <c r="L838" s="373"/>
      <c r="M838" s="373"/>
      <c r="N838" s="373"/>
      <c r="O838" s="373"/>
      <c r="P838" s="373"/>
      <c r="Q838" s="373"/>
      <c r="R838" s="373"/>
      <c r="S838" s="373"/>
      <c r="T838" s="373"/>
      <c r="U838" s="373"/>
      <c r="V838" s="373"/>
      <c r="W838" s="373"/>
      <c r="X838" s="373"/>
      <c r="Y838" s="373"/>
      <c r="Z838" s="373"/>
      <c r="AA838" s="373"/>
      <c r="AB838" s="373"/>
      <c r="AC838" s="373"/>
      <c r="AD838" s="373"/>
      <c r="AE838" s="373"/>
      <c r="AF838" s="373"/>
      <c r="AG838" s="373"/>
      <c r="AH838" s="373"/>
      <c r="AI838" s="373"/>
      <c r="AJ838" s="373"/>
      <c r="AK838" s="373"/>
      <c r="AL838" s="373"/>
      <c r="AM838" s="373"/>
      <c r="AN838" s="373"/>
      <c r="AO838" s="373"/>
      <c r="AP838" s="373"/>
      <c r="AQ838" s="373"/>
      <c r="AR838" s="373"/>
      <c r="AS838" s="373"/>
      <c r="AT838" s="373"/>
      <c r="AU838" s="373"/>
      <c r="AV838" s="373"/>
      <c r="AW838" s="373"/>
      <c r="AX838" s="373"/>
      <c r="AY838" s="373"/>
      <c r="AZ838" s="373"/>
      <c r="BA838" s="373"/>
      <c r="BB838" s="373"/>
      <c r="BC838" s="373"/>
      <c r="BD838" s="373"/>
      <c r="BE838" s="373"/>
      <c r="BF838" s="373"/>
      <c r="BG838" s="373"/>
      <c r="BH838" s="373"/>
      <c r="BI838" s="373"/>
      <c r="BJ838" s="373"/>
      <c r="BK838" s="373"/>
      <c r="BL838" s="373"/>
      <c r="BM838" s="373"/>
      <c r="BN838" s="373"/>
    </row>
    <row r="839" spans="1:66" ht="15.75" customHeight="1" x14ac:dyDescent="0.2">
      <c r="A839" s="373"/>
      <c r="B839" s="373"/>
      <c r="C839" s="373"/>
      <c r="D839" s="373"/>
      <c r="E839" s="373"/>
      <c r="F839" s="373"/>
      <c r="G839" s="373"/>
      <c r="H839" s="373"/>
      <c r="I839" s="373"/>
      <c r="J839" s="373"/>
      <c r="K839" s="373"/>
      <c r="L839" s="373"/>
      <c r="M839" s="373"/>
      <c r="N839" s="373"/>
      <c r="O839" s="373"/>
      <c r="P839" s="373"/>
      <c r="Q839" s="373"/>
      <c r="R839" s="373"/>
      <c r="S839" s="373"/>
      <c r="T839" s="373"/>
      <c r="U839" s="373"/>
      <c r="V839" s="373"/>
      <c r="W839" s="373"/>
      <c r="X839" s="373"/>
      <c r="Y839" s="373"/>
      <c r="Z839" s="373"/>
      <c r="AA839" s="373"/>
      <c r="AB839" s="373"/>
      <c r="AC839" s="373"/>
      <c r="AD839" s="373"/>
      <c r="AE839" s="373"/>
      <c r="AF839" s="373"/>
      <c r="AG839" s="373"/>
      <c r="AH839" s="373"/>
      <c r="AI839" s="373"/>
      <c r="AJ839" s="373"/>
      <c r="AK839" s="373"/>
      <c r="AL839" s="373"/>
      <c r="AM839" s="373"/>
      <c r="AN839" s="373"/>
      <c r="AO839" s="373"/>
      <c r="AP839" s="373"/>
      <c r="AQ839" s="373"/>
      <c r="AR839" s="373"/>
      <c r="AS839" s="373"/>
      <c r="AT839" s="373"/>
      <c r="AU839" s="373"/>
      <c r="AV839" s="373"/>
      <c r="AW839" s="373"/>
      <c r="AX839" s="373"/>
      <c r="AY839" s="373"/>
      <c r="AZ839" s="373"/>
      <c r="BA839" s="373"/>
      <c r="BB839" s="373"/>
      <c r="BC839" s="373"/>
      <c r="BD839" s="373"/>
      <c r="BE839" s="373"/>
      <c r="BF839" s="373"/>
      <c r="BG839" s="373"/>
      <c r="BH839" s="373"/>
      <c r="BI839" s="373"/>
      <c r="BJ839" s="373"/>
      <c r="BK839" s="373"/>
      <c r="BL839" s="373"/>
      <c r="BM839" s="373"/>
      <c r="BN839" s="373"/>
    </row>
    <row r="840" spans="1:66" ht="15.75" customHeight="1" x14ac:dyDescent="0.2">
      <c r="A840" s="373"/>
      <c r="B840" s="373"/>
      <c r="C840" s="373"/>
      <c r="D840" s="373"/>
      <c r="E840" s="373"/>
      <c r="F840" s="373"/>
      <c r="G840" s="373"/>
      <c r="H840" s="373"/>
      <c r="I840" s="373"/>
      <c r="J840" s="373"/>
      <c r="K840" s="373"/>
      <c r="L840" s="373"/>
      <c r="M840" s="373"/>
      <c r="N840" s="373"/>
      <c r="O840" s="373"/>
      <c r="P840" s="373"/>
      <c r="Q840" s="373"/>
      <c r="R840" s="373"/>
      <c r="S840" s="373"/>
      <c r="T840" s="373"/>
      <c r="U840" s="373"/>
      <c r="V840" s="373"/>
      <c r="W840" s="373"/>
      <c r="X840" s="373"/>
      <c r="Y840" s="373"/>
      <c r="Z840" s="373"/>
      <c r="AA840" s="373"/>
      <c r="AB840" s="373"/>
      <c r="AC840" s="373"/>
      <c r="AD840" s="373"/>
      <c r="AE840" s="373"/>
      <c r="AF840" s="373"/>
      <c r="AG840" s="373"/>
      <c r="AH840" s="373"/>
      <c r="AI840" s="373"/>
      <c r="AJ840" s="373"/>
      <c r="AK840" s="373"/>
      <c r="AL840" s="373"/>
      <c r="AM840" s="373"/>
      <c r="AN840" s="373"/>
      <c r="AO840" s="373"/>
      <c r="AP840" s="373"/>
      <c r="AQ840" s="373"/>
      <c r="AR840" s="373"/>
      <c r="AS840" s="373"/>
      <c r="AT840" s="373"/>
      <c r="AU840" s="373"/>
      <c r="AV840" s="373"/>
      <c r="AW840" s="373"/>
      <c r="AX840" s="373"/>
      <c r="AY840" s="373"/>
      <c r="AZ840" s="373"/>
      <c r="BA840" s="373"/>
      <c r="BB840" s="373"/>
      <c r="BC840" s="373"/>
      <c r="BD840" s="373"/>
      <c r="BE840" s="373"/>
      <c r="BF840" s="373"/>
      <c r="BG840" s="373"/>
      <c r="BH840" s="373"/>
      <c r="BI840" s="373"/>
      <c r="BJ840" s="373"/>
      <c r="BK840" s="373"/>
      <c r="BL840" s="373"/>
      <c r="BM840" s="373"/>
      <c r="BN840" s="373"/>
    </row>
    <row r="841" spans="1:66" ht="15.75" customHeight="1" x14ac:dyDescent="0.2">
      <c r="A841" s="373"/>
      <c r="B841" s="373"/>
      <c r="C841" s="373"/>
      <c r="D841" s="373"/>
      <c r="E841" s="373"/>
      <c r="F841" s="373"/>
      <c r="G841" s="373"/>
      <c r="H841" s="373"/>
      <c r="I841" s="373"/>
      <c r="J841" s="373"/>
      <c r="K841" s="373"/>
      <c r="L841" s="373"/>
      <c r="M841" s="373"/>
      <c r="N841" s="373"/>
      <c r="O841" s="373"/>
      <c r="P841" s="373"/>
      <c r="Q841" s="373"/>
      <c r="R841" s="373"/>
      <c r="S841" s="373"/>
      <c r="T841" s="373"/>
      <c r="U841" s="373"/>
      <c r="V841" s="373"/>
      <c r="W841" s="373"/>
      <c r="X841" s="373"/>
      <c r="Y841" s="373"/>
      <c r="Z841" s="373"/>
      <c r="AA841" s="373"/>
      <c r="AB841" s="373"/>
      <c r="AC841" s="373"/>
      <c r="AD841" s="373"/>
      <c r="AE841" s="373"/>
      <c r="AF841" s="373"/>
      <c r="AG841" s="373"/>
      <c r="AH841" s="373"/>
      <c r="AI841" s="373"/>
      <c r="AJ841" s="373"/>
      <c r="AK841" s="373"/>
      <c r="AL841" s="373"/>
      <c r="AM841" s="373"/>
      <c r="AN841" s="373"/>
      <c r="AO841" s="373"/>
      <c r="AP841" s="373"/>
      <c r="AQ841" s="373"/>
      <c r="AR841" s="373"/>
      <c r="AS841" s="373"/>
      <c r="AT841" s="373"/>
      <c r="AU841" s="373"/>
      <c r="AV841" s="373"/>
      <c r="AW841" s="373"/>
      <c r="AX841" s="373"/>
      <c r="AY841" s="373"/>
      <c r="AZ841" s="373"/>
      <c r="BA841" s="373"/>
      <c r="BB841" s="373"/>
      <c r="BC841" s="373"/>
      <c r="BD841" s="373"/>
      <c r="BE841" s="373"/>
      <c r="BF841" s="373"/>
      <c r="BG841" s="373"/>
      <c r="BH841" s="373"/>
      <c r="BI841" s="373"/>
      <c r="BJ841" s="373"/>
      <c r="BK841" s="373"/>
      <c r="BL841" s="373"/>
      <c r="BM841" s="373"/>
      <c r="BN841" s="373"/>
    </row>
    <row r="842" spans="1:66" ht="15.75" customHeight="1" x14ac:dyDescent="0.2">
      <c r="A842" s="373"/>
      <c r="B842" s="373"/>
      <c r="C842" s="373"/>
      <c r="D842" s="373"/>
      <c r="E842" s="373"/>
      <c r="F842" s="373"/>
      <c r="G842" s="373"/>
      <c r="H842" s="373"/>
      <c r="I842" s="373"/>
      <c r="J842" s="373"/>
      <c r="K842" s="373"/>
      <c r="L842" s="373"/>
      <c r="M842" s="373"/>
      <c r="N842" s="373"/>
      <c r="O842" s="373"/>
      <c r="P842" s="373"/>
      <c r="Q842" s="373"/>
      <c r="R842" s="373"/>
      <c r="S842" s="373"/>
      <c r="T842" s="373"/>
      <c r="U842" s="373"/>
      <c r="V842" s="373"/>
      <c r="W842" s="373"/>
      <c r="X842" s="373"/>
      <c r="Y842" s="373"/>
      <c r="Z842" s="373"/>
      <c r="AA842" s="373"/>
      <c r="AB842" s="373"/>
      <c r="AC842" s="373"/>
      <c r="AD842" s="373"/>
      <c r="AE842" s="373"/>
      <c r="AF842" s="373"/>
      <c r="AG842" s="373"/>
      <c r="AH842" s="373"/>
      <c r="AI842" s="373"/>
      <c r="AJ842" s="373"/>
      <c r="AK842" s="373"/>
      <c r="AL842" s="373"/>
      <c r="AM842" s="373"/>
      <c r="AN842" s="373"/>
      <c r="AO842" s="373"/>
      <c r="AP842" s="373"/>
      <c r="AQ842" s="373"/>
      <c r="AR842" s="373"/>
      <c r="AS842" s="373"/>
      <c r="AT842" s="373"/>
      <c r="AU842" s="373"/>
      <c r="AV842" s="373"/>
      <c r="AW842" s="373"/>
      <c r="AX842" s="373"/>
      <c r="AY842" s="373"/>
      <c r="AZ842" s="373"/>
      <c r="BA842" s="373"/>
      <c r="BB842" s="373"/>
      <c r="BC842" s="373"/>
      <c r="BD842" s="373"/>
      <c r="BE842" s="373"/>
      <c r="BF842" s="373"/>
      <c r="BG842" s="373"/>
      <c r="BH842" s="373"/>
      <c r="BI842" s="373"/>
      <c r="BJ842" s="373"/>
      <c r="BK842" s="373"/>
      <c r="BL842" s="373"/>
      <c r="BM842" s="373"/>
      <c r="BN842" s="373"/>
    </row>
    <row r="843" spans="1:66" ht="15.75" customHeight="1" x14ac:dyDescent="0.2">
      <c r="A843" s="373"/>
      <c r="B843" s="373"/>
      <c r="C843" s="373"/>
      <c r="D843" s="373"/>
      <c r="E843" s="373"/>
      <c r="F843" s="373"/>
      <c r="G843" s="373"/>
      <c r="H843" s="373"/>
      <c r="I843" s="373"/>
      <c r="J843" s="373"/>
      <c r="K843" s="373"/>
      <c r="L843" s="373"/>
      <c r="M843" s="373"/>
      <c r="N843" s="373"/>
      <c r="O843" s="373"/>
      <c r="P843" s="373"/>
      <c r="Q843" s="373"/>
      <c r="R843" s="373"/>
      <c r="S843" s="373"/>
      <c r="T843" s="373"/>
      <c r="U843" s="373"/>
      <c r="V843" s="373"/>
      <c r="W843" s="373"/>
      <c r="X843" s="373"/>
      <c r="Y843" s="373"/>
      <c r="Z843" s="373"/>
      <c r="AA843" s="373"/>
      <c r="AB843" s="373"/>
      <c r="AC843" s="373"/>
      <c r="AD843" s="373"/>
      <c r="AE843" s="373"/>
      <c r="AF843" s="373"/>
      <c r="AG843" s="373"/>
      <c r="AH843" s="373"/>
      <c r="AI843" s="373"/>
      <c r="AJ843" s="373"/>
      <c r="AK843" s="373"/>
      <c r="AL843" s="373"/>
      <c r="AM843" s="373"/>
      <c r="AN843" s="373"/>
      <c r="AO843" s="373"/>
      <c r="AP843" s="373"/>
      <c r="AQ843" s="373"/>
      <c r="AR843" s="373"/>
      <c r="AS843" s="373"/>
      <c r="AT843" s="373"/>
      <c r="AU843" s="373"/>
      <c r="AV843" s="373"/>
      <c r="AW843" s="373"/>
      <c r="AX843" s="373"/>
      <c r="AY843" s="373"/>
      <c r="AZ843" s="373"/>
      <c r="BA843" s="373"/>
      <c r="BB843" s="373"/>
      <c r="BC843" s="373"/>
      <c r="BD843" s="373"/>
      <c r="BE843" s="373"/>
      <c r="BF843" s="373"/>
      <c r="BG843" s="373"/>
      <c r="BH843" s="373"/>
      <c r="BI843" s="373"/>
      <c r="BJ843" s="373"/>
      <c r="BK843" s="373"/>
      <c r="BL843" s="373"/>
      <c r="BM843" s="373"/>
      <c r="BN843" s="373"/>
    </row>
    <row r="844" spans="1:66" ht="15.75" customHeight="1" x14ac:dyDescent="0.2">
      <c r="A844" s="373"/>
      <c r="B844" s="373"/>
      <c r="C844" s="373"/>
      <c r="D844" s="373"/>
      <c r="E844" s="373"/>
      <c r="F844" s="373"/>
      <c r="G844" s="373"/>
      <c r="H844" s="373"/>
      <c r="I844" s="373"/>
      <c r="J844" s="373"/>
      <c r="K844" s="373"/>
      <c r="L844" s="373"/>
      <c r="M844" s="373"/>
      <c r="N844" s="373"/>
      <c r="O844" s="373"/>
      <c r="P844" s="373"/>
      <c r="Q844" s="373"/>
      <c r="R844" s="373"/>
      <c r="S844" s="373"/>
      <c r="T844" s="373"/>
      <c r="U844" s="373"/>
      <c r="V844" s="373"/>
      <c r="W844" s="373"/>
      <c r="X844" s="373"/>
      <c r="Y844" s="373"/>
      <c r="Z844" s="373"/>
      <c r="AA844" s="373"/>
      <c r="AB844" s="373"/>
      <c r="AC844" s="373"/>
      <c r="AD844" s="373"/>
      <c r="AE844" s="373"/>
      <c r="AF844" s="373"/>
      <c r="AG844" s="373"/>
      <c r="AH844" s="373"/>
      <c r="AI844" s="373"/>
      <c r="AJ844" s="373"/>
      <c r="AK844" s="373"/>
      <c r="AL844" s="373"/>
      <c r="AM844" s="373"/>
      <c r="AN844" s="373"/>
      <c r="AO844" s="373"/>
      <c r="AP844" s="373"/>
      <c r="AQ844" s="373"/>
      <c r="AR844" s="373"/>
      <c r="AS844" s="373"/>
      <c r="AT844" s="373"/>
      <c r="AU844" s="373"/>
      <c r="AV844" s="373"/>
      <c r="AW844" s="373"/>
      <c r="AX844" s="373"/>
      <c r="AY844" s="373"/>
      <c r="AZ844" s="373"/>
      <c r="BA844" s="373"/>
      <c r="BB844" s="373"/>
      <c r="BC844" s="373"/>
      <c r="BD844" s="373"/>
      <c r="BE844" s="373"/>
      <c r="BF844" s="373"/>
      <c r="BG844" s="373"/>
      <c r="BH844" s="373"/>
      <c r="BI844" s="373"/>
      <c r="BJ844" s="373"/>
      <c r="BK844" s="373"/>
      <c r="BL844" s="373"/>
      <c r="BM844" s="373"/>
      <c r="BN844" s="373"/>
    </row>
    <row r="845" spans="1:66" ht="15.75" customHeight="1" x14ac:dyDescent="0.2">
      <c r="A845" s="373"/>
      <c r="B845" s="373"/>
      <c r="C845" s="373"/>
      <c r="D845" s="373"/>
      <c r="E845" s="373"/>
      <c r="F845" s="373"/>
      <c r="G845" s="373"/>
      <c r="H845" s="373"/>
      <c r="I845" s="373"/>
      <c r="J845" s="373"/>
      <c r="K845" s="373"/>
      <c r="L845" s="373"/>
      <c r="M845" s="373"/>
      <c r="N845" s="373"/>
      <c r="O845" s="373"/>
      <c r="P845" s="373"/>
      <c r="Q845" s="373"/>
      <c r="R845" s="373"/>
      <c r="S845" s="373"/>
      <c r="T845" s="373"/>
      <c r="U845" s="373"/>
      <c r="V845" s="373"/>
      <c r="W845" s="373"/>
      <c r="X845" s="373"/>
      <c r="Y845" s="373"/>
      <c r="Z845" s="373"/>
      <c r="AA845" s="373"/>
      <c r="AB845" s="373"/>
      <c r="AC845" s="373"/>
      <c r="AD845" s="373"/>
      <c r="AE845" s="373"/>
      <c r="AF845" s="373"/>
      <c r="AG845" s="373"/>
      <c r="AH845" s="373"/>
      <c r="AI845" s="373"/>
      <c r="AJ845" s="373"/>
      <c r="AK845" s="373"/>
      <c r="AL845" s="373"/>
      <c r="AM845" s="373"/>
      <c r="AN845" s="373"/>
      <c r="AO845" s="373"/>
      <c r="AP845" s="373"/>
      <c r="AQ845" s="373"/>
      <c r="AR845" s="373"/>
      <c r="AS845" s="373"/>
      <c r="AT845" s="373"/>
      <c r="AU845" s="373"/>
      <c r="AV845" s="373"/>
      <c r="AW845" s="373"/>
      <c r="AX845" s="373"/>
      <c r="AY845" s="373"/>
      <c r="AZ845" s="373"/>
      <c r="BA845" s="373"/>
      <c r="BB845" s="373"/>
      <c r="BC845" s="373"/>
      <c r="BD845" s="373"/>
      <c r="BE845" s="373"/>
      <c r="BF845" s="373"/>
      <c r="BG845" s="373"/>
      <c r="BH845" s="373"/>
      <c r="BI845" s="373"/>
      <c r="BJ845" s="373"/>
      <c r="BK845" s="373"/>
      <c r="BL845" s="373"/>
      <c r="BM845" s="373"/>
      <c r="BN845" s="373"/>
    </row>
    <row r="846" spans="1:66" ht="15.75" customHeight="1" x14ac:dyDescent="0.2">
      <c r="A846" s="373"/>
      <c r="B846" s="373"/>
      <c r="C846" s="373"/>
      <c r="D846" s="373"/>
      <c r="E846" s="373"/>
      <c r="F846" s="373"/>
      <c r="G846" s="373"/>
      <c r="H846" s="373"/>
      <c r="I846" s="373"/>
      <c r="J846" s="373"/>
      <c r="K846" s="373"/>
      <c r="L846" s="373"/>
      <c r="M846" s="373"/>
      <c r="N846" s="373"/>
      <c r="O846" s="373"/>
      <c r="P846" s="373"/>
      <c r="Q846" s="373"/>
      <c r="R846" s="373"/>
      <c r="S846" s="373"/>
      <c r="T846" s="373"/>
      <c r="U846" s="373"/>
      <c r="V846" s="373"/>
      <c r="W846" s="373"/>
      <c r="X846" s="373"/>
      <c r="Y846" s="373"/>
      <c r="Z846" s="373"/>
      <c r="AA846" s="373"/>
      <c r="AB846" s="373"/>
      <c r="AC846" s="373"/>
      <c r="AD846" s="373"/>
      <c r="AE846" s="373"/>
      <c r="AF846" s="373"/>
      <c r="AG846" s="373"/>
      <c r="AH846" s="373"/>
      <c r="AI846" s="373"/>
      <c r="AJ846" s="373"/>
      <c r="AK846" s="373"/>
      <c r="AL846" s="373"/>
      <c r="AM846" s="373"/>
      <c r="AN846" s="373"/>
      <c r="AO846" s="373"/>
      <c r="AP846" s="373"/>
      <c r="AQ846" s="373"/>
      <c r="AR846" s="373"/>
      <c r="AS846" s="373"/>
      <c r="AT846" s="373"/>
      <c r="AU846" s="373"/>
      <c r="AV846" s="373"/>
      <c r="AW846" s="373"/>
      <c r="AX846" s="373"/>
      <c r="AY846" s="373"/>
      <c r="AZ846" s="373"/>
      <c r="BA846" s="373"/>
      <c r="BB846" s="373"/>
      <c r="BC846" s="373"/>
      <c r="BD846" s="373"/>
      <c r="BE846" s="373"/>
      <c r="BF846" s="373"/>
      <c r="BG846" s="373"/>
      <c r="BH846" s="373"/>
      <c r="BI846" s="373"/>
      <c r="BJ846" s="373"/>
      <c r="BK846" s="373"/>
      <c r="BL846" s="373"/>
      <c r="BM846" s="373"/>
      <c r="BN846" s="373"/>
    </row>
    <row r="847" spans="1:66" ht="15.75" customHeight="1" x14ac:dyDescent="0.2">
      <c r="A847" s="373"/>
      <c r="B847" s="373"/>
      <c r="C847" s="373"/>
      <c r="D847" s="373"/>
      <c r="E847" s="373"/>
      <c r="F847" s="373"/>
      <c r="G847" s="373"/>
      <c r="H847" s="373"/>
      <c r="I847" s="373"/>
      <c r="J847" s="373"/>
      <c r="K847" s="373"/>
      <c r="L847" s="373"/>
      <c r="M847" s="373"/>
      <c r="N847" s="373"/>
      <c r="O847" s="373"/>
      <c r="P847" s="373"/>
      <c r="Q847" s="373"/>
      <c r="R847" s="373"/>
      <c r="S847" s="373"/>
      <c r="T847" s="373"/>
      <c r="U847" s="373"/>
      <c r="V847" s="373"/>
      <c r="W847" s="373"/>
      <c r="X847" s="373"/>
      <c r="Y847" s="373"/>
      <c r="Z847" s="373"/>
      <c r="AA847" s="373"/>
      <c r="AB847" s="373"/>
      <c r="AC847" s="373"/>
      <c r="AD847" s="373"/>
      <c r="AE847" s="373"/>
      <c r="AF847" s="373"/>
      <c r="AG847" s="373"/>
      <c r="AH847" s="373"/>
      <c r="AI847" s="373"/>
      <c r="AJ847" s="373"/>
      <c r="AK847" s="373"/>
      <c r="AL847" s="373"/>
      <c r="AM847" s="373"/>
      <c r="AN847" s="373"/>
      <c r="AO847" s="373"/>
      <c r="AP847" s="373"/>
      <c r="AQ847" s="373"/>
      <c r="AR847" s="373"/>
      <c r="AS847" s="373"/>
      <c r="AT847" s="373"/>
      <c r="AU847" s="373"/>
      <c r="AV847" s="373"/>
      <c r="AW847" s="373"/>
      <c r="AX847" s="373"/>
      <c r="AY847" s="373"/>
      <c r="AZ847" s="373"/>
      <c r="BA847" s="373"/>
      <c r="BB847" s="373"/>
      <c r="BC847" s="373"/>
      <c r="BD847" s="373"/>
      <c r="BE847" s="373"/>
      <c r="BF847" s="373"/>
      <c r="BG847" s="373"/>
      <c r="BH847" s="373"/>
      <c r="BI847" s="373"/>
      <c r="BJ847" s="373"/>
      <c r="BK847" s="373"/>
      <c r="BL847" s="373"/>
      <c r="BM847" s="373"/>
      <c r="BN847" s="373"/>
    </row>
    <row r="848" spans="1:66" ht="15.75" customHeight="1" x14ac:dyDescent="0.2">
      <c r="A848" s="373"/>
      <c r="B848" s="373"/>
      <c r="C848" s="373"/>
      <c r="D848" s="373"/>
      <c r="E848" s="373"/>
      <c r="F848" s="373"/>
      <c r="G848" s="373"/>
      <c r="H848" s="373"/>
      <c r="I848" s="373"/>
      <c r="J848" s="373"/>
      <c r="K848" s="373"/>
      <c r="L848" s="373"/>
      <c r="M848" s="373"/>
      <c r="N848" s="373"/>
      <c r="O848" s="373"/>
      <c r="P848" s="373"/>
      <c r="Q848" s="373"/>
      <c r="R848" s="373"/>
      <c r="S848" s="373"/>
      <c r="T848" s="373"/>
      <c r="U848" s="373"/>
      <c r="V848" s="373"/>
      <c r="W848" s="373"/>
      <c r="X848" s="373"/>
      <c r="Y848" s="373"/>
      <c r="Z848" s="373"/>
      <c r="AA848" s="373"/>
      <c r="AB848" s="373"/>
      <c r="AC848" s="373"/>
      <c r="AD848" s="373"/>
      <c r="AE848" s="373"/>
      <c r="AF848" s="373"/>
      <c r="AG848" s="373"/>
      <c r="AH848" s="373"/>
      <c r="AI848" s="373"/>
      <c r="AJ848" s="373"/>
      <c r="AK848" s="373"/>
      <c r="AL848" s="373"/>
      <c r="AM848" s="373"/>
      <c r="AN848" s="373"/>
      <c r="AO848" s="373"/>
      <c r="AP848" s="373"/>
      <c r="AQ848" s="373"/>
      <c r="AR848" s="373"/>
      <c r="AS848" s="373"/>
      <c r="AT848" s="373"/>
      <c r="AU848" s="373"/>
      <c r="AV848" s="373"/>
      <c r="AW848" s="373"/>
      <c r="AX848" s="373"/>
      <c r="AY848" s="373"/>
      <c r="AZ848" s="373"/>
      <c r="BA848" s="373"/>
      <c r="BB848" s="373"/>
      <c r="BC848" s="373"/>
      <c r="BD848" s="373"/>
      <c r="BE848" s="373"/>
      <c r="BF848" s="373"/>
      <c r="BG848" s="373"/>
      <c r="BH848" s="373"/>
      <c r="BI848" s="373"/>
      <c r="BJ848" s="373"/>
      <c r="BK848" s="373"/>
      <c r="BL848" s="373"/>
      <c r="BM848" s="373"/>
      <c r="BN848" s="373"/>
    </row>
    <row r="849" spans="1:66" ht="15.75" customHeight="1" x14ac:dyDescent="0.2">
      <c r="A849" s="373"/>
      <c r="B849" s="373"/>
      <c r="C849" s="373"/>
      <c r="D849" s="373"/>
      <c r="E849" s="373"/>
      <c r="F849" s="373"/>
      <c r="G849" s="373"/>
      <c r="H849" s="373"/>
      <c r="I849" s="373"/>
      <c r="J849" s="373"/>
      <c r="K849" s="373"/>
      <c r="L849" s="373"/>
      <c r="M849" s="373"/>
      <c r="N849" s="373"/>
      <c r="O849" s="373"/>
      <c r="P849" s="373"/>
      <c r="Q849" s="373"/>
      <c r="R849" s="373"/>
      <c r="S849" s="373"/>
      <c r="T849" s="373"/>
      <c r="U849" s="373"/>
      <c r="V849" s="373"/>
      <c r="W849" s="373"/>
      <c r="X849" s="373"/>
      <c r="Y849" s="373"/>
      <c r="Z849" s="373"/>
      <c r="AA849" s="373"/>
      <c r="AB849" s="373"/>
      <c r="AC849" s="373"/>
      <c r="AD849" s="373"/>
      <c r="AE849" s="373"/>
      <c r="AF849" s="373"/>
      <c r="AG849" s="373"/>
      <c r="AH849" s="373"/>
      <c r="AI849" s="373"/>
      <c r="AJ849" s="373"/>
      <c r="AK849" s="373"/>
      <c r="AL849" s="373"/>
      <c r="AM849" s="373"/>
      <c r="AN849" s="373"/>
      <c r="AO849" s="373"/>
      <c r="AP849" s="373"/>
      <c r="AQ849" s="373"/>
      <c r="AR849" s="373"/>
      <c r="AS849" s="373"/>
      <c r="AT849" s="373"/>
      <c r="AU849" s="373"/>
      <c r="AV849" s="373"/>
      <c r="AW849" s="373"/>
      <c r="AX849" s="373"/>
      <c r="AY849" s="373"/>
      <c r="AZ849" s="373"/>
      <c r="BA849" s="373"/>
      <c r="BB849" s="373"/>
      <c r="BC849" s="373"/>
      <c r="BD849" s="373"/>
      <c r="BE849" s="373"/>
      <c r="BF849" s="373"/>
      <c r="BG849" s="373"/>
      <c r="BH849" s="373"/>
      <c r="BI849" s="373"/>
      <c r="BJ849" s="373"/>
      <c r="BK849" s="373"/>
      <c r="BL849" s="373"/>
      <c r="BM849" s="373"/>
      <c r="BN849" s="373"/>
    </row>
    <row r="850" spans="1:66" ht="15.75" customHeight="1" x14ac:dyDescent="0.2">
      <c r="A850" s="373"/>
      <c r="B850" s="373"/>
      <c r="C850" s="373"/>
      <c r="D850" s="373"/>
      <c r="E850" s="373"/>
      <c r="F850" s="373"/>
      <c r="G850" s="373"/>
      <c r="H850" s="373"/>
      <c r="I850" s="373"/>
      <c r="J850" s="373"/>
      <c r="K850" s="373"/>
      <c r="L850" s="373"/>
      <c r="M850" s="373"/>
      <c r="N850" s="373"/>
      <c r="O850" s="373"/>
      <c r="P850" s="373"/>
      <c r="Q850" s="373"/>
      <c r="R850" s="373"/>
      <c r="S850" s="373"/>
      <c r="T850" s="373"/>
      <c r="U850" s="373"/>
      <c r="V850" s="373"/>
      <c r="W850" s="373"/>
      <c r="X850" s="373"/>
      <c r="Y850" s="373"/>
      <c r="Z850" s="373"/>
      <c r="AA850" s="373"/>
      <c r="AB850" s="373"/>
      <c r="AC850" s="373"/>
      <c r="AD850" s="373"/>
      <c r="AE850" s="373"/>
      <c r="AF850" s="373"/>
      <c r="AG850" s="373"/>
      <c r="AH850" s="373"/>
      <c r="AI850" s="373"/>
      <c r="AJ850" s="373"/>
      <c r="AK850" s="373"/>
      <c r="AL850" s="373"/>
      <c r="AM850" s="373"/>
      <c r="AN850" s="373"/>
      <c r="AO850" s="373"/>
      <c r="AP850" s="373"/>
      <c r="AQ850" s="373"/>
      <c r="AR850" s="373"/>
      <c r="AS850" s="373"/>
      <c r="AT850" s="373"/>
      <c r="AU850" s="373"/>
      <c r="AV850" s="373"/>
      <c r="AW850" s="373"/>
      <c r="AX850" s="373"/>
      <c r="AY850" s="373"/>
      <c r="AZ850" s="373"/>
      <c r="BA850" s="373"/>
      <c r="BB850" s="373"/>
      <c r="BC850" s="373"/>
      <c r="BD850" s="373"/>
      <c r="BE850" s="373"/>
      <c r="BF850" s="373"/>
      <c r="BG850" s="373"/>
      <c r="BH850" s="373"/>
      <c r="BI850" s="373"/>
      <c r="BJ850" s="373"/>
      <c r="BK850" s="373"/>
      <c r="BL850" s="373"/>
      <c r="BM850" s="373"/>
      <c r="BN850" s="373"/>
    </row>
    <row r="851" spans="1:66" ht="15.75" customHeight="1" x14ac:dyDescent="0.2">
      <c r="A851" s="373"/>
      <c r="B851" s="373"/>
      <c r="C851" s="373"/>
      <c r="D851" s="373"/>
      <c r="E851" s="373"/>
      <c r="F851" s="373"/>
      <c r="G851" s="373"/>
      <c r="H851" s="373"/>
      <c r="I851" s="373"/>
      <c r="J851" s="373"/>
      <c r="K851" s="373"/>
      <c r="L851" s="373"/>
      <c r="M851" s="373"/>
      <c r="N851" s="373"/>
      <c r="O851" s="373"/>
      <c r="P851" s="373"/>
      <c r="Q851" s="373"/>
      <c r="R851" s="373"/>
      <c r="S851" s="373"/>
      <c r="T851" s="373"/>
      <c r="U851" s="373"/>
      <c r="V851" s="373"/>
      <c r="W851" s="373"/>
      <c r="X851" s="373"/>
      <c r="Y851" s="373"/>
      <c r="Z851" s="373"/>
      <c r="AA851" s="373"/>
      <c r="AB851" s="373"/>
      <c r="AC851" s="373"/>
      <c r="AD851" s="373"/>
      <c r="AE851" s="373"/>
      <c r="AF851" s="373"/>
      <c r="AG851" s="373"/>
      <c r="AH851" s="373"/>
      <c r="AI851" s="373"/>
      <c r="AJ851" s="373"/>
      <c r="AK851" s="373"/>
      <c r="AL851" s="373"/>
      <c r="AM851" s="373"/>
      <c r="AN851" s="373"/>
      <c r="AO851" s="373"/>
      <c r="AP851" s="373"/>
      <c r="AQ851" s="373"/>
      <c r="AR851" s="373"/>
      <c r="AS851" s="373"/>
      <c r="AT851" s="373"/>
      <c r="AU851" s="373"/>
      <c r="AV851" s="373"/>
      <c r="AW851" s="373"/>
      <c r="AX851" s="373"/>
      <c r="AY851" s="373"/>
      <c r="AZ851" s="373"/>
      <c r="BA851" s="373"/>
      <c r="BB851" s="373"/>
      <c r="BC851" s="373"/>
      <c r="BD851" s="373"/>
      <c r="BE851" s="373"/>
      <c r="BF851" s="373"/>
      <c r="BG851" s="373"/>
      <c r="BH851" s="373"/>
      <c r="BI851" s="373"/>
      <c r="BJ851" s="373"/>
      <c r="BK851" s="373"/>
      <c r="BL851" s="373"/>
      <c r="BM851" s="373"/>
      <c r="BN851" s="373"/>
    </row>
    <row r="852" spans="1:66" ht="15.75" customHeight="1" x14ac:dyDescent="0.2">
      <c r="A852" s="373"/>
      <c r="B852" s="373"/>
      <c r="C852" s="373"/>
      <c r="D852" s="373"/>
      <c r="E852" s="373"/>
      <c r="F852" s="373"/>
      <c r="G852" s="373"/>
      <c r="H852" s="373"/>
      <c r="I852" s="373"/>
      <c r="J852" s="373"/>
      <c r="K852" s="373"/>
      <c r="L852" s="373"/>
      <c r="M852" s="373"/>
      <c r="N852" s="373"/>
      <c r="O852" s="373"/>
      <c r="P852" s="373"/>
      <c r="Q852" s="373"/>
      <c r="R852" s="373"/>
      <c r="S852" s="373"/>
      <c r="T852" s="373"/>
      <c r="U852" s="373"/>
      <c r="V852" s="373"/>
      <c r="W852" s="373"/>
      <c r="X852" s="373"/>
      <c r="Y852" s="373"/>
      <c r="Z852" s="373"/>
      <c r="AA852" s="373"/>
      <c r="AB852" s="373"/>
      <c r="AC852" s="373"/>
      <c r="AD852" s="373"/>
      <c r="AE852" s="373"/>
      <c r="AF852" s="373"/>
      <c r="AG852" s="373"/>
      <c r="AH852" s="373"/>
      <c r="AI852" s="373"/>
      <c r="AJ852" s="373"/>
      <c r="AK852" s="373"/>
      <c r="AL852" s="373"/>
      <c r="AM852" s="373"/>
      <c r="AN852" s="373"/>
      <c r="AO852" s="373"/>
      <c r="AP852" s="373"/>
      <c r="AQ852" s="373"/>
      <c r="AR852" s="373"/>
      <c r="AS852" s="373"/>
      <c r="AT852" s="373"/>
      <c r="AU852" s="373"/>
      <c r="AV852" s="373"/>
      <c r="AW852" s="373"/>
      <c r="AX852" s="373"/>
      <c r="AY852" s="373"/>
      <c r="AZ852" s="373"/>
      <c r="BA852" s="373"/>
      <c r="BB852" s="373"/>
      <c r="BC852" s="373"/>
      <c r="BD852" s="373"/>
      <c r="BE852" s="373"/>
      <c r="BF852" s="373"/>
      <c r="BG852" s="373"/>
      <c r="BH852" s="373"/>
      <c r="BI852" s="373"/>
      <c r="BJ852" s="373"/>
      <c r="BK852" s="373"/>
      <c r="BL852" s="373"/>
      <c r="BM852" s="373"/>
      <c r="BN852" s="373"/>
    </row>
    <row r="853" spans="1:66" ht="15.75" customHeight="1" x14ac:dyDescent="0.2">
      <c r="A853" s="373"/>
      <c r="B853" s="373"/>
      <c r="C853" s="373"/>
      <c r="D853" s="373"/>
      <c r="E853" s="373"/>
      <c r="F853" s="373"/>
      <c r="G853" s="373"/>
      <c r="H853" s="373"/>
      <c r="I853" s="373"/>
      <c r="J853" s="373"/>
      <c r="K853" s="373"/>
      <c r="L853" s="373"/>
      <c r="M853" s="373"/>
      <c r="N853" s="373"/>
      <c r="O853" s="373"/>
      <c r="P853" s="373"/>
      <c r="Q853" s="373"/>
      <c r="R853" s="373"/>
      <c r="S853" s="373"/>
      <c r="T853" s="373"/>
      <c r="U853" s="373"/>
      <c r="V853" s="373"/>
      <c r="W853" s="373"/>
      <c r="X853" s="373"/>
      <c r="Y853" s="373"/>
      <c r="Z853" s="373"/>
      <c r="AA853" s="373"/>
      <c r="AB853" s="373"/>
      <c r="AC853" s="373"/>
      <c r="AD853" s="373"/>
      <c r="AE853" s="373"/>
      <c r="AF853" s="373"/>
      <c r="AG853" s="373"/>
      <c r="AH853" s="373"/>
      <c r="AI853" s="373"/>
      <c r="AJ853" s="373"/>
      <c r="AK853" s="373"/>
      <c r="AL853" s="373"/>
      <c r="AM853" s="373"/>
      <c r="AN853" s="373"/>
      <c r="AO853" s="373"/>
      <c r="AP853" s="373"/>
      <c r="AQ853" s="373"/>
      <c r="AR853" s="373"/>
      <c r="AS853" s="373"/>
      <c r="AT853" s="373"/>
      <c r="AU853" s="373"/>
      <c r="AV853" s="373"/>
      <c r="AW853" s="373"/>
      <c r="AX853" s="373"/>
      <c r="AY853" s="373"/>
      <c r="AZ853" s="373"/>
      <c r="BA853" s="373"/>
      <c r="BB853" s="373"/>
      <c r="BC853" s="373"/>
      <c r="BD853" s="373"/>
      <c r="BE853" s="373"/>
      <c r="BF853" s="373"/>
      <c r="BG853" s="373"/>
      <c r="BH853" s="373"/>
      <c r="BI853" s="373"/>
      <c r="BJ853" s="373"/>
      <c r="BK853" s="373"/>
      <c r="BL853" s="373"/>
      <c r="BM853" s="373"/>
      <c r="BN853" s="373"/>
    </row>
    <row r="854" spans="1:66" ht="15.75" customHeight="1" x14ac:dyDescent="0.2">
      <c r="A854" s="373"/>
      <c r="B854" s="373"/>
      <c r="C854" s="373"/>
      <c r="D854" s="373"/>
      <c r="E854" s="373"/>
      <c r="F854" s="373"/>
      <c r="G854" s="373"/>
      <c r="H854" s="373"/>
      <c r="I854" s="373"/>
      <c r="J854" s="373"/>
      <c r="K854" s="373"/>
      <c r="L854" s="373"/>
      <c r="M854" s="373"/>
      <c r="N854" s="373"/>
      <c r="O854" s="373"/>
      <c r="P854" s="373"/>
      <c r="Q854" s="373"/>
      <c r="R854" s="373"/>
      <c r="S854" s="373"/>
      <c r="T854" s="373"/>
      <c r="U854" s="373"/>
      <c r="V854" s="373"/>
      <c r="W854" s="373"/>
      <c r="X854" s="373"/>
      <c r="Y854" s="373"/>
      <c r="Z854" s="373"/>
      <c r="AA854" s="373"/>
      <c r="AB854" s="373"/>
      <c r="AC854" s="373"/>
      <c r="AD854" s="373"/>
      <c r="AE854" s="373"/>
      <c r="AF854" s="373"/>
      <c r="AG854" s="373"/>
      <c r="AH854" s="373"/>
      <c r="AI854" s="373"/>
      <c r="AJ854" s="373"/>
      <c r="AK854" s="373"/>
      <c r="AL854" s="373"/>
      <c r="AM854" s="373"/>
      <c r="AN854" s="373"/>
      <c r="AO854" s="373"/>
      <c r="AP854" s="373"/>
      <c r="AQ854" s="373"/>
      <c r="AR854" s="373"/>
      <c r="AS854" s="373"/>
      <c r="AT854" s="373"/>
      <c r="AU854" s="373"/>
      <c r="AV854" s="373"/>
      <c r="AW854" s="373"/>
      <c r="AX854" s="373"/>
      <c r="AY854" s="373"/>
      <c r="AZ854" s="373"/>
      <c r="BA854" s="373"/>
      <c r="BB854" s="373"/>
      <c r="BC854" s="373"/>
      <c r="BD854" s="373"/>
      <c r="BE854" s="373"/>
      <c r="BF854" s="373"/>
      <c r="BG854" s="373"/>
      <c r="BH854" s="373"/>
      <c r="BI854" s="373"/>
      <c r="BJ854" s="373"/>
      <c r="BK854" s="373"/>
      <c r="BL854" s="373"/>
      <c r="BM854" s="373"/>
      <c r="BN854" s="373"/>
    </row>
    <row r="855" spans="1:66" ht="15.75" customHeight="1" x14ac:dyDescent="0.2">
      <c r="A855" s="373"/>
      <c r="B855" s="373"/>
      <c r="C855" s="373"/>
      <c r="D855" s="373"/>
      <c r="E855" s="373"/>
      <c r="F855" s="373"/>
      <c r="G855" s="373"/>
      <c r="H855" s="373"/>
      <c r="I855" s="373"/>
      <c r="J855" s="373"/>
      <c r="K855" s="373"/>
      <c r="L855" s="373"/>
      <c r="M855" s="373"/>
      <c r="N855" s="373"/>
      <c r="O855" s="373"/>
      <c r="P855" s="373"/>
      <c r="Q855" s="373"/>
      <c r="R855" s="373"/>
      <c r="S855" s="373"/>
      <c r="T855" s="373"/>
      <c r="U855" s="373"/>
      <c r="V855" s="373"/>
      <c r="W855" s="373"/>
      <c r="X855" s="373"/>
      <c r="Y855" s="373"/>
      <c r="Z855" s="373"/>
      <c r="AA855" s="373"/>
      <c r="AB855" s="373"/>
      <c r="AC855" s="373"/>
      <c r="AD855" s="373"/>
      <c r="AE855" s="373"/>
      <c r="AF855" s="373"/>
      <c r="AG855" s="373"/>
      <c r="AH855" s="373"/>
      <c r="AI855" s="373"/>
      <c r="AJ855" s="373"/>
      <c r="AK855" s="373"/>
      <c r="AL855" s="373"/>
      <c r="AM855" s="373"/>
      <c r="AN855" s="373"/>
      <c r="AO855" s="373"/>
      <c r="AP855" s="373"/>
      <c r="AQ855" s="373"/>
      <c r="AR855" s="373"/>
      <c r="AS855" s="373"/>
      <c r="AT855" s="373"/>
      <c r="AU855" s="373"/>
      <c r="AV855" s="373"/>
      <c r="AW855" s="373"/>
      <c r="AX855" s="373"/>
      <c r="AY855" s="373"/>
      <c r="AZ855" s="373"/>
      <c r="BA855" s="373"/>
      <c r="BB855" s="373"/>
      <c r="BC855" s="373"/>
      <c r="BD855" s="373"/>
      <c r="BE855" s="373"/>
      <c r="BF855" s="373"/>
      <c r="BG855" s="373"/>
      <c r="BH855" s="373"/>
      <c r="BI855" s="373"/>
      <c r="BJ855" s="373"/>
      <c r="BK855" s="373"/>
      <c r="BL855" s="373"/>
      <c r="BM855" s="373"/>
      <c r="BN855" s="373"/>
    </row>
    <row r="856" spans="1:66" ht="15.75" customHeight="1" x14ac:dyDescent="0.2">
      <c r="A856" s="373"/>
      <c r="B856" s="373"/>
      <c r="C856" s="373"/>
      <c r="D856" s="373"/>
      <c r="E856" s="373"/>
      <c r="F856" s="373"/>
      <c r="G856" s="373"/>
      <c r="H856" s="373"/>
      <c r="I856" s="373"/>
      <c r="J856" s="373"/>
      <c r="K856" s="373"/>
      <c r="L856" s="373"/>
      <c r="M856" s="373"/>
      <c r="N856" s="373"/>
      <c r="O856" s="373"/>
      <c r="P856" s="373"/>
      <c r="Q856" s="373"/>
      <c r="R856" s="373"/>
      <c r="S856" s="373"/>
      <c r="T856" s="373"/>
      <c r="U856" s="373"/>
      <c r="V856" s="373"/>
      <c r="W856" s="373"/>
      <c r="X856" s="373"/>
      <c r="Y856" s="373"/>
      <c r="Z856" s="373"/>
      <c r="AA856" s="373"/>
      <c r="AB856" s="373"/>
      <c r="AC856" s="373"/>
      <c r="AD856" s="373"/>
      <c r="AE856" s="373"/>
      <c r="AF856" s="373"/>
      <c r="AG856" s="373"/>
      <c r="AH856" s="373"/>
      <c r="AI856" s="373"/>
      <c r="AJ856" s="373"/>
      <c r="AK856" s="373"/>
      <c r="AL856" s="373"/>
      <c r="AM856" s="373"/>
      <c r="AN856" s="373"/>
      <c r="AO856" s="373"/>
      <c r="AP856" s="373"/>
      <c r="AQ856" s="373"/>
      <c r="AR856" s="373"/>
      <c r="AS856" s="373"/>
      <c r="AT856" s="373"/>
      <c r="AU856" s="373"/>
      <c r="AV856" s="373"/>
      <c r="AW856" s="373"/>
      <c r="AX856" s="373"/>
      <c r="AY856" s="373"/>
      <c r="AZ856" s="373"/>
      <c r="BA856" s="373"/>
      <c r="BB856" s="373"/>
      <c r="BC856" s="373"/>
      <c r="BD856" s="373"/>
      <c r="BE856" s="373"/>
      <c r="BF856" s="373"/>
      <c r="BG856" s="373"/>
      <c r="BH856" s="373"/>
      <c r="BI856" s="373"/>
      <c r="BJ856" s="373"/>
      <c r="BK856" s="373"/>
      <c r="BL856" s="373"/>
      <c r="BM856" s="373"/>
      <c r="BN856" s="373"/>
    </row>
    <row r="857" spans="1:66" ht="15.75" customHeight="1" x14ac:dyDescent="0.2">
      <c r="A857" s="373"/>
      <c r="B857" s="373"/>
      <c r="C857" s="373"/>
      <c r="D857" s="373"/>
      <c r="E857" s="373"/>
      <c r="F857" s="373"/>
      <c r="G857" s="373"/>
      <c r="H857" s="373"/>
      <c r="I857" s="373"/>
      <c r="J857" s="373"/>
      <c r="K857" s="373"/>
      <c r="L857" s="373"/>
      <c r="M857" s="373"/>
      <c r="N857" s="373"/>
      <c r="O857" s="373"/>
      <c r="P857" s="373"/>
      <c r="Q857" s="373"/>
      <c r="R857" s="373"/>
      <c r="S857" s="373"/>
      <c r="T857" s="373"/>
      <c r="U857" s="373"/>
      <c r="V857" s="373"/>
      <c r="W857" s="373"/>
      <c r="X857" s="373"/>
      <c r="Y857" s="373"/>
      <c r="Z857" s="373"/>
      <c r="AA857" s="373"/>
      <c r="AB857" s="373"/>
      <c r="AC857" s="373"/>
      <c r="AD857" s="373"/>
      <c r="AE857" s="373"/>
      <c r="AF857" s="373"/>
      <c r="AG857" s="373"/>
      <c r="AH857" s="373"/>
      <c r="AI857" s="373"/>
      <c r="AJ857" s="373"/>
      <c r="AK857" s="373"/>
      <c r="AL857" s="373"/>
      <c r="AM857" s="373"/>
      <c r="AN857" s="373"/>
      <c r="AO857" s="373"/>
      <c r="AP857" s="373"/>
      <c r="AQ857" s="373"/>
      <c r="AR857" s="373"/>
      <c r="AS857" s="373"/>
      <c r="AT857" s="373"/>
      <c r="AU857" s="373"/>
      <c r="AV857" s="373"/>
      <c r="AW857" s="373"/>
      <c r="AX857" s="373"/>
      <c r="AY857" s="373"/>
      <c r="AZ857" s="373"/>
      <c r="BA857" s="373"/>
      <c r="BB857" s="373"/>
      <c r="BC857" s="373"/>
      <c r="BD857" s="373"/>
      <c r="BE857" s="373"/>
      <c r="BF857" s="373"/>
      <c r="BG857" s="373"/>
      <c r="BH857" s="373"/>
      <c r="BI857" s="373"/>
      <c r="BJ857" s="373"/>
      <c r="BK857" s="373"/>
      <c r="BL857" s="373"/>
      <c r="BM857" s="373"/>
      <c r="BN857" s="373"/>
    </row>
    <row r="858" spans="1:66" ht="15.75" customHeight="1" x14ac:dyDescent="0.2">
      <c r="A858" s="373"/>
      <c r="B858" s="373"/>
      <c r="C858" s="373"/>
      <c r="D858" s="373"/>
      <c r="E858" s="373"/>
      <c r="F858" s="373"/>
      <c r="G858" s="373"/>
      <c r="H858" s="373"/>
      <c r="I858" s="373"/>
      <c r="J858" s="373"/>
      <c r="K858" s="373"/>
      <c r="L858" s="373"/>
      <c r="M858" s="373"/>
      <c r="N858" s="373"/>
      <c r="O858" s="373"/>
      <c r="P858" s="373"/>
      <c r="Q858" s="373"/>
      <c r="R858" s="373"/>
      <c r="S858" s="373"/>
      <c r="T858" s="373"/>
      <c r="U858" s="373"/>
      <c r="V858" s="373"/>
      <c r="W858" s="373"/>
      <c r="X858" s="373"/>
      <c r="Y858" s="373"/>
      <c r="Z858" s="373"/>
      <c r="AA858" s="373"/>
      <c r="AB858" s="373"/>
      <c r="AC858" s="373"/>
      <c r="AD858" s="373"/>
      <c r="AE858" s="373"/>
      <c r="AF858" s="373"/>
      <c r="AG858" s="373"/>
      <c r="AH858" s="373"/>
      <c r="AI858" s="373"/>
      <c r="AJ858" s="373"/>
      <c r="AK858" s="373"/>
      <c r="AL858" s="373"/>
      <c r="AM858" s="373"/>
      <c r="AN858" s="373"/>
      <c r="AO858" s="373"/>
      <c r="AP858" s="373"/>
      <c r="AQ858" s="373"/>
      <c r="AR858" s="373"/>
      <c r="AS858" s="373"/>
      <c r="AT858" s="373"/>
      <c r="AU858" s="373"/>
      <c r="AV858" s="373"/>
      <c r="AW858" s="373"/>
      <c r="AX858" s="373"/>
      <c r="AY858" s="373"/>
      <c r="AZ858" s="373"/>
      <c r="BA858" s="373"/>
      <c r="BB858" s="373"/>
      <c r="BC858" s="373"/>
      <c r="BD858" s="373"/>
      <c r="BE858" s="373"/>
      <c r="BF858" s="373"/>
      <c r="BG858" s="373"/>
      <c r="BH858" s="373"/>
      <c r="BI858" s="373"/>
      <c r="BJ858" s="373"/>
      <c r="BK858" s="373"/>
      <c r="BL858" s="373"/>
      <c r="BM858" s="373"/>
      <c r="BN858" s="373"/>
    </row>
    <row r="859" spans="1:66" ht="15.75" customHeight="1" x14ac:dyDescent="0.2">
      <c r="A859" s="373"/>
      <c r="B859" s="373"/>
      <c r="C859" s="373"/>
      <c r="D859" s="373"/>
      <c r="E859" s="373"/>
      <c r="F859" s="373"/>
      <c r="G859" s="373"/>
      <c r="H859" s="373"/>
      <c r="I859" s="373"/>
      <c r="J859" s="373"/>
      <c r="K859" s="373"/>
      <c r="L859" s="373"/>
      <c r="M859" s="373"/>
      <c r="N859" s="373"/>
      <c r="O859" s="373"/>
      <c r="P859" s="373"/>
      <c r="Q859" s="373"/>
      <c r="R859" s="373"/>
      <c r="S859" s="373"/>
      <c r="T859" s="373"/>
      <c r="U859" s="373"/>
      <c r="V859" s="373"/>
      <c r="W859" s="373"/>
      <c r="X859" s="373"/>
      <c r="Y859" s="373"/>
      <c r="Z859" s="373"/>
      <c r="AA859" s="373"/>
      <c r="AB859" s="373"/>
      <c r="AC859" s="373"/>
      <c r="AD859" s="373"/>
      <c r="AE859" s="373"/>
      <c r="AF859" s="373"/>
      <c r="AG859" s="373"/>
      <c r="AH859" s="373"/>
      <c r="AI859" s="373"/>
      <c r="AJ859" s="373"/>
      <c r="AK859" s="373"/>
      <c r="AL859" s="373"/>
      <c r="AM859" s="373"/>
      <c r="AN859" s="373"/>
      <c r="AO859" s="373"/>
      <c r="AP859" s="373"/>
      <c r="AQ859" s="373"/>
      <c r="AR859" s="373"/>
      <c r="AS859" s="373"/>
      <c r="AT859" s="373"/>
      <c r="AU859" s="373"/>
      <c r="AV859" s="373"/>
      <c r="AW859" s="373"/>
      <c r="AX859" s="373"/>
      <c r="AY859" s="373"/>
      <c r="AZ859" s="373"/>
      <c r="BA859" s="373"/>
      <c r="BB859" s="373"/>
      <c r="BC859" s="373"/>
      <c r="BD859" s="373"/>
      <c r="BE859" s="373"/>
      <c r="BF859" s="373"/>
      <c r="BG859" s="373"/>
      <c r="BH859" s="373"/>
      <c r="BI859" s="373"/>
      <c r="BJ859" s="373"/>
      <c r="BK859" s="373"/>
      <c r="BL859" s="373"/>
      <c r="BM859" s="373"/>
      <c r="BN859" s="373"/>
    </row>
    <row r="860" spans="1:66" ht="15.75" customHeight="1" x14ac:dyDescent="0.2">
      <c r="A860" s="373"/>
      <c r="B860" s="373"/>
      <c r="C860" s="373"/>
      <c r="D860" s="373"/>
      <c r="E860" s="373"/>
      <c r="F860" s="373"/>
      <c r="G860" s="373"/>
      <c r="H860" s="373"/>
      <c r="I860" s="373"/>
      <c r="J860" s="373"/>
      <c r="K860" s="373"/>
      <c r="L860" s="373"/>
      <c r="M860" s="373"/>
      <c r="N860" s="373"/>
      <c r="O860" s="373"/>
      <c r="P860" s="373"/>
      <c r="Q860" s="373"/>
      <c r="R860" s="373"/>
      <c r="S860" s="373"/>
      <c r="T860" s="373"/>
      <c r="U860" s="373"/>
      <c r="V860" s="373"/>
      <c r="W860" s="373"/>
      <c r="X860" s="373"/>
      <c r="Y860" s="373"/>
      <c r="Z860" s="373"/>
      <c r="AA860" s="373"/>
      <c r="AB860" s="373"/>
      <c r="AC860" s="373"/>
      <c r="AD860" s="373"/>
      <c r="AE860" s="373"/>
      <c r="AF860" s="373"/>
      <c r="AG860" s="373"/>
      <c r="AH860" s="373"/>
      <c r="AI860" s="373"/>
      <c r="AJ860" s="373"/>
      <c r="AK860" s="373"/>
      <c r="AL860" s="373"/>
      <c r="AM860" s="373"/>
      <c r="AN860" s="373"/>
      <c r="AO860" s="373"/>
      <c r="AP860" s="373"/>
      <c r="AQ860" s="373"/>
      <c r="AR860" s="373"/>
      <c r="AS860" s="373"/>
      <c r="AT860" s="373"/>
      <c r="AU860" s="373"/>
      <c r="AV860" s="373"/>
      <c r="AW860" s="373"/>
      <c r="AX860" s="373"/>
      <c r="AY860" s="373"/>
      <c r="AZ860" s="373"/>
      <c r="BA860" s="373"/>
      <c r="BB860" s="373"/>
      <c r="BC860" s="373"/>
      <c r="BD860" s="373"/>
      <c r="BE860" s="373"/>
      <c r="BF860" s="373"/>
      <c r="BG860" s="373"/>
      <c r="BH860" s="373"/>
      <c r="BI860" s="373"/>
      <c r="BJ860" s="373"/>
      <c r="BK860" s="373"/>
      <c r="BL860" s="373"/>
      <c r="BM860" s="373"/>
      <c r="BN860" s="373"/>
    </row>
    <row r="861" spans="1:66" ht="15.75" customHeight="1" x14ac:dyDescent="0.2">
      <c r="A861" s="373"/>
      <c r="B861" s="373"/>
      <c r="C861" s="373"/>
      <c r="D861" s="373"/>
      <c r="E861" s="373"/>
      <c r="F861" s="373"/>
      <c r="G861" s="373"/>
      <c r="H861" s="373"/>
      <c r="I861" s="373"/>
      <c r="J861" s="373"/>
      <c r="K861" s="373"/>
      <c r="L861" s="373"/>
      <c r="M861" s="373"/>
      <c r="N861" s="373"/>
      <c r="O861" s="373"/>
      <c r="P861" s="373"/>
      <c r="Q861" s="373"/>
      <c r="R861" s="373"/>
      <c r="S861" s="373"/>
      <c r="T861" s="373"/>
      <c r="U861" s="373"/>
      <c r="V861" s="373"/>
      <c r="W861" s="373"/>
      <c r="X861" s="373"/>
      <c r="Y861" s="373"/>
      <c r="Z861" s="373"/>
      <c r="AA861" s="373"/>
      <c r="AB861" s="373"/>
      <c r="AC861" s="373"/>
      <c r="AD861" s="373"/>
      <c r="AE861" s="373"/>
      <c r="AF861" s="373"/>
      <c r="AG861" s="373"/>
      <c r="AH861" s="373"/>
      <c r="AI861" s="373"/>
      <c r="AJ861" s="373"/>
      <c r="AK861" s="373"/>
      <c r="AL861" s="373"/>
      <c r="AM861" s="373"/>
      <c r="AN861" s="373"/>
      <c r="AO861" s="373"/>
      <c r="AP861" s="373"/>
      <c r="AQ861" s="373"/>
      <c r="AR861" s="373"/>
      <c r="AS861" s="373"/>
      <c r="AT861" s="373"/>
      <c r="AU861" s="373"/>
      <c r="AV861" s="373"/>
      <c r="AW861" s="373"/>
      <c r="AX861" s="373"/>
      <c r="AY861" s="373"/>
      <c r="AZ861" s="373"/>
      <c r="BA861" s="373"/>
      <c r="BB861" s="373"/>
      <c r="BC861" s="373"/>
      <c r="BD861" s="373"/>
      <c r="BE861" s="373"/>
      <c r="BF861" s="373"/>
      <c r="BG861" s="373"/>
      <c r="BH861" s="373"/>
      <c r="BI861" s="373"/>
      <c r="BJ861" s="373"/>
      <c r="BK861" s="373"/>
      <c r="BL861" s="373"/>
      <c r="BM861" s="373"/>
      <c r="BN861" s="373"/>
    </row>
    <row r="862" spans="1:66" ht="15.75" customHeight="1" x14ac:dyDescent="0.2">
      <c r="A862" s="373"/>
      <c r="B862" s="373"/>
      <c r="C862" s="373"/>
      <c r="D862" s="373"/>
      <c r="E862" s="373"/>
      <c r="F862" s="373"/>
      <c r="G862" s="373"/>
      <c r="H862" s="373"/>
      <c r="I862" s="373"/>
      <c r="J862" s="373"/>
      <c r="K862" s="373"/>
      <c r="L862" s="373"/>
      <c r="M862" s="373"/>
      <c r="N862" s="373"/>
      <c r="O862" s="373"/>
      <c r="P862" s="373"/>
      <c r="Q862" s="373"/>
      <c r="R862" s="373"/>
      <c r="S862" s="373"/>
      <c r="T862" s="373"/>
      <c r="U862" s="373"/>
      <c r="V862" s="373"/>
      <c r="W862" s="373"/>
      <c r="X862" s="373"/>
      <c r="Y862" s="373"/>
      <c r="Z862" s="373"/>
      <c r="AA862" s="373"/>
      <c r="AB862" s="373"/>
      <c r="AC862" s="373"/>
      <c r="AD862" s="373"/>
      <c r="AE862" s="373"/>
      <c r="AF862" s="373"/>
      <c r="AG862" s="373"/>
      <c r="AH862" s="373"/>
      <c r="AI862" s="373"/>
      <c r="AJ862" s="373"/>
      <c r="AK862" s="373"/>
      <c r="AL862" s="373"/>
      <c r="AM862" s="373"/>
      <c r="AN862" s="373"/>
      <c r="AO862" s="373"/>
      <c r="AP862" s="373"/>
      <c r="AQ862" s="373"/>
      <c r="AR862" s="373"/>
      <c r="AS862" s="373"/>
      <c r="AT862" s="373"/>
      <c r="AU862" s="373"/>
      <c r="AV862" s="373"/>
      <c r="AW862" s="373"/>
      <c r="AX862" s="373"/>
      <c r="AY862" s="373"/>
      <c r="AZ862" s="373"/>
      <c r="BA862" s="373"/>
      <c r="BB862" s="373"/>
      <c r="BC862" s="373"/>
      <c r="BD862" s="373"/>
      <c r="BE862" s="373"/>
      <c r="BF862" s="373"/>
      <c r="BG862" s="373"/>
      <c r="BH862" s="373"/>
      <c r="BI862" s="373"/>
      <c r="BJ862" s="373"/>
      <c r="BK862" s="373"/>
      <c r="BL862" s="373"/>
      <c r="BM862" s="373"/>
      <c r="BN862" s="373"/>
    </row>
    <row r="863" spans="1:66" ht="15.75" customHeight="1" x14ac:dyDescent="0.2">
      <c r="A863" s="373"/>
      <c r="B863" s="373"/>
      <c r="C863" s="373"/>
      <c r="D863" s="373"/>
      <c r="E863" s="373"/>
      <c r="F863" s="373"/>
      <c r="G863" s="373"/>
      <c r="H863" s="373"/>
      <c r="I863" s="373"/>
      <c r="J863" s="373"/>
      <c r="K863" s="373"/>
      <c r="L863" s="373"/>
      <c r="M863" s="373"/>
      <c r="N863" s="373"/>
      <c r="O863" s="373"/>
      <c r="P863" s="373"/>
      <c r="Q863" s="373"/>
      <c r="R863" s="373"/>
      <c r="S863" s="373"/>
      <c r="T863" s="373"/>
      <c r="U863" s="373"/>
      <c r="V863" s="373"/>
      <c r="W863" s="373"/>
      <c r="X863" s="373"/>
      <c r="Y863" s="373"/>
      <c r="Z863" s="373"/>
      <c r="AA863" s="373"/>
      <c r="AB863" s="373"/>
      <c r="AC863" s="373"/>
      <c r="AD863" s="373"/>
      <c r="AE863" s="373"/>
      <c r="AF863" s="373"/>
      <c r="AG863" s="373"/>
      <c r="AH863" s="373"/>
      <c r="AI863" s="373"/>
      <c r="AJ863" s="373"/>
      <c r="AK863" s="373"/>
      <c r="AL863" s="373"/>
      <c r="AM863" s="373"/>
      <c r="AN863" s="373"/>
      <c r="AO863" s="373"/>
      <c r="AP863" s="373"/>
      <c r="AQ863" s="373"/>
      <c r="AR863" s="373"/>
      <c r="AS863" s="373"/>
      <c r="AT863" s="373"/>
      <c r="AU863" s="373"/>
      <c r="AV863" s="373"/>
      <c r="AW863" s="373"/>
      <c r="AX863" s="373"/>
      <c r="AY863" s="373"/>
      <c r="AZ863" s="373"/>
      <c r="BA863" s="373"/>
      <c r="BB863" s="373"/>
      <c r="BC863" s="373"/>
      <c r="BD863" s="373"/>
      <c r="BE863" s="373"/>
      <c r="BF863" s="373"/>
      <c r="BG863" s="373"/>
      <c r="BH863" s="373"/>
      <c r="BI863" s="373"/>
      <c r="BJ863" s="373"/>
      <c r="BK863" s="373"/>
      <c r="BL863" s="373"/>
      <c r="BM863" s="373"/>
      <c r="BN863" s="373"/>
    </row>
    <row r="864" spans="1:66" ht="15.75" customHeight="1" x14ac:dyDescent="0.2">
      <c r="A864" s="373"/>
      <c r="B864" s="373"/>
      <c r="C864" s="373"/>
      <c r="D864" s="373"/>
      <c r="E864" s="373"/>
      <c r="F864" s="373"/>
      <c r="G864" s="373"/>
      <c r="H864" s="373"/>
      <c r="I864" s="373"/>
      <c r="J864" s="373"/>
      <c r="K864" s="373"/>
      <c r="L864" s="373"/>
      <c r="M864" s="373"/>
      <c r="N864" s="373"/>
      <c r="O864" s="373"/>
      <c r="P864" s="373"/>
      <c r="Q864" s="373"/>
      <c r="R864" s="373"/>
      <c r="S864" s="373"/>
      <c r="T864" s="373"/>
      <c r="U864" s="373"/>
      <c r="V864" s="373"/>
      <c r="W864" s="373"/>
      <c r="X864" s="373"/>
      <c r="Y864" s="373"/>
      <c r="Z864" s="373"/>
      <c r="AA864" s="373"/>
      <c r="AB864" s="373"/>
      <c r="AC864" s="373"/>
      <c r="AD864" s="373"/>
      <c r="AE864" s="373"/>
      <c r="AF864" s="373"/>
      <c r="AG864" s="373"/>
      <c r="AH864" s="373"/>
      <c r="AI864" s="373"/>
      <c r="AJ864" s="373"/>
      <c r="AK864" s="373"/>
      <c r="AL864" s="373"/>
      <c r="AM864" s="373"/>
      <c r="AN864" s="373"/>
      <c r="AO864" s="373"/>
      <c r="AP864" s="373"/>
      <c r="AQ864" s="373"/>
      <c r="AR864" s="373"/>
      <c r="AS864" s="373"/>
      <c r="AT864" s="373"/>
      <c r="AU864" s="373"/>
      <c r="AV864" s="373"/>
      <c r="AW864" s="373"/>
      <c r="AX864" s="373"/>
      <c r="AY864" s="373"/>
      <c r="AZ864" s="373"/>
      <c r="BA864" s="373"/>
      <c r="BB864" s="373"/>
      <c r="BC864" s="373"/>
      <c r="BD864" s="373"/>
      <c r="BE864" s="373"/>
      <c r="BF864" s="373"/>
      <c r="BG864" s="373"/>
      <c r="BH864" s="373"/>
      <c r="BI864" s="373"/>
      <c r="BJ864" s="373"/>
      <c r="BK864" s="373"/>
      <c r="BL864" s="373"/>
      <c r="BM864" s="373"/>
      <c r="BN864" s="373"/>
    </row>
    <row r="865" spans="1:66" ht="15.75" customHeight="1" x14ac:dyDescent="0.2">
      <c r="A865" s="373"/>
      <c r="B865" s="373"/>
      <c r="C865" s="373"/>
      <c r="D865" s="373"/>
      <c r="E865" s="373"/>
      <c r="F865" s="373"/>
      <c r="G865" s="373"/>
      <c r="H865" s="373"/>
      <c r="I865" s="373"/>
      <c r="J865" s="373"/>
      <c r="K865" s="373"/>
      <c r="L865" s="373"/>
      <c r="M865" s="373"/>
      <c r="N865" s="373"/>
      <c r="O865" s="373"/>
      <c r="P865" s="373"/>
      <c r="Q865" s="373"/>
      <c r="R865" s="373"/>
      <c r="S865" s="373"/>
      <c r="T865" s="373"/>
      <c r="U865" s="373"/>
      <c r="V865" s="373"/>
      <c r="W865" s="373"/>
      <c r="X865" s="373"/>
      <c r="Y865" s="373"/>
      <c r="Z865" s="373"/>
      <c r="AA865" s="373"/>
      <c r="AB865" s="373"/>
      <c r="AC865" s="373"/>
      <c r="AD865" s="373"/>
      <c r="AE865" s="373"/>
      <c r="AF865" s="373"/>
      <c r="AG865" s="373"/>
      <c r="AH865" s="373"/>
      <c r="AI865" s="373"/>
      <c r="AJ865" s="373"/>
      <c r="AK865" s="373"/>
      <c r="AL865" s="373"/>
      <c r="AM865" s="373"/>
      <c r="AN865" s="373"/>
      <c r="AO865" s="373"/>
      <c r="AP865" s="373"/>
      <c r="AQ865" s="373"/>
      <c r="AR865" s="373"/>
      <c r="AS865" s="373"/>
      <c r="AT865" s="373"/>
      <c r="AU865" s="373"/>
      <c r="AV865" s="373"/>
      <c r="AW865" s="373"/>
      <c r="AX865" s="373"/>
      <c r="AY865" s="373"/>
      <c r="AZ865" s="373"/>
      <c r="BA865" s="373"/>
      <c r="BB865" s="373"/>
      <c r="BC865" s="373"/>
      <c r="BD865" s="373"/>
      <c r="BE865" s="373"/>
      <c r="BF865" s="373"/>
      <c r="BG865" s="373"/>
      <c r="BH865" s="373"/>
      <c r="BI865" s="373"/>
      <c r="BJ865" s="373"/>
      <c r="BK865" s="373"/>
      <c r="BL865" s="373"/>
      <c r="BM865" s="373"/>
      <c r="BN865" s="373"/>
    </row>
    <row r="866" spans="1:66" ht="15.75" customHeight="1" x14ac:dyDescent="0.2">
      <c r="A866" s="373"/>
      <c r="B866" s="373"/>
      <c r="C866" s="373"/>
      <c r="D866" s="373"/>
      <c r="E866" s="373"/>
      <c r="F866" s="373"/>
      <c r="G866" s="373"/>
      <c r="H866" s="373"/>
      <c r="I866" s="373"/>
      <c r="J866" s="373"/>
      <c r="K866" s="373"/>
      <c r="L866" s="373"/>
      <c r="M866" s="373"/>
      <c r="N866" s="373"/>
      <c r="O866" s="373"/>
      <c r="P866" s="373"/>
      <c r="Q866" s="373"/>
      <c r="R866" s="373"/>
      <c r="S866" s="373"/>
      <c r="T866" s="373"/>
      <c r="U866" s="373"/>
      <c r="V866" s="373"/>
      <c r="W866" s="373"/>
      <c r="X866" s="373"/>
      <c r="Y866" s="373"/>
      <c r="Z866" s="373"/>
      <c r="AA866" s="373"/>
      <c r="AB866" s="373"/>
      <c r="AC866" s="373"/>
      <c r="AD866" s="373"/>
      <c r="AE866" s="373"/>
      <c r="AF866" s="373"/>
      <c r="AG866" s="373"/>
      <c r="AH866" s="373"/>
      <c r="AI866" s="373"/>
      <c r="AJ866" s="373"/>
      <c r="AK866" s="373"/>
      <c r="AL866" s="373"/>
      <c r="AM866" s="373"/>
      <c r="AN866" s="373"/>
      <c r="AO866" s="373"/>
      <c r="AP866" s="373"/>
      <c r="AQ866" s="373"/>
      <c r="AR866" s="373"/>
      <c r="AS866" s="373"/>
      <c r="AT866" s="373"/>
      <c r="AU866" s="373"/>
      <c r="AV866" s="373"/>
      <c r="AW866" s="373"/>
      <c r="AX866" s="373"/>
      <c r="AY866" s="373"/>
      <c r="AZ866" s="373"/>
      <c r="BA866" s="373"/>
      <c r="BB866" s="373"/>
      <c r="BC866" s="373"/>
      <c r="BD866" s="373"/>
      <c r="BE866" s="373"/>
      <c r="BF866" s="373"/>
      <c r="BG866" s="373"/>
      <c r="BH866" s="373"/>
      <c r="BI866" s="373"/>
      <c r="BJ866" s="373"/>
      <c r="BK866" s="373"/>
      <c r="BL866" s="373"/>
      <c r="BM866" s="373"/>
      <c r="BN866" s="373"/>
    </row>
    <row r="867" spans="1:66" ht="15.75" customHeight="1" x14ac:dyDescent="0.2">
      <c r="A867" s="373"/>
      <c r="B867" s="373"/>
      <c r="C867" s="373"/>
      <c r="D867" s="373"/>
      <c r="E867" s="373"/>
      <c r="F867" s="373"/>
      <c r="G867" s="373"/>
      <c r="H867" s="373"/>
      <c r="I867" s="373"/>
      <c r="J867" s="373"/>
      <c r="K867" s="373"/>
      <c r="L867" s="373"/>
      <c r="M867" s="373"/>
      <c r="N867" s="373"/>
      <c r="O867" s="373"/>
      <c r="P867" s="373"/>
      <c r="Q867" s="373"/>
      <c r="R867" s="373"/>
      <c r="S867" s="373"/>
      <c r="T867" s="373"/>
      <c r="U867" s="373"/>
      <c r="V867" s="373"/>
      <c r="W867" s="373"/>
      <c r="X867" s="373"/>
      <c r="Y867" s="373"/>
      <c r="Z867" s="373"/>
      <c r="AA867" s="373"/>
      <c r="AB867" s="373"/>
      <c r="AC867" s="373"/>
      <c r="AD867" s="373"/>
      <c r="AE867" s="373"/>
      <c r="AF867" s="373"/>
      <c r="AG867" s="373"/>
      <c r="AH867" s="373"/>
      <c r="AI867" s="373"/>
      <c r="AJ867" s="373"/>
      <c r="AK867" s="373"/>
      <c r="AL867" s="373"/>
      <c r="AM867" s="373"/>
      <c r="AN867" s="373"/>
      <c r="AO867" s="373"/>
      <c r="AP867" s="373"/>
      <c r="AQ867" s="373"/>
      <c r="AR867" s="373"/>
      <c r="AS867" s="373"/>
      <c r="AT867" s="373"/>
      <c r="AU867" s="373"/>
      <c r="AV867" s="373"/>
      <c r="AW867" s="373"/>
      <c r="AX867" s="373"/>
      <c r="AY867" s="373"/>
      <c r="AZ867" s="373"/>
      <c r="BA867" s="373"/>
      <c r="BB867" s="373"/>
      <c r="BC867" s="373"/>
      <c r="BD867" s="373"/>
      <c r="BE867" s="373"/>
      <c r="BF867" s="373"/>
      <c r="BG867" s="373"/>
      <c r="BH867" s="373"/>
      <c r="BI867" s="373"/>
      <c r="BJ867" s="373"/>
      <c r="BK867" s="373"/>
      <c r="BL867" s="373"/>
      <c r="BM867" s="373"/>
      <c r="BN867" s="373"/>
    </row>
    <row r="868" spans="1:66" ht="15.75" customHeight="1" x14ac:dyDescent="0.2">
      <c r="A868" s="373"/>
      <c r="B868" s="373"/>
      <c r="C868" s="373"/>
      <c r="D868" s="373"/>
      <c r="E868" s="373"/>
      <c r="F868" s="373"/>
      <c r="G868" s="373"/>
      <c r="H868" s="373"/>
      <c r="I868" s="373"/>
      <c r="J868" s="373"/>
      <c r="K868" s="373"/>
      <c r="L868" s="373"/>
      <c r="M868" s="373"/>
      <c r="N868" s="373"/>
      <c r="O868" s="373"/>
      <c r="P868" s="373"/>
      <c r="Q868" s="373"/>
      <c r="R868" s="373"/>
      <c r="S868" s="373"/>
      <c r="T868" s="373"/>
      <c r="U868" s="373"/>
      <c r="V868" s="373"/>
      <c r="W868" s="373"/>
      <c r="X868" s="373"/>
      <c r="Y868" s="373"/>
      <c r="Z868" s="373"/>
      <c r="AA868" s="373"/>
      <c r="AB868" s="373"/>
      <c r="AC868" s="373"/>
      <c r="AD868" s="373"/>
      <c r="AE868" s="373"/>
      <c r="AF868" s="373"/>
      <c r="AG868" s="373"/>
      <c r="AH868" s="373"/>
      <c r="AI868" s="373"/>
      <c r="AJ868" s="373"/>
      <c r="AK868" s="373"/>
      <c r="AL868" s="373"/>
      <c r="AM868" s="373"/>
      <c r="AN868" s="373"/>
      <c r="AO868" s="373"/>
      <c r="AP868" s="373"/>
      <c r="AQ868" s="373"/>
      <c r="AR868" s="373"/>
      <c r="AS868" s="373"/>
      <c r="AT868" s="373"/>
      <c r="AU868" s="373"/>
      <c r="AV868" s="373"/>
      <c r="AW868" s="373"/>
      <c r="AX868" s="373"/>
      <c r="AY868" s="373"/>
      <c r="AZ868" s="373"/>
      <c r="BA868" s="373"/>
      <c r="BB868" s="373"/>
      <c r="BC868" s="373"/>
      <c r="BD868" s="373"/>
      <c r="BE868" s="373"/>
      <c r="BF868" s="373"/>
      <c r="BG868" s="373"/>
      <c r="BH868" s="373"/>
      <c r="BI868" s="373"/>
      <c r="BJ868" s="373"/>
      <c r="BK868" s="373"/>
      <c r="BL868" s="373"/>
      <c r="BM868" s="373"/>
      <c r="BN868" s="373"/>
    </row>
    <row r="869" spans="1:66" ht="15.75" customHeight="1" x14ac:dyDescent="0.2">
      <c r="A869" s="373"/>
      <c r="B869" s="373"/>
      <c r="C869" s="373"/>
      <c r="D869" s="373"/>
      <c r="E869" s="373"/>
      <c r="F869" s="373"/>
      <c r="G869" s="373"/>
      <c r="H869" s="373"/>
      <c r="I869" s="373"/>
      <c r="J869" s="373"/>
      <c r="K869" s="373"/>
      <c r="L869" s="373"/>
      <c r="M869" s="373"/>
      <c r="N869" s="373"/>
      <c r="O869" s="373"/>
      <c r="P869" s="373"/>
      <c r="Q869" s="373"/>
      <c r="R869" s="373"/>
      <c r="S869" s="373"/>
      <c r="T869" s="373"/>
      <c r="U869" s="373"/>
      <c r="V869" s="373"/>
      <c r="W869" s="373"/>
      <c r="X869" s="373"/>
      <c r="Y869" s="373"/>
      <c r="Z869" s="373"/>
      <c r="AA869" s="373"/>
      <c r="AB869" s="373"/>
      <c r="AC869" s="373"/>
      <c r="AD869" s="373"/>
      <c r="AE869" s="373"/>
      <c r="AF869" s="373"/>
      <c r="AG869" s="373"/>
      <c r="AH869" s="373"/>
      <c r="AI869" s="373"/>
      <c r="AJ869" s="373"/>
      <c r="AK869" s="373"/>
      <c r="AL869" s="373"/>
      <c r="AM869" s="373"/>
      <c r="AN869" s="373"/>
      <c r="AO869" s="373"/>
      <c r="AP869" s="373"/>
      <c r="AQ869" s="373"/>
      <c r="AR869" s="373"/>
      <c r="AS869" s="373"/>
      <c r="AT869" s="373"/>
      <c r="AU869" s="373"/>
      <c r="AV869" s="373"/>
      <c r="AW869" s="373"/>
      <c r="AX869" s="373"/>
      <c r="AY869" s="373"/>
      <c r="AZ869" s="373"/>
      <c r="BA869" s="373"/>
      <c r="BB869" s="373"/>
      <c r="BC869" s="373"/>
      <c r="BD869" s="373"/>
      <c r="BE869" s="373"/>
      <c r="BF869" s="373"/>
      <c r="BG869" s="373"/>
      <c r="BH869" s="373"/>
      <c r="BI869" s="373"/>
      <c r="BJ869" s="373"/>
      <c r="BK869" s="373"/>
      <c r="BL869" s="373"/>
      <c r="BM869" s="373"/>
      <c r="BN869" s="373"/>
    </row>
    <row r="870" spans="1:66" ht="15.75" customHeight="1" x14ac:dyDescent="0.2">
      <c r="A870" s="373"/>
      <c r="B870" s="373"/>
      <c r="C870" s="373"/>
      <c r="D870" s="373"/>
      <c r="E870" s="373"/>
      <c r="F870" s="373"/>
      <c r="G870" s="373"/>
      <c r="H870" s="373"/>
      <c r="I870" s="373"/>
      <c r="J870" s="373"/>
      <c r="K870" s="373"/>
      <c r="L870" s="373"/>
      <c r="M870" s="373"/>
      <c r="N870" s="373"/>
      <c r="O870" s="373"/>
      <c r="P870" s="373"/>
      <c r="Q870" s="373"/>
      <c r="R870" s="373"/>
      <c r="S870" s="373"/>
      <c r="T870" s="373"/>
      <c r="U870" s="373"/>
      <c r="V870" s="373"/>
      <c r="W870" s="373"/>
      <c r="X870" s="373"/>
      <c r="Y870" s="373"/>
      <c r="Z870" s="373"/>
      <c r="AA870" s="373"/>
      <c r="AB870" s="373"/>
      <c r="AC870" s="373"/>
      <c r="AD870" s="373"/>
      <c r="AE870" s="373"/>
      <c r="AF870" s="373"/>
      <c r="AG870" s="373"/>
      <c r="AH870" s="373"/>
      <c r="AI870" s="373"/>
      <c r="AJ870" s="373"/>
      <c r="AK870" s="373"/>
      <c r="AL870" s="373"/>
      <c r="AM870" s="373"/>
      <c r="AN870" s="373"/>
      <c r="AO870" s="373"/>
      <c r="AP870" s="373"/>
      <c r="AQ870" s="373"/>
      <c r="AR870" s="373"/>
      <c r="AS870" s="373"/>
      <c r="AT870" s="373"/>
      <c r="AU870" s="373"/>
      <c r="AV870" s="373"/>
      <c r="AW870" s="373"/>
      <c r="AX870" s="373"/>
      <c r="AY870" s="373"/>
      <c r="AZ870" s="373"/>
      <c r="BA870" s="373"/>
      <c r="BB870" s="373"/>
      <c r="BC870" s="373"/>
      <c r="BD870" s="373"/>
      <c r="BE870" s="373"/>
      <c r="BF870" s="373"/>
      <c r="BG870" s="373"/>
      <c r="BH870" s="373"/>
      <c r="BI870" s="373"/>
      <c r="BJ870" s="373"/>
      <c r="BK870" s="373"/>
      <c r="BL870" s="373"/>
      <c r="BM870" s="373"/>
      <c r="BN870" s="373"/>
    </row>
    <row r="871" spans="1:66" ht="15.75" customHeight="1" x14ac:dyDescent="0.2">
      <c r="A871" s="373"/>
      <c r="B871" s="373"/>
      <c r="C871" s="373"/>
      <c r="D871" s="373"/>
      <c r="E871" s="373"/>
      <c r="F871" s="373"/>
      <c r="G871" s="373"/>
      <c r="H871" s="373"/>
      <c r="I871" s="373"/>
      <c r="J871" s="373"/>
      <c r="K871" s="373"/>
      <c r="L871" s="373"/>
      <c r="M871" s="373"/>
      <c r="N871" s="373"/>
      <c r="O871" s="373"/>
      <c r="P871" s="373"/>
      <c r="Q871" s="373"/>
      <c r="R871" s="373"/>
      <c r="S871" s="373"/>
      <c r="T871" s="373"/>
      <c r="U871" s="373"/>
      <c r="V871" s="373"/>
      <c r="W871" s="373"/>
      <c r="X871" s="373"/>
      <c r="Y871" s="373"/>
      <c r="Z871" s="373"/>
      <c r="AA871" s="373"/>
      <c r="AB871" s="373"/>
      <c r="AC871" s="373"/>
      <c r="AD871" s="373"/>
      <c r="AE871" s="373"/>
      <c r="AF871" s="373"/>
      <c r="AG871" s="373"/>
      <c r="AH871" s="373"/>
      <c r="AI871" s="373"/>
      <c r="AJ871" s="373"/>
      <c r="AK871" s="373"/>
      <c r="AL871" s="373"/>
      <c r="AM871" s="373"/>
      <c r="AN871" s="373"/>
      <c r="AO871" s="373"/>
      <c r="AP871" s="373"/>
      <c r="AQ871" s="373"/>
      <c r="AR871" s="373"/>
      <c r="AS871" s="373"/>
      <c r="AT871" s="373"/>
      <c r="AU871" s="373"/>
      <c r="AV871" s="373"/>
      <c r="AW871" s="373"/>
      <c r="AX871" s="373"/>
      <c r="AY871" s="373"/>
      <c r="AZ871" s="373"/>
      <c r="BA871" s="373"/>
      <c r="BB871" s="373"/>
      <c r="BC871" s="373"/>
      <c r="BD871" s="373"/>
      <c r="BE871" s="373"/>
      <c r="BF871" s="373"/>
      <c r="BG871" s="373"/>
      <c r="BH871" s="373"/>
      <c r="BI871" s="373"/>
      <c r="BJ871" s="373"/>
      <c r="BK871" s="373"/>
      <c r="BL871" s="373"/>
      <c r="BM871" s="373"/>
      <c r="BN871" s="373"/>
    </row>
    <row r="872" spans="1:66" ht="15.75" customHeight="1" x14ac:dyDescent="0.2">
      <c r="A872" s="373"/>
      <c r="B872" s="373"/>
      <c r="C872" s="373"/>
      <c r="D872" s="373"/>
      <c r="E872" s="373"/>
      <c r="F872" s="373"/>
      <c r="G872" s="373"/>
      <c r="H872" s="373"/>
      <c r="I872" s="373"/>
      <c r="J872" s="373"/>
      <c r="K872" s="373"/>
      <c r="L872" s="373"/>
      <c r="M872" s="373"/>
      <c r="N872" s="373"/>
      <c r="O872" s="373"/>
      <c r="P872" s="373"/>
      <c r="Q872" s="373"/>
      <c r="R872" s="373"/>
      <c r="S872" s="373"/>
      <c r="T872" s="373"/>
      <c r="U872" s="373"/>
      <c r="V872" s="373"/>
      <c r="W872" s="373"/>
      <c r="X872" s="373"/>
      <c r="Y872" s="373"/>
      <c r="Z872" s="373"/>
      <c r="AA872" s="373"/>
      <c r="AB872" s="373"/>
      <c r="AC872" s="373"/>
      <c r="AD872" s="373"/>
      <c r="AE872" s="373"/>
      <c r="AF872" s="373"/>
      <c r="AG872" s="373"/>
      <c r="AH872" s="373"/>
      <c r="AI872" s="373"/>
      <c r="AJ872" s="373"/>
      <c r="AK872" s="373"/>
      <c r="AL872" s="373"/>
      <c r="AM872" s="373"/>
      <c r="AN872" s="373"/>
      <c r="AO872" s="373"/>
      <c r="AP872" s="373"/>
      <c r="AQ872" s="373"/>
      <c r="AR872" s="373"/>
      <c r="AS872" s="373"/>
      <c r="AT872" s="373"/>
      <c r="AU872" s="373"/>
      <c r="AV872" s="373"/>
      <c r="AW872" s="373"/>
      <c r="AX872" s="373"/>
      <c r="AY872" s="373"/>
      <c r="AZ872" s="373"/>
      <c r="BA872" s="373"/>
      <c r="BB872" s="373"/>
      <c r="BC872" s="373"/>
      <c r="BD872" s="373"/>
      <c r="BE872" s="373"/>
      <c r="BF872" s="373"/>
      <c r="BG872" s="373"/>
      <c r="BH872" s="373"/>
      <c r="BI872" s="373"/>
      <c r="BJ872" s="373"/>
      <c r="BK872" s="373"/>
      <c r="BL872" s="373"/>
      <c r="BM872" s="373"/>
      <c r="BN872" s="373"/>
    </row>
    <row r="873" spans="1:66" ht="15.75" customHeight="1" x14ac:dyDescent="0.2">
      <c r="A873" s="373"/>
      <c r="B873" s="373"/>
      <c r="C873" s="373"/>
      <c r="D873" s="373"/>
      <c r="E873" s="373"/>
      <c r="F873" s="373"/>
      <c r="G873" s="373"/>
      <c r="H873" s="373"/>
      <c r="I873" s="373"/>
      <c r="J873" s="373"/>
      <c r="K873" s="373"/>
      <c r="L873" s="373"/>
      <c r="M873" s="373"/>
      <c r="N873" s="373"/>
      <c r="O873" s="373"/>
      <c r="P873" s="373"/>
      <c r="Q873" s="373"/>
      <c r="R873" s="373"/>
      <c r="S873" s="373"/>
      <c r="T873" s="373"/>
      <c r="U873" s="373"/>
      <c r="V873" s="373"/>
      <c r="W873" s="373"/>
      <c r="X873" s="373"/>
      <c r="Y873" s="373"/>
      <c r="Z873" s="373"/>
      <c r="AA873" s="373"/>
      <c r="AB873" s="373"/>
      <c r="AC873" s="373"/>
      <c r="AD873" s="373"/>
      <c r="AE873" s="373"/>
      <c r="AF873" s="373"/>
      <c r="AG873" s="373"/>
      <c r="AH873" s="373"/>
      <c r="AI873" s="373"/>
      <c r="AJ873" s="373"/>
      <c r="AK873" s="373"/>
      <c r="AL873" s="373"/>
      <c r="AM873" s="373"/>
      <c r="AN873" s="373"/>
      <c r="AO873" s="373"/>
      <c r="AP873" s="373"/>
      <c r="AQ873" s="373"/>
      <c r="AR873" s="373"/>
      <c r="AS873" s="373"/>
      <c r="AT873" s="373"/>
      <c r="AU873" s="373"/>
      <c r="AV873" s="373"/>
      <c r="AW873" s="373"/>
      <c r="AX873" s="373"/>
      <c r="AY873" s="373"/>
      <c r="AZ873" s="373"/>
      <c r="BA873" s="373"/>
      <c r="BB873" s="373"/>
      <c r="BC873" s="373"/>
      <c r="BD873" s="373"/>
      <c r="BE873" s="373"/>
      <c r="BF873" s="373"/>
      <c r="BG873" s="373"/>
      <c r="BH873" s="373"/>
      <c r="BI873" s="373"/>
      <c r="BJ873" s="373"/>
      <c r="BK873" s="373"/>
      <c r="BL873" s="373"/>
      <c r="BM873" s="373"/>
      <c r="BN873" s="373"/>
    </row>
    <row r="874" spans="1:66" ht="15.75" customHeight="1" x14ac:dyDescent="0.2">
      <c r="A874" s="373"/>
      <c r="B874" s="373"/>
      <c r="C874" s="373"/>
      <c r="D874" s="373"/>
      <c r="E874" s="373"/>
      <c r="F874" s="373"/>
      <c r="G874" s="373"/>
      <c r="H874" s="373"/>
      <c r="I874" s="373"/>
      <c r="J874" s="373"/>
      <c r="K874" s="373"/>
      <c r="L874" s="373"/>
      <c r="M874" s="373"/>
      <c r="N874" s="373"/>
      <c r="O874" s="373"/>
      <c r="P874" s="373"/>
      <c r="Q874" s="373"/>
      <c r="R874" s="373"/>
      <c r="S874" s="373"/>
      <c r="T874" s="373"/>
      <c r="U874" s="373"/>
      <c r="V874" s="373"/>
      <c r="W874" s="373"/>
      <c r="X874" s="373"/>
      <c r="Y874" s="373"/>
      <c r="Z874" s="373"/>
      <c r="AA874" s="373"/>
      <c r="AB874" s="373"/>
      <c r="AC874" s="373"/>
      <c r="AD874" s="373"/>
      <c r="AE874" s="373"/>
      <c r="AF874" s="373"/>
      <c r="AG874" s="373"/>
      <c r="AH874" s="373"/>
      <c r="AI874" s="373"/>
      <c r="AJ874" s="373"/>
      <c r="AK874" s="373"/>
      <c r="AL874" s="373"/>
      <c r="AM874" s="373"/>
      <c r="AN874" s="373"/>
      <c r="AO874" s="373"/>
      <c r="AP874" s="373"/>
      <c r="AQ874" s="373"/>
      <c r="AR874" s="373"/>
      <c r="AS874" s="373"/>
      <c r="AT874" s="373"/>
      <c r="AU874" s="373"/>
      <c r="AV874" s="373"/>
      <c r="AW874" s="373"/>
      <c r="AX874" s="373"/>
      <c r="AY874" s="373"/>
      <c r="AZ874" s="373"/>
      <c r="BA874" s="373"/>
      <c r="BB874" s="373"/>
      <c r="BC874" s="373"/>
      <c r="BD874" s="373"/>
      <c r="BE874" s="373"/>
      <c r="BF874" s="373"/>
      <c r="BG874" s="373"/>
      <c r="BH874" s="373"/>
      <c r="BI874" s="373"/>
      <c r="BJ874" s="373"/>
      <c r="BK874" s="373"/>
      <c r="BL874" s="373"/>
      <c r="BM874" s="373"/>
      <c r="BN874" s="373"/>
    </row>
    <row r="875" spans="1:66" ht="15.75" customHeight="1" x14ac:dyDescent="0.2">
      <c r="A875" s="373"/>
      <c r="B875" s="373"/>
      <c r="C875" s="373"/>
      <c r="D875" s="373"/>
      <c r="E875" s="373"/>
      <c r="F875" s="373"/>
      <c r="G875" s="373"/>
      <c r="H875" s="373"/>
      <c r="I875" s="373"/>
      <c r="J875" s="373"/>
      <c r="K875" s="373"/>
      <c r="L875" s="373"/>
      <c r="M875" s="373"/>
      <c r="N875" s="373"/>
      <c r="O875" s="373"/>
      <c r="P875" s="373"/>
      <c r="Q875" s="373"/>
      <c r="R875" s="373"/>
      <c r="S875" s="373"/>
      <c r="T875" s="373"/>
      <c r="U875" s="373"/>
      <c r="V875" s="373"/>
      <c r="W875" s="373"/>
      <c r="X875" s="373"/>
      <c r="Y875" s="373"/>
      <c r="Z875" s="373"/>
      <c r="AA875" s="373"/>
      <c r="AB875" s="373"/>
      <c r="AC875" s="373"/>
      <c r="AD875" s="373"/>
      <c r="AE875" s="373"/>
      <c r="AF875" s="373"/>
      <c r="AG875" s="373"/>
      <c r="AH875" s="373"/>
      <c r="AI875" s="373"/>
      <c r="AJ875" s="373"/>
      <c r="AK875" s="373"/>
      <c r="AL875" s="373"/>
      <c r="AM875" s="373"/>
      <c r="AN875" s="373"/>
      <c r="AO875" s="373"/>
      <c r="AP875" s="373"/>
      <c r="AQ875" s="373"/>
      <c r="AR875" s="373"/>
      <c r="AS875" s="373"/>
      <c r="AT875" s="373"/>
      <c r="AU875" s="373"/>
      <c r="AV875" s="373"/>
      <c r="AW875" s="373"/>
      <c r="AX875" s="373"/>
      <c r="AY875" s="373"/>
      <c r="AZ875" s="373"/>
      <c r="BA875" s="373"/>
      <c r="BB875" s="373"/>
      <c r="BC875" s="373"/>
      <c r="BD875" s="373"/>
      <c r="BE875" s="373"/>
      <c r="BF875" s="373"/>
      <c r="BG875" s="373"/>
      <c r="BH875" s="373"/>
      <c r="BI875" s="373"/>
      <c r="BJ875" s="373"/>
      <c r="BK875" s="373"/>
      <c r="BL875" s="373"/>
      <c r="BM875" s="373"/>
      <c r="BN875" s="373"/>
    </row>
    <row r="876" spans="1:66" ht="15.75" customHeight="1" x14ac:dyDescent="0.2">
      <c r="A876" s="373"/>
      <c r="B876" s="373"/>
      <c r="C876" s="373"/>
      <c r="D876" s="373"/>
      <c r="E876" s="373"/>
      <c r="F876" s="373"/>
      <c r="G876" s="373"/>
      <c r="H876" s="373"/>
      <c r="I876" s="373"/>
      <c r="J876" s="373"/>
      <c r="K876" s="373"/>
      <c r="L876" s="373"/>
      <c r="M876" s="373"/>
      <c r="N876" s="373"/>
      <c r="O876" s="373"/>
      <c r="P876" s="373"/>
      <c r="Q876" s="373"/>
      <c r="R876" s="373"/>
      <c r="S876" s="373"/>
      <c r="T876" s="373"/>
      <c r="U876" s="373"/>
      <c r="V876" s="373"/>
      <c r="W876" s="373"/>
      <c r="X876" s="373"/>
      <c r="Y876" s="373"/>
      <c r="Z876" s="373"/>
      <c r="AA876" s="373"/>
      <c r="AB876" s="373"/>
      <c r="AC876" s="373"/>
      <c r="AD876" s="373"/>
      <c r="AE876" s="373"/>
      <c r="AF876" s="373"/>
      <c r="AG876" s="373"/>
      <c r="AH876" s="373"/>
      <c r="AI876" s="373"/>
      <c r="AJ876" s="373"/>
      <c r="AK876" s="373"/>
      <c r="AL876" s="373"/>
      <c r="AM876" s="373"/>
      <c r="AN876" s="373"/>
      <c r="AO876" s="373"/>
      <c r="AP876" s="373"/>
      <c r="AQ876" s="373"/>
      <c r="AR876" s="373"/>
      <c r="AS876" s="373"/>
      <c r="AT876" s="373"/>
      <c r="AU876" s="373"/>
      <c r="AV876" s="373"/>
      <c r="AW876" s="373"/>
      <c r="AX876" s="373"/>
      <c r="AY876" s="373"/>
      <c r="AZ876" s="373"/>
      <c r="BA876" s="373"/>
      <c r="BB876" s="373"/>
      <c r="BC876" s="373"/>
      <c r="BD876" s="373"/>
      <c r="BE876" s="373"/>
      <c r="BF876" s="373"/>
      <c r="BG876" s="373"/>
      <c r="BH876" s="373"/>
      <c r="BI876" s="373"/>
      <c r="BJ876" s="373"/>
      <c r="BK876" s="373"/>
      <c r="BL876" s="373"/>
      <c r="BM876" s="373"/>
      <c r="BN876" s="373"/>
    </row>
    <row r="877" spans="1:66" ht="15.75" customHeight="1" x14ac:dyDescent="0.2">
      <c r="A877" s="373"/>
      <c r="B877" s="373"/>
      <c r="C877" s="373"/>
      <c r="D877" s="373"/>
      <c r="E877" s="373"/>
      <c r="F877" s="373"/>
      <c r="G877" s="373"/>
      <c r="H877" s="373"/>
      <c r="I877" s="373"/>
      <c r="J877" s="373"/>
      <c r="K877" s="373"/>
      <c r="L877" s="373"/>
      <c r="M877" s="373"/>
      <c r="N877" s="373"/>
      <c r="O877" s="373"/>
      <c r="P877" s="373"/>
      <c r="Q877" s="373"/>
      <c r="R877" s="373"/>
      <c r="S877" s="373"/>
      <c r="T877" s="373"/>
      <c r="U877" s="373"/>
      <c r="V877" s="373"/>
      <c r="W877" s="373"/>
      <c r="X877" s="373"/>
      <c r="Y877" s="373"/>
      <c r="Z877" s="373"/>
      <c r="AA877" s="373"/>
      <c r="AB877" s="373"/>
      <c r="AC877" s="373"/>
      <c r="AD877" s="373"/>
      <c r="AE877" s="373"/>
      <c r="AF877" s="373"/>
      <c r="AG877" s="373"/>
      <c r="AH877" s="373"/>
      <c r="AI877" s="373"/>
      <c r="AJ877" s="373"/>
      <c r="AK877" s="373"/>
      <c r="AL877" s="373"/>
      <c r="AM877" s="373"/>
      <c r="AN877" s="373"/>
      <c r="AO877" s="373"/>
      <c r="AP877" s="373"/>
      <c r="AQ877" s="373"/>
      <c r="AR877" s="373"/>
      <c r="AS877" s="373"/>
      <c r="AT877" s="373"/>
      <c r="AU877" s="373"/>
      <c r="AV877" s="373"/>
      <c r="AW877" s="373"/>
      <c r="AX877" s="373"/>
      <c r="AY877" s="373"/>
      <c r="AZ877" s="373"/>
      <c r="BA877" s="373"/>
      <c r="BB877" s="373"/>
      <c r="BC877" s="373"/>
      <c r="BD877" s="373"/>
      <c r="BE877" s="373"/>
      <c r="BF877" s="373"/>
      <c r="BG877" s="373"/>
      <c r="BH877" s="373"/>
      <c r="BI877" s="373"/>
      <c r="BJ877" s="373"/>
      <c r="BK877" s="373"/>
      <c r="BL877" s="373"/>
      <c r="BM877" s="373"/>
      <c r="BN877" s="373"/>
    </row>
    <row r="878" spans="1:66" ht="15.75" customHeight="1" x14ac:dyDescent="0.2">
      <c r="A878" s="373"/>
      <c r="B878" s="373"/>
      <c r="C878" s="373"/>
      <c r="D878" s="373"/>
      <c r="E878" s="373"/>
      <c r="F878" s="373"/>
      <c r="G878" s="373"/>
      <c r="H878" s="373"/>
      <c r="I878" s="373"/>
      <c r="J878" s="373"/>
      <c r="K878" s="373"/>
      <c r="L878" s="373"/>
      <c r="M878" s="373"/>
      <c r="N878" s="373"/>
      <c r="O878" s="373"/>
      <c r="P878" s="373"/>
      <c r="Q878" s="373"/>
      <c r="R878" s="373"/>
      <c r="S878" s="373"/>
      <c r="T878" s="373"/>
      <c r="U878" s="373"/>
      <c r="V878" s="373"/>
      <c r="W878" s="373"/>
      <c r="X878" s="373"/>
      <c r="Y878" s="373"/>
      <c r="Z878" s="373"/>
      <c r="AA878" s="373"/>
      <c r="AB878" s="373"/>
      <c r="AC878" s="373"/>
      <c r="AD878" s="373"/>
      <c r="AE878" s="373"/>
      <c r="AF878" s="373"/>
      <c r="AG878" s="373"/>
      <c r="AH878" s="373"/>
      <c r="AI878" s="373"/>
      <c r="AJ878" s="373"/>
      <c r="AK878" s="373"/>
      <c r="AL878" s="373"/>
      <c r="AM878" s="373"/>
      <c r="AN878" s="373"/>
      <c r="AO878" s="373"/>
      <c r="AP878" s="373"/>
      <c r="AQ878" s="373"/>
      <c r="AR878" s="373"/>
      <c r="AS878" s="373"/>
      <c r="AT878" s="373"/>
      <c r="AU878" s="373"/>
      <c r="AV878" s="373"/>
      <c r="AW878" s="373"/>
      <c r="AX878" s="373"/>
      <c r="AY878" s="373"/>
      <c r="AZ878" s="373"/>
      <c r="BA878" s="373"/>
      <c r="BB878" s="373"/>
      <c r="BC878" s="373"/>
      <c r="BD878" s="373"/>
      <c r="BE878" s="373"/>
      <c r="BF878" s="373"/>
      <c r="BG878" s="373"/>
      <c r="BH878" s="373"/>
      <c r="BI878" s="373"/>
      <c r="BJ878" s="373"/>
      <c r="BK878" s="373"/>
      <c r="BL878" s="373"/>
      <c r="BM878" s="373"/>
      <c r="BN878" s="373"/>
    </row>
    <row r="879" spans="1:66" ht="15.75" customHeight="1" x14ac:dyDescent="0.2">
      <c r="A879" s="373"/>
      <c r="B879" s="373"/>
      <c r="C879" s="373"/>
      <c r="D879" s="373"/>
      <c r="E879" s="373"/>
      <c r="F879" s="373"/>
      <c r="G879" s="373"/>
      <c r="H879" s="373"/>
      <c r="I879" s="373"/>
      <c r="J879" s="373"/>
      <c r="K879" s="373"/>
      <c r="L879" s="373"/>
      <c r="M879" s="373"/>
      <c r="N879" s="373"/>
      <c r="O879" s="373"/>
      <c r="P879" s="373"/>
      <c r="Q879" s="373"/>
      <c r="R879" s="373"/>
      <c r="S879" s="373"/>
      <c r="T879" s="373"/>
      <c r="U879" s="373"/>
      <c r="V879" s="373"/>
      <c r="W879" s="373"/>
      <c r="X879" s="373"/>
      <c r="Y879" s="373"/>
      <c r="Z879" s="373"/>
      <c r="AA879" s="373"/>
      <c r="AB879" s="373"/>
      <c r="AC879" s="373"/>
      <c r="AD879" s="373"/>
      <c r="AE879" s="373"/>
      <c r="AF879" s="373"/>
      <c r="AG879" s="373"/>
      <c r="AH879" s="373"/>
      <c r="AI879" s="373"/>
      <c r="AJ879" s="373"/>
      <c r="AK879" s="373"/>
      <c r="AL879" s="373"/>
      <c r="AM879" s="373"/>
      <c r="AN879" s="373"/>
      <c r="AO879" s="373"/>
      <c r="AP879" s="373"/>
      <c r="AQ879" s="373"/>
      <c r="AR879" s="373"/>
      <c r="AS879" s="373"/>
      <c r="AT879" s="373"/>
      <c r="AU879" s="373"/>
      <c r="AV879" s="373"/>
      <c r="AW879" s="373"/>
      <c r="AX879" s="373"/>
      <c r="AY879" s="373"/>
      <c r="AZ879" s="373"/>
      <c r="BA879" s="373"/>
      <c r="BB879" s="373"/>
      <c r="BC879" s="373"/>
      <c r="BD879" s="373"/>
      <c r="BE879" s="373"/>
      <c r="BF879" s="373"/>
      <c r="BG879" s="373"/>
      <c r="BH879" s="373"/>
      <c r="BI879" s="373"/>
      <c r="BJ879" s="373"/>
      <c r="BK879" s="373"/>
      <c r="BL879" s="373"/>
      <c r="BM879" s="373"/>
      <c r="BN879" s="373"/>
    </row>
    <row r="880" spans="1:66" ht="15.75" customHeight="1" x14ac:dyDescent="0.2">
      <c r="A880" s="373"/>
      <c r="B880" s="373"/>
      <c r="C880" s="373"/>
      <c r="D880" s="373"/>
      <c r="E880" s="373"/>
      <c r="F880" s="373"/>
      <c r="G880" s="373"/>
      <c r="H880" s="373"/>
      <c r="I880" s="373"/>
      <c r="J880" s="373"/>
      <c r="K880" s="373"/>
      <c r="L880" s="373"/>
      <c r="M880" s="373"/>
      <c r="N880" s="373"/>
      <c r="O880" s="373"/>
      <c r="P880" s="373"/>
      <c r="Q880" s="373"/>
      <c r="R880" s="373"/>
      <c r="S880" s="373"/>
      <c r="T880" s="373"/>
      <c r="U880" s="373"/>
      <c r="V880" s="373"/>
      <c r="W880" s="373"/>
      <c r="X880" s="373"/>
      <c r="Y880" s="373"/>
      <c r="Z880" s="373"/>
      <c r="AA880" s="373"/>
      <c r="AB880" s="373"/>
      <c r="AC880" s="373"/>
      <c r="AD880" s="373"/>
      <c r="AE880" s="373"/>
      <c r="AF880" s="373"/>
      <c r="AG880" s="373"/>
      <c r="AH880" s="373"/>
      <c r="AI880" s="373"/>
      <c r="AJ880" s="373"/>
      <c r="AK880" s="373"/>
      <c r="AL880" s="373"/>
      <c r="AM880" s="373"/>
      <c r="AN880" s="373"/>
      <c r="AO880" s="373"/>
      <c r="AP880" s="373"/>
      <c r="AQ880" s="373"/>
      <c r="AR880" s="373"/>
      <c r="AS880" s="373"/>
      <c r="AT880" s="373"/>
      <c r="AU880" s="373"/>
      <c r="AV880" s="373"/>
      <c r="AW880" s="373"/>
      <c r="AX880" s="373"/>
      <c r="AY880" s="373"/>
      <c r="AZ880" s="373"/>
      <c r="BA880" s="373"/>
      <c r="BB880" s="373"/>
      <c r="BC880" s="373"/>
      <c r="BD880" s="373"/>
      <c r="BE880" s="373"/>
      <c r="BF880" s="373"/>
      <c r="BG880" s="373"/>
      <c r="BH880" s="373"/>
      <c r="BI880" s="373"/>
      <c r="BJ880" s="373"/>
      <c r="BK880" s="373"/>
      <c r="BL880" s="373"/>
      <c r="BM880" s="373"/>
      <c r="BN880" s="373"/>
    </row>
    <row r="881" spans="1:66" ht="15.75" customHeight="1" x14ac:dyDescent="0.2">
      <c r="A881" s="373"/>
      <c r="B881" s="373"/>
      <c r="C881" s="373"/>
      <c r="D881" s="373"/>
      <c r="E881" s="373"/>
      <c r="F881" s="373"/>
      <c r="G881" s="373"/>
      <c r="H881" s="373"/>
      <c r="I881" s="373"/>
      <c r="J881" s="373"/>
      <c r="K881" s="373"/>
      <c r="L881" s="373"/>
      <c r="M881" s="373"/>
      <c r="N881" s="373"/>
      <c r="O881" s="373"/>
      <c r="P881" s="373"/>
      <c r="Q881" s="373"/>
      <c r="R881" s="373"/>
      <c r="S881" s="373"/>
      <c r="T881" s="373"/>
      <c r="U881" s="373"/>
      <c r="V881" s="373"/>
      <c r="W881" s="373"/>
      <c r="X881" s="373"/>
      <c r="Y881" s="373"/>
      <c r="Z881" s="373"/>
      <c r="AA881" s="373"/>
      <c r="AB881" s="373"/>
      <c r="AC881" s="373"/>
      <c r="AD881" s="373"/>
      <c r="AE881" s="373"/>
      <c r="AF881" s="373"/>
      <c r="AG881" s="373"/>
      <c r="AH881" s="373"/>
      <c r="AI881" s="373"/>
      <c r="AJ881" s="373"/>
      <c r="AK881" s="373"/>
      <c r="AL881" s="373"/>
      <c r="AM881" s="373"/>
      <c r="AN881" s="373"/>
      <c r="AO881" s="373"/>
      <c r="AP881" s="373"/>
      <c r="AQ881" s="373"/>
      <c r="AR881" s="373"/>
      <c r="AS881" s="373"/>
      <c r="AT881" s="373"/>
      <c r="AU881" s="373"/>
      <c r="AV881" s="373"/>
      <c r="AW881" s="373"/>
      <c r="AX881" s="373"/>
      <c r="AY881" s="373"/>
      <c r="AZ881" s="373"/>
      <c r="BA881" s="373"/>
      <c r="BB881" s="373"/>
      <c r="BC881" s="373"/>
      <c r="BD881" s="373"/>
      <c r="BE881" s="373"/>
      <c r="BF881" s="373"/>
      <c r="BG881" s="373"/>
      <c r="BH881" s="373"/>
      <c r="BI881" s="373"/>
      <c r="BJ881" s="373"/>
      <c r="BK881" s="373"/>
      <c r="BL881" s="373"/>
      <c r="BM881" s="373"/>
      <c r="BN881" s="373"/>
    </row>
    <row r="882" spans="1:66" ht="15.75" customHeight="1" x14ac:dyDescent="0.2">
      <c r="A882" s="373"/>
      <c r="B882" s="373"/>
      <c r="C882" s="373"/>
      <c r="D882" s="373"/>
      <c r="E882" s="373"/>
      <c r="F882" s="373"/>
      <c r="G882" s="373"/>
      <c r="H882" s="373"/>
      <c r="I882" s="373"/>
      <c r="J882" s="373"/>
      <c r="K882" s="373"/>
      <c r="L882" s="373"/>
      <c r="M882" s="373"/>
      <c r="N882" s="373"/>
      <c r="O882" s="373"/>
      <c r="P882" s="373"/>
      <c r="Q882" s="373"/>
      <c r="R882" s="373"/>
      <c r="S882" s="373"/>
      <c r="T882" s="373"/>
      <c r="U882" s="373"/>
      <c r="V882" s="373"/>
      <c r="W882" s="373"/>
      <c r="X882" s="373"/>
      <c r="Y882" s="373"/>
      <c r="Z882" s="373"/>
      <c r="AA882" s="373"/>
      <c r="AB882" s="373"/>
      <c r="AC882" s="373"/>
      <c r="AD882" s="373"/>
      <c r="AE882" s="373"/>
      <c r="AF882" s="373"/>
      <c r="AG882" s="373"/>
      <c r="AH882" s="373"/>
      <c r="AI882" s="373"/>
      <c r="AJ882" s="373"/>
      <c r="AK882" s="373"/>
      <c r="AL882" s="373"/>
      <c r="AM882" s="373"/>
      <c r="AN882" s="373"/>
      <c r="AO882" s="373"/>
      <c r="AP882" s="373"/>
      <c r="AQ882" s="373"/>
      <c r="AR882" s="373"/>
      <c r="AS882" s="373"/>
      <c r="AT882" s="373"/>
      <c r="AU882" s="373"/>
      <c r="AV882" s="373"/>
      <c r="AW882" s="373"/>
      <c r="AX882" s="373"/>
      <c r="AY882" s="373"/>
      <c r="AZ882" s="373"/>
      <c r="BA882" s="373"/>
      <c r="BB882" s="373"/>
      <c r="BC882" s="373"/>
      <c r="BD882" s="373"/>
      <c r="BE882" s="373"/>
      <c r="BF882" s="373"/>
      <c r="BG882" s="373"/>
      <c r="BH882" s="373"/>
      <c r="BI882" s="373"/>
      <c r="BJ882" s="373"/>
      <c r="BK882" s="373"/>
      <c r="BL882" s="373"/>
      <c r="BM882" s="373"/>
      <c r="BN882" s="373"/>
    </row>
    <row r="883" spans="1:66" ht="15.75" customHeight="1" x14ac:dyDescent="0.2">
      <c r="A883" s="373"/>
      <c r="B883" s="373"/>
      <c r="C883" s="373"/>
      <c r="D883" s="373"/>
      <c r="E883" s="373"/>
      <c r="F883" s="373"/>
      <c r="G883" s="373"/>
      <c r="H883" s="373"/>
      <c r="I883" s="373"/>
      <c r="J883" s="373"/>
      <c r="K883" s="373"/>
      <c r="L883" s="373"/>
      <c r="M883" s="373"/>
      <c r="N883" s="373"/>
      <c r="O883" s="373"/>
      <c r="P883" s="373"/>
      <c r="Q883" s="373"/>
      <c r="R883" s="373"/>
      <c r="S883" s="373"/>
      <c r="T883" s="373"/>
      <c r="U883" s="373"/>
      <c r="V883" s="373"/>
      <c r="W883" s="373"/>
      <c r="X883" s="373"/>
      <c r="Y883" s="373"/>
      <c r="Z883" s="373"/>
      <c r="AA883" s="373"/>
      <c r="AB883" s="373"/>
      <c r="AC883" s="373"/>
      <c r="AD883" s="373"/>
      <c r="AE883" s="373"/>
      <c r="AF883" s="373"/>
      <c r="AG883" s="373"/>
      <c r="AH883" s="373"/>
      <c r="AI883" s="373"/>
      <c r="AJ883" s="373"/>
      <c r="AK883" s="373"/>
      <c r="AL883" s="373"/>
      <c r="AM883" s="373"/>
      <c r="AN883" s="373"/>
      <c r="AO883" s="373"/>
      <c r="AP883" s="373"/>
      <c r="AQ883" s="373"/>
      <c r="AR883" s="373"/>
      <c r="AS883" s="373"/>
      <c r="AT883" s="373"/>
      <c r="AU883" s="373"/>
      <c r="AV883" s="373"/>
      <c r="AW883" s="373"/>
      <c r="AX883" s="373"/>
      <c r="AY883" s="373"/>
      <c r="AZ883" s="373"/>
      <c r="BA883" s="373"/>
      <c r="BB883" s="373"/>
      <c r="BC883" s="373"/>
      <c r="BD883" s="373"/>
      <c r="BE883" s="373"/>
      <c r="BF883" s="373"/>
      <c r="BG883" s="373"/>
      <c r="BH883" s="373"/>
      <c r="BI883" s="373"/>
      <c r="BJ883" s="373"/>
      <c r="BK883" s="373"/>
      <c r="BL883" s="373"/>
      <c r="BM883" s="373"/>
      <c r="BN883" s="373"/>
    </row>
    <row r="884" spans="1:66" ht="15.75" customHeight="1" x14ac:dyDescent="0.2">
      <c r="A884" s="373"/>
      <c r="B884" s="373"/>
      <c r="C884" s="373"/>
      <c r="D884" s="373"/>
      <c r="E884" s="373"/>
      <c r="F884" s="373"/>
      <c r="G884" s="373"/>
      <c r="H884" s="373"/>
      <c r="I884" s="373"/>
      <c r="J884" s="373"/>
      <c r="K884" s="373"/>
      <c r="L884" s="373"/>
      <c r="M884" s="373"/>
      <c r="N884" s="373"/>
      <c r="O884" s="373"/>
      <c r="P884" s="373"/>
      <c r="Q884" s="373"/>
      <c r="R884" s="373"/>
      <c r="S884" s="373"/>
      <c r="T884" s="373"/>
      <c r="U884" s="373"/>
      <c r="V884" s="373"/>
      <c r="W884" s="373"/>
      <c r="X884" s="373"/>
      <c r="Y884" s="373"/>
      <c r="Z884" s="373"/>
      <c r="AA884" s="373"/>
      <c r="AB884" s="373"/>
      <c r="AC884" s="373"/>
      <c r="AD884" s="373"/>
      <c r="AE884" s="373"/>
      <c r="AF884" s="373"/>
      <c r="AG884" s="373"/>
      <c r="AH884" s="373"/>
      <c r="AI884" s="373"/>
      <c r="AJ884" s="373"/>
      <c r="AK884" s="373"/>
      <c r="AL884" s="373"/>
      <c r="AM884" s="373"/>
      <c r="AN884" s="373"/>
      <c r="AO884" s="373"/>
      <c r="AP884" s="373"/>
      <c r="AQ884" s="373"/>
      <c r="AR884" s="373"/>
      <c r="AS884" s="373"/>
      <c r="AT884" s="373"/>
      <c r="AU884" s="373"/>
      <c r="AV884" s="373"/>
      <c r="AW884" s="373"/>
      <c r="AX884" s="373"/>
      <c r="AY884" s="373"/>
      <c r="AZ884" s="373"/>
      <c r="BA884" s="373"/>
      <c r="BB884" s="373"/>
      <c r="BC884" s="373"/>
      <c r="BD884" s="373"/>
      <c r="BE884" s="373"/>
      <c r="BF884" s="373"/>
      <c r="BG884" s="373"/>
      <c r="BH884" s="373"/>
      <c r="BI884" s="373"/>
      <c r="BJ884" s="373"/>
      <c r="BK884" s="373"/>
      <c r="BL884" s="373"/>
      <c r="BM884" s="373"/>
      <c r="BN884" s="373"/>
    </row>
    <row r="885" spans="1:66" ht="15.75" customHeight="1" x14ac:dyDescent="0.2">
      <c r="A885" s="373"/>
      <c r="B885" s="373"/>
      <c r="C885" s="373"/>
      <c r="D885" s="373"/>
      <c r="E885" s="373"/>
      <c r="F885" s="373"/>
      <c r="G885" s="373"/>
      <c r="H885" s="373"/>
      <c r="I885" s="373"/>
      <c r="J885" s="373"/>
      <c r="K885" s="373"/>
      <c r="L885" s="373"/>
      <c r="M885" s="373"/>
      <c r="N885" s="373"/>
      <c r="O885" s="373"/>
      <c r="P885" s="373"/>
      <c r="Q885" s="373"/>
      <c r="R885" s="373"/>
      <c r="S885" s="373"/>
      <c r="T885" s="373"/>
      <c r="U885" s="373"/>
      <c r="V885" s="373"/>
      <c r="W885" s="373"/>
      <c r="X885" s="373"/>
      <c r="Y885" s="373"/>
      <c r="Z885" s="373"/>
      <c r="AA885" s="373"/>
      <c r="AB885" s="373"/>
      <c r="AC885" s="373"/>
      <c r="AD885" s="373"/>
      <c r="AE885" s="373"/>
      <c r="AF885" s="373"/>
      <c r="AG885" s="373"/>
      <c r="AH885" s="373"/>
      <c r="AI885" s="373"/>
      <c r="AJ885" s="373"/>
      <c r="AK885" s="373"/>
      <c r="AL885" s="373"/>
      <c r="AM885" s="373"/>
      <c r="AN885" s="373"/>
      <c r="AO885" s="373"/>
      <c r="AP885" s="373"/>
      <c r="AQ885" s="373"/>
      <c r="AR885" s="373"/>
      <c r="AS885" s="373"/>
      <c r="AT885" s="373"/>
      <c r="AU885" s="373"/>
      <c r="AV885" s="373"/>
      <c r="AW885" s="373"/>
      <c r="AX885" s="373"/>
      <c r="AY885" s="373"/>
      <c r="AZ885" s="373"/>
      <c r="BA885" s="373"/>
      <c r="BB885" s="373"/>
      <c r="BC885" s="373"/>
      <c r="BD885" s="373"/>
      <c r="BE885" s="373"/>
      <c r="BF885" s="373"/>
      <c r="BG885" s="373"/>
      <c r="BH885" s="373"/>
      <c r="BI885" s="373"/>
      <c r="BJ885" s="373"/>
      <c r="BK885" s="373"/>
      <c r="BL885" s="373"/>
      <c r="BM885" s="373"/>
      <c r="BN885" s="373"/>
    </row>
    <row r="886" spans="1:66" ht="15.75" customHeight="1" x14ac:dyDescent="0.2">
      <c r="A886" s="373"/>
      <c r="B886" s="373"/>
      <c r="C886" s="373"/>
      <c r="D886" s="373"/>
      <c r="E886" s="373"/>
      <c r="F886" s="373"/>
      <c r="G886" s="373"/>
      <c r="H886" s="373"/>
      <c r="I886" s="373"/>
      <c r="J886" s="373"/>
      <c r="K886" s="373"/>
      <c r="L886" s="373"/>
      <c r="M886" s="373"/>
      <c r="N886" s="373"/>
      <c r="O886" s="373"/>
      <c r="P886" s="373"/>
      <c r="Q886" s="373"/>
      <c r="R886" s="373"/>
      <c r="S886" s="373"/>
      <c r="T886" s="373"/>
      <c r="U886" s="373"/>
      <c r="V886" s="373"/>
      <c r="W886" s="373"/>
      <c r="X886" s="373"/>
      <c r="Y886" s="373"/>
      <c r="Z886" s="373"/>
      <c r="AA886" s="373"/>
      <c r="AB886" s="373"/>
      <c r="AC886" s="373"/>
      <c r="AD886" s="373"/>
      <c r="AE886" s="373"/>
      <c r="AF886" s="373"/>
      <c r="AG886" s="373"/>
      <c r="AH886" s="373"/>
      <c r="AI886" s="373"/>
      <c r="AJ886" s="373"/>
      <c r="AK886" s="373"/>
      <c r="AL886" s="373"/>
      <c r="AM886" s="373"/>
      <c r="AN886" s="373"/>
      <c r="AO886" s="373"/>
      <c r="AP886" s="373"/>
      <c r="AQ886" s="373"/>
      <c r="AR886" s="373"/>
      <c r="AS886" s="373"/>
      <c r="AT886" s="373"/>
      <c r="AU886" s="373"/>
      <c r="AV886" s="373"/>
      <c r="AW886" s="373"/>
      <c r="AX886" s="373"/>
      <c r="AY886" s="373"/>
      <c r="AZ886" s="373"/>
      <c r="BA886" s="373"/>
      <c r="BB886" s="373"/>
      <c r="BC886" s="373"/>
      <c r="BD886" s="373"/>
      <c r="BE886" s="373"/>
      <c r="BF886" s="373"/>
      <c r="BG886" s="373"/>
      <c r="BH886" s="373"/>
      <c r="BI886" s="373"/>
      <c r="BJ886" s="373"/>
      <c r="BK886" s="373"/>
      <c r="BL886" s="373"/>
      <c r="BM886" s="373"/>
      <c r="BN886" s="373"/>
    </row>
    <row r="887" spans="1:66" ht="15.75" customHeight="1" x14ac:dyDescent="0.2">
      <c r="A887" s="373"/>
      <c r="B887" s="373"/>
      <c r="C887" s="373"/>
      <c r="D887" s="373"/>
      <c r="E887" s="373"/>
      <c r="F887" s="373"/>
      <c r="G887" s="373"/>
      <c r="H887" s="373"/>
      <c r="I887" s="373"/>
      <c r="J887" s="373"/>
      <c r="K887" s="373"/>
      <c r="L887" s="373"/>
      <c r="M887" s="373"/>
      <c r="N887" s="373"/>
      <c r="O887" s="373"/>
      <c r="P887" s="373"/>
      <c r="Q887" s="373"/>
      <c r="R887" s="373"/>
      <c r="S887" s="373"/>
      <c r="T887" s="373"/>
      <c r="U887" s="373"/>
      <c r="V887" s="373"/>
      <c r="W887" s="373"/>
      <c r="X887" s="373"/>
      <c r="Y887" s="373"/>
      <c r="Z887" s="373"/>
      <c r="AA887" s="373"/>
      <c r="AB887" s="373"/>
      <c r="AC887" s="373"/>
      <c r="AD887" s="373"/>
      <c r="AE887" s="373"/>
      <c r="AF887" s="373"/>
      <c r="AG887" s="373"/>
      <c r="AH887" s="373"/>
      <c r="AI887" s="373"/>
      <c r="AJ887" s="373"/>
      <c r="AK887" s="373"/>
      <c r="AL887" s="373"/>
      <c r="AM887" s="373"/>
      <c r="AN887" s="373"/>
      <c r="AO887" s="373"/>
      <c r="AP887" s="373"/>
      <c r="AQ887" s="373"/>
      <c r="AR887" s="373"/>
      <c r="AS887" s="373"/>
      <c r="AT887" s="373"/>
      <c r="AU887" s="373"/>
      <c r="AV887" s="373"/>
      <c r="AW887" s="373"/>
      <c r="AX887" s="373"/>
      <c r="AY887" s="373"/>
      <c r="AZ887" s="373"/>
      <c r="BA887" s="373"/>
      <c r="BB887" s="373"/>
      <c r="BC887" s="373"/>
      <c r="BD887" s="373"/>
      <c r="BE887" s="373"/>
      <c r="BF887" s="373"/>
      <c r="BG887" s="373"/>
      <c r="BH887" s="373"/>
      <c r="BI887" s="373"/>
      <c r="BJ887" s="373"/>
      <c r="BK887" s="373"/>
      <c r="BL887" s="373"/>
      <c r="BM887" s="373"/>
      <c r="BN887" s="373"/>
    </row>
    <row r="888" spans="1:66" ht="15.75" customHeight="1" x14ac:dyDescent="0.2">
      <c r="A888" s="373"/>
      <c r="B888" s="373"/>
      <c r="C888" s="373"/>
      <c r="D888" s="373"/>
      <c r="E888" s="373"/>
      <c r="F888" s="373"/>
      <c r="G888" s="373"/>
      <c r="H888" s="373"/>
      <c r="I888" s="373"/>
      <c r="J888" s="373"/>
      <c r="K888" s="373"/>
      <c r="L888" s="373"/>
      <c r="M888" s="373"/>
      <c r="N888" s="373"/>
      <c r="O888" s="373"/>
      <c r="P888" s="373"/>
      <c r="Q888" s="373"/>
      <c r="R888" s="373"/>
      <c r="S888" s="373"/>
      <c r="T888" s="373"/>
      <c r="U888" s="373"/>
      <c r="V888" s="373"/>
      <c r="W888" s="373"/>
      <c r="X888" s="373"/>
      <c r="Y888" s="373"/>
      <c r="Z888" s="373"/>
      <c r="AA888" s="373"/>
      <c r="AB888" s="373"/>
      <c r="AC888" s="373"/>
      <c r="AD888" s="373"/>
      <c r="AE888" s="373"/>
      <c r="AF888" s="373"/>
      <c r="AG888" s="373"/>
      <c r="AH888" s="373"/>
      <c r="AI888" s="373"/>
      <c r="AJ888" s="373"/>
      <c r="AK888" s="373"/>
      <c r="AL888" s="373"/>
      <c r="AM888" s="373"/>
      <c r="AN888" s="373"/>
      <c r="AO888" s="373"/>
      <c r="AP888" s="373"/>
      <c r="AQ888" s="373"/>
      <c r="AR888" s="373"/>
      <c r="AS888" s="373"/>
      <c r="AT888" s="373"/>
      <c r="AU888" s="373"/>
      <c r="AV888" s="373"/>
      <c r="AW888" s="373"/>
      <c r="AX888" s="373"/>
      <c r="AY888" s="373"/>
      <c r="AZ888" s="373"/>
      <c r="BA888" s="373"/>
      <c r="BB888" s="373"/>
      <c r="BC888" s="373"/>
      <c r="BD888" s="373"/>
      <c r="BE888" s="373"/>
      <c r="BF888" s="373"/>
      <c r="BG888" s="373"/>
      <c r="BH888" s="373"/>
      <c r="BI888" s="373"/>
      <c r="BJ888" s="373"/>
      <c r="BK888" s="373"/>
      <c r="BL888" s="373"/>
      <c r="BM888" s="373"/>
      <c r="BN888" s="373"/>
    </row>
    <row r="889" spans="1:66" ht="15.75" customHeight="1" x14ac:dyDescent="0.2">
      <c r="A889" s="373"/>
      <c r="B889" s="373"/>
      <c r="C889" s="373"/>
      <c r="D889" s="373"/>
      <c r="E889" s="373"/>
      <c r="F889" s="373"/>
      <c r="G889" s="373"/>
      <c r="H889" s="373"/>
      <c r="I889" s="373"/>
      <c r="J889" s="373"/>
      <c r="K889" s="373"/>
      <c r="L889" s="373"/>
      <c r="M889" s="373"/>
      <c r="N889" s="373"/>
      <c r="O889" s="373"/>
      <c r="P889" s="373"/>
      <c r="Q889" s="373"/>
      <c r="R889" s="373"/>
      <c r="S889" s="373"/>
      <c r="T889" s="373"/>
      <c r="U889" s="373"/>
      <c r="V889" s="373"/>
      <c r="W889" s="373"/>
      <c r="X889" s="373"/>
      <c r="Y889" s="373"/>
      <c r="Z889" s="373"/>
      <c r="AA889" s="373"/>
      <c r="AB889" s="373"/>
      <c r="AC889" s="373"/>
      <c r="AD889" s="373"/>
      <c r="AE889" s="373"/>
      <c r="AF889" s="373"/>
      <c r="AG889" s="373"/>
      <c r="AH889" s="373"/>
      <c r="AI889" s="373"/>
      <c r="AJ889" s="373"/>
      <c r="AK889" s="373"/>
      <c r="AL889" s="373"/>
      <c r="AM889" s="373"/>
      <c r="AN889" s="373"/>
      <c r="AO889" s="373"/>
      <c r="AP889" s="373"/>
      <c r="AQ889" s="373"/>
      <c r="AR889" s="373"/>
      <c r="AS889" s="373"/>
      <c r="AT889" s="373"/>
      <c r="AU889" s="373"/>
      <c r="AV889" s="373"/>
      <c r="AW889" s="373"/>
      <c r="AX889" s="373"/>
      <c r="AY889" s="373"/>
      <c r="AZ889" s="373"/>
      <c r="BA889" s="373"/>
      <c r="BB889" s="373"/>
      <c r="BC889" s="373"/>
      <c r="BD889" s="373"/>
      <c r="BE889" s="373"/>
      <c r="BF889" s="373"/>
      <c r="BG889" s="373"/>
      <c r="BH889" s="373"/>
      <c r="BI889" s="373"/>
      <c r="BJ889" s="373"/>
      <c r="BK889" s="373"/>
      <c r="BL889" s="373"/>
      <c r="BM889" s="373"/>
      <c r="BN889" s="373"/>
    </row>
    <row r="890" spans="1:66" ht="15.75" customHeight="1" x14ac:dyDescent="0.2">
      <c r="A890" s="373"/>
      <c r="B890" s="373"/>
      <c r="C890" s="373"/>
      <c r="D890" s="373"/>
      <c r="E890" s="373"/>
      <c r="F890" s="373"/>
      <c r="G890" s="373"/>
      <c r="H890" s="373"/>
      <c r="I890" s="373"/>
      <c r="J890" s="373"/>
      <c r="K890" s="373"/>
      <c r="L890" s="373"/>
      <c r="M890" s="373"/>
      <c r="N890" s="373"/>
      <c r="O890" s="373"/>
      <c r="P890" s="373"/>
      <c r="Q890" s="373"/>
      <c r="R890" s="373"/>
      <c r="S890" s="373"/>
      <c r="T890" s="373"/>
      <c r="U890" s="373"/>
      <c r="V890" s="373"/>
      <c r="W890" s="373"/>
      <c r="X890" s="373"/>
      <c r="Y890" s="373"/>
      <c r="Z890" s="373"/>
      <c r="AA890" s="373"/>
      <c r="AB890" s="373"/>
      <c r="AC890" s="373"/>
      <c r="AD890" s="373"/>
      <c r="AE890" s="373"/>
      <c r="AF890" s="373"/>
      <c r="AG890" s="373"/>
      <c r="AH890" s="373"/>
      <c r="AI890" s="373"/>
      <c r="AJ890" s="373"/>
      <c r="AK890" s="373"/>
      <c r="AL890" s="373"/>
      <c r="AM890" s="373"/>
      <c r="AN890" s="373"/>
      <c r="AO890" s="373"/>
      <c r="AP890" s="373"/>
      <c r="AQ890" s="373"/>
      <c r="AR890" s="373"/>
      <c r="AS890" s="373"/>
      <c r="AT890" s="373"/>
      <c r="AU890" s="373"/>
      <c r="AV890" s="373"/>
      <c r="AW890" s="373"/>
      <c r="AX890" s="373"/>
      <c r="AY890" s="373"/>
      <c r="AZ890" s="373"/>
      <c r="BA890" s="373"/>
      <c r="BB890" s="373"/>
      <c r="BC890" s="373"/>
      <c r="BD890" s="373"/>
      <c r="BE890" s="373"/>
      <c r="BF890" s="373"/>
      <c r="BG890" s="373"/>
      <c r="BH890" s="373"/>
      <c r="BI890" s="373"/>
      <c r="BJ890" s="373"/>
      <c r="BK890" s="373"/>
      <c r="BL890" s="373"/>
      <c r="BM890" s="373"/>
      <c r="BN890" s="373"/>
    </row>
    <row r="891" spans="1:66" ht="15.75" customHeight="1" x14ac:dyDescent="0.2">
      <c r="A891" s="373"/>
      <c r="B891" s="373"/>
      <c r="C891" s="373"/>
      <c r="D891" s="373"/>
      <c r="E891" s="373"/>
      <c r="F891" s="373"/>
      <c r="G891" s="373"/>
      <c r="H891" s="373"/>
      <c r="I891" s="373"/>
      <c r="J891" s="373"/>
      <c r="K891" s="373"/>
      <c r="L891" s="373"/>
      <c r="M891" s="373"/>
      <c r="N891" s="373"/>
      <c r="O891" s="373"/>
      <c r="P891" s="373"/>
      <c r="Q891" s="373"/>
      <c r="R891" s="373"/>
      <c r="S891" s="373"/>
      <c r="T891" s="373"/>
      <c r="U891" s="373"/>
      <c r="V891" s="373"/>
      <c r="W891" s="373"/>
      <c r="X891" s="373"/>
      <c r="Y891" s="373"/>
      <c r="Z891" s="373"/>
      <c r="AA891" s="373"/>
      <c r="AB891" s="373"/>
      <c r="AC891" s="373"/>
      <c r="AD891" s="373"/>
      <c r="AE891" s="373"/>
      <c r="AF891" s="373"/>
      <c r="AG891" s="373"/>
      <c r="AH891" s="373"/>
      <c r="AI891" s="373"/>
      <c r="AJ891" s="373"/>
      <c r="AK891" s="373"/>
      <c r="AL891" s="373"/>
      <c r="AM891" s="373"/>
      <c r="AN891" s="373"/>
      <c r="AO891" s="373"/>
      <c r="AP891" s="373"/>
      <c r="AQ891" s="373"/>
      <c r="AR891" s="373"/>
      <c r="AS891" s="373"/>
      <c r="AT891" s="373"/>
      <c r="AU891" s="373"/>
      <c r="AV891" s="373"/>
      <c r="AW891" s="373"/>
      <c r="AX891" s="373"/>
      <c r="AY891" s="373"/>
      <c r="AZ891" s="373"/>
      <c r="BA891" s="373"/>
      <c r="BB891" s="373"/>
      <c r="BC891" s="373"/>
      <c r="BD891" s="373"/>
      <c r="BE891" s="373"/>
      <c r="BF891" s="373"/>
      <c r="BG891" s="373"/>
      <c r="BH891" s="373"/>
      <c r="BI891" s="373"/>
      <c r="BJ891" s="373"/>
      <c r="BK891" s="373"/>
      <c r="BL891" s="373"/>
      <c r="BM891" s="373"/>
      <c r="BN891" s="373"/>
    </row>
    <row r="892" spans="1:66" ht="15.75" customHeight="1" x14ac:dyDescent="0.2">
      <c r="A892" s="373"/>
      <c r="B892" s="373"/>
      <c r="C892" s="373"/>
      <c r="D892" s="373"/>
      <c r="E892" s="373"/>
      <c r="F892" s="373"/>
      <c r="G892" s="373"/>
      <c r="H892" s="373"/>
      <c r="I892" s="373"/>
      <c r="J892" s="373"/>
      <c r="K892" s="373"/>
      <c r="L892" s="373"/>
      <c r="M892" s="373"/>
      <c r="N892" s="373"/>
      <c r="O892" s="373"/>
      <c r="P892" s="373"/>
      <c r="Q892" s="373"/>
      <c r="R892" s="373"/>
      <c r="S892" s="373"/>
      <c r="T892" s="373"/>
      <c r="U892" s="373"/>
      <c r="V892" s="373"/>
      <c r="W892" s="373"/>
      <c r="X892" s="373"/>
      <c r="Y892" s="373"/>
      <c r="Z892" s="373"/>
      <c r="AA892" s="373"/>
      <c r="AB892" s="373"/>
      <c r="AC892" s="373"/>
      <c r="AD892" s="373"/>
      <c r="AE892" s="373"/>
      <c r="AF892" s="373"/>
      <c r="AG892" s="373"/>
      <c r="AH892" s="373"/>
      <c r="AI892" s="373"/>
      <c r="AJ892" s="373"/>
      <c r="AK892" s="373"/>
      <c r="AL892" s="373"/>
      <c r="AM892" s="373"/>
      <c r="AN892" s="373"/>
      <c r="AO892" s="373"/>
      <c r="AP892" s="373"/>
      <c r="AQ892" s="373"/>
      <c r="AR892" s="373"/>
      <c r="AS892" s="373"/>
      <c r="AT892" s="373"/>
      <c r="AU892" s="373"/>
      <c r="AV892" s="373"/>
      <c r="AW892" s="373"/>
      <c r="AX892" s="373"/>
      <c r="AY892" s="373"/>
      <c r="AZ892" s="373"/>
      <c r="BA892" s="373"/>
      <c r="BB892" s="373"/>
      <c r="BC892" s="373"/>
      <c r="BD892" s="373"/>
      <c r="BE892" s="373"/>
      <c r="BF892" s="373"/>
      <c r="BG892" s="373"/>
      <c r="BH892" s="373"/>
      <c r="BI892" s="373"/>
      <c r="BJ892" s="373"/>
      <c r="BK892" s="373"/>
      <c r="BL892" s="373"/>
      <c r="BM892" s="373"/>
      <c r="BN892" s="373"/>
    </row>
    <row r="893" spans="1:66" ht="15.75" customHeight="1" x14ac:dyDescent="0.2">
      <c r="A893" s="373"/>
      <c r="B893" s="373"/>
      <c r="C893" s="373"/>
      <c r="D893" s="373"/>
      <c r="E893" s="373"/>
      <c r="F893" s="373"/>
      <c r="G893" s="373"/>
      <c r="H893" s="373"/>
      <c r="I893" s="373"/>
      <c r="J893" s="373"/>
      <c r="K893" s="373"/>
      <c r="L893" s="373"/>
      <c r="M893" s="373"/>
      <c r="N893" s="373"/>
      <c r="O893" s="373"/>
      <c r="P893" s="373"/>
      <c r="Q893" s="373"/>
      <c r="R893" s="373"/>
      <c r="S893" s="373"/>
      <c r="T893" s="373"/>
      <c r="U893" s="373"/>
      <c r="V893" s="373"/>
      <c r="W893" s="373"/>
      <c r="X893" s="373"/>
      <c r="Y893" s="373"/>
      <c r="Z893" s="373"/>
      <c r="AA893" s="373"/>
      <c r="AB893" s="373"/>
      <c r="AC893" s="373"/>
      <c r="AD893" s="373"/>
      <c r="AE893" s="373"/>
      <c r="AF893" s="373"/>
      <c r="AG893" s="373"/>
      <c r="AH893" s="373"/>
      <c r="AI893" s="373"/>
      <c r="AJ893" s="373"/>
      <c r="AK893" s="373"/>
      <c r="AL893" s="373"/>
      <c r="AM893" s="373"/>
      <c r="AN893" s="373"/>
      <c r="AO893" s="373"/>
      <c r="AP893" s="373"/>
      <c r="AQ893" s="373"/>
      <c r="AR893" s="373"/>
      <c r="AS893" s="373"/>
      <c r="AT893" s="373"/>
      <c r="AU893" s="373"/>
      <c r="AV893" s="373"/>
      <c r="AW893" s="373"/>
      <c r="AX893" s="373"/>
      <c r="AY893" s="373"/>
      <c r="AZ893" s="373"/>
      <c r="BA893" s="373"/>
      <c r="BB893" s="373"/>
      <c r="BC893" s="373"/>
      <c r="BD893" s="373"/>
      <c r="BE893" s="373"/>
      <c r="BF893" s="373"/>
      <c r="BG893" s="373"/>
      <c r="BH893" s="373"/>
      <c r="BI893" s="373"/>
      <c r="BJ893" s="373"/>
      <c r="BK893" s="373"/>
      <c r="BL893" s="373"/>
      <c r="BM893" s="373"/>
      <c r="BN893" s="373"/>
    </row>
    <row r="894" spans="1:66" ht="15.75" customHeight="1" x14ac:dyDescent="0.2">
      <c r="A894" s="373"/>
      <c r="B894" s="373"/>
      <c r="C894" s="373"/>
      <c r="D894" s="373"/>
      <c r="E894" s="373"/>
      <c r="F894" s="373"/>
      <c r="G894" s="373"/>
      <c r="H894" s="373"/>
      <c r="I894" s="373"/>
      <c r="J894" s="373"/>
      <c r="K894" s="373"/>
      <c r="L894" s="373"/>
      <c r="M894" s="373"/>
      <c r="N894" s="373"/>
      <c r="O894" s="373"/>
      <c r="P894" s="373"/>
      <c r="Q894" s="373"/>
      <c r="R894" s="373"/>
      <c r="S894" s="373"/>
      <c r="T894" s="373"/>
      <c r="U894" s="373"/>
      <c r="V894" s="373"/>
      <c r="W894" s="373"/>
      <c r="X894" s="373"/>
      <c r="Y894" s="373"/>
      <c r="Z894" s="373"/>
      <c r="AA894" s="373"/>
      <c r="AB894" s="373"/>
      <c r="AC894" s="373"/>
      <c r="AD894" s="373"/>
      <c r="AE894" s="373"/>
      <c r="AF894" s="373"/>
      <c r="AG894" s="373"/>
      <c r="AH894" s="373"/>
      <c r="AI894" s="373"/>
      <c r="AJ894" s="373"/>
      <c r="AK894" s="373"/>
      <c r="AL894" s="373"/>
      <c r="AM894" s="373"/>
      <c r="AN894" s="373"/>
      <c r="AO894" s="373"/>
      <c r="AP894" s="373"/>
      <c r="AQ894" s="373"/>
      <c r="AR894" s="373"/>
      <c r="AS894" s="373"/>
      <c r="AT894" s="373"/>
      <c r="AU894" s="373"/>
      <c r="AV894" s="373"/>
      <c r="AW894" s="373"/>
      <c r="AX894" s="373"/>
      <c r="AY894" s="373"/>
      <c r="AZ894" s="373"/>
      <c r="BA894" s="373"/>
      <c r="BB894" s="373"/>
      <c r="BC894" s="373"/>
      <c r="BD894" s="373"/>
      <c r="BE894" s="373"/>
      <c r="BF894" s="373"/>
      <c r="BG894" s="373"/>
      <c r="BH894" s="373"/>
      <c r="BI894" s="373"/>
      <c r="BJ894" s="373"/>
      <c r="BK894" s="373"/>
      <c r="BL894" s="373"/>
      <c r="BM894" s="373"/>
      <c r="BN894" s="373"/>
    </row>
    <row r="895" spans="1:66" ht="15.75" customHeight="1" x14ac:dyDescent="0.2">
      <c r="A895" s="373"/>
      <c r="B895" s="373"/>
      <c r="C895" s="373"/>
      <c r="D895" s="373"/>
      <c r="E895" s="373"/>
      <c r="F895" s="373"/>
      <c r="G895" s="373"/>
      <c r="H895" s="373"/>
      <c r="I895" s="373"/>
      <c r="J895" s="373"/>
      <c r="K895" s="373"/>
      <c r="L895" s="373"/>
      <c r="M895" s="373"/>
      <c r="N895" s="373"/>
      <c r="O895" s="373"/>
      <c r="P895" s="373"/>
      <c r="Q895" s="373"/>
      <c r="R895" s="373"/>
      <c r="S895" s="373"/>
      <c r="T895" s="373"/>
      <c r="U895" s="373"/>
      <c r="V895" s="373"/>
      <c r="W895" s="373"/>
      <c r="X895" s="373"/>
      <c r="Y895" s="373"/>
      <c r="Z895" s="373"/>
      <c r="AA895" s="373"/>
      <c r="AB895" s="373"/>
      <c r="AC895" s="373"/>
      <c r="AD895" s="373"/>
      <c r="AE895" s="373"/>
      <c r="AF895" s="373"/>
      <c r="AG895" s="373"/>
      <c r="AH895" s="373"/>
      <c r="AI895" s="373"/>
      <c r="AJ895" s="373"/>
      <c r="AK895" s="373"/>
      <c r="AL895" s="373"/>
      <c r="AM895" s="373"/>
      <c r="AN895" s="373"/>
      <c r="AO895" s="373"/>
      <c r="AP895" s="373"/>
      <c r="AQ895" s="373"/>
      <c r="AR895" s="373"/>
      <c r="AS895" s="373"/>
      <c r="AT895" s="373"/>
      <c r="AU895" s="373"/>
      <c r="AV895" s="373"/>
      <c r="AW895" s="373"/>
      <c r="AX895" s="373"/>
      <c r="AY895" s="373"/>
      <c r="AZ895" s="373"/>
      <c r="BA895" s="373"/>
      <c r="BB895" s="373"/>
      <c r="BC895" s="373"/>
      <c r="BD895" s="373"/>
      <c r="BE895" s="373"/>
      <c r="BF895" s="373"/>
      <c r="BG895" s="373"/>
      <c r="BH895" s="373"/>
      <c r="BI895" s="373"/>
      <c r="BJ895" s="373"/>
      <c r="BK895" s="373"/>
      <c r="BL895" s="373"/>
      <c r="BM895" s="373"/>
      <c r="BN895" s="373"/>
    </row>
    <row r="896" spans="1:66" ht="15.75" customHeight="1" x14ac:dyDescent="0.2">
      <c r="A896" s="373"/>
      <c r="B896" s="373"/>
      <c r="C896" s="373"/>
      <c r="D896" s="373"/>
      <c r="E896" s="373"/>
      <c r="F896" s="373"/>
      <c r="G896" s="373"/>
      <c r="H896" s="373"/>
      <c r="I896" s="373"/>
      <c r="J896" s="373"/>
      <c r="K896" s="373"/>
      <c r="L896" s="373"/>
      <c r="M896" s="373"/>
      <c r="N896" s="373"/>
      <c r="O896" s="373"/>
      <c r="P896" s="373"/>
      <c r="Q896" s="373"/>
      <c r="R896" s="373"/>
      <c r="S896" s="373"/>
      <c r="T896" s="373"/>
      <c r="U896" s="373"/>
      <c r="V896" s="373"/>
      <c r="W896" s="373"/>
      <c r="X896" s="373"/>
      <c r="Y896" s="373"/>
      <c r="Z896" s="373"/>
      <c r="AA896" s="373"/>
      <c r="AB896" s="373"/>
      <c r="AC896" s="373"/>
      <c r="AD896" s="373"/>
      <c r="AE896" s="373"/>
      <c r="AF896" s="373"/>
      <c r="AG896" s="373"/>
      <c r="AH896" s="373"/>
      <c r="AI896" s="373"/>
      <c r="AJ896" s="373"/>
      <c r="AK896" s="373"/>
      <c r="AL896" s="373"/>
      <c r="AM896" s="373"/>
      <c r="AN896" s="373"/>
      <c r="AO896" s="373"/>
      <c r="AP896" s="373"/>
      <c r="AQ896" s="373"/>
      <c r="AR896" s="373"/>
      <c r="AS896" s="373"/>
      <c r="AT896" s="373"/>
      <c r="AU896" s="373"/>
      <c r="AV896" s="373"/>
      <c r="AW896" s="373"/>
      <c r="AX896" s="373"/>
      <c r="AY896" s="373"/>
      <c r="AZ896" s="373"/>
      <c r="BA896" s="373"/>
      <c r="BB896" s="373"/>
      <c r="BC896" s="373"/>
      <c r="BD896" s="373"/>
      <c r="BE896" s="373"/>
      <c r="BF896" s="373"/>
      <c r="BG896" s="373"/>
      <c r="BH896" s="373"/>
      <c r="BI896" s="373"/>
      <c r="BJ896" s="373"/>
      <c r="BK896" s="373"/>
      <c r="BL896" s="373"/>
      <c r="BM896" s="373"/>
      <c r="BN896" s="373"/>
    </row>
    <row r="897" spans="1:66" ht="15.75" customHeight="1" x14ac:dyDescent="0.2">
      <c r="A897" s="373"/>
      <c r="B897" s="373"/>
      <c r="C897" s="373"/>
      <c r="D897" s="373"/>
      <c r="E897" s="373"/>
      <c r="F897" s="373"/>
      <c r="G897" s="373"/>
      <c r="H897" s="373"/>
      <c r="I897" s="373"/>
      <c r="J897" s="373"/>
      <c r="K897" s="373"/>
      <c r="L897" s="373"/>
      <c r="M897" s="373"/>
      <c r="N897" s="373"/>
      <c r="O897" s="373"/>
      <c r="P897" s="373"/>
      <c r="Q897" s="373"/>
      <c r="R897" s="373"/>
      <c r="S897" s="373"/>
      <c r="T897" s="373"/>
      <c r="U897" s="373"/>
      <c r="V897" s="373"/>
      <c r="W897" s="373"/>
      <c r="X897" s="373"/>
      <c r="Y897" s="373"/>
      <c r="Z897" s="373"/>
      <c r="AA897" s="373"/>
      <c r="AB897" s="373"/>
      <c r="AC897" s="373"/>
      <c r="AD897" s="373"/>
      <c r="AE897" s="373"/>
      <c r="AF897" s="373"/>
      <c r="AG897" s="373"/>
      <c r="AH897" s="373"/>
      <c r="AI897" s="373"/>
      <c r="AJ897" s="373"/>
      <c r="AK897" s="373"/>
      <c r="AL897" s="373"/>
      <c r="AM897" s="373"/>
      <c r="AN897" s="373"/>
      <c r="AO897" s="373"/>
      <c r="AP897" s="373"/>
      <c r="AQ897" s="373"/>
      <c r="AR897" s="373"/>
      <c r="AS897" s="373"/>
      <c r="AT897" s="373"/>
      <c r="AU897" s="373"/>
      <c r="AV897" s="373"/>
      <c r="AW897" s="373"/>
      <c r="AX897" s="373"/>
      <c r="AY897" s="373"/>
      <c r="AZ897" s="373"/>
      <c r="BA897" s="373"/>
      <c r="BB897" s="373"/>
      <c r="BC897" s="373"/>
      <c r="BD897" s="373"/>
      <c r="BE897" s="373"/>
      <c r="BF897" s="373"/>
      <c r="BG897" s="373"/>
      <c r="BH897" s="373"/>
      <c r="BI897" s="373"/>
      <c r="BJ897" s="373"/>
      <c r="BK897" s="373"/>
      <c r="BL897" s="373"/>
      <c r="BM897" s="373"/>
      <c r="BN897" s="373"/>
    </row>
    <row r="898" spans="1:66" ht="15.75" customHeight="1" x14ac:dyDescent="0.2">
      <c r="A898" s="373"/>
      <c r="B898" s="373"/>
      <c r="C898" s="373"/>
      <c r="D898" s="373"/>
      <c r="E898" s="373"/>
      <c r="F898" s="373"/>
      <c r="G898" s="373"/>
      <c r="H898" s="373"/>
      <c r="I898" s="373"/>
      <c r="J898" s="373"/>
      <c r="K898" s="373"/>
      <c r="L898" s="373"/>
      <c r="M898" s="373"/>
      <c r="N898" s="373"/>
      <c r="O898" s="373"/>
      <c r="P898" s="373"/>
      <c r="Q898" s="373"/>
      <c r="R898" s="373"/>
      <c r="S898" s="373"/>
      <c r="T898" s="373"/>
      <c r="U898" s="373"/>
      <c r="V898" s="373"/>
      <c r="W898" s="373"/>
      <c r="X898" s="373"/>
      <c r="Y898" s="373"/>
      <c r="Z898" s="373"/>
      <c r="AA898" s="373"/>
      <c r="AB898" s="373"/>
      <c r="AC898" s="373"/>
      <c r="AD898" s="373"/>
      <c r="AE898" s="373"/>
      <c r="AF898" s="373"/>
      <c r="AG898" s="373"/>
      <c r="AH898" s="373"/>
      <c r="AI898" s="373"/>
      <c r="AJ898" s="373"/>
      <c r="AK898" s="373"/>
      <c r="AL898" s="373"/>
      <c r="AM898" s="373"/>
      <c r="AN898" s="373"/>
      <c r="AO898" s="373"/>
      <c r="AP898" s="373"/>
      <c r="AQ898" s="373"/>
      <c r="AR898" s="373"/>
      <c r="AS898" s="373"/>
      <c r="AT898" s="373"/>
      <c r="AU898" s="373"/>
      <c r="AV898" s="373"/>
      <c r="AW898" s="373"/>
      <c r="AX898" s="373"/>
      <c r="AY898" s="373"/>
      <c r="AZ898" s="373"/>
      <c r="BA898" s="373"/>
      <c r="BB898" s="373"/>
      <c r="BC898" s="373"/>
      <c r="BD898" s="373"/>
      <c r="BE898" s="373"/>
      <c r="BF898" s="373"/>
      <c r="BG898" s="373"/>
      <c r="BH898" s="373"/>
      <c r="BI898" s="373"/>
      <c r="BJ898" s="373"/>
      <c r="BK898" s="373"/>
      <c r="BL898" s="373"/>
      <c r="BM898" s="373"/>
      <c r="BN898" s="373"/>
    </row>
    <row r="899" spans="1:66" ht="15.75" customHeight="1" x14ac:dyDescent="0.2">
      <c r="A899" s="373"/>
      <c r="B899" s="373"/>
      <c r="C899" s="373"/>
      <c r="D899" s="373"/>
      <c r="E899" s="373"/>
      <c r="F899" s="373"/>
      <c r="G899" s="373"/>
      <c r="H899" s="373"/>
      <c r="I899" s="373"/>
      <c r="J899" s="373"/>
      <c r="K899" s="373"/>
      <c r="L899" s="373"/>
      <c r="M899" s="373"/>
      <c r="N899" s="373"/>
      <c r="O899" s="373"/>
      <c r="P899" s="373"/>
      <c r="Q899" s="373"/>
      <c r="R899" s="373"/>
      <c r="S899" s="373"/>
      <c r="T899" s="373"/>
      <c r="U899" s="373"/>
      <c r="V899" s="373"/>
      <c r="W899" s="373"/>
      <c r="X899" s="373"/>
      <c r="Y899" s="373"/>
      <c r="Z899" s="373"/>
      <c r="AA899" s="373"/>
      <c r="AB899" s="373"/>
      <c r="AC899" s="373"/>
      <c r="AD899" s="373"/>
      <c r="AE899" s="373"/>
      <c r="AF899" s="373"/>
      <c r="AG899" s="373"/>
      <c r="AH899" s="373"/>
      <c r="AI899" s="373"/>
      <c r="AJ899" s="373"/>
      <c r="AK899" s="373"/>
      <c r="AL899" s="373"/>
      <c r="AM899" s="373"/>
      <c r="AN899" s="373"/>
      <c r="AO899" s="373"/>
      <c r="AP899" s="373"/>
      <c r="AQ899" s="373"/>
      <c r="AR899" s="373"/>
      <c r="AS899" s="373"/>
      <c r="AT899" s="373"/>
      <c r="AU899" s="373"/>
      <c r="AV899" s="373"/>
      <c r="AW899" s="373"/>
      <c r="AX899" s="373"/>
      <c r="AY899" s="373"/>
      <c r="AZ899" s="373"/>
      <c r="BA899" s="373"/>
      <c r="BB899" s="373"/>
      <c r="BC899" s="373"/>
      <c r="BD899" s="373"/>
      <c r="BE899" s="373"/>
      <c r="BF899" s="373"/>
      <c r="BG899" s="373"/>
      <c r="BH899" s="373"/>
      <c r="BI899" s="373"/>
      <c r="BJ899" s="373"/>
      <c r="BK899" s="373"/>
      <c r="BL899" s="373"/>
      <c r="BM899" s="373"/>
      <c r="BN899" s="373"/>
    </row>
    <row r="900" spans="1:66" ht="15.75" customHeight="1" x14ac:dyDescent="0.2">
      <c r="A900" s="373"/>
      <c r="B900" s="373"/>
      <c r="C900" s="373"/>
      <c r="D900" s="373"/>
      <c r="E900" s="373"/>
      <c r="F900" s="373"/>
      <c r="G900" s="373"/>
      <c r="H900" s="373"/>
      <c r="I900" s="373"/>
      <c r="J900" s="373"/>
      <c r="K900" s="373"/>
      <c r="L900" s="373"/>
      <c r="M900" s="373"/>
      <c r="N900" s="373"/>
      <c r="O900" s="373"/>
      <c r="P900" s="373"/>
      <c r="Q900" s="373"/>
      <c r="R900" s="373"/>
      <c r="S900" s="373"/>
      <c r="T900" s="373"/>
      <c r="U900" s="373"/>
      <c r="V900" s="373"/>
      <c r="W900" s="373"/>
      <c r="X900" s="373"/>
      <c r="Y900" s="373"/>
      <c r="Z900" s="373"/>
      <c r="AA900" s="373"/>
      <c r="AB900" s="373"/>
      <c r="AC900" s="373"/>
      <c r="AD900" s="373"/>
      <c r="AE900" s="373"/>
      <c r="AF900" s="373"/>
      <c r="AG900" s="373"/>
      <c r="AH900" s="373"/>
      <c r="AI900" s="373"/>
      <c r="AJ900" s="373"/>
      <c r="AK900" s="373"/>
      <c r="AL900" s="373"/>
      <c r="AM900" s="373"/>
      <c r="AN900" s="373"/>
      <c r="AO900" s="373"/>
      <c r="AP900" s="373"/>
      <c r="AQ900" s="373"/>
      <c r="AR900" s="373"/>
      <c r="AS900" s="373"/>
      <c r="AT900" s="373"/>
      <c r="AU900" s="373"/>
      <c r="AV900" s="373"/>
      <c r="AW900" s="373"/>
      <c r="AX900" s="373"/>
      <c r="AY900" s="373"/>
      <c r="AZ900" s="373"/>
      <c r="BA900" s="373"/>
      <c r="BB900" s="373"/>
      <c r="BC900" s="373"/>
      <c r="BD900" s="373"/>
      <c r="BE900" s="373"/>
      <c r="BF900" s="373"/>
      <c r="BG900" s="373"/>
      <c r="BH900" s="373"/>
      <c r="BI900" s="373"/>
      <c r="BJ900" s="373"/>
      <c r="BK900" s="373"/>
      <c r="BL900" s="373"/>
      <c r="BM900" s="373"/>
      <c r="BN900" s="373"/>
    </row>
    <row r="901" spans="1:66" ht="15.75" customHeight="1" x14ac:dyDescent="0.2">
      <c r="A901" s="373"/>
      <c r="B901" s="373"/>
      <c r="C901" s="373"/>
      <c r="D901" s="373"/>
      <c r="E901" s="373"/>
      <c r="F901" s="373"/>
      <c r="G901" s="373"/>
      <c r="H901" s="373"/>
      <c r="I901" s="373"/>
      <c r="J901" s="373"/>
      <c r="K901" s="373"/>
      <c r="L901" s="373"/>
      <c r="M901" s="373"/>
      <c r="N901" s="373"/>
      <c r="O901" s="373"/>
      <c r="P901" s="373"/>
      <c r="Q901" s="373"/>
      <c r="R901" s="373"/>
      <c r="S901" s="373"/>
      <c r="T901" s="373"/>
      <c r="U901" s="373"/>
      <c r="V901" s="373"/>
      <c r="W901" s="373"/>
      <c r="X901" s="373"/>
      <c r="Y901" s="373"/>
      <c r="Z901" s="373"/>
      <c r="AA901" s="373"/>
      <c r="AB901" s="373"/>
      <c r="AC901" s="373"/>
      <c r="AD901" s="373"/>
      <c r="AE901" s="373"/>
      <c r="AF901" s="373"/>
      <c r="AG901" s="373"/>
      <c r="AH901" s="373"/>
      <c r="AI901" s="373"/>
      <c r="AJ901" s="373"/>
      <c r="AK901" s="373"/>
      <c r="AL901" s="373"/>
      <c r="AM901" s="373"/>
      <c r="AN901" s="373"/>
      <c r="AO901" s="373"/>
      <c r="AP901" s="373"/>
      <c r="AQ901" s="373"/>
      <c r="AR901" s="373"/>
      <c r="AS901" s="373"/>
      <c r="AT901" s="373"/>
      <c r="AU901" s="373"/>
      <c r="AV901" s="373"/>
      <c r="AW901" s="373"/>
      <c r="AX901" s="373"/>
      <c r="AY901" s="373"/>
      <c r="AZ901" s="373"/>
      <c r="BA901" s="373"/>
      <c r="BB901" s="373"/>
      <c r="BC901" s="373"/>
      <c r="BD901" s="373"/>
      <c r="BE901" s="373"/>
      <c r="BF901" s="373"/>
      <c r="BG901" s="373"/>
      <c r="BH901" s="373"/>
      <c r="BI901" s="373"/>
      <c r="BJ901" s="373"/>
      <c r="BK901" s="373"/>
      <c r="BL901" s="373"/>
      <c r="BM901" s="373"/>
      <c r="BN901" s="373"/>
    </row>
    <row r="902" spans="1:66" ht="15.75" customHeight="1" x14ac:dyDescent="0.2">
      <c r="A902" s="373"/>
      <c r="B902" s="373"/>
      <c r="C902" s="373"/>
      <c r="D902" s="373"/>
      <c r="E902" s="373"/>
      <c r="F902" s="373"/>
      <c r="G902" s="373"/>
      <c r="H902" s="373"/>
      <c r="I902" s="373"/>
      <c r="J902" s="373"/>
      <c r="K902" s="373"/>
      <c r="L902" s="373"/>
      <c r="M902" s="373"/>
      <c r="N902" s="373"/>
      <c r="O902" s="373"/>
      <c r="P902" s="373"/>
      <c r="Q902" s="373"/>
      <c r="R902" s="373"/>
      <c r="S902" s="373"/>
      <c r="T902" s="373"/>
      <c r="U902" s="373"/>
      <c r="V902" s="373"/>
      <c r="W902" s="373"/>
      <c r="X902" s="373"/>
      <c r="Y902" s="373"/>
      <c r="Z902" s="373"/>
      <c r="AA902" s="373"/>
      <c r="AB902" s="373"/>
      <c r="AC902" s="373"/>
      <c r="AD902" s="373"/>
      <c r="AE902" s="373"/>
      <c r="AF902" s="373"/>
      <c r="AG902" s="373"/>
      <c r="AH902" s="373"/>
      <c r="AI902" s="373"/>
      <c r="AJ902" s="373"/>
      <c r="AK902" s="373"/>
      <c r="AL902" s="373"/>
      <c r="AM902" s="373"/>
      <c r="AN902" s="373"/>
      <c r="AO902" s="373"/>
      <c r="AP902" s="373"/>
      <c r="AQ902" s="373"/>
      <c r="AR902" s="373"/>
      <c r="AS902" s="373"/>
      <c r="AT902" s="373"/>
      <c r="AU902" s="373"/>
      <c r="AV902" s="373"/>
      <c r="AW902" s="373"/>
      <c r="AX902" s="373"/>
      <c r="AY902" s="373"/>
      <c r="AZ902" s="373"/>
      <c r="BA902" s="373"/>
      <c r="BB902" s="373"/>
      <c r="BC902" s="373"/>
      <c r="BD902" s="373"/>
      <c r="BE902" s="373"/>
      <c r="BF902" s="373"/>
      <c r="BG902" s="373"/>
      <c r="BH902" s="373"/>
      <c r="BI902" s="373"/>
      <c r="BJ902" s="373"/>
      <c r="BK902" s="373"/>
      <c r="BL902" s="373"/>
      <c r="BM902" s="373"/>
      <c r="BN902" s="373"/>
    </row>
    <row r="903" spans="1:66" ht="15.75" customHeight="1" x14ac:dyDescent="0.2">
      <c r="A903" s="373"/>
      <c r="B903" s="373"/>
      <c r="C903" s="373"/>
      <c r="D903" s="373"/>
      <c r="E903" s="373"/>
      <c r="F903" s="373"/>
      <c r="G903" s="373"/>
      <c r="H903" s="373"/>
      <c r="I903" s="373"/>
      <c r="J903" s="373"/>
      <c r="K903" s="373"/>
      <c r="L903" s="373"/>
      <c r="M903" s="373"/>
      <c r="N903" s="373"/>
      <c r="O903" s="373"/>
      <c r="P903" s="373"/>
      <c r="Q903" s="373"/>
      <c r="R903" s="373"/>
      <c r="S903" s="373"/>
      <c r="T903" s="373"/>
      <c r="U903" s="373"/>
      <c r="V903" s="373"/>
      <c r="W903" s="373"/>
      <c r="X903" s="373"/>
      <c r="Y903" s="373"/>
      <c r="Z903" s="373"/>
      <c r="AA903" s="373"/>
      <c r="AB903" s="373"/>
      <c r="AC903" s="373"/>
      <c r="AD903" s="373"/>
      <c r="AE903" s="373"/>
      <c r="AF903" s="373"/>
      <c r="AG903" s="373"/>
      <c r="AH903" s="373"/>
      <c r="AI903" s="373"/>
      <c r="AJ903" s="373"/>
      <c r="AK903" s="373"/>
      <c r="AL903" s="373"/>
      <c r="AM903" s="373"/>
      <c r="AN903" s="373"/>
      <c r="AO903" s="373"/>
      <c r="AP903" s="373"/>
      <c r="AQ903" s="373"/>
      <c r="AR903" s="373"/>
      <c r="AS903" s="373"/>
      <c r="AT903" s="373"/>
      <c r="AU903" s="373"/>
      <c r="AV903" s="373"/>
      <c r="AW903" s="373"/>
      <c r="AX903" s="373"/>
      <c r="AY903" s="373"/>
      <c r="AZ903" s="373"/>
      <c r="BA903" s="373"/>
      <c r="BB903" s="373"/>
      <c r="BC903" s="373"/>
      <c r="BD903" s="373"/>
      <c r="BE903" s="373"/>
      <c r="BF903" s="373"/>
      <c r="BG903" s="373"/>
      <c r="BH903" s="373"/>
      <c r="BI903" s="373"/>
      <c r="BJ903" s="373"/>
      <c r="BK903" s="373"/>
      <c r="BL903" s="373"/>
      <c r="BM903" s="373"/>
      <c r="BN903" s="373"/>
    </row>
    <row r="904" spans="1:66" ht="15.75" customHeight="1" x14ac:dyDescent="0.2">
      <c r="A904" s="373"/>
      <c r="B904" s="373"/>
      <c r="C904" s="373"/>
      <c r="D904" s="373"/>
      <c r="E904" s="373"/>
      <c r="F904" s="373"/>
      <c r="G904" s="373"/>
      <c r="H904" s="373"/>
      <c r="I904" s="373"/>
      <c r="J904" s="373"/>
      <c r="K904" s="373"/>
      <c r="L904" s="373"/>
      <c r="M904" s="373"/>
      <c r="N904" s="373"/>
      <c r="O904" s="373"/>
      <c r="P904" s="373"/>
      <c r="Q904" s="373"/>
      <c r="R904" s="373"/>
      <c r="S904" s="373"/>
      <c r="T904" s="373"/>
      <c r="U904" s="373"/>
      <c r="V904" s="373"/>
      <c r="W904" s="373"/>
      <c r="X904" s="373"/>
      <c r="Y904" s="373"/>
      <c r="Z904" s="373"/>
      <c r="AA904" s="373"/>
      <c r="AB904" s="373"/>
      <c r="AC904" s="373"/>
      <c r="AD904" s="373"/>
      <c r="AE904" s="373"/>
      <c r="AF904" s="373"/>
      <c r="AG904" s="373"/>
      <c r="AH904" s="373"/>
      <c r="AI904" s="373"/>
      <c r="AJ904" s="373"/>
      <c r="AK904" s="373"/>
      <c r="AL904" s="373"/>
      <c r="AM904" s="373"/>
      <c r="AN904" s="373"/>
      <c r="AO904" s="373"/>
      <c r="AP904" s="373"/>
      <c r="AQ904" s="373"/>
      <c r="AR904" s="373"/>
      <c r="AS904" s="373"/>
      <c r="AT904" s="373"/>
      <c r="AU904" s="373"/>
      <c r="AV904" s="373"/>
      <c r="AW904" s="373"/>
      <c r="AX904" s="373"/>
      <c r="AY904" s="373"/>
      <c r="AZ904" s="373"/>
      <c r="BA904" s="373"/>
      <c r="BB904" s="373"/>
      <c r="BC904" s="373"/>
      <c r="BD904" s="373"/>
      <c r="BE904" s="373"/>
      <c r="BF904" s="373"/>
      <c r="BG904" s="373"/>
      <c r="BH904" s="373"/>
      <c r="BI904" s="373"/>
      <c r="BJ904" s="373"/>
      <c r="BK904" s="373"/>
      <c r="BL904" s="373"/>
      <c r="BM904" s="373"/>
      <c r="BN904" s="373"/>
    </row>
    <row r="905" spans="1:66" ht="15.75" customHeight="1" x14ac:dyDescent="0.2">
      <c r="A905" s="373"/>
      <c r="B905" s="373"/>
      <c r="C905" s="373"/>
      <c r="D905" s="373"/>
      <c r="E905" s="373"/>
      <c r="F905" s="373"/>
      <c r="G905" s="373"/>
      <c r="H905" s="373"/>
      <c r="I905" s="373"/>
      <c r="J905" s="373"/>
      <c r="K905" s="373"/>
      <c r="L905" s="373"/>
      <c r="M905" s="373"/>
      <c r="N905" s="373"/>
      <c r="O905" s="373"/>
      <c r="P905" s="373"/>
      <c r="Q905" s="373"/>
      <c r="R905" s="373"/>
      <c r="S905" s="373"/>
      <c r="T905" s="373"/>
      <c r="U905" s="373"/>
      <c r="V905" s="373"/>
      <c r="W905" s="373"/>
      <c r="X905" s="373"/>
      <c r="Y905" s="373"/>
      <c r="Z905" s="373"/>
      <c r="AA905" s="373"/>
      <c r="AB905" s="373"/>
      <c r="AC905" s="373"/>
      <c r="AD905" s="373"/>
      <c r="AE905" s="373"/>
      <c r="AF905" s="373"/>
      <c r="AG905" s="373"/>
      <c r="AH905" s="373"/>
      <c r="AI905" s="373"/>
      <c r="AJ905" s="373"/>
      <c r="AK905" s="373"/>
      <c r="AL905" s="373"/>
      <c r="AM905" s="373"/>
      <c r="AN905" s="373"/>
      <c r="AO905" s="373"/>
      <c r="AP905" s="373"/>
      <c r="AQ905" s="373"/>
      <c r="AR905" s="373"/>
      <c r="AS905" s="373"/>
      <c r="AT905" s="373"/>
      <c r="AU905" s="373"/>
      <c r="AV905" s="373"/>
      <c r="AW905" s="373"/>
      <c r="AX905" s="373"/>
      <c r="AY905" s="373"/>
      <c r="AZ905" s="373"/>
      <c r="BA905" s="373"/>
      <c r="BB905" s="373"/>
      <c r="BC905" s="373"/>
      <c r="BD905" s="373"/>
      <c r="BE905" s="373"/>
      <c r="BF905" s="373"/>
      <c r="BG905" s="373"/>
      <c r="BH905" s="373"/>
      <c r="BI905" s="373"/>
      <c r="BJ905" s="373"/>
      <c r="BK905" s="373"/>
      <c r="BL905" s="373"/>
      <c r="BM905" s="373"/>
      <c r="BN905" s="373"/>
    </row>
    <row r="906" spans="1:66" ht="15.75" customHeight="1" x14ac:dyDescent="0.2">
      <c r="A906" s="373"/>
      <c r="B906" s="373"/>
      <c r="C906" s="373"/>
      <c r="D906" s="373"/>
      <c r="E906" s="373"/>
      <c r="F906" s="373"/>
      <c r="G906" s="373"/>
      <c r="H906" s="373"/>
      <c r="I906" s="373"/>
      <c r="J906" s="373"/>
      <c r="K906" s="373"/>
      <c r="L906" s="373"/>
      <c r="M906" s="373"/>
      <c r="N906" s="373"/>
      <c r="O906" s="373"/>
      <c r="P906" s="373"/>
      <c r="Q906" s="373"/>
      <c r="R906" s="373"/>
      <c r="S906" s="373"/>
      <c r="T906" s="373"/>
      <c r="U906" s="373"/>
      <c r="V906" s="373"/>
      <c r="W906" s="373"/>
      <c r="X906" s="373"/>
      <c r="Y906" s="373"/>
      <c r="Z906" s="373"/>
      <c r="AA906" s="373"/>
      <c r="AB906" s="373"/>
      <c r="AC906" s="373"/>
      <c r="AD906" s="373"/>
      <c r="AE906" s="373"/>
      <c r="AF906" s="373"/>
      <c r="AG906" s="373"/>
      <c r="AH906" s="373"/>
      <c r="AI906" s="373"/>
      <c r="AJ906" s="373"/>
      <c r="AK906" s="373"/>
      <c r="AL906" s="373"/>
      <c r="AM906" s="373"/>
      <c r="AN906" s="373"/>
      <c r="AO906" s="373"/>
      <c r="AP906" s="373"/>
      <c r="AQ906" s="373"/>
      <c r="AR906" s="373"/>
      <c r="AS906" s="373"/>
      <c r="AT906" s="373"/>
      <c r="AU906" s="373"/>
      <c r="AV906" s="373"/>
      <c r="AW906" s="373"/>
      <c r="AX906" s="373"/>
      <c r="AY906" s="373"/>
      <c r="AZ906" s="373"/>
      <c r="BA906" s="373"/>
      <c r="BB906" s="373"/>
      <c r="BC906" s="373"/>
      <c r="BD906" s="373"/>
      <c r="BE906" s="373"/>
      <c r="BF906" s="373"/>
      <c r="BG906" s="373"/>
      <c r="BH906" s="373"/>
      <c r="BI906" s="373"/>
      <c r="BJ906" s="373"/>
      <c r="BK906" s="373"/>
      <c r="BL906" s="373"/>
      <c r="BM906" s="373"/>
      <c r="BN906" s="373"/>
    </row>
    <row r="907" spans="1:66" ht="15.75" customHeight="1" x14ac:dyDescent="0.2">
      <c r="A907" s="373"/>
      <c r="B907" s="373"/>
      <c r="C907" s="373"/>
      <c r="D907" s="373"/>
      <c r="E907" s="373"/>
      <c r="F907" s="373"/>
      <c r="G907" s="373"/>
      <c r="H907" s="373"/>
      <c r="I907" s="373"/>
      <c r="J907" s="373"/>
      <c r="K907" s="373"/>
      <c r="L907" s="373"/>
      <c r="M907" s="373"/>
      <c r="N907" s="373"/>
      <c r="O907" s="373"/>
      <c r="P907" s="373"/>
      <c r="Q907" s="373"/>
      <c r="R907" s="373"/>
      <c r="S907" s="373"/>
      <c r="T907" s="373"/>
      <c r="U907" s="373"/>
      <c r="V907" s="373"/>
      <c r="W907" s="373"/>
      <c r="X907" s="373"/>
      <c r="Y907" s="373"/>
      <c r="Z907" s="373"/>
      <c r="AA907" s="373"/>
      <c r="AB907" s="373"/>
      <c r="AC907" s="373"/>
      <c r="AD907" s="373"/>
      <c r="AE907" s="373"/>
      <c r="AF907" s="373"/>
      <c r="AG907" s="373"/>
      <c r="AH907" s="373"/>
      <c r="AI907" s="373"/>
      <c r="AJ907" s="373"/>
      <c r="AK907" s="373"/>
      <c r="AL907" s="373"/>
      <c r="AM907" s="373"/>
      <c r="AN907" s="373"/>
      <c r="AO907" s="373"/>
      <c r="AP907" s="373"/>
      <c r="AQ907" s="373"/>
      <c r="AR907" s="373"/>
      <c r="AS907" s="373"/>
      <c r="AT907" s="373"/>
      <c r="AU907" s="373"/>
      <c r="AV907" s="373"/>
      <c r="AW907" s="373"/>
      <c r="AX907" s="373"/>
      <c r="AY907" s="373"/>
      <c r="AZ907" s="373"/>
      <c r="BA907" s="373"/>
      <c r="BB907" s="373"/>
      <c r="BC907" s="373"/>
      <c r="BD907" s="373"/>
      <c r="BE907" s="373"/>
      <c r="BF907" s="373"/>
      <c r="BG907" s="373"/>
      <c r="BH907" s="373"/>
      <c r="BI907" s="373"/>
      <c r="BJ907" s="373"/>
      <c r="BK907" s="373"/>
      <c r="BL907" s="373"/>
      <c r="BM907" s="373"/>
      <c r="BN907" s="373"/>
    </row>
    <row r="908" spans="1:66" ht="15.75" customHeight="1" x14ac:dyDescent="0.2">
      <c r="A908" s="373"/>
      <c r="B908" s="373"/>
      <c r="C908" s="373"/>
      <c r="D908" s="373"/>
      <c r="E908" s="373"/>
      <c r="F908" s="373"/>
      <c r="G908" s="373"/>
      <c r="H908" s="373"/>
      <c r="I908" s="373"/>
      <c r="J908" s="373"/>
      <c r="K908" s="373"/>
      <c r="L908" s="373"/>
      <c r="M908" s="373"/>
      <c r="N908" s="373"/>
      <c r="O908" s="373"/>
      <c r="P908" s="373"/>
      <c r="Q908" s="373"/>
      <c r="R908" s="373"/>
      <c r="S908" s="373"/>
      <c r="T908" s="373"/>
      <c r="U908" s="373"/>
      <c r="V908" s="373"/>
      <c r="W908" s="373"/>
      <c r="X908" s="373"/>
      <c r="Y908" s="373"/>
      <c r="Z908" s="373"/>
      <c r="AA908" s="373"/>
      <c r="AB908" s="373"/>
      <c r="AC908" s="373"/>
      <c r="AD908" s="373"/>
      <c r="AE908" s="373"/>
      <c r="AF908" s="373"/>
      <c r="AG908" s="373"/>
      <c r="AH908" s="373"/>
      <c r="AI908" s="373"/>
      <c r="AJ908" s="373"/>
      <c r="AK908" s="373"/>
      <c r="AL908" s="373"/>
      <c r="AM908" s="373"/>
      <c r="AN908" s="373"/>
      <c r="AO908" s="373"/>
      <c r="AP908" s="373"/>
      <c r="AQ908" s="373"/>
      <c r="AR908" s="373"/>
      <c r="AS908" s="373"/>
      <c r="AT908" s="373"/>
      <c r="AU908" s="373"/>
      <c r="AV908" s="373"/>
      <c r="AW908" s="373"/>
      <c r="AX908" s="373"/>
      <c r="AY908" s="373"/>
      <c r="AZ908" s="373"/>
      <c r="BA908" s="373"/>
      <c r="BB908" s="373"/>
      <c r="BC908" s="373"/>
      <c r="BD908" s="373"/>
      <c r="BE908" s="373"/>
      <c r="BF908" s="373"/>
      <c r="BG908" s="373"/>
      <c r="BH908" s="373"/>
      <c r="BI908" s="373"/>
      <c r="BJ908" s="373"/>
      <c r="BK908" s="373"/>
      <c r="BL908" s="373"/>
      <c r="BM908" s="373"/>
      <c r="BN908" s="373"/>
    </row>
    <row r="909" spans="1:66" ht="15.75" customHeight="1" x14ac:dyDescent="0.2">
      <c r="A909" s="373"/>
      <c r="B909" s="373"/>
      <c r="C909" s="373"/>
      <c r="D909" s="373"/>
      <c r="E909" s="373"/>
      <c r="F909" s="373"/>
      <c r="G909" s="373"/>
      <c r="H909" s="373"/>
      <c r="I909" s="373"/>
      <c r="J909" s="373"/>
      <c r="K909" s="373"/>
      <c r="L909" s="373"/>
      <c r="M909" s="373"/>
      <c r="N909" s="373"/>
      <c r="O909" s="373"/>
      <c r="P909" s="373"/>
      <c r="Q909" s="373"/>
      <c r="R909" s="373"/>
      <c r="S909" s="373"/>
      <c r="T909" s="373"/>
      <c r="U909" s="373"/>
      <c r="V909" s="373"/>
      <c r="W909" s="373"/>
      <c r="X909" s="373"/>
      <c r="Y909" s="373"/>
      <c r="Z909" s="373"/>
      <c r="AA909" s="373"/>
      <c r="AB909" s="373"/>
      <c r="AC909" s="373"/>
      <c r="AD909" s="373"/>
      <c r="AE909" s="373"/>
      <c r="AF909" s="373"/>
      <c r="AG909" s="373"/>
      <c r="AH909" s="373"/>
      <c r="AI909" s="373"/>
      <c r="AJ909" s="373"/>
      <c r="AK909" s="373"/>
      <c r="AL909" s="373"/>
      <c r="AM909" s="373"/>
      <c r="AN909" s="373"/>
      <c r="AO909" s="373"/>
      <c r="AP909" s="373"/>
      <c r="AQ909" s="373"/>
      <c r="AR909" s="373"/>
      <c r="AS909" s="373"/>
      <c r="AT909" s="373"/>
      <c r="AU909" s="373"/>
      <c r="AV909" s="373"/>
      <c r="AW909" s="373"/>
      <c r="AX909" s="373"/>
      <c r="AY909" s="373"/>
      <c r="AZ909" s="373"/>
      <c r="BA909" s="373"/>
      <c r="BB909" s="373"/>
      <c r="BC909" s="373"/>
      <c r="BD909" s="373"/>
      <c r="BE909" s="373"/>
      <c r="BF909" s="373"/>
      <c r="BG909" s="373"/>
      <c r="BH909" s="373"/>
      <c r="BI909" s="373"/>
      <c r="BJ909" s="373"/>
      <c r="BK909" s="373"/>
      <c r="BL909" s="373"/>
      <c r="BM909" s="373"/>
      <c r="BN909" s="373"/>
    </row>
    <row r="910" spans="1:66" ht="15.75" customHeight="1" x14ac:dyDescent="0.2">
      <c r="A910" s="373"/>
      <c r="B910" s="373"/>
      <c r="C910" s="373"/>
      <c r="D910" s="373"/>
      <c r="E910" s="373"/>
      <c r="F910" s="373"/>
      <c r="G910" s="373"/>
      <c r="H910" s="373"/>
      <c r="I910" s="373"/>
      <c r="J910" s="373"/>
      <c r="K910" s="373"/>
      <c r="L910" s="373"/>
      <c r="M910" s="373"/>
      <c r="N910" s="373"/>
      <c r="O910" s="373"/>
      <c r="P910" s="373"/>
      <c r="Q910" s="373"/>
      <c r="R910" s="373"/>
      <c r="S910" s="373"/>
      <c r="T910" s="373"/>
      <c r="U910" s="373"/>
      <c r="V910" s="373"/>
      <c r="W910" s="373"/>
      <c r="X910" s="373"/>
      <c r="Y910" s="373"/>
      <c r="Z910" s="373"/>
      <c r="AA910" s="373"/>
      <c r="AB910" s="373"/>
      <c r="AC910" s="373"/>
      <c r="AD910" s="373"/>
      <c r="AE910" s="373"/>
      <c r="AF910" s="373"/>
      <c r="AG910" s="373"/>
      <c r="AH910" s="373"/>
      <c r="AI910" s="373"/>
      <c r="AJ910" s="373"/>
      <c r="AK910" s="373"/>
      <c r="AL910" s="373"/>
      <c r="AM910" s="373"/>
      <c r="AN910" s="373"/>
      <c r="AO910" s="373"/>
      <c r="AP910" s="373"/>
      <c r="AQ910" s="373"/>
      <c r="AR910" s="373"/>
      <c r="AS910" s="373"/>
      <c r="AT910" s="373"/>
      <c r="AU910" s="373"/>
      <c r="AV910" s="373"/>
      <c r="AW910" s="373"/>
      <c r="AX910" s="373"/>
      <c r="AY910" s="373"/>
      <c r="AZ910" s="373"/>
      <c r="BA910" s="373"/>
      <c r="BB910" s="373"/>
      <c r="BC910" s="373"/>
      <c r="BD910" s="373"/>
      <c r="BE910" s="373"/>
      <c r="BF910" s="373"/>
      <c r="BG910" s="373"/>
      <c r="BH910" s="373"/>
      <c r="BI910" s="373"/>
      <c r="BJ910" s="373"/>
      <c r="BK910" s="373"/>
      <c r="BL910" s="373"/>
      <c r="BM910" s="373"/>
      <c r="BN910" s="373"/>
    </row>
    <row r="911" spans="1:66" ht="15.75" customHeight="1" x14ac:dyDescent="0.2">
      <c r="A911" s="373"/>
      <c r="B911" s="373"/>
      <c r="C911" s="373"/>
      <c r="D911" s="373"/>
      <c r="E911" s="373"/>
      <c r="F911" s="373"/>
      <c r="G911" s="373"/>
      <c r="H911" s="373"/>
      <c r="I911" s="373"/>
      <c r="J911" s="373"/>
      <c r="K911" s="373"/>
      <c r="L911" s="373"/>
      <c r="M911" s="373"/>
      <c r="N911" s="373"/>
      <c r="O911" s="373"/>
      <c r="P911" s="373"/>
      <c r="Q911" s="373"/>
      <c r="R911" s="373"/>
      <c r="S911" s="373"/>
      <c r="T911" s="373"/>
      <c r="U911" s="373"/>
      <c r="V911" s="373"/>
      <c r="W911" s="373"/>
      <c r="X911" s="373"/>
      <c r="Y911" s="373"/>
      <c r="Z911" s="373"/>
      <c r="AA911" s="373"/>
      <c r="AB911" s="373"/>
      <c r="AC911" s="373"/>
      <c r="AD911" s="373"/>
      <c r="AE911" s="373"/>
      <c r="AF911" s="373"/>
      <c r="AG911" s="373"/>
      <c r="AH911" s="373"/>
      <c r="AI911" s="373"/>
      <c r="AJ911" s="373"/>
      <c r="AK911" s="373"/>
      <c r="AL911" s="373"/>
      <c r="AM911" s="373"/>
      <c r="AN911" s="373"/>
      <c r="AO911" s="373"/>
      <c r="AP911" s="373"/>
      <c r="AQ911" s="373"/>
      <c r="AR911" s="373"/>
      <c r="AS911" s="373"/>
      <c r="AT911" s="373"/>
      <c r="AU911" s="373"/>
      <c r="AV911" s="373"/>
      <c r="AW911" s="373"/>
      <c r="AX911" s="373"/>
      <c r="AY911" s="373"/>
      <c r="AZ911" s="373"/>
      <c r="BA911" s="373"/>
      <c r="BB911" s="373"/>
      <c r="BC911" s="373"/>
      <c r="BD911" s="373"/>
      <c r="BE911" s="373"/>
      <c r="BF911" s="373"/>
      <c r="BG911" s="373"/>
      <c r="BH911" s="373"/>
      <c r="BI911" s="373"/>
      <c r="BJ911" s="373"/>
      <c r="BK911" s="373"/>
      <c r="BL911" s="373"/>
      <c r="BM911" s="373"/>
      <c r="BN911" s="373"/>
    </row>
    <row r="912" spans="1:66" ht="15.75" customHeight="1" x14ac:dyDescent="0.2">
      <c r="A912" s="373"/>
      <c r="B912" s="373"/>
      <c r="C912" s="373"/>
      <c r="D912" s="373"/>
      <c r="E912" s="373"/>
      <c r="F912" s="373"/>
      <c r="G912" s="373"/>
      <c r="H912" s="373"/>
      <c r="I912" s="373"/>
      <c r="J912" s="373"/>
      <c r="K912" s="373"/>
      <c r="L912" s="373"/>
      <c r="M912" s="373"/>
      <c r="N912" s="373"/>
      <c r="O912" s="373"/>
      <c r="P912" s="373"/>
      <c r="Q912" s="373"/>
      <c r="R912" s="373"/>
      <c r="S912" s="373"/>
      <c r="T912" s="373"/>
      <c r="U912" s="373"/>
      <c r="V912" s="373"/>
      <c r="W912" s="373"/>
      <c r="X912" s="373"/>
      <c r="Y912" s="373"/>
      <c r="Z912" s="373"/>
      <c r="AA912" s="373"/>
      <c r="AB912" s="373"/>
      <c r="AC912" s="373"/>
      <c r="AD912" s="373"/>
      <c r="AE912" s="373"/>
      <c r="AF912" s="373"/>
      <c r="AG912" s="373"/>
      <c r="AH912" s="373"/>
      <c r="AI912" s="373"/>
      <c r="AJ912" s="373"/>
      <c r="AK912" s="373"/>
      <c r="AL912" s="373"/>
      <c r="AM912" s="373"/>
      <c r="AN912" s="373"/>
      <c r="AO912" s="373"/>
      <c r="AP912" s="373"/>
      <c r="AQ912" s="373"/>
      <c r="AR912" s="373"/>
      <c r="AS912" s="373"/>
      <c r="AT912" s="373"/>
      <c r="AU912" s="373"/>
      <c r="AV912" s="373"/>
      <c r="AW912" s="373"/>
      <c r="AX912" s="373"/>
      <c r="AY912" s="373"/>
      <c r="AZ912" s="373"/>
      <c r="BA912" s="373"/>
      <c r="BB912" s="373"/>
      <c r="BC912" s="373"/>
      <c r="BD912" s="373"/>
      <c r="BE912" s="373"/>
      <c r="BF912" s="373"/>
      <c r="BG912" s="373"/>
      <c r="BH912" s="373"/>
      <c r="BI912" s="373"/>
      <c r="BJ912" s="373"/>
      <c r="BK912" s="373"/>
      <c r="BL912" s="373"/>
      <c r="BM912" s="373"/>
      <c r="BN912" s="373"/>
    </row>
    <row r="913" spans="1:66" ht="15.75" customHeight="1" x14ac:dyDescent="0.2">
      <c r="A913" s="373"/>
      <c r="B913" s="373"/>
      <c r="C913" s="373"/>
      <c r="D913" s="373"/>
      <c r="E913" s="373"/>
      <c r="F913" s="373"/>
      <c r="G913" s="373"/>
      <c r="H913" s="373"/>
      <c r="I913" s="373"/>
      <c r="J913" s="373"/>
      <c r="K913" s="373"/>
      <c r="L913" s="373"/>
      <c r="M913" s="373"/>
      <c r="N913" s="373"/>
      <c r="O913" s="373"/>
      <c r="P913" s="373"/>
      <c r="Q913" s="373"/>
      <c r="R913" s="373"/>
      <c r="S913" s="373"/>
      <c r="T913" s="373"/>
      <c r="U913" s="373"/>
      <c r="V913" s="373"/>
      <c r="W913" s="373"/>
      <c r="X913" s="373"/>
      <c r="Y913" s="373"/>
      <c r="Z913" s="373"/>
      <c r="AA913" s="373"/>
      <c r="AB913" s="373"/>
      <c r="AC913" s="373"/>
      <c r="AD913" s="373"/>
      <c r="AE913" s="373"/>
      <c r="AF913" s="373"/>
      <c r="AG913" s="373"/>
      <c r="AH913" s="373"/>
      <c r="AI913" s="373"/>
      <c r="AJ913" s="373"/>
      <c r="AK913" s="373"/>
      <c r="AL913" s="373"/>
      <c r="AM913" s="373"/>
      <c r="AN913" s="373"/>
      <c r="AO913" s="373"/>
      <c r="AP913" s="373"/>
      <c r="AQ913" s="373"/>
      <c r="AR913" s="373"/>
      <c r="AS913" s="373"/>
      <c r="AT913" s="373"/>
      <c r="AU913" s="373"/>
      <c r="AV913" s="373"/>
      <c r="AW913" s="373"/>
      <c r="AX913" s="373"/>
      <c r="AY913" s="373"/>
      <c r="AZ913" s="373"/>
      <c r="BA913" s="373"/>
      <c r="BB913" s="373"/>
      <c r="BC913" s="373"/>
      <c r="BD913" s="373"/>
      <c r="BE913" s="373"/>
      <c r="BF913" s="373"/>
      <c r="BG913" s="373"/>
      <c r="BH913" s="373"/>
      <c r="BI913" s="373"/>
      <c r="BJ913" s="373"/>
      <c r="BK913" s="373"/>
      <c r="BL913" s="373"/>
      <c r="BM913" s="373"/>
      <c r="BN913" s="373"/>
    </row>
    <row r="914" spans="1:66" ht="15.75" customHeight="1" x14ac:dyDescent="0.2">
      <c r="A914" s="373"/>
      <c r="B914" s="373"/>
      <c r="C914" s="373"/>
      <c r="D914" s="373"/>
      <c r="E914" s="373"/>
      <c r="F914" s="373"/>
      <c r="G914" s="373"/>
      <c r="H914" s="373"/>
      <c r="I914" s="373"/>
      <c r="J914" s="373"/>
      <c r="K914" s="373"/>
      <c r="L914" s="373"/>
      <c r="M914" s="373"/>
      <c r="N914" s="373"/>
      <c r="O914" s="373"/>
      <c r="P914" s="373"/>
      <c r="Q914" s="373"/>
      <c r="R914" s="373"/>
      <c r="S914" s="373"/>
      <c r="T914" s="373"/>
      <c r="U914" s="373"/>
      <c r="V914" s="373"/>
      <c r="W914" s="373"/>
      <c r="X914" s="373"/>
      <c r="Y914" s="373"/>
      <c r="Z914" s="373"/>
      <c r="AA914" s="373"/>
      <c r="AB914" s="373"/>
      <c r="AC914" s="373"/>
      <c r="AD914" s="373"/>
      <c r="AE914" s="373"/>
      <c r="AF914" s="373"/>
      <c r="AG914" s="373"/>
      <c r="AH914" s="373"/>
      <c r="AI914" s="373"/>
      <c r="AJ914" s="373"/>
      <c r="AK914" s="373"/>
      <c r="AL914" s="373"/>
      <c r="AM914" s="373"/>
      <c r="AN914" s="373"/>
      <c r="AO914" s="373"/>
      <c r="AP914" s="373"/>
      <c r="AQ914" s="373"/>
      <c r="AR914" s="373"/>
      <c r="AS914" s="373"/>
      <c r="AT914" s="373"/>
      <c r="AU914" s="373"/>
      <c r="AV914" s="373"/>
      <c r="AW914" s="373"/>
      <c r="AX914" s="373"/>
      <c r="AY914" s="373"/>
      <c r="AZ914" s="373"/>
      <c r="BA914" s="373"/>
      <c r="BB914" s="373"/>
      <c r="BC914" s="373"/>
      <c r="BD914" s="373"/>
      <c r="BE914" s="373"/>
      <c r="BF914" s="373"/>
      <c r="BG914" s="373"/>
      <c r="BH914" s="373"/>
      <c r="BI914" s="373"/>
      <c r="BJ914" s="373"/>
      <c r="BK914" s="373"/>
      <c r="BL914" s="373"/>
      <c r="BM914" s="373"/>
      <c r="BN914" s="373"/>
    </row>
    <row r="915" spans="1:66" ht="15.75" customHeight="1" x14ac:dyDescent="0.2">
      <c r="A915" s="373"/>
      <c r="B915" s="373"/>
      <c r="C915" s="373"/>
      <c r="D915" s="373"/>
      <c r="E915" s="373"/>
      <c r="F915" s="373"/>
      <c r="G915" s="373"/>
      <c r="H915" s="373"/>
      <c r="I915" s="373"/>
      <c r="J915" s="373"/>
      <c r="K915" s="373"/>
      <c r="L915" s="373"/>
      <c r="M915" s="373"/>
      <c r="N915" s="373"/>
      <c r="O915" s="373"/>
      <c r="P915" s="373"/>
      <c r="Q915" s="373"/>
      <c r="R915" s="373"/>
      <c r="S915" s="373"/>
      <c r="T915" s="373"/>
      <c r="U915" s="373"/>
      <c r="V915" s="373"/>
      <c r="W915" s="373"/>
      <c r="X915" s="373"/>
      <c r="Y915" s="373"/>
      <c r="Z915" s="373"/>
      <c r="AA915" s="373"/>
      <c r="AB915" s="373"/>
      <c r="AC915" s="373"/>
      <c r="AD915" s="373"/>
      <c r="AE915" s="373"/>
      <c r="AF915" s="373"/>
      <c r="AG915" s="373"/>
      <c r="AH915" s="373"/>
      <c r="AI915" s="373"/>
      <c r="AJ915" s="373"/>
      <c r="AK915" s="373"/>
      <c r="AL915" s="373"/>
      <c r="AM915" s="373"/>
      <c r="AN915" s="373"/>
      <c r="AO915" s="373"/>
      <c r="AP915" s="373"/>
      <c r="AQ915" s="373"/>
      <c r="AR915" s="373"/>
      <c r="AS915" s="373"/>
      <c r="AT915" s="373"/>
      <c r="AU915" s="373"/>
      <c r="AV915" s="373"/>
      <c r="AW915" s="373"/>
      <c r="AX915" s="373"/>
      <c r="AY915" s="373"/>
      <c r="AZ915" s="373"/>
      <c r="BA915" s="373"/>
      <c r="BB915" s="373"/>
      <c r="BC915" s="373"/>
      <c r="BD915" s="373"/>
      <c r="BE915" s="373"/>
      <c r="BF915" s="373"/>
      <c r="BG915" s="373"/>
      <c r="BH915" s="373"/>
      <c r="BI915" s="373"/>
      <c r="BJ915" s="373"/>
      <c r="BK915" s="373"/>
      <c r="BL915" s="373"/>
      <c r="BM915" s="373"/>
      <c r="BN915" s="373"/>
    </row>
    <row r="916" spans="1:66" ht="15.75" customHeight="1" x14ac:dyDescent="0.2">
      <c r="A916" s="373"/>
      <c r="B916" s="373"/>
      <c r="C916" s="373"/>
      <c r="D916" s="373"/>
      <c r="E916" s="373"/>
      <c r="F916" s="373"/>
      <c r="G916" s="373"/>
      <c r="H916" s="373"/>
      <c r="I916" s="373"/>
      <c r="J916" s="373"/>
      <c r="K916" s="373"/>
      <c r="L916" s="373"/>
      <c r="M916" s="373"/>
      <c r="N916" s="373"/>
      <c r="O916" s="373"/>
      <c r="P916" s="373"/>
      <c r="Q916" s="373"/>
      <c r="R916" s="373"/>
      <c r="S916" s="373"/>
      <c r="T916" s="373"/>
      <c r="U916" s="373"/>
      <c r="V916" s="373"/>
      <c r="W916" s="373"/>
      <c r="X916" s="373"/>
      <c r="Y916" s="373"/>
      <c r="Z916" s="373"/>
      <c r="AA916" s="373"/>
      <c r="AB916" s="373"/>
      <c r="AC916" s="373"/>
      <c r="AD916" s="373"/>
      <c r="AE916" s="373"/>
      <c r="AF916" s="373"/>
      <c r="AG916" s="373"/>
      <c r="AH916" s="373"/>
      <c r="AI916" s="373"/>
      <c r="AJ916" s="373"/>
      <c r="AK916" s="373"/>
      <c r="AL916" s="373"/>
      <c r="AM916" s="373"/>
      <c r="AN916" s="373"/>
      <c r="AO916" s="373"/>
      <c r="AP916" s="373"/>
      <c r="AQ916" s="373"/>
      <c r="AR916" s="373"/>
      <c r="AS916" s="373"/>
      <c r="AT916" s="373"/>
      <c r="AU916" s="373"/>
      <c r="AV916" s="373"/>
      <c r="AW916" s="373"/>
      <c r="AX916" s="373"/>
      <c r="AY916" s="373"/>
      <c r="AZ916" s="373"/>
      <c r="BA916" s="373"/>
      <c r="BB916" s="373"/>
      <c r="BC916" s="373"/>
      <c r="BD916" s="373"/>
      <c r="BE916" s="373"/>
      <c r="BF916" s="373"/>
      <c r="BG916" s="373"/>
      <c r="BH916" s="373"/>
      <c r="BI916" s="373"/>
      <c r="BJ916" s="373"/>
      <c r="BK916" s="373"/>
      <c r="BL916" s="373"/>
      <c r="BM916" s="373"/>
      <c r="BN916" s="373"/>
    </row>
    <row r="917" spans="1:66" ht="15.75" customHeight="1" x14ac:dyDescent="0.2">
      <c r="A917" s="373"/>
      <c r="B917" s="373"/>
      <c r="C917" s="373"/>
      <c r="D917" s="373"/>
      <c r="E917" s="373"/>
      <c r="F917" s="373"/>
      <c r="G917" s="373"/>
      <c r="H917" s="373"/>
      <c r="I917" s="373"/>
      <c r="J917" s="373"/>
      <c r="K917" s="373"/>
      <c r="L917" s="373"/>
      <c r="M917" s="373"/>
      <c r="N917" s="373"/>
      <c r="O917" s="373"/>
      <c r="P917" s="373"/>
      <c r="Q917" s="373"/>
      <c r="R917" s="373"/>
      <c r="S917" s="373"/>
      <c r="T917" s="373"/>
      <c r="U917" s="373"/>
      <c r="V917" s="373"/>
      <c r="W917" s="373"/>
      <c r="X917" s="373"/>
      <c r="Y917" s="373"/>
      <c r="Z917" s="373"/>
      <c r="AA917" s="373"/>
      <c r="AB917" s="373"/>
      <c r="AC917" s="373"/>
      <c r="AD917" s="373"/>
      <c r="AE917" s="373"/>
      <c r="AF917" s="373"/>
      <c r="AG917" s="373"/>
      <c r="AH917" s="373"/>
      <c r="AI917" s="373"/>
      <c r="AJ917" s="373"/>
      <c r="AK917" s="373"/>
      <c r="AL917" s="373"/>
      <c r="AM917" s="373"/>
      <c r="AN917" s="373"/>
      <c r="AO917" s="373"/>
      <c r="AP917" s="373"/>
      <c r="AQ917" s="373"/>
      <c r="AR917" s="373"/>
      <c r="AS917" s="373"/>
      <c r="AT917" s="373"/>
      <c r="AU917" s="373"/>
      <c r="AV917" s="373"/>
      <c r="AW917" s="373"/>
      <c r="AX917" s="373"/>
      <c r="AY917" s="373"/>
      <c r="AZ917" s="373"/>
      <c r="BA917" s="373"/>
      <c r="BB917" s="373"/>
      <c r="BC917" s="373"/>
      <c r="BD917" s="373"/>
      <c r="BE917" s="373"/>
      <c r="BF917" s="373"/>
      <c r="BG917" s="373"/>
      <c r="BH917" s="373"/>
      <c r="BI917" s="373"/>
      <c r="BJ917" s="373"/>
      <c r="BK917" s="373"/>
      <c r="BL917" s="373"/>
      <c r="BM917" s="373"/>
      <c r="BN917" s="373"/>
    </row>
    <row r="918" spans="1:66" ht="15.75" customHeight="1" x14ac:dyDescent="0.2">
      <c r="A918" s="373"/>
      <c r="B918" s="373"/>
      <c r="C918" s="373"/>
      <c r="D918" s="373"/>
      <c r="E918" s="373"/>
      <c r="F918" s="373"/>
      <c r="G918" s="373"/>
      <c r="H918" s="373"/>
      <c r="I918" s="373"/>
      <c r="J918" s="373"/>
      <c r="K918" s="373"/>
      <c r="L918" s="373"/>
      <c r="M918" s="373"/>
      <c r="N918" s="373"/>
      <c r="O918" s="373"/>
      <c r="P918" s="373"/>
      <c r="Q918" s="373"/>
      <c r="R918" s="373"/>
      <c r="S918" s="373"/>
      <c r="T918" s="373"/>
      <c r="U918" s="373"/>
      <c r="V918" s="373"/>
      <c r="W918" s="373"/>
      <c r="X918" s="373"/>
      <c r="Y918" s="373"/>
      <c r="Z918" s="373"/>
      <c r="AA918" s="373"/>
      <c r="AB918" s="373"/>
      <c r="AC918" s="373"/>
      <c r="AD918" s="373"/>
      <c r="AE918" s="373"/>
      <c r="AF918" s="373"/>
      <c r="AG918" s="373"/>
      <c r="AH918" s="373"/>
      <c r="AI918" s="373"/>
      <c r="AJ918" s="373"/>
      <c r="AK918" s="373"/>
      <c r="AL918" s="373"/>
      <c r="AM918" s="373"/>
      <c r="AN918" s="373"/>
      <c r="AO918" s="373"/>
      <c r="AP918" s="373"/>
      <c r="AQ918" s="373"/>
      <c r="AR918" s="373"/>
      <c r="AS918" s="373"/>
      <c r="AT918" s="373"/>
      <c r="AU918" s="373"/>
      <c r="AV918" s="373"/>
      <c r="AW918" s="373"/>
      <c r="AX918" s="373"/>
      <c r="AY918" s="373"/>
      <c r="AZ918" s="373"/>
      <c r="BA918" s="373"/>
      <c r="BB918" s="373"/>
      <c r="BC918" s="373"/>
      <c r="BD918" s="373"/>
      <c r="BE918" s="373"/>
      <c r="BF918" s="373"/>
      <c r="BG918" s="373"/>
      <c r="BH918" s="373"/>
      <c r="BI918" s="373"/>
      <c r="BJ918" s="373"/>
      <c r="BK918" s="373"/>
      <c r="BL918" s="373"/>
      <c r="BM918" s="373"/>
      <c r="BN918" s="373"/>
    </row>
    <row r="919" spans="1:66" ht="15.75" customHeight="1" x14ac:dyDescent="0.2">
      <c r="A919" s="373"/>
      <c r="B919" s="373"/>
      <c r="C919" s="373"/>
      <c r="D919" s="373"/>
      <c r="E919" s="373"/>
      <c r="F919" s="373"/>
      <c r="G919" s="373"/>
      <c r="H919" s="373"/>
      <c r="I919" s="373"/>
      <c r="J919" s="373"/>
      <c r="K919" s="373"/>
      <c r="L919" s="373"/>
      <c r="M919" s="373"/>
      <c r="N919" s="373"/>
      <c r="O919" s="373"/>
      <c r="P919" s="373"/>
      <c r="Q919" s="373"/>
      <c r="R919" s="373"/>
      <c r="S919" s="373"/>
      <c r="T919" s="373"/>
      <c r="U919" s="373"/>
      <c r="V919" s="373"/>
      <c r="W919" s="373"/>
      <c r="X919" s="373"/>
      <c r="Y919" s="373"/>
      <c r="Z919" s="373"/>
      <c r="AA919" s="373"/>
      <c r="AB919" s="373"/>
      <c r="AC919" s="373"/>
      <c r="AD919" s="373"/>
      <c r="AE919" s="373"/>
      <c r="AF919" s="373"/>
      <c r="AG919" s="373"/>
      <c r="AH919" s="373"/>
      <c r="AI919" s="373"/>
      <c r="AJ919" s="373"/>
      <c r="AK919" s="373"/>
      <c r="AL919" s="373"/>
      <c r="AM919" s="373"/>
      <c r="AN919" s="373"/>
      <c r="AO919" s="373"/>
      <c r="AP919" s="373"/>
      <c r="AQ919" s="373"/>
      <c r="AR919" s="373"/>
      <c r="AS919" s="373"/>
      <c r="AT919" s="373"/>
      <c r="AU919" s="373"/>
      <c r="AV919" s="373"/>
      <c r="AW919" s="373"/>
      <c r="AX919" s="373"/>
      <c r="AY919" s="373"/>
      <c r="AZ919" s="373"/>
      <c r="BA919" s="373"/>
      <c r="BB919" s="373"/>
      <c r="BC919" s="373"/>
      <c r="BD919" s="373"/>
      <c r="BE919" s="373"/>
      <c r="BF919" s="373"/>
      <c r="BG919" s="373"/>
      <c r="BH919" s="373"/>
      <c r="BI919" s="373"/>
      <c r="BJ919" s="373"/>
      <c r="BK919" s="373"/>
      <c r="BL919" s="373"/>
      <c r="BM919" s="373"/>
      <c r="BN919" s="373"/>
    </row>
    <row r="920" spans="1:66" ht="15.75" customHeight="1" x14ac:dyDescent="0.2">
      <c r="A920" s="373"/>
      <c r="B920" s="373"/>
      <c r="C920" s="373"/>
      <c r="D920" s="373"/>
      <c r="E920" s="373"/>
      <c r="F920" s="373"/>
      <c r="G920" s="373"/>
      <c r="H920" s="373"/>
      <c r="I920" s="373"/>
      <c r="J920" s="373"/>
      <c r="K920" s="373"/>
      <c r="L920" s="373"/>
      <c r="M920" s="373"/>
      <c r="N920" s="373"/>
      <c r="O920" s="373"/>
      <c r="P920" s="373"/>
      <c r="Q920" s="373"/>
      <c r="R920" s="373"/>
      <c r="S920" s="373"/>
      <c r="T920" s="373"/>
      <c r="U920" s="373"/>
      <c r="V920" s="373"/>
      <c r="W920" s="373"/>
      <c r="X920" s="373"/>
      <c r="Y920" s="373"/>
      <c r="Z920" s="373"/>
      <c r="AA920" s="373"/>
      <c r="AB920" s="373"/>
      <c r="AC920" s="373"/>
      <c r="AD920" s="373"/>
      <c r="AE920" s="373"/>
      <c r="AF920" s="373"/>
      <c r="AG920" s="373"/>
      <c r="AH920" s="373"/>
      <c r="AI920" s="373"/>
      <c r="AJ920" s="373"/>
      <c r="AK920" s="373"/>
      <c r="AL920" s="373"/>
      <c r="AM920" s="373"/>
      <c r="AN920" s="373"/>
      <c r="AO920" s="373"/>
      <c r="AP920" s="373"/>
      <c r="AQ920" s="373"/>
      <c r="AR920" s="373"/>
      <c r="AS920" s="373"/>
      <c r="AT920" s="373"/>
      <c r="AU920" s="373"/>
      <c r="AV920" s="373"/>
      <c r="AW920" s="373"/>
      <c r="AX920" s="373"/>
      <c r="AY920" s="373"/>
      <c r="AZ920" s="373"/>
      <c r="BA920" s="373"/>
      <c r="BB920" s="373"/>
      <c r="BC920" s="373"/>
      <c r="BD920" s="373"/>
      <c r="BE920" s="373"/>
      <c r="BF920" s="373"/>
      <c r="BG920" s="373"/>
      <c r="BH920" s="373"/>
      <c r="BI920" s="373"/>
      <c r="BJ920" s="373"/>
      <c r="BK920" s="373"/>
      <c r="BL920" s="373"/>
      <c r="BM920" s="373"/>
      <c r="BN920" s="373"/>
    </row>
    <row r="921" spans="1:66" ht="15.75" customHeight="1" x14ac:dyDescent="0.2">
      <c r="A921" s="373"/>
      <c r="B921" s="373"/>
      <c r="C921" s="373"/>
      <c r="D921" s="373"/>
      <c r="E921" s="373"/>
      <c r="F921" s="373"/>
      <c r="G921" s="373"/>
      <c r="H921" s="373"/>
      <c r="I921" s="373"/>
      <c r="J921" s="373"/>
      <c r="K921" s="373"/>
      <c r="L921" s="373"/>
      <c r="M921" s="373"/>
      <c r="N921" s="373"/>
      <c r="O921" s="373"/>
      <c r="P921" s="373"/>
      <c r="Q921" s="373"/>
      <c r="R921" s="373"/>
      <c r="S921" s="373"/>
      <c r="T921" s="373"/>
      <c r="U921" s="373"/>
      <c r="V921" s="373"/>
      <c r="W921" s="373"/>
      <c r="X921" s="373"/>
      <c r="Y921" s="373"/>
      <c r="Z921" s="373"/>
      <c r="AA921" s="373"/>
      <c r="AB921" s="373"/>
      <c r="AC921" s="373"/>
      <c r="AD921" s="373"/>
      <c r="AE921" s="373"/>
      <c r="AF921" s="373"/>
      <c r="AG921" s="373"/>
      <c r="AH921" s="373"/>
      <c r="AI921" s="373"/>
      <c r="AJ921" s="373"/>
      <c r="AK921" s="373"/>
      <c r="AL921" s="373"/>
      <c r="AM921" s="373"/>
      <c r="AN921" s="373"/>
      <c r="AO921" s="373"/>
      <c r="AP921" s="373"/>
      <c r="AQ921" s="373"/>
      <c r="AR921" s="373"/>
      <c r="AS921" s="373"/>
      <c r="AT921" s="373"/>
      <c r="AU921" s="373"/>
      <c r="AV921" s="373"/>
      <c r="AW921" s="373"/>
      <c r="AX921" s="373"/>
      <c r="AY921" s="373"/>
      <c r="AZ921" s="373"/>
      <c r="BA921" s="373"/>
      <c r="BB921" s="373"/>
      <c r="BC921" s="373"/>
      <c r="BD921" s="373"/>
      <c r="BE921" s="373"/>
      <c r="BF921" s="373"/>
      <c r="BG921" s="373"/>
      <c r="BH921" s="373"/>
      <c r="BI921" s="373"/>
      <c r="BJ921" s="373"/>
      <c r="BK921" s="373"/>
      <c r="BL921" s="373"/>
      <c r="BM921" s="373"/>
      <c r="BN921" s="373"/>
    </row>
    <row r="922" spans="1:66" ht="15.75" customHeight="1" x14ac:dyDescent="0.2">
      <c r="A922" s="373"/>
      <c r="B922" s="373"/>
      <c r="C922" s="373"/>
      <c r="D922" s="373"/>
      <c r="E922" s="373"/>
      <c r="F922" s="373"/>
      <c r="G922" s="373"/>
      <c r="H922" s="373"/>
      <c r="I922" s="373"/>
      <c r="J922" s="373"/>
      <c r="K922" s="373"/>
      <c r="L922" s="373"/>
      <c r="M922" s="373"/>
      <c r="N922" s="373"/>
      <c r="O922" s="373"/>
      <c r="P922" s="373"/>
      <c r="Q922" s="373"/>
      <c r="R922" s="373"/>
      <c r="S922" s="373"/>
      <c r="T922" s="373"/>
      <c r="U922" s="373"/>
      <c r="V922" s="373"/>
      <c r="W922" s="373"/>
      <c r="X922" s="373"/>
      <c r="Y922" s="373"/>
      <c r="Z922" s="373"/>
      <c r="AA922" s="373"/>
      <c r="AB922" s="373"/>
      <c r="AC922" s="373"/>
      <c r="AD922" s="373"/>
      <c r="AE922" s="373"/>
      <c r="AF922" s="373"/>
      <c r="AG922" s="373"/>
      <c r="AH922" s="373"/>
      <c r="AI922" s="373"/>
      <c r="AJ922" s="373"/>
      <c r="AK922" s="373"/>
      <c r="AL922" s="373"/>
      <c r="AM922" s="373"/>
      <c r="AN922" s="373"/>
      <c r="AO922" s="373"/>
      <c r="AP922" s="373"/>
      <c r="AQ922" s="373"/>
      <c r="AR922" s="373"/>
      <c r="AS922" s="373"/>
      <c r="AT922" s="373"/>
      <c r="AU922" s="373"/>
      <c r="AV922" s="373"/>
      <c r="AW922" s="373"/>
      <c r="AX922" s="373"/>
      <c r="AY922" s="373"/>
      <c r="AZ922" s="373"/>
      <c r="BA922" s="373"/>
      <c r="BB922" s="373"/>
      <c r="BC922" s="373"/>
      <c r="BD922" s="373"/>
      <c r="BE922" s="373"/>
      <c r="BF922" s="373"/>
      <c r="BG922" s="373"/>
      <c r="BH922" s="373"/>
      <c r="BI922" s="373"/>
      <c r="BJ922" s="373"/>
      <c r="BK922" s="373"/>
      <c r="BL922" s="373"/>
      <c r="BM922" s="373"/>
      <c r="BN922" s="373"/>
    </row>
    <row r="923" spans="1:66" ht="15.75" customHeight="1" x14ac:dyDescent="0.2">
      <c r="A923" s="373"/>
      <c r="B923" s="373"/>
      <c r="C923" s="373"/>
      <c r="D923" s="373"/>
      <c r="E923" s="373"/>
      <c r="F923" s="373"/>
      <c r="G923" s="373"/>
      <c r="H923" s="373"/>
      <c r="I923" s="373"/>
      <c r="J923" s="373"/>
      <c r="K923" s="373"/>
      <c r="L923" s="373"/>
      <c r="M923" s="373"/>
      <c r="N923" s="373"/>
      <c r="O923" s="373"/>
      <c r="P923" s="373"/>
      <c r="Q923" s="373"/>
      <c r="R923" s="373"/>
      <c r="S923" s="373"/>
      <c r="T923" s="373"/>
      <c r="U923" s="373"/>
      <c r="V923" s="373"/>
      <c r="W923" s="373"/>
      <c r="X923" s="373"/>
      <c r="Y923" s="373"/>
      <c r="Z923" s="373"/>
      <c r="AA923" s="373"/>
      <c r="AB923" s="373"/>
      <c r="AC923" s="373"/>
      <c r="AD923" s="373"/>
      <c r="AE923" s="373"/>
      <c r="AF923" s="373"/>
      <c r="AG923" s="373"/>
      <c r="AH923" s="373"/>
      <c r="AI923" s="373"/>
      <c r="AJ923" s="373"/>
      <c r="AK923" s="373"/>
      <c r="AL923" s="373"/>
      <c r="AM923" s="373"/>
      <c r="AN923" s="373"/>
      <c r="AO923" s="373"/>
      <c r="AP923" s="373"/>
      <c r="AQ923" s="373"/>
      <c r="AR923" s="373"/>
      <c r="AS923" s="373"/>
      <c r="AT923" s="373"/>
      <c r="AU923" s="373"/>
      <c r="AV923" s="373"/>
      <c r="AW923" s="373"/>
      <c r="AX923" s="373"/>
      <c r="AY923" s="373"/>
      <c r="AZ923" s="373"/>
      <c r="BA923" s="373"/>
      <c r="BB923" s="373"/>
      <c r="BC923" s="373"/>
      <c r="BD923" s="373"/>
      <c r="BE923" s="373"/>
      <c r="BF923" s="373"/>
      <c r="BG923" s="373"/>
      <c r="BH923" s="373"/>
      <c r="BI923" s="373"/>
      <c r="BJ923" s="373"/>
      <c r="BK923" s="373"/>
      <c r="BL923" s="373"/>
      <c r="BM923" s="373"/>
      <c r="BN923" s="373"/>
    </row>
    <row r="924" spans="1:66" ht="15.75" customHeight="1" x14ac:dyDescent="0.2">
      <c r="A924" s="373"/>
      <c r="B924" s="373"/>
      <c r="C924" s="373"/>
      <c r="D924" s="373"/>
      <c r="E924" s="373"/>
      <c r="F924" s="373"/>
      <c r="G924" s="373"/>
      <c r="H924" s="373"/>
      <c r="I924" s="373"/>
      <c r="J924" s="373"/>
      <c r="K924" s="373"/>
      <c r="L924" s="373"/>
      <c r="M924" s="373"/>
      <c r="N924" s="373"/>
      <c r="O924" s="373"/>
      <c r="P924" s="373"/>
      <c r="Q924" s="373"/>
      <c r="R924" s="373"/>
      <c r="S924" s="373"/>
      <c r="T924" s="373"/>
      <c r="U924" s="373"/>
      <c r="V924" s="373"/>
      <c r="W924" s="373"/>
      <c r="X924" s="373"/>
      <c r="Y924" s="373"/>
      <c r="Z924" s="373"/>
      <c r="AA924" s="373"/>
      <c r="AB924" s="373"/>
      <c r="AC924" s="373"/>
      <c r="AD924" s="373"/>
      <c r="AE924" s="373"/>
      <c r="AF924" s="373"/>
      <c r="AG924" s="373"/>
      <c r="AH924" s="373"/>
      <c r="AI924" s="373"/>
      <c r="AJ924" s="373"/>
      <c r="AK924" s="373"/>
      <c r="AL924" s="373"/>
      <c r="AM924" s="373"/>
      <c r="AN924" s="373"/>
      <c r="AO924" s="373"/>
      <c r="AP924" s="373"/>
      <c r="AQ924" s="373"/>
      <c r="AR924" s="373"/>
      <c r="AS924" s="373"/>
      <c r="AT924" s="373"/>
      <c r="AU924" s="373"/>
      <c r="AV924" s="373"/>
      <c r="AW924" s="373"/>
      <c r="AX924" s="373"/>
      <c r="AY924" s="373"/>
      <c r="AZ924" s="373"/>
      <c r="BA924" s="373"/>
      <c r="BB924" s="373"/>
      <c r="BC924" s="373"/>
      <c r="BD924" s="373"/>
      <c r="BE924" s="373"/>
      <c r="BF924" s="373"/>
      <c r="BG924" s="373"/>
      <c r="BH924" s="373"/>
      <c r="BI924" s="373"/>
      <c r="BJ924" s="373"/>
      <c r="BK924" s="373"/>
      <c r="BL924" s="373"/>
      <c r="BM924" s="373"/>
      <c r="BN924" s="373"/>
    </row>
    <row r="925" spans="1:66" ht="15.75" customHeight="1" x14ac:dyDescent="0.2">
      <c r="A925" s="373"/>
      <c r="B925" s="373"/>
      <c r="C925" s="373"/>
      <c r="D925" s="373"/>
      <c r="E925" s="373"/>
      <c r="F925" s="373"/>
      <c r="G925" s="373"/>
      <c r="H925" s="373"/>
      <c r="I925" s="373"/>
      <c r="J925" s="373"/>
      <c r="K925" s="373"/>
      <c r="L925" s="373"/>
      <c r="M925" s="373"/>
      <c r="N925" s="373"/>
      <c r="O925" s="373"/>
      <c r="P925" s="373"/>
      <c r="Q925" s="373"/>
      <c r="R925" s="373"/>
      <c r="S925" s="373"/>
      <c r="T925" s="373"/>
      <c r="U925" s="373"/>
      <c r="V925" s="373"/>
      <c r="W925" s="373"/>
      <c r="X925" s="373"/>
      <c r="Y925" s="373"/>
      <c r="Z925" s="373"/>
      <c r="AA925" s="373"/>
      <c r="AB925" s="373"/>
      <c r="AC925" s="373"/>
      <c r="AD925" s="373"/>
      <c r="AE925" s="373"/>
      <c r="AF925" s="373"/>
      <c r="AG925" s="373"/>
      <c r="AH925" s="373"/>
      <c r="AI925" s="373"/>
      <c r="AJ925" s="373"/>
      <c r="AK925" s="373"/>
      <c r="AL925" s="373"/>
      <c r="AM925" s="373"/>
      <c r="AN925" s="373"/>
      <c r="AO925" s="373"/>
      <c r="AP925" s="373"/>
      <c r="AQ925" s="373"/>
      <c r="AR925" s="373"/>
      <c r="AS925" s="373"/>
      <c r="AT925" s="373"/>
      <c r="AU925" s="373"/>
      <c r="AV925" s="373"/>
      <c r="AW925" s="373"/>
      <c r="AX925" s="373"/>
      <c r="AY925" s="373"/>
      <c r="AZ925" s="373"/>
      <c r="BA925" s="373"/>
      <c r="BB925" s="373"/>
      <c r="BC925" s="373"/>
      <c r="BD925" s="373"/>
      <c r="BE925" s="373"/>
      <c r="BF925" s="373"/>
      <c r="BG925" s="373"/>
      <c r="BH925" s="373"/>
      <c r="BI925" s="373"/>
      <c r="BJ925" s="373"/>
      <c r="BK925" s="373"/>
      <c r="BL925" s="373"/>
      <c r="BM925" s="373"/>
      <c r="BN925" s="373"/>
    </row>
    <row r="926" spans="1:66" ht="15.75" customHeight="1" x14ac:dyDescent="0.2">
      <c r="A926" s="373"/>
      <c r="B926" s="373"/>
      <c r="C926" s="373"/>
      <c r="D926" s="373"/>
      <c r="E926" s="373"/>
      <c r="F926" s="373"/>
      <c r="G926" s="373"/>
      <c r="H926" s="373"/>
      <c r="I926" s="373"/>
      <c r="J926" s="373"/>
      <c r="K926" s="373"/>
      <c r="L926" s="373"/>
      <c r="M926" s="373"/>
      <c r="N926" s="373"/>
      <c r="O926" s="373"/>
      <c r="P926" s="373"/>
      <c r="Q926" s="373"/>
      <c r="R926" s="373"/>
      <c r="S926" s="373"/>
      <c r="T926" s="373"/>
      <c r="U926" s="373"/>
      <c r="V926" s="373"/>
      <c r="W926" s="373"/>
      <c r="X926" s="373"/>
      <c r="Y926" s="373"/>
      <c r="Z926" s="373"/>
      <c r="AA926" s="373"/>
      <c r="AB926" s="373"/>
      <c r="AC926" s="373"/>
      <c r="AD926" s="373"/>
      <c r="AE926" s="373"/>
      <c r="AF926" s="373"/>
      <c r="AG926" s="373"/>
      <c r="AH926" s="373"/>
      <c r="AI926" s="373"/>
      <c r="AJ926" s="373"/>
      <c r="AK926" s="373"/>
      <c r="AL926" s="373"/>
      <c r="AM926" s="373"/>
      <c r="AN926" s="373"/>
      <c r="AO926" s="373"/>
      <c r="AP926" s="373"/>
      <c r="AQ926" s="373"/>
      <c r="AR926" s="373"/>
      <c r="AS926" s="373"/>
      <c r="AT926" s="373"/>
      <c r="AU926" s="373"/>
      <c r="AV926" s="373"/>
      <c r="AW926" s="373"/>
      <c r="AX926" s="373"/>
      <c r="AY926" s="373"/>
      <c r="AZ926" s="373"/>
      <c r="BA926" s="373"/>
      <c r="BB926" s="373"/>
      <c r="BC926" s="373"/>
      <c r="BD926" s="373"/>
      <c r="BE926" s="373"/>
      <c r="BF926" s="373"/>
      <c r="BG926" s="373"/>
      <c r="BH926" s="373"/>
      <c r="BI926" s="373"/>
      <c r="BJ926" s="373"/>
      <c r="BK926" s="373"/>
      <c r="BL926" s="373"/>
      <c r="BM926" s="373"/>
      <c r="BN926" s="373"/>
    </row>
    <row r="927" spans="1:66" ht="15.75" customHeight="1" x14ac:dyDescent="0.2">
      <c r="A927" s="373"/>
      <c r="B927" s="373"/>
      <c r="C927" s="373"/>
      <c r="D927" s="373"/>
      <c r="E927" s="373"/>
      <c r="F927" s="373"/>
      <c r="G927" s="373"/>
      <c r="H927" s="373"/>
      <c r="I927" s="373"/>
      <c r="J927" s="373"/>
      <c r="K927" s="373"/>
      <c r="L927" s="373"/>
      <c r="M927" s="373"/>
      <c r="N927" s="373"/>
      <c r="O927" s="373"/>
      <c r="P927" s="373"/>
      <c r="Q927" s="373"/>
      <c r="R927" s="373"/>
      <c r="S927" s="373"/>
      <c r="T927" s="373"/>
      <c r="U927" s="373"/>
      <c r="V927" s="373"/>
      <c r="W927" s="373"/>
      <c r="X927" s="373"/>
      <c r="Y927" s="373"/>
      <c r="Z927" s="373"/>
      <c r="AA927" s="373"/>
      <c r="AB927" s="373"/>
      <c r="AC927" s="373"/>
      <c r="AD927" s="373"/>
      <c r="AE927" s="373"/>
      <c r="AF927" s="373"/>
      <c r="AG927" s="373"/>
      <c r="AH927" s="373"/>
      <c r="AI927" s="373"/>
      <c r="AJ927" s="373"/>
      <c r="AK927" s="373"/>
      <c r="AL927" s="373"/>
      <c r="AM927" s="373"/>
      <c r="AN927" s="373"/>
      <c r="AO927" s="373"/>
      <c r="AP927" s="373"/>
      <c r="AQ927" s="373"/>
      <c r="AR927" s="373"/>
      <c r="AS927" s="373"/>
      <c r="AT927" s="373"/>
      <c r="AU927" s="373"/>
      <c r="AV927" s="373"/>
      <c r="AW927" s="373"/>
      <c r="AX927" s="373"/>
      <c r="AY927" s="373"/>
      <c r="AZ927" s="373"/>
      <c r="BA927" s="373"/>
      <c r="BB927" s="373"/>
      <c r="BC927" s="373"/>
      <c r="BD927" s="373"/>
      <c r="BE927" s="373"/>
      <c r="BF927" s="373"/>
      <c r="BG927" s="373"/>
      <c r="BH927" s="373"/>
      <c r="BI927" s="373"/>
      <c r="BJ927" s="373"/>
      <c r="BK927" s="373"/>
      <c r="BL927" s="373"/>
      <c r="BM927" s="373"/>
      <c r="BN927" s="373"/>
    </row>
    <row r="928" spans="1:66" ht="15.75" customHeight="1" x14ac:dyDescent="0.2">
      <c r="A928" s="373"/>
      <c r="B928" s="373"/>
      <c r="C928" s="373"/>
      <c r="D928" s="373"/>
      <c r="E928" s="373"/>
      <c r="F928" s="373"/>
      <c r="G928" s="373"/>
      <c r="H928" s="373"/>
      <c r="I928" s="373"/>
      <c r="J928" s="373"/>
      <c r="K928" s="373"/>
      <c r="L928" s="373"/>
      <c r="M928" s="373"/>
      <c r="N928" s="373"/>
      <c r="O928" s="373"/>
      <c r="P928" s="373"/>
      <c r="Q928" s="373"/>
      <c r="R928" s="373"/>
      <c r="S928" s="373"/>
      <c r="T928" s="373"/>
      <c r="U928" s="373"/>
      <c r="V928" s="373"/>
      <c r="W928" s="373"/>
      <c r="X928" s="373"/>
      <c r="Y928" s="373"/>
      <c r="Z928" s="373"/>
      <c r="AA928" s="373"/>
      <c r="AB928" s="373"/>
      <c r="AC928" s="373"/>
      <c r="AD928" s="373"/>
      <c r="AE928" s="373"/>
      <c r="AF928" s="373"/>
      <c r="AG928" s="373"/>
      <c r="AH928" s="373"/>
      <c r="AI928" s="373"/>
      <c r="AJ928" s="373"/>
      <c r="AK928" s="373"/>
      <c r="AL928" s="373"/>
      <c r="AM928" s="373"/>
      <c r="AN928" s="373"/>
      <c r="AO928" s="373"/>
      <c r="AP928" s="373"/>
      <c r="AQ928" s="373"/>
      <c r="AR928" s="373"/>
      <c r="AS928" s="373"/>
      <c r="AT928" s="373"/>
      <c r="AU928" s="373"/>
      <c r="AV928" s="373"/>
      <c r="AW928" s="373"/>
      <c r="AX928" s="373"/>
      <c r="AY928" s="373"/>
      <c r="AZ928" s="373"/>
      <c r="BA928" s="373"/>
      <c r="BB928" s="373"/>
      <c r="BC928" s="373"/>
      <c r="BD928" s="373"/>
      <c r="BE928" s="373"/>
      <c r="BF928" s="373"/>
      <c r="BG928" s="373"/>
      <c r="BH928" s="373"/>
      <c r="BI928" s="373"/>
      <c r="BJ928" s="373"/>
      <c r="BK928" s="373"/>
      <c r="BL928" s="373"/>
      <c r="BM928" s="373"/>
      <c r="BN928" s="373"/>
    </row>
    <row r="929" spans="1:66" ht="15.75" customHeight="1" x14ac:dyDescent="0.2">
      <c r="A929" s="373"/>
      <c r="B929" s="373"/>
      <c r="C929" s="373"/>
      <c r="D929" s="373"/>
      <c r="E929" s="373"/>
      <c r="F929" s="373"/>
      <c r="G929" s="373"/>
      <c r="H929" s="373"/>
      <c r="I929" s="373"/>
      <c r="J929" s="373"/>
      <c r="K929" s="373"/>
      <c r="L929" s="373"/>
      <c r="M929" s="373"/>
      <c r="N929" s="373"/>
      <c r="O929" s="373"/>
      <c r="P929" s="373"/>
      <c r="Q929" s="373"/>
      <c r="R929" s="373"/>
      <c r="S929" s="373"/>
      <c r="T929" s="373"/>
      <c r="U929" s="373"/>
      <c r="V929" s="373"/>
      <c r="W929" s="373"/>
      <c r="X929" s="373"/>
      <c r="Y929" s="373"/>
      <c r="Z929" s="373"/>
      <c r="AA929" s="373"/>
      <c r="AB929" s="373"/>
      <c r="AC929" s="373"/>
      <c r="AD929" s="373"/>
      <c r="AE929" s="373"/>
      <c r="AF929" s="373"/>
      <c r="AG929" s="373"/>
      <c r="AH929" s="373"/>
      <c r="AI929" s="373"/>
      <c r="AJ929" s="373"/>
      <c r="AK929" s="373"/>
      <c r="AL929" s="373"/>
      <c r="AM929" s="373"/>
      <c r="AN929" s="373"/>
      <c r="AO929" s="373"/>
      <c r="AP929" s="373"/>
      <c r="AQ929" s="373"/>
      <c r="AR929" s="373"/>
      <c r="AS929" s="373"/>
      <c r="AT929" s="373"/>
      <c r="AU929" s="373"/>
      <c r="AV929" s="373"/>
      <c r="AW929" s="373"/>
      <c r="AX929" s="373"/>
      <c r="AY929" s="373"/>
      <c r="AZ929" s="373"/>
      <c r="BA929" s="373"/>
      <c r="BB929" s="373"/>
      <c r="BC929" s="373"/>
      <c r="BD929" s="373"/>
      <c r="BE929" s="373"/>
      <c r="BF929" s="373"/>
      <c r="BG929" s="373"/>
      <c r="BH929" s="373"/>
      <c r="BI929" s="373"/>
      <c r="BJ929" s="373"/>
      <c r="BK929" s="373"/>
      <c r="BL929" s="373"/>
      <c r="BM929" s="373"/>
      <c r="BN929" s="373"/>
    </row>
    <row r="930" spans="1:66" ht="15.75" customHeight="1" x14ac:dyDescent="0.2">
      <c r="A930" s="373"/>
      <c r="B930" s="373"/>
      <c r="C930" s="373"/>
      <c r="D930" s="373"/>
      <c r="E930" s="373"/>
      <c r="F930" s="373"/>
      <c r="G930" s="373"/>
      <c r="H930" s="373"/>
      <c r="I930" s="373"/>
      <c r="J930" s="373"/>
      <c r="K930" s="373"/>
      <c r="L930" s="373"/>
      <c r="M930" s="373"/>
      <c r="N930" s="373"/>
      <c r="O930" s="373"/>
      <c r="P930" s="373"/>
      <c r="Q930" s="373"/>
      <c r="R930" s="373"/>
      <c r="S930" s="373"/>
      <c r="T930" s="373"/>
      <c r="U930" s="373"/>
      <c r="V930" s="373"/>
      <c r="W930" s="373"/>
      <c r="X930" s="373"/>
      <c r="Y930" s="373"/>
      <c r="Z930" s="373"/>
      <c r="AA930" s="373"/>
      <c r="AB930" s="373"/>
      <c r="AC930" s="373"/>
      <c r="AD930" s="373"/>
      <c r="AE930" s="373"/>
      <c r="AF930" s="373"/>
      <c r="AG930" s="373"/>
      <c r="AH930" s="373"/>
      <c r="AI930" s="373"/>
      <c r="AJ930" s="373"/>
      <c r="AK930" s="373"/>
      <c r="AL930" s="373"/>
      <c r="AM930" s="373"/>
      <c r="AN930" s="373"/>
      <c r="AO930" s="373"/>
      <c r="AP930" s="373"/>
      <c r="AQ930" s="373"/>
      <c r="AR930" s="373"/>
      <c r="AS930" s="373"/>
      <c r="AT930" s="373"/>
      <c r="AU930" s="373"/>
      <c r="AV930" s="373"/>
      <c r="AW930" s="373"/>
      <c r="AX930" s="373"/>
      <c r="AY930" s="373"/>
      <c r="AZ930" s="373"/>
      <c r="BA930" s="373"/>
      <c r="BB930" s="373"/>
      <c r="BC930" s="373"/>
      <c r="BD930" s="373"/>
      <c r="BE930" s="373"/>
      <c r="BF930" s="373"/>
      <c r="BG930" s="373"/>
      <c r="BH930" s="373"/>
      <c r="BI930" s="373"/>
      <c r="BJ930" s="373"/>
      <c r="BK930" s="373"/>
      <c r="BL930" s="373"/>
      <c r="BM930" s="373"/>
      <c r="BN930" s="373"/>
    </row>
    <row r="931" spans="1:66" ht="15.75" customHeight="1" x14ac:dyDescent="0.2">
      <c r="A931" s="373"/>
      <c r="B931" s="373"/>
      <c r="C931" s="373"/>
      <c r="D931" s="373"/>
      <c r="E931" s="373"/>
      <c r="F931" s="373"/>
      <c r="G931" s="373"/>
      <c r="H931" s="373"/>
      <c r="I931" s="373"/>
      <c r="J931" s="373"/>
      <c r="K931" s="373"/>
      <c r="L931" s="373"/>
      <c r="M931" s="373"/>
      <c r="N931" s="373"/>
      <c r="O931" s="373"/>
      <c r="P931" s="373"/>
      <c r="Q931" s="373"/>
      <c r="R931" s="373"/>
      <c r="S931" s="373"/>
      <c r="T931" s="373"/>
      <c r="U931" s="373"/>
      <c r="V931" s="373"/>
      <c r="W931" s="373"/>
      <c r="X931" s="373"/>
      <c r="Y931" s="373"/>
      <c r="Z931" s="373"/>
      <c r="AA931" s="373"/>
      <c r="AB931" s="373"/>
      <c r="AC931" s="373"/>
      <c r="AD931" s="373"/>
      <c r="AE931" s="373"/>
      <c r="AF931" s="373"/>
      <c r="AG931" s="373"/>
      <c r="AH931" s="373"/>
      <c r="AI931" s="373"/>
      <c r="AJ931" s="373"/>
      <c r="AK931" s="373"/>
      <c r="AL931" s="373"/>
      <c r="AM931" s="373"/>
      <c r="AN931" s="373"/>
      <c r="AO931" s="373"/>
      <c r="AP931" s="373"/>
      <c r="AQ931" s="373"/>
      <c r="AR931" s="373"/>
      <c r="AS931" s="373"/>
      <c r="AT931" s="373"/>
      <c r="AU931" s="373"/>
      <c r="AV931" s="373"/>
      <c r="AW931" s="373"/>
      <c r="AX931" s="373"/>
      <c r="AY931" s="373"/>
      <c r="AZ931" s="373"/>
      <c r="BA931" s="373"/>
      <c r="BB931" s="373"/>
      <c r="BC931" s="373"/>
      <c r="BD931" s="373"/>
      <c r="BE931" s="373"/>
      <c r="BF931" s="373"/>
      <c r="BG931" s="373"/>
      <c r="BH931" s="373"/>
      <c r="BI931" s="373"/>
      <c r="BJ931" s="373"/>
      <c r="BK931" s="373"/>
      <c r="BL931" s="373"/>
      <c r="BM931" s="373"/>
      <c r="BN931" s="373"/>
    </row>
    <row r="932" spans="1:66" ht="15.75" customHeight="1" x14ac:dyDescent="0.2">
      <c r="A932" s="373"/>
      <c r="B932" s="373"/>
      <c r="C932" s="373"/>
      <c r="D932" s="373"/>
      <c r="E932" s="373"/>
      <c r="F932" s="373"/>
      <c r="G932" s="373"/>
      <c r="H932" s="373"/>
      <c r="I932" s="373"/>
      <c r="J932" s="373"/>
      <c r="K932" s="373"/>
      <c r="L932" s="373"/>
      <c r="M932" s="373"/>
      <c r="N932" s="373"/>
      <c r="O932" s="373"/>
      <c r="P932" s="373"/>
      <c r="Q932" s="373"/>
      <c r="R932" s="373"/>
      <c r="S932" s="373"/>
      <c r="T932" s="373"/>
      <c r="U932" s="373"/>
      <c r="V932" s="373"/>
      <c r="W932" s="373"/>
      <c r="X932" s="373"/>
      <c r="Y932" s="373"/>
      <c r="Z932" s="373"/>
      <c r="AA932" s="373"/>
      <c r="AB932" s="373"/>
      <c r="AC932" s="373"/>
      <c r="AD932" s="373"/>
      <c r="AE932" s="373"/>
      <c r="AF932" s="373"/>
      <c r="AG932" s="373"/>
      <c r="AH932" s="373"/>
      <c r="AI932" s="373"/>
      <c r="AJ932" s="373"/>
      <c r="AK932" s="373"/>
      <c r="AL932" s="373"/>
      <c r="AM932" s="373"/>
      <c r="AN932" s="373"/>
      <c r="AO932" s="373"/>
      <c r="AP932" s="373"/>
      <c r="AQ932" s="373"/>
      <c r="AR932" s="373"/>
      <c r="AS932" s="373"/>
      <c r="AT932" s="373"/>
      <c r="AU932" s="373"/>
      <c r="AV932" s="373"/>
      <c r="AW932" s="373"/>
      <c r="AX932" s="373"/>
      <c r="AY932" s="373"/>
      <c r="AZ932" s="373"/>
      <c r="BA932" s="373"/>
      <c r="BB932" s="373"/>
      <c r="BC932" s="373"/>
      <c r="BD932" s="373"/>
      <c r="BE932" s="373"/>
      <c r="BF932" s="373"/>
      <c r="BG932" s="373"/>
      <c r="BH932" s="373"/>
      <c r="BI932" s="373"/>
      <c r="BJ932" s="373"/>
      <c r="BK932" s="373"/>
      <c r="BL932" s="373"/>
      <c r="BM932" s="373"/>
      <c r="BN932" s="373"/>
    </row>
    <row r="933" spans="1:66" ht="15.75" customHeight="1" x14ac:dyDescent="0.2">
      <c r="A933" s="373"/>
      <c r="B933" s="373"/>
      <c r="C933" s="373"/>
      <c r="D933" s="373"/>
      <c r="E933" s="373"/>
      <c r="F933" s="373"/>
      <c r="G933" s="373"/>
      <c r="H933" s="373"/>
      <c r="I933" s="373"/>
      <c r="J933" s="373"/>
      <c r="K933" s="373"/>
      <c r="L933" s="373"/>
      <c r="M933" s="373"/>
      <c r="N933" s="373"/>
      <c r="O933" s="373"/>
      <c r="P933" s="373"/>
      <c r="Q933" s="373"/>
      <c r="R933" s="373"/>
      <c r="S933" s="373"/>
      <c r="T933" s="373"/>
      <c r="U933" s="373"/>
      <c r="V933" s="373"/>
      <c r="W933" s="373"/>
      <c r="X933" s="373"/>
      <c r="Y933" s="373"/>
      <c r="Z933" s="373"/>
      <c r="AA933" s="373"/>
      <c r="AB933" s="373"/>
      <c r="AC933" s="373"/>
      <c r="AD933" s="373"/>
      <c r="AE933" s="373"/>
      <c r="AF933" s="373"/>
      <c r="AG933" s="373"/>
      <c r="AH933" s="373"/>
      <c r="AI933" s="373"/>
      <c r="AJ933" s="373"/>
      <c r="AK933" s="373"/>
      <c r="AL933" s="373"/>
      <c r="AM933" s="373"/>
      <c r="AN933" s="373"/>
      <c r="AO933" s="373"/>
      <c r="AP933" s="373"/>
      <c r="AQ933" s="373"/>
      <c r="AR933" s="373"/>
      <c r="AS933" s="373"/>
      <c r="AT933" s="373"/>
      <c r="AU933" s="373"/>
      <c r="AV933" s="373"/>
      <c r="AW933" s="373"/>
      <c r="AX933" s="373"/>
      <c r="AY933" s="373"/>
      <c r="AZ933" s="373"/>
      <c r="BA933" s="373"/>
      <c r="BB933" s="373"/>
      <c r="BC933" s="373"/>
      <c r="BD933" s="373"/>
      <c r="BE933" s="373"/>
      <c r="BF933" s="373"/>
      <c r="BG933" s="373"/>
      <c r="BH933" s="373"/>
      <c r="BI933" s="373"/>
      <c r="BJ933" s="373"/>
      <c r="BK933" s="373"/>
      <c r="BL933" s="373"/>
      <c r="BM933" s="373"/>
      <c r="BN933" s="373"/>
    </row>
    <row r="934" spans="1:66" ht="15.75" customHeight="1" x14ac:dyDescent="0.2">
      <c r="A934" s="373"/>
      <c r="B934" s="373"/>
      <c r="C934" s="373"/>
      <c r="D934" s="373"/>
      <c r="E934" s="373"/>
      <c r="F934" s="373"/>
      <c r="G934" s="373"/>
      <c r="H934" s="373"/>
      <c r="I934" s="373"/>
      <c r="J934" s="373"/>
      <c r="K934" s="373"/>
      <c r="L934" s="373"/>
      <c r="M934" s="373"/>
      <c r="N934" s="373"/>
      <c r="O934" s="373"/>
      <c r="P934" s="373"/>
      <c r="Q934" s="373"/>
      <c r="R934" s="373"/>
      <c r="S934" s="373"/>
      <c r="T934" s="373"/>
      <c r="U934" s="373"/>
      <c r="V934" s="373"/>
      <c r="W934" s="373"/>
      <c r="X934" s="373"/>
      <c r="Y934" s="373"/>
      <c r="Z934" s="373"/>
      <c r="AA934" s="373"/>
      <c r="AB934" s="373"/>
      <c r="AC934" s="373"/>
      <c r="AD934" s="373"/>
      <c r="AE934" s="373"/>
      <c r="AF934" s="373"/>
      <c r="AG934" s="373"/>
      <c r="AH934" s="373"/>
      <c r="AI934" s="373"/>
      <c r="AJ934" s="373"/>
      <c r="AK934" s="373"/>
      <c r="AL934" s="373"/>
      <c r="AM934" s="373"/>
      <c r="AN934" s="373"/>
      <c r="AO934" s="373"/>
      <c r="AP934" s="373"/>
      <c r="AQ934" s="373"/>
      <c r="AR934" s="373"/>
      <c r="AS934" s="373"/>
      <c r="AT934" s="373"/>
      <c r="AU934" s="373"/>
      <c r="AV934" s="373"/>
      <c r="AW934" s="373"/>
      <c r="AX934" s="373"/>
      <c r="AY934" s="373"/>
      <c r="AZ934" s="373"/>
      <c r="BA934" s="373"/>
      <c r="BB934" s="373"/>
      <c r="BC934" s="373"/>
      <c r="BD934" s="373"/>
      <c r="BE934" s="373"/>
      <c r="BF934" s="373"/>
      <c r="BG934" s="373"/>
      <c r="BH934" s="373"/>
      <c r="BI934" s="373"/>
      <c r="BJ934" s="373"/>
      <c r="BK934" s="373"/>
      <c r="BL934" s="373"/>
      <c r="BM934" s="373"/>
      <c r="BN934" s="373"/>
    </row>
    <row r="935" spans="1:66" ht="15.75" customHeight="1" x14ac:dyDescent="0.2">
      <c r="A935" s="373"/>
      <c r="B935" s="373"/>
      <c r="C935" s="373"/>
      <c r="D935" s="373"/>
      <c r="E935" s="373"/>
      <c r="F935" s="373"/>
      <c r="G935" s="373"/>
      <c r="H935" s="373"/>
      <c r="I935" s="373"/>
      <c r="J935" s="373"/>
      <c r="K935" s="373"/>
      <c r="L935" s="373"/>
      <c r="M935" s="373"/>
      <c r="N935" s="373"/>
      <c r="O935" s="373"/>
      <c r="P935" s="373"/>
      <c r="Q935" s="373"/>
      <c r="R935" s="373"/>
      <c r="S935" s="373"/>
      <c r="T935" s="373"/>
      <c r="U935" s="373"/>
      <c r="V935" s="373"/>
      <c r="W935" s="373"/>
      <c r="X935" s="373"/>
      <c r="Y935" s="373"/>
      <c r="Z935" s="373"/>
      <c r="AA935" s="373"/>
      <c r="AB935" s="373"/>
      <c r="AC935" s="373"/>
      <c r="AD935" s="373"/>
      <c r="AE935" s="373"/>
      <c r="AF935" s="373"/>
      <c r="AG935" s="373"/>
      <c r="AH935" s="373"/>
      <c r="AI935" s="373"/>
      <c r="AJ935" s="373"/>
      <c r="AK935" s="373"/>
      <c r="AL935" s="373"/>
      <c r="AM935" s="373"/>
      <c r="AN935" s="373"/>
      <c r="AO935" s="373"/>
      <c r="AP935" s="373"/>
      <c r="AQ935" s="373"/>
      <c r="AR935" s="373"/>
      <c r="AS935" s="373"/>
      <c r="AT935" s="373"/>
      <c r="AU935" s="373"/>
      <c r="AV935" s="373"/>
      <c r="AW935" s="373"/>
      <c r="AX935" s="373"/>
      <c r="AY935" s="373"/>
      <c r="AZ935" s="373"/>
      <c r="BA935" s="373"/>
      <c r="BB935" s="373"/>
      <c r="BC935" s="373"/>
      <c r="BD935" s="373"/>
      <c r="BE935" s="373"/>
      <c r="BF935" s="373"/>
      <c r="BG935" s="373"/>
      <c r="BH935" s="373"/>
      <c r="BI935" s="373"/>
      <c r="BJ935" s="373"/>
      <c r="BK935" s="373"/>
      <c r="BL935" s="373"/>
      <c r="BM935" s="373"/>
      <c r="BN935" s="373"/>
    </row>
    <row r="936" spans="1:66" ht="15.75" customHeight="1" x14ac:dyDescent="0.2">
      <c r="A936" s="373"/>
      <c r="B936" s="373"/>
      <c r="C936" s="373"/>
      <c r="D936" s="373"/>
      <c r="E936" s="373"/>
      <c r="F936" s="373"/>
      <c r="G936" s="373"/>
      <c r="H936" s="373"/>
      <c r="I936" s="373"/>
      <c r="J936" s="373"/>
      <c r="K936" s="373"/>
      <c r="L936" s="373"/>
      <c r="M936" s="373"/>
      <c r="N936" s="373"/>
      <c r="O936" s="373"/>
      <c r="P936" s="373"/>
      <c r="Q936" s="373"/>
      <c r="R936" s="373"/>
      <c r="S936" s="373"/>
      <c r="T936" s="373"/>
      <c r="U936" s="373"/>
      <c r="V936" s="373"/>
      <c r="W936" s="373"/>
      <c r="X936" s="373"/>
      <c r="Y936" s="373"/>
      <c r="Z936" s="373"/>
      <c r="AA936" s="373"/>
      <c r="AB936" s="373"/>
      <c r="AC936" s="373"/>
      <c r="AD936" s="373"/>
      <c r="AE936" s="373"/>
      <c r="AF936" s="373"/>
      <c r="AG936" s="373"/>
      <c r="AH936" s="373"/>
      <c r="AI936" s="373"/>
      <c r="AJ936" s="373"/>
      <c r="AK936" s="373"/>
      <c r="AL936" s="373"/>
      <c r="AM936" s="373"/>
      <c r="AN936" s="373"/>
      <c r="AO936" s="373"/>
      <c r="AP936" s="373"/>
      <c r="AQ936" s="373"/>
      <c r="AR936" s="373"/>
      <c r="AS936" s="373"/>
      <c r="AT936" s="373"/>
      <c r="AU936" s="373"/>
      <c r="AV936" s="373"/>
      <c r="AW936" s="373"/>
      <c r="AX936" s="373"/>
      <c r="AY936" s="373"/>
      <c r="AZ936" s="373"/>
      <c r="BA936" s="373"/>
      <c r="BB936" s="373"/>
      <c r="BC936" s="373"/>
      <c r="BD936" s="373"/>
      <c r="BE936" s="373"/>
      <c r="BF936" s="373"/>
      <c r="BG936" s="373"/>
      <c r="BH936" s="373"/>
      <c r="BI936" s="373"/>
      <c r="BJ936" s="373"/>
      <c r="BK936" s="373"/>
      <c r="BL936" s="373"/>
      <c r="BM936" s="373"/>
      <c r="BN936" s="373"/>
    </row>
    <row r="937" spans="1:66" ht="15.75" customHeight="1" x14ac:dyDescent="0.2">
      <c r="A937" s="373"/>
      <c r="B937" s="373"/>
      <c r="C937" s="373"/>
      <c r="D937" s="373"/>
      <c r="E937" s="373"/>
      <c r="F937" s="373"/>
      <c r="G937" s="373"/>
      <c r="H937" s="373"/>
      <c r="I937" s="373"/>
      <c r="J937" s="373"/>
      <c r="K937" s="373"/>
      <c r="L937" s="373"/>
      <c r="M937" s="373"/>
      <c r="N937" s="373"/>
      <c r="O937" s="373"/>
      <c r="P937" s="373"/>
      <c r="Q937" s="373"/>
      <c r="R937" s="373"/>
      <c r="S937" s="373"/>
      <c r="T937" s="373"/>
      <c r="U937" s="373"/>
      <c r="V937" s="373"/>
      <c r="W937" s="373"/>
      <c r="X937" s="373"/>
      <c r="Y937" s="373"/>
      <c r="Z937" s="373"/>
      <c r="AA937" s="373"/>
      <c r="AB937" s="373"/>
      <c r="AC937" s="373"/>
      <c r="AD937" s="373"/>
      <c r="AE937" s="373"/>
      <c r="AF937" s="373"/>
      <c r="AG937" s="373"/>
      <c r="AH937" s="373"/>
      <c r="AI937" s="373"/>
      <c r="AJ937" s="373"/>
      <c r="AK937" s="373"/>
      <c r="AL937" s="373"/>
      <c r="AM937" s="373"/>
      <c r="AN937" s="373"/>
      <c r="AO937" s="373"/>
      <c r="AP937" s="373"/>
      <c r="AQ937" s="373"/>
      <c r="AR937" s="373"/>
      <c r="AS937" s="373"/>
      <c r="AT937" s="373"/>
      <c r="AU937" s="373"/>
      <c r="AV937" s="373"/>
      <c r="AW937" s="373"/>
      <c r="AX937" s="373"/>
      <c r="AY937" s="373"/>
      <c r="AZ937" s="373"/>
      <c r="BA937" s="373"/>
      <c r="BB937" s="373"/>
      <c r="BC937" s="373"/>
      <c r="BD937" s="373"/>
      <c r="BE937" s="373"/>
      <c r="BF937" s="373"/>
      <c r="BG937" s="373"/>
      <c r="BH937" s="373"/>
      <c r="BI937" s="373"/>
      <c r="BJ937" s="373"/>
      <c r="BK937" s="373"/>
      <c r="BL937" s="373"/>
      <c r="BM937" s="373"/>
      <c r="BN937" s="373"/>
    </row>
    <row r="938" spans="1:66" ht="15.75" customHeight="1" x14ac:dyDescent="0.2">
      <c r="A938" s="373"/>
      <c r="B938" s="373"/>
      <c r="C938" s="373"/>
      <c r="D938" s="373"/>
      <c r="E938" s="373"/>
      <c r="F938" s="373"/>
      <c r="G938" s="373"/>
      <c r="H938" s="373"/>
      <c r="I938" s="373"/>
      <c r="J938" s="373"/>
      <c r="K938" s="373"/>
      <c r="L938" s="373"/>
      <c r="M938" s="373"/>
      <c r="N938" s="373"/>
      <c r="O938" s="373"/>
      <c r="P938" s="373"/>
      <c r="Q938" s="373"/>
      <c r="R938" s="373"/>
      <c r="S938" s="373"/>
      <c r="T938" s="373"/>
      <c r="U938" s="373"/>
      <c r="V938" s="373"/>
      <c r="W938" s="373"/>
      <c r="X938" s="373"/>
      <c r="Y938" s="373"/>
      <c r="Z938" s="373"/>
      <c r="AA938" s="373"/>
      <c r="AB938" s="373"/>
      <c r="AC938" s="373"/>
      <c r="AD938" s="373"/>
      <c r="AE938" s="373"/>
      <c r="AF938" s="373"/>
      <c r="AG938" s="373"/>
      <c r="AH938" s="373"/>
      <c r="AI938" s="373"/>
      <c r="AJ938" s="373"/>
      <c r="AK938" s="373"/>
      <c r="AL938" s="373"/>
      <c r="AM938" s="373"/>
      <c r="AN938" s="373"/>
      <c r="AO938" s="373"/>
      <c r="AP938" s="373"/>
      <c r="AQ938" s="373"/>
      <c r="AR938" s="373"/>
      <c r="AS938" s="373"/>
      <c r="AT938" s="373"/>
      <c r="AU938" s="373"/>
      <c r="AV938" s="373"/>
      <c r="AW938" s="373"/>
      <c r="AX938" s="373"/>
      <c r="AY938" s="373"/>
      <c r="AZ938" s="373"/>
      <c r="BA938" s="373"/>
      <c r="BB938" s="373"/>
      <c r="BC938" s="373"/>
      <c r="BD938" s="373"/>
      <c r="BE938" s="373"/>
      <c r="BF938" s="373"/>
      <c r="BG938" s="373"/>
      <c r="BH938" s="373"/>
      <c r="BI938" s="373"/>
      <c r="BJ938" s="373"/>
      <c r="BK938" s="373"/>
      <c r="BL938" s="373"/>
      <c r="BM938" s="373"/>
      <c r="BN938" s="373"/>
    </row>
    <row r="939" spans="1:66" ht="15.75" customHeight="1" x14ac:dyDescent="0.2">
      <c r="A939" s="373"/>
      <c r="B939" s="373"/>
      <c r="C939" s="373"/>
      <c r="D939" s="373"/>
      <c r="E939" s="373"/>
      <c r="F939" s="373"/>
      <c r="G939" s="373"/>
      <c r="H939" s="373"/>
      <c r="I939" s="373"/>
      <c r="J939" s="373"/>
      <c r="K939" s="373"/>
      <c r="L939" s="373"/>
      <c r="M939" s="373"/>
      <c r="N939" s="373"/>
      <c r="O939" s="373"/>
      <c r="P939" s="373"/>
      <c r="Q939" s="373"/>
      <c r="R939" s="373"/>
      <c r="S939" s="373"/>
      <c r="T939" s="373"/>
      <c r="U939" s="373"/>
      <c r="V939" s="373"/>
      <c r="W939" s="373"/>
      <c r="X939" s="373"/>
      <c r="Y939" s="373"/>
      <c r="Z939" s="373"/>
      <c r="AA939" s="373"/>
      <c r="AB939" s="373"/>
      <c r="AC939" s="373"/>
      <c r="AD939" s="373"/>
      <c r="AE939" s="373"/>
      <c r="AF939" s="373"/>
      <c r="AG939" s="373"/>
      <c r="AH939" s="373"/>
      <c r="AI939" s="373"/>
      <c r="AJ939" s="373"/>
      <c r="AK939" s="373"/>
      <c r="AL939" s="373"/>
      <c r="AM939" s="373"/>
      <c r="AN939" s="373"/>
      <c r="AO939" s="373"/>
      <c r="AP939" s="373"/>
      <c r="AQ939" s="373"/>
      <c r="AR939" s="373"/>
      <c r="AS939" s="373"/>
      <c r="AT939" s="373"/>
      <c r="AU939" s="373"/>
      <c r="AV939" s="373"/>
      <c r="AW939" s="373"/>
      <c r="AX939" s="373"/>
      <c r="AY939" s="373"/>
      <c r="AZ939" s="373"/>
      <c r="BA939" s="373"/>
      <c r="BB939" s="373"/>
      <c r="BC939" s="373"/>
      <c r="BD939" s="373"/>
      <c r="BE939" s="373"/>
      <c r="BF939" s="373"/>
      <c r="BG939" s="373"/>
      <c r="BH939" s="373"/>
      <c r="BI939" s="373"/>
      <c r="BJ939" s="373"/>
      <c r="BK939" s="373"/>
      <c r="BL939" s="373"/>
      <c r="BM939" s="373"/>
      <c r="BN939" s="373"/>
    </row>
    <row r="940" spans="1:66" ht="15.75" customHeight="1" x14ac:dyDescent="0.2">
      <c r="A940" s="373"/>
      <c r="B940" s="373"/>
      <c r="C940" s="373"/>
      <c r="D940" s="373"/>
      <c r="E940" s="373"/>
      <c r="F940" s="373"/>
      <c r="G940" s="373"/>
      <c r="H940" s="373"/>
      <c r="I940" s="373"/>
      <c r="J940" s="373"/>
      <c r="K940" s="373"/>
      <c r="L940" s="373"/>
      <c r="M940" s="373"/>
      <c r="N940" s="373"/>
      <c r="O940" s="373"/>
      <c r="P940" s="373"/>
      <c r="Q940" s="373"/>
      <c r="R940" s="373"/>
      <c r="S940" s="373"/>
      <c r="T940" s="373"/>
      <c r="U940" s="373"/>
      <c r="V940" s="373"/>
      <c r="W940" s="373"/>
      <c r="X940" s="373"/>
      <c r="Y940" s="373"/>
      <c r="Z940" s="373"/>
      <c r="AA940" s="373"/>
      <c r="AB940" s="373"/>
      <c r="AC940" s="373"/>
      <c r="AD940" s="373"/>
      <c r="AE940" s="373"/>
      <c r="AF940" s="373"/>
      <c r="AG940" s="373"/>
      <c r="AH940" s="373"/>
      <c r="AI940" s="373"/>
      <c r="AJ940" s="373"/>
      <c r="AK940" s="373"/>
      <c r="AL940" s="373"/>
      <c r="AM940" s="373"/>
      <c r="AN940" s="373"/>
      <c r="AO940" s="373"/>
      <c r="AP940" s="373"/>
      <c r="AQ940" s="373"/>
      <c r="AR940" s="373"/>
      <c r="AS940" s="373"/>
      <c r="AT940" s="373"/>
      <c r="AU940" s="373"/>
      <c r="AV940" s="373"/>
      <c r="AW940" s="373"/>
      <c r="AX940" s="373"/>
      <c r="AY940" s="373"/>
      <c r="AZ940" s="373"/>
      <c r="BA940" s="373"/>
      <c r="BB940" s="373"/>
      <c r="BC940" s="373"/>
      <c r="BD940" s="373"/>
      <c r="BE940" s="373"/>
      <c r="BF940" s="373"/>
      <c r="BG940" s="373"/>
      <c r="BH940" s="373"/>
      <c r="BI940" s="373"/>
      <c r="BJ940" s="373"/>
      <c r="BK940" s="373"/>
      <c r="BL940" s="373"/>
      <c r="BM940" s="373"/>
      <c r="BN940" s="373"/>
    </row>
    <row r="941" spans="1:66" ht="15.75" customHeight="1" x14ac:dyDescent="0.2">
      <c r="A941" s="373"/>
      <c r="B941" s="373"/>
      <c r="C941" s="373"/>
      <c r="D941" s="373"/>
      <c r="E941" s="373"/>
      <c r="F941" s="373"/>
      <c r="G941" s="373"/>
      <c r="H941" s="373"/>
      <c r="I941" s="373"/>
      <c r="J941" s="373"/>
      <c r="K941" s="373"/>
      <c r="L941" s="373"/>
      <c r="M941" s="373"/>
      <c r="N941" s="373"/>
      <c r="O941" s="373"/>
      <c r="P941" s="373"/>
      <c r="Q941" s="373"/>
      <c r="R941" s="373"/>
      <c r="S941" s="373"/>
      <c r="T941" s="373"/>
      <c r="U941" s="373"/>
      <c r="V941" s="373"/>
      <c r="W941" s="373"/>
      <c r="X941" s="373"/>
      <c r="Y941" s="373"/>
      <c r="Z941" s="373"/>
      <c r="AA941" s="373"/>
      <c r="AB941" s="373"/>
      <c r="AC941" s="373"/>
      <c r="AD941" s="373"/>
      <c r="AE941" s="373"/>
      <c r="AF941" s="373"/>
      <c r="AG941" s="373"/>
      <c r="AH941" s="373"/>
      <c r="AI941" s="373"/>
      <c r="AJ941" s="373"/>
      <c r="AK941" s="373"/>
      <c r="AL941" s="373"/>
      <c r="AM941" s="373"/>
      <c r="AN941" s="373"/>
      <c r="AO941" s="373"/>
      <c r="AP941" s="373"/>
      <c r="AQ941" s="373"/>
      <c r="AR941" s="373"/>
      <c r="AS941" s="373"/>
      <c r="AT941" s="373"/>
      <c r="AU941" s="373"/>
      <c r="AV941" s="373"/>
      <c r="AW941" s="373"/>
      <c r="AX941" s="373"/>
      <c r="AY941" s="373"/>
      <c r="AZ941" s="373"/>
      <c r="BA941" s="373"/>
      <c r="BB941" s="373"/>
      <c r="BC941" s="373"/>
      <c r="BD941" s="373"/>
      <c r="BE941" s="373"/>
      <c r="BF941" s="373"/>
      <c r="BG941" s="373"/>
      <c r="BH941" s="373"/>
      <c r="BI941" s="373"/>
      <c r="BJ941" s="373"/>
      <c r="BK941" s="373"/>
      <c r="BL941" s="373"/>
      <c r="BM941" s="373"/>
      <c r="BN941" s="373"/>
    </row>
    <row r="942" spans="1:66" ht="15.75" customHeight="1" x14ac:dyDescent="0.2">
      <c r="A942" s="373"/>
      <c r="B942" s="373"/>
      <c r="C942" s="373"/>
      <c r="D942" s="373"/>
      <c r="E942" s="373"/>
      <c r="F942" s="373"/>
      <c r="G942" s="373"/>
      <c r="H942" s="373"/>
      <c r="I942" s="373"/>
      <c r="J942" s="373"/>
      <c r="K942" s="373"/>
      <c r="L942" s="373"/>
      <c r="M942" s="373"/>
      <c r="N942" s="373"/>
      <c r="O942" s="373"/>
      <c r="P942" s="373"/>
      <c r="Q942" s="373"/>
      <c r="R942" s="373"/>
      <c r="S942" s="373"/>
      <c r="T942" s="373"/>
      <c r="U942" s="373"/>
      <c r="V942" s="373"/>
      <c r="W942" s="373"/>
      <c r="X942" s="373"/>
      <c r="Y942" s="373"/>
      <c r="Z942" s="373"/>
      <c r="AA942" s="373"/>
      <c r="AB942" s="373"/>
      <c r="AC942" s="373"/>
      <c r="AD942" s="373"/>
      <c r="AE942" s="373"/>
      <c r="AF942" s="373"/>
      <c r="AG942" s="373"/>
      <c r="AH942" s="373"/>
      <c r="AI942" s="373"/>
      <c r="AJ942" s="373"/>
      <c r="AK942" s="373"/>
      <c r="AL942" s="373"/>
      <c r="AM942" s="373"/>
      <c r="AN942" s="373"/>
      <c r="AO942" s="373"/>
      <c r="AP942" s="373"/>
      <c r="AQ942" s="373"/>
      <c r="AR942" s="373"/>
      <c r="AS942" s="373"/>
      <c r="AT942" s="373"/>
      <c r="AU942" s="373"/>
      <c r="AV942" s="373"/>
      <c r="AW942" s="373"/>
      <c r="AX942" s="373"/>
      <c r="AY942" s="373"/>
      <c r="AZ942" s="373"/>
      <c r="BA942" s="373"/>
      <c r="BB942" s="373"/>
      <c r="BC942" s="373"/>
      <c r="BD942" s="373"/>
      <c r="BE942" s="373"/>
      <c r="BF942" s="373"/>
      <c r="BG942" s="373"/>
      <c r="BH942" s="373"/>
      <c r="BI942" s="373"/>
      <c r="BJ942" s="373"/>
      <c r="BK942" s="373"/>
      <c r="BL942" s="373"/>
      <c r="BM942" s="373"/>
      <c r="BN942" s="373"/>
    </row>
    <row r="943" spans="1:66" ht="15.75" customHeight="1" x14ac:dyDescent="0.2">
      <c r="A943" s="373"/>
      <c r="B943" s="373"/>
      <c r="C943" s="373"/>
      <c r="D943" s="373"/>
      <c r="E943" s="373"/>
      <c r="F943" s="373"/>
      <c r="G943" s="373"/>
      <c r="H943" s="373"/>
      <c r="I943" s="373"/>
      <c r="J943" s="373"/>
      <c r="K943" s="373"/>
      <c r="L943" s="373"/>
      <c r="M943" s="373"/>
      <c r="N943" s="373"/>
      <c r="O943" s="373"/>
      <c r="P943" s="373"/>
      <c r="Q943" s="373"/>
      <c r="R943" s="373"/>
      <c r="S943" s="373"/>
      <c r="T943" s="373"/>
      <c r="U943" s="373"/>
      <c r="V943" s="373"/>
      <c r="W943" s="373"/>
      <c r="X943" s="373"/>
      <c r="Y943" s="373"/>
      <c r="Z943" s="373"/>
      <c r="AA943" s="373"/>
      <c r="AB943" s="373"/>
      <c r="AC943" s="373"/>
      <c r="AD943" s="373"/>
      <c r="AE943" s="373"/>
      <c r="AF943" s="373"/>
      <c r="AG943" s="373"/>
      <c r="AH943" s="373"/>
      <c r="AI943" s="373"/>
      <c r="AJ943" s="373"/>
      <c r="AK943" s="373"/>
      <c r="AL943" s="373"/>
      <c r="AM943" s="373"/>
      <c r="AN943" s="373"/>
      <c r="AO943" s="373"/>
      <c r="AP943" s="373"/>
      <c r="AQ943" s="373"/>
      <c r="AR943" s="373"/>
      <c r="AS943" s="373"/>
      <c r="AT943" s="373"/>
      <c r="AU943" s="373"/>
      <c r="AV943" s="373"/>
      <c r="AW943" s="373"/>
      <c r="AX943" s="373"/>
      <c r="AY943" s="373"/>
      <c r="AZ943" s="373"/>
      <c r="BA943" s="373"/>
      <c r="BB943" s="373"/>
      <c r="BC943" s="373"/>
      <c r="BD943" s="373"/>
      <c r="BE943" s="373"/>
      <c r="BF943" s="373"/>
      <c r="BG943" s="373"/>
      <c r="BH943" s="373"/>
      <c r="BI943" s="373"/>
      <c r="BJ943" s="373"/>
      <c r="BK943" s="373"/>
      <c r="BL943" s="373"/>
      <c r="BM943" s="373"/>
      <c r="BN943" s="373"/>
    </row>
    <row r="944" spans="1:66" ht="15.75" customHeight="1" x14ac:dyDescent="0.2">
      <c r="A944" s="373"/>
      <c r="B944" s="373"/>
      <c r="C944" s="373"/>
      <c r="D944" s="373"/>
      <c r="E944" s="373"/>
      <c r="F944" s="373"/>
      <c r="G944" s="373"/>
      <c r="H944" s="373"/>
      <c r="I944" s="373"/>
      <c r="J944" s="373"/>
      <c r="K944" s="373"/>
      <c r="L944" s="373"/>
      <c r="M944" s="373"/>
      <c r="N944" s="373"/>
      <c r="O944" s="373"/>
      <c r="P944" s="373"/>
      <c r="Q944" s="373"/>
      <c r="R944" s="373"/>
      <c r="S944" s="373"/>
      <c r="T944" s="373"/>
      <c r="U944" s="373"/>
      <c r="V944" s="373"/>
      <c r="W944" s="373"/>
      <c r="X944" s="373"/>
      <c r="Y944" s="373"/>
      <c r="Z944" s="373"/>
      <c r="AA944" s="373"/>
      <c r="AB944" s="373"/>
      <c r="AC944" s="373"/>
      <c r="AD944" s="373"/>
      <c r="AE944" s="373"/>
      <c r="AF944" s="373"/>
      <c r="AG944" s="373"/>
      <c r="AH944" s="373"/>
      <c r="AI944" s="373"/>
      <c r="AJ944" s="373"/>
      <c r="AK944" s="373"/>
      <c r="AL944" s="373"/>
      <c r="AM944" s="373"/>
      <c r="AN944" s="373"/>
      <c r="AO944" s="373"/>
      <c r="AP944" s="373"/>
      <c r="AQ944" s="373"/>
      <c r="AR944" s="373"/>
      <c r="AS944" s="373"/>
      <c r="AT944" s="373"/>
      <c r="AU944" s="373"/>
      <c r="AV944" s="373"/>
      <c r="AW944" s="373"/>
      <c r="AX944" s="373"/>
      <c r="AY944" s="373"/>
      <c r="AZ944" s="373"/>
      <c r="BA944" s="373"/>
      <c r="BB944" s="373"/>
      <c r="BC944" s="373"/>
      <c r="BD944" s="373"/>
      <c r="BE944" s="373"/>
      <c r="BF944" s="373"/>
      <c r="BG944" s="373"/>
      <c r="BH944" s="373"/>
      <c r="BI944" s="373"/>
      <c r="BJ944" s="373"/>
      <c r="BK944" s="373"/>
      <c r="BL944" s="373"/>
      <c r="BM944" s="373"/>
      <c r="BN944" s="373"/>
    </row>
    <row r="945" spans="1:66" ht="15.75" customHeight="1" x14ac:dyDescent="0.2">
      <c r="A945" s="373"/>
      <c r="B945" s="373"/>
      <c r="C945" s="373"/>
      <c r="D945" s="373"/>
      <c r="E945" s="373"/>
      <c r="F945" s="373"/>
      <c r="G945" s="373"/>
      <c r="H945" s="373"/>
      <c r="I945" s="373"/>
      <c r="J945" s="373"/>
      <c r="K945" s="373"/>
      <c r="L945" s="373"/>
      <c r="M945" s="373"/>
      <c r="N945" s="373"/>
      <c r="O945" s="373"/>
      <c r="P945" s="373"/>
      <c r="Q945" s="373"/>
      <c r="R945" s="373"/>
      <c r="S945" s="373"/>
      <c r="T945" s="373"/>
      <c r="U945" s="373"/>
      <c r="V945" s="373"/>
      <c r="W945" s="373"/>
      <c r="X945" s="373"/>
      <c r="Y945" s="373"/>
      <c r="Z945" s="373"/>
      <c r="AA945" s="373"/>
      <c r="AB945" s="373"/>
      <c r="AC945" s="373"/>
      <c r="AD945" s="373"/>
      <c r="AE945" s="373"/>
      <c r="AF945" s="373"/>
      <c r="AG945" s="373"/>
      <c r="AH945" s="373"/>
      <c r="AI945" s="373"/>
      <c r="AJ945" s="373"/>
      <c r="AK945" s="373"/>
      <c r="AL945" s="373"/>
      <c r="AM945" s="373"/>
      <c r="AN945" s="373"/>
      <c r="AO945" s="373"/>
      <c r="AP945" s="373"/>
      <c r="AQ945" s="373"/>
      <c r="AR945" s="373"/>
      <c r="AS945" s="373"/>
      <c r="AT945" s="373"/>
      <c r="AU945" s="373"/>
      <c r="AV945" s="373"/>
      <c r="AW945" s="373"/>
      <c r="AX945" s="373"/>
      <c r="AY945" s="373"/>
      <c r="AZ945" s="373"/>
      <c r="BA945" s="373"/>
      <c r="BB945" s="373"/>
      <c r="BC945" s="373"/>
      <c r="BD945" s="373"/>
      <c r="BE945" s="373"/>
      <c r="BF945" s="373"/>
      <c r="BG945" s="373"/>
      <c r="BH945" s="373"/>
      <c r="BI945" s="373"/>
      <c r="BJ945" s="373"/>
      <c r="BK945" s="373"/>
      <c r="BL945" s="373"/>
      <c r="BM945" s="373"/>
      <c r="BN945" s="373"/>
    </row>
    <row r="946" spans="1:66" ht="15.75" customHeight="1" x14ac:dyDescent="0.2">
      <c r="A946" s="373"/>
      <c r="B946" s="373"/>
      <c r="C946" s="373"/>
      <c r="D946" s="373"/>
      <c r="E946" s="373"/>
      <c r="F946" s="373"/>
      <c r="G946" s="373"/>
      <c r="H946" s="373"/>
      <c r="I946" s="373"/>
      <c r="J946" s="373"/>
      <c r="K946" s="373"/>
      <c r="L946" s="373"/>
      <c r="M946" s="373"/>
      <c r="N946" s="373"/>
      <c r="O946" s="373"/>
      <c r="P946" s="373"/>
      <c r="Q946" s="373"/>
      <c r="R946" s="373"/>
      <c r="S946" s="373"/>
      <c r="T946" s="373"/>
      <c r="U946" s="373"/>
      <c r="V946" s="373"/>
      <c r="W946" s="373"/>
      <c r="X946" s="373"/>
      <c r="Y946" s="373"/>
      <c r="Z946" s="373"/>
      <c r="AA946" s="373"/>
      <c r="AB946" s="373"/>
      <c r="AC946" s="373"/>
      <c r="AD946" s="373"/>
      <c r="AE946" s="373"/>
      <c r="AF946" s="373"/>
      <c r="AG946" s="373"/>
      <c r="AH946" s="373"/>
      <c r="AI946" s="373"/>
      <c r="AJ946" s="373"/>
      <c r="AK946" s="373"/>
      <c r="AL946" s="373"/>
      <c r="AM946" s="373"/>
      <c r="AN946" s="373"/>
      <c r="AO946" s="373"/>
      <c r="AP946" s="373"/>
      <c r="AQ946" s="373"/>
      <c r="AR946" s="373"/>
      <c r="AS946" s="373"/>
      <c r="AT946" s="373"/>
      <c r="AU946" s="373"/>
      <c r="AV946" s="373"/>
      <c r="AW946" s="373"/>
      <c r="AX946" s="373"/>
      <c r="AY946" s="373"/>
      <c r="AZ946" s="373"/>
      <c r="BA946" s="373"/>
      <c r="BB946" s="373"/>
      <c r="BC946" s="373"/>
      <c r="BD946" s="373"/>
      <c r="BE946" s="373"/>
      <c r="BF946" s="373"/>
      <c r="BG946" s="373"/>
      <c r="BH946" s="373"/>
      <c r="BI946" s="373"/>
      <c r="BJ946" s="373"/>
      <c r="BK946" s="373"/>
      <c r="BL946" s="373"/>
      <c r="BM946" s="373"/>
      <c r="BN946" s="373"/>
    </row>
    <row r="947" spans="1:66" ht="15.75" customHeight="1" x14ac:dyDescent="0.2">
      <c r="A947" s="373"/>
      <c r="B947" s="373"/>
      <c r="C947" s="373"/>
      <c r="D947" s="373"/>
      <c r="E947" s="373"/>
      <c r="F947" s="373"/>
      <c r="G947" s="373"/>
      <c r="H947" s="373"/>
      <c r="I947" s="373"/>
      <c r="J947" s="373"/>
      <c r="K947" s="373"/>
      <c r="L947" s="373"/>
      <c r="M947" s="373"/>
      <c r="N947" s="373"/>
      <c r="O947" s="373"/>
      <c r="P947" s="373"/>
      <c r="Q947" s="373"/>
      <c r="R947" s="373"/>
      <c r="S947" s="373"/>
      <c r="T947" s="373"/>
      <c r="U947" s="373"/>
      <c r="V947" s="373"/>
      <c r="W947" s="373"/>
      <c r="X947" s="373"/>
      <c r="Y947" s="373"/>
      <c r="Z947" s="373"/>
      <c r="AA947" s="373"/>
      <c r="AB947" s="373"/>
      <c r="AC947" s="373"/>
      <c r="AD947" s="373"/>
      <c r="AE947" s="373"/>
      <c r="AF947" s="373"/>
      <c r="AG947" s="373"/>
      <c r="AH947" s="373"/>
      <c r="AI947" s="373"/>
      <c r="AJ947" s="373"/>
      <c r="AK947" s="373"/>
      <c r="AL947" s="373"/>
      <c r="AM947" s="373"/>
      <c r="AN947" s="373"/>
      <c r="AO947" s="373"/>
      <c r="AP947" s="373"/>
      <c r="AQ947" s="373"/>
      <c r="AR947" s="373"/>
      <c r="AS947" s="373"/>
      <c r="AT947" s="373"/>
      <c r="AU947" s="373"/>
      <c r="AV947" s="373"/>
      <c r="AW947" s="373"/>
      <c r="AX947" s="373"/>
      <c r="AY947" s="373"/>
      <c r="AZ947" s="373"/>
      <c r="BA947" s="373"/>
      <c r="BB947" s="373"/>
      <c r="BC947" s="373"/>
      <c r="BD947" s="373"/>
      <c r="BE947" s="373"/>
      <c r="BF947" s="373"/>
      <c r="BG947" s="373"/>
      <c r="BH947" s="373"/>
      <c r="BI947" s="373"/>
      <c r="BJ947" s="373"/>
      <c r="BK947" s="373"/>
      <c r="BL947" s="373"/>
      <c r="BM947" s="373"/>
      <c r="BN947" s="373"/>
    </row>
    <row r="948" spans="1:66" ht="15.75" customHeight="1" x14ac:dyDescent="0.2">
      <c r="A948" s="373"/>
      <c r="B948" s="373"/>
      <c r="C948" s="373"/>
      <c r="D948" s="373"/>
      <c r="E948" s="373"/>
      <c r="F948" s="373"/>
      <c r="G948" s="373"/>
      <c r="H948" s="373"/>
      <c r="I948" s="373"/>
      <c r="J948" s="373"/>
      <c r="K948" s="373"/>
      <c r="L948" s="373"/>
      <c r="M948" s="373"/>
      <c r="N948" s="373"/>
      <c r="O948" s="373"/>
      <c r="P948" s="373"/>
      <c r="Q948" s="373"/>
      <c r="R948" s="373"/>
      <c r="S948" s="373"/>
      <c r="T948" s="373"/>
      <c r="U948" s="373"/>
      <c r="V948" s="373"/>
      <c r="W948" s="373"/>
      <c r="X948" s="373"/>
      <c r="Y948" s="373"/>
      <c r="Z948" s="373"/>
      <c r="AA948" s="373"/>
      <c r="AB948" s="373"/>
      <c r="AC948" s="373"/>
      <c r="AD948" s="373"/>
      <c r="AE948" s="373"/>
      <c r="AF948" s="373"/>
      <c r="AG948" s="373"/>
      <c r="AH948" s="373"/>
      <c r="AI948" s="373"/>
      <c r="AJ948" s="373"/>
      <c r="AK948" s="373"/>
      <c r="AL948" s="373"/>
      <c r="AM948" s="373"/>
      <c r="AN948" s="373"/>
      <c r="AO948" s="373"/>
      <c r="AP948" s="373"/>
      <c r="AQ948" s="373"/>
      <c r="AR948" s="373"/>
      <c r="AS948" s="373"/>
      <c r="AT948" s="373"/>
      <c r="AU948" s="373"/>
      <c r="AV948" s="373"/>
      <c r="AW948" s="373"/>
      <c r="AX948" s="373"/>
      <c r="AY948" s="373"/>
      <c r="AZ948" s="373"/>
      <c r="BA948" s="373"/>
      <c r="BB948" s="373"/>
      <c r="BC948" s="373"/>
      <c r="BD948" s="373"/>
      <c r="BE948" s="373"/>
      <c r="BF948" s="373"/>
      <c r="BG948" s="373"/>
      <c r="BH948" s="373"/>
      <c r="BI948" s="373"/>
      <c r="BJ948" s="373"/>
      <c r="BK948" s="373"/>
      <c r="BL948" s="373"/>
      <c r="BM948" s="373"/>
      <c r="BN948" s="373"/>
    </row>
    <row r="949" spans="1:66" ht="15.75" customHeight="1" x14ac:dyDescent="0.2">
      <c r="A949" s="373"/>
      <c r="B949" s="373"/>
      <c r="C949" s="373"/>
      <c r="D949" s="373"/>
      <c r="E949" s="373"/>
      <c r="F949" s="373"/>
      <c r="G949" s="373"/>
      <c r="H949" s="373"/>
      <c r="I949" s="373"/>
      <c r="J949" s="373"/>
      <c r="K949" s="373"/>
      <c r="L949" s="373"/>
      <c r="M949" s="373"/>
      <c r="N949" s="373"/>
      <c r="O949" s="373"/>
      <c r="P949" s="373"/>
      <c r="Q949" s="373"/>
      <c r="R949" s="373"/>
      <c r="S949" s="373"/>
      <c r="T949" s="373"/>
      <c r="U949" s="373"/>
      <c r="V949" s="373"/>
      <c r="W949" s="373"/>
      <c r="X949" s="373"/>
      <c r="Y949" s="373"/>
      <c r="Z949" s="373"/>
      <c r="AA949" s="373"/>
      <c r="AB949" s="373"/>
      <c r="AC949" s="373"/>
      <c r="AD949" s="373"/>
      <c r="AE949" s="373"/>
      <c r="AF949" s="373"/>
      <c r="AG949" s="373"/>
      <c r="AH949" s="373"/>
      <c r="AI949" s="373"/>
      <c r="AJ949" s="373"/>
      <c r="AK949" s="373"/>
      <c r="AL949" s="373"/>
      <c r="AM949" s="373"/>
      <c r="AN949" s="373"/>
      <c r="AO949" s="373"/>
      <c r="AP949" s="373"/>
      <c r="AQ949" s="373"/>
      <c r="AR949" s="373"/>
      <c r="AS949" s="373"/>
      <c r="AT949" s="373"/>
      <c r="AU949" s="373"/>
      <c r="AV949" s="373"/>
      <c r="AW949" s="373"/>
      <c r="AX949" s="373"/>
      <c r="AY949" s="373"/>
      <c r="AZ949" s="373"/>
      <c r="BA949" s="373"/>
      <c r="BB949" s="373"/>
      <c r="BC949" s="373"/>
      <c r="BD949" s="373"/>
      <c r="BE949" s="373"/>
      <c r="BF949" s="373"/>
      <c r="BG949" s="373"/>
      <c r="BH949" s="373"/>
      <c r="BI949" s="373"/>
      <c r="BJ949" s="373"/>
      <c r="BK949" s="373"/>
      <c r="BL949" s="373"/>
      <c r="BM949" s="373"/>
      <c r="BN949" s="373"/>
    </row>
    <row r="950" spans="1:66" ht="15.75" customHeight="1" x14ac:dyDescent="0.2">
      <c r="A950" s="373"/>
      <c r="B950" s="373"/>
      <c r="C950" s="373"/>
      <c r="D950" s="373"/>
      <c r="E950" s="373"/>
      <c r="F950" s="373"/>
      <c r="G950" s="373"/>
      <c r="H950" s="373"/>
      <c r="I950" s="373"/>
      <c r="J950" s="373"/>
      <c r="K950" s="373"/>
      <c r="L950" s="373"/>
      <c r="M950" s="373"/>
      <c r="N950" s="373"/>
      <c r="O950" s="373"/>
      <c r="P950" s="373"/>
      <c r="Q950" s="373"/>
      <c r="R950" s="373"/>
      <c r="S950" s="373"/>
      <c r="T950" s="373"/>
      <c r="U950" s="373"/>
      <c r="V950" s="373"/>
      <c r="W950" s="373"/>
      <c r="X950" s="373"/>
      <c r="Y950" s="373"/>
      <c r="Z950" s="373"/>
      <c r="AA950" s="373"/>
      <c r="AB950" s="373"/>
      <c r="AC950" s="373"/>
      <c r="AD950" s="373"/>
      <c r="AE950" s="373"/>
      <c r="AF950" s="373"/>
      <c r="AG950" s="373"/>
      <c r="AH950" s="373"/>
      <c r="AI950" s="373"/>
      <c r="AJ950" s="373"/>
      <c r="AK950" s="373"/>
      <c r="AL950" s="373"/>
      <c r="AM950" s="373"/>
      <c r="AN950" s="373"/>
      <c r="AO950" s="373"/>
      <c r="AP950" s="373"/>
      <c r="AQ950" s="373"/>
      <c r="AR950" s="373"/>
      <c r="AS950" s="373"/>
      <c r="AT950" s="373"/>
      <c r="AU950" s="373"/>
      <c r="AV950" s="373"/>
      <c r="AW950" s="373"/>
      <c r="AX950" s="373"/>
      <c r="AY950" s="373"/>
      <c r="AZ950" s="373"/>
      <c r="BA950" s="373"/>
      <c r="BB950" s="373"/>
      <c r="BC950" s="373"/>
      <c r="BD950" s="373"/>
      <c r="BE950" s="373"/>
      <c r="BF950" s="373"/>
      <c r="BG950" s="373"/>
      <c r="BH950" s="373"/>
      <c r="BI950" s="373"/>
      <c r="BJ950" s="373"/>
      <c r="BK950" s="373"/>
      <c r="BL950" s="373"/>
      <c r="BM950" s="373"/>
      <c r="BN950" s="373"/>
    </row>
    <row r="951" spans="1:66" ht="15.75" customHeight="1" x14ac:dyDescent="0.2">
      <c r="A951" s="373"/>
      <c r="B951" s="373"/>
      <c r="C951" s="373"/>
      <c r="D951" s="373"/>
      <c r="E951" s="373"/>
      <c r="F951" s="373"/>
      <c r="G951" s="373"/>
      <c r="H951" s="373"/>
      <c r="I951" s="373"/>
      <c r="J951" s="373"/>
      <c r="K951" s="373"/>
      <c r="L951" s="373"/>
      <c r="M951" s="373"/>
      <c r="N951" s="373"/>
      <c r="O951" s="373"/>
      <c r="P951" s="373"/>
      <c r="Q951" s="373"/>
      <c r="R951" s="373"/>
      <c r="S951" s="373"/>
      <c r="T951" s="373"/>
      <c r="U951" s="373"/>
      <c r="V951" s="373"/>
      <c r="W951" s="373"/>
      <c r="X951" s="373"/>
      <c r="Y951" s="373"/>
      <c r="Z951" s="373"/>
      <c r="AA951" s="373"/>
      <c r="AB951" s="373"/>
      <c r="AC951" s="373"/>
      <c r="AD951" s="373"/>
      <c r="AE951" s="373"/>
      <c r="AF951" s="373"/>
      <c r="AG951" s="373"/>
      <c r="AH951" s="373"/>
      <c r="AI951" s="373"/>
      <c r="AJ951" s="373"/>
      <c r="AK951" s="373"/>
      <c r="AL951" s="373"/>
      <c r="AM951" s="373"/>
      <c r="AN951" s="373"/>
      <c r="AO951" s="373"/>
      <c r="AP951" s="373"/>
      <c r="AQ951" s="373"/>
      <c r="AR951" s="373"/>
      <c r="AS951" s="373"/>
      <c r="AT951" s="373"/>
      <c r="AU951" s="373"/>
      <c r="AV951" s="373"/>
      <c r="AW951" s="373"/>
      <c r="AX951" s="373"/>
      <c r="AY951" s="373"/>
      <c r="AZ951" s="373"/>
      <c r="BA951" s="373"/>
      <c r="BB951" s="373"/>
      <c r="BC951" s="373"/>
      <c r="BD951" s="373"/>
      <c r="BE951" s="373"/>
      <c r="BF951" s="373"/>
      <c r="BG951" s="373"/>
      <c r="BH951" s="373"/>
      <c r="BI951" s="373"/>
      <c r="BJ951" s="373"/>
      <c r="BK951" s="373"/>
      <c r="BL951" s="373"/>
      <c r="BM951" s="373"/>
      <c r="BN951" s="373"/>
    </row>
    <row r="952" spans="1:66" ht="15.75" customHeight="1" x14ac:dyDescent="0.2">
      <c r="A952" s="373"/>
      <c r="B952" s="373"/>
      <c r="C952" s="373"/>
      <c r="D952" s="373"/>
      <c r="E952" s="373"/>
      <c r="F952" s="373"/>
      <c r="G952" s="373"/>
      <c r="H952" s="373"/>
      <c r="I952" s="373"/>
      <c r="J952" s="373"/>
      <c r="K952" s="373"/>
      <c r="L952" s="373"/>
      <c r="M952" s="373"/>
      <c r="N952" s="373"/>
      <c r="O952" s="373"/>
      <c r="P952" s="373"/>
      <c r="Q952" s="373"/>
      <c r="R952" s="373"/>
      <c r="S952" s="373"/>
      <c r="T952" s="373"/>
      <c r="U952" s="373"/>
      <c r="V952" s="373"/>
      <c r="W952" s="373"/>
      <c r="X952" s="373"/>
      <c r="Y952" s="373"/>
      <c r="Z952" s="373"/>
      <c r="AA952" s="373"/>
      <c r="AB952" s="373"/>
      <c r="AC952" s="373"/>
      <c r="AD952" s="373"/>
      <c r="AE952" s="373"/>
      <c r="AF952" s="373"/>
      <c r="AG952" s="373"/>
      <c r="AH952" s="373"/>
      <c r="AI952" s="373"/>
      <c r="AJ952" s="373"/>
      <c r="AK952" s="373"/>
      <c r="AL952" s="373"/>
      <c r="AM952" s="373"/>
      <c r="AN952" s="373"/>
      <c r="AO952" s="373"/>
      <c r="AP952" s="373"/>
      <c r="AQ952" s="373"/>
      <c r="AR952" s="373"/>
      <c r="AS952" s="373"/>
      <c r="AT952" s="373"/>
      <c r="AU952" s="373"/>
      <c r="AV952" s="373"/>
      <c r="AW952" s="373"/>
      <c r="AX952" s="373"/>
      <c r="AY952" s="373"/>
      <c r="AZ952" s="373"/>
      <c r="BA952" s="373"/>
      <c r="BB952" s="373"/>
      <c r="BC952" s="373"/>
      <c r="BD952" s="373"/>
      <c r="BE952" s="373"/>
      <c r="BF952" s="373"/>
      <c r="BG952" s="373"/>
      <c r="BH952" s="373"/>
      <c r="BI952" s="373"/>
      <c r="BJ952" s="373"/>
      <c r="BK952" s="373"/>
      <c r="BL952" s="373"/>
      <c r="BM952" s="373"/>
      <c r="BN952" s="373"/>
    </row>
    <row r="953" spans="1:66" ht="15.75" customHeight="1" x14ac:dyDescent="0.2">
      <c r="A953" s="373"/>
      <c r="B953" s="373"/>
      <c r="C953" s="373"/>
      <c r="D953" s="373"/>
      <c r="E953" s="373"/>
      <c r="F953" s="373"/>
      <c r="G953" s="373"/>
      <c r="H953" s="373"/>
      <c r="I953" s="373"/>
      <c r="J953" s="373"/>
      <c r="K953" s="373"/>
      <c r="L953" s="373"/>
      <c r="M953" s="373"/>
      <c r="N953" s="373"/>
      <c r="O953" s="373"/>
      <c r="P953" s="373"/>
      <c r="Q953" s="373"/>
      <c r="R953" s="373"/>
      <c r="S953" s="373"/>
      <c r="T953" s="373"/>
      <c r="U953" s="373"/>
      <c r="V953" s="373"/>
      <c r="W953" s="373"/>
      <c r="X953" s="373"/>
      <c r="Y953" s="373"/>
      <c r="Z953" s="373"/>
      <c r="AA953" s="373"/>
      <c r="AB953" s="373"/>
      <c r="AC953" s="373"/>
      <c r="AD953" s="373"/>
      <c r="AE953" s="373"/>
      <c r="AF953" s="373"/>
      <c r="AG953" s="373"/>
      <c r="AH953" s="373"/>
      <c r="AI953" s="373"/>
      <c r="AJ953" s="373"/>
      <c r="AK953" s="373"/>
      <c r="AL953" s="373"/>
      <c r="AM953" s="373"/>
      <c r="AN953" s="373"/>
      <c r="AO953" s="373"/>
      <c r="AP953" s="373"/>
      <c r="AQ953" s="373"/>
      <c r="AR953" s="373"/>
      <c r="AS953" s="373"/>
      <c r="AT953" s="373"/>
      <c r="AU953" s="373"/>
      <c r="AV953" s="373"/>
      <c r="AW953" s="373"/>
      <c r="AX953" s="373"/>
      <c r="AY953" s="373"/>
      <c r="AZ953" s="373"/>
      <c r="BA953" s="373"/>
      <c r="BB953" s="373"/>
      <c r="BC953" s="373"/>
      <c r="BD953" s="373"/>
      <c r="BE953" s="373"/>
      <c r="BF953" s="373"/>
      <c r="BG953" s="373"/>
      <c r="BH953" s="373"/>
      <c r="BI953" s="373"/>
      <c r="BJ953" s="373"/>
      <c r="BK953" s="373"/>
      <c r="BL953" s="373"/>
      <c r="BM953" s="373"/>
      <c r="BN953" s="373"/>
    </row>
    <row r="954" spans="1:66" ht="15.75" customHeight="1" x14ac:dyDescent="0.2">
      <c r="A954" s="373"/>
      <c r="B954" s="373"/>
      <c r="C954" s="373"/>
      <c r="D954" s="373"/>
      <c r="E954" s="373"/>
      <c r="F954" s="373"/>
      <c r="G954" s="373"/>
      <c r="H954" s="373"/>
      <c r="I954" s="373"/>
      <c r="J954" s="373"/>
      <c r="K954" s="373"/>
      <c r="L954" s="373"/>
      <c r="M954" s="373"/>
      <c r="N954" s="373"/>
      <c r="O954" s="373"/>
      <c r="P954" s="373"/>
      <c r="Q954" s="373"/>
      <c r="R954" s="373"/>
      <c r="S954" s="373"/>
      <c r="T954" s="373"/>
      <c r="U954" s="373"/>
      <c r="V954" s="373"/>
      <c r="W954" s="373"/>
      <c r="X954" s="373"/>
      <c r="Y954" s="373"/>
      <c r="Z954" s="373"/>
      <c r="AA954" s="373"/>
      <c r="AB954" s="373"/>
      <c r="AC954" s="373"/>
      <c r="AD954" s="373"/>
      <c r="AE954" s="373"/>
      <c r="AF954" s="373"/>
      <c r="AG954" s="373"/>
      <c r="AH954" s="373"/>
      <c r="AI954" s="373"/>
      <c r="AJ954" s="373"/>
      <c r="AK954" s="373"/>
      <c r="AL954" s="373"/>
      <c r="AM954" s="373"/>
      <c r="AN954" s="373"/>
      <c r="AO954" s="373"/>
      <c r="AP954" s="373"/>
      <c r="AQ954" s="373"/>
      <c r="AR954" s="373"/>
      <c r="AS954" s="373"/>
      <c r="AT954" s="373"/>
      <c r="AU954" s="373"/>
      <c r="AV954" s="373"/>
      <c r="AW954" s="373"/>
      <c r="AX954" s="373"/>
      <c r="AY954" s="373"/>
      <c r="AZ954" s="373"/>
      <c r="BA954" s="373"/>
      <c r="BB954" s="373"/>
      <c r="BC954" s="373"/>
      <c r="BD954" s="373"/>
      <c r="BE954" s="373"/>
      <c r="BF954" s="373"/>
      <c r="BG954" s="373"/>
      <c r="BH954" s="373"/>
      <c r="BI954" s="373"/>
      <c r="BJ954" s="373"/>
      <c r="BK954" s="373"/>
      <c r="BL954" s="373"/>
      <c r="BM954" s="373"/>
      <c r="BN954" s="373"/>
    </row>
    <row r="955" spans="1:66" ht="15.75" customHeight="1" x14ac:dyDescent="0.2">
      <c r="A955" s="373"/>
      <c r="B955" s="373"/>
      <c r="C955" s="373"/>
      <c r="D955" s="373"/>
      <c r="E955" s="373"/>
      <c r="F955" s="373"/>
      <c r="G955" s="373"/>
      <c r="H955" s="373"/>
      <c r="I955" s="373"/>
      <c r="J955" s="373"/>
      <c r="K955" s="373"/>
      <c r="L955" s="373"/>
      <c r="M955" s="373"/>
      <c r="N955" s="373"/>
      <c r="O955" s="373"/>
      <c r="P955" s="373"/>
      <c r="Q955" s="373"/>
      <c r="R955" s="373"/>
      <c r="S955" s="373"/>
      <c r="T955" s="373"/>
      <c r="U955" s="373"/>
      <c r="V955" s="373"/>
      <c r="W955" s="373"/>
      <c r="X955" s="373"/>
      <c r="Y955" s="373"/>
      <c r="Z955" s="373"/>
      <c r="AA955" s="373"/>
      <c r="AB955" s="373"/>
      <c r="AC955" s="373"/>
      <c r="AD955" s="373"/>
      <c r="AE955" s="373"/>
      <c r="AF955" s="373"/>
      <c r="AG955" s="373"/>
      <c r="AH955" s="373"/>
      <c r="AI955" s="373"/>
      <c r="AJ955" s="373"/>
      <c r="AK955" s="373"/>
      <c r="AL955" s="373"/>
      <c r="AM955" s="373"/>
      <c r="AN955" s="373"/>
      <c r="AO955" s="373"/>
      <c r="AP955" s="373"/>
      <c r="AQ955" s="373"/>
      <c r="AR955" s="373"/>
      <c r="AS955" s="373"/>
      <c r="AT955" s="373"/>
      <c r="AU955" s="373"/>
      <c r="AV955" s="373"/>
      <c r="AW955" s="373"/>
      <c r="AX955" s="373"/>
      <c r="AY955" s="373"/>
      <c r="AZ955" s="373"/>
      <c r="BA955" s="373"/>
      <c r="BB955" s="373"/>
      <c r="BC955" s="373"/>
      <c r="BD955" s="373"/>
      <c r="BE955" s="373"/>
      <c r="BF955" s="373"/>
      <c r="BG955" s="373"/>
      <c r="BH955" s="373"/>
      <c r="BI955" s="373"/>
      <c r="BJ955" s="373"/>
      <c r="BK955" s="373"/>
      <c r="BL955" s="373"/>
      <c r="BM955" s="373"/>
      <c r="BN955" s="373"/>
    </row>
    <row r="956" spans="1:66" ht="15.75" customHeight="1" x14ac:dyDescent="0.2">
      <c r="A956" s="373"/>
      <c r="B956" s="373"/>
      <c r="C956" s="373"/>
      <c r="D956" s="373"/>
      <c r="E956" s="373"/>
      <c r="F956" s="373"/>
      <c r="G956" s="373"/>
      <c r="H956" s="373"/>
      <c r="I956" s="373"/>
      <c r="J956" s="373"/>
      <c r="K956" s="373"/>
      <c r="L956" s="373"/>
      <c r="M956" s="373"/>
      <c r="N956" s="373"/>
      <c r="O956" s="373"/>
      <c r="P956" s="373"/>
      <c r="Q956" s="373"/>
      <c r="R956" s="373"/>
      <c r="S956" s="373"/>
      <c r="T956" s="373"/>
      <c r="U956" s="373"/>
      <c r="V956" s="373"/>
      <c r="W956" s="373"/>
      <c r="X956" s="373"/>
      <c r="Y956" s="373"/>
      <c r="Z956" s="373"/>
      <c r="AA956" s="373"/>
      <c r="AB956" s="373"/>
      <c r="AC956" s="373"/>
      <c r="AD956" s="373"/>
      <c r="AE956" s="373"/>
      <c r="AF956" s="373"/>
      <c r="AG956" s="373"/>
      <c r="AH956" s="373"/>
      <c r="AI956" s="373"/>
      <c r="AJ956" s="373"/>
      <c r="AK956" s="373"/>
      <c r="AL956" s="373"/>
      <c r="AM956" s="373"/>
      <c r="AN956" s="373"/>
      <c r="AO956" s="373"/>
      <c r="AP956" s="373"/>
      <c r="AQ956" s="373"/>
      <c r="AR956" s="373"/>
      <c r="AS956" s="373"/>
      <c r="AT956" s="373"/>
      <c r="AU956" s="373"/>
      <c r="AV956" s="373"/>
      <c r="AW956" s="373"/>
      <c r="AX956" s="373"/>
      <c r="AY956" s="373"/>
      <c r="AZ956" s="373"/>
      <c r="BA956" s="373"/>
      <c r="BB956" s="373"/>
      <c r="BC956" s="373"/>
      <c r="BD956" s="373"/>
      <c r="BE956" s="373"/>
      <c r="BF956" s="373"/>
      <c r="BG956" s="373"/>
      <c r="BH956" s="373"/>
      <c r="BI956" s="373"/>
      <c r="BJ956" s="373"/>
      <c r="BK956" s="373"/>
      <c r="BL956" s="373"/>
      <c r="BM956" s="373"/>
      <c r="BN956" s="373"/>
    </row>
    <row r="957" spans="1:66" ht="15.75" customHeight="1" x14ac:dyDescent="0.2">
      <c r="A957" s="373"/>
      <c r="B957" s="373"/>
      <c r="C957" s="373"/>
      <c r="D957" s="373"/>
      <c r="E957" s="373"/>
      <c r="F957" s="373"/>
      <c r="G957" s="373"/>
      <c r="H957" s="373"/>
      <c r="I957" s="373"/>
      <c r="J957" s="373"/>
      <c r="K957" s="373"/>
      <c r="L957" s="373"/>
      <c r="M957" s="373"/>
      <c r="N957" s="373"/>
      <c r="O957" s="373"/>
      <c r="P957" s="373"/>
      <c r="Q957" s="373"/>
      <c r="R957" s="373"/>
      <c r="S957" s="373"/>
      <c r="T957" s="373"/>
      <c r="U957" s="373"/>
      <c r="V957" s="373"/>
      <c r="W957" s="373"/>
      <c r="X957" s="373"/>
      <c r="Y957" s="373"/>
      <c r="Z957" s="373"/>
      <c r="AA957" s="373"/>
      <c r="AB957" s="373"/>
      <c r="AC957" s="373"/>
      <c r="AD957" s="373"/>
      <c r="AE957" s="373"/>
      <c r="AF957" s="373"/>
      <c r="AG957" s="373"/>
      <c r="AH957" s="373"/>
      <c r="AI957" s="373"/>
      <c r="AJ957" s="373"/>
      <c r="AK957" s="373"/>
      <c r="AL957" s="373"/>
      <c r="AM957" s="373"/>
      <c r="AN957" s="373"/>
      <c r="AO957" s="373"/>
      <c r="AP957" s="373"/>
      <c r="AQ957" s="373"/>
      <c r="AR957" s="373"/>
      <c r="AS957" s="373"/>
      <c r="AT957" s="373"/>
      <c r="AU957" s="373"/>
      <c r="AV957" s="373"/>
      <c r="AW957" s="373"/>
      <c r="AX957" s="373"/>
      <c r="AY957" s="373"/>
      <c r="AZ957" s="373"/>
      <c r="BA957" s="373"/>
      <c r="BB957" s="373"/>
      <c r="BC957" s="373"/>
      <c r="BD957" s="373"/>
      <c r="BE957" s="373"/>
      <c r="BF957" s="373"/>
      <c r="BG957" s="373"/>
      <c r="BH957" s="373"/>
      <c r="BI957" s="373"/>
      <c r="BJ957" s="373"/>
      <c r="BK957" s="373"/>
      <c r="BL957" s="373"/>
      <c r="BM957" s="373"/>
      <c r="BN957" s="373"/>
    </row>
    <row r="958" spans="1:66" ht="15.75" customHeight="1" x14ac:dyDescent="0.2">
      <c r="A958" s="373"/>
      <c r="B958" s="373"/>
      <c r="C958" s="373"/>
      <c r="D958" s="373"/>
      <c r="E958" s="373"/>
      <c r="F958" s="373"/>
      <c r="G958" s="373"/>
      <c r="H958" s="373"/>
      <c r="I958" s="373"/>
      <c r="J958" s="373"/>
      <c r="K958" s="373"/>
      <c r="L958" s="373"/>
      <c r="M958" s="373"/>
      <c r="N958" s="373"/>
      <c r="O958" s="373"/>
      <c r="P958" s="373"/>
      <c r="Q958" s="373"/>
      <c r="R958" s="373"/>
      <c r="S958" s="373"/>
      <c r="T958" s="373"/>
      <c r="U958" s="373"/>
      <c r="V958" s="373"/>
      <c r="W958" s="373"/>
      <c r="X958" s="373"/>
      <c r="Y958" s="373"/>
      <c r="Z958" s="373"/>
      <c r="AA958" s="373"/>
      <c r="AB958" s="373"/>
      <c r="AC958" s="373"/>
      <c r="AD958" s="373"/>
      <c r="AE958" s="373"/>
      <c r="AF958" s="373"/>
      <c r="AG958" s="373"/>
      <c r="AH958" s="373"/>
      <c r="AI958" s="373"/>
      <c r="AJ958" s="373"/>
      <c r="AK958" s="373"/>
      <c r="AL958" s="373"/>
      <c r="AM958" s="373"/>
      <c r="AN958" s="373"/>
      <c r="AO958" s="373"/>
      <c r="AP958" s="373"/>
      <c r="AQ958" s="373"/>
      <c r="AR958" s="373"/>
      <c r="AS958" s="373"/>
      <c r="AT958" s="373"/>
      <c r="AU958" s="373"/>
      <c r="AV958" s="373"/>
      <c r="AW958" s="373"/>
      <c r="AX958" s="373"/>
      <c r="AY958" s="373"/>
      <c r="AZ958" s="373"/>
      <c r="BA958" s="373"/>
      <c r="BB958" s="373"/>
      <c r="BC958" s="373"/>
      <c r="BD958" s="373"/>
      <c r="BE958" s="373"/>
      <c r="BF958" s="373"/>
      <c r="BG958" s="373"/>
      <c r="BH958" s="373"/>
      <c r="BI958" s="373"/>
      <c r="BJ958" s="373"/>
      <c r="BK958" s="373"/>
      <c r="BL958" s="373"/>
      <c r="BM958" s="373"/>
      <c r="BN958" s="373"/>
    </row>
    <row r="959" spans="1:66" ht="15.75" customHeight="1" x14ac:dyDescent="0.2">
      <c r="A959" s="373"/>
      <c r="B959" s="373"/>
      <c r="C959" s="373"/>
      <c r="D959" s="373"/>
      <c r="E959" s="373"/>
      <c r="F959" s="373"/>
      <c r="G959" s="373"/>
      <c r="H959" s="373"/>
      <c r="I959" s="373"/>
      <c r="J959" s="373"/>
      <c r="K959" s="373"/>
      <c r="L959" s="373"/>
      <c r="M959" s="373"/>
      <c r="N959" s="373"/>
      <c r="O959" s="373"/>
      <c r="P959" s="373"/>
      <c r="Q959" s="373"/>
      <c r="R959" s="373"/>
      <c r="S959" s="373"/>
      <c r="T959" s="373"/>
      <c r="U959" s="373"/>
      <c r="V959" s="373"/>
      <c r="W959" s="373"/>
      <c r="X959" s="373"/>
      <c r="Y959" s="373"/>
      <c r="Z959" s="373"/>
      <c r="AA959" s="373"/>
      <c r="AB959" s="373"/>
      <c r="AC959" s="373"/>
      <c r="AD959" s="373"/>
      <c r="AE959" s="373"/>
      <c r="AF959" s="373"/>
      <c r="AG959" s="373"/>
      <c r="AH959" s="373"/>
      <c r="AI959" s="373"/>
      <c r="AJ959" s="373"/>
      <c r="AK959" s="373"/>
      <c r="AL959" s="373"/>
      <c r="AM959" s="373"/>
      <c r="AN959" s="373"/>
      <c r="AO959" s="373"/>
      <c r="AP959" s="373"/>
      <c r="AQ959" s="373"/>
      <c r="AR959" s="373"/>
      <c r="AS959" s="373"/>
      <c r="AT959" s="373"/>
      <c r="AU959" s="373"/>
      <c r="AV959" s="373"/>
      <c r="AW959" s="373"/>
      <c r="AX959" s="373"/>
      <c r="AY959" s="373"/>
      <c r="AZ959" s="373"/>
      <c r="BA959" s="373"/>
      <c r="BB959" s="373"/>
      <c r="BC959" s="373"/>
      <c r="BD959" s="373"/>
      <c r="BE959" s="373"/>
      <c r="BF959" s="373"/>
      <c r="BG959" s="373"/>
      <c r="BH959" s="373"/>
      <c r="BI959" s="373"/>
      <c r="BJ959" s="373"/>
      <c r="BK959" s="373"/>
      <c r="BL959" s="373"/>
      <c r="BM959" s="373"/>
      <c r="BN959" s="373"/>
    </row>
    <row r="960" spans="1:66" ht="15.75" customHeight="1" x14ac:dyDescent="0.2">
      <c r="A960" s="373"/>
      <c r="B960" s="373"/>
      <c r="C960" s="373"/>
      <c r="D960" s="373"/>
      <c r="E960" s="373"/>
      <c r="F960" s="373"/>
      <c r="G960" s="373"/>
      <c r="H960" s="373"/>
      <c r="I960" s="373"/>
      <c r="J960" s="373"/>
      <c r="K960" s="373"/>
      <c r="L960" s="373"/>
      <c r="M960" s="373"/>
      <c r="N960" s="373"/>
      <c r="O960" s="373"/>
      <c r="P960" s="373"/>
      <c r="Q960" s="373"/>
      <c r="R960" s="373"/>
      <c r="S960" s="373"/>
      <c r="T960" s="373"/>
      <c r="U960" s="373"/>
      <c r="V960" s="373"/>
      <c r="W960" s="373"/>
      <c r="X960" s="373"/>
      <c r="Y960" s="373"/>
      <c r="Z960" s="373"/>
      <c r="AA960" s="373"/>
      <c r="AB960" s="373"/>
      <c r="AC960" s="373"/>
      <c r="AD960" s="373"/>
      <c r="AE960" s="373"/>
      <c r="AF960" s="373"/>
      <c r="AG960" s="373"/>
      <c r="AH960" s="373"/>
      <c r="AI960" s="373"/>
      <c r="AJ960" s="373"/>
      <c r="AK960" s="373"/>
      <c r="AL960" s="373"/>
      <c r="AM960" s="373"/>
      <c r="AN960" s="373"/>
      <c r="AO960" s="373"/>
      <c r="AP960" s="373"/>
      <c r="AQ960" s="373"/>
      <c r="AR960" s="373"/>
      <c r="AS960" s="373"/>
      <c r="AT960" s="373"/>
      <c r="AU960" s="373"/>
      <c r="AV960" s="373"/>
      <c r="AW960" s="373"/>
      <c r="AX960" s="373"/>
      <c r="AY960" s="373"/>
      <c r="AZ960" s="373"/>
      <c r="BA960" s="373"/>
      <c r="BB960" s="373"/>
      <c r="BC960" s="373"/>
      <c r="BD960" s="373"/>
      <c r="BE960" s="373"/>
      <c r="BF960" s="373"/>
      <c r="BG960" s="373"/>
      <c r="BH960" s="373"/>
      <c r="BI960" s="373"/>
      <c r="BJ960" s="373"/>
      <c r="BK960" s="373"/>
      <c r="BL960" s="373"/>
      <c r="BM960" s="373"/>
      <c r="BN960" s="373"/>
    </row>
    <row r="961" spans="1:66" ht="15.75" customHeight="1" x14ac:dyDescent="0.2">
      <c r="A961" s="373"/>
      <c r="B961" s="373"/>
      <c r="C961" s="373"/>
      <c r="D961" s="373"/>
      <c r="E961" s="373"/>
      <c r="F961" s="373"/>
      <c r="G961" s="373"/>
      <c r="H961" s="373"/>
      <c r="I961" s="373"/>
      <c r="J961" s="373"/>
      <c r="K961" s="373"/>
      <c r="L961" s="373"/>
      <c r="M961" s="373"/>
      <c r="N961" s="373"/>
      <c r="O961" s="373"/>
      <c r="P961" s="373"/>
      <c r="Q961" s="373"/>
      <c r="R961" s="373"/>
      <c r="S961" s="373"/>
      <c r="T961" s="373"/>
      <c r="U961" s="373"/>
      <c r="V961" s="373"/>
      <c r="W961" s="373"/>
      <c r="X961" s="373"/>
      <c r="Y961" s="373"/>
      <c r="Z961" s="373"/>
      <c r="AA961" s="373"/>
      <c r="AB961" s="373"/>
      <c r="AC961" s="373"/>
      <c r="AD961" s="373"/>
      <c r="AE961" s="373"/>
      <c r="AF961" s="373"/>
      <c r="AG961" s="373"/>
      <c r="AH961" s="373"/>
      <c r="AI961" s="373"/>
      <c r="AJ961" s="373"/>
      <c r="AK961" s="373"/>
      <c r="AL961" s="373"/>
      <c r="AM961" s="373"/>
      <c r="AN961" s="373"/>
      <c r="AO961" s="373"/>
      <c r="AP961" s="373"/>
      <c r="AQ961" s="373"/>
      <c r="AR961" s="373"/>
      <c r="AS961" s="373"/>
      <c r="AT961" s="373"/>
      <c r="AU961" s="373"/>
      <c r="AV961" s="373"/>
      <c r="AW961" s="373"/>
      <c r="AX961" s="373"/>
      <c r="AY961" s="373"/>
      <c r="AZ961" s="373"/>
      <c r="BA961" s="373"/>
      <c r="BB961" s="373"/>
      <c r="BC961" s="373"/>
      <c r="BD961" s="373"/>
      <c r="BE961" s="373"/>
      <c r="BF961" s="373"/>
      <c r="BG961" s="373"/>
      <c r="BH961" s="373"/>
      <c r="BI961" s="373"/>
      <c r="BJ961" s="373"/>
      <c r="BK961" s="373"/>
      <c r="BL961" s="373"/>
      <c r="BM961" s="373"/>
      <c r="BN961" s="373"/>
    </row>
    <row r="962" spans="1:66" ht="15.75" customHeight="1" x14ac:dyDescent="0.2">
      <c r="A962" s="373"/>
      <c r="B962" s="373"/>
      <c r="C962" s="373"/>
      <c r="D962" s="373"/>
      <c r="E962" s="373"/>
      <c r="F962" s="373"/>
      <c r="G962" s="373"/>
      <c r="H962" s="373"/>
      <c r="I962" s="373"/>
      <c r="J962" s="373"/>
      <c r="K962" s="373"/>
      <c r="L962" s="373"/>
      <c r="M962" s="373"/>
      <c r="N962" s="373"/>
      <c r="O962" s="373"/>
      <c r="P962" s="373"/>
      <c r="Q962" s="373"/>
      <c r="R962" s="373"/>
      <c r="S962" s="373"/>
      <c r="T962" s="373"/>
      <c r="U962" s="373"/>
      <c r="V962" s="373"/>
      <c r="W962" s="373"/>
      <c r="X962" s="373"/>
      <c r="Y962" s="373"/>
      <c r="Z962" s="373"/>
      <c r="AA962" s="373"/>
      <c r="AB962" s="373"/>
      <c r="AC962" s="373"/>
      <c r="AD962" s="373"/>
      <c r="AE962" s="373"/>
      <c r="AF962" s="373"/>
      <c r="AG962" s="373"/>
      <c r="AH962" s="373"/>
      <c r="AI962" s="373"/>
      <c r="AJ962" s="373"/>
      <c r="AK962" s="373"/>
      <c r="AL962" s="373"/>
      <c r="AM962" s="373"/>
      <c r="AN962" s="373"/>
      <c r="AO962" s="373"/>
      <c r="AP962" s="373"/>
      <c r="AQ962" s="373"/>
      <c r="AR962" s="373"/>
      <c r="AS962" s="373"/>
      <c r="AT962" s="373"/>
      <c r="AU962" s="373"/>
      <c r="AV962" s="373"/>
      <c r="AW962" s="373"/>
      <c r="AX962" s="373"/>
      <c r="AY962" s="373"/>
      <c r="AZ962" s="373"/>
      <c r="BA962" s="373"/>
      <c r="BB962" s="373"/>
      <c r="BC962" s="373"/>
      <c r="BD962" s="373"/>
      <c r="BE962" s="373"/>
      <c r="BF962" s="373"/>
      <c r="BG962" s="373"/>
      <c r="BH962" s="373"/>
      <c r="BI962" s="373"/>
      <c r="BJ962" s="373"/>
      <c r="BK962" s="373"/>
      <c r="BL962" s="373"/>
      <c r="BM962" s="373"/>
      <c r="BN962" s="373"/>
    </row>
    <row r="963" spans="1:66" ht="15.75" customHeight="1" x14ac:dyDescent="0.2">
      <c r="A963" s="373"/>
      <c r="B963" s="373"/>
      <c r="C963" s="373"/>
      <c r="D963" s="373"/>
      <c r="E963" s="373"/>
      <c r="F963" s="373"/>
      <c r="G963" s="373"/>
      <c r="H963" s="373"/>
      <c r="I963" s="373"/>
      <c r="J963" s="373"/>
      <c r="K963" s="373"/>
      <c r="L963" s="373"/>
      <c r="M963" s="373"/>
      <c r="N963" s="373"/>
      <c r="O963" s="373"/>
      <c r="P963" s="373"/>
      <c r="Q963" s="373"/>
      <c r="R963" s="373"/>
      <c r="S963" s="373"/>
      <c r="T963" s="373"/>
      <c r="U963" s="373"/>
      <c r="V963" s="373"/>
      <c r="W963" s="373"/>
      <c r="X963" s="373"/>
      <c r="Y963" s="373"/>
      <c r="Z963" s="373"/>
      <c r="AA963" s="373"/>
      <c r="AB963" s="373"/>
      <c r="AC963" s="373"/>
      <c r="AD963" s="373"/>
      <c r="AE963" s="373"/>
      <c r="AF963" s="373"/>
      <c r="AG963" s="373"/>
      <c r="AH963" s="373"/>
      <c r="AI963" s="373"/>
      <c r="AJ963" s="373"/>
      <c r="AK963" s="373"/>
      <c r="AL963" s="373"/>
      <c r="AM963" s="373"/>
      <c r="AN963" s="373"/>
      <c r="AO963" s="373"/>
      <c r="AP963" s="373"/>
      <c r="AQ963" s="373"/>
      <c r="AR963" s="373"/>
      <c r="AS963" s="373"/>
      <c r="AT963" s="373"/>
      <c r="AU963" s="373"/>
      <c r="AV963" s="373"/>
      <c r="AW963" s="373"/>
      <c r="AX963" s="373"/>
      <c r="AY963" s="373"/>
      <c r="AZ963" s="373"/>
      <c r="BA963" s="373"/>
      <c r="BB963" s="373"/>
      <c r="BC963" s="373"/>
      <c r="BD963" s="373"/>
      <c r="BE963" s="373"/>
      <c r="BF963" s="373"/>
      <c r="BG963" s="373"/>
      <c r="BH963" s="373"/>
      <c r="BI963" s="373"/>
      <c r="BJ963" s="373"/>
      <c r="BK963" s="373"/>
      <c r="BL963" s="373"/>
      <c r="BM963" s="373"/>
      <c r="BN963" s="373"/>
    </row>
    <row r="964" spans="1:66" ht="15.75" customHeight="1" x14ac:dyDescent="0.2">
      <c r="A964" s="373"/>
      <c r="B964" s="373"/>
      <c r="C964" s="373"/>
      <c r="D964" s="373"/>
      <c r="E964" s="373"/>
      <c r="F964" s="373"/>
      <c r="G964" s="373"/>
      <c r="H964" s="373"/>
      <c r="I964" s="373"/>
      <c r="J964" s="373"/>
      <c r="K964" s="373"/>
      <c r="L964" s="373"/>
      <c r="M964" s="373"/>
      <c r="N964" s="373"/>
      <c r="O964" s="373"/>
      <c r="P964" s="373"/>
      <c r="Q964" s="373"/>
      <c r="R964" s="373"/>
      <c r="S964" s="373"/>
      <c r="T964" s="373"/>
      <c r="U964" s="373"/>
      <c r="V964" s="373"/>
      <c r="W964" s="373"/>
      <c r="X964" s="373"/>
      <c r="Y964" s="373"/>
      <c r="Z964" s="373"/>
      <c r="AA964" s="373"/>
      <c r="AB964" s="373"/>
      <c r="AC964" s="373"/>
      <c r="AD964" s="373"/>
      <c r="AE964" s="373"/>
      <c r="AF964" s="373"/>
      <c r="AG964" s="373"/>
      <c r="AH964" s="373"/>
      <c r="AI964" s="373"/>
      <c r="AJ964" s="373"/>
      <c r="AK964" s="373"/>
      <c r="AL964" s="373"/>
      <c r="AM964" s="373"/>
      <c r="AN964" s="373"/>
      <c r="AO964" s="373"/>
      <c r="AP964" s="373"/>
      <c r="AQ964" s="373"/>
      <c r="AR964" s="373"/>
      <c r="AS964" s="373"/>
      <c r="AT964" s="373"/>
      <c r="AU964" s="373"/>
      <c r="AV964" s="373"/>
      <c r="AW964" s="373"/>
      <c r="AX964" s="373"/>
      <c r="AY964" s="373"/>
      <c r="AZ964" s="373"/>
      <c r="BA964" s="373"/>
      <c r="BB964" s="373"/>
      <c r="BC964" s="373"/>
      <c r="BD964" s="373"/>
      <c r="BE964" s="373"/>
      <c r="BF964" s="373"/>
      <c r="BG964" s="373"/>
      <c r="BH964" s="373"/>
      <c r="BI964" s="373"/>
      <c r="BJ964" s="373"/>
      <c r="BK964" s="373"/>
      <c r="BL964" s="373"/>
      <c r="BM964" s="373"/>
      <c r="BN964" s="373"/>
    </row>
    <row r="965" spans="1:66" ht="15.75" customHeight="1" x14ac:dyDescent="0.2">
      <c r="A965" s="373"/>
      <c r="B965" s="373"/>
      <c r="C965" s="373"/>
      <c r="D965" s="373"/>
      <c r="E965" s="373"/>
      <c r="F965" s="373"/>
      <c r="G965" s="373"/>
      <c r="H965" s="373"/>
      <c r="I965" s="373"/>
      <c r="J965" s="373"/>
      <c r="K965" s="373"/>
      <c r="L965" s="373"/>
      <c r="M965" s="373"/>
      <c r="N965" s="373"/>
      <c r="O965" s="373"/>
      <c r="P965" s="373"/>
      <c r="Q965" s="373"/>
      <c r="R965" s="373"/>
      <c r="S965" s="373"/>
      <c r="T965" s="373"/>
      <c r="U965" s="373"/>
      <c r="V965" s="373"/>
      <c r="W965" s="373"/>
      <c r="X965" s="373"/>
      <c r="Y965" s="373"/>
      <c r="Z965" s="373"/>
      <c r="AA965" s="373"/>
      <c r="AB965" s="373"/>
      <c r="AC965" s="373"/>
      <c r="AD965" s="373"/>
      <c r="AE965" s="373"/>
      <c r="AF965" s="373"/>
      <c r="AG965" s="373"/>
      <c r="AH965" s="373"/>
      <c r="AI965" s="373"/>
      <c r="AJ965" s="373"/>
      <c r="AK965" s="373"/>
      <c r="AL965" s="373"/>
      <c r="AM965" s="373"/>
      <c r="AN965" s="373"/>
      <c r="AO965" s="373"/>
      <c r="AP965" s="373"/>
      <c r="AQ965" s="373"/>
      <c r="AR965" s="373"/>
      <c r="AS965" s="373"/>
      <c r="AT965" s="373"/>
      <c r="AU965" s="373"/>
      <c r="AV965" s="373"/>
      <c r="AW965" s="373"/>
      <c r="AX965" s="373"/>
      <c r="AY965" s="373"/>
      <c r="AZ965" s="373"/>
      <c r="BA965" s="373"/>
      <c r="BB965" s="373"/>
      <c r="BC965" s="373"/>
      <c r="BD965" s="373"/>
      <c r="BE965" s="373"/>
      <c r="BF965" s="373"/>
      <c r="BG965" s="373"/>
      <c r="BH965" s="373"/>
      <c r="BI965" s="373"/>
      <c r="BJ965" s="373"/>
      <c r="BK965" s="373"/>
      <c r="BL965" s="373"/>
      <c r="BM965" s="373"/>
      <c r="BN965" s="373"/>
    </row>
    <row r="966" spans="1:66" ht="15.75" customHeight="1" x14ac:dyDescent="0.2">
      <c r="A966" s="373"/>
      <c r="B966" s="373"/>
      <c r="C966" s="373"/>
      <c r="D966" s="373"/>
      <c r="E966" s="373"/>
      <c r="F966" s="373"/>
      <c r="G966" s="373"/>
      <c r="H966" s="373"/>
      <c r="I966" s="373"/>
      <c r="J966" s="373"/>
      <c r="K966" s="373"/>
      <c r="L966" s="373"/>
      <c r="M966" s="373"/>
      <c r="N966" s="373"/>
      <c r="O966" s="373"/>
      <c r="P966" s="373"/>
      <c r="Q966" s="373"/>
      <c r="R966" s="373"/>
      <c r="S966" s="373"/>
      <c r="T966" s="373"/>
      <c r="U966" s="373"/>
      <c r="V966" s="373"/>
      <c r="W966" s="373"/>
      <c r="X966" s="373"/>
      <c r="Y966" s="373"/>
      <c r="Z966" s="373"/>
      <c r="AA966" s="373"/>
      <c r="AB966" s="373"/>
      <c r="AC966" s="373"/>
      <c r="AD966" s="373"/>
      <c r="AE966" s="373"/>
      <c r="AF966" s="373"/>
      <c r="AG966" s="373"/>
      <c r="AH966" s="373"/>
      <c r="AI966" s="373"/>
      <c r="AJ966" s="373"/>
      <c r="AK966" s="373"/>
      <c r="AL966" s="373"/>
      <c r="AM966" s="373"/>
      <c r="AN966" s="373"/>
      <c r="AO966" s="373"/>
      <c r="AP966" s="373"/>
      <c r="AQ966" s="373"/>
      <c r="AR966" s="373"/>
      <c r="AS966" s="373"/>
      <c r="AT966" s="373"/>
      <c r="AU966" s="373"/>
      <c r="AV966" s="373"/>
      <c r="AW966" s="373"/>
      <c r="AX966" s="373"/>
      <c r="AY966" s="373"/>
      <c r="AZ966" s="373"/>
      <c r="BA966" s="373"/>
      <c r="BB966" s="373"/>
      <c r="BC966" s="373"/>
      <c r="BD966" s="373"/>
      <c r="BE966" s="373"/>
      <c r="BF966" s="373"/>
      <c r="BG966" s="373"/>
      <c r="BH966" s="373"/>
      <c r="BI966" s="373"/>
      <c r="BJ966" s="373"/>
      <c r="BK966" s="373"/>
      <c r="BL966" s="373"/>
      <c r="BM966" s="373"/>
      <c r="BN966" s="373"/>
    </row>
    <row r="967" spans="1:66" ht="15.75" customHeight="1" x14ac:dyDescent="0.2">
      <c r="A967" s="373"/>
      <c r="B967" s="373"/>
      <c r="C967" s="373"/>
      <c r="D967" s="373"/>
      <c r="E967" s="373"/>
      <c r="F967" s="373"/>
      <c r="G967" s="373"/>
      <c r="H967" s="373"/>
      <c r="I967" s="373"/>
      <c r="J967" s="373"/>
      <c r="K967" s="373"/>
      <c r="L967" s="373"/>
      <c r="M967" s="373"/>
      <c r="N967" s="373"/>
      <c r="O967" s="373"/>
      <c r="P967" s="373"/>
      <c r="Q967" s="373"/>
      <c r="R967" s="373"/>
      <c r="S967" s="373"/>
      <c r="T967" s="373"/>
      <c r="U967" s="373"/>
      <c r="V967" s="373"/>
      <c r="W967" s="373"/>
      <c r="X967" s="373"/>
      <c r="Y967" s="373"/>
      <c r="Z967" s="373"/>
      <c r="AA967" s="373"/>
      <c r="AB967" s="373"/>
      <c r="AC967" s="373"/>
      <c r="AD967" s="373"/>
      <c r="AE967" s="373"/>
      <c r="AF967" s="373"/>
      <c r="AG967" s="373"/>
      <c r="AH967" s="373"/>
      <c r="AI967" s="373"/>
      <c r="AJ967" s="373"/>
      <c r="AK967" s="373"/>
      <c r="AL967" s="373"/>
      <c r="AM967" s="373"/>
      <c r="AN967" s="373"/>
      <c r="AO967" s="373"/>
      <c r="AP967" s="373"/>
      <c r="AQ967" s="373"/>
      <c r="AR967" s="373"/>
      <c r="AS967" s="373"/>
      <c r="AT967" s="373"/>
      <c r="AU967" s="373"/>
      <c r="AV967" s="373"/>
      <c r="AW967" s="373"/>
      <c r="AX967" s="373"/>
      <c r="AY967" s="373"/>
      <c r="AZ967" s="373"/>
      <c r="BA967" s="373"/>
      <c r="BB967" s="373"/>
      <c r="BC967" s="373"/>
      <c r="BD967" s="373"/>
      <c r="BE967" s="373"/>
      <c r="BF967" s="373"/>
      <c r="BG967" s="373"/>
      <c r="BH967" s="373"/>
      <c r="BI967" s="373"/>
      <c r="BJ967" s="373"/>
      <c r="BK967" s="373"/>
      <c r="BL967" s="373"/>
      <c r="BM967" s="373"/>
      <c r="BN967" s="373"/>
    </row>
    <row r="968" spans="1:66" ht="15.75" customHeight="1" x14ac:dyDescent="0.2">
      <c r="A968" s="373"/>
      <c r="B968" s="373"/>
      <c r="C968" s="373"/>
      <c r="D968" s="373"/>
      <c r="E968" s="373"/>
      <c r="F968" s="373"/>
      <c r="G968" s="373"/>
      <c r="H968" s="373"/>
      <c r="I968" s="373"/>
      <c r="J968" s="373"/>
      <c r="K968" s="373"/>
      <c r="L968" s="373"/>
      <c r="M968" s="373"/>
      <c r="N968" s="373"/>
      <c r="O968" s="373"/>
      <c r="P968" s="373"/>
      <c r="Q968" s="373"/>
      <c r="R968" s="373"/>
      <c r="S968" s="373"/>
      <c r="T968" s="373"/>
      <c r="U968" s="373"/>
      <c r="V968" s="373"/>
      <c r="W968" s="373"/>
      <c r="X968" s="373"/>
      <c r="Y968" s="373"/>
      <c r="Z968" s="373"/>
      <c r="AA968" s="373"/>
      <c r="AB968" s="373"/>
      <c r="AC968" s="373"/>
      <c r="AD968" s="373"/>
      <c r="AE968" s="373"/>
      <c r="AF968" s="373"/>
      <c r="AG968" s="373"/>
      <c r="AH968" s="373"/>
      <c r="AI968" s="373"/>
      <c r="AJ968" s="373"/>
      <c r="AK968" s="373"/>
      <c r="AL968" s="373"/>
      <c r="AM968" s="373"/>
      <c r="AN968" s="373"/>
      <c r="AO968" s="373"/>
      <c r="AP968" s="373"/>
      <c r="AQ968" s="373"/>
      <c r="AR968" s="373"/>
      <c r="AS968" s="373"/>
      <c r="AT968" s="373"/>
      <c r="AU968" s="373"/>
      <c r="AV968" s="373"/>
      <c r="AW968" s="373"/>
      <c r="AX968" s="373"/>
      <c r="AY968" s="373"/>
      <c r="AZ968" s="373"/>
      <c r="BA968" s="373"/>
      <c r="BB968" s="373"/>
      <c r="BC968" s="373"/>
      <c r="BD968" s="373"/>
      <c r="BE968" s="373"/>
      <c r="BF968" s="373"/>
      <c r="BG968" s="373"/>
      <c r="BH968" s="373"/>
      <c r="BI968" s="373"/>
      <c r="BJ968" s="373"/>
      <c r="BK968" s="373"/>
      <c r="BL968" s="373"/>
      <c r="BM968" s="373"/>
      <c r="BN968" s="373"/>
    </row>
    <row r="969" spans="1:66" ht="15.75" customHeight="1" x14ac:dyDescent="0.2">
      <c r="A969" s="373"/>
      <c r="B969" s="373"/>
      <c r="C969" s="373"/>
      <c r="D969" s="373"/>
      <c r="E969" s="373"/>
      <c r="F969" s="373"/>
      <c r="G969" s="373"/>
      <c r="H969" s="373"/>
      <c r="I969" s="373"/>
      <c r="J969" s="373"/>
      <c r="K969" s="373"/>
      <c r="L969" s="373"/>
      <c r="M969" s="373"/>
      <c r="N969" s="373"/>
      <c r="O969" s="373"/>
      <c r="P969" s="373"/>
      <c r="Q969" s="373"/>
      <c r="R969" s="373"/>
      <c r="S969" s="373"/>
      <c r="T969" s="373"/>
      <c r="U969" s="373"/>
      <c r="V969" s="373"/>
      <c r="W969" s="373"/>
      <c r="X969" s="373"/>
      <c r="Y969" s="373"/>
      <c r="Z969" s="373"/>
      <c r="AA969" s="373"/>
      <c r="AB969" s="373"/>
      <c r="AC969" s="373"/>
      <c r="AD969" s="373"/>
      <c r="AE969" s="373"/>
      <c r="AF969" s="373"/>
      <c r="AG969" s="373"/>
      <c r="AH969" s="373"/>
      <c r="AI969" s="373"/>
      <c r="AJ969" s="373"/>
      <c r="AK969" s="373"/>
      <c r="AL969" s="373"/>
      <c r="AM969" s="373"/>
      <c r="AN969" s="373"/>
      <c r="AO969" s="373"/>
      <c r="AP969" s="373"/>
      <c r="AQ969" s="373"/>
      <c r="AR969" s="373"/>
      <c r="AS969" s="373"/>
      <c r="AT969" s="373"/>
      <c r="AU969" s="373"/>
      <c r="AV969" s="373"/>
      <c r="AW969" s="373"/>
      <c r="AX969" s="373"/>
      <c r="AY969" s="373"/>
      <c r="AZ969" s="373"/>
      <c r="BA969" s="373"/>
      <c r="BB969" s="373"/>
      <c r="BC969" s="373"/>
      <c r="BD969" s="373"/>
      <c r="BE969" s="373"/>
      <c r="BF969" s="373"/>
      <c r="BG969" s="373"/>
      <c r="BH969" s="373"/>
      <c r="BI969" s="373"/>
      <c r="BJ969" s="373"/>
      <c r="BK969" s="373"/>
      <c r="BL969" s="373"/>
      <c r="BM969" s="373"/>
      <c r="BN969" s="373"/>
    </row>
    <row r="970" spans="1:66" ht="15.75" customHeight="1" x14ac:dyDescent="0.2">
      <c r="A970" s="373"/>
      <c r="B970" s="373"/>
      <c r="C970" s="373"/>
      <c r="D970" s="373"/>
      <c r="E970" s="373"/>
      <c r="F970" s="373"/>
      <c r="G970" s="373"/>
      <c r="H970" s="373"/>
      <c r="I970" s="373"/>
      <c r="J970" s="373"/>
      <c r="K970" s="373"/>
      <c r="L970" s="373"/>
      <c r="M970" s="373"/>
      <c r="N970" s="373"/>
      <c r="O970" s="373"/>
      <c r="P970" s="373"/>
      <c r="Q970" s="373"/>
      <c r="R970" s="373"/>
      <c r="S970" s="373"/>
      <c r="T970" s="373"/>
      <c r="U970" s="373"/>
      <c r="V970" s="373"/>
      <c r="W970" s="373"/>
      <c r="X970" s="373"/>
      <c r="Y970" s="373"/>
      <c r="Z970" s="373"/>
      <c r="AA970" s="373"/>
      <c r="AB970" s="373"/>
      <c r="AC970" s="373"/>
      <c r="AD970" s="373"/>
      <c r="AE970" s="373"/>
      <c r="AF970" s="373"/>
      <c r="AG970" s="373"/>
      <c r="AH970" s="373"/>
      <c r="AI970" s="373"/>
      <c r="AJ970" s="373"/>
      <c r="AK970" s="373"/>
      <c r="AL970" s="373"/>
      <c r="AM970" s="373"/>
      <c r="AN970" s="373"/>
      <c r="AO970" s="373"/>
      <c r="AP970" s="373"/>
      <c r="AQ970" s="373"/>
      <c r="AR970" s="373"/>
      <c r="AS970" s="373"/>
      <c r="AT970" s="373"/>
      <c r="AU970" s="373"/>
      <c r="AV970" s="373"/>
      <c r="AW970" s="373"/>
      <c r="AX970" s="373"/>
      <c r="AY970" s="373"/>
      <c r="AZ970" s="373"/>
      <c r="BA970" s="373"/>
      <c r="BB970" s="373"/>
      <c r="BC970" s="373"/>
      <c r="BD970" s="373"/>
      <c r="BE970" s="373"/>
      <c r="BF970" s="373"/>
      <c r="BG970" s="373"/>
      <c r="BH970" s="373"/>
      <c r="BI970" s="373"/>
      <c r="BJ970" s="373"/>
      <c r="BK970" s="373"/>
      <c r="BL970" s="373"/>
      <c r="BM970" s="373"/>
      <c r="BN970" s="373"/>
    </row>
    <row r="971" spans="1:66" ht="15.75" customHeight="1" x14ac:dyDescent="0.2">
      <c r="A971" s="373"/>
      <c r="B971" s="373"/>
      <c r="C971" s="373"/>
      <c r="D971" s="373"/>
      <c r="E971" s="373"/>
      <c r="F971" s="373"/>
      <c r="G971" s="373"/>
      <c r="H971" s="373"/>
      <c r="I971" s="373"/>
      <c r="J971" s="373"/>
      <c r="K971" s="373"/>
      <c r="L971" s="373"/>
      <c r="M971" s="373"/>
      <c r="N971" s="373"/>
      <c r="O971" s="373"/>
      <c r="P971" s="373"/>
      <c r="Q971" s="373"/>
      <c r="R971" s="373"/>
      <c r="S971" s="373"/>
      <c r="T971" s="373"/>
      <c r="U971" s="373"/>
      <c r="V971" s="373"/>
      <c r="W971" s="373"/>
      <c r="X971" s="373"/>
      <c r="Y971" s="373"/>
      <c r="Z971" s="373"/>
      <c r="AA971" s="373"/>
      <c r="AB971" s="373"/>
      <c r="AC971" s="373"/>
      <c r="AD971" s="373"/>
      <c r="AE971" s="373"/>
      <c r="AF971" s="373"/>
      <c r="AG971" s="373"/>
      <c r="AH971" s="373"/>
      <c r="AI971" s="373"/>
      <c r="AJ971" s="373"/>
      <c r="AK971" s="373"/>
      <c r="AL971" s="373"/>
      <c r="AM971" s="373"/>
      <c r="AN971" s="373"/>
      <c r="AO971" s="373"/>
      <c r="AP971" s="373"/>
      <c r="AQ971" s="373"/>
      <c r="AR971" s="373"/>
      <c r="AS971" s="373"/>
      <c r="AT971" s="373"/>
      <c r="AU971" s="373"/>
      <c r="AV971" s="373"/>
      <c r="AW971" s="373"/>
      <c r="AX971" s="373"/>
      <c r="AY971" s="373"/>
      <c r="AZ971" s="373"/>
      <c r="BA971" s="373"/>
      <c r="BB971" s="373"/>
      <c r="BC971" s="373"/>
      <c r="BD971" s="373"/>
      <c r="BE971" s="373"/>
      <c r="BF971" s="373"/>
      <c r="BG971" s="373"/>
      <c r="BH971" s="373"/>
      <c r="BI971" s="373"/>
      <c r="BJ971" s="373"/>
      <c r="BK971" s="373"/>
      <c r="BL971" s="373"/>
      <c r="BM971" s="373"/>
      <c r="BN971" s="373"/>
    </row>
    <row r="972" spans="1:66" ht="15.75" customHeight="1" x14ac:dyDescent="0.2">
      <c r="A972" s="373"/>
      <c r="B972" s="373"/>
      <c r="C972" s="373"/>
      <c r="D972" s="373"/>
      <c r="E972" s="373"/>
      <c r="F972" s="373"/>
      <c r="G972" s="373"/>
      <c r="H972" s="373"/>
      <c r="I972" s="373"/>
      <c r="J972" s="373"/>
      <c r="K972" s="373"/>
      <c r="L972" s="373"/>
      <c r="M972" s="373"/>
      <c r="N972" s="373"/>
      <c r="O972" s="373"/>
      <c r="P972" s="373"/>
      <c r="Q972" s="373"/>
      <c r="R972" s="373"/>
      <c r="S972" s="373"/>
      <c r="T972" s="373"/>
      <c r="U972" s="373"/>
      <c r="V972" s="373"/>
      <c r="W972" s="373"/>
      <c r="X972" s="373"/>
      <c r="Y972" s="373"/>
      <c r="Z972" s="373"/>
      <c r="AA972" s="373"/>
      <c r="AB972" s="373"/>
      <c r="AC972" s="373"/>
      <c r="AD972" s="373"/>
      <c r="AE972" s="373"/>
      <c r="AF972" s="373"/>
      <c r="AG972" s="373"/>
      <c r="AH972" s="373"/>
      <c r="AI972" s="373"/>
      <c r="AJ972" s="373"/>
      <c r="AK972" s="373"/>
      <c r="AL972" s="373"/>
      <c r="AM972" s="373"/>
      <c r="AN972" s="373"/>
      <c r="AO972" s="373"/>
      <c r="AP972" s="373"/>
      <c r="AQ972" s="373"/>
      <c r="AR972" s="373"/>
      <c r="AS972" s="373"/>
      <c r="AT972" s="373"/>
      <c r="AU972" s="373"/>
      <c r="AV972" s="373"/>
      <c r="AW972" s="373"/>
      <c r="AX972" s="373"/>
      <c r="AY972" s="373"/>
      <c r="AZ972" s="373"/>
      <c r="BA972" s="373"/>
      <c r="BB972" s="373"/>
      <c r="BC972" s="373"/>
      <c r="BD972" s="373"/>
      <c r="BE972" s="373"/>
      <c r="BF972" s="373"/>
      <c r="BG972" s="373"/>
      <c r="BH972" s="373"/>
      <c r="BI972" s="373"/>
      <c r="BJ972" s="373"/>
      <c r="BK972" s="373"/>
      <c r="BL972" s="373"/>
      <c r="BM972" s="373"/>
      <c r="BN972" s="373"/>
    </row>
    <row r="973" spans="1:66" ht="15.75" customHeight="1" x14ac:dyDescent="0.2">
      <c r="A973" s="373"/>
      <c r="B973" s="373"/>
      <c r="C973" s="373"/>
      <c r="D973" s="373"/>
      <c r="E973" s="373"/>
      <c r="F973" s="373"/>
      <c r="G973" s="373"/>
      <c r="H973" s="373"/>
      <c r="I973" s="373"/>
      <c r="J973" s="373"/>
      <c r="K973" s="373"/>
      <c r="L973" s="373"/>
      <c r="M973" s="373"/>
      <c r="N973" s="373"/>
      <c r="O973" s="373"/>
      <c r="P973" s="373"/>
      <c r="Q973" s="373"/>
      <c r="R973" s="373"/>
      <c r="S973" s="373"/>
      <c r="T973" s="373"/>
      <c r="U973" s="373"/>
      <c r="V973" s="373"/>
      <c r="W973" s="373"/>
      <c r="X973" s="373"/>
      <c r="Y973" s="373"/>
      <c r="Z973" s="373"/>
      <c r="AA973" s="373"/>
      <c r="AB973" s="373"/>
      <c r="AC973" s="373"/>
      <c r="AD973" s="373"/>
      <c r="AE973" s="373"/>
      <c r="AF973" s="373"/>
      <c r="AG973" s="373"/>
      <c r="AH973" s="373"/>
      <c r="AI973" s="373"/>
      <c r="AJ973" s="373"/>
      <c r="AK973" s="373"/>
      <c r="AL973" s="373"/>
      <c r="AM973" s="373"/>
      <c r="AN973" s="373"/>
      <c r="AO973" s="373"/>
      <c r="AP973" s="373"/>
      <c r="AQ973" s="373"/>
      <c r="AR973" s="373"/>
      <c r="AS973" s="373"/>
      <c r="AT973" s="373"/>
      <c r="AU973" s="373"/>
      <c r="AV973" s="373"/>
      <c r="AW973" s="373"/>
      <c r="AX973" s="373"/>
      <c r="AY973" s="373"/>
      <c r="AZ973" s="373"/>
      <c r="BA973" s="373"/>
      <c r="BB973" s="373"/>
      <c r="BC973" s="373"/>
      <c r="BD973" s="373"/>
      <c r="BE973" s="373"/>
      <c r="BF973" s="373"/>
      <c r="BG973" s="373"/>
      <c r="BH973" s="373"/>
      <c r="BI973" s="373"/>
      <c r="BJ973" s="373"/>
      <c r="BK973" s="373"/>
      <c r="BL973" s="373"/>
      <c r="BM973" s="373"/>
      <c r="BN973" s="373"/>
    </row>
    <row r="974" spans="1:66" ht="15.75" customHeight="1" x14ac:dyDescent="0.2">
      <c r="A974" s="373"/>
      <c r="B974" s="373"/>
      <c r="C974" s="373"/>
      <c r="D974" s="373"/>
      <c r="E974" s="373"/>
      <c r="F974" s="373"/>
      <c r="G974" s="373"/>
      <c r="H974" s="373"/>
      <c r="I974" s="373"/>
      <c r="J974" s="373"/>
      <c r="K974" s="373"/>
      <c r="L974" s="373"/>
      <c r="M974" s="373"/>
      <c r="N974" s="373"/>
      <c r="O974" s="373"/>
      <c r="P974" s="373"/>
      <c r="Q974" s="373"/>
      <c r="R974" s="373"/>
      <c r="S974" s="373"/>
      <c r="T974" s="373"/>
      <c r="U974" s="373"/>
      <c r="V974" s="373"/>
      <c r="W974" s="373"/>
      <c r="X974" s="373"/>
      <c r="Y974" s="373"/>
      <c r="Z974" s="373"/>
      <c r="AA974" s="373"/>
      <c r="AB974" s="373"/>
      <c r="AC974" s="373"/>
      <c r="AD974" s="373"/>
      <c r="AE974" s="373"/>
      <c r="AF974" s="373"/>
      <c r="AG974" s="373"/>
      <c r="AH974" s="373"/>
      <c r="AI974" s="373"/>
      <c r="AJ974" s="373"/>
      <c r="AK974" s="373"/>
      <c r="AL974" s="373"/>
      <c r="AM974" s="373"/>
      <c r="AN974" s="373"/>
      <c r="AO974" s="373"/>
      <c r="AP974" s="373"/>
      <c r="AQ974" s="373"/>
      <c r="AR974" s="373"/>
      <c r="AS974" s="373"/>
      <c r="AT974" s="373"/>
      <c r="AU974" s="373"/>
      <c r="AV974" s="373"/>
      <c r="AW974" s="373"/>
      <c r="AX974" s="373"/>
      <c r="AY974" s="373"/>
      <c r="AZ974" s="373"/>
      <c r="BA974" s="373"/>
      <c r="BB974" s="373"/>
      <c r="BC974" s="373"/>
      <c r="BD974" s="373"/>
      <c r="BE974" s="373"/>
      <c r="BF974" s="373"/>
      <c r="BG974" s="373"/>
      <c r="BH974" s="373"/>
      <c r="BI974" s="373"/>
      <c r="BJ974" s="373"/>
      <c r="BK974" s="373"/>
      <c r="BL974" s="373"/>
      <c r="BM974" s="373"/>
      <c r="BN974" s="373"/>
    </row>
    <row r="975" spans="1:66" ht="15.75" customHeight="1" x14ac:dyDescent="0.2">
      <c r="A975" s="373"/>
      <c r="B975" s="373"/>
      <c r="C975" s="373"/>
      <c r="D975" s="373"/>
      <c r="E975" s="373"/>
      <c r="F975" s="373"/>
      <c r="G975" s="373"/>
      <c r="H975" s="373"/>
      <c r="I975" s="373"/>
      <c r="J975" s="373"/>
      <c r="K975" s="373"/>
      <c r="L975" s="373"/>
      <c r="M975" s="373"/>
      <c r="N975" s="373"/>
      <c r="O975" s="373"/>
      <c r="P975" s="373"/>
      <c r="Q975" s="373"/>
      <c r="R975" s="373"/>
      <c r="S975" s="373"/>
      <c r="T975" s="373"/>
      <c r="U975" s="373"/>
      <c r="V975" s="373"/>
      <c r="W975" s="373"/>
      <c r="X975" s="373"/>
      <c r="Y975" s="373"/>
      <c r="Z975" s="373"/>
      <c r="AA975" s="373"/>
      <c r="AB975" s="373"/>
      <c r="AC975" s="373"/>
      <c r="AD975" s="373"/>
      <c r="AE975" s="373"/>
      <c r="AF975" s="373"/>
      <c r="AG975" s="373"/>
      <c r="AH975" s="373"/>
      <c r="AI975" s="373"/>
      <c r="AJ975" s="373"/>
      <c r="AK975" s="373"/>
      <c r="AL975" s="373"/>
      <c r="AM975" s="373"/>
      <c r="AN975" s="373"/>
      <c r="AO975" s="373"/>
      <c r="AP975" s="373"/>
      <c r="AQ975" s="373"/>
      <c r="AR975" s="373"/>
      <c r="AS975" s="373"/>
      <c r="AT975" s="373"/>
      <c r="AU975" s="373"/>
      <c r="AV975" s="373"/>
      <c r="AW975" s="373"/>
      <c r="AX975" s="373"/>
      <c r="AY975" s="373"/>
      <c r="AZ975" s="373"/>
      <c r="BA975" s="373"/>
      <c r="BB975" s="373"/>
      <c r="BC975" s="373"/>
      <c r="BD975" s="373"/>
      <c r="BE975" s="373"/>
      <c r="BF975" s="373"/>
      <c r="BG975" s="373"/>
      <c r="BH975" s="373"/>
      <c r="BI975" s="373"/>
      <c r="BJ975" s="373"/>
      <c r="BK975" s="373"/>
      <c r="BL975" s="373"/>
      <c r="BM975" s="373"/>
      <c r="BN975" s="373"/>
    </row>
    <row r="976" spans="1:66" ht="15.75" customHeight="1" x14ac:dyDescent="0.2">
      <c r="A976" s="373"/>
      <c r="B976" s="373"/>
      <c r="C976" s="373"/>
      <c r="D976" s="373"/>
      <c r="E976" s="373"/>
      <c r="F976" s="373"/>
      <c r="G976" s="373"/>
      <c r="H976" s="373"/>
      <c r="I976" s="373"/>
      <c r="J976" s="373"/>
      <c r="K976" s="373"/>
      <c r="L976" s="373"/>
      <c r="M976" s="373"/>
      <c r="N976" s="373"/>
      <c r="O976" s="373"/>
      <c r="P976" s="373"/>
      <c r="Q976" s="373"/>
      <c r="R976" s="373"/>
      <c r="S976" s="373"/>
      <c r="T976" s="373"/>
      <c r="U976" s="373"/>
      <c r="V976" s="373"/>
      <c r="W976" s="373"/>
      <c r="X976" s="373"/>
      <c r="Y976" s="373"/>
      <c r="Z976" s="373"/>
      <c r="AA976" s="373"/>
      <c r="AB976" s="373"/>
      <c r="AC976" s="373"/>
      <c r="AD976" s="373"/>
      <c r="AE976" s="373"/>
      <c r="AF976" s="373"/>
      <c r="AG976" s="373"/>
      <c r="AH976" s="373"/>
      <c r="AI976" s="373"/>
      <c r="AJ976" s="373"/>
      <c r="AK976" s="373"/>
      <c r="AL976" s="373"/>
      <c r="AM976" s="373"/>
      <c r="AN976" s="373"/>
      <c r="AO976" s="373"/>
      <c r="AP976" s="373"/>
      <c r="AQ976" s="373"/>
      <c r="AR976" s="373"/>
      <c r="AS976" s="373"/>
      <c r="AT976" s="373"/>
      <c r="AU976" s="373"/>
      <c r="AV976" s="373"/>
      <c r="AW976" s="373"/>
      <c r="AX976" s="373"/>
      <c r="AY976" s="373"/>
      <c r="AZ976" s="373"/>
      <c r="BA976" s="373"/>
      <c r="BB976" s="373"/>
      <c r="BC976" s="373"/>
      <c r="BD976" s="373"/>
      <c r="BE976" s="373"/>
      <c r="BF976" s="373"/>
      <c r="BG976" s="373"/>
      <c r="BH976" s="373"/>
      <c r="BI976" s="373"/>
      <c r="BJ976" s="373"/>
      <c r="BK976" s="373"/>
      <c r="BL976" s="373"/>
      <c r="BM976" s="373"/>
      <c r="BN976" s="373"/>
    </row>
    <row r="977" spans="1:66" ht="15.75" customHeight="1" x14ac:dyDescent="0.2">
      <c r="A977" s="373"/>
      <c r="B977" s="373"/>
      <c r="C977" s="373"/>
      <c r="D977" s="373"/>
      <c r="E977" s="373"/>
      <c r="F977" s="373"/>
      <c r="G977" s="373"/>
      <c r="H977" s="373"/>
      <c r="I977" s="373"/>
      <c r="J977" s="373"/>
      <c r="K977" s="373"/>
      <c r="L977" s="373"/>
      <c r="M977" s="373"/>
      <c r="N977" s="373"/>
      <c r="O977" s="373"/>
      <c r="P977" s="373"/>
      <c r="Q977" s="373"/>
      <c r="R977" s="373"/>
      <c r="S977" s="373"/>
      <c r="T977" s="373"/>
      <c r="U977" s="373"/>
      <c r="V977" s="373"/>
      <c r="W977" s="373"/>
      <c r="X977" s="373"/>
      <c r="Y977" s="373"/>
      <c r="Z977" s="373"/>
      <c r="AA977" s="373"/>
      <c r="AB977" s="373"/>
      <c r="AC977" s="373"/>
      <c r="AD977" s="373"/>
      <c r="AE977" s="373"/>
      <c r="AF977" s="373"/>
      <c r="AG977" s="373"/>
      <c r="AH977" s="373"/>
      <c r="AI977" s="373"/>
      <c r="AJ977" s="373"/>
      <c r="AK977" s="373"/>
      <c r="AL977" s="373"/>
      <c r="AM977" s="373"/>
      <c r="AN977" s="373"/>
      <c r="AO977" s="373"/>
      <c r="AP977" s="373"/>
      <c r="AQ977" s="373"/>
      <c r="AR977" s="373"/>
      <c r="AS977" s="373"/>
      <c r="AT977" s="373"/>
      <c r="AU977" s="373"/>
      <c r="AV977" s="373"/>
      <c r="AW977" s="373"/>
      <c r="AX977" s="373"/>
      <c r="AY977" s="373"/>
      <c r="AZ977" s="373"/>
      <c r="BA977" s="373"/>
      <c r="BB977" s="373"/>
      <c r="BC977" s="373"/>
      <c r="BD977" s="373"/>
      <c r="BE977" s="373"/>
      <c r="BF977" s="373"/>
      <c r="BG977" s="373"/>
      <c r="BH977" s="373"/>
      <c r="BI977" s="373"/>
      <c r="BJ977" s="373"/>
      <c r="BK977" s="373"/>
      <c r="BL977" s="373"/>
      <c r="BM977" s="373"/>
      <c r="BN977" s="373"/>
    </row>
    <row r="978" spans="1:66" ht="15.75" customHeight="1" x14ac:dyDescent="0.2">
      <c r="A978" s="373"/>
      <c r="B978" s="373"/>
      <c r="C978" s="373"/>
      <c r="D978" s="373"/>
      <c r="E978" s="373"/>
      <c r="F978" s="373"/>
      <c r="G978" s="373"/>
      <c r="H978" s="373"/>
      <c r="I978" s="373"/>
      <c r="J978" s="373"/>
      <c r="K978" s="373"/>
      <c r="L978" s="373"/>
      <c r="M978" s="373"/>
      <c r="N978" s="373"/>
      <c r="O978" s="373"/>
      <c r="P978" s="373"/>
      <c r="Q978" s="373"/>
      <c r="R978" s="373"/>
      <c r="S978" s="373"/>
      <c r="T978" s="373"/>
      <c r="U978" s="373"/>
      <c r="V978" s="373"/>
      <c r="W978" s="373"/>
      <c r="X978" s="373"/>
      <c r="Y978" s="373"/>
      <c r="Z978" s="373"/>
      <c r="AA978" s="373"/>
      <c r="AB978" s="373"/>
      <c r="AC978" s="373"/>
      <c r="AD978" s="373"/>
      <c r="AE978" s="373"/>
      <c r="AF978" s="373"/>
      <c r="AG978" s="373"/>
      <c r="AH978" s="373"/>
      <c r="AI978" s="373"/>
      <c r="AJ978" s="373"/>
      <c r="AK978" s="373"/>
      <c r="AL978" s="373"/>
      <c r="AM978" s="373"/>
      <c r="AN978" s="373"/>
      <c r="AO978" s="373"/>
      <c r="AP978" s="373"/>
      <c r="AQ978" s="373"/>
      <c r="AR978" s="373"/>
      <c r="AS978" s="373"/>
      <c r="AT978" s="373"/>
      <c r="AU978" s="373"/>
      <c r="AV978" s="373"/>
      <c r="AW978" s="373"/>
      <c r="AX978" s="373"/>
      <c r="AY978" s="373"/>
      <c r="AZ978" s="373"/>
      <c r="BA978" s="373"/>
      <c r="BB978" s="373"/>
      <c r="BC978" s="373"/>
      <c r="BD978" s="373"/>
      <c r="BE978" s="373"/>
      <c r="BF978" s="373"/>
      <c r="BG978" s="373"/>
      <c r="BH978" s="373"/>
      <c r="BI978" s="373"/>
      <c r="BJ978" s="373"/>
      <c r="BK978" s="373"/>
      <c r="BL978" s="373"/>
      <c r="BM978" s="373"/>
      <c r="BN978" s="373"/>
    </row>
    <row r="979" spans="1:66" ht="15.75" customHeight="1" x14ac:dyDescent="0.2">
      <c r="A979" s="373"/>
      <c r="B979" s="373"/>
      <c r="C979" s="373"/>
      <c r="D979" s="373"/>
      <c r="E979" s="373"/>
      <c r="F979" s="373"/>
      <c r="G979" s="373"/>
      <c r="H979" s="373"/>
      <c r="I979" s="373"/>
      <c r="J979" s="373"/>
      <c r="K979" s="373"/>
      <c r="L979" s="373"/>
      <c r="M979" s="373"/>
      <c r="N979" s="373"/>
      <c r="O979" s="373"/>
      <c r="P979" s="373"/>
      <c r="Q979" s="373"/>
      <c r="R979" s="373"/>
      <c r="S979" s="373"/>
      <c r="T979" s="373"/>
      <c r="U979" s="373"/>
      <c r="V979" s="373"/>
      <c r="W979" s="373"/>
      <c r="X979" s="373"/>
      <c r="Y979" s="373"/>
      <c r="Z979" s="373"/>
      <c r="AA979" s="373"/>
      <c r="AB979" s="373"/>
      <c r="AC979" s="373"/>
      <c r="AD979" s="373"/>
      <c r="AE979" s="373"/>
      <c r="AF979" s="373"/>
      <c r="AG979" s="373"/>
      <c r="AH979" s="373"/>
      <c r="AI979" s="373"/>
      <c r="AJ979" s="373"/>
      <c r="AK979" s="373"/>
      <c r="AL979" s="373"/>
      <c r="AM979" s="373"/>
      <c r="AN979" s="373"/>
      <c r="AO979" s="373"/>
      <c r="AP979" s="373"/>
      <c r="AQ979" s="373"/>
      <c r="AR979" s="373"/>
      <c r="AS979" s="373"/>
      <c r="AT979" s="373"/>
      <c r="AU979" s="373"/>
      <c r="AV979" s="373"/>
      <c r="AW979" s="373"/>
      <c r="AX979" s="373"/>
      <c r="AY979" s="373"/>
      <c r="AZ979" s="373"/>
      <c r="BA979" s="373"/>
      <c r="BB979" s="373"/>
      <c r="BC979" s="373"/>
      <c r="BD979" s="373"/>
      <c r="BE979" s="373"/>
      <c r="BF979" s="373"/>
      <c r="BG979" s="373"/>
      <c r="BH979" s="373"/>
      <c r="BI979" s="373"/>
      <c r="BJ979" s="373"/>
      <c r="BK979" s="373"/>
      <c r="BL979" s="373"/>
      <c r="BM979" s="373"/>
      <c r="BN979" s="373"/>
    </row>
    <row r="980" spans="1:66" ht="15.75" customHeight="1" x14ac:dyDescent="0.2">
      <c r="A980" s="373"/>
      <c r="B980" s="373"/>
      <c r="C980" s="373"/>
      <c r="D980" s="373"/>
      <c r="E980" s="373"/>
      <c r="F980" s="373"/>
      <c r="G980" s="373"/>
      <c r="H980" s="373"/>
      <c r="I980" s="373"/>
      <c r="J980" s="373"/>
      <c r="K980" s="373"/>
      <c r="L980" s="373"/>
      <c r="M980" s="373"/>
      <c r="N980" s="373"/>
      <c r="O980" s="373"/>
      <c r="P980" s="373"/>
      <c r="Q980" s="373"/>
      <c r="R980" s="373"/>
      <c r="S980" s="373"/>
      <c r="T980" s="373"/>
      <c r="U980" s="373"/>
      <c r="V980" s="373"/>
      <c r="W980" s="373"/>
      <c r="X980" s="373"/>
      <c r="Y980" s="373"/>
      <c r="Z980" s="373"/>
      <c r="AA980" s="373"/>
      <c r="AB980" s="373"/>
      <c r="AC980" s="373"/>
      <c r="AD980" s="373"/>
      <c r="AE980" s="373"/>
      <c r="AF980" s="373"/>
      <c r="AG980" s="373"/>
      <c r="AH980" s="373"/>
      <c r="AI980" s="373"/>
      <c r="AJ980" s="373"/>
      <c r="AK980" s="373"/>
      <c r="AL980" s="373"/>
      <c r="AM980" s="373"/>
      <c r="AN980" s="373"/>
      <c r="AO980" s="373"/>
      <c r="AP980" s="373"/>
      <c r="AQ980" s="373"/>
      <c r="AR980" s="373"/>
      <c r="AS980" s="373"/>
      <c r="AT980" s="373"/>
      <c r="AU980" s="373"/>
      <c r="AV980" s="373"/>
      <c r="AW980" s="373"/>
      <c r="AX980" s="373"/>
      <c r="AY980" s="373"/>
      <c r="AZ980" s="373"/>
      <c r="BA980" s="373"/>
      <c r="BB980" s="373"/>
      <c r="BC980" s="373"/>
      <c r="BD980" s="373"/>
      <c r="BE980" s="373"/>
      <c r="BF980" s="373"/>
      <c r="BG980" s="373"/>
      <c r="BH980" s="373"/>
      <c r="BI980" s="373"/>
      <c r="BJ980" s="373"/>
      <c r="BK980" s="373"/>
      <c r="BL980" s="373"/>
      <c r="BM980" s="373"/>
      <c r="BN980" s="373"/>
    </row>
    <row r="981" spans="1:66" ht="15.75" customHeight="1" x14ac:dyDescent="0.2">
      <c r="A981" s="373"/>
      <c r="B981" s="373"/>
      <c r="C981" s="373"/>
      <c r="D981" s="373"/>
      <c r="E981" s="373"/>
      <c r="F981" s="373"/>
      <c r="G981" s="373"/>
      <c r="H981" s="373"/>
      <c r="I981" s="373"/>
      <c r="J981" s="373"/>
      <c r="K981" s="373"/>
      <c r="L981" s="373"/>
      <c r="M981" s="373"/>
      <c r="N981" s="373"/>
      <c r="O981" s="373"/>
      <c r="P981" s="373"/>
      <c r="Q981" s="373"/>
      <c r="R981" s="373"/>
      <c r="S981" s="373"/>
      <c r="T981" s="373"/>
      <c r="U981" s="373"/>
      <c r="V981" s="373"/>
      <c r="W981" s="373"/>
      <c r="X981" s="373"/>
      <c r="Y981" s="373"/>
      <c r="Z981" s="373"/>
      <c r="AA981" s="373"/>
      <c r="AB981" s="373"/>
      <c r="AC981" s="373"/>
      <c r="AD981" s="373"/>
      <c r="AE981" s="373"/>
      <c r="AF981" s="373"/>
      <c r="AG981" s="373"/>
      <c r="AH981" s="373"/>
      <c r="AI981" s="373"/>
      <c r="AJ981" s="373"/>
      <c r="AK981" s="373"/>
      <c r="AL981" s="373"/>
      <c r="AM981" s="373"/>
      <c r="AN981" s="373"/>
      <c r="AO981" s="373"/>
      <c r="AP981" s="373"/>
      <c r="AQ981" s="373"/>
      <c r="AR981" s="373"/>
      <c r="AS981" s="373"/>
      <c r="AT981" s="373"/>
      <c r="AU981" s="373"/>
      <c r="AV981" s="373"/>
      <c r="AW981" s="373"/>
      <c r="AX981" s="373"/>
      <c r="AY981" s="373"/>
      <c r="AZ981" s="373"/>
      <c r="BA981" s="373"/>
      <c r="BB981" s="373"/>
      <c r="BC981" s="373"/>
      <c r="BD981" s="373"/>
      <c r="BE981" s="373"/>
      <c r="BF981" s="373"/>
      <c r="BG981" s="373"/>
      <c r="BH981" s="373"/>
      <c r="BI981" s="373"/>
      <c r="BJ981" s="373"/>
      <c r="BK981" s="373"/>
      <c r="BL981" s="373"/>
      <c r="BM981" s="373"/>
      <c r="BN981" s="373"/>
    </row>
    <row r="982" spans="1:66" ht="15.75" customHeight="1" x14ac:dyDescent="0.2">
      <c r="A982" s="373"/>
      <c r="B982" s="373"/>
      <c r="C982" s="373"/>
      <c r="D982" s="373"/>
      <c r="E982" s="373"/>
      <c r="F982" s="373"/>
      <c r="G982" s="373"/>
      <c r="H982" s="373"/>
      <c r="I982" s="373"/>
      <c r="J982" s="373"/>
      <c r="K982" s="373"/>
      <c r="L982" s="373"/>
      <c r="M982" s="373"/>
      <c r="N982" s="373"/>
      <c r="O982" s="373"/>
      <c r="P982" s="373"/>
      <c r="Q982" s="373"/>
      <c r="R982" s="373"/>
      <c r="S982" s="373"/>
      <c r="T982" s="373"/>
      <c r="U982" s="373"/>
      <c r="V982" s="373"/>
      <c r="W982" s="373"/>
      <c r="X982" s="373"/>
      <c r="Y982" s="373"/>
      <c r="Z982" s="373"/>
      <c r="AA982" s="373"/>
      <c r="AB982" s="373"/>
      <c r="AC982" s="373"/>
      <c r="AD982" s="373"/>
      <c r="AE982" s="373"/>
      <c r="AF982" s="373"/>
      <c r="AG982" s="373"/>
      <c r="AH982" s="373"/>
      <c r="AI982" s="373"/>
      <c r="AJ982" s="373"/>
      <c r="AK982" s="373"/>
      <c r="AL982" s="373"/>
      <c r="AM982" s="373"/>
      <c r="AN982" s="373"/>
      <c r="AO982" s="373"/>
      <c r="AP982" s="373"/>
      <c r="AQ982" s="373"/>
      <c r="AR982" s="373"/>
      <c r="AS982" s="373"/>
      <c r="AT982" s="373"/>
      <c r="AU982" s="373"/>
      <c r="AV982" s="373"/>
      <c r="AW982" s="373"/>
      <c r="AX982" s="373"/>
      <c r="AY982" s="373"/>
      <c r="AZ982" s="373"/>
      <c r="BA982" s="373"/>
      <c r="BB982" s="373"/>
      <c r="BC982" s="373"/>
      <c r="BD982" s="373"/>
      <c r="BE982" s="373"/>
      <c r="BF982" s="373"/>
      <c r="BG982" s="373"/>
      <c r="BH982" s="373"/>
      <c r="BI982" s="373"/>
      <c r="BJ982" s="373"/>
      <c r="BK982" s="373"/>
      <c r="BL982" s="373"/>
      <c r="BM982" s="373"/>
      <c r="BN982" s="373"/>
    </row>
    <row r="983" spans="1:66" ht="15.75" customHeight="1" x14ac:dyDescent="0.2">
      <c r="A983" s="373"/>
      <c r="B983" s="373"/>
      <c r="C983" s="373"/>
      <c r="D983" s="373"/>
      <c r="E983" s="373"/>
      <c r="F983" s="373"/>
      <c r="G983" s="373"/>
      <c r="H983" s="373"/>
      <c r="I983" s="373"/>
      <c r="J983" s="373"/>
      <c r="K983" s="373"/>
      <c r="L983" s="373"/>
      <c r="M983" s="373"/>
      <c r="N983" s="373"/>
      <c r="O983" s="373"/>
      <c r="P983" s="373"/>
      <c r="Q983" s="373"/>
      <c r="R983" s="373"/>
      <c r="S983" s="373"/>
      <c r="T983" s="373"/>
      <c r="U983" s="373"/>
      <c r="V983" s="373"/>
      <c r="W983" s="373"/>
      <c r="X983" s="373"/>
      <c r="Y983" s="373"/>
      <c r="Z983" s="373"/>
      <c r="AA983" s="373"/>
      <c r="AB983" s="373"/>
      <c r="AC983" s="373"/>
      <c r="AD983" s="373"/>
      <c r="AE983" s="373"/>
      <c r="AF983" s="373"/>
      <c r="AG983" s="373"/>
      <c r="AH983" s="373"/>
      <c r="AI983" s="373"/>
      <c r="AJ983" s="373"/>
      <c r="AK983" s="373"/>
      <c r="AL983" s="373"/>
      <c r="AM983" s="373"/>
      <c r="AN983" s="373"/>
      <c r="AO983" s="373"/>
      <c r="AP983" s="373"/>
      <c r="AQ983" s="373"/>
      <c r="AR983" s="373"/>
      <c r="AS983" s="373"/>
      <c r="AT983" s="373"/>
      <c r="AU983" s="373"/>
      <c r="AV983" s="373"/>
      <c r="AW983" s="373"/>
      <c r="AX983" s="373"/>
      <c r="AY983" s="373"/>
      <c r="AZ983" s="373"/>
      <c r="BA983" s="373"/>
      <c r="BB983" s="373"/>
      <c r="BC983" s="373"/>
      <c r="BD983" s="373"/>
      <c r="BE983" s="373"/>
      <c r="BF983" s="373"/>
      <c r="BG983" s="373"/>
      <c r="BH983" s="373"/>
      <c r="BI983" s="373"/>
      <c r="BJ983" s="373"/>
      <c r="BK983" s="373"/>
      <c r="BL983" s="373"/>
      <c r="BM983" s="373"/>
      <c r="BN983" s="373"/>
    </row>
    <row r="984" spans="1:66" ht="15.75" customHeight="1" x14ac:dyDescent="0.2">
      <c r="A984" s="373"/>
      <c r="B984" s="373"/>
      <c r="C984" s="373"/>
      <c r="D984" s="373"/>
      <c r="E984" s="373"/>
      <c r="F984" s="373"/>
      <c r="G984" s="373"/>
      <c r="H984" s="373"/>
      <c r="I984" s="373"/>
      <c r="J984" s="373"/>
      <c r="K984" s="373"/>
      <c r="L984" s="373"/>
      <c r="M984" s="373"/>
      <c r="N984" s="373"/>
      <c r="O984" s="373"/>
      <c r="P984" s="373"/>
      <c r="Q984" s="373"/>
      <c r="R984" s="373"/>
      <c r="S984" s="373"/>
      <c r="T984" s="373"/>
      <c r="U984" s="373"/>
      <c r="V984" s="373"/>
      <c r="W984" s="373"/>
      <c r="X984" s="373"/>
      <c r="Y984" s="373"/>
      <c r="Z984" s="373"/>
      <c r="AA984" s="373"/>
      <c r="AB984" s="373"/>
      <c r="AC984" s="373"/>
      <c r="AD984" s="373"/>
      <c r="AE984" s="373"/>
      <c r="AF984" s="373"/>
      <c r="AG984" s="373"/>
      <c r="AH984" s="373"/>
      <c r="AI984" s="373"/>
      <c r="AJ984" s="373"/>
      <c r="AK984" s="373"/>
      <c r="AL984" s="373"/>
      <c r="AM984" s="373"/>
      <c r="AN984" s="373"/>
      <c r="AO984" s="373"/>
      <c r="AP984" s="373"/>
      <c r="AQ984" s="373"/>
      <c r="AR984" s="373"/>
      <c r="AS984" s="373"/>
      <c r="AT984" s="373"/>
      <c r="AU984" s="373"/>
      <c r="AV984" s="373"/>
      <c r="AW984" s="373"/>
      <c r="AX984" s="373"/>
      <c r="AY984" s="373"/>
      <c r="AZ984" s="373"/>
      <c r="BA984" s="373"/>
      <c r="BB984" s="373"/>
      <c r="BC984" s="373"/>
      <c r="BD984" s="373"/>
      <c r="BE984" s="373"/>
      <c r="BF984" s="373"/>
      <c r="BG984" s="373"/>
      <c r="BH984" s="373"/>
      <c r="BI984" s="373"/>
      <c r="BJ984" s="373"/>
      <c r="BK984" s="373"/>
      <c r="BL984" s="373"/>
      <c r="BM984" s="373"/>
      <c r="BN984" s="373"/>
    </row>
    <row r="985" spans="1:66" ht="15.75" customHeight="1" x14ac:dyDescent="0.2">
      <c r="A985" s="373"/>
      <c r="B985" s="373"/>
      <c r="C985" s="373"/>
      <c r="D985" s="373"/>
      <c r="E985" s="373"/>
      <c r="F985" s="373"/>
      <c r="G985" s="373"/>
      <c r="H985" s="373"/>
      <c r="I985" s="373"/>
      <c r="J985" s="373"/>
      <c r="K985" s="373"/>
      <c r="L985" s="373"/>
      <c r="M985" s="373"/>
      <c r="N985" s="373"/>
      <c r="O985" s="373"/>
      <c r="P985" s="373"/>
      <c r="Q985" s="373"/>
      <c r="R985" s="373"/>
      <c r="S985" s="373"/>
      <c r="T985" s="373"/>
      <c r="U985" s="373"/>
      <c r="V985" s="373"/>
      <c r="W985" s="373"/>
      <c r="X985" s="373"/>
      <c r="Y985" s="373"/>
      <c r="Z985" s="373"/>
      <c r="AA985" s="373"/>
      <c r="AB985" s="373"/>
      <c r="AC985" s="373"/>
      <c r="AD985" s="373"/>
      <c r="AE985" s="373"/>
      <c r="AF985" s="373"/>
      <c r="AG985" s="373"/>
      <c r="AH985" s="373"/>
      <c r="AI985" s="373"/>
      <c r="AJ985" s="373"/>
      <c r="AK985" s="373"/>
      <c r="AL985" s="373"/>
      <c r="AM985" s="373"/>
      <c r="AN985" s="373"/>
      <c r="AO985" s="373"/>
      <c r="AP985" s="373"/>
      <c r="AQ985" s="373"/>
      <c r="AR985" s="373"/>
      <c r="AS985" s="373"/>
      <c r="AT985" s="373"/>
      <c r="AU985" s="373"/>
      <c r="AV985" s="373"/>
      <c r="AW985" s="373"/>
      <c r="AX985" s="373"/>
      <c r="AY985" s="373"/>
      <c r="AZ985" s="373"/>
      <c r="BA985" s="373"/>
      <c r="BB985" s="373"/>
      <c r="BC985" s="373"/>
      <c r="BD985" s="373"/>
      <c r="BE985" s="373"/>
      <c r="BF985" s="373"/>
      <c r="BG985" s="373"/>
      <c r="BH985" s="373"/>
      <c r="BI985" s="373"/>
      <c r="BJ985" s="373"/>
      <c r="BK985" s="373"/>
      <c r="BL985" s="373"/>
      <c r="BM985" s="373"/>
      <c r="BN985" s="373"/>
    </row>
    <row r="986" spans="1:66" ht="15.75" customHeight="1" x14ac:dyDescent="0.2">
      <c r="A986" s="373"/>
      <c r="B986" s="373"/>
      <c r="C986" s="373"/>
      <c r="D986" s="373"/>
      <c r="E986" s="373"/>
      <c r="F986" s="373"/>
      <c r="G986" s="373"/>
      <c r="H986" s="373"/>
      <c r="I986" s="373"/>
      <c r="J986" s="373"/>
      <c r="K986" s="373"/>
      <c r="L986" s="373"/>
      <c r="M986" s="373"/>
      <c r="N986" s="373"/>
      <c r="O986" s="373"/>
      <c r="P986" s="373"/>
      <c r="Q986" s="373"/>
      <c r="R986" s="373"/>
      <c r="S986" s="373"/>
      <c r="T986" s="373"/>
      <c r="U986" s="373"/>
      <c r="V986" s="373"/>
      <c r="W986" s="373"/>
      <c r="X986" s="373"/>
      <c r="Y986" s="373"/>
      <c r="Z986" s="373"/>
      <c r="AA986" s="373"/>
      <c r="AB986" s="373"/>
      <c r="AC986" s="373"/>
      <c r="AD986" s="373"/>
      <c r="AE986" s="373"/>
      <c r="AF986" s="373"/>
      <c r="AG986" s="373"/>
      <c r="AH986" s="373"/>
      <c r="AI986" s="373"/>
      <c r="AJ986" s="373"/>
      <c r="AK986" s="373"/>
      <c r="AL986" s="373"/>
      <c r="AM986" s="373"/>
      <c r="AN986" s="373"/>
      <c r="AO986" s="373"/>
      <c r="AP986" s="373"/>
      <c r="AQ986" s="373"/>
      <c r="AR986" s="373"/>
      <c r="AS986" s="373"/>
      <c r="AT986" s="373"/>
      <c r="AU986" s="373"/>
      <c r="AV986" s="373"/>
      <c r="AW986" s="373"/>
      <c r="AX986" s="373"/>
      <c r="AY986" s="373"/>
      <c r="AZ986" s="373"/>
      <c r="BA986" s="373"/>
      <c r="BB986" s="373"/>
      <c r="BC986" s="373"/>
      <c r="BD986" s="373"/>
      <c r="BE986" s="373"/>
      <c r="BF986" s="373"/>
      <c r="BG986" s="373"/>
      <c r="BH986" s="373"/>
      <c r="BI986" s="373"/>
      <c r="BJ986" s="373"/>
      <c r="BK986" s="373"/>
      <c r="BL986" s="373"/>
      <c r="BM986" s="373"/>
      <c r="BN986" s="373"/>
    </row>
    <row r="987" spans="1:66" ht="15.75" customHeight="1" x14ac:dyDescent="0.2">
      <c r="A987" s="373"/>
      <c r="B987" s="373"/>
      <c r="C987" s="373"/>
      <c r="D987" s="373"/>
      <c r="E987" s="373"/>
      <c r="F987" s="373"/>
      <c r="G987" s="373"/>
      <c r="H987" s="373"/>
      <c r="I987" s="373"/>
      <c r="J987" s="373"/>
      <c r="K987" s="373"/>
      <c r="L987" s="373"/>
      <c r="M987" s="373"/>
      <c r="N987" s="373"/>
      <c r="O987" s="373"/>
      <c r="P987" s="373"/>
      <c r="Q987" s="373"/>
      <c r="R987" s="373"/>
      <c r="S987" s="373"/>
      <c r="T987" s="373"/>
      <c r="U987" s="373"/>
      <c r="V987" s="373"/>
      <c r="W987" s="373"/>
      <c r="X987" s="373"/>
      <c r="Y987" s="373"/>
      <c r="Z987" s="373"/>
      <c r="AA987" s="373"/>
      <c r="AB987" s="373"/>
      <c r="AC987" s="373"/>
      <c r="AD987" s="373"/>
      <c r="AE987" s="373"/>
      <c r="AF987" s="373"/>
      <c r="AG987" s="373"/>
      <c r="AH987" s="373"/>
      <c r="AI987" s="373"/>
      <c r="AJ987" s="373"/>
      <c r="AK987" s="373"/>
      <c r="AL987" s="373"/>
      <c r="AM987" s="373"/>
      <c r="AN987" s="373"/>
      <c r="AO987" s="373"/>
      <c r="AP987" s="373"/>
      <c r="AQ987" s="373"/>
      <c r="AR987" s="373"/>
      <c r="AS987" s="373"/>
      <c r="AT987" s="373"/>
      <c r="AU987" s="373"/>
      <c r="AV987" s="373"/>
      <c r="AW987" s="373"/>
      <c r="AX987" s="373"/>
      <c r="AY987" s="373"/>
      <c r="AZ987" s="373"/>
      <c r="BA987" s="373"/>
      <c r="BB987" s="373"/>
      <c r="BC987" s="373"/>
      <c r="BD987" s="373"/>
      <c r="BE987" s="373"/>
      <c r="BF987" s="373"/>
      <c r="BG987" s="373"/>
      <c r="BH987" s="373"/>
      <c r="BI987" s="373"/>
      <c r="BJ987" s="373"/>
      <c r="BK987" s="373"/>
      <c r="BL987" s="373"/>
      <c r="BM987" s="373"/>
      <c r="BN987" s="373"/>
    </row>
    <row r="988" spans="1:66" ht="15.75" customHeight="1" x14ac:dyDescent="0.2">
      <c r="A988" s="373"/>
      <c r="B988" s="373"/>
      <c r="C988" s="373"/>
      <c r="D988" s="373"/>
      <c r="E988" s="373"/>
      <c r="F988" s="373"/>
      <c r="G988" s="373"/>
      <c r="H988" s="373"/>
      <c r="I988" s="373"/>
      <c r="J988" s="373"/>
      <c r="K988" s="373"/>
      <c r="L988" s="373"/>
      <c r="M988" s="373"/>
      <c r="N988" s="373"/>
      <c r="O988" s="373"/>
      <c r="P988" s="373"/>
      <c r="Q988" s="373"/>
      <c r="R988" s="373"/>
      <c r="S988" s="373"/>
      <c r="T988" s="373"/>
      <c r="U988" s="373"/>
      <c r="V988" s="373"/>
      <c r="W988" s="373"/>
      <c r="X988" s="373"/>
      <c r="Y988" s="373"/>
      <c r="Z988" s="373"/>
      <c r="AA988" s="373"/>
      <c r="AB988" s="373"/>
      <c r="AC988" s="373"/>
      <c r="AD988" s="373"/>
      <c r="AE988" s="373"/>
      <c r="AF988" s="373"/>
      <c r="AG988" s="373"/>
      <c r="AH988" s="373"/>
      <c r="AI988" s="373"/>
      <c r="AJ988" s="373"/>
      <c r="AK988" s="373"/>
      <c r="AL988" s="373"/>
      <c r="AM988" s="373"/>
      <c r="AN988" s="373"/>
      <c r="AO988" s="373"/>
      <c r="AP988" s="373"/>
      <c r="AQ988" s="373"/>
      <c r="AR988" s="373"/>
      <c r="AS988" s="373"/>
      <c r="AT988" s="373"/>
      <c r="AU988" s="373"/>
      <c r="AV988" s="373"/>
      <c r="AW988" s="373"/>
      <c r="AX988" s="373"/>
      <c r="AY988" s="373"/>
      <c r="AZ988" s="373"/>
      <c r="BA988" s="373"/>
      <c r="BB988" s="373"/>
      <c r="BC988" s="373"/>
      <c r="BD988" s="373"/>
      <c r="BE988" s="373"/>
      <c r="BF988" s="373"/>
      <c r="BG988" s="373"/>
      <c r="BH988" s="373"/>
      <c r="BI988" s="373"/>
      <c r="BJ988" s="373"/>
      <c r="BK988" s="373"/>
      <c r="BL988" s="373"/>
      <c r="BM988" s="373"/>
      <c r="BN988" s="373"/>
    </row>
    <row r="989" spans="1:66" ht="15.75" customHeight="1" x14ac:dyDescent="0.2">
      <c r="A989" s="373"/>
      <c r="B989" s="373"/>
      <c r="C989" s="373"/>
      <c r="D989" s="373"/>
      <c r="E989" s="373"/>
      <c r="F989" s="373"/>
      <c r="G989" s="373"/>
      <c r="H989" s="373"/>
      <c r="I989" s="373"/>
      <c r="J989" s="373"/>
      <c r="K989" s="373"/>
      <c r="L989" s="373"/>
      <c r="M989" s="373"/>
      <c r="N989" s="373"/>
      <c r="O989" s="373"/>
      <c r="P989" s="373"/>
      <c r="Q989" s="373"/>
      <c r="R989" s="373"/>
      <c r="S989" s="373"/>
      <c r="T989" s="373"/>
      <c r="U989" s="373"/>
      <c r="V989" s="373"/>
      <c r="W989" s="373"/>
      <c r="X989" s="373"/>
      <c r="Y989" s="373"/>
      <c r="Z989" s="373"/>
      <c r="AA989" s="373"/>
      <c r="AB989" s="373"/>
      <c r="AC989" s="373"/>
      <c r="AD989" s="373"/>
      <c r="AE989" s="373"/>
      <c r="AF989" s="373"/>
      <c r="AG989" s="373"/>
      <c r="AH989" s="373"/>
      <c r="AI989" s="373"/>
      <c r="AJ989" s="373"/>
      <c r="AK989" s="373"/>
      <c r="AL989" s="373"/>
      <c r="AM989" s="373"/>
      <c r="AN989" s="373"/>
      <c r="AO989" s="373"/>
      <c r="AP989" s="373"/>
      <c r="AQ989" s="373"/>
      <c r="AR989" s="373"/>
      <c r="AS989" s="373"/>
      <c r="AT989" s="373"/>
      <c r="AU989" s="373"/>
      <c r="AV989" s="373"/>
      <c r="AW989" s="373"/>
      <c r="AX989" s="373"/>
      <c r="AY989" s="373"/>
      <c r="AZ989" s="373"/>
      <c r="BA989" s="373"/>
      <c r="BB989" s="373"/>
      <c r="BC989" s="373"/>
      <c r="BD989" s="373"/>
      <c r="BE989" s="373"/>
      <c r="BF989" s="373"/>
      <c r="BG989" s="373"/>
      <c r="BH989" s="373"/>
      <c r="BI989" s="373"/>
      <c r="BJ989" s="373"/>
      <c r="BK989" s="373"/>
      <c r="BL989" s="373"/>
      <c r="BM989" s="373"/>
      <c r="BN989" s="373"/>
    </row>
    <row r="990" spans="1:66" ht="15.75" customHeight="1" x14ac:dyDescent="0.2">
      <c r="A990" s="373"/>
      <c r="B990" s="373"/>
      <c r="C990" s="373"/>
      <c r="D990" s="373"/>
      <c r="E990" s="373"/>
      <c r="F990" s="373"/>
      <c r="G990" s="373"/>
      <c r="H990" s="373"/>
      <c r="I990" s="373"/>
      <c r="J990" s="373"/>
      <c r="K990" s="373"/>
      <c r="L990" s="373"/>
      <c r="M990" s="373"/>
      <c r="N990" s="373"/>
      <c r="O990" s="373"/>
      <c r="P990" s="373"/>
      <c r="Q990" s="373"/>
      <c r="R990" s="373"/>
      <c r="S990" s="373"/>
      <c r="T990" s="373"/>
      <c r="U990" s="373"/>
      <c r="V990" s="373"/>
      <c r="W990" s="373"/>
      <c r="X990" s="373"/>
      <c r="Y990" s="373"/>
      <c r="Z990" s="373"/>
      <c r="AA990" s="373"/>
      <c r="AB990" s="373"/>
      <c r="AC990" s="373"/>
      <c r="AD990" s="373"/>
      <c r="AE990" s="373"/>
      <c r="AF990" s="373"/>
      <c r="AG990" s="373"/>
      <c r="AH990" s="373"/>
      <c r="AI990" s="373"/>
      <c r="AJ990" s="373"/>
      <c r="AK990" s="373"/>
      <c r="AL990" s="373"/>
      <c r="AM990" s="373"/>
      <c r="AN990" s="373"/>
      <c r="AO990" s="373"/>
      <c r="AP990" s="373"/>
      <c r="AQ990" s="373"/>
      <c r="AR990" s="373"/>
      <c r="AS990" s="373"/>
      <c r="AT990" s="373"/>
      <c r="AU990" s="373"/>
      <c r="AV990" s="373"/>
      <c r="AW990" s="373"/>
      <c r="AX990" s="373"/>
      <c r="AY990" s="373"/>
      <c r="AZ990" s="373"/>
      <c r="BA990" s="373"/>
      <c r="BB990" s="373"/>
      <c r="BC990" s="373"/>
      <c r="BD990" s="373"/>
      <c r="BE990" s="373"/>
      <c r="BF990" s="373"/>
      <c r="BG990" s="373"/>
      <c r="BH990" s="373"/>
      <c r="BI990" s="373"/>
      <c r="BJ990" s="373"/>
      <c r="BK990" s="373"/>
      <c r="BL990" s="373"/>
      <c r="BM990" s="373"/>
      <c r="BN990" s="373"/>
    </row>
    <row r="991" spans="1:66" ht="15.75" customHeight="1" x14ac:dyDescent="0.2">
      <c r="A991" s="373"/>
      <c r="B991" s="373"/>
      <c r="C991" s="373"/>
      <c r="D991" s="373"/>
      <c r="E991" s="373"/>
      <c r="F991" s="373"/>
      <c r="G991" s="373"/>
      <c r="H991" s="373"/>
      <c r="I991" s="373"/>
      <c r="J991" s="373"/>
      <c r="K991" s="373"/>
      <c r="L991" s="373"/>
      <c r="M991" s="373"/>
      <c r="N991" s="373"/>
      <c r="O991" s="373"/>
      <c r="P991" s="373"/>
      <c r="Q991" s="373"/>
      <c r="R991" s="373"/>
      <c r="S991" s="373"/>
      <c r="T991" s="373"/>
      <c r="U991" s="373"/>
      <c r="V991" s="373"/>
      <c r="W991" s="373"/>
      <c r="X991" s="373"/>
      <c r="Y991" s="373"/>
      <c r="Z991" s="373"/>
      <c r="AA991" s="373"/>
      <c r="AB991" s="373"/>
      <c r="AC991" s="373"/>
      <c r="AD991" s="373"/>
      <c r="AE991" s="373"/>
      <c r="AF991" s="373"/>
      <c r="AG991" s="373"/>
      <c r="AH991" s="373"/>
      <c r="AI991" s="373"/>
      <c r="AJ991" s="373"/>
      <c r="AK991" s="373"/>
      <c r="AL991" s="373"/>
      <c r="AM991" s="373"/>
      <c r="AN991" s="373"/>
      <c r="AO991" s="373"/>
      <c r="AP991" s="373"/>
      <c r="AQ991" s="373"/>
      <c r="AR991" s="373"/>
      <c r="AS991" s="373"/>
      <c r="AT991" s="373"/>
      <c r="AU991" s="373"/>
      <c r="AV991" s="373"/>
      <c r="AW991" s="373"/>
      <c r="AX991" s="373"/>
      <c r="AY991" s="373"/>
      <c r="AZ991" s="373"/>
      <c r="BA991" s="373"/>
      <c r="BB991" s="373"/>
      <c r="BC991" s="373"/>
      <c r="BD991" s="373"/>
      <c r="BE991" s="373"/>
      <c r="BF991" s="373"/>
      <c r="BG991" s="373"/>
      <c r="BH991" s="373"/>
      <c r="BI991" s="373"/>
      <c r="BJ991" s="373"/>
      <c r="BK991" s="373"/>
      <c r="BL991" s="373"/>
      <c r="BM991" s="373"/>
      <c r="BN991" s="373"/>
    </row>
    <row r="992" spans="1:66" ht="15.75" customHeight="1" x14ac:dyDescent="0.2">
      <c r="A992" s="373"/>
      <c r="B992" s="373"/>
      <c r="C992" s="373"/>
      <c r="D992" s="373"/>
      <c r="E992" s="373"/>
      <c r="F992" s="373"/>
      <c r="G992" s="373"/>
      <c r="H992" s="373"/>
      <c r="I992" s="373"/>
      <c r="J992" s="373"/>
      <c r="K992" s="373"/>
      <c r="L992" s="373"/>
      <c r="M992" s="373"/>
      <c r="N992" s="373"/>
      <c r="O992" s="373"/>
      <c r="P992" s="373"/>
      <c r="Q992" s="373"/>
      <c r="R992" s="373"/>
      <c r="S992" s="373"/>
      <c r="T992" s="373"/>
      <c r="U992" s="373"/>
      <c r="V992" s="373"/>
      <c r="W992" s="373"/>
      <c r="X992" s="373"/>
      <c r="Y992" s="373"/>
      <c r="Z992" s="373"/>
      <c r="AA992" s="373"/>
      <c r="AB992" s="373"/>
      <c r="AC992" s="373"/>
      <c r="AD992" s="373"/>
      <c r="AE992" s="373"/>
      <c r="AF992" s="373"/>
      <c r="AG992" s="373"/>
      <c r="AH992" s="373"/>
      <c r="AI992" s="373"/>
      <c r="AJ992" s="373"/>
      <c r="AK992" s="373"/>
      <c r="AL992" s="373"/>
      <c r="AM992" s="373"/>
      <c r="AN992" s="373"/>
      <c r="AO992" s="373"/>
      <c r="AP992" s="373"/>
      <c r="AQ992" s="373"/>
      <c r="AR992" s="373"/>
      <c r="AS992" s="373"/>
      <c r="AT992" s="373"/>
      <c r="AU992" s="373"/>
      <c r="AV992" s="373"/>
      <c r="AW992" s="373"/>
      <c r="AX992" s="373"/>
      <c r="AY992" s="373"/>
      <c r="AZ992" s="373"/>
      <c r="BA992" s="373"/>
      <c r="BB992" s="373"/>
      <c r="BC992" s="373"/>
      <c r="BD992" s="373"/>
      <c r="BE992" s="373"/>
      <c r="BF992" s="373"/>
      <c r="BG992" s="373"/>
      <c r="BH992" s="373"/>
      <c r="BI992" s="373"/>
      <c r="BJ992" s="373"/>
      <c r="BK992" s="373"/>
      <c r="BL992" s="373"/>
      <c r="BM992" s="373"/>
      <c r="BN992" s="373"/>
    </row>
    <row r="993" spans="1:66" ht="15.75" customHeight="1" x14ac:dyDescent="0.2">
      <c r="A993" s="373"/>
      <c r="B993" s="373"/>
      <c r="C993" s="373"/>
      <c r="D993" s="373"/>
      <c r="E993" s="373"/>
      <c r="F993" s="373"/>
      <c r="G993" s="373"/>
      <c r="H993" s="373"/>
      <c r="I993" s="373"/>
      <c r="J993" s="373"/>
      <c r="K993" s="373"/>
      <c r="L993" s="373"/>
      <c r="M993" s="373"/>
      <c r="N993" s="373"/>
      <c r="O993" s="373"/>
      <c r="P993" s="373"/>
      <c r="Q993" s="373"/>
      <c r="R993" s="373"/>
      <c r="S993" s="373"/>
      <c r="T993" s="373"/>
      <c r="U993" s="373"/>
      <c r="V993" s="373"/>
      <c r="W993" s="373"/>
      <c r="X993" s="373"/>
      <c r="Y993" s="373"/>
      <c r="Z993" s="373"/>
      <c r="AA993" s="373"/>
      <c r="AB993" s="373"/>
      <c r="AC993" s="373"/>
      <c r="AD993" s="373"/>
      <c r="AE993" s="373"/>
      <c r="AF993" s="373"/>
      <c r="AG993" s="373"/>
      <c r="AH993" s="373"/>
      <c r="AI993" s="373"/>
      <c r="AJ993" s="373"/>
      <c r="AK993" s="373"/>
      <c r="AL993" s="373"/>
      <c r="AM993" s="373"/>
      <c r="AN993" s="373"/>
      <c r="AO993" s="373"/>
      <c r="AP993" s="373"/>
      <c r="AQ993" s="373"/>
      <c r="AR993" s="373"/>
      <c r="AS993" s="373"/>
      <c r="AT993" s="373"/>
      <c r="AU993" s="373"/>
      <c r="AV993" s="373"/>
      <c r="AW993" s="373"/>
      <c r="AX993" s="373"/>
      <c r="AY993" s="373"/>
      <c r="AZ993" s="373"/>
      <c r="BA993" s="373"/>
      <c r="BB993" s="373"/>
      <c r="BC993" s="373"/>
      <c r="BD993" s="373"/>
      <c r="BE993" s="373"/>
      <c r="BF993" s="373"/>
      <c r="BG993" s="373"/>
      <c r="BH993" s="373"/>
      <c r="BI993" s="373"/>
      <c r="BJ993" s="373"/>
      <c r="BK993" s="373"/>
      <c r="BL993" s="373"/>
      <c r="BM993" s="373"/>
      <c r="BN993" s="373"/>
    </row>
    <row r="994" spans="1:66" ht="15.75" customHeight="1" x14ac:dyDescent="0.2">
      <c r="A994" s="373"/>
      <c r="B994" s="373"/>
      <c r="C994" s="373"/>
      <c r="D994" s="373"/>
      <c r="E994" s="373"/>
      <c r="F994" s="373"/>
      <c r="G994" s="373"/>
      <c r="H994" s="373"/>
      <c r="I994" s="373"/>
      <c r="J994" s="373"/>
      <c r="K994" s="373"/>
      <c r="L994" s="373"/>
      <c r="M994" s="373"/>
      <c r="N994" s="373"/>
      <c r="O994" s="373"/>
      <c r="P994" s="373"/>
      <c r="Q994" s="373"/>
      <c r="R994" s="373"/>
      <c r="S994" s="373"/>
      <c r="T994" s="373"/>
      <c r="U994" s="373"/>
      <c r="V994" s="373"/>
      <c r="W994" s="373"/>
      <c r="X994" s="373"/>
      <c r="Y994" s="373"/>
      <c r="Z994" s="373"/>
      <c r="AA994" s="373"/>
      <c r="AB994" s="373"/>
      <c r="AC994" s="373"/>
      <c r="AD994" s="373"/>
      <c r="AE994" s="373"/>
      <c r="AF994" s="373"/>
      <c r="AG994" s="373"/>
      <c r="AH994" s="373"/>
      <c r="AI994" s="373"/>
      <c r="AJ994" s="373"/>
      <c r="AK994" s="373"/>
      <c r="AL994" s="373"/>
      <c r="AM994" s="373"/>
      <c r="AN994" s="373"/>
      <c r="AO994" s="373"/>
      <c r="AP994" s="373"/>
      <c r="AQ994" s="373"/>
      <c r="AR994" s="373"/>
      <c r="AS994" s="373"/>
      <c r="AT994" s="373"/>
      <c r="AU994" s="373"/>
      <c r="AV994" s="373"/>
      <c r="AW994" s="373"/>
      <c r="AX994" s="373"/>
      <c r="AY994" s="373"/>
      <c r="AZ994" s="373"/>
      <c r="BA994" s="373"/>
      <c r="BB994" s="373"/>
      <c r="BC994" s="373"/>
      <c r="BD994" s="373"/>
      <c r="BE994" s="373"/>
      <c r="BF994" s="373"/>
      <c r="BG994" s="373"/>
      <c r="BH994" s="373"/>
      <c r="BI994" s="373"/>
      <c r="BJ994" s="373"/>
      <c r="BK994" s="373"/>
      <c r="BL994" s="373"/>
      <c r="BM994" s="373"/>
      <c r="BN994" s="373"/>
    </row>
    <row r="995" spans="1:66" ht="15.75" customHeight="1" x14ac:dyDescent="0.2">
      <c r="A995" s="373"/>
      <c r="B995" s="373"/>
      <c r="C995" s="373"/>
      <c r="D995" s="373"/>
      <c r="E995" s="373"/>
      <c r="F995" s="373"/>
      <c r="G995" s="373"/>
      <c r="H995" s="373"/>
      <c r="I995" s="373"/>
      <c r="J995" s="373"/>
      <c r="K995" s="373"/>
      <c r="L995" s="373"/>
      <c r="M995" s="373"/>
      <c r="N995" s="373"/>
      <c r="O995" s="373"/>
      <c r="P995" s="373"/>
      <c r="Q995" s="373"/>
      <c r="R995" s="373"/>
      <c r="S995" s="373"/>
      <c r="T995" s="373"/>
      <c r="U995" s="373"/>
      <c r="V995" s="373"/>
      <c r="W995" s="373"/>
      <c r="X995" s="373"/>
      <c r="Y995" s="373"/>
      <c r="Z995" s="373"/>
      <c r="AA995" s="373"/>
      <c r="AB995" s="373"/>
      <c r="AC995" s="373"/>
      <c r="AD995" s="373"/>
      <c r="AE995" s="373"/>
      <c r="AF995" s="373"/>
      <c r="AG995" s="373"/>
      <c r="AH995" s="373"/>
      <c r="AI995" s="373"/>
      <c r="AJ995" s="373"/>
      <c r="AK995" s="373"/>
      <c r="AL995" s="373"/>
      <c r="AM995" s="373"/>
      <c r="AN995" s="373"/>
      <c r="AO995" s="373"/>
      <c r="AP995" s="373"/>
      <c r="AQ995" s="373"/>
      <c r="AR995" s="373"/>
      <c r="AS995" s="373"/>
      <c r="AT995" s="373"/>
      <c r="AU995" s="373"/>
      <c r="AV995" s="373"/>
      <c r="AW995" s="373"/>
      <c r="AX995" s="373"/>
      <c r="AY995" s="373"/>
      <c r="AZ995" s="373"/>
      <c r="BA995" s="373"/>
      <c r="BB995" s="373"/>
      <c r="BC995" s="373"/>
      <c r="BD995" s="373"/>
      <c r="BE995" s="373"/>
      <c r="BF995" s="373"/>
      <c r="BG995" s="373"/>
      <c r="BH995" s="373"/>
      <c r="BI995" s="373"/>
      <c r="BJ995" s="373"/>
      <c r="BK995" s="373"/>
      <c r="BL995" s="373"/>
      <c r="BM995" s="373"/>
      <c r="BN995" s="373"/>
    </row>
    <row r="996" spans="1:66" ht="15.75" customHeight="1" x14ac:dyDescent="0.2">
      <c r="A996" s="373"/>
      <c r="B996" s="373"/>
      <c r="C996" s="373"/>
      <c r="D996" s="373"/>
      <c r="E996" s="373"/>
      <c r="F996" s="373"/>
      <c r="G996" s="373"/>
      <c r="H996" s="373"/>
      <c r="I996" s="373"/>
      <c r="J996" s="373"/>
      <c r="K996" s="373"/>
      <c r="L996" s="373"/>
      <c r="M996" s="373"/>
      <c r="N996" s="373"/>
      <c r="O996" s="373"/>
      <c r="P996" s="373"/>
      <c r="Q996" s="373"/>
      <c r="R996" s="373"/>
      <c r="S996" s="373"/>
      <c r="T996" s="373"/>
      <c r="U996" s="373"/>
      <c r="V996" s="373"/>
      <c r="W996" s="373"/>
      <c r="X996" s="373"/>
      <c r="Y996" s="373"/>
      <c r="Z996" s="373"/>
      <c r="AA996" s="373"/>
      <c r="AB996" s="373"/>
      <c r="AC996" s="373"/>
      <c r="AD996" s="373"/>
      <c r="AE996" s="373"/>
      <c r="AF996" s="373"/>
      <c r="AG996" s="373"/>
      <c r="AH996" s="373"/>
      <c r="AI996" s="373"/>
      <c r="AJ996" s="373"/>
      <c r="AK996" s="373"/>
      <c r="AL996" s="373"/>
      <c r="AM996" s="373"/>
      <c r="AN996" s="373"/>
      <c r="AO996" s="373"/>
      <c r="AP996" s="373"/>
      <c r="AQ996" s="373"/>
      <c r="AR996" s="373"/>
      <c r="AS996" s="373"/>
      <c r="AT996" s="373"/>
      <c r="AU996" s="373"/>
      <c r="AV996" s="373"/>
      <c r="AW996" s="373"/>
      <c r="AX996" s="373"/>
      <c r="AY996" s="373"/>
      <c r="AZ996" s="373"/>
      <c r="BA996" s="373"/>
      <c r="BB996" s="373"/>
      <c r="BC996" s="373"/>
      <c r="BD996" s="373"/>
      <c r="BE996" s="373"/>
      <c r="BF996" s="373"/>
      <c r="BG996" s="373"/>
      <c r="BH996" s="373"/>
      <c r="BI996" s="373"/>
      <c r="BJ996" s="373"/>
      <c r="BK996" s="373"/>
      <c r="BL996" s="373"/>
      <c r="BM996" s="373"/>
      <c r="BN996" s="373"/>
    </row>
    <row r="997" spans="1:66" ht="15.75" customHeight="1" x14ac:dyDescent="0.2">
      <c r="A997" s="373"/>
      <c r="B997" s="373"/>
      <c r="C997" s="373"/>
      <c r="D997" s="373"/>
      <c r="E997" s="373"/>
      <c r="F997" s="373"/>
      <c r="G997" s="373"/>
      <c r="H997" s="373"/>
      <c r="I997" s="373"/>
      <c r="J997" s="373"/>
      <c r="K997" s="373"/>
      <c r="L997" s="373"/>
      <c r="M997" s="373"/>
      <c r="N997" s="373"/>
      <c r="O997" s="373"/>
      <c r="P997" s="373"/>
      <c r="Q997" s="373"/>
      <c r="R997" s="373"/>
      <c r="S997" s="373"/>
      <c r="T997" s="373"/>
      <c r="U997" s="373"/>
      <c r="V997" s="373"/>
      <c r="W997" s="373"/>
      <c r="X997" s="373"/>
      <c r="Y997" s="373"/>
      <c r="Z997" s="373"/>
      <c r="AA997" s="373"/>
      <c r="AB997" s="373"/>
      <c r="AC997" s="373"/>
      <c r="AD997" s="373"/>
      <c r="AE997" s="373"/>
      <c r="AF997" s="373"/>
      <c r="AG997" s="373"/>
      <c r="AH997" s="373"/>
      <c r="AI997" s="373"/>
      <c r="AJ997" s="373"/>
      <c r="AK997" s="373"/>
      <c r="AL997" s="373"/>
      <c r="AM997" s="373"/>
      <c r="AN997" s="373"/>
      <c r="AO997" s="373"/>
      <c r="AP997" s="373"/>
      <c r="AQ997" s="373"/>
      <c r="AR997" s="373"/>
      <c r="AS997" s="373"/>
      <c r="AT997" s="373"/>
      <c r="AU997" s="373"/>
      <c r="AV997" s="373"/>
      <c r="AW997" s="373"/>
      <c r="AX997" s="373"/>
      <c r="AY997" s="373"/>
      <c r="AZ997" s="373"/>
      <c r="BA997" s="373"/>
      <c r="BB997" s="373"/>
      <c r="BC997" s="373"/>
      <c r="BD997" s="373"/>
      <c r="BE997" s="373"/>
      <c r="BF997" s="373"/>
      <c r="BG997" s="373"/>
      <c r="BH997" s="373"/>
      <c r="BI997" s="373"/>
      <c r="BJ997" s="373"/>
      <c r="BK997" s="373"/>
      <c r="BL997" s="373"/>
      <c r="BM997" s="373"/>
      <c r="BN997" s="373"/>
    </row>
    <row r="998" spans="1:66" ht="15.75" customHeight="1" x14ac:dyDescent="0.2">
      <c r="A998" s="373"/>
      <c r="B998" s="373"/>
      <c r="C998" s="373"/>
      <c r="D998" s="373"/>
      <c r="E998" s="373"/>
      <c r="F998" s="373"/>
      <c r="G998" s="373"/>
      <c r="H998" s="373"/>
      <c r="I998" s="373"/>
      <c r="J998" s="373"/>
      <c r="K998" s="373"/>
      <c r="L998" s="373"/>
      <c r="M998" s="373"/>
      <c r="N998" s="373"/>
      <c r="O998" s="373"/>
      <c r="P998" s="373"/>
      <c r="Q998" s="373"/>
      <c r="R998" s="373"/>
      <c r="S998" s="373"/>
      <c r="T998" s="373"/>
      <c r="U998" s="373"/>
      <c r="V998" s="373"/>
      <c r="W998" s="373"/>
      <c r="X998" s="373"/>
      <c r="Y998" s="373"/>
      <c r="Z998" s="373"/>
      <c r="AA998" s="373"/>
      <c r="AB998" s="373"/>
      <c r="AC998" s="373"/>
      <c r="AD998" s="373"/>
      <c r="AE998" s="373"/>
      <c r="AF998" s="373"/>
      <c r="AG998" s="373"/>
      <c r="AH998" s="373"/>
      <c r="AI998" s="373"/>
      <c r="AJ998" s="373"/>
      <c r="AK998" s="373"/>
      <c r="AL998" s="373"/>
      <c r="AM998" s="373"/>
      <c r="AN998" s="373"/>
      <c r="AO998" s="373"/>
      <c r="AP998" s="373"/>
      <c r="AQ998" s="373"/>
      <c r="AR998" s="373"/>
      <c r="AS998" s="373"/>
      <c r="AT998" s="373"/>
      <c r="AU998" s="373"/>
      <c r="AV998" s="373"/>
      <c r="AW998" s="373"/>
      <c r="AX998" s="373"/>
      <c r="AY998" s="373"/>
      <c r="AZ998" s="373"/>
      <c r="BA998" s="373"/>
      <c r="BB998" s="373"/>
      <c r="BC998" s="373"/>
      <c r="BD998" s="373"/>
      <c r="BE998" s="373"/>
      <c r="BF998" s="373"/>
      <c r="BG998" s="373"/>
      <c r="BH998" s="373"/>
      <c r="BI998" s="373"/>
      <c r="BJ998" s="373"/>
      <c r="BK998" s="373"/>
      <c r="BL998" s="373"/>
      <c r="BM998" s="373"/>
      <c r="BN998" s="373"/>
    </row>
    <row r="999" spans="1:66" ht="15.75" customHeight="1" x14ac:dyDescent="0.2">
      <c r="A999" s="373"/>
      <c r="B999" s="373"/>
      <c r="C999" s="373"/>
      <c r="D999" s="373"/>
      <c r="E999" s="373"/>
      <c r="F999" s="373"/>
      <c r="G999" s="373"/>
      <c r="H999" s="373"/>
      <c r="I999" s="373"/>
      <c r="J999" s="373"/>
      <c r="K999" s="373"/>
      <c r="L999" s="373"/>
      <c r="M999" s="373"/>
      <c r="N999" s="373"/>
      <c r="O999" s="373"/>
      <c r="P999" s="373"/>
      <c r="Q999" s="373"/>
      <c r="R999" s="373"/>
      <c r="S999" s="373"/>
      <c r="T999" s="373"/>
      <c r="U999" s="373"/>
      <c r="V999" s="373"/>
      <c r="W999" s="373"/>
      <c r="X999" s="373"/>
      <c r="Y999" s="373"/>
      <c r="Z999" s="373"/>
      <c r="AA999" s="373"/>
      <c r="AB999" s="373"/>
      <c r="AC999" s="373"/>
      <c r="AD999" s="373"/>
      <c r="AE999" s="373"/>
      <c r="AF999" s="373"/>
      <c r="AG999" s="373"/>
      <c r="AH999" s="373"/>
      <c r="AI999" s="373"/>
      <c r="AJ999" s="373"/>
      <c r="AK999" s="373"/>
      <c r="AL999" s="373"/>
      <c r="AM999" s="373"/>
      <c r="AN999" s="373"/>
      <c r="AO999" s="373"/>
      <c r="AP999" s="373"/>
      <c r="AQ999" s="373"/>
      <c r="AR999" s="373"/>
      <c r="AS999" s="373"/>
      <c r="AT999" s="373"/>
      <c r="AU999" s="373"/>
      <c r="AV999" s="373"/>
      <c r="AW999" s="373"/>
      <c r="AX999" s="373"/>
      <c r="AY999" s="373"/>
      <c r="AZ999" s="373"/>
      <c r="BA999" s="373"/>
      <c r="BB999" s="373"/>
      <c r="BC999" s="373"/>
      <c r="BD999" s="373"/>
      <c r="BE999" s="373"/>
      <c r="BF999" s="373"/>
      <c r="BG999" s="373"/>
      <c r="BH999" s="373"/>
      <c r="BI999" s="373"/>
      <c r="BJ999" s="373"/>
      <c r="BK999" s="373"/>
      <c r="BL999" s="373"/>
      <c r="BM999" s="373"/>
      <c r="BN999" s="373"/>
    </row>
    <row r="1000" spans="1:66" ht="15.75" customHeight="1" x14ac:dyDescent="0.2">
      <c r="A1000" s="373"/>
      <c r="B1000" s="373"/>
      <c r="C1000" s="373"/>
      <c r="D1000" s="373"/>
      <c r="E1000" s="373"/>
      <c r="F1000" s="373"/>
      <c r="G1000" s="373"/>
      <c r="H1000" s="373"/>
      <c r="I1000" s="373"/>
      <c r="J1000" s="373"/>
      <c r="K1000" s="373"/>
      <c r="L1000" s="373"/>
      <c r="M1000" s="373"/>
      <c r="N1000" s="373"/>
      <c r="O1000" s="373"/>
      <c r="P1000" s="373"/>
      <c r="Q1000" s="373"/>
      <c r="R1000" s="373"/>
      <c r="S1000" s="373"/>
      <c r="T1000" s="373"/>
      <c r="U1000" s="373"/>
      <c r="V1000" s="373"/>
      <c r="W1000" s="373"/>
      <c r="X1000" s="373"/>
      <c r="Y1000" s="373"/>
      <c r="Z1000" s="373"/>
      <c r="AA1000" s="373"/>
      <c r="AB1000" s="373"/>
      <c r="AC1000" s="373"/>
      <c r="AD1000" s="373"/>
      <c r="AE1000" s="373"/>
      <c r="AF1000" s="373"/>
      <c r="AG1000" s="373"/>
      <c r="AH1000" s="373"/>
      <c r="AI1000" s="373"/>
      <c r="AJ1000" s="373"/>
      <c r="AK1000" s="373"/>
      <c r="AL1000" s="373"/>
      <c r="AM1000" s="373"/>
      <c r="AN1000" s="373"/>
      <c r="AO1000" s="373"/>
      <c r="AP1000" s="373"/>
      <c r="AQ1000" s="373"/>
      <c r="AR1000" s="373"/>
      <c r="AS1000" s="373"/>
      <c r="AT1000" s="373"/>
      <c r="AU1000" s="373"/>
      <c r="AV1000" s="373"/>
      <c r="AW1000" s="373"/>
      <c r="AX1000" s="373"/>
      <c r="AY1000" s="373"/>
      <c r="AZ1000" s="373"/>
      <c r="BA1000" s="373"/>
      <c r="BB1000" s="373"/>
      <c r="BC1000" s="373"/>
      <c r="BD1000" s="373"/>
      <c r="BE1000" s="373"/>
      <c r="BF1000" s="373"/>
      <c r="BG1000" s="373"/>
      <c r="BH1000" s="373"/>
      <c r="BI1000" s="373"/>
      <c r="BJ1000" s="373"/>
      <c r="BK1000" s="373"/>
      <c r="BL1000" s="373"/>
      <c r="BM1000" s="373"/>
      <c r="BN1000" s="373"/>
    </row>
  </sheetData>
  <conditionalFormatting sqref="G3:BN4">
    <cfRule type="cellIs" dxfId="4" priority="1" operator="greaterThan">
      <formula>0</formula>
    </cfRule>
    <cfRule type="cellIs" dxfId="3" priority="2" operator="equal">
      <formula>0</formula>
    </cfRule>
  </conditionalFormatting>
  <conditionalFormatting sqref="G7:BN66">
    <cfRule type="expression" dxfId="2" priority="3">
      <formula>AND($E7=$B$4)</formula>
    </cfRule>
    <cfRule type="cellIs" dxfId="1" priority="4" operator="greaterThan">
      <formula>0</formula>
    </cfRule>
    <cfRule type="cellIs" dxfId="0" priority="5" operator="equal">
      <formula>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 &amp; Assumptions</vt:lpstr>
      <vt:lpstr>Annual CFs</vt:lpstr>
      <vt:lpstr>Monthly CFs</vt:lpstr>
      <vt:lpstr>Budget &amp; Draw Schedule</vt:lpstr>
      <vt:lpstr>Unit Mix</vt:lpstr>
      <vt:lpstr>Hard Cost Detail</vt:lpstr>
      <vt:lpstr>Soft Cost Detail</vt:lpstr>
      <vt:lpstr>OI &amp; Expense Growth</vt:lpstr>
      <vt:lpstr>Growth Rates</vt:lpstr>
      <vt:lpstr>Sales Comps</vt:lpstr>
      <vt:lpstr>LIBOR</vt:lpstr>
      <vt:lpstr>Construction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</dc:creator>
  <cp:lastModifiedBy>Jihyeun Byeon</cp:lastModifiedBy>
  <dcterms:created xsi:type="dcterms:W3CDTF">2020-07-07T01:10:44Z</dcterms:created>
  <dcterms:modified xsi:type="dcterms:W3CDTF">2026-07-09T20:08:57Z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13_calculation" linkTarget="prop_13_calculation">
    <vt:r8>0</vt:r8>
  </property>
  <property fmtid="{D5CDD505-2E9C-101B-9397-08002B2CF9AE}" pid="3" name="13_calculation_7" linkTarget="prop_13_calculation_7">
    <vt:r8>0</vt:r8>
  </property>
  <property fmtid="{D5CDD505-2E9C-101B-9397-08002B2CF9AE}" pid="4" name="A1" linkTarget="PROP_A1">
    <vt:r8>0</vt:r8>
  </property>
  <property fmtid="{D5CDD505-2E9C-101B-9397-08002B2CF9AE}" pid="5" name="A10" linkTarget="PROP_A10">
    <vt:r8>0</vt:r8>
  </property>
  <property fmtid="{D5CDD505-2E9C-101B-9397-08002B2CF9AE}" pid="6" name="A101" linkTarget="PROP_A101">
    <vt:r8>0</vt:r8>
  </property>
  <property fmtid="{D5CDD505-2E9C-101B-9397-08002B2CF9AE}" pid="7" name="A103" linkTarget="PROP_A103">
    <vt:r8>0</vt:r8>
  </property>
  <property fmtid="{D5CDD505-2E9C-101B-9397-08002B2CF9AE}" pid="8" name="A104" linkTarget="PROP_A104">
    <vt:r8>0</vt:r8>
  </property>
  <property fmtid="{D5CDD505-2E9C-101B-9397-08002B2CF9AE}" pid="9" name="A106" linkTarget="PROP_A106">
    <vt:r8>0</vt:r8>
  </property>
  <property fmtid="{D5CDD505-2E9C-101B-9397-08002B2CF9AE}" pid="10" name="A109" linkTarget="PROP_A109">
    <vt:r8>0</vt:r8>
  </property>
  <property fmtid="{D5CDD505-2E9C-101B-9397-08002B2CF9AE}" pid="11" name="A11" linkTarget="PROP_A11">
    <vt:r8>0</vt:r8>
  </property>
  <property fmtid="{D5CDD505-2E9C-101B-9397-08002B2CF9AE}" pid="12" name="A110" linkTarget="PROP_A110">
    <vt:r8>0</vt:r8>
  </property>
  <property fmtid="{D5CDD505-2E9C-101B-9397-08002B2CF9AE}" pid="13" name="A111" linkTarget="PROP_A111">
    <vt:r8>0</vt:r8>
  </property>
  <property fmtid="{D5CDD505-2E9C-101B-9397-08002B2CF9AE}" pid="14" name="A113" linkTarget="PROP_A113">
    <vt:r8>0</vt:r8>
  </property>
  <property fmtid="{D5CDD505-2E9C-101B-9397-08002B2CF9AE}" pid="15" name="A114" linkTarget="PROP_A114">
    <vt:r8>0</vt:r8>
  </property>
  <property fmtid="{D5CDD505-2E9C-101B-9397-08002B2CF9AE}" pid="16" name="A13" linkTarget="PROP_A13">
    <vt:r8>0</vt:r8>
  </property>
  <property fmtid="{D5CDD505-2E9C-101B-9397-08002B2CF9AE}" pid="17" name="A14" linkTarget="PROP_A14">
    <vt:r8>0</vt:r8>
  </property>
  <property fmtid="{D5CDD505-2E9C-101B-9397-08002B2CF9AE}" pid="18" name="A16" linkTarget="PROP_A16">
    <vt:r8>0</vt:r8>
  </property>
  <property fmtid="{D5CDD505-2E9C-101B-9397-08002B2CF9AE}" pid="19" name="A17" linkTarget="PROP_A17">
    <vt:r8>0</vt:r8>
  </property>
  <property fmtid="{D5CDD505-2E9C-101B-9397-08002B2CF9AE}" pid="20" name="A3" linkTarget="PROP_A3">
    <vt:r8>0</vt:r8>
  </property>
  <property fmtid="{D5CDD505-2E9C-101B-9397-08002B2CF9AE}" pid="21" name="A4" linkTarget="PROP_A4">
    <vt:r8>0</vt:r8>
  </property>
  <property fmtid="{D5CDD505-2E9C-101B-9397-08002B2CF9AE}" pid="22" name="A6" linkTarget="PROP_A6">
    <vt:r8>0</vt:r8>
  </property>
  <property fmtid="{D5CDD505-2E9C-101B-9397-08002B2CF9AE}" pid="23" name="A9" linkTarget="PROP_A9">
    <vt:r8>0</vt:r8>
  </property>
  <property fmtid="{D5CDD505-2E9C-101B-9397-08002B2CF9AE}" pid="24" name="B1" linkTarget="PROP_B1">
    <vt:r8>0</vt:r8>
  </property>
  <property fmtid="{D5CDD505-2E9C-101B-9397-08002B2CF9AE}" pid="25" name="B11" linkTarget="PROP_B11">
    <vt:r8>0</vt:r8>
  </property>
  <property fmtid="{D5CDD505-2E9C-101B-9397-08002B2CF9AE}" pid="26" name="B14" linkTarget="PROP_B14">
    <vt:r8>0</vt:r8>
  </property>
  <property fmtid="{D5CDD505-2E9C-101B-9397-08002B2CF9AE}" pid="27" name="B15" linkTarget="PROP_B15">
    <vt:r8>0</vt:r8>
  </property>
  <property fmtid="{D5CDD505-2E9C-101B-9397-08002B2CF9AE}" pid="28" name="B16" linkTarget="PROP_B16">
    <vt:r8>0</vt:r8>
  </property>
  <property fmtid="{D5CDD505-2E9C-101B-9397-08002B2CF9AE}" pid="29" name="B17" linkTarget="PROP_B17">
    <vt:r8>0</vt:r8>
  </property>
  <property fmtid="{D5CDD505-2E9C-101B-9397-08002B2CF9AE}" pid="30" name="B18" linkTarget="PROP_B18">
    <vt:r8>0</vt:r8>
  </property>
  <property fmtid="{D5CDD505-2E9C-101B-9397-08002B2CF9AE}" pid="31" name="B19" linkTarget="PROP_B19">
    <vt:r8>0</vt:r8>
  </property>
  <property fmtid="{D5CDD505-2E9C-101B-9397-08002B2CF9AE}" pid="32" name="B4" linkTarget="PROP_B4">
    <vt:r8>0</vt:r8>
  </property>
  <property fmtid="{D5CDD505-2E9C-101B-9397-08002B2CF9AE}" pid="33" name="B5" linkTarget="PROP_B5">
    <vt:r8>0</vt:r8>
  </property>
  <property fmtid="{D5CDD505-2E9C-101B-9397-08002B2CF9AE}" pid="34" name="B6" linkTarget="PROP_B6">
    <vt:r8>0</vt:r8>
  </property>
  <property fmtid="{D5CDD505-2E9C-101B-9397-08002B2CF9AE}" pid="35" name="B7" linkTarget="PROP_B7">
    <vt:r8>0</vt:r8>
  </property>
  <property fmtid="{D5CDD505-2E9C-101B-9397-08002B2CF9AE}" pid="36" name="B8" linkTarget="PROP_B8">
    <vt:r8>0</vt:r8>
  </property>
  <property fmtid="{D5CDD505-2E9C-101B-9397-08002B2CF9AE}" pid="37" name="B9" linkTarget="PROP_B9">
    <vt:r8>0</vt:r8>
  </property>
  <property fmtid="{D5CDD505-2E9C-101B-9397-08002B2CF9AE}" pid="38" name="C1" linkTarget="PROP_C1">
    <vt:r8>0</vt:r8>
  </property>
  <property fmtid="{D5CDD505-2E9C-101B-9397-08002B2CF9AE}" pid="39" name="C101" linkTarget="PROP_C101">
    <vt:r8>0</vt:r8>
  </property>
  <property fmtid="{D5CDD505-2E9C-101B-9397-08002B2CF9AE}" pid="40" name="C103" linkTarget="PROP_C103">
    <vt:r8>0</vt:r8>
  </property>
  <property fmtid="{D5CDD505-2E9C-101B-9397-08002B2CF9AE}" pid="41" name="C3" linkTarget="PROP_C3">
    <vt:r8>0</vt:r8>
  </property>
  <property fmtid="{D5CDD505-2E9C-101B-9397-08002B2CF9AE}" pid="42" name="C4" linkTarget="PROP_C4">
    <vt:r8>0</vt:r8>
  </property>
  <property fmtid="{D5CDD505-2E9C-101B-9397-08002B2CF9AE}" pid="43" name="D1" linkTarget="PROP_D1">
    <vt:r8>0</vt:r8>
  </property>
  <property fmtid="{D5CDD505-2E9C-101B-9397-08002B2CF9AE}" pid="44" name="D101" linkTarget="PROP_D101">
    <vt:r8>0</vt:r8>
  </property>
  <property fmtid="{D5CDD505-2E9C-101B-9397-08002B2CF9AE}" pid="45" name="D102" linkTarget="PROP_D102">
    <vt:r8>0</vt:r8>
  </property>
  <property fmtid="{D5CDD505-2E9C-101B-9397-08002B2CF9AE}" pid="46" name="D103" linkTarget="PROP_D103">
    <vt:r8>0</vt:r8>
  </property>
  <property fmtid="{D5CDD505-2E9C-101B-9397-08002B2CF9AE}" pid="47" name="D104" linkTarget="PROP_D104">
    <vt:r8>0</vt:r8>
  </property>
  <property fmtid="{D5CDD505-2E9C-101B-9397-08002B2CF9AE}" pid="48" name="D105" linkTarget="PROP_D105">
    <vt:r8>0</vt:r8>
  </property>
  <property fmtid="{D5CDD505-2E9C-101B-9397-08002B2CF9AE}" pid="49" name="D2" linkTarget="PROP_D2">
    <vt:r8>0</vt:r8>
  </property>
  <property fmtid="{D5CDD505-2E9C-101B-9397-08002B2CF9AE}" pid="50" name="D3" linkTarget="PROP_D3">
    <vt:r8>0</vt:r8>
  </property>
  <property fmtid="{D5CDD505-2E9C-101B-9397-08002B2CF9AE}" pid="51" name="D4" linkTarget="PROP_D4">
    <vt:r8>0</vt:r8>
  </property>
  <property fmtid="{D5CDD505-2E9C-101B-9397-08002B2CF9AE}" pid="52" name="D5" linkTarget="PROP_D5">
    <vt:r8>0</vt:r8>
  </property>
  <property fmtid="{D5CDD505-2E9C-101B-9397-08002B2CF9AE}" pid="53" name="Name" linkTarget="Prop_Name">
    <vt:r8>0</vt:r8>
  </property>
</Properties>
</file>